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7125" firstSheet="7" activeTab="11"/>
  </bookViews>
  <sheets>
    <sheet name="THONG_TIN_CHUNG" sheetId="1" r:id="rId1"/>
    <sheet name="HRM30A6001" sheetId="2" r:id="rId2"/>
    <sheet name="HRS20A6003" sheetId="3" r:id="rId3"/>
    <sheet name="DHRM38A6001" sheetId="4" r:id="rId4"/>
    <sheet name="SCR18A7501_MC_FSM" sheetId="5" r:id="rId5"/>
    <sheet name="GRU30A05-OF-L" sheetId="6" r:id="rId6"/>
    <sheet name="GRU30A05-OF-R" sheetId="7" r:id="rId7"/>
    <sheet name="NH12ESP01-DC (DRAFT)" sheetId="8" r:id="rId8"/>
    <sheet name="NH12ESP01 (DRAFT)" sheetId="9" r:id="rId9"/>
    <sheet name="BOM_TONG_HOP" sheetId="12" state="hidden" r:id="rId10"/>
    <sheet name="KHO TNJ" sheetId="14" state="hidden" r:id="rId11"/>
    <sheet name="Đơn vị chính" sheetId="16" r:id="rId12"/>
    <sheet name="đơn vị phụ" sheetId="17" r:id="rId13"/>
    <sheet name="INPUT" sheetId="15" state="hidden" r:id="rId14"/>
  </sheets>
  <definedNames>
    <definedName name="_xlnm._FilterDatabase" localSheetId="13" hidden="1">INPUT!$A$1:$Z$672</definedName>
  </definedNames>
  <calcPr calcId="162913"/>
</workbook>
</file>

<file path=xl/calcChain.xml><?xml version="1.0" encoding="utf-8"?>
<calcChain xmlns="http://schemas.openxmlformats.org/spreadsheetml/2006/main">
  <c r="B706" i="15" l="1"/>
  <c r="B705" i="15"/>
  <c r="B704" i="15"/>
  <c r="B703" i="15"/>
  <c r="B702" i="15"/>
  <c r="B701" i="15"/>
  <c r="B700" i="15"/>
  <c r="B699" i="15"/>
  <c r="B698" i="15"/>
  <c r="B697" i="15"/>
  <c r="B696" i="15"/>
  <c r="B695" i="15"/>
  <c r="B694" i="15"/>
  <c r="B693" i="15"/>
  <c r="B692" i="15"/>
  <c r="B691" i="15"/>
  <c r="B690" i="15"/>
  <c r="B689" i="15"/>
  <c r="B688" i="15"/>
  <c r="B687" i="15"/>
  <c r="B686" i="15"/>
  <c r="B685" i="15"/>
  <c r="B684" i="15"/>
  <c r="B683" i="15"/>
  <c r="B682" i="15"/>
  <c r="B681" i="15"/>
  <c r="B680" i="15"/>
  <c r="B679" i="15"/>
  <c r="B678" i="15"/>
  <c r="B677" i="15"/>
  <c r="E676" i="15"/>
  <c r="B676" i="15"/>
  <c r="B675" i="15"/>
  <c r="B674" i="15"/>
  <c r="B673" i="15"/>
  <c r="B672" i="15"/>
  <c r="B671" i="15"/>
  <c r="B670" i="15"/>
  <c r="B669" i="15"/>
  <c r="B668" i="15"/>
  <c r="B667" i="15"/>
  <c r="B666" i="15"/>
  <c r="B665" i="15"/>
  <c r="B664" i="15"/>
  <c r="B663" i="15"/>
  <c r="B662" i="15"/>
  <c r="B661" i="15"/>
  <c r="B660" i="15"/>
  <c r="B659" i="15"/>
  <c r="B658" i="15"/>
  <c r="B657" i="15"/>
  <c r="B656" i="15"/>
  <c r="B655" i="15"/>
  <c r="B654" i="15"/>
  <c r="B653" i="15"/>
  <c r="B652" i="15"/>
  <c r="B651" i="15"/>
  <c r="B650" i="15"/>
  <c r="B649" i="15"/>
  <c r="B648" i="15"/>
  <c r="E647" i="15"/>
  <c r="B647" i="15"/>
  <c r="E646" i="15"/>
  <c r="B646" i="15"/>
  <c r="B645" i="15"/>
  <c r="B644" i="15"/>
  <c r="B643" i="15"/>
  <c r="B642" i="15"/>
  <c r="B641" i="15"/>
  <c r="E640" i="15"/>
  <c r="B640" i="15"/>
  <c r="E639" i="15"/>
  <c r="B639" i="15"/>
  <c r="B638" i="15"/>
  <c r="B637" i="15"/>
  <c r="B636" i="15"/>
  <c r="B635" i="15"/>
  <c r="B634" i="15"/>
  <c r="B633" i="15"/>
  <c r="B632" i="15"/>
  <c r="B631" i="15"/>
  <c r="B630" i="15"/>
  <c r="B629" i="15"/>
  <c r="B628" i="15"/>
  <c r="B627" i="15"/>
  <c r="B626" i="15"/>
  <c r="B625" i="15"/>
  <c r="B624" i="15"/>
  <c r="B623" i="15"/>
  <c r="B622" i="15"/>
  <c r="B621" i="15"/>
  <c r="B620" i="15"/>
  <c r="B619" i="15"/>
  <c r="B618" i="15"/>
  <c r="B617" i="15"/>
  <c r="B616" i="15"/>
  <c r="B615" i="15"/>
  <c r="B614" i="15"/>
  <c r="B613" i="15"/>
  <c r="B612" i="15"/>
  <c r="B611" i="15"/>
  <c r="B610" i="15"/>
  <c r="B609" i="15"/>
  <c r="B608" i="15"/>
  <c r="B607" i="15"/>
  <c r="B606" i="15"/>
  <c r="B605" i="15"/>
  <c r="B604" i="15"/>
  <c r="B603" i="15"/>
  <c r="B602" i="15"/>
  <c r="B601" i="15"/>
  <c r="B600" i="15"/>
  <c r="B599" i="15"/>
  <c r="B598" i="15"/>
  <c r="B597" i="15"/>
  <c r="B596" i="15"/>
  <c r="B595" i="15"/>
  <c r="B594" i="15"/>
  <c r="B593" i="15"/>
  <c r="B592" i="15"/>
  <c r="B591" i="15"/>
  <c r="B590" i="15"/>
  <c r="B589" i="15"/>
  <c r="B588" i="15"/>
  <c r="B587" i="15"/>
  <c r="B586" i="15"/>
  <c r="B585" i="15"/>
  <c r="B584" i="15"/>
  <c r="B583" i="15"/>
  <c r="B582" i="15"/>
  <c r="B581" i="15"/>
  <c r="B580" i="15"/>
  <c r="B579" i="15"/>
  <c r="B578" i="15"/>
  <c r="B577" i="15"/>
  <c r="B576" i="15"/>
  <c r="B575" i="15"/>
  <c r="B574" i="15"/>
  <c r="B573" i="15"/>
  <c r="B572" i="15"/>
  <c r="B571" i="15"/>
  <c r="B570" i="15"/>
  <c r="B569" i="15"/>
  <c r="B568" i="15"/>
  <c r="B567" i="15"/>
  <c r="B566" i="15"/>
  <c r="B565" i="15"/>
  <c r="B564" i="15"/>
  <c r="E563" i="15"/>
  <c r="B563" i="15"/>
  <c r="B562" i="15"/>
  <c r="B561" i="15"/>
  <c r="B560" i="15"/>
  <c r="B559" i="15"/>
  <c r="B558" i="15"/>
  <c r="B557" i="15"/>
  <c r="B556" i="15"/>
  <c r="B555" i="15"/>
  <c r="B554" i="15"/>
  <c r="B553" i="15"/>
  <c r="B552" i="15"/>
  <c r="B551" i="15"/>
  <c r="B550" i="15"/>
  <c r="B549" i="15"/>
  <c r="B548" i="15"/>
  <c r="B547" i="15"/>
  <c r="E546" i="15"/>
  <c r="B546" i="15"/>
  <c r="B545" i="15"/>
  <c r="B544" i="15"/>
  <c r="B543" i="15"/>
  <c r="B542" i="15"/>
  <c r="B541" i="15"/>
  <c r="B540" i="15"/>
  <c r="B539" i="15"/>
  <c r="B538" i="15"/>
  <c r="B537" i="15"/>
  <c r="B536" i="15"/>
  <c r="B535" i="15"/>
  <c r="B534" i="15"/>
  <c r="B533" i="15"/>
  <c r="B532" i="15"/>
  <c r="B531" i="15"/>
  <c r="B530" i="15"/>
  <c r="B529" i="15"/>
  <c r="B528" i="15"/>
  <c r="B527" i="15"/>
  <c r="B526" i="15"/>
  <c r="B525" i="15"/>
  <c r="B524" i="15"/>
  <c r="B523" i="15"/>
  <c r="B522" i="15"/>
  <c r="B521" i="15"/>
  <c r="B520" i="15"/>
  <c r="B519" i="15"/>
  <c r="B518" i="15"/>
  <c r="B517" i="15"/>
  <c r="B516" i="15"/>
  <c r="E515" i="15"/>
  <c r="B515" i="15"/>
  <c r="B514" i="15"/>
  <c r="B513" i="15"/>
  <c r="B512" i="15"/>
  <c r="B511" i="15"/>
  <c r="B510" i="15"/>
  <c r="B509" i="15"/>
  <c r="B508" i="15"/>
  <c r="B507" i="15"/>
  <c r="B506" i="15"/>
  <c r="B505" i="15"/>
  <c r="B504" i="15"/>
  <c r="B503" i="15"/>
  <c r="B502" i="15"/>
  <c r="B501" i="15"/>
  <c r="B500" i="15"/>
  <c r="B499" i="15"/>
  <c r="B498" i="15"/>
  <c r="B497" i="15"/>
  <c r="B496" i="15"/>
  <c r="B495" i="15"/>
  <c r="B494" i="15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E473" i="15"/>
  <c r="B473" i="15"/>
  <c r="B472" i="15"/>
  <c r="B471" i="15"/>
  <c r="B470" i="15"/>
  <c r="E469" i="15"/>
  <c r="B469" i="15"/>
  <c r="E468" i="15"/>
  <c r="B468" i="15"/>
  <c r="B467" i="15"/>
  <c r="B466" i="15"/>
  <c r="E465" i="15"/>
  <c r="B465" i="15"/>
  <c r="B464" i="15"/>
  <c r="B463" i="15"/>
  <c r="B462" i="15"/>
  <c r="E461" i="15"/>
  <c r="B461" i="15"/>
  <c r="E460" i="15"/>
  <c r="B460" i="15"/>
  <c r="E459" i="15"/>
  <c r="B459" i="15"/>
  <c r="F458" i="15"/>
  <c r="E458" i="15"/>
  <c r="B458" i="15"/>
  <c r="B457" i="15"/>
  <c r="E456" i="15"/>
  <c r="B456" i="15"/>
  <c r="B455" i="15"/>
  <c r="B454" i="15"/>
  <c r="E453" i="15"/>
  <c r="B453" i="15"/>
  <c r="B452" i="15"/>
  <c r="B451" i="15"/>
  <c r="B450" i="15"/>
  <c r="B449" i="15"/>
  <c r="B448" i="15"/>
  <c r="B447" i="15"/>
  <c r="B446" i="15"/>
  <c r="B445" i="15"/>
  <c r="B444" i="15"/>
  <c r="E443" i="15"/>
  <c r="B443" i="15"/>
  <c r="B442" i="15"/>
  <c r="B441" i="15"/>
  <c r="B440" i="15"/>
  <c r="B439" i="15"/>
  <c r="E438" i="15"/>
  <c r="B438" i="15"/>
  <c r="E437" i="15"/>
  <c r="B437" i="15"/>
  <c r="E436" i="15"/>
  <c r="B436" i="15"/>
  <c r="E435" i="15"/>
  <c r="B435" i="15"/>
  <c r="E434" i="15"/>
  <c r="B434" i="15"/>
  <c r="E433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E405" i="15"/>
  <c r="B405" i="15"/>
  <c r="B404" i="15"/>
  <c r="B403" i="15"/>
  <c r="E402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E388" i="15"/>
  <c r="B388" i="15"/>
  <c r="E387" i="15"/>
  <c r="B387" i="15"/>
  <c r="B386" i="15"/>
  <c r="B385" i="15"/>
  <c r="E384" i="15"/>
  <c r="B384" i="15"/>
  <c r="E383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J346" i="15"/>
  <c r="B346" i="15"/>
  <c r="J345" i="15"/>
  <c r="B345" i="15"/>
  <c r="J344" i="15"/>
  <c r="B344" i="15"/>
  <c r="J343" i="15"/>
  <c r="B343" i="15"/>
  <c r="J342" i="15"/>
  <c r="B342" i="15"/>
  <c r="J341" i="15"/>
  <c r="B341" i="15"/>
  <c r="J340" i="15"/>
  <c r="B340" i="15"/>
  <c r="J339" i="15"/>
  <c r="B339" i="15"/>
  <c r="J338" i="15"/>
  <c r="B338" i="15"/>
  <c r="J337" i="15"/>
  <c r="B337" i="15"/>
  <c r="J336" i="15"/>
  <c r="B336" i="15"/>
  <c r="J335" i="15"/>
  <c r="B335" i="15"/>
  <c r="J334" i="15"/>
  <c r="B334" i="15"/>
  <c r="J333" i="15"/>
  <c r="B333" i="15"/>
  <c r="J332" i="15"/>
  <c r="B332" i="15"/>
  <c r="J331" i="15"/>
  <c r="B331" i="15"/>
  <c r="J330" i="15"/>
  <c r="B330" i="15"/>
  <c r="J329" i="15"/>
  <c r="B329" i="15"/>
  <c r="J328" i="15"/>
  <c r="B328" i="15"/>
  <c r="J327" i="15"/>
  <c r="B327" i="15"/>
  <c r="J326" i="15"/>
  <c r="B326" i="15"/>
  <c r="J325" i="15"/>
  <c r="B325" i="15"/>
  <c r="J324" i="15"/>
  <c r="B324" i="15"/>
  <c r="J323" i="15"/>
  <c r="B323" i="15"/>
  <c r="J322" i="15"/>
  <c r="B322" i="15"/>
  <c r="J321" i="15"/>
  <c r="B321" i="15"/>
  <c r="J320" i="15"/>
  <c r="B320" i="15"/>
  <c r="J319" i="15"/>
  <c r="B319" i="15"/>
  <c r="J318" i="15"/>
  <c r="B318" i="15"/>
  <c r="J317" i="15"/>
  <c r="B317" i="15"/>
  <c r="J316" i="15"/>
  <c r="B316" i="15"/>
  <c r="J315" i="15"/>
  <c r="B315" i="15"/>
  <c r="J314" i="15"/>
  <c r="B314" i="15"/>
  <c r="J313" i="15"/>
  <c r="B313" i="15"/>
  <c r="J312" i="15"/>
  <c r="E312" i="15"/>
  <c r="B312" i="15"/>
  <c r="J311" i="15"/>
  <c r="B311" i="15"/>
  <c r="J310" i="15"/>
  <c r="B310" i="15"/>
  <c r="J309" i="15"/>
  <c r="E309" i="15"/>
  <c r="B309" i="15"/>
  <c r="J308" i="15"/>
  <c r="B308" i="15"/>
  <c r="J307" i="15"/>
  <c r="B307" i="15"/>
  <c r="J306" i="15"/>
  <c r="B306" i="15"/>
  <c r="J305" i="15"/>
  <c r="B305" i="15"/>
  <c r="J304" i="15"/>
  <c r="B304" i="15"/>
  <c r="J303" i="15"/>
  <c r="B303" i="15"/>
  <c r="J302" i="15"/>
  <c r="B302" i="15"/>
  <c r="J301" i="15"/>
  <c r="B301" i="15"/>
  <c r="J300" i="15"/>
  <c r="B300" i="15"/>
  <c r="J299" i="15"/>
  <c r="B299" i="15"/>
  <c r="J298" i="15"/>
  <c r="B298" i="15"/>
  <c r="J297" i="15"/>
  <c r="B297" i="15"/>
  <c r="J296" i="15"/>
  <c r="B296" i="15"/>
  <c r="J295" i="15"/>
  <c r="B295" i="15"/>
  <c r="J294" i="15"/>
  <c r="B294" i="15"/>
  <c r="J293" i="15"/>
  <c r="B293" i="15"/>
  <c r="J292" i="15"/>
  <c r="B292" i="15"/>
  <c r="J291" i="15"/>
  <c r="B291" i="15"/>
  <c r="J290" i="15"/>
  <c r="B290" i="15"/>
  <c r="J289" i="15"/>
  <c r="B289" i="15"/>
  <c r="J288" i="15"/>
  <c r="B288" i="15"/>
  <c r="J287" i="15"/>
  <c r="B287" i="15"/>
  <c r="J286" i="15"/>
  <c r="B286" i="15"/>
  <c r="J285" i="15"/>
  <c r="E285" i="15"/>
  <c r="B285" i="15"/>
  <c r="J284" i="15"/>
  <c r="B284" i="15"/>
  <c r="J283" i="15"/>
  <c r="B283" i="15"/>
  <c r="J282" i="15"/>
  <c r="B282" i="15"/>
  <c r="J281" i="15"/>
  <c r="B281" i="15"/>
  <c r="J280" i="15"/>
  <c r="F280" i="15"/>
  <c r="E280" i="15"/>
  <c r="B280" i="15"/>
  <c r="J279" i="15"/>
  <c r="B279" i="15"/>
  <c r="J278" i="15"/>
  <c r="B278" i="15"/>
  <c r="J277" i="15"/>
  <c r="B277" i="15"/>
  <c r="J276" i="15"/>
  <c r="E276" i="15"/>
  <c r="B276" i="15"/>
  <c r="J275" i="15"/>
  <c r="E275" i="15"/>
  <c r="B275" i="15"/>
  <c r="J274" i="15"/>
  <c r="B274" i="15"/>
  <c r="J273" i="15"/>
  <c r="B273" i="15"/>
  <c r="J272" i="15"/>
  <c r="B272" i="15"/>
  <c r="J271" i="15"/>
  <c r="B271" i="15"/>
  <c r="J270" i="15"/>
  <c r="B270" i="15"/>
  <c r="J269" i="15"/>
  <c r="B269" i="15"/>
  <c r="J268" i="15"/>
  <c r="B268" i="15"/>
  <c r="J267" i="15"/>
  <c r="B267" i="15"/>
  <c r="J266" i="15"/>
  <c r="B266" i="15"/>
  <c r="J265" i="15"/>
  <c r="B265" i="15"/>
  <c r="J264" i="15"/>
  <c r="B264" i="15"/>
  <c r="J263" i="15"/>
  <c r="B263" i="15"/>
  <c r="J262" i="15"/>
  <c r="B262" i="15"/>
  <c r="J261" i="15"/>
  <c r="B261" i="15"/>
  <c r="J260" i="15"/>
  <c r="B260" i="15"/>
  <c r="J259" i="15"/>
  <c r="B259" i="15"/>
  <c r="J258" i="15"/>
  <c r="B258" i="15"/>
  <c r="J257" i="15"/>
  <c r="B257" i="15"/>
  <c r="J256" i="15"/>
  <c r="B256" i="15"/>
  <c r="J255" i="15"/>
  <c r="B255" i="15"/>
  <c r="J254" i="15"/>
  <c r="B254" i="15"/>
  <c r="J253" i="15"/>
  <c r="B253" i="15"/>
  <c r="J252" i="15"/>
  <c r="B252" i="15"/>
  <c r="J251" i="15"/>
  <c r="B251" i="15"/>
  <c r="J250" i="15"/>
  <c r="B250" i="15"/>
  <c r="J249" i="15"/>
  <c r="B249" i="15"/>
  <c r="J248" i="15"/>
  <c r="B248" i="15"/>
  <c r="J247" i="15"/>
  <c r="B247" i="15"/>
  <c r="J246" i="15"/>
  <c r="B246" i="15"/>
  <c r="J245" i="15"/>
  <c r="B245" i="15"/>
  <c r="J244" i="15"/>
  <c r="B244" i="15"/>
  <c r="J243" i="15"/>
  <c r="E243" i="15"/>
  <c r="B243" i="15"/>
  <c r="J242" i="15"/>
  <c r="B242" i="15"/>
  <c r="J241" i="15"/>
  <c r="B241" i="15"/>
  <c r="J240" i="15"/>
  <c r="B240" i="15"/>
  <c r="J239" i="15"/>
  <c r="B239" i="15"/>
  <c r="J238" i="15"/>
  <c r="B238" i="15"/>
  <c r="J237" i="15"/>
  <c r="B237" i="15"/>
  <c r="J236" i="15"/>
  <c r="B236" i="15"/>
  <c r="J235" i="15"/>
  <c r="E235" i="15"/>
  <c r="B235" i="15"/>
  <c r="J234" i="15"/>
  <c r="B234" i="15"/>
  <c r="J233" i="15"/>
  <c r="B233" i="15"/>
  <c r="J232" i="15"/>
  <c r="E232" i="15"/>
  <c r="B232" i="15"/>
  <c r="J231" i="15"/>
  <c r="B231" i="15"/>
  <c r="J230" i="15"/>
  <c r="B230" i="15"/>
  <c r="J229" i="15"/>
  <c r="B229" i="15"/>
  <c r="J228" i="15"/>
  <c r="B228" i="15"/>
  <c r="J227" i="15"/>
  <c r="B227" i="15"/>
  <c r="J226" i="15"/>
  <c r="B226" i="15"/>
  <c r="J225" i="15"/>
  <c r="B225" i="15"/>
  <c r="J224" i="15"/>
  <c r="B224" i="15"/>
  <c r="J223" i="15"/>
  <c r="B223" i="15"/>
  <c r="J222" i="15"/>
  <c r="B222" i="15"/>
  <c r="J221" i="15"/>
  <c r="B221" i="15"/>
  <c r="J220" i="15"/>
  <c r="B220" i="15"/>
  <c r="J219" i="15"/>
  <c r="B219" i="15"/>
  <c r="J218" i="15"/>
  <c r="B218" i="15"/>
  <c r="J217" i="15"/>
  <c r="B217" i="15"/>
  <c r="J216" i="15"/>
  <c r="B216" i="15"/>
  <c r="J215" i="15"/>
  <c r="B215" i="15"/>
  <c r="J214" i="15"/>
  <c r="B214" i="15"/>
  <c r="J213" i="15"/>
  <c r="B213" i="15"/>
  <c r="J212" i="15"/>
  <c r="B212" i="15"/>
  <c r="J211" i="15"/>
  <c r="B211" i="15"/>
  <c r="J210" i="15"/>
  <c r="B210" i="15"/>
  <c r="J209" i="15"/>
  <c r="B209" i="15"/>
  <c r="J208" i="15"/>
  <c r="B208" i="15"/>
  <c r="J207" i="15"/>
  <c r="B207" i="15"/>
  <c r="J206" i="15"/>
  <c r="B206" i="15"/>
  <c r="J205" i="15"/>
  <c r="B205" i="15"/>
  <c r="J204" i="15"/>
  <c r="B204" i="15"/>
  <c r="J203" i="15"/>
  <c r="B203" i="15"/>
  <c r="J202" i="15"/>
  <c r="B202" i="15"/>
  <c r="J201" i="15"/>
  <c r="B201" i="15"/>
  <c r="J200" i="15"/>
  <c r="B200" i="15"/>
  <c r="J199" i="15"/>
  <c r="B199" i="15"/>
  <c r="J198" i="15"/>
  <c r="B198" i="15"/>
  <c r="J197" i="15"/>
  <c r="B197" i="15"/>
  <c r="J196" i="15"/>
  <c r="B196" i="15"/>
  <c r="J195" i="15"/>
  <c r="E195" i="15"/>
  <c r="B195" i="15"/>
  <c r="J194" i="15"/>
  <c r="B194" i="15"/>
  <c r="J193" i="15"/>
  <c r="B193" i="15"/>
  <c r="J192" i="15"/>
  <c r="B192" i="15"/>
  <c r="J191" i="15"/>
  <c r="B191" i="15"/>
  <c r="J190" i="15"/>
  <c r="B190" i="15"/>
  <c r="J189" i="15"/>
  <c r="B189" i="15"/>
  <c r="J188" i="15"/>
  <c r="B188" i="15"/>
  <c r="J187" i="15"/>
  <c r="B187" i="15"/>
  <c r="J186" i="15"/>
  <c r="B186" i="15"/>
  <c r="J185" i="15"/>
  <c r="B185" i="15"/>
  <c r="J184" i="15"/>
  <c r="B184" i="15"/>
  <c r="J183" i="15"/>
  <c r="B183" i="15"/>
  <c r="J182" i="15"/>
  <c r="E182" i="15"/>
  <c r="B182" i="15"/>
  <c r="J181" i="15"/>
  <c r="F181" i="15"/>
  <c r="E181" i="15"/>
  <c r="B181" i="15"/>
  <c r="J180" i="15"/>
  <c r="B180" i="15"/>
  <c r="J179" i="15"/>
  <c r="E179" i="15"/>
  <c r="B179" i="15"/>
  <c r="J178" i="15"/>
  <c r="B178" i="15"/>
  <c r="J177" i="15"/>
  <c r="B177" i="15"/>
  <c r="J176" i="15"/>
  <c r="B176" i="15"/>
  <c r="J175" i="15"/>
  <c r="B175" i="15"/>
  <c r="J174" i="15"/>
  <c r="B174" i="15"/>
  <c r="J173" i="15"/>
  <c r="B173" i="15"/>
  <c r="J172" i="15"/>
  <c r="B172" i="15"/>
  <c r="J171" i="15"/>
  <c r="B171" i="15"/>
  <c r="J170" i="15"/>
  <c r="B170" i="15"/>
  <c r="J169" i="15"/>
  <c r="B169" i="15"/>
  <c r="J168" i="15"/>
  <c r="B168" i="15"/>
  <c r="J167" i="15"/>
  <c r="B167" i="15"/>
  <c r="J166" i="15"/>
  <c r="B166" i="15"/>
  <c r="J165" i="15"/>
  <c r="B165" i="15"/>
  <c r="J164" i="15"/>
  <c r="B164" i="15"/>
  <c r="J163" i="15"/>
  <c r="B163" i="15"/>
  <c r="J162" i="15"/>
  <c r="E162" i="15"/>
  <c r="B162" i="15"/>
  <c r="J161" i="15"/>
  <c r="B161" i="15"/>
  <c r="J160" i="15"/>
  <c r="B160" i="15"/>
  <c r="J159" i="15"/>
  <c r="B159" i="15"/>
  <c r="J158" i="15"/>
  <c r="E158" i="15"/>
  <c r="B158" i="15"/>
  <c r="J157" i="15"/>
  <c r="B157" i="15"/>
  <c r="J156" i="15"/>
  <c r="B156" i="15"/>
  <c r="J155" i="15"/>
  <c r="B155" i="15"/>
  <c r="J154" i="15"/>
  <c r="B154" i="15"/>
  <c r="J153" i="15"/>
  <c r="B153" i="15"/>
  <c r="J152" i="15"/>
  <c r="B152" i="15"/>
  <c r="J151" i="15"/>
  <c r="B151" i="15"/>
  <c r="J150" i="15"/>
  <c r="B150" i="15"/>
  <c r="J149" i="15"/>
  <c r="E149" i="15"/>
  <c r="B149" i="15"/>
  <c r="J148" i="15"/>
  <c r="E148" i="15"/>
  <c r="B148" i="15"/>
  <c r="J147" i="15"/>
  <c r="B147" i="15"/>
  <c r="J146" i="15"/>
  <c r="B146" i="15"/>
  <c r="J145" i="15"/>
  <c r="B145" i="15"/>
  <c r="J144" i="15"/>
  <c r="B144" i="15"/>
  <c r="J143" i="15"/>
  <c r="B143" i="15"/>
  <c r="J142" i="15"/>
  <c r="B142" i="15"/>
  <c r="J141" i="15"/>
  <c r="B141" i="15"/>
  <c r="J140" i="15"/>
  <c r="B140" i="15"/>
  <c r="J139" i="15"/>
  <c r="B139" i="15"/>
  <c r="J138" i="15"/>
  <c r="B138" i="15"/>
  <c r="J137" i="15"/>
  <c r="B137" i="15"/>
  <c r="J136" i="15"/>
  <c r="B136" i="15"/>
  <c r="J135" i="15"/>
  <c r="B135" i="15"/>
  <c r="J134" i="15"/>
  <c r="B134" i="15"/>
  <c r="J133" i="15"/>
  <c r="B133" i="15"/>
  <c r="J132" i="15"/>
  <c r="B132" i="15"/>
  <c r="J131" i="15"/>
  <c r="B131" i="15"/>
  <c r="J130" i="15"/>
  <c r="B130" i="15"/>
  <c r="J129" i="15"/>
  <c r="B129" i="15"/>
  <c r="J128" i="15"/>
  <c r="B128" i="15"/>
  <c r="J127" i="15"/>
  <c r="B127" i="15"/>
  <c r="J126" i="15"/>
  <c r="B126" i="15"/>
  <c r="J125" i="15"/>
  <c r="B125" i="15"/>
  <c r="J124" i="15"/>
  <c r="B124" i="15"/>
  <c r="J123" i="15"/>
  <c r="B123" i="15"/>
  <c r="J122" i="15"/>
  <c r="B122" i="15"/>
  <c r="J121" i="15"/>
  <c r="B121" i="15"/>
  <c r="J120" i="15"/>
  <c r="B120" i="15"/>
  <c r="J119" i="15"/>
  <c r="B119" i="15"/>
  <c r="J118" i="15"/>
  <c r="E118" i="15"/>
  <c r="B118" i="15"/>
  <c r="J117" i="15"/>
  <c r="B117" i="15"/>
  <c r="J116" i="15"/>
  <c r="B116" i="15"/>
  <c r="J115" i="15"/>
  <c r="B115" i="15"/>
  <c r="J114" i="15"/>
  <c r="B114" i="15"/>
  <c r="J113" i="15"/>
  <c r="B113" i="15"/>
  <c r="J112" i="15"/>
  <c r="B112" i="15"/>
  <c r="J111" i="15"/>
  <c r="B111" i="15"/>
  <c r="J110" i="15"/>
  <c r="B110" i="15"/>
  <c r="J109" i="15"/>
  <c r="B109" i="15"/>
  <c r="J108" i="15"/>
  <c r="B108" i="15"/>
  <c r="J107" i="15"/>
  <c r="B107" i="15"/>
  <c r="J106" i="15"/>
  <c r="B106" i="15"/>
  <c r="J105" i="15"/>
  <c r="B105" i="15"/>
  <c r="J104" i="15"/>
  <c r="B104" i="15"/>
  <c r="J103" i="15"/>
  <c r="B103" i="15"/>
  <c r="J102" i="15"/>
  <c r="B102" i="15"/>
  <c r="J101" i="15"/>
  <c r="B101" i="15"/>
  <c r="J100" i="15"/>
  <c r="B100" i="15"/>
  <c r="M99" i="15"/>
  <c r="J99" i="15"/>
  <c r="B99" i="15"/>
  <c r="J98" i="15"/>
  <c r="B98" i="15"/>
  <c r="J97" i="15"/>
  <c r="B97" i="15"/>
  <c r="J96" i="15"/>
  <c r="B96" i="15"/>
  <c r="J95" i="15"/>
  <c r="B95" i="15"/>
  <c r="J94" i="15"/>
  <c r="B94" i="15"/>
  <c r="J93" i="15"/>
  <c r="B93" i="15"/>
  <c r="M92" i="15"/>
  <c r="J92" i="15"/>
  <c r="B92" i="15"/>
  <c r="M91" i="15"/>
  <c r="J91" i="15"/>
  <c r="B91" i="15"/>
  <c r="M90" i="15"/>
  <c r="J90" i="15"/>
  <c r="B90" i="15"/>
  <c r="M89" i="15"/>
  <c r="J89" i="15"/>
  <c r="B89" i="15"/>
  <c r="M88" i="15"/>
  <c r="J88" i="15"/>
  <c r="B88" i="15"/>
  <c r="M87" i="15"/>
  <c r="J87" i="15"/>
  <c r="B87" i="15"/>
  <c r="M86" i="15"/>
  <c r="J86" i="15"/>
  <c r="B86" i="15"/>
  <c r="M85" i="15"/>
  <c r="J85" i="15"/>
  <c r="B85" i="15"/>
  <c r="M84" i="15"/>
  <c r="J84" i="15"/>
  <c r="E84" i="15"/>
  <c r="B84" i="15"/>
  <c r="M83" i="15"/>
  <c r="J83" i="15"/>
  <c r="B83" i="15"/>
  <c r="M82" i="15"/>
  <c r="J82" i="15"/>
  <c r="E82" i="15"/>
  <c r="B82" i="15"/>
  <c r="M81" i="15"/>
  <c r="J81" i="15"/>
  <c r="B81" i="15"/>
  <c r="M80" i="15"/>
  <c r="J80" i="15"/>
  <c r="B80" i="15"/>
  <c r="M79" i="15"/>
  <c r="J79" i="15"/>
  <c r="B79" i="15"/>
  <c r="M78" i="15"/>
  <c r="J78" i="15"/>
  <c r="B78" i="15"/>
  <c r="M77" i="15"/>
  <c r="J77" i="15"/>
  <c r="B77" i="15"/>
  <c r="M76" i="15"/>
  <c r="J76" i="15"/>
  <c r="B76" i="15"/>
  <c r="M75" i="15"/>
  <c r="J75" i="15"/>
  <c r="B75" i="15"/>
  <c r="M74" i="15"/>
  <c r="J74" i="15"/>
  <c r="B74" i="15"/>
  <c r="M73" i="15"/>
  <c r="J73" i="15"/>
  <c r="B73" i="15"/>
  <c r="M72" i="15"/>
  <c r="J72" i="15"/>
  <c r="B72" i="15"/>
  <c r="M71" i="15"/>
  <c r="J71" i="15"/>
  <c r="B71" i="15"/>
  <c r="M70" i="15"/>
  <c r="J70" i="15"/>
  <c r="B70" i="15"/>
  <c r="M69" i="15"/>
  <c r="J69" i="15"/>
  <c r="B69" i="15"/>
  <c r="M68" i="15"/>
  <c r="J68" i="15"/>
  <c r="B68" i="15"/>
  <c r="M67" i="15"/>
  <c r="J67" i="15"/>
  <c r="B67" i="15"/>
  <c r="M66" i="15"/>
  <c r="J66" i="15"/>
  <c r="B66" i="15"/>
  <c r="M65" i="15"/>
  <c r="J65" i="15"/>
  <c r="B65" i="15"/>
  <c r="M64" i="15"/>
  <c r="J64" i="15"/>
  <c r="B64" i="15"/>
  <c r="M63" i="15"/>
  <c r="J63" i="15"/>
  <c r="B63" i="15"/>
  <c r="M62" i="15"/>
  <c r="B62" i="15"/>
  <c r="M61" i="15"/>
  <c r="J61" i="15"/>
  <c r="B61" i="15"/>
  <c r="M60" i="15"/>
  <c r="J60" i="15"/>
  <c r="B60" i="15"/>
  <c r="M59" i="15"/>
  <c r="J59" i="15"/>
  <c r="B59" i="15"/>
  <c r="M58" i="15"/>
  <c r="J58" i="15"/>
  <c r="B58" i="15"/>
  <c r="M57" i="15"/>
  <c r="J57" i="15"/>
  <c r="B57" i="15"/>
  <c r="M56" i="15"/>
  <c r="J56" i="15"/>
  <c r="B56" i="15"/>
  <c r="M55" i="15"/>
  <c r="J55" i="15"/>
  <c r="B55" i="15"/>
  <c r="M54" i="15"/>
  <c r="J54" i="15"/>
  <c r="B54" i="15"/>
  <c r="M53" i="15"/>
  <c r="J53" i="15"/>
  <c r="B53" i="15"/>
  <c r="M52" i="15"/>
  <c r="J52" i="15"/>
  <c r="B52" i="15"/>
  <c r="M51" i="15"/>
  <c r="J51" i="15"/>
  <c r="B51" i="15"/>
  <c r="M50" i="15"/>
  <c r="J50" i="15"/>
  <c r="B50" i="15"/>
  <c r="M49" i="15"/>
  <c r="J49" i="15"/>
  <c r="B49" i="15"/>
  <c r="M48" i="15"/>
  <c r="J48" i="15"/>
  <c r="B48" i="15"/>
  <c r="M47" i="15"/>
  <c r="J47" i="15"/>
  <c r="B47" i="15"/>
  <c r="M46" i="15"/>
  <c r="J46" i="15"/>
  <c r="B46" i="15"/>
  <c r="M45" i="15"/>
  <c r="J45" i="15"/>
  <c r="B45" i="15"/>
  <c r="M44" i="15"/>
  <c r="J44" i="15"/>
  <c r="B44" i="15"/>
  <c r="M43" i="15"/>
  <c r="J43" i="15"/>
  <c r="B43" i="15"/>
  <c r="M42" i="15"/>
  <c r="J42" i="15"/>
  <c r="B42" i="15"/>
  <c r="M41" i="15"/>
  <c r="J41" i="15"/>
  <c r="B41" i="15"/>
  <c r="M40" i="15"/>
  <c r="J40" i="15"/>
  <c r="B40" i="15"/>
  <c r="M39" i="15"/>
  <c r="J39" i="15"/>
  <c r="B39" i="15"/>
  <c r="M38" i="15"/>
  <c r="J38" i="15"/>
  <c r="B38" i="15"/>
  <c r="M37" i="15"/>
  <c r="J37" i="15"/>
  <c r="B37" i="15"/>
  <c r="M36" i="15"/>
  <c r="J36" i="15"/>
  <c r="B36" i="15"/>
  <c r="M35" i="15"/>
  <c r="J35" i="15"/>
  <c r="B35" i="15"/>
  <c r="M34" i="15"/>
  <c r="J34" i="15"/>
  <c r="B34" i="15"/>
  <c r="M33" i="15"/>
  <c r="J33" i="15"/>
  <c r="B33" i="15"/>
  <c r="M32" i="15"/>
  <c r="J32" i="15"/>
  <c r="B32" i="15"/>
  <c r="M31" i="15"/>
  <c r="J31" i="15"/>
  <c r="B31" i="15"/>
  <c r="M30" i="15"/>
  <c r="J30" i="15"/>
  <c r="B30" i="15"/>
  <c r="M29" i="15"/>
  <c r="J29" i="15"/>
  <c r="B29" i="15"/>
  <c r="M28" i="15"/>
  <c r="J28" i="15"/>
  <c r="E28" i="15"/>
  <c r="B28" i="15"/>
  <c r="M27" i="15"/>
  <c r="M26" i="15"/>
  <c r="J26" i="15"/>
  <c r="B26" i="15"/>
  <c r="M25" i="15"/>
  <c r="J25" i="15"/>
  <c r="B25" i="15"/>
  <c r="M24" i="15"/>
  <c r="J24" i="15"/>
  <c r="B24" i="15"/>
  <c r="M23" i="15"/>
  <c r="J23" i="15"/>
  <c r="B23" i="15"/>
  <c r="M22" i="15"/>
  <c r="J22" i="15"/>
  <c r="B22" i="15"/>
  <c r="M21" i="15"/>
  <c r="J21" i="15"/>
  <c r="B21" i="15"/>
  <c r="M20" i="15"/>
  <c r="J20" i="15"/>
  <c r="B20" i="15"/>
  <c r="M19" i="15"/>
  <c r="J19" i="15"/>
  <c r="B19" i="15"/>
  <c r="M18" i="15"/>
  <c r="J18" i="15"/>
  <c r="E18" i="15"/>
  <c r="B18" i="15"/>
  <c r="M17" i="15"/>
  <c r="J17" i="15"/>
  <c r="B17" i="15"/>
  <c r="M16" i="15"/>
  <c r="J16" i="15"/>
  <c r="B16" i="15"/>
  <c r="M15" i="15"/>
  <c r="J15" i="15"/>
  <c r="B15" i="15"/>
  <c r="M14" i="15"/>
  <c r="J14" i="15"/>
  <c r="B14" i="15"/>
  <c r="M13" i="15"/>
  <c r="J13" i="15"/>
  <c r="E13" i="15"/>
  <c r="B13" i="15"/>
  <c r="M12" i="15"/>
  <c r="J12" i="15"/>
  <c r="M11" i="15"/>
  <c r="J11" i="15"/>
  <c r="E11" i="15"/>
  <c r="B11" i="15"/>
  <c r="M10" i="15"/>
  <c r="J10" i="15"/>
  <c r="E10" i="15"/>
  <c r="B10" i="15"/>
  <c r="M9" i="15"/>
  <c r="J9" i="15"/>
  <c r="B9" i="15"/>
  <c r="M8" i="15"/>
  <c r="J8" i="15"/>
  <c r="B8" i="15"/>
  <c r="M7" i="15"/>
  <c r="J7" i="15"/>
  <c r="B7" i="15"/>
  <c r="M6" i="15"/>
  <c r="J6" i="15"/>
  <c r="B6" i="15"/>
  <c r="M5" i="15"/>
  <c r="J5" i="15"/>
  <c r="B5" i="15"/>
  <c r="M4" i="15"/>
  <c r="J4" i="15"/>
  <c r="B4" i="15"/>
  <c r="M3" i="15"/>
  <c r="J3" i="15"/>
  <c r="B3" i="15"/>
  <c r="M2" i="15"/>
  <c r="J2" i="15"/>
  <c r="E2" i="15"/>
  <c r="B2" i="15"/>
  <c r="F2410" i="14"/>
  <c r="E2410" i="14"/>
  <c r="D2410" i="14"/>
  <c r="B2410" i="14"/>
  <c r="F2409" i="14"/>
  <c r="E2409" i="14"/>
  <c r="D2409" i="14"/>
  <c r="B2409" i="14"/>
  <c r="F2408" i="14"/>
  <c r="E2408" i="14"/>
  <c r="D2408" i="14"/>
  <c r="B2408" i="14"/>
  <c r="F2407" i="14"/>
  <c r="E2407" i="14"/>
  <c r="D2407" i="14"/>
  <c r="B2407" i="14"/>
  <c r="F2406" i="14"/>
  <c r="E2406" i="14"/>
  <c r="D2406" i="14"/>
  <c r="B2406" i="14"/>
  <c r="F2405" i="14"/>
  <c r="E2405" i="14"/>
  <c r="D2405" i="14"/>
  <c r="B2405" i="14"/>
  <c r="F2404" i="14"/>
  <c r="E2404" i="14"/>
  <c r="D2404" i="14"/>
  <c r="B2404" i="14"/>
  <c r="F2403" i="14"/>
  <c r="E2403" i="14"/>
  <c r="D2403" i="14"/>
  <c r="B2403" i="14"/>
  <c r="F2402" i="14"/>
  <c r="E2402" i="14"/>
  <c r="D2402" i="14"/>
  <c r="B2402" i="14"/>
  <c r="F2401" i="14"/>
  <c r="E2401" i="14"/>
  <c r="D2401" i="14"/>
  <c r="B2401" i="14"/>
  <c r="F2400" i="14"/>
  <c r="E2400" i="14"/>
  <c r="D2400" i="14"/>
  <c r="B2400" i="14"/>
  <c r="F2399" i="14"/>
  <c r="E2399" i="14"/>
  <c r="D2399" i="14"/>
  <c r="B2399" i="14"/>
  <c r="F2398" i="14"/>
  <c r="E2398" i="14"/>
  <c r="D2398" i="14"/>
  <c r="B2398" i="14"/>
  <c r="F2397" i="14"/>
  <c r="E2397" i="14"/>
  <c r="D2397" i="14"/>
  <c r="B2397" i="14"/>
  <c r="F2396" i="14"/>
  <c r="E2396" i="14"/>
  <c r="D2396" i="14"/>
  <c r="B2396" i="14"/>
  <c r="F2395" i="14"/>
  <c r="E2395" i="14"/>
  <c r="D2395" i="14"/>
  <c r="B2395" i="14"/>
  <c r="F2394" i="14"/>
  <c r="E2394" i="14"/>
  <c r="D2394" i="14"/>
  <c r="B2394" i="14"/>
  <c r="F2393" i="14"/>
  <c r="E2393" i="14"/>
  <c r="D2393" i="14"/>
  <c r="B2393" i="14"/>
  <c r="F2392" i="14"/>
  <c r="E2392" i="14"/>
  <c r="D2392" i="14"/>
  <c r="B2392" i="14"/>
  <c r="F2391" i="14"/>
  <c r="E2391" i="14"/>
  <c r="D2391" i="14"/>
  <c r="B2391" i="14"/>
  <c r="F2390" i="14"/>
  <c r="E2390" i="14"/>
  <c r="D2390" i="14"/>
  <c r="B2390" i="14"/>
  <c r="F2389" i="14"/>
  <c r="E2389" i="14"/>
  <c r="D2389" i="14"/>
  <c r="B2389" i="14"/>
  <c r="F2388" i="14"/>
  <c r="E2388" i="14"/>
  <c r="D2388" i="14"/>
  <c r="B2388" i="14"/>
  <c r="F2387" i="14"/>
  <c r="E2387" i="14"/>
  <c r="D2387" i="14"/>
  <c r="B2387" i="14"/>
  <c r="F2386" i="14"/>
  <c r="E2386" i="14"/>
  <c r="D2386" i="14"/>
  <c r="B2386" i="14"/>
  <c r="F2385" i="14"/>
  <c r="E2385" i="14"/>
  <c r="D2385" i="14"/>
  <c r="B2385" i="14"/>
  <c r="F2384" i="14"/>
  <c r="E2384" i="14"/>
  <c r="D2384" i="14"/>
  <c r="B2384" i="14"/>
  <c r="F2383" i="14"/>
  <c r="E2383" i="14"/>
  <c r="D2383" i="14"/>
  <c r="B2383" i="14"/>
  <c r="F2382" i="14"/>
  <c r="E2382" i="14"/>
  <c r="D2382" i="14"/>
  <c r="B2382" i="14"/>
  <c r="F2381" i="14"/>
  <c r="E2381" i="14"/>
  <c r="D2381" i="14"/>
  <c r="B2381" i="14"/>
  <c r="F2380" i="14"/>
  <c r="E2380" i="14"/>
  <c r="D2380" i="14"/>
  <c r="B2380" i="14"/>
  <c r="F2379" i="14"/>
  <c r="E2379" i="14"/>
  <c r="D2379" i="14"/>
  <c r="B2379" i="14"/>
  <c r="F2378" i="14"/>
  <c r="E2378" i="14"/>
  <c r="D2378" i="14"/>
  <c r="B2378" i="14"/>
  <c r="F2377" i="14"/>
  <c r="E2377" i="14"/>
  <c r="D2377" i="14"/>
  <c r="B2377" i="14"/>
  <c r="F2376" i="14"/>
  <c r="E2376" i="14"/>
  <c r="D2376" i="14"/>
  <c r="B2376" i="14"/>
  <c r="F2375" i="14"/>
  <c r="E2375" i="14"/>
  <c r="D2375" i="14"/>
  <c r="B2375" i="14"/>
  <c r="F2374" i="14"/>
  <c r="E2374" i="14"/>
  <c r="D2374" i="14"/>
  <c r="B2374" i="14"/>
  <c r="F2373" i="14"/>
  <c r="E2373" i="14"/>
  <c r="D2373" i="14"/>
  <c r="B2373" i="14"/>
  <c r="F2372" i="14"/>
  <c r="E2372" i="14"/>
  <c r="D2372" i="14"/>
  <c r="B2372" i="14"/>
  <c r="F2371" i="14"/>
  <c r="E2371" i="14"/>
  <c r="D2371" i="14"/>
  <c r="B2371" i="14"/>
  <c r="F2370" i="14"/>
  <c r="E2370" i="14"/>
  <c r="D2370" i="14"/>
  <c r="B2370" i="14"/>
  <c r="F2369" i="14"/>
  <c r="E2369" i="14"/>
  <c r="D2369" i="14"/>
  <c r="B2369" i="14"/>
  <c r="F2368" i="14"/>
  <c r="E2368" i="14"/>
  <c r="D2368" i="14"/>
  <c r="B2368" i="14"/>
  <c r="F2367" i="14"/>
  <c r="E2367" i="14"/>
  <c r="D2367" i="14"/>
  <c r="B2367" i="14"/>
  <c r="F2366" i="14"/>
  <c r="E2366" i="14"/>
  <c r="D2366" i="14"/>
  <c r="B2366" i="14"/>
  <c r="F2365" i="14"/>
  <c r="E2365" i="14"/>
  <c r="D2365" i="14"/>
  <c r="B2365" i="14"/>
  <c r="F2364" i="14"/>
  <c r="E2364" i="14"/>
  <c r="D2364" i="14"/>
  <c r="B2364" i="14"/>
  <c r="F2363" i="14"/>
  <c r="E2363" i="14"/>
  <c r="D2363" i="14"/>
  <c r="B2363" i="14"/>
  <c r="F2362" i="14"/>
  <c r="E2362" i="14"/>
  <c r="D2362" i="14"/>
  <c r="B2362" i="14"/>
  <c r="F2361" i="14"/>
  <c r="E2361" i="14"/>
  <c r="D2361" i="14"/>
  <c r="B2361" i="14"/>
  <c r="F2360" i="14"/>
  <c r="E2360" i="14"/>
  <c r="D2360" i="14"/>
  <c r="B2360" i="14"/>
  <c r="F2359" i="14"/>
  <c r="E2359" i="14"/>
  <c r="D2359" i="14"/>
  <c r="B2359" i="14"/>
  <c r="F2358" i="14"/>
  <c r="E2358" i="14"/>
  <c r="D2358" i="14"/>
  <c r="B2358" i="14"/>
  <c r="F2357" i="14"/>
  <c r="E2357" i="14"/>
  <c r="D2357" i="14"/>
  <c r="B2357" i="14"/>
  <c r="F2356" i="14"/>
  <c r="E2356" i="14"/>
  <c r="D2356" i="14"/>
  <c r="B2356" i="14"/>
  <c r="F2355" i="14"/>
  <c r="E2355" i="14"/>
  <c r="D2355" i="14"/>
  <c r="B2355" i="14"/>
  <c r="F2354" i="14"/>
  <c r="E2354" i="14"/>
  <c r="D2354" i="14"/>
  <c r="B2354" i="14"/>
  <c r="F2353" i="14"/>
  <c r="E2353" i="14"/>
  <c r="D2353" i="14"/>
  <c r="B2353" i="14"/>
  <c r="F2352" i="14"/>
  <c r="E2352" i="14"/>
  <c r="D2352" i="14"/>
  <c r="B2352" i="14"/>
  <c r="F2351" i="14"/>
  <c r="E2351" i="14"/>
  <c r="D2351" i="14"/>
  <c r="B2351" i="14"/>
  <c r="F2350" i="14"/>
  <c r="E2350" i="14"/>
  <c r="D2350" i="14"/>
  <c r="B2350" i="14"/>
  <c r="F2349" i="14"/>
  <c r="E2349" i="14"/>
  <c r="D2349" i="14"/>
  <c r="B2349" i="14"/>
  <c r="F2348" i="14"/>
  <c r="E2348" i="14"/>
  <c r="D2348" i="14"/>
  <c r="B2348" i="14"/>
  <c r="F2347" i="14"/>
  <c r="E2347" i="14"/>
  <c r="D2347" i="14"/>
  <c r="B2347" i="14"/>
  <c r="F2346" i="14"/>
  <c r="E2346" i="14"/>
  <c r="D2346" i="14"/>
  <c r="B2346" i="14"/>
  <c r="F2345" i="14"/>
  <c r="E2345" i="14"/>
  <c r="D2345" i="14"/>
  <c r="B2345" i="14"/>
  <c r="F2344" i="14"/>
  <c r="E2344" i="14"/>
  <c r="D2344" i="14"/>
  <c r="B2344" i="14"/>
  <c r="F2343" i="14"/>
  <c r="E2343" i="14"/>
  <c r="D2343" i="14"/>
  <c r="B2343" i="14"/>
  <c r="F2342" i="14"/>
  <c r="E2342" i="14"/>
  <c r="D2342" i="14"/>
  <c r="B2342" i="14"/>
  <c r="F2341" i="14"/>
  <c r="E2341" i="14"/>
  <c r="D2341" i="14"/>
  <c r="B2341" i="14"/>
  <c r="F2340" i="14"/>
  <c r="E2340" i="14"/>
  <c r="D2340" i="14"/>
  <c r="B2340" i="14"/>
  <c r="F2339" i="14"/>
  <c r="E2339" i="14"/>
  <c r="D2339" i="14"/>
  <c r="B2339" i="14"/>
  <c r="F2338" i="14"/>
  <c r="E2338" i="14"/>
  <c r="D2338" i="14"/>
  <c r="B2338" i="14"/>
  <c r="F2337" i="14"/>
  <c r="E2337" i="14"/>
  <c r="D2337" i="14"/>
  <c r="B2337" i="14"/>
  <c r="F2336" i="14"/>
  <c r="E2336" i="14"/>
  <c r="D2336" i="14"/>
  <c r="B2336" i="14"/>
  <c r="F2335" i="14"/>
  <c r="E2335" i="14"/>
  <c r="D2335" i="14"/>
  <c r="B2335" i="14"/>
  <c r="F2334" i="14"/>
  <c r="E2334" i="14"/>
  <c r="D2334" i="14"/>
  <c r="B2334" i="14"/>
  <c r="F2333" i="14"/>
  <c r="E2333" i="14"/>
  <c r="D2333" i="14"/>
  <c r="B2333" i="14"/>
  <c r="F2332" i="14"/>
  <c r="E2332" i="14"/>
  <c r="D2332" i="14"/>
  <c r="B2332" i="14"/>
  <c r="F2331" i="14"/>
  <c r="E2331" i="14"/>
  <c r="D2331" i="14"/>
  <c r="B2331" i="14"/>
  <c r="F2330" i="14"/>
  <c r="E2330" i="14"/>
  <c r="D2330" i="14"/>
  <c r="B2330" i="14"/>
  <c r="F2329" i="14"/>
  <c r="E2329" i="14"/>
  <c r="D2329" i="14"/>
  <c r="B2329" i="14"/>
  <c r="F2328" i="14"/>
  <c r="E2328" i="14"/>
  <c r="D2328" i="14"/>
  <c r="B2328" i="14"/>
  <c r="F2327" i="14"/>
  <c r="E2327" i="14"/>
  <c r="D2327" i="14"/>
  <c r="B2327" i="14"/>
  <c r="F2326" i="14"/>
  <c r="E2326" i="14"/>
  <c r="D2326" i="14"/>
  <c r="B2326" i="14"/>
  <c r="F2325" i="14"/>
  <c r="E2325" i="14"/>
  <c r="D2325" i="14"/>
  <c r="B2325" i="14"/>
  <c r="F2324" i="14"/>
  <c r="E2324" i="14"/>
  <c r="D2324" i="14"/>
  <c r="B2324" i="14"/>
  <c r="F2323" i="14"/>
  <c r="E2323" i="14"/>
  <c r="D2323" i="14"/>
  <c r="B2323" i="14"/>
  <c r="F2322" i="14"/>
  <c r="E2322" i="14"/>
  <c r="D2322" i="14"/>
  <c r="B2322" i="14"/>
  <c r="F2321" i="14"/>
  <c r="E2321" i="14"/>
  <c r="D2321" i="14"/>
  <c r="B2321" i="14"/>
  <c r="F2320" i="14"/>
  <c r="E2320" i="14"/>
  <c r="D2320" i="14"/>
  <c r="B2320" i="14"/>
  <c r="F2319" i="14"/>
  <c r="E2319" i="14"/>
  <c r="D2319" i="14"/>
  <c r="B2319" i="14"/>
  <c r="F2318" i="14"/>
  <c r="E2318" i="14"/>
  <c r="D2318" i="14"/>
  <c r="B2318" i="14"/>
  <c r="F2317" i="14"/>
  <c r="E2317" i="14"/>
  <c r="D2317" i="14"/>
  <c r="B2317" i="14"/>
  <c r="F2316" i="14"/>
  <c r="E2316" i="14"/>
  <c r="D2316" i="14"/>
  <c r="B2316" i="14"/>
  <c r="F2315" i="14"/>
  <c r="E2315" i="14"/>
  <c r="D2315" i="14"/>
  <c r="B2315" i="14"/>
  <c r="F2314" i="14"/>
  <c r="E2314" i="14"/>
  <c r="D2314" i="14"/>
  <c r="B2314" i="14"/>
  <c r="F2313" i="14"/>
  <c r="E2313" i="14"/>
  <c r="D2313" i="14"/>
  <c r="B2313" i="14"/>
  <c r="F2312" i="14"/>
  <c r="E2312" i="14"/>
  <c r="D2312" i="14"/>
  <c r="B2312" i="14"/>
  <c r="F2311" i="14"/>
  <c r="E2311" i="14"/>
  <c r="D2311" i="14"/>
  <c r="B2311" i="14"/>
  <c r="F2310" i="14"/>
  <c r="E2310" i="14"/>
  <c r="D2310" i="14"/>
  <c r="B2310" i="14"/>
  <c r="F2309" i="14"/>
  <c r="E2309" i="14"/>
  <c r="D2309" i="14"/>
  <c r="B2309" i="14"/>
  <c r="F2308" i="14"/>
  <c r="E2308" i="14"/>
  <c r="D2308" i="14"/>
  <c r="B2308" i="14"/>
  <c r="F2307" i="14"/>
  <c r="E2307" i="14"/>
  <c r="D2307" i="14"/>
  <c r="B2307" i="14"/>
  <c r="F2306" i="14"/>
  <c r="E2306" i="14"/>
  <c r="D2306" i="14"/>
  <c r="B2306" i="14"/>
  <c r="F2305" i="14"/>
  <c r="E2305" i="14"/>
  <c r="D2305" i="14"/>
  <c r="B2305" i="14"/>
  <c r="F2304" i="14"/>
  <c r="E2304" i="14"/>
  <c r="D2304" i="14"/>
  <c r="B2304" i="14"/>
  <c r="F2303" i="14"/>
  <c r="E2303" i="14"/>
  <c r="D2303" i="14"/>
  <c r="B2303" i="14"/>
  <c r="F2302" i="14"/>
  <c r="E2302" i="14"/>
  <c r="D2302" i="14"/>
  <c r="B2302" i="14"/>
  <c r="F2301" i="14"/>
  <c r="E2301" i="14"/>
  <c r="D2301" i="14"/>
  <c r="B2301" i="14"/>
  <c r="F2300" i="14"/>
  <c r="E2300" i="14"/>
  <c r="D2300" i="14"/>
  <c r="B2300" i="14"/>
  <c r="F2299" i="14"/>
  <c r="E2299" i="14"/>
  <c r="D2299" i="14"/>
  <c r="B2299" i="14"/>
  <c r="F2298" i="14"/>
  <c r="E2298" i="14"/>
  <c r="D2298" i="14"/>
  <c r="B2298" i="14"/>
  <c r="F2297" i="14"/>
  <c r="E2297" i="14"/>
  <c r="D2297" i="14"/>
  <c r="B2297" i="14"/>
  <c r="F2296" i="14"/>
  <c r="E2296" i="14"/>
  <c r="D2296" i="14"/>
  <c r="B2296" i="14"/>
  <c r="F2295" i="14"/>
  <c r="E2295" i="14"/>
  <c r="D2295" i="14"/>
  <c r="B2295" i="14"/>
  <c r="F2294" i="14"/>
  <c r="E2294" i="14"/>
  <c r="D2294" i="14"/>
  <c r="B2294" i="14"/>
  <c r="F2293" i="14"/>
  <c r="E2293" i="14"/>
  <c r="D2293" i="14"/>
  <c r="B2293" i="14"/>
  <c r="F2292" i="14"/>
  <c r="E2292" i="14"/>
  <c r="D2292" i="14"/>
  <c r="B2292" i="14"/>
  <c r="F2291" i="14"/>
  <c r="E2291" i="14"/>
  <c r="D2291" i="14"/>
  <c r="B2291" i="14"/>
  <c r="F2290" i="14"/>
  <c r="E2290" i="14"/>
  <c r="D2290" i="14"/>
  <c r="B2290" i="14"/>
  <c r="F2289" i="14"/>
  <c r="E2289" i="14"/>
  <c r="D2289" i="14"/>
  <c r="B2289" i="14"/>
  <c r="F2288" i="14"/>
  <c r="E2288" i="14"/>
  <c r="D2288" i="14"/>
  <c r="B2288" i="14"/>
  <c r="F2287" i="14"/>
  <c r="E2287" i="14"/>
  <c r="D2287" i="14"/>
  <c r="B2287" i="14"/>
  <c r="F2286" i="14"/>
  <c r="E2286" i="14"/>
  <c r="D2286" i="14"/>
  <c r="B2286" i="14"/>
  <c r="F2285" i="14"/>
  <c r="E2285" i="14"/>
  <c r="D2285" i="14"/>
  <c r="B2285" i="14"/>
  <c r="F2284" i="14"/>
  <c r="E2284" i="14"/>
  <c r="D2284" i="14"/>
  <c r="B2284" i="14"/>
  <c r="F2283" i="14"/>
  <c r="E2283" i="14"/>
  <c r="D2283" i="14"/>
  <c r="B2283" i="14"/>
  <c r="F2282" i="14"/>
  <c r="E2282" i="14"/>
  <c r="D2282" i="14"/>
  <c r="B2282" i="14"/>
  <c r="F2281" i="14"/>
  <c r="E2281" i="14"/>
  <c r="D2281" i="14"/>
  <c r="B2281" i="14"/>
  <c r="F2280" i="14"/>
  <c r="E2280" i="14"/>
  <c r="D2280" i="14"/>
  <c r="B2280" i="14"/>
  <c r="F2279" i="14"/>
  <c r="E2279" i="14"/>
  <c r="D2279" i="14"/>
  <c r="B2279" i="14"/>
  <c r="F2278" i="14"/>
  <c r="E2278" i="14"/>
  <c r="D2278" i="14"/>
  <c r="B2278" i="14"/>
  <c r="F2277" i="14"/>
  <c r="E2277" i="14"/>
  <c r="D2277" i="14"/>
  <c r="B2277" i="14"/>
  <c r="F2276" i="14"/>
  <c r="E2276" i="14"/>
  <c r="D2276" i="14"/>
  <c r="B2276" i="14"/>
  <c r="F2275" i="14"/>
  <c r="E2275" i="14"/>
  <c r="D2275" i="14"/>
  <c r="B2275" i="14"/>
  <c r="F2274" i="14"/>
  <c r="E2274" i="14"/>
  <c r="D2274" i="14"/>
  <c r="B2274" i="14"/>
  <c r="F2273" i="14"/>
  <c r="E2273" i="14"/>
  <c r="D2273" i="14"/>
  <c r="B2273" i="14"/>
  <c r="F2272" i="14"/>
  <c r="E2272" i="14"/>
  <c r="D2272" i="14"/>
  <c r="B2272" i="14"/>
  <c r="F2271" i="14"/>
  <c r="E2271" i="14"/>
  <c r="D2271" i="14"/>
  <c r="B2271" i="14"/>
  <c r="F2270" i="14"/>
  <c r="E2270" i="14"/>
  <c r="D2270" i="14"/>
  <c r="B2270" i="14"/>
  <c r="F2269" i="14"/>
  <c r="E2269" i="14"/>
  <c r="D2269" i="14"/>
  <c r="B2269" i="14"/>
  <c r="F2268" i="14"/>
  <c r="E2268" i="14"/>
  <c r="D2268" i="14"/>
  <c r="B2268" i="14"/>
  <c r="F2267" i="14"/>
  <c r="E2267" i="14"/>
  <c r="D2267" i="14"/>
  <c r="B2267" i="14"/>
  <c r="F2266" i="14"/>
  <c r="E2266" i="14"/>
  <c r="D2266" i="14"/>
  <c r="B2266" i="14"/>
  <c r="F2265" i="14"/>
  <c r="E2265" i="14"/>
  <c r="D2265" i="14"/>
  <c r="B2265" i="14"/>
  <c r="F2264" i="14"/>
  <c r="E2264" i="14"/>
  <c r="D2264" i="14"/>
  <c r="B2264" i="14"/>
  <c r="F2263" i="14"/>
  <c r="E2263" i="14"/>
  <c r="D2263" i="14"/>
  <c r="B2263" i="14"/>
  <c r="F2262" i="14"/>
  <c r="E2262" i="14"/>
  <c r="D2262" i="14"/>
  <c r="B2262" i="14"/>
  <c r="F2261" i="14"/>
  <c r="E2261" i="14"/>
  <c r="D2261" i="14"/>
  <c r="B2261" i="14"/>
  <c r="F2260" i="14"/>
  <c r="E2260" i="14"/>
  <c r="D2260" i="14"/>
  <c r="B2260" i="14"/>
  <c r="F2259" i="14"/>
  <c r="E2259" i="14"/>
  <c r="D2259" i="14"/>
  <c r="B2259" i="14"/>
  <c r="F2258" i="14"/>
  <c r="E2258" i="14"/>
  <c r="D2258" i="14"/>
  <c r="B2258" i="14"/>
  <c r="F2257" i="14"/>
  <c r="E2257" i="14"/>
  <c r="D2257" i="14"/>
  <c r="B2257" i="14"/>
  <c r="F2256" i="14"/>
  <c r="E2256" i="14"/>
  <c r="D2256" i="14"/>
  <c r="B2256" i="14"/>
  <c r="F2255" i="14"/>
  <c r="E2255" i="14"/>
  <c r="D2255" i="14"/>
  <c r="B2255" i="14"/>
  <c r="F2254" i="14"/>
  <c r="E2254" i="14"/>
  <c r="D2254" i="14"/>
  <c r="B2254" i="14"/>
  <c r="F2253" i="14"/>
  <c r="E2253" i="14"/>
  <c r="D2253" i="14"/>
  <c r="B2253" i="14"/>
  <c r="F2252" i="14"/>
  <c r="E2252" i="14"/>
  <c r="D2252" i="14"/>
  <c r="B2252" i="14"/>
  <c r="F2251" i="14"/>
  <c r="E2251" i="14"/>
  <c r="D2251" i="14"/>
  <c r="B2251" i="14"/>
  <c r="F2250" i="14"/>
  <c r="E2250" i="14"/>
  <c r="D2250" i="14"/>
  <c r="B2250" i="14"/>
  <c r="F2249" i="14"/>
  <c r="E2249" i="14"/>
  <c r="D2249" i="14"/>
  <c r="B2249" i="14"/>
  <c r="F2248" i="14"/>
  <c r="E2248" i="14"/>
  <c r="D2248" i="14"/>
  <c r="B2248" i="14"/>
  <c r="F2247" i="14"/>
  <c r="E2247" i="14"/>
  <c r="D2247" i="14"/>
  <c r="B2247" i="14"/>
  <c r="F2246" i="14"/>
  <c r="E2246" i="14"/>
  <c r="D2246" i="14"/>
  <c r="B2246" i="14"/>
  <c r="F2245" i="14"/>
  <c r="E2245" i="14"/>
  <c r="D2245" i="14"/>
  <c r="B2245" i="14"/>
  <c r="F2244" i="14"/>
  <c r="E2244" i="14"/>
  <c r="D2244" i="14"/>
  <c r="B2244" i="14"/>
  <c r="F2243" i="14"/>
  <c r="E2243" i="14"/>
  <c r="D2243" i="14"/>
  <c r="B2243" i="14"/>
  <c r="F2242" i="14"/>
  <c r="E2242" i="14"/>
  <c r="D2242" i="14"/>
  <c r="B2242" i="14"/>
  <c r="F2241" i="14"/>
  <c r="E2241" i="14"/>
  <c r="D2241" i="14"/>
  <c r="B2241" i="14"/>
  <c r="F2240" i="14"/>
  <c r="E2240" i="14"/>
  <c r="D2240" i="14"/>
  <c r="B2240" i="14"/>
  <c r="F2239" i="14"/>
  <c r="E2239" i="14"/>
  <c r="D2239" i="14"/>
  <c r="B2239" i="14"/>
  <c r="F2238" i="14"/>
  <c r="E2238" i="14"/>
  <c r="D2238" i="14"/>
  <c r="B2238" i="14"/>
  <c r="F2237" i="14"/>
  <c r="E2237" i="14"/>
  <c r="D2237" i="14"/>
  <c r="B2237" i="14"/>
  <c r="F2236" i="14"/>
  <c r="E2236" i="14"/>
  <c r="D2236" i="14"/>
  <c r="B2236" i="14"/>
  <c r="F2235" i="14"/>
  <c r="E2235" i="14"/>
  <c r="D2235" i="14"/>
  <c r="B2235" i="14"/>
  <c r="F2234" i="14"/>
  <c r="E2234" i="14"/>
  <c r="D2234" i="14"/>
  <c r="B2234" i="14"/>
  <c r="F2233" i="14"/>
  <c r="E2233" i="14"/>
  <c r="D2233" i="14"/>
  <c r="B2233" i="14"/>
  <c r="F2232" i="14"/>
  <c r="E2232" i="14"/>
  <c r="D2232" i="14"/>
  <c r="B2232" i="14"/>
  <c r="F2231" i="14"/>
  <c r="E2231" i="14"/>
  <c r="D2231" i="14"/>
  <c r="B2231" i="14"/>
  <c r="F2230" i="14"/>
  <c r="E2230" i="14"/>
  <c r="D2230" i="14"/>
  <c r="B2230" i="14"/>
  <c r="F2229" i="14"/>
  <c r="E2229" i="14"/>
  <c r="D2229" i="14"/>
  <c r="B2229" i="14"/>
  <c r="F2228" i="14"/>
  <c r="E2228" i="14"/>
  <c r="D2228" i="14"/>
  <c r="B2228" i="14"/>
  <c r="F2227" i="14"/>
  <c r="E2227" i="14"/>
  <c r="D2227" i="14"/>
  <c r="B2227" i="14"/>
  <c r="F2226" i="14"/>
  <c r="E2226" i="14"/>
  <c r="D2226" i="14"/>
  <c r="B2226" i="14"/>
  <c r="F2225" i="14"/>
  <c r="E2225" i="14"/>
  <c r="D2225" i="14"/>
  <c r="B2225" i="14"/>
  <c r="F2224" i="14"/>
  <c r="E2224" i="14"/>
  <c r="D2224" i="14"/>
  <c r="B2224" i="14"/>
  <c r="F2223" i="14"/>
  <c r="E2223" i="14"/>
  <c r="D2223" i="14"/>
  <c r="B2223" i="14"/>
  <c r="F2222" i="14"/>
  <c r="E2222" i="14"/>
  <c r="D2222" i="14"/>
  <c r="B2222" i="14"/>
  <c r="F2221" i="14"/>
  <c r="E2221" i="14"/>
  <c r="D2221" i="14"/>
  <c r="B2221" i="14"/>
  <c r="F2220" i="14"/>
  <c r="E2220" i="14"/>
  <c r="D2220" i="14"/>
  <c r="B2220" i="14"/>
  <c r="F2219" i="14"/>
  <c r="E2219" i="14"/>
  <c r="D2219" i="14"/>
  <c r="B2219" i="14"/>
  <c r="F2218" i="14"/>
  <c r="E2218" i="14"/>
  <c r="D2218" i="14"/>
  <c r="B2218" i="14"/>
  <c r="F2217" i="14"/>
  <c r="E2217" i="14"/>
  <c r="D2217" i="14"/>
  <c r="B2217" i="14"/>
  <c r="F2216" i="14"/>
  <c r="E2216" i="14"/>
  <c r="D2216" i="14"/>
  <c r="B2216" i="14"/>
  <c r="F2215" i="14"/>
  <c r="E2215" i="14"/>
  <c r="D2215" i="14"/>
  <c r="B2215" i="14"/>
  <c r="F2214" i="14"/>
  <c r="E2214" i="14"/>
  <c r="D2214" i="14"/>
  <c r="B2214" i="14"/>
  <c r="F2213" i="14"/>
  <c r="E2213" i="14"/>
  <c r="D2213" i="14"/>
  <c r="B2213" i="14"/>
  <c r="F2212" i="14"/>
  <c r="E2212" i="14"/>
  <c r="D2212" i="14"/>
  <c r="B2212" i="14"/>
  <c r="F2211" i="14"/>
  <c r="E2211" i="14"/>
  <c r="D2211" i="14"/>
  <c r="B2211" i="14"/>
  <c r="F2210" i="14"/>
  <c r="E2210" i="14"/>
  <c r="D2210" i="14"/>
  <c r="B2210" i="14"/>
  <c r="F2209" i="14"/>
  <c r="E2209" i="14"/>
  <c r="D2209" i="14"/>
  <c r="B2209" i="14"/>
  <c r="F2208" i="14"/>
  <c r="E2208" i="14"/>
  <c r="D2208" i="14"/>
  <c r="B2208" i="14"/>
  <c r="F2207" i="14"/>
  <c r="E2207" i="14"/>
  <c r="D2207" i="14"/>
  <c r="B2207" i="14"/>
  <c r="F2206" i="14"/>
  <c r="E2206" i="14"/>
  <c r="D2206" i="14"/>
  <c r="B2206" i="14"/>
  <c r="F2205" i="14"/>
  <c r="E2205" i="14"/>
  <c r="D2205" i="14"/>
  <c r="B2205" i="14"/>
  <c r="F2204" i="14"/>
  <c r="E2204" i="14"/>
  <c r="D2204" i="14"/>
  <c r="B2204" i="14"/>
  <c r="F2203" i="14"/>
  <c r="E2203" i="14"/>
  <c r="D2203" i="14"/>
  <c r="B2203" i="14"/>
  <c r="F2202" i="14"/>
  <c r="E2202" i="14"/>
  <c r="D2202" i="14"/>
  <c r="B2202" i="14"/>
  <c r="F2201" i="14"/>
  <c r="E2201" i="14"/>
  <c r="D2201" i="14"/>
  <c r="B2201" i="14"/>
  <c r="F2200" i="14"/>
  <c r="E2200" i="14"/>
  <c r="D2200" i="14"/>
  <c r="B2200" i="14"/>
  <c r="F2199" i="14"/>
  <c r="E2199" i="14"/>
  <c r="D2199" i="14"/>
  <c r="B2199" i="14"/>
  <c r="F2198" i="14"/>
  <c r="E2198" i="14"/>
  <c r="D2198" i="14"/>
  <c r="B2198" i="14"/>
  <c r="F2197" i="14"/>
  <c r="E2197" i="14"/>
  <c r="D2197" i="14"/>
  <c r="B2197" i="14"/>
  <c r="F2196" i="14"/>
  <c r="E2196" i="14"/>
  <c r="D2196" i="14"/>
  <c r="B2196" i="14"/>
  <c r="F2195" i="14"/>
  <c r="E2195" i="14"/>
  <c r="D2195" i="14"/>
  <c r="B2195" i="14"/>
  <c r="F2194" i="14"/>
  <c r="E2194" i="14"/>
  <c r="D2194" i="14"/>
  <c r="B2194" i="14"/>
  <c r="F2193" i="14"/>
  <c r="E2193" i="14"/>
  <c r="D2193" i="14"/>
  <c r="B2193" i="14"/>
  <c r="F2192" i="14"/>
  <c r="E2192" i="14"/>
  <c r="D2192" i="14"/>
  <c r="B2192" i="14"/>
  <c r="F2191" i="14"/>
  <c r="E2191" i="14"/>
  <c r="D2191" i="14"/>
  <c r="B2191" i="14"/>
  <c r="F2190" i="14"/>
  <c r="E2190" i="14"/>
  <c r="D2190" i="14"/>
  <c r="B2190" i="14"/>
  <c r="F2189" i="14"/>
  <c r="E2189" i="14"/>
  <c r="D2189" i="14"/>
  <c r="B2189" i="14"/>
  <c r="F2188" i="14"/>
  <c r="E2188" i="14"/>
  <c r="D2188" i="14"/>
  <c r="B2188" i="14"/>
  <c r="F2187" i="14"/>
  <c r="E2187" i="14"/>
  <c r="D2187" i="14"/>
  <c r="B2187" i="14"/>
  <c r="F2186" i="14"/>
  <c r="E2186" i="14"/>
  <c r="D2186" i="14"/>
  <c r="B2186" i="14"/>
  <c r="F2185" i="14"/>
  <c r="E2185" i="14"/>
  <c r="D2185" i="14"/>
  <c r="B2185" i="14"/>
  <c r="F2184" i="14"/>
  <c r="E2184" i="14"/>
  <c r="D2184" i="14"/>
  <c r="B2184" i="14"/>
  <c r="F2183" i="14"/>
  <c r="E2183" i="14"/>
  <c r="D2183" i="14"/>
  <c r="B2183" i="14"/>
  <c r="F2182" i="14"/>
  <c r="E2182" i="14"/>
  <c r="D2182" i="14"/>
  <c r="B2182" i="14"/>
  <c r="F2181" i="14"/>
  <c r="E2181" i="14"/>
  <c r="D2181" i="14"/>
  <c r="B2181" i="14"/>
  <c r="F2180" i="14"/>
  <c r="E2180" i="14"/>
  <c r="D2180" i="14"/>
  <c r="B2180" i="14"/>
  <c r="F2179" i="14"/>
  <c r="E2179" i="14"/>
  <c r="D2179" i="14"/>
  <c r="B2179" i="14"/>
  <c r="F2178" i="14"/>
  <c r="E2178" i="14"/>
  <c r="D2178" i="14"/>
  <c r="B2178" i="14"/>
  <c r="F2177" i="14"/>
  <c r="E2177" i="14"/>
  <c r="D2177" i="14"/>
  <c r="B2177" i="14"/>
  <c r="F2176" i="14"/>
  <c r="E2176" i="14"/>
  <c r="D2176" i="14"/>
  <c r="B2176" i="14"/>
  <c r="F2175" i="14"/>
  <c r="E2175" i="14"/>
  <c r="D2175" i="14"/>
  <c r="B2175" i="14"/>
  <c r="F2174" i="14"/>
  <c r="E2174" i="14"/>
  <c r="D2174" i="14"/>
  <c r="B2174" i="14"/>
  <c r="F2173" i="14"/>
  <c r="E2173" i="14"/>
  <c r="D2173" i="14"/>
  <c r="B2173" i="14"/>
  <c r="F2172" i="14"/>
  <c r="E2172" i="14"/>
  <c r="D2172" i="14"/>
  <c r="B2172" i="14"/>
  <c r="F2171" i="14"/>
  <c r="E2171" i="14"/>
  <c r="D2171" i="14"/>
  <c r="B2171" i="14"/>
  <c r="F2170" i="14"/>
  <c r="E2170" i="14"/>
  <c r="D2170" i="14"/>
  <c r="B2170" i="14"/>
  <c r="F2169" i="14"/>
  <c r="E2169" i="14"/>
  <c r="D2169" i="14"/>
  <c r="B2169" i="14"/>
  <c r="F2168" i="14"/>
  <c r="E2168" i="14"/>
  <c r="D2168" i="14"/>
  <c r="B2168" i="14"/>
  <c r="F2167" i="14"/>
  <c r="E2167" i="14"/>
  <c r="D2167" i="14"/>
  <c r="B2167" i="14"/>
  <c r="F2166" i="14"/>
  <c r="E2166" i="14"/>
  <c r="D2166" i="14"/>
  <c r="B2166" i="14"/>
  <c r="F2165" i="14"/>
  <c r="E2165" i="14"/>
  <c r="D2165" i="14"/>
  <c r="B2165" i="14"/>
  <c r="F2164" i="14"/>
  <c r="E2164" i="14"/>
  <c r="D2164" i="14"/>
  <c r="B2164" i="14"/>
  <c r="F2163" i="14"/>
  <c r="E2163" i="14"/>
  <c r="D2163" i="14"/>
  <c r="B2163" i="14"/>
  <c r="F2162" i="14"/>
  <c r="E2162" i="14"/>
  <c r="D2162" i="14"/>
  <c r="B2162" i="14"/>
  <c r="F2161" i="14"/>
  <c r="E2161" i="14"/>
  <c r="D2161" i="14"/>
  <c r="B2161" i="14"/>
  <c r="F2160" i="14"/>
  <c r="E2160" i="14"/>
  <c r="D2160" i="14"/>
  <c r="B2160" i="14"/>
  <c r="F2159" i="14"/>
  <c r="E2159" i="14"/>
  <c r="D2159" i="14"/>
  <c r="B2159" i="14"/>
  <c r="F2158" i="14"/>
  <c r="E2158" i="14"/>
  <c r="D2158" i="14"/>
  <c r="B2158" i="14"/>
  <c r="F2157" i="14"/>
  <c r="E2157" i="14"/>
  <c r="D2157" i="14"/>
  <c r="B2157" i="14"/>
  <c r="F2156" i="14"/>
  <c r="E2156" i="14"/>
  <c r="D2156" i="14"/>
  <c r="B2156" i="14"/>
  <c r="F2155" i="14"/>
  <c r="E2155" i="14"/>
  <c r="D2155" i="14"/>
  <c r="B2155" i="14"/>
  <c r="F2154" i="14"/>
  <c r="E2154" i="14"/>
  <c r="D2154" i="14"/>
  <c r="B2154" i="14"/>
  <c r="F2153" i="14"/>
  <c r="E2153" i="14"/>
  <c r="D2153" i="14"/>
  <c r="B2153" i="14"/>
  <c r="F2152" i="14"/>
  <c r="E2152" i="14"/>
  <c r="D2152" i="14"/>
  <c r="B2152" i="14"/>
  <c r="F2151" i="14"/>
  <c r="E2151" i="14"/>
  <c r="D2151" i="14"/>
  <c r="B2151" i="14"/>
  <c r="F2150" i="14"/>
  <c r="E2150" i="14"/>
  <c r="D2150" i="14"/>
  <c r="B2150" i="14"/>
  <c r="F2149" i="14"/>
  <c r="E2149" i="14"/>
  <c r="D2149" i="14"/>
  <c r="B2149" i="14"/>
  <c r="F2148" i="14"/>
  <c r="E2148" i="14"/>
  <c r="D2148" i="14"/>
  <c r="B2148" i="14"/>
  <c r="F2147" i="14"/>
  <c r="E2147" i="14"/>
  <c r="D2147" i="14"/>
  <c r="B2147" i="14"/>
  <c r="F2146" i="14"/>
  <c r="E2146" i="14"/>
  <c r="D2146" i="14"/>
  <c r="B2146" i="14"/>
  <c r="F2145" i="14"/>
  <c r="E2145" i="14"/>
  <c r="D2145" i="14"/>
  <c r="B2145" i="14"/>
  <c r="F2144" i="14"/>
  <c r="E2144" i="14"/>
  <c r="D2144" i="14"/>
  <c r="B2144" i="14"/>
  <c r="F2143" i="14"/>
  <c r="E2143" i="14"/>
  <c r="D2143" i="14"/>
  <c r="B2143" i="14"/>
  <c r="F2142" i="14"/>
  <c r="E2142" i="14"/>
  <c r="D2142" i="14"/>
  <c r="B2142" i="14"/>
  <c r="F2141" i="14"/>
  <c r="E2141" i="14"/>
  <c r="D2141" i="14"/>
  <c r="B2141" i="14"/>
  <c r="F2140" i="14"/>
  <c r="E2140" i="14"/>
  <c r="D2140" i="14"/>
  <c r="B2140" i="14"/>
  <c r="F2139" i="14"/>
  <c r="E2139" i="14"/>
  <c r="D2139" i="14"/>
  <c r="B2139" i="14"/>
  <c r="F2138" i="14"/>
  <c r="E2138" i="14"/>
  <c r="D2138" i="14"/>
  <c r="B2138" i="14"/>
  <c r="F2137" i="14"/>
  <c r="E2137" i="14"/>
  <c r="D2137" i="14"/>
  <c r="B2137" i="14"/>
  <c r="F2136" i="14"/>
  <c r="E2136" i="14"/>
  <c r="D2136" i="14"/>
  <c r="B2136" i="14"/>
  <c r="F2135" i="14"/>
  <c r="E2135" i="14"/>
  <c r="D2135" i="14"/>
  <c r="B2135" i="14"/>
  <c r="F2134" i="14"/>
  <c r="E2134" i="14"/>
  <c r="D2134" i="14"/>
  <c r="B2134" i="14"/>
  <c r="F2133" i="14"/>
  <c r="E2133" i="14"/>
  <c r="D2133" i="14"/>
  <c r="B2133" i="14"/>
  <c r="F2132" i="14"/>
  <c r="E2132" i="14"/>
  <c r="D2132" i="14"/>
  <c r="B2132" i="14"/>
  <c r="F2131" i="14"/>
  <c r="E2131" i="14"/>
  <c r="D2131" i="14"/>
  <c r="B2131" i="14"/>
  <c r="F2130" i="14"/>
  <c r="E2130" i="14"/>
  <c r="D2130" i="14"/>
  <c r="B2130" i="14"/>
  <c r="F2129" i="14"/>
  <c r="E2129" i="14"/>
  <c r="D2129" i="14"/>
  <c r="B2129" i="14"/>
  <c r="F2128" i="14"/>
  <c r="E2128" i="14"/>
  <c r="D2128" i="14"/>
  <c r="B2128" i="14"/>
  <c r="F2127" i="14"/>
  <c r="E2127" i="14"/>
  <c r="D2127" i="14"/>
  <c r="B2127" i="14"/>
  <c r="F2126" i="14"/>
  <c r="E2126" i="14"/>
  <c r="D2126" i="14"/>
  <c r="B2126" i="14"/>
  <c r="F2125" i="14"/>
  <c r="E2125" i="14"/>
  <c r="D2125" i="14"/>
  <c r="B2125" i="14"/>
  <c r="F2124" i="14"/>
  <c r="E2124" i="14"/>
  <c r="D2124" i="14"/>
  <c r="B2124" i="14"/>
  <c r="F2123" i="14"/>
  <c r="E2123" i="14"/>
  <c r="D2123" i="14"/>
  <c r="B2123" i="14"/>
  <c r="F2122" i="14"/>
  <c r="E2122" i="14"/>
  <c r="D2122" i="14"/>
  <c r="B2122" i="14"/>
  <c r="F2121" i="14"/>
  <c r="E2121" i="14"/>
  <c r="D2121" i="14"/>
  <c r="B2121" i="14"/>
  <c r="F2120" i="14"/>
  <c r="E2120" i="14"/>
  <c r="D2120" i="14"/>
  <c r="B2120" i="14"/>
  <c r="F2119" i="14"/>
  <c r="E2119" i="14"/>
  <c r="D2119" i="14"/>
  <c r="B2119" i="14"/>
  <c r="F2118" i="14"/>
  <c r="E2118" i="14"/>
  <c r="D2118" i="14"/>
  <c r="B2118" i="14"/>
  <c r="F2117" i="14"/>
  <c r="E2117" i="14"/>
  <c r="D2117" i="14"/>
  <c r="B2117" i="14"/>
  <c r="F2116" i="14"/>
  <c r="E2116" i="14"/>
  <c r="D2116" i="14"/>
  <c r="B2116" i="14"/>
  <c r="F2115" i="14"/>
  <c r="E2115" i="14"/>
  <c r="D2115" i="14"/>
  <c r="B2115" i="14"/>
  <c r="F2114" i="14"/>
  <c r="E2114" i="14"/>
  <c r="D2114" i="14"/>
  <c r="B2114" i="14"/>
  <c r="F2113" i="14"/>
  <c r="E2113" i="14"/>
  <c r="D2113" i="14"/>
  <c r="B2113" i="14"/>
  <c r="F2112" i="14"/>
  <c r="E2112" i="14"/>
  <c r="D2112" i="14"/>
  <c r="B2112" i="14"/>
  <c r="F2111" i="14"/>
  <c r="E2111" i="14"/>
  <c r="D2111" i="14"/>
  <c r="B2111" i="14"/>
  <c r="F2110" i="14"/>
  <c r="E2110" i="14"/>
  <c r="D2110" i="14"/>
  <c r="B2110" i="14"/>
  <c r="F2109" i="14"/>
  <c r="E2109" i="14"/>
  <c r="D2109" i="14"/>
  <c r="B2109" i="14"/>
  <c r="F2108" i="14"/>
  <c r="E2108" i="14"/>
  <c r="D2108" i="14"/>
  <c r="B2108" i="14"/>
  <c r="F2107" i="14"/>
  <c r="E2107" i="14"/>
  <c r="D2107" i="14"/>
  <c r="B2107" i="14"/>
  <c r="F2106" i="14"/>
  <c r="E2106" i="14"/>
  <c r="D2106" i="14"/>
  <c r="B2106" i="14"/>
  <c r="F2105" i="14"/>
  <c r="E2105" i="14"/>
  <c r="D2105" i="14"/>
  <c r="B2105" i="14"/>
  <c r="F2104" i="14"/>
  <c r="E2104" i="14"/>
  <c r="D2104" i="14"/>
  <c r="B2104" i="14"/>
  <c r="F2103" i="14"/>
  <c r="E2103" i="14"/>
  <c r="D2103" i="14"/>
  <c r="B2103" i="14"/>
  <c r="F2102" i="14"/>
  <c r="E2102" i="14"/>
  <c r="D2102" i="14"/>
  <c r="B2102" i="14"/>
  <c r="F2101" i="14"/>
  <c r="E2101" i="14"/>
  <c r="D2101" i="14"/>
  <c r="B2101" i="14"/>
  <c r="F2100" i="14"/>
  <c r="E2100" i="14"/>
  <c r="D2100" i="14"/>
  <c r="B2100" i="14"/>
  <c r="F2099" i="14"/>
  <c r="E2099" i="14"/>
  <c r="D2099" i="14"/>
  <c r="B2099" i="14"/>
  <c r="F2098" i="14"/>
  <c r="E2098" i="14"/>
  <c r="D2098" i="14"/>
  <c r="B2098" i="14"/>
  <c r="F2097" i="14"/>
  <c r="E2097" i="14"/>
  <c r="D2097" i="14"/>
  <c r="B2097" i="14"/>
  <c r="F2096" i="14"/>
  <c r="E2096" i="14"/>
  <c r="D2096" i="14"/>
  <c r="B2096" i="14"/>
  <c r="F2095" i="14"/>
  <c r="E2095" i="14"/>
  <c r="D2095" i="14"/>
  <c r="B2095" i="14"/>
  <c r="F2094" i="14"/>
  <c r="E2094" i="14"/>
  <c r="D2094" i="14"/>
  <c r="B2094" i="14"/>
  <c r="F2093" i="14"/>
  <c r="E2093" i="14"/>
  <c r="D2093" i="14"/>
  <c r="B2093" i="14"/>
  <c r="F2092" i="14"/>
  <c r="E2092" i="14"/>
  <c r="D2092" i="14"/>
  <c r="B2092" i="14"/>
  <c r="F2091" i="14"/>
  <c r="E2091" i="14"/>
  <c r="D2091" i="14"/>
  <c r="B2091" i="14"/>
  <c r="F2090" i="14"/>
  <c r="E2090" i="14"/>
  <c r="D2090" i="14"/>
  <c r="B2090" i="14"/>
  <c r="F2089" i="14"/>
  <c r="E2089" i="14"/>
  <c r="D2089" i="14"/>
  <c r="B2089" i="14"/>
  <c r="F2088" i="14"/>
  <c r="E2088" i="14"/>
  <c r="D2088" i="14"/>
  <c r="B2088" i="14"/>
  <c r="F2087" i="14"/>
  <c r="E2087" i="14"/>
  <c r="D2087" i="14"/>
  <c r="B2087" i="14"/>
  <c r="F2086" i="14"/>
  <c r="E2086" i="14"/>
  <c r="D2086" i="14"/>
  <c r="B2086" i="14"/>
  <c r="F2085" i="14"/>
  <c r="E2085" i="14"/>
  <c r="D2085" i="14"/>
  <c r="B2085" i="14"/>
  <c r="F2084" i="14"/>
  <c r="E2084" i="14"/>
  <c r="D2084" i="14"/>
  <c r="B2084" i="14"/>
  <c r="F2083" i="14"/>
  <c r="E2083" i="14"/>
  <c r="D2083" i="14"/>
  <c r="B2083" i="14"/>
  <c r="F2082" i="14"/>
  <c r="E2082" i="14"/>
  <c r="D2082" i="14"/>
  <c r="B2082" i="14"/>
  <c r="F2081" i="14"/>
  <c r="E2081" i="14"/>
  <c r="D2081" i="14"/>
  <c r="B2081" i="14"/>
  <c r="F2080" i="14"/>
  <c r="E2080" i="14"/>
  <c r="D2080" i="14"/>
  <c r="B2080" i="14"/>
  <c r="F2079" i="14"/>
  <c r="E2079" i="14"/>
  <c r="D2079" i="14"/>
  <c r="B2079" i="14"/>
  <c r="F2078" i="14"/>
  <c r="E2078" i="14"/>
  <c r="D2078" i="14"/>
  <c r="B2078" i="14"/>
  <c r="F2077" i="14"/>
  <c r="E2077" i="14"/>
  <c r="D2077" i="14"/>
  <c r="B2077" i="14"/>
  <c r="F2076" i="14"/>
  <c r="E2076" i="14"/>
  <c r="D2076" i="14"/>
  <c r="B2076" i="14"/>
  <c r="F2075" i="14"/>
  <c r="E2075" i="14"/>
  <c r="D2075" i="14"/>
  <c r="B2075" i="14"/>
  <c r="F2074" i="14"/>
  <c r="E2074" i="14"/>
  <c r="D2074" i="14"/>
  <c r="B2074" i="14"/>
  <c r="F2073" i="14"/>
  <c r="E2073" i="14"/>
  <c r="D2073" i="14"/>
  <c r="B2073" i="14"/>
  <c r="F2072" i="14"/>
  <c r="E2072" i="14"/>
  <c r="D2072" i="14"/>
  <c r="B2072" i="14"/>
  <c r="F2071" i="14"/>
  <c r="E2071" i="14"/>
  <c r="D2071" i="14"/>
  <c r="B2071" i="14"/>
  <c r="F2070" i="14"/>
  <c r="E2070" i="14"/>
  <c r="D2070" i="14"/>
  <c r="B2070" i="14"/>
  <c r="F2069" i="14"/>
  <c r="E2069" i="14"/>
  <c r="D2069" i="14"/>
  <c r="B2069" i="14"/>
  <c r="F2068" i="14"/>
  <c r="E2068" i="14"/>
  <c r="D2068" i="14"/>
  <c r="B2068" i="14"/>
  <c r="F2067" i="14"/>
  <c r="E2067" i="14"/>
  <c r="D2067" i="14"/>
  <c r="B2067" i="14"/>
  <c r="F2066" i="14"/>
  <c r="E2066" i="14"/>
  <c r="D2066" i="14"/>
  <c r="B2066" i="14"/>
  <c r="F2065" i="14"/>
  <c r="E2065" i="14"/>
  <c r="D2065" i="14"/>
  <c r="B2065" i="14"/>
  <c r="F2064" i="14"/>
  <c r="E2064" i="14"/>
  <c r="D2064" i="14"/>
  <c r="B2064" i="14"/>
  <c r="F2063" i="14"/>
  <c r="E2063" i="14"/>
  <c r="D2063" i="14"/>
  <c r="B2063" i="14"/>
  <c r="F2062" i="14"/>
  <c r="E2062" i="14"/>
  <c r="D2062" i="14"/>
  <c r="B2062" i="14"/>
  <c r="F2061" i="14"/>
  <c r="E2061" i="14"/>
  <c r="D2061" i="14"/>
  <c r="B2061" i="14"/>
  <c r="F2060" i="14"/>
  <c r="E2060" i="14"/>
  <c r="D2060" i="14"/>
  <c r="B2060" i="14"/>
  <c r="F2059" i="14"/>
  <c r="E2059" i="14"/>
  <c r="D2059" i="14"/>
  <c r="B2059" i="14"/>
  <c r="F2058" i="14"/>
  <c r="E2058" i="14"/>
  <c r="D2058" i="14"/>
  <c r="B2058" i="14"/>
  <c r="F2057" i="14"/>
  <c r="E2057" i="14"/>
  <c r="D2057" i="14"/>
  <c r="B2057" i="14"/>
  <c r="F2056" i="14"/>
  <c r="E2056" i="14"/>
  <c r="D2056" i="14"/>
  <c r="B2056" i="14"/>
  <c r="F2055" i="14"/>
  <c r="E2055" i="14"/>
  <c r="D2055" i="14"/>
  <c r="B2055" i="14"/>
  <c r="F2054" i="14"/>
  <c r="E2054" i="14"/>
  <c r="D2054" i="14"/>
  <c r="B2054" i="14"/>
  <c r="F2053" i="14"/>
  <c r="E2053" i="14"/>
  <c r="D2053" i="14"/>
  <c r="B2053" i="14"/>
  <c r="F2052" i="14"/>
  <c r="E2052" i="14"/>
  <c r="D2052" i="14"/>
  <c r="B2052" i="14"/>
  <c r="F2051" i="14"/>
  <c r="E2051" i="14"/>
  <c r="D2051" i="14"/>
  <c r="B2051" i="14"/>
  <c r="F2050" i="14"/>
  <c r="E2050" i="14"/>
  <c r="D2050" i="14"/>
  <c r="B2050" i="14"/>
  <c r="F2049" i="14"/>
  <c r="E2049" i="14"/>
  <c r="D2049" i="14"/>
  <c r="B2049" i="14"/>
  <c r="F2048" i="14"/>
  <c r="E2048" i="14"/>
  <c r="D2048" i="14"/>
  <c r="B2048" i="14"/>
  <c r="F2047" i="14"/>
  <c r="E2047" i="14"/>
  <c r="D2047" i="14"/>
  <c r="B2047" i="14"/>
  <c r="F2046" i="14"/>
  <c r="E2046" i="14"/>
  <c r="D2046" i="14"/>
  <c r="B2046" i="14"/>
  <c r="F2045" i="14"/>
  <c r="E2045" i="14"/>
  <c r="D2045" i="14"/>
  <c r="B2045" i="14"/>
  <c r="F2044" i="14"/>
  <c r="E2044" i="14"/>
  <c r="D2044" i="14"/>
  <c r="B2044" i="14"/>
  <c r="F2043" i="14"/>
  <c r="E2043" i="14"/>
  <c r="D2043" i="14"/>
  <c r="B2043" i="14"/>
  <c r="F2042" i="14"/>
  <c r="E2042" i="14"/>
  <c r="D2042" i="14"/>
  <c r="B2042" i="14"/>
  <c r="F2041" i="14"/>
  <c r="E2041" i="14"/>
  <c r="D2041" i="14"/>
  <c r="B2041" i="14"/>
  <c r="F2040" i="14"/>
  <c r="E2040" i="14"/>
  <c r="D2040" i="14"/>
  <c r="B2040" i="14"/>
  <c r="F2039" i="14"/>
  <c r="E2039" i="14"/>
  <c r="D2039" i="14"/>
  <c r="B2039" i="14"/>
  <c r="F2038" i="14"/>
  <c r="E2038" i="14"/>
  <c r="D2038" i="14"/>
  <c r="B2038" i="14"/>
  <c r="F2037" i="14"/>
  <c r="E2037" i="14"/>
  <c r="D2037" i="14"/>
  <c r="B2037" i="14"/>
  <c r="F2036" i="14"/>
  <c r="E2036" i="14"/>
  <c r="D2036" i="14"/>
  <c r="B2036" i="14"/>
  <c r="F2035" i="14"/>
  <c r="E2035" i="14"/>
  <c r="D2035" i="14"/>
  <c r="B2035" i="14"/>
  <c r="F2034" i="14"/>
  <c r="E2034" i="14"/>
  <c r="D2034" i="14"/>
  <c r="B2034" i="14"/>
  <c r="F2033" i="14"/>
  <c r="E2033" i="14"/>
  <c r="D2033" i="14"/>
  <c r="B2033" i="14"/>
  <c r="F2032" i="14"/>
  <c r="E2032" i="14"/>
  <c r="D2032" i="14"/>
  <c r="B2032" i="14"/>
  <c r="F2031" i="14"/>
  <c r="E2031" i="14"/>
  <c r="D2031" i="14"/>
  <c r="B2031" i="14"/>
  <c r="F2030" i="14"/>
  <c r="E2030" i="14"/>
  <c r="D2030" i="14"/>
  <c r="B2030" i="14"/>
  <c r="F2029" i="14"/>
  <c r="E2029" i="14"/>
  <c r="D2029" i="14"/>
  <c r="B2029" i="14"/>
  <c r="F2028" i="14"/>
  <c r="E2028" i="14"/>
  <c r="D2028" i="14"/>
  <c r="B2028" i="14"/>
  <c r="F2027" i="14"/>
  <c r="E2027" i="14"/>
  <c r="D2027" i="14"/>
  <c r="B2027" i="14"/>
  <c r="F2026" i="14"/>
  <c r="E2026" i="14"/>
  <c r="D2026" i="14"/>
  <c r="B2026" i="14"/>
  <c r="F2025" i="14"/>
  <c r="E2025" i="14"/>
  <c r="D2025" i="14"/>
  <c r="B2025" i="14"/>
  <c r="F2024" i="14"/>
  <c r="E2024" i="14"/>
  <c r="D2024" i="14"/>
  <c r="B2024" i="14"/>
  <c r="F2023" i="14"/>
  <c r="E2023" i="14"/>
  <c r="D2023" i="14"/>
  <c r="B2023" i="14"/>
  <c r="F2022" i="14"/>
  <c r="E2022" i="14"/>
  <c r="D2022" i="14"/>
  <c r="B2022" i="14"/>
  <c r="F2021" i="14"/>
  <c r="E2021" i="14"/>
  <c r="D2021" i="14"/>
  <c r="B2021" i="14"/>
  <c r="F2020" i="14"/>
  <c r="E2020" i="14"/>
  <c r="D2020" i="14"/>
  <c r="B2020" i="14"/>
  <c r="F2019" i="14"/>
  <c r="E2019" i="14"/>
  <c r="D2019" i="14"/>
  <c r="B2019" i="14"/>
  <c r="F2018" i="14"/>
  <c r="E2018" i="14"/>
  <c r="D2018" i="14"/>
  <c r="B2018" i="14"/>
  <c r="F2017" i="14"/>
  <c r="E2017" i="14"/>
  <c r="D2017" i="14"/>
  <c r="B2017" i="14"/>
  <c r="F2016" i="14"/>
  <c r="E2016" i="14"/>
  <c r="D2016" i="14"/>
  <c r="B2016" i="14"/>
  <c r="F2015" i="14"/>
  <c r="E2015" i="14"/>
  <c r="D2015" i="14"/>
  <c r="B2015" i="14"/>
  <c r="F2014" i="14"/>
  <c r="E2014" i="14"/>
  <c r="D2014" i="14"/>
  <c r="B2014" i="14"/>
  <c r="F2013" i="14"/>
  <c r="E2013" i="14"/>
  <c r="D2013" i="14"/>
  <c r="B2013" i="14"/>
  <c r="F2012" i="14"/>
  <c r="E2012" i="14"/>
  <c r="D2012" i="14"/>
  <c r="B2012" i="14"/>
  <c r="F2011" i="14"/>
  <c r="E2011" i="14"/>
  <c r="D2011" i="14"/>
  <c r="B2011" i="14"/>
  <c r="F2010" i="14"/>
  <c r="E2010" i="14"/>
  <c r="D2010" i="14"/>
  <c r="B2010" i="14"/>
  <c r="F2009" i="14"/>
  <c r="E2009" i="14"/>
  <c r="D2009" i="14"/>
  <c r="B2009" i="14"/>
  <c r="F2008" i="14"/>
  <c r="E2008" i="14"/>
  <c r="D2008" i="14"/>
  <c r="B2008" i="14"/>
  <c r="F2007" i="14"/>
  <c r="E2007" i="14"/>
  <c r="D2007" i="14"/>
  <c r="B2007" i="14"/>
  <c r="F2006" i="14"/>
  <c r="E2006" i="14"/>
  <c r="D2006" i="14"/>
  <c r="B2006" i="14"/>
  <c r="F2005" i="14"/>
  <c r="E2005" i="14"/>
  <c r="D2005" i="14"/>
  <c r="B2005" i="14"/>
  <c r="F2004" i="14"/>
  <c r="E2004" i="14"/>
  <c r="D2004" i="14"/>
  <c r="B2004" i="14"/>
  <c r="F2003" i="14"/>
  <c r="E2003" i="14"/>
  <c r="D2003" i="14"/>
  <c r="B2003" i="14"/>
  <c r="F2002" i="14"/>
  <c r="E2002" i="14"/>
  <c r="D2002" i="14"/>
  <c r="B2002" i="14"/>
  <c r="F2001" i="14"/>
  <c r="E2001" i="14"/>
  <c r="D2001" i="14"/>
  <c r="B2001" i="14"/>
  <c r="F2000" i="14"/>
  <c r="E2000" i="14"/>
  <c r="D2000" i="14"/>
  <c r="B2000" i="14"/>
  <c r="F1999" i="14"/>
  <c r="E1999" i="14"/>
  <c r="D1999" i="14"/>
  <c r="B1999" i="14"/>
  <c r="F1998" i="14"/>
  <c r="E1998" i="14"/>
  <c r="D1998" i="14"/>
  <c r="B1998" i="14"/>
  <c r="F1997" i="14"/>
  <c r="E1997" i="14"/>
  <c r="D1997" i="14"/>
  <c r="B1997" i="14"/>
  <c r="F1996" i="14"/>
  <c r="E1996" i="14"/>
  <c r="D1996" i="14"/>
  <c r="B1996" i="14"/>
  <c r="F1995" i="14"/>
  <c r="E1995" i="14"/>
  <c r="D1995" i="14"/>
  <c r="B1995" i="14"/>
  <c r="F1994" i="14"/>
  <c r="E1994" i="14"/>
  <c r="D1994" i="14"/>
  <c r="B1994" i="14"/>
  <c r="F1993" i="14"/>
  <c r="E1993" i="14"/>
  <c r="D1993" i="14"/>
  <c r="B1993" i="14"/>
  <c r="F1992" i="14"/>
  <c r="E1992" i="14"/>
  <c r="D1992" i="14"/>
  <c r="B1992" i="14"/>
  <c r="F1991" i="14"/>
  <c r="E1991" i="14"/>
  <c r="D1991" i="14"/>
  <c r="B1991" i="14"/>
  <c r="F1990" i="14"/>
  <c r="E1990" i="14"/>
  <c r="D1990" i="14"/>
  <c r="B1990" i="14"/>
  <c r="F1989" i="14"/>
  <c r="E1989" i="14"/>
  <c r="D1989" i="14"/>
  <c r="B1989" i="14"/>
  <c r="F1988" i="14"/>
  <c r="E1988" i="14"/>
  <c r="D1988" i="14"/>
  <c r="B1988" i="14"/>
  <c r="F1987" i="14"/>
  <c r="E1987" i="14"/>
  <c r="D1987" i="14"/>
  <c r="B1987" i="14"/>
  <c r="F1986" i="14"/>
  <c r="E1986" i="14"/>
  <c r="D1986" i="14"/>
  <c r="B1986" i="14"/>
  <c r="F1985" i="14"/>
  <c r="E1985" i="14"/>
  <c r="D1985" i="14"/>
  <c r="B1985" i="14"/>
  <c r="F1984" i="14"/>
  <c r="E1984" i="14"/>
  <c r="D1984" i="14"/>
  <c r="B1984" i="14"/>
  <c r="F1983" i="14"/>
  <c r="E1983" i="14"/>
  <c r="D1983" i="14"/>
  <c r="B1983" i="14"/>
  <c r="F1982" i="14"/>
  <c r="E1982" i="14"/>
  <c r="D1982" i="14"/>
  <c r="B1982" i="14"/>
  <c r="F1981" i="14"/>
  <c r="E1981" i="14"/>
  <c r="D1981" i="14"/>
  <c r="B1981" i="14"/>
  <c r="F1980" i="14"/>
  <c r="E1980" i="14"/>
  <c r="D1980" i="14"/>
  <c r="B1980" i="14"/>
  <c r="F1979" i="14"/>
  <c r="E1979" i="14"/>
  <c r="D1979" i="14"/>
  <c r="B1979" i="14"/>
  <c r="F1978" i="14"/>
  <c r="E1978" i="14"/>
  <c r="D1978" i="14"/>
  <c r="B1978" i="14"/>
  <c r="F1977" i="14"/>
  <c r="E1977" i="14"/>
  <c r="D1977" i="14"/>
  <c r="B1977" i="14"/>
  <c r="F1976" i="14"/>
  <c r="E1976" i="14"/>
  <c r="D1976" i="14"/>
  <c r="B1976" i="14"/>
  <c r="F1975" i="14"/>
  <c r="E1975" i="14"/>
  <c r="D1975" i="14"/>
  <c r="B1975" i="14"/>
  <c r="F1974" i="14"/>
  <c r="E1974" i="14"/>
  <c r="D1974" i="14"/>
  <c r="B1974" i="14"/>
  <c r="F1973" i="14"/>
  <c r="E1973" i="14"/>
  <c r="D1973" i="14"/>
  <c r="B1973" i="14"/>
  <c r="F1972" i="14"/>
  <c r="E1972" i="14"/>
  <c r="D1972" i="14"/>
  <c r="B1972" i="14"/>
  <c r="F1971" i="14"/>
  <c r="E1971" i="14"/>
  <c r="D1971" i="14"/>
  <c r="B1971" i="14"/>
  <c r="F1970" i="14"/>
  <c r="E1970" i="14"/>
  <c r="D1970" i="14"/>
  <c r="B1970" i="14"/>
  <c r="F1969" i="14"/>
  <c r="E1969" i="14"/>
  <c r="D1969" i="14"/>
  <c r="B1969" i="14"/>
  <c r="F1968" i="14"/>
  <c r="E1968" i="14"/>
  <c r="D1968" i="14"/>
  <c r="B1968" i="14"/>
  <c r="F1967" i="14"/>
  <c r="E1967" i="14"/>
  <c r="D1967" i="14"/>
  <c r="B1967" i="14"/>
  <c r="F1966" i="14"/>
  <c r="E1966" i="14"/>
  <c r="D1966" i="14"/>
  <c r="B1966" i="14"/>
  <c r="F1965" i="14"/>
  <c r="E1965" i="14"/>
  <c r="D1965" i="14"/>
  <c r="B1965" i="14"/>
  <c r="F1964" i="14"/>
  <c r="E1964" i="14"/>
  <c r="D1964" i="14"/>
  <c r="B1964" i="14"/>
  <c r="F1963" i="14"/>
  <c r="E1963" i="14"/>
  <c r="D1963" i="14"/>
  <c r="B1963" i="14"/>
  <c r="F1962" i="14"/>
  <c r="E1962" i="14"/>
  <c r="D1962" i="14"/>
  <c r="B1962" i="14"/>
  <c r="F1961" i="14"/>
  <c r="E1961" i="14"/>
  <c r="D1961" i="14"/>
  <c r="B1961" i="14"/>
  <c r="F1960" i="14"/>
  <c r="E1960" i="14"/>
  <c r="D1960" i="14"/>
  <c r="B1960" i="14"/>
  <c r="F1959" i="14"/>
  <c r="E1959" i="14"/>
  <c r="D1959" i="14"/>
  <c r="B1959" i="14"/>
  <c r="F1958" i="14"/>
  <c r="E1958" i="14"/>
  <c r="D1958" i="14"/>
  <c r="B1958" i="14"/>
  <c r="F1957" i="14"/>
  <c r="E1957" i="14"/>
  <c r="D1957" i="14"/>
  <c r="B1957" i="14"/>
  <c r="F1956" i="14"/>
  <c r="E1956" i="14"/>
  <c r="D1956" i="14"/>
  <c r="B1956" i="14"/>
  <c r="F1955" i="14"/>
  <c r="E1955" i="14"/>
  <c r="D1955" i="14"/>
  <c r="B1955" i="14"/>
  <c r="F1954" i="14"/>
  <c r="E1954" i="14"/>
  <c r="D1954" i="14"/>
  <c r="B1954" i="14"/>
  <c r="F1953" i="14"/>
  <c r="E1953" i="14"/>
  <c r="D1953" i="14"/>
  <c r="B1953" i="14"/>
  <c r="F1952" i="14"/>
  <c r="E1952" i="14"/>
  <c r="D1952" i="14"/>
  <c r="B1952" i="14"/>
  <c r="F1951" i="14"/>
  <c r="E1951" i="14"/>
  <c r="D1951" i="14"/>
  <c r="B1951" i="14"/>
  <c r="F1950" i="14"/>
  <c r="E1950" i="14"/>
  <c r="D1950" i="14"/>
  <c r="B1950" i="14"/>
  <c r="F1949" i="14"/>
  <c r="E1949" i="14"/>
  <c r="D1949" i="14"/>
  <c r="B1949" i="14"/>
  <c r="F1948" i="14"/>
  <c r="E1948" i="14"/>
  <c r="D1948" i="14"/>
  <c r="B1948" i="14"/>
  <c r="F1947" i="14"/>
  <c r="E1947" i="14"/>
  <c r="D1947" i="14"/>
  <c r="B1947" i="14"/>
  <c r="F1946" i="14"/>
  <c r="E1946" i="14"/>
  <c r="D1946" i="14"/>
  <c r="B1946" i="14"/>
  <c r="F1945" i="14"/>
  <c r="E1945" i="14"/>
  <c r="D1945" i="14"/>
  <c r="B1945" i="14"/>
  <c r="F1944" i="14"/>
  <c r="E1944" i="14"/>
  <c r="D1944" i="14"/>
  <c r="B1944" i="14"/>
  <c r="F1943" i="14"/>
  <c r="E1943" i="14"/>
  <c r="D1943" i="14"/>
  <c r="B1943" i="14"/>
  <c r="F1942" i="14"/>
  <c r="E1942" i="14"/>
  <c r="D1942" i="14"/>
  <c r="B1942" i="14"/>
  <c r="F1941" i="14"/>
  <c r="E1941" i="14"/>
  <c r="D1941" i="14"/>
  <c r="B1941" i="14"/>
  <c r="F1940" i="14"/>
  <c r="E1940" i="14"/>
  <c r="D1940" i="14"/>
  <c r="B1940" i="14"/>
  <c r="F1939" i="14"/>
  <c r="E1939" i="14"/>
  <c r="D1939" i="14"/>
  <c r="B1939" i="14"/>
  <c r="F1938" i="14"/>
  <c r="E1938" i="14"/>
  <c r="D1938" i="14"/>
  <c r="B1938" i="14"/>
  <c r="F1937" i="14"/>
  <c r="E1937" i="14"/>
  <c r="D1937" i="14"/>
  <c r="B1937" i="14"/>
  <c r="F1936" i="14"/>
  <c r="E1936" i="14"/>
  <c r="D1936" i="14"/>
  <c r="B1936" i="14"/>
  <c r="F1935" i="14"/>
  <c r="E1935" i="14"/>
  <c r="D1935" i="14"/>
  <c r="B1935" i="14"/>
  <c r="F1934" i="14"/>
  <c r="E1934" i="14"/>
  <c r="D1934" i="14"/>
  <c r="B1934" i="14"/>
  <c r="F1933" i="14"/>
  <c r="E1933" i="14"/>
  <c r="D1933" i="14"/>
  <c r="B1933" i="14"/>
  <c r="F1932" i="14"/>
  <c r="E1932" i="14"/>
  <c r="D1932" i="14"/>
  <c r="B1932" i="14"/>
  <c r="F1931" i="14"/>
  <c r="E1931" i="14"/>
  <c r="D1931" i="14"/>
  <c r="B1931" i="14"/>
  <c r="F1930" i="14"/>
  <c r="E1930" i="14"/>
  <c r="D1930" i="14"/>
  <c r="B1930" i="14"/>
  <c r="F1929" i="14"/>
  <c r="E1929" i="14"/>
  <c r="D1929" i="14"/>
  <c r="B1929" i="14"/>
  <c r="F1928" i="14"/>
  <c r="E1928" i="14"/>
  <c r="D1928" i="14"/>
  <c r="B1928" i="14"/>
  <c r="F1927" i="14"/>
  <c r="E1927" i="14"/>
  <c r="D1927" i="14"/>
  <c r="B1927" i="14"/>
  <c r="F1926" i="14"/>
  <c r="E1926" i="14"/>
  <c r="D1926" i="14"/>
  <c r="B1926" i="14"/>
  <c r="F1925" i="14"/>
  <c r="E1925" i="14"/>
  <c r="D1925" i="14"/>
  <c r="B1925" i="14"/>
  <c r="F1924" i="14"/>
  <c r="E1924" i="14"/>
  <c r="D1924" i="14"/>
  <c r="B1924" i="14"/>
  <c r="F1923" i="14"/>
  <c r="E1923" i="14"/>
  <c r="D1923" i="14"/>
  <c r="B1923" i="14"/>
  <c r="F1922" i="14"/>
  <c r="E1922" i="14"/>
  <c r="D1922" i="14"/>
  <c r="B1922" i="14"/>
  <c r="F1921" i="14"/>
  <c r="E1921" i="14"/>
  <c r="D1921" i="14"/>
  <c r="B1921" i="14"/>
  <c r="F1920" i="14"/>
  <c r="E1920" i="14"/>
  <c r="D1920" i="14"/>
  <c r="B1920" i="14"/>
  <c r="F1919" i="14"/>
  <c r="E1919" i="14"/>
  <c r="D1919" i="14"/>
  <c r="B1919" i="14"/>
  <c r="F1918" i="14"/>
  <c r="E1918" i="14"/>
  <c r="D1918" i="14"/>
  <c r="B1918" i="14"/>
  <c r="F1917" i="14"/>
  <c r="E1917" i="14"/>
  <c r="D1917" i="14"/>
  <c r="B1917" i="14"/>
  <c r="F1916" i="14"/>
  <c r="E1916" i="14"/>
  <c r="D1916" i="14"/>
  <c r="B1916" i="14"/>
  <c r="F1915" i="14"/>
  <c r="E1915" i="14"/>
  <c r="D1915" i="14"/>
  <c r="B1915" i="14"/>
  <c r="F1914" i="14"/>
  <c r="E1914" i="14"/>
  <c r="D1914" i="14"/>
  <c r="B1914" i="14"/>
  <c r="F1913" i="14"/>
  <c r="E1913" i="14"/>
  <c r="D1913" i="14"/>
  <c r="B1913" i="14"/>
  <c r="F1912" i="14"/>
  <c r="E1912" i="14"/>
  <c r="D1912" i="14"/>
  <c r="B1912" i="14"/>
  <c r="F1911" i="14"/>
  <c r="E1911" i="14"/>
  <c r="D1911" i="14"/>
  <c r="B1911" i="14"/>
  <c r="F1910" i="14"/>
  <c r="E1910" i="14"/>
  <c r="D1910" i="14"/>
  <c r="B1910" i="14"/>
  <c r="F1909" i="14"/>
  <c r="E1909" i="14"/>
  <c r="D1909" i="14"/>
  <c r="B1909" i="14"/>
  <c r="F1908" i="14"/>
  <c r="E1908" i="14"/>
  <c r="D1908" i="14"/>
  <c r="B1908" i="14"/>
  <c r="F1907" i="14"/>
  <c r="E1907" i="14"/>
  <c r="D1907" i="14"/>
  <c r="B1907" i="14"/>
  <c r="F1906" i="14"/>
  <c r="E1906" i="14"/>
  <c r="D1906" i="14"/>
  <c r="B1906" i="14"/>
  <c r="F1905" i="14"/>
  <c r="E1905" i="14"/>
  <c r="D1905" i="14"/>
  <c r="B1905" i="14"/>
  <c r="F1904" i="14"/>
  <c r="E1904" i="14"/>
  <c r="D1904" i="14"/>
  <c r="B1904" i="14"/>
  <c r="F1903" i="14"/>
  <c r="E1903" i="14"/>
  <c r="D1903" i="14"/>
  <c r="B1903" i="14"/>
  <c r="F1902" i="14"/>
  <c r="E1902" i="14"/>
  <c r="D1902" i="14"/>
  <c r="B1902" i="14"/>
  <c r="F1901" i="14"/>
  <c r="E1901" i="14"/>
  <c r="D1901" i="14"/>
  <c r="B1901" i="14"/>
  <c r="F1900" i="14"/>
  <c r="E1900" i="14"/>
  <c r="D1900" i="14"/>
  <c r="B1900" i="14"/>
  <c r="F1899" i="14"/>
  <c r="E1899" i="14"/>
  <c r="D1899" i="14"/>
  <c r="B1899" i="14"/>
  <c r="F1898" i="14"/>
  <c r="E1898" i="14"/>
  <c r="D1898" i="14"/>
  <c r="B1898" i="14"/>
  <c r="F1897" i="14"/>
  <c r="E1897" i="14"/>
  <c r="D1897" i="14"/>
  <c r="B1897" i="14"/>
  <c r="F1896" i="14"/>
  <c r="E1896" i="14"/>
  <c r="D1896" i="14"/>
  <c r="B1896" i="14"/>
  <c r="F1895" i="14"/>
  <c r="E1895" i="14"/>
  <c r="D1895" i="14"/>
  <c r="B1895" i="14"/>
  <c r="F1894" i="14"/>
  <c r="E1894" i="14"/>
  <c r="D1894" i="14"/>
  <c r="B1894" i="14"/>
  <c r="F1893" i="14"/>
  <c r="E1893" i="14"/>
  <c r="D1893" i="14"/>
  <c r="B1893" i="14"/>
  <c r="F1892" i="14"/>
  <c r="E1892" i="14"/>
  <c r="D1892" i="14"/>
  <c r="B1892" i="14"/>
  <c r="F1891" i="14"/>
  <c r="E1891" i="14"/>
  <c r="D1891" i="14"/>
  <c r="B1891" i="14"/>
  <c r="F1890" i="14"/>
  <c r="E1890" i="14"/>
  <c r="D1890" i="14"/>
  <c r="B1890" i="14"/>
  <c r="F1889" i="14"/>
  <c r="E1889" i="14"/>
  <c r="D1889" i="14"/>
  <c r="B1889" i="14"/>
  <c r="F1888" i="14"/>
  <c r="E1888" i="14"/>
  <c r="D1888" i="14"/>
  <c r="B1888" i="14"/>
  <c r="F1887" i="14"/>
  <c r="E1887" i="14"/>
  <c r="D1887" i="14"/>
  <c r="B1887" i="14"/>
  <c r="F1886" i="14"/>
  <c r="E1886" i="14"/>
  <c r="D1886" i="14"/>
  <c r="B1886" i="14"/>
  <c r="F1885" i="14"/>
  <c r="E1885" i="14"/>
  <c r="D1885" i="14"/>
  <c r="B1885" i="14"/>
  <c r="F1884" i="14"/>
  <c r="E1884" i="14"/>
  <c r="D1884" i="14"/>
  <c r="B1884" i="14"/>
  <c r="F1883" i="14"/>
  <c r="E1883" i="14"/>
  <c r="D1883" i="14"/>
  <c r="B1883" i="14"/>
  <c r="F1882" i="14"/>
  <c r="E1882" i="14"/>
  <c r="D1882" i="14"/>
  <c r="B1882" i="14"/>
  <c r="F1881" i="14"/>
  <c r="E1881" i="14"/>
  <c r="D1881" i="14"/>
  <c r="B1881" i="14"/>
  <c r="F1880" i="14"/>
  <c r="E1880" i="14"/>
  <c r="D1880" i="14"/>
  <c r="B1880" i="14"/>
  <c r="F1879" i="14"/>
  <c r="E1879" i="14"/>
  <c r="D1879" i="14"/>
  <c r="B1879" i="14"/>
  <c r="F1878" i="14"/>
  <c r="E1878" i="14"/>
  <c r="D1878" i="14"/>
  <c r="B1878" i="14"/>
  <c r="F1877" i="14"/>
  <c r="E1877" i="14"/>
  <c r="D1877" i="14"/>
  <c r="B1877" i="14"/>
  <c r="F1876" i="14"/>
  <c r="E1876" i="14"/>
  <c r="D1876" i="14"/>
  <c r="B1876" i="14"/>
  <c r="F1875" i="14"/>
  <c r="E1875" i="14"/>
  <c r="D1875" i="14"/>
  <c r="B1875" i="14"/>
  <c r="F1874" i="14"/>
  <c r="E1874" i="14"/>
  <c r="D1874" i="14"/>
  <c r="B1874" i="14"/>
  <c r="F1873" i="14"/>
  <c r="E1873" i="14"/>
  <c r="D1873" i="14"/>
  <c r="B1873" i="14"/>
  <c r="F1872" i="14"/>
  <c r="E1872" i="14"/>
  <c r="D1872" i="14"/>
  <c r="B1872" i="14"/>
  <c r="F1871" i="14"/>
  <c r="E1871" i="14"/>
  <c r="D1871" i="14"/>
  <c r="B1871" i="14"/>
  <c r="F1870" i="14"/>
  <c r="E1870" i="14"/>
  <c r="D1870" i="14"/>
  <c r="B1870" i="14"/>
  <c r="F1869" i="14"/>
  <c r="E1869" i="14"/>
  <c r="D1869" i="14"/>
  <c r="B1869" i="14"/>
  <c r="F1868" i="14"/>
  <c r="E1868" i="14"/>
  <c r="D1868" i="14"/>
  <c r="B1868" i="14"/>
  <c r="F1867" i="14"/>
  <c r="E1867" i="14"/>
  <c r="D1867" i="14"/>
  <c r="B1867" i="14"/>
  <c r="F1866" i="14"/>
  <c r="E1866" i="14"/>
  <c r="D1866" i="14"/>
  <c r="B1866" i="14"/>
  <c r="F1865" i="14"/>
  <c r="E1865" i="14"/>
  <c r="D1865" i="14"/>
  <c r="B1865" i="14"/>
  <c r="F1864" i="14"/>
  <c r="E1864" i="14"/>
  <c r="D1864" i="14"/>
  <c r="B1864" i="14"/>
  <c r="F1863" i="14"/>
  <c r="E1863" i="14"/>
  <c r="D1863" i="14"/>
  <c r="B1863" i="14"/>
  <c r="F1862" i="14"/>
  <c r="E1862" i="14"/>
  <c r="D1862" i="14"/>
  <c r="B1862" i="14"/>
  <c r="F1861" i="14"/>
  <c r="E1861" i="14"/>
  <c r="D1861" i="14"/>
  <c r="B1861" i="14"/>
  <c r="F1860" i="14"/>
  <c r="E1860" i="14"/>
  <c r="D1860" i="14"/>
  <c r="B1860" i="14"/>
  <c r="F1859" i="14"/>
  <c r="E1859" i="14"/>
  <c r="D1859" i="14"/>
  <c r="B1859" i="14"/>
  <c r="F1858" i="14"/>
  <c r="E1858" i="14"/>
  <c r="D1858" i="14"/>
  <c r="B1858" i="14"/>
  <c r="F1857" i="14"/>
  <c r="E1857" i="14"/>
  <c r="D1857" i="14"/>
  <c r="B1857" i="14"/>
  <c r="F1856" i="14"/>
  <c r="E1856" i="14"/>
  <c r="D1856" i="14"/>
  <c r="B1856" i="14"/>
  <c r="F1855" i="14"/>
  <c r="E1855" i="14"/>
  <c r="D1855" i="14"/>
  <c r="B1855" i="14"/>
  <c r="F1854" i="14"/>
  <c r="E1854" i="14"/>
  <c r="D1854" i="14"/>
  <c r="B1854" i="14"/>
  <c r="F1853" i="14"/>
  <c r="E1853" i="14"/>
  <c r="D1853" i="14"/>
  <c r="B1853" i="14"/>
  <c r="F1852" i="14"/>
  <c r="E1852" i="14"/>
  <c r="D1852" i="14"/>
  <c r="B1852" i="14"/>
  <c r="F1851" i="14"/>
  <c r="E1851" i="14"/>
  <c r="D1851" i="14"/>
  <c r="B1851" i="14"/>
  <c r="F1850" i="14"/>
  <c r="E1850" i="14"/>
  <c r="D1850" i="14"/>
  <c r="B1850" i="14"/>
  <c r="F1849" i="14"/>
  <c r="E1849" i="14"/>
  <c r="D1849" i="14"/>
  <c r="B1849" i="14"/>
  <c r="F1848" i="14"/>
  <c r="E1848" i="14"/>
  <c r="D1848" i="14"/>
  <c r="B1848" i="14"/>
  <c r="F1847" i="14"/>
  <c r="E1847" i="14"/>
  <c r="D1847" i="14"/>
  <c r="B1847" i="14"/>
  <c r="F1846" i="14"/>
  <c r="E1846" i="14"/>
  <c r="D1846" i="14"/>
  <c r="B1846" i="14"/>
  <c r="F1845" i="14"/>
  <c r="E1845" i="14"/>
  <c r="D1845" i="14"/>
  <c r="B1845" i="14"/>
  <c r="F1844" i="14"/>
  <c r="E1844" i="14"/>
  <c r="D1844" i="14"/>
  <c r="B1844" i="14"/>
  <c r="F1843" i="14"/>
  <c r="E1843" i="14"/>
  <c r="D1843" i="14"/>
  <c r="B1843" i="14"/>
  <c r="F1842" i="14"/>
  <c r="E1842" i="14"/>
  <c r="D1842" i="14"/>
  <c r="B1842" i="14"/>
  <c r="F1841" i="14"/>
  <c r="E1841" i="14"/>
  <c r="D1841" i="14"/>
  <c r="B1841" i="14"/>
  <c r="F1840" i="14"/>
  <c r="E1840" i="14"/>
  <c r="D1840" i="14"/>
  <c r="B1840" i="14"/>
  <c r="F1839" i="14"/>
  <c r="E1839" i="14"/>
  <c r="D1839" i="14"/>
  <c r="B1839" i="14"/>
  <c r="F1838" i="14"/>
  <c r="E1838" i="14"/>
  <c r="D1838" i="14"/>
  <c r="B1838" i="14"/>
  <c r="F1837" i="14"/>
  <c r="E1837" i="14"/>
  <c r="D1837" i="14"/>
  <c r="B1837" i="14"/>
  <c r="F1836" i="14"/>
  <c r="E1836" i="14"/>
  <c r="D1836" i="14"/>
  <c r="B1836" i="14"/>
  <c r="F1835" i="14"/>
  <c r="E1835" i="14"/>
  <c r="D1835" i="14"/>
  <c r="B1835" i="14"/>
  <c r="F1834" i="14"/>
  <c r="E1834" i="14"/>
  <c r="D1834" i="14"/>
  <c r="B1834" i="14"/>
  <c r="F1833" i="14"/>
  <c r="E1833" i="14"/>
  <c r="D1833" i="14"/>
  <c r="B1833" i="14"/>
  <c r="F1832" i="14"/>
  <c r="E1832" i="14"/>
  <c r="D1832" i="14"/>
  <c r="B1832" i="14"/>
  <c r="F1831" i="14"/>
  <c r="E1831" i="14"/>
  <c r="D1831" i="14"/>
  <c r="B1831" i="14"/>
  <c r="F1830" i="14"/>
  <c r="E1830" i="14"/>
  <c r="D1830" i="14"/>
  <c r="B1830" i="14"/>
  <c r="F1829" i="14"/>
  <c r="E1829" i="14"/>
  <c r="D1829" i="14"/>
  <c r="B1829" i="14"/>
  <c r="F1828" i="14"/>
  <c r="E1828" i="14"/>
  <c r="D1828" i="14"/>
  <c r="B1828" i="14"/>
  <c r="F1827" i="14"/>
  <c r="E1827" i="14"/>
  <c r="D1827" i="14"/>
  <c r="B1827" i="14"/>
  <c r="F1826" i="14"/>
  <c r="E1826" i="14"/>
  <c r="D1826" i="14"/>
  <c r="B1826" i="14"/>
  <c r="F1825" i="14"/>
  <c r="E1825" i="14"/>
  <c r="D1825" i="14"/>
  <c r="B1825" i="14"/>
  <c r="F1824" i="14"/>
  <c r="E1824" i="14"/>
  <c r="D1824" i="14"/>
  <c r="B1824" i="14"/>
  <c r="F1823" i="14"/>
  <c r="E1823" i="14"/>
  <c r="D1823" i="14"/>
  <c r="B1823" i="14"/>
  <c r="F1822" i="14"/>
  <c r="E1822" i="14"/>
  <c r="D1822" i="14"/>
  <c r="B1822" i="14"/>
  <c r="F1821" i="14"/>
  <c r="E1821" i="14"/>
  <c r="D1821" i="14"/>
  <c r="B1821" i="14"/>
  <c r="F1820" i="14"/>
  <c r="E1820" i="14"/>
  <c r="D1820" i="14"/>
  <c r="B1820" i="14"/>
  <c r="F1819" i="14"/>
  <c r="E1819" i="14"/>
  <c r="D1819" i="14"/>
  <c r="B1819" i="14"/>
  <c r="F1818" i="14"/>
  <c r="E1818" i="14"/>
  <c r="D1818" i="14"/>
  <c r="B1818" i="14"/>
  <c r="F1817" i="14"/>
  <c r="E1817" i="14"/>
  <c r="D1817" i="14"/>
  <c r="B1817" i="14"/>
  <c r="F1816" i="14"/>
  <c r="E1816" i="14"/>
  <c r="D1816" i="14"/>
  <c r="B1816" i="14"/>
  <c r="F1815" i="14"/>
  <c r="E1815" i="14"/>
  <c r="D1815" i="14"/>
  <c r="B1815" i="14"/>
  <c r="F1814" i="14"/>
  <c r="E1814" i="14"/>
  <c r="D1814" i="14"/>
  <c r="B1814" i="14"/>
  <c r="F1813" i="14"/>
  <c r="E1813" i="14"/>
  <c r="D1813" i="14"/>
  <c r="B1813" i="14"/>
  <c r="F1812" i="14"/>
  <c r="E1812" i="14"/>
  <c r="D1812" i="14"/>
  <c r="B1812" i="14"/>
  <c r="F1811" i="14"/>
  <c r="E1811" i="14"/>
  <c r="D1811" i="14"/>
  <c r="B1811" i="14"/>
  <c r="F1810" i="14"/>
  <c r="E1810" i="14"/>
  <c r="D1810" i="14"/>
  <c r="B1810" i="14"/>
  <c r="F1809" i="14"/>
  <c r="E1809" i="14"/>
  <c r="D1809" i="14"/>
  <c r="B1809" i="14"/>
  <c r="F1808" i="14"/>
  <c r="E1808" i="14"/>
  <c r="D1808" i="14"/>
  <c r="B1808" i="14"/>
  <c r="F1807" i="14"/>
  <c r="E1807" i="14"/>
  <c r="D1807" i="14"/>
  <c r="B1807" i="14"/>
  <c r="F1806" i="14"/>
  <c r="E1806" i="14"/>
  <c r="D1806" i="14"/>
  <c r="B1806" i="14"/>
  <c r="F1805" i="14"/>
  <c r="E1805" i="14"/>
  <c r="D1805" i="14"/>
  <c r="B1805" i="14"/>
  <c r="F1804" i="14"/>
  <c r="E1804" i="14"/>
  <c r="D1804" i="14"/>
  <c r="B1804" i="14"/>
  <c r="F1803" i="14"/>
  <c r="E1803" i="14"/>
  <c r="D1803" i="14"/>
  <c r="B1803" i="14"/>
  <c r="F1802" i="14"/>
  <c r="E1802" i="14"/>
  <c r="D1802" i="14"/>
  <c r="B1802" i="14"/>
  <c r="F1801" i="14"/>
  <c r="E1801" i="14"/>
  <c r="D1801" i="14"/>
  <c r="B1801" i="14"/>
  <c r="F1800" i="14"/>
  <c r="E1800" i="14"/>
  <c r="D1800" i="14"/>
  <c r="B1800" i="14"/>
  <c r="F1799" i="14"/>
  <c r="E1799" i="14"/>
  <c r="D1799" i="14"/>
  <c r="B1799" i="14"/>
  <c r="F1798" i="14"/>
  <c r="E1798" i="14"/>
  <c r="D1798" i="14"/>
  <c r="B1798" i="14"/>
  <c r="F1797" i="14"/>
  <c r="E1797" i="14"/>
  <c r="D1797" i="14"/>
  <c r="B1797" i="14"/>
  <c r="F1796" i="14"/>
  <c r="E1796" i="14"/>
  <c r="D1796" i="14"/>
  <c r="B1796" i="14"/>
  <c r="F1795" i="14"/>
  <c r="E1795" i="14"/>
  <c r="D1795" i="14"/>
  <c r="B1795" i="14"/>
  <c r="F1794" i="14"/>
  <c r="E1794" i="14"/>
  <c r="D1794" i="14"/>
  <c r="B1794" i="14"/>
  <c r="F1793" i="14"/>
  <c r="E1793" i="14"/>
  <c r="D1793" i="14"/>
  <c r="B1793" i="14"/>
  <c r="F1792" i="14"/>
  <c r="E1792" i="14"/>
  <c r="D1792" i="14"/>
  <c r="B1792" i="14"/>
  <c r="F1791" i="14"/>
  <c r="E1791" i="14"/>
  <c r="D1791" i="14"/>
  <c r="B1791" i="14"/>
  <c r="F1790" i="14"/>
  <c r="E1790" i="14"/>
  <c r="D1790" i="14"/>
  <c r="B1790" i="14"/>
  <c r="F1789" i="14"/>
  <c r="E1789" i="14"/>
  <c r="D1789" i="14"/>
  <c r="B1789" i="14"/>
  <c r="F1788" i="14"/>
  <c r="E1788" i="14"/>
  <c r="D1788" i="14"/>
  <c r="B1788" i="14"/>
  <c r="F1787" i="14"/>
  <c r="E1787" i="14"/>
  <c r="D1787" i="14"/>
  <c r="B1787" i="14"/>
  <c r="F1786" i="14"/>
  <c r="E1786" i="14"/>
  <c r="D1786" i="14"/>
  <c r="B1786" i="14"/>
  <c r="F1785" i="14"/>
  <c r="E1785" i="14"/>
  <c r="D1785" i="14"/>
  <c r="B1785" i="14"/>
  <c r="F1784" i="14"/>
  <c r="E1784" i="14"/>
  <c r="D1784" i="14"/>
  <c r="B1784" i="14"/>
  <c r="F1783" i="14"/>
  <c r="E1783" i="14"/>
  <c r="D1783" i="14"/>
  <c r="B1783" i="14"/>
  <c r="F1782" i="14"/>
  <c r="E1782" i="14"/>
  <c r="D1782" i="14"/>
  <c r="B1782" i="14"/>
  <c r="F1781" i="14"/>
  <c r="E1781" i="14"/>
  <c r="D1781" i="14"/>
  <c r="B1781" i="14"/>
  <c r="F1780" i="14"/>
  <c r="E1780" i="14"/>
  <c r="D1780" i="14"/>
  <c r="B1780" i="14"/>
  <c r="F1779" i="14"/>
  <c r="E1779" i="14"/>
  <c r="D1779" i="14"/>
  <c r="B1779" i="14"/>
  <c r="F1778" i="14"/>
  <c r="E1778" i="14"/>
  <c r="D1778" i="14"/>
  <c r="B1778" i="14"/>
  <c r="F1777" i="14"/>
  <c r="E1777" i="14"/>
  <c r="D1777" i="14"/>
  <c r="B1777" i="14"/>
  <c r="F1776" i="14"/>
  <c r="E1776" i="14"/>
  <c r="D1776" i="14"/>
  <c r="B1776" i="14"/>
  <c r="F1775" i="14"/>
  <c r="E1775" i="14"/>
  <c r="D1775" i="14"/>
  <c r="B1775" i="14"/>
  <c r="F1774" i="14"/>
  <c r="E1774" i="14"/>
  <c r="D1774" i="14"/>
  <c r="B1774" i="14"/>
  <c r="F1773" i="14"/>
  <c r="E1773" i="14"/>
  <c r="D1773" i="14"/>
  <c r="B1773" i="14"/>
  <c r="F1772" i="14"/>
  <c r="E1772" i="14"/>
  <c r="D1772" i="14"/>
  <c r="B1772" i="14"/>
  <c r="F1771" i="14"/>
  <c r="E1771" i="14"/>
  <c r="D1771" i="14"/>
  <c r="B1771" i="14"/>
  <c r="F1770" i="14"/>
  <c r="E1770" i="14"/>
  <c r="D1770" i="14"/>
  <c r="B1770" i="14"/>
  <c r="F1769" i="14"/>
  <c r="E1769" i="14"/>
  <c r="D1769" i="14"/>
  <c r="B1769" i="14"/>
  <c r="F1768" i="14"/>
  <c r="E1768" i="14"/>
  <c r="D1768" i="14"/>
  <c r="B1768" i="14"/>
  <c r="F1767" i="14"/>
  <c r="E1767" i="14"/>
  <c r="D1767" i="14"/>
  <c r="B1767" i="14"/>
  <c r="F1766" i="14"/>
  <c r="E1766" i="14"/>
  <c r="D1766" i="14"/>
  <c r="B1766" i="14"/>
  <c r="F1765" i="14"/>
  <c r="E1765" i="14"/>
  <c r="D1765" i="14"/>
  <c r="B1765" i="14"/>
  <c r="F1764" i="14"/>
  <c r="E1764" i="14"/>
  <c r="D1764" i="14"/>
  <c r="B1764" i="14"/>
  <c r="F1763" i="14"/>
  <c r="E1763" i="14"/>
  <c r="D1763" i="14"/>
  <c r="B1763" i="14"/>
  <c r="F1762" i="14"/>
  <c r="E1762" i="14"/>
  <c r="D1762" i="14"/>
  <c r="B1762" i="14"/>
  <c r="F1761" i="14"/>
  <c r="E1761" i="14"/>
  <c r="D1761" i="14"/>
  <c r="B1761" i="14"/>
  <c r="F1760" i="14"/>
  <c r="E1760" i="14"/>
  <c r="D1760" i="14"/>
  <c r="B1760" i="14"/>
  <c r="F1759" i="14"/>
  <c r="E1759" i="14"/>
  <c r="D1759" i="14"/>
  <c r="B1759" i="14"/>
  <c r="F1758" i="14"/>
  <c r="E1758" i="14"/>
  <c r="D1758" i="14"/>
  <c r="B1758" i="14"/>
  <c r="F1757" i="14"/>
  <c r="E1757" i="14"/>
  <c r="D1757" i="14"/>
  <c r="B1757" i="14"/>
  <c r="F1756" i="14"/>
  <c r="E1756" i="14"/>
  <c r="D1756" i="14"/>
  <c r="B1756" i="14"/>
  <c r="F1755" i="14"/>
  <c r="E1755" i="14"/>
  <c r="D1755" i="14"/>
  <c r="B1755" i="14"/>
  <c r="F1754" i="14"/>
  <c r="E1754" i="14"/>
  <c r="D1754" i="14"/>
  <c r="B1754" i="14"/>
  <c r="F1753" i="14"/>
  <c r="E1753" i="14"/>
  <c r="D1753" i="14"/>
  <c r="B1753" i="14"/>
  <c r="F1752" i="14"/>
  <c r="E1752" i="14"/>
  <c r="D1752" i="14"/>
  <c r="B1752" i="14"/>
  <c r="F1751" i="14"/>
  <c r="E1751" i="14"/>
  <c r="D1751" i="14"/>
  <c r="B1751" i="14"/>
  <c r="F1750" i="14"/>
  <c r="E1750" i="14"/>
  <c r="D1750" i="14"/>
  <c r="B1750" i="14"/>
  <c r="F1749" i="14"/>
  <c r="E1749" i="14"/>
  <c r="D1749" i="14"/>
  <c r="B1749" i="14"/>
  <c r="F1748" i="14"/>
  <c r="E1748" i="14"/>
  <c r="D1748" i="14"/>
  <c r="B1748" i="14"/>
  <c r="F1747" i="14"/>
  <c r="E1747" i="14"/>
  <c r="D1747" i="14"/>
  <c r="B1747" i="14"/>
  <c r="F1746" i="14"/>
  <c r="E1746" i="14"/>
  <c r="D1746" i="14"/>
  <c r="B1746" i="14"/>
  <c r="F1745" i="14"/>
  <c r="E1745" i="14"/>
  <c r="D1745" i="14"/>
  <c r="B1745" i="14"/>
  <c r="F1744" i="14"/>
  <c r="E1744" i="14"/>
  <c r="D1744" i="14"/>
  <c r="B1744" i="14"/>
  <c r="F1743" i="14"/>
  <c r="E1743" i="14"/>
  <c r="D1743" i="14"/>
  <c r="B1743" i="14"/>
  <c r="F1742" i="14"/>
  <c r="E1742" i="14"/>
  <c r="D1742" i="14"/>
  <c r="B1742" i="14"/>
  <c r="F1741" i="14"/>
  <c r="E1741" i="14"/>
  <c r="D1741" i="14"/>
  <c r="B1741" i="14"/>
  <c r="F1740" i="14"/>
  <c r="E1740" i="14"/>
  <c r="D1740" i="14"/>
  <c r="B1740" i="14"/>
  <c r="F1739" i="14"/>
  <c r="E1739" i="14"/>
  <c r="D1739" i="14"/>
  <c r="B1739" i="14"/>
  <c r="F1738" i="14"/>
  <c r="E1738" i="14"/>
  <c r="D1738" i="14"/>
  <c r="B1738" i="14"/>
  <c r="F1737" i="14"/>
  <c r="E1737" i="14"/>
  <c r="D1737" i="14"/>
  <c r="B1737" i="14"/>
  <c r="F1736" i="14"/>
  <c r="E1736" i="14"/>
  <c r="D1736" i="14"/>
  <c r="B1736" i="14"/>
  <c r="F1735" i="14"/>
  <c r="E1735" i="14"/>
  <c r="D1735" i="14"/>
  <c r="B1735" i="14"/>
  <c r="F1734" i="14"/>
  <c r="E1734" i="14"/>
  <c r="D1734" i="14"/>
  <c r="B1734" i="14"/>
  <c r="F1733" i="14"/>
  <c r="E1733" i="14"/>
  <c r="D1733" i="14"/>
  <c r="B1733" i="14"/>
  <c r="F1732" i="14"/>
  <c r="E1732" i="14"/>
  <c r="D1732" i="14"/>
  <c r="B1732" i="14"/>
  <c r="F1731" i="14"/>
  <c r="E1731" i="14"/>
  <c r="D1731" i="14"/>
  <c r="B1731" i="14"/>
  <c r="F1730" i="14"/>
  <c r="E1730" i="14"/>
  <c r="D1730" i="14"/>
  <c r="B1730" i="14"/>
  <c r="F1729" i="14"/>
  <c r="E1729" i="14"/>
  <c r="D1729" i="14"/>
  <c r="B1729" i="14"/>
  <c r="F1728" i="14"/>
  <c r="E1728" i="14"/>
  <c r="D1728" i="14"/>
  <c r="B1728" i="14"/>
  <c r="F1727" i="14"/>
  <c r="E1727" i="14"/>
  <c r="D1727" i="14"/>
  <c r="B1727" i="14"/>
  <c r="F1726" i="14"/>
  <c r="E1726" i="14"/>
  <c r="D1726" i="14"/>
  <c r="B1726" i="14"/>
  <c r="F1725" i="14"/>
  <c r="E1725" i="14"/>
  <c r="D1725" i="14"/>
  <c r="B1725" i="14"/>
  <c r="F1724" i="14"/>
  <c r="E1724" i="14"/>
  <c r="D1724" i="14"/>
  <c r="B1724" i="14"/>
  <c r="F1723" i="14"/>
  <c r="E1723" i="14"/>
  <c r="D1723" i="14"/>
  <c r="B1723" i="14"/>
  <c r="F1722" i="14"/>
  <c r="E1722" i="14"/>
  <c r="D1722" i="14"/>
  <c r="B1722" i="14"/>
  <c r="F1721" i="14"/>
  <c r="E1721" i="14"/>
  <c r="D1721" i="14"/>
  <c r="B1721" i="14"/>
  <c r="F1720" i="14"/>
  <c r="E1720" i="14"/>
  <c r="D1720" i="14"/>
  <c r="B1720" i="14"/>
  <c r="F1719" i="14"/>
  <c r="E1719" i="14"/>
  <c r="D1719" i="14"/>
  <c r="B1719" i="14"/>
  <c r="F1718" i="14"/>
  <c r="E1718" i="14"/>
  <c r="D1718" i="14"/>
  <c r="B1718" i="14"/>
  <c r="F1717" i="14"/>
  <c r="E1717" i="14"/>
  <c r="D1717" i="14"/>
  <c r="B1717" i="14"/>
  <c r="F1716" i="14"/>
  <c r="E1716" i="14"/>
  <c r="D1716" i="14"/>
  <c r="B1716" i="14"/>
  <c r="F1715" i="14"/>
  <c r="E1715" i="14"/>
  <c r="D1715" i="14"/>
  <c r="B1715" i="14"/>
  <c r="F1714" i="14"/>
  <c r="E1714" i="14"/>
  <c r="D1714" i="14"/>
  <c r="B1714" i="14"/>
  <c r="F1713" i="14"/>
  <c r="E1713" i="14"/>
  <c r="D1713" i="14"/>
  <c r="B1713" i="14"/>
  <c r="F1712" i="14"/>
  <c r="E1712" i="14"/>
  <c r="D1712" i="14"/>
  <c r="B1712" i="14"/>
  <c r="F1711" i="14"/>
  <c r="E1711" i="14"/>
  <c r="D1711" i="14"/>
  <c r="B1711" i="14"/>
  <c r="F1710" i="14"/>
  <c r="E1710" i="14"/>
  <c r="D1710" i="14"/>
  <c r="B1710" i="14"/>
  <c r="F1709" i="14"/>
  <c r="E1709" i="14"/>
  <c r="D1709" i="14"/>
  <c r="B1709" i="14"/>
  <c r="F1708" i="14"/>
  <c r="E1708" i="14"/>
  <c r="D1708" i="14"/>
  <c r="B1708" i="14"/>
  <c r="F1707" i="14"/>
  <c r="E1707" i="14"/>
  <c r="D1707" i="14"/>
  <c r="B1707" i="14"/>
  <c r="F1706" i="14"/>
  <c r="E1706" i="14"/>
  <c r="D1706" i="14"/>
  <c r="B1706" i="14"/>
  <c r="F1705" i="14"/>
  <c r="E1705" i="14"/>
  <c r="D1705" i="14"/>
  <c r="B1705" i="14"/>
  <c r="F1704" i="14"/>
  <c r="E1704" i="14"/>
  <c r="D1704" i="14"/>
  <c r="B1704" i="14"/>
  <c r="F1703" i="14"/>
  <c r="E1703" i="14"/>
  <c r="D1703" i="14"/>
  <c r="B1703" i="14"/>
  <c r="F1702" i="14"/>
  <c r="E1702" i="14"/>
  <c r="D1702" i="14"/>
  <c r="B1702" i="14"/>
  <c r="F1701" i="14"/>
  <c r="E1701" i="14"/>
  <c r="D1701" i="14"/>
  <c r="B1701" i="14"/>
  <c r="F1700" i="14"/>
  <c r="E1700" i="14"/>
  <c r="D1700" i="14"/>
  <c r="B1700" i="14"/>
  <c r="F1699" i="14"/>
  <c r="E1699" i="14"/>
  <c r="D1699" i="14"/>
  <c r="B1699" i="14"/>
  <c r="F1698" i="14"/>
  <c r="E1698" i="14"/>
  <c r="D1698" i="14"/>
  <c r="B1698" i="14"/>
  <c r="F1697" i="14"/>
  <c r="E1697" i="14"/>
  <c r="D1697" i="14"/>
  <c r="B1697" i="14"/>
  <c r="F1696" i="14"/>
  <c r="E1696" i="14"/>
  <c r="D1696" i="14"/>
  <c r="B1696" i="14"/>
  <c r="F1695" i="14"/>
  <c r="E1695" i="14"/>
  <c r="D1695" i="14"/>
  <c r="B1695" i="14"/>
  <c r="F1694" i="14"/>
  <c r="E1694" i="14"/>
  <c r="D1694" i="14"/>
  <c r="B1694" i="14"/>
  <c r="F1693" i="14"/>
  <c r="E1693" i="14"/>
  <c r="D1693" i="14"/>
  <c r="B1693" i="14"/>
  <c r="F1692" i="14"/>
  <c r="E1692" i="14"/>
  <c r="D1692" i="14"/>
  <c r="B1692" i="14"/>
  <c r="F1691" i="14"/>
  <c r="E1691" i="14"/>
  <c r="D1691" i="14"/>
  <c r="B1691" i="14"/>
  <c r="F1690" i="14"/>
  <c r="E1690" i="14"/>
  <c r="D1690" i="14"/>
  <c r="B1690" i="14"/>
  <c r="F1689" i="14"/>
  <c r="E1689" i="14"/>
  <c r="D1689" i="14"/>
  <c r="B1689" i="14"/>
  <c r="F1688" i="14"/>
  <c r="E1688" i="14"/>
  <c r="D1688" i="14"/>
  <c r="B1688" i="14"/>
  <c r="F1687" i="14"/>
  <c r="E1687" i="14"/>
  <c r="D1687" i="14"/>
  <c r="B1687" i="14"/>
  <c r="F1686" i="14"/>
  <c r="E1686" i="14"/>
  <c r="D1686" i="14"/>
  <c r="B1686" i="14"/>
  <c r="F1685" i="14"/>
  <c r="E1685" i="14"/>
  <c r="D1685" i="14"/>
  <c r="B1685" i="14"/>
  <c r="F1684" i="14"/>
  <c r="E1684" i="14"/>
  <c r="D1684" i="14"/>
  <c r="B1684" i="14"/>
  <c r="F1683" i="14"/>
  <c r="E1683" i="14"/>
  <c r="D1683" i="14"/>
  <c r="B1683" i="14"/>
  <c r="F1682" i="14"/>
  <c r="E1682" i="14"/>
  <c r="D1682" i="14"/>
  <c r="B1682" i="14"/>
  <c r="F1681" i="14"/>
  <c r="E1681" i="14"/>
  <c r="D1681" i="14"/>
  <c r="B1681" i="14"/>
  <c r="F1680" i="14"/>
  <c r="E1680" i="14"/>
  <c r="D1680" i="14"/>
  <c r="B1680" i="14"/>
  <c r="F1679" i="14"/>
  <c r="E1679" i="14"/>
  <c r="D1679" i="14"/>
  <c r="B1679" i="14"/>
  <c r="F1678" i="14"/>
  <c r="E1678" i="14"/>
  <c r="D1678" i="14"/>
  <c r="B1678" i="14"/>
  <c r="F1677" i="14"/>
  <c r="E1677" i="14"/>
  <c r="D1677" i="14"/>
  <c r="B1677" i="14"/>
  <c r="F1676" i="14"/>
  <c r="E1676" i="14"/>
  <c r="D1676" i="14"/>
  <c r="B1676" i="14"/>
  <c r="F1675" i="14"/>
  <c r="E1675" i="14"/>
  <c r="D1675" i="14"/>
  <c r="B1675" i="14"/>
  <c r="F1674" i="14"/>
  <c r="E1674" i="14"/>
  <c r="D1674" i="14"/>
  <c r="B1674" i="14"/>
  <c r="F1673" i="14"/>
  <c r="E1673" i="14"/>
  <c r="D1673" i="14"/>
  <c r="B1673" i="14"/>
  <c r="F1672" i="14"/>
  <c r="E1672" i="14"/>
  <c r="D1672" i="14"/>
  <c r="B1672" i="14"/>
  <c r="F1671" i="14"/>
  <c r="E1671" i="14"/>
  <c r="D1671" i="14"/>
  <c r="B1671" i="14"/>
  <c r="F1670" i="14"/>
  <c r="E1670" i="14"/>
  <c r="D1670" i="14"/>
  <c r="B1670" i="14"/>
  <c r="F1669" i="14"/>
  <c r="E1669" i="14"/>
  <c r="D1669" i="14"/>
  <c r="B1669" i="14"/>
  <c r="F1668" i="14"/>
  <c r="E1668" i="14"/>
  <c r="D1668" i="14"/>
  <c r="B1668" i="14"/>
  <c r="F1667" i="14"/>
  <c r="E1667" i="14"/>
  <c r="D1667" i="14"/>
  <c r="B1667" i="14"/>
  <c r="F1666" i="14"/>
  <c r="E1666" i="14"/>
  <c r="D1666" i="14"/>
  <c r="B1666" i="14"/>
  <c r="F1665" i="14"/>
  <c r="E1665" i="14"/>
  <c r="D1665" i="14"/>
  <c r="B1665" i="14"/>
  <c r="F1664" i="14"/>
  <c r="E1664" i="14"/>
  <c r="D1664" i="14"/>
  <c r="B1664" i="14"/>
  <c r="F1663" i="14"/>
  <c r="E1663" i="14"/>
  <c r="D1663" i="14"/>
  <c r="B1663" i="14"/>
  <c r="F1662" i="14"/>
  <c r="E1662" i="14"/>
  <c r="D1662" i="14"/>
  <c r="B1662" i="14"/>
  <c r="F1661" i="14"/>
  <c r="E1661" i="14"/>
  <c r="D1661" i="14"/>
  <c r="B1661" i="14"/>
  <c r="F1660" i="14"/>
  <c r="E1660" i="14"/>
  <c r="D1660" i="14"/>
  <c r="B1660" i="14"/>
  <c r="F1659" i="14"/>
  <c r="E1659" i="14"/>
  <c r="D1659" i="14"/>
  <c r="B1659" i="14"/>
  <c r="F1658" i="14"/>
  <c r="E1658" i="14"/>
  <c r="D1658" i="14"/>
  <c r="B1658" i="14"/>
  <c r="F1657" i="14"/>
  <c r="E1657" i="14"/>
  <c r="D1657" i="14"/>
  <c r="B1657" i="14"/>
  <c r="F1656" i="14"/>
  <c r="E1656" i="14"/>
  <c r="D1656" i="14"/>
  <c r="B1656" i="14"/>
  <c r="F1655" i="14"/>
  <c r="E1655" i="14"/>
  <c r="D1655" i="14"/>
  <c r="B1655" i="14"/>
  <c r="F1654" i="14"/>
  <c r="E1654" i="14"/>
  <c r="D1654" i="14"/>
  <c r="B1654" i="14"/>
  <c r="F1653" i="14"/>
  <c r="E1653" i="14"/>
  <c r="D1653" i="14"/>
  <c r="B1653" i="14"/>
  <c r="F1652" i="14"/>
  <c r="E1652" i="14"/>
  <c r="D1652" i="14"/>
  <c r="B1652" i="14"/>
  <c r="F1651" i="14"/>
  <c r="E1651" i="14"/>
  <c r="D1651" i="14"/>
  <c r="B1651" i="14"/>
  <c r="F1650" i="14"/>
  <c r="E1650" i="14"/>
  <c r="D1650" i="14"/>
  <c r="B1650" i="14"/>
  <c r="F1649" i="14"/>
  <c r="E1649" i="14"/>
  <c r="D1649" i="14"/>
  <c r="B1649" i="14"/>
  <c r="F1648" i="14"/>
  <c r="E1648" i="14"/>
  <c r="D1648" i="14"/>
  <c r="B1648" i="14"/>
  <c r="F1647" i="14"/>
  <c r="E1647" i="14"/>
  <c r="D1647" i="14"/>
  <c r="B1647" i="14"/>
  <c r="F1646" i="14"/>
  <c r="E1646" i="14"/>
  <c r="D1646" i="14"/>
  <c r="B1646" i="14"/>
  <c r="F1645" i="14"/>
  <c r="E1645" i="14"/>
  <c r="D1645" i="14"/>
  <c r="B1645" i="14"/>
  <c r="F1644" i="14"/>
  <c r="E1644" i="14"/>
  <c r="D1644" i="14"/>
  <c r="B1644" i="14"/>
  <c r="F1643" i="14"/>
  <c r="E1643" i="14"/>
  <c r="D1643" i="14"/>
  <c r="B1643" i="14"/>
  <c r="F1642" i="14"/>
  <c r="E1642" i="14"/>
  <c r="D1642" i="14"/>
  <c r="B1642" i="14"/>
  <c r="F1641" i="14"/>
  <c r="E1641" i="14"/>
  <c r="D1641" i="14"/>
  <c r="B1641" i="14"/>
  <c r="F1640" i="14"/>
  <c r="E1640" i="14"/>
  <c r="D1640" i="14"/>
  <c r="B1640" i="14"/>
  <c r="F1639" i="14"/>
  <c r="E1639" i="14"/>
  <c r="D1639" i="14"/>
  <c r="B1639" i="14"/>
  <c r="F1638" i="14"/>
  <c r="E1638" i="14"/>
  <c r="D1638" i="14"/>
  <c r="B1638" i="14"/>
  <c r="F1637" i="14"/>
  <c r="E1637" i="14"/>
  <c r="D1637" i="14"/>
  <c r="B1637" i="14"/>
  <c r="F1636" i="14"/>
  <c r="E1636" i="14"/>
  <c r="D1636" i="14"/>
  <c r="B1636" i="14"/>
  <c r="F1635" i="14"/>
  <c r="E1635" i="14"/>
  <c r="D1635" i="14"/>
  <c r="B1635" i="14"/>
  <c r="F1634" i="14"/>
  <c r="E1634" i="14"/>
  <c r="D1634" i="14"/>
  <c r="B1634" i="14"/>
  <c r="F1633" i="14"/>
  <c r="E1633" i="14"/>
  <c r="D1633" i="14"/>
  <c r="B1633" i="14"/>
  <c r="F1632" i="14"/>
  <c r="E1632" i="14"/>
  <c r="D1632" i="14"/>
  <c r="B1632" i="14"/>
  <c r="F1631" i="14"/>
  <c r="E1631" i="14"/>
  <c r="D1631" i="14"/>
  <c r="B1631" i="14"/>
  <c r="F1630" i="14"/>
  <c r="E1630" i="14"/>
  <c r="D1630" i="14"/>
  <c r="B1630" i="14"/>
  <c r="F1629" i="14"/>
  <c r="E1629" i="14"/>
  <c r="D1629" i="14"/>
  <c r="B1629" i="14"/>
  <c r="F1628" i="14"/>
  <c r="E1628" i="14"/>
  <c r="D1628" i="14"/>
  <c r="B1628" i="14"/>
  <c r="F1627" i="14"/>
  <c r="E1627" i="14"/>
  <c r="D1627" i="14"/>
  <c r="B1627" i="14"/>
  <c r="F1626" i="14"/>
  <c r="E1626" i="14"/>
  <c r="D1626" i="14"/>
  <c r="B1626" i="14"/>
  <c r="F1625" i="14"/>
  <c r="E1625" i="14"/>
  <c r="D1625" i="14"/>
  <c r="B1625" i="14"/>
  <c r="F1624" i="14"/>
  <c r="E1624" i="14"/>
  <c r="D1624" i="14"/>
  <c r="B1624" i="14"/>
  <c r="F1623" i="14"/>
  <c r="E1623" i="14"/>
  <c r="D1623" i="14"/>
  <c r="B1623" i="14"/>
  <c r="F1622" i="14"/>
  <c r="E1622" i="14"/>
  <c r="D1622" i="14"/>
  <c r="B1622" i="14"/>
  <c r="F1621" i="14"/>
  <c r="E1621" i="14"/>
  <c r="D1621" i="14"/>
  <c r="B1621" i="14"/>
  <c r="F1620" i="14"/>
  <c r="E1620" i="14"/>
  <c r="D1620" i="14"/>
  <c r="B1620" i="14"/>
  <c r="F1619" i="14"/>
  <c r="E1619" i="14"/>
  <c r="D1619" i="14"/>
  <c r="B1619" i="14"/>
  <c r="F1618" i="14"/>
  <c r="E1618" i="14"/>
  <c r="D1618" i="14"/>
  <c r="B1618" i="14"/>
  <c r="F1617" i="14"/>
  <c r="E1617" i="14"/>
  <c r="D1617" i="14"/>
  <c r="B1617" i="14"/>
  <c r="F1616" i="14"/>
  <c r="E1616" i="14"/>
  <c r="D1616" i="14"/>
  <c r="B1616" i="14"/>
  <c r="F1615" i="14"/>
  <c r="E1615" i="14"/>
  <c r="D1615" i="14"/>
  <c r="B1615" i="14"/>
  <c r="F1614" i="14"/>
  <c r="E1614" i="14"/>
  <c r="D1614" i="14"/>
  <c r="B1614" i="14"/>
  <c r="F1613" i="14"/>
  <c r="E1613" i="14"/>
  <c r="D1613" i="14"/>
  <c r="B1613" i="14"/>
  <c r="F1612" i="14"/>
  <c r="E1612" i="14"/>
  <c r="D1612" i="14"/>
  <c r="B1612" i="14"/>
  <c r="F1611" i="14"/>
  <c r="E1611" i="14"/>
  <c r="D1611" i="14"/>
  <c r="B1611" i="14"/>
  <c r="F1610" i="14"/>
  <c r="E1610" i="14"/>
  <c r="D1610" i="14"/>
  <c r="B1610" i="14"/>
  <c r="F1609" i="14"/>
  <c r="E1609" i="14"/>
  <c r="D1609" i="14"/>
  <c r="B1609" i="14"/>
  <c r="F1608" i="14"/>
  <c r="E1608" i="14"/>
  <c r="D1608" i="14"/>
  <c r="B1608" i="14"/>
  <c r="F1607" i="14"/>
  <c r="E1607" i="14"/>
  <c r="D1607" i="14"/>
  <c r="B1607" i="14"/>
  <c r="F1606" i="14"/>
  <c r="E1606" i="14"/>
  <c r="D1606" i="14"/>
  <c r="B1606" i="14"/>
  <c r="F1605" i="14"/>
  <c r="E1605" i="14"/>
  <c r="D1605" i="14"/>
  <c r="B1605" i="14"/>
  <c r="F1604" i="14"/>
  <c r="E1604" i="14"/>
  <c r="D1604" i="14"/>
  <c r="B1604" i="14"/>
  <c r="F1603" i="14"/>
  <c r="E1603" i="14"/>
  <c r="D1603" i="14"/>
  <c r="B1603" i="14"/>
  <c r="F1602" i="14"/>
  <c r="E1602" i="14"/>
  <c r="D1602" i="14"/>
  <c r="B1602" i="14"/>
  <c r="F1601" i="14"/>
  <c r="E1601" i="14"/>
  <c r="D1601" i="14"/>
  <c r="B1601" i="14"/>
  <c r="F1600" i="14"/>
  <c r="E1600" i="14"/>
  <c r="D1600" i="14"/>
  <c r="B1600" i="14"/>
  <c r="F1599" i="14"/>
  <c r="E1599" i="14"/>
  <c r="D1599" i="14"/>
  <c r="B1599" i="14"/>
  <c r="F1598" i="14"/>
  <c r="E1598" i="14"/>
  <c r="D1598" i="14"/>
  <c r="B1598" i="14"/>
  <c r="F1597" i="14"/>
  <c r="E1597" i="14"/>
  <c r="D1597" i="14"/>
  <c r="B1597" i="14"/>
  <c r="F1596" i="14"/>
  <c r="E1596" i="14"/>
  <c r="D1596" i="14"/>
  <c r="B1596" i="14"/>
  <c r="F1595" i="14"/>
  <c r="E1595" i="14"/>
  <c r="D1595" i="14"/>
  <c r="B1595" i="14"/>
  <c r="F1594" i="14"/>
  <c r="E1594" i="14"/>
  <c r="D1594" i="14"/>
  <c r="B1594" i="14"/>
  <c r="F1593" i="14"/>
  <c r="E1593" i="14"/>
  <c r="D1593" i="14"/>
  <c r="B1593" i="14"/>
  <c r="F1592" i="14"/>
  <c r="E1592" i="14"/>
  <c r="D1592" i="14"/>
  <c r="B1592" i="14"/>
  <c r="F1591" i="14"/>
  <c r="E1591" i="14"/>
  <c r="D1591" i="14"/>
  <c r="B1591" i="14"/>
  <c r="F1590" i="14"/>
  <c r="E1590" i="14"/>
  <c r="D1590" i="14"/>
  <c r="B1590" i="14"/>
  <c r="F1589" i="14"/>
  <c r="E1589" i="14"/>
  <c r="D1589" i="14"/>
  <c r="B1589" i="14"/>
  <c r="F1588" i="14"/>
  <c r="E1588" i="14"/>
  <c r="D1588" i="14"/>
  <c r="B1588" i="14"/>
  <c r="F1587" i="14"/>
  <c r="E1587" i="14"/>
  <c r="D1587" i="14"/>
  <c r="B1587" i="14"/>
  <c r="F1586" i="14"/>
  <c r="E1586" i="14"/>
  <c r="D1586" i="14"/>
  <c r="B1586" i="14"/>
  <c r="F1585" i="14"/>
  <c r="E1585" i="14"/>
  <c r="D1585" i="14"/>
  <c r="B1585" i="14"/>
  <c r="F1584" i="14"/>
  <c r="E1584" i="14"/>
  <c r="D1584" i="14"/>
  <c r="B1584" i="14"/>
  <c r="F1583" i="14"/>
  <c r="E1583" i="14"/>
  <c r="D1583" i="14"/>
  <c r="B1583" i="14"/>
  <c r="F1582" i="14"/>
  <c r="E1582" i="14"/>
  <c r="D1582" i="14"/>
  <c r="B1582" i="14"/>
  <c r="F1581" i="14"/>
  <c r="E1581" i="14"/>
  <c r="D1581" i="14"/>
  <c r="B1581" i="14"/>
  <c r="F1580" i="14"/>
  <c r="E1580" i="14"/>
  <c r="D1580" i="14"/>
  <c r="B1580" i="14"/>
  <c r="F1579" i="14"/>
  <c r="E1579" i="14"/>
  <c r="D1579" i="14"/>
  <c r="B1579" i="14"/>
  <c r="F1578" i="14"/>
  <c r="E1578" i="14"/>
  <c r="D1578" i="14"/>
  <c r="B1578" i="14"/>
  <c r="F1577" i="14"/>
  <c r="E1577" i="14"/>
  <c r="D1577" i="14"/>
  <c r="B1577" i="14"/>
  <c r="F1576" i="14"/>
  <c r="E1576" i="14"/>
  <c r="D1576" i="14"/>
  <c r="B1576" i="14"/>
  <c r="F1575" i="14"/>
  <c r="E1575" i="14"/>
  <c r="D1575" i="14"/>
  <c r="B1575" i="14"/>
  <c r="F1574" i="14"/>
  <c r="E1574" i="14"/>
  <c r="D1574" i="14"/>
  <c r="B1574" i="14"/>
  <c r="F1573" i="14"/>
  <c r="E1573" i="14"/>
  <c r="D1573" i="14"/>
  <c r="B1573" i="14"/>
  <c r="F1572" i="14"/>
  <c r="E1572" i="14"/>
  <c r="D1572" i="14"/>
  <c r="B1572" i="14"/>
  <c r="F1571" i="14"/>
  <c r="E1571" i="14"/>
  <c r="D1571" i="14"/>
  <c r="B1571" i="14"/>
  <c r="F1570" i="14"/>
  <c r="E1570" i="14"/>
  <c r="D1570" i="14"/>
  <c r="B1570" i="14"/>
  <c r="F1569" i="14"/>
  <c r="E1569" i="14"/>
  <c r="D1569" i="14"/>
  <c r="B1569" i="14"/>
  <c r="F1568" i="14"/>
  <c r="E1568" i="14"/>
  <c r="D1568" i="14"/>
  <c r="B1568" i="14"/>
  <c r="F1567" i="14"/>
  <c r="E1567" i="14"/>
  <c r="D1567" i="14"/>
  <c r="B1567" i="14"/>
  <c r="F1566" i="14"/>
  <c r="E1566" i="14"/>
  <c r="D1566" i="14"/>
  <c r="B1566" i="14"/>
  <c r="F1565" i="14"/>
  <c r="E1565" i="14"/>
  <c r="D1565" i="14"/>
  <c r="B1565" i="14"/>
  <c r="F1564" i="14"/>
  <c r="E1564" i="14"/>
  <c r="D1564" i="14"/>
  <c r="B1564" i="14"/>
  <c r="F1563" i="14"/>
  <c r="E1563" i="14"/>
  <c r="D1563" i="14"/>
  <c r="B1563" i="14"/>
  <c r="F1562" i="14"/>
  <c r="E1562" i="14"/>
  <c r="D1562" i="14"/>
  <c r="B1562" i="14"/>
  <c r="F1561" i="14"/>
  <c r="E1561" i="14"/>
  <c r="D1561" i="14"/>
  <c r="B1561" i="14"/>
  <c r="F1560" i="14"/>
  <c r="E1560" i="14"/>
  <c r="D1560" i="14"/>
  <c r="B1560" i="14"/>
  <c r="F1559" i="14"/>
  <c r="E1559" i="14"/>
  <c r="D1559" i="14"/>
  <c r="B1559" i="14"/>
  <c r="F1558" i="14"/>
  <c r="E1558" i="14"/>
  <c r="D1558" i="14"/>
  <c r="B1558" i="14"/>
  <c r="F1557" i="14"/>
  <c r="E1557" i="14"/>
  <c r="D1557" i="14"/>
  <c r="B1557" i="14"/>
  <c r="F1556" i="14"/>
  <c r="E1556" i="14"/>
  <c r="D1556" i="14"/>
  <c r="B1556" i="14"/>
  <c r="F1555" i="14"/>
  <c r="E1555" i="14"/>
  <c r="D1555" i="14"/>
  <c r="B1555" i="14"/>
  <c r="F1554" i="14"/>
  <c r="E1554" i="14"/>
  <c r="D1554" i="14"/>
  <c r="B1554" i="14"/>
  <c r="F1553" i="14"/>
  <c r="E1553" i="14"/>
  <c r="D1553" i="14"/>
  <c r="B1553" i="14"/>
  <c r="F1552" i="14"/>
  <c r="E1552" i="14"/>
  <c r="D1552" i="14"/>
  <c r="B1552" i="14"/>
  <c r="F1551" i="14"/>
  <c r="E1551" i="14"/>
  <c r="D1551" i="14"/>
  <c r="B1551" i="14"/>
  <c r="F1550" i="14"/>
  <c r="E1550" i="14"/>
  <c r="D1550" i="14"/>
  <c r="B1550" i="14"/>
  <c r="F1549" i="14"/>
  <c r="E1549" i="14"/>
  <c r="D1549" i="14"/>
  <c r="B1549" i="14"/>
  <c r="F1548" i="14"/>
  <c r="E1548" i="14"/>
  <c r="D1548" i="14"/>
  <c r="B1548" i="14"/>
  <c r="F1547" i="14"/>
  <c r="E1547" i="14"/>
  <c r="D1547" i="14"/>
  <c r="B1547" i="14"/>
  <c r="F1546" i="14"/>
  <c r="E1546" i="14"/>
  <c r="D1546" i="14"/>
  <c r="B1546" i="14"/>
  <c r="F1545" i="14"/>
  <c r="E1545" i="14"/>
  <c r="D1545" i="14"/>
  <c r="B1545" i="14"/>
  <c r="F1544" i="14"/>
  <c r="E1544" i="14"/>
  <c r="D1544" i="14"/>
  <c r="B1544" i="14"/>
  <c r="F1543" i="14"/>
  <c r="E1543" i="14"/>
  <c r="D1543" i="14"/>
  <c r="B1543" i="14"/>
  <c r="F1542" i="14"/>
  <c r="E1542" i="14"/>
  <c r="D1542" i="14"/>
  <c r="B1542" i="14"/>
  <c r="F1541" i="14"/>
  <c r="E1541" i="14"/>
  <c r="D1541" i="14"/>
  <c r="B1541" i="14"/>
  <c r="F1540" i="14"/>
  <c r="E1540" i="14"/>
  <c r="D1540" i="14"/>
  <c r="B1540" i="14"/>
  <c r="F1539" i="14"/>
  <c r="E1539" i="14"/>
  <c r="D1539" i="14"/>
  <c r="B1539" i="14"/>
  <c r="F1538" i="14"/>
  <c r="E1538" i="14"/>
  <c r="D1538" i="14"/>
  <c r="B1538" i="14"/>
  <c r="F1537" i="14"/>
  <c r="E1537" i="14"/>
  <c r="D1537" i="14"/>
  <c r="B1537" i="14"/>
  <c r="F1536" i="14"/>
  <c r="E1536" i="14"/>
  <c r="D1536" i="14"/>
  <c r="B1536" i="14"/>
  <c r="F1535" i="14"/>
  <c r="E1535" i="14"/>
  <c r="D1535" i="14"/>
  <c r="B1535" i="14"/>
  <c r="F1534" i="14"/>
  <c r="E1534" i="14"/>
  <c r="D1534" i="14"/>
  <c r="B1534" i="14"/>
  <c r="F1533" i="14"/>
  <c r="E1533" i="14"/>
  <c r="D1533" i="14"/>
  <c r="B1533" i="14"/>
  <c r="F1532" i="14"/>
  <c r="E1532" i="14"/>
  <c r="D1532" i="14"/>
  <c r="B1532" i="14"/>
  <c r="F1531" i="14"/>
  <c r="E1531" i="14"/>
  <c r="D1531" i="14"/>
  <c r="B1531" i="14"/>
  <c r="F1530" i="14"/>
  <c r="E1530" i="14"/>
  <c r="D1530" i="14"/>
  <c r="B1530" i="14"/>
  <c r="F1529" i="14"/>
  <c r="E1529" i="14"/>
  <c r="D1529" i="14"/>
  <c r="B1529" i="14"/>
  <c r="F1528" i="14"/>
  <c r="E1528" i="14"/>
  <c r="D1528" i="14"/>
  <c r="B1528" i="14"/>
  <c r="F1527" i="14"/>
  <c r="E1527" i="14"/>
  <c r="D1527" i="14"/>
  <c r="B1527" i="14"/>
  <c r="F1526" i="14"/>
  <c r="E1526" i="14"/>
  <c r="D1526" i="14"/>
  <c r="B1526" i="14"/>
  <c r="F1525" i="14"/>
  <c r="E1525" i="14"/>
  <c r="D1525" i="14"/>
  <c r="B1525" i="14"/>
  <c r="F1524" i="14"/>
  <c r="E1524" i="14"/>
  <c r="D1524" i="14"/>
  <c r="B1524" i="14"/>
  <c r="F1523" i="14"/>
  <c r="E1523" i="14"/>
  <c r="D1523" i="14"/>
  <c r="B1523" i="14"/>
  <c r="F1522" i="14"/>
  <c r="E1522" i="14"/>
  <c r="D1522" i="14"/>
  <c r="B1522" i="14"/>
  <c r="F1521" i="14"/>
  <c r="E1521" i="14"/>
  <c r="D1521" i="14"/>
  <c r="B1521" i="14"/>
  <c r="F1520" i="14"/>
  <c r="E1520" i="14"/>
  <c r="D1520" i="14"/>
  <c r="B1520" i="14"/>
  <c r="F1519" i="14"/>
  <c r="E1519" i="14"/>
  <c r="D1519" i="14"/>
  <c r="B1519" i="14"/>
  <c r="F1518" i="14"/>
  <c r="E1518" i="14"/>
  <c r="D1518" i="14"/>
  <c r="B1518" i="14"/>
  <c r="F1517" i="14"/>
  <c r="E1517" i="14"/>
  <c r="D1517" i="14"/>
  <c r="B1517" i="14"/>
  <c r="F1516" i="14"/>
  <c r="E1516" i="14"/>
  <c r="D1516" i="14"/>
  <c r="B1516" i="14"/>
  <c r="F1515" i="14"/>
  <c r="E1515" i="14"/>
  <c r="D1515" i="14"/>
  <c r="B1515" i="14"/>
  <c r="F1514" i="14"/>
  <c r="E1514" i="14"/>
  <c r="D1514" i="14"/>
  <c r="B1514" i="14"/>
  <c r="F1513" i="14"/>
  <c r="E1513" i="14"/>
  <c r="D1513" i="14"/>
  <c r="B1513" i="14"/>
  <c r="F1512" i="14"/>
  <c r="E1512" i="14"/>
  <c r="D1512" i="14"/>
  <c r="B1512" i="14"/>
  <c r="F1511" i="14"/>
  <c r="E1511" i="14"/>
  <c r="D1511" i="14"/>
  <c r="B1511" i="14"/>
  <c r="F1510" i="14"/>
  <c r="E1510" i="14"/>
  <c r="D1510" i="14"/>
  <c r="B1510" i="14"/>
  <c r="F1509" i="14"/>
  <c r="E1509" i="14"/>
  <c r="D1509" i="14"/>
  <c r="B1509" i="14"/>
  <c r="F1508" i="14"/>
  <c r="E1508" i="14"/>
  <c r="D1508" i="14"/>
  <c r="B1508" i="14"/>
  <c r="F1507" i="14"/>
  <c r="E1507" i="14"/>
  <c r="D1507" i="14"/>
  <c r="B1507" i="14"/>
  <c r="F1506" i="14"/>
  <c r="E1506" i="14"/>
  <c r="D1506" i="14"/>
  <c r="B1506" i="14"/>
  <c r="F1505" i="14"/>
  <c r="E1505" i="14"/>
  <c r="D1505" i="14"/>
  <c r="B1505" i="14"/>
  <c r="F1504" i="14"/>
  <c r="E1504" i="14"/>
  <c r="D1504" i="14"/>
  <c r="B1504" i="14"/>
  <c r="F1503" i="14"/>
  <c r="E1503" i="14"/>
  <c r="D1503" i="14"/>
  <c r="B1503" i="14"/>
  <c r="F1502" i="14"/>
  <c r="E1502" i="14"/>
  <c r="D1502" i="14"/>
  <c r="B1502" i="14"/>
  <c r="F1501" i="14"/>
  <c r="E1501" i="14"/>
  <c r="D1501" i="14"/>
  <c r="B1501" i="14"/>
  <c r="F1500" i="14"/>
  <c r="E1500" i="14"/>
  <c r="D1500" i="14"/>
  <c r="B1500" i="14"/>
  <c r="F1499" i="14"/>
  <c r="E1499" i="14"/>
  <c r="D1499" i="14"/>
  <c r="B1499" i="14"/>
  <c r="F1498" i="14"/>
  <c r="E1498" i="14"/>
  <c r="D1498" i="14"/>
  <c r="B1498" i="14"/>
  <c r="F1497" i="14"/>
  <c r="E1497" i="14"/>
  <c r="D1497" i="14"/>
  <c r="B1497" i="14"/>
  <c r="F1496" i="14"/>
  <c r="E1496" i="14"/>
  <c r="D1496" i="14"/>
  <c r="B1496" i="14"/>
  <c r="F1495" i="14"/>
  <c r="E1495" i="14"/>
  <c r="D1495" i="14"/>
  <c r="B1495" i="14"/>
  <c r="F1494" i="14"/>
  <c r="E1494" i="14"/>
  <c r="D1494" i="14"/>
  <c r="B1494" i="14"/>
  <c r="F1493" i="14"/>
  <c r="E1493" i="14"/>
  <c r="D1493" i="14"/>
  <c r="B1493" i="14"/>
  <c r="F1492" i="14"/>
  <c r="E1492" i="14"/>
  <c r="D1492" i="14"/>
  <c r="B1492" i="14"/>
  <c r="F1491" i="14"/>
  <c r="E1491" i="14"/>
  <c r="D1491" i="14"/>
  <c r="B1491" i="14"/>
  <c r="F1490" i="14"/>
  <c r="E1490" i="14"/>
  <c r="D1490" i="14"/>
  <c r="B1490" i="14"/>
  <c r="F1489" i="14"/>
  <c r="E1489" i="14"/>
  <c r="D1489" i="14"/>
  <c r="B1489" i="14"/>
  <c r="F1488" i="14"/>
  <c r="E1488" i="14"/>
  <c r="D1488" i="14"/>
  <c r="B1488" i="14"/>
  <c r="F1487" i="14"/>
  <c r="E1487" i="14"/>
  <c r="D1487" i="14"/>
  <c r="B1487" i="14"/>
  <c r="F1486" i="14"/>
  <c r="E1486" i="14"/>
  <c r="D1486" i="14"/>
  <c r="B1486" i="14"/>
  <c r="F1485" i="14"/>
  <c r="E1485" i="14"/>
  <c r="D1485" i="14"/>
  <c r="B1485" i="14"/>
  <c r="F1484" i="14"/>
  <c r="E1484" i="14"/>
  <c r="D1484" i="14"/>
  <c r="B1484" i="14"/>
  <c r="F1483" i="14"/>
  <c r="E1483" i="14"/>
  <c r="D1483" i="14"/>
  <c r="B1483" i="14"/>
  <c r="F1482" i="14"/>
  <c r="E1482" i="14"/>
  <c r="D1482" i="14"/>
  <c r="B1482" i="14"/>
  <c r="F1481" i="14"/>
  <c r="E1481" i="14"/>
  <c r="D1481" i="14"/>
  <c r="B1481" i="14"/>
  <c r="F1480" i="14"/>
  <c r="E1480" i="14"/>
  <c r="D1480" i="14"/>
  <c r="B1480" i="14"/>
  <c r="F1479" i="14"/>
  <c r="E1479" i="14"/>
  <c r="D1479" i="14"/>
  <c r="B1479" i="14"/>
  <c r="F1478" i="14"/>
  <c r="E1478" i="14"/>
  <c r="D1478" i="14"/>
  <c r="B1478" i="14"/>
  <c r="F1477" i="14"/>
  <c r="E1477" i="14"/>
  <c r="D1477" i="14"/>
  <c r="B1477" i="14"/>
  <c r="F1476" i="14"/>
  <c r="E1476" i="14"/>
  <c r="D1476" i="14"/>
  <c r="B1476" i="14"/>
  <c r="F1475" i="14"/>
  <c r="E1475" i="14"/>
  <c r="D1475" i="14"/>
  <c r="B1475" i="14"/>
  <c r="F1474" i="14"/>
  <c r="E1474" i="14"/>
  <c r="D1474" i="14"/>
  <c r="B1474" i="14"/>
  <c r="F1473" i="14"/>
  <c r="E1473" i="14"/>
  <c r="D1473" i="14"/>
  <c r="B1473" i="14"/>
  <c r="F1472" i="14"/>
  <c r="E1472" i="14"/>
  <c r="D1472" i="14"/>
  <c r="B1472" i="14"/>
  <c r="F1471" i="14"/>
  <c r="E1471" i="14"/>
  <c r="D1471" i="14"/>
  <c r="B1471" i="14"/>
  <c r="F1470" i="14"/>
  <c r="E1470" i="14"/>
  <c r="D1470" i="14"/>
  <c r="B1470" i="14"/>
  <c r="F1469" i="14"/>
  <c r="E1469" i="14"/>
  <c r="D1469" i="14"/>
  <c r="B1469" i="14"/>
  <c r="F1468" i="14"/>
  <c r="E1468" i="14"/>
  <c r="D1468" i="14"/>
  <c r="B1468" i="14"/>
  <c r="F1467" i="14"/>
  <c r="E1467" i="14"/>
  <c r="D1467" i="14"/>
  <c r="B1467" i="14"/>
  <c r="F1466" i="14"/>
  <c r="E1466" i="14"/>
  <c r="D1466" i="14"/>
  <c r="B1466" i="14"/>
  <c r="F1465" i="14"/>
  <c r="E1465" i="14"/>
  <c r="D1465" i="14"/>
  <c r="B1465" i="14"/>
  <c r="F1464" i="14"/>
  <c r="E1464" i="14"/>
  <c r="D1464" i="14"/>
  <c r="B1464" i="14"/>
  <c r="F1463" i="14"/>
  <c r="E1463" i="14"/>
  <c r="D1463" i="14"/>
  <c r="B1463" i="14"/>
  <c r="F1462" i="14"/>
  <c r="E1462" i="14"/>
  <c r="D1462" i="14"/>
  <c r="B1462" i="14"/>
  <c r="F1461" i="14"/>
  <c r="E1461" i="14"/>
  <c r="D1461" i="14"/>
  <c r="B1461" i="14"/>
  <c r="F1460" i="14"/>
  <c r="E1460" i="14"/>
  <c r="D1460" i="14"/>
  <c r="B1460" i="14"/>
  <c r="F1459" i="14"/>
  <c r="E1459" i="14"/>
  <c r="D1459" i="14"/>
  <c r="B1459" i="14"/>
  <c r="F1458" i="14"/>
  <c r="E1458" i="14"/>
  <c r="D1458" i="14"/>
  <c r="B1458" i="14"/>
  <c r="F1457" i="14"/>
  <c r="E1457" i="14"/>
  <c r="D1457" i="14"/>
  <c r="B1457" i="14"/>
  <c r="F1456" i="14"/>
  <c r="E1456" i="14"/>
  <c r="D1456" i="14"/>
  <c r="B1456" i="14"/>
  <c r="F1455" i="14"/>
  <c r="E1455" i="14"/>
  <c r="D1455" i="14"/>
  <c r="B1455" i="14"/>
  <c r="F1454" i="14"/>
  <c r="E1454" i="14"/>
  <c r="D1454" i="14"/>
  <c r="B1454" i="14"/>
  <c r="F1453" i="14"/>
  <c r="E1453" i="14"/>
  <c r="D1453" i="14"/>
  <c r="B1453" i="14"/>
  <c r="F1452" i="14"/>
  <c r="E1452" i="14"/>
  <c r="D1452" i="14"/>
  <c r="B1452" i="14"/>
  <c r="F1451" i="14"/>
  <c r="E1451" i="14"/>
  <c r="D1451" i="14"/>
  <c r="B1451" i="14"/>
  <c r="F1450" i="14"/>
  <c r="E1450" i="14"/>
  <c r="D1450" i="14"/>
  <c r="B1450" i="14"/>
  <c r="F1449" i="14"/>
  <c r="E1449" i="14"/>
  <c r="D1449" i="14"/>
  <c r="B1449" i="14"/>
  <c r="F1448" i="14"/>
  <c r="E1448" i="14"/>
  <c r="D1448" i="14"/>
  <c r="B1448" i="14"/>
  <c r="F1447" i="14"/>
  <c r="E1447" i="14"/>
  <c r="D1447" i="14"/>
  <c r="B1447" i="14"/>
  <c r="F1446" i="14"/>
  <c r="E1446" i="14"/>
  <c r="D1446" i="14"/>
  <c r="B1446" i="14"/>
  <c r="F1445" i="14"/>
  <c r="E1445" i="14"/>
  <c r="D1445" i="14"/>
  <c r="B1445" i="14"/>
  <c r="F1444" i="14"/>
  <c r="E1444" i="14"/>
  <c r="D1444" i="14"/>
  <c r="B1444" i="14"/>
  <c r="F1443" i="14"/>
  <c r="E1443" i="14"/>
  <c r="D1443" i="14"/>
  <c r="B1443" i="14"/>
  <c r="F1442" i="14"/>
  <c r="E1442" i="14"/>
  <c r="D1442" i="14"/>
  <c r="B1442" i="14"/>
  <c r="F1441" i="14"/>
  <c r="E1441" i="14"/>
  <c r="D1441" i="14"/>
  <c r="B1441" i="14"/>
  <c r="F1440" i="14"/>
  <c r="E1440" i="14"/>
  <c r="D1440" i="14"/>
  <c r="B1440" i="14"/>
  <c r="F1439" i="14"/>
  <c r="E1439" i="14"/>
  <c r="D1439" i="14"/>
  <c r="B1439" i="14"/>
  <c r="F1438" i="14"/>
  <c r="E1438" i="14"/>
  <c r="D1438" i="14"/>
  <c r="B1438" i="14"/>
  <c r="F1437" i="14"/>
  <c r="E1437" i="14"/>
  <c r="D1437" i="14"/>
  <c r="B1437" i="14"/>
  <c r="F1436" i="14"/>
  <c r="E1436" i="14"/>
  <c r="D1436" i="14"/>
  <c r="B1436" i="14"/>
  <c r="F1435" i="14"/>
  <c r="E1435" i="14"/>
  <c r="D1435" i="14"/>
  <c r="B1435" i="14"/>
  <c r="F1434" i="14"/>
  <c r="E1434" i="14"/>
  <c r="D1434" i="14"/>
  <c r="B1434" i="14"/>
  <c r="F1433" i="14"/>
  <c r="E1433" i="14"/>
  <c r="D1433" i="14"/>
  <c r="B1433" i="14"/>
  <c r="F1432" i="14"/>
  <c r="E1432" i="14"/>
  <c r="D1432" i="14"/>
  <c r="B1432" i="14"/>
  <c r="F1431" i="14"/>
  <c r="E1431" i="14"/>
  <c r="D1431" i="14"/>
  <c r="B1431" i="14"/>
  <c r="F1430" i="14"/>
  <c r="E1430" i="14"/>
  <c r="D1430" i="14"/>
  <c r="B1430" i="14"/>
  <c r="F1429" i="14"/>
  <c r="E1429" i="14"/>
  <c r="D1429" i="14"/>
  <c r="B1429" i="14"/>
  <c r="F1428" i="14"/>
  <c r="E1428" i="14"/>
  <c r="D1428" i="14"/>
  <c r="B1428" i="14"/>
  <c r="F1427" i="14"/>
  <c r="E1427" i="14"/>
  <c r="D1427" i="14"/>
  <c r="B1427" i="14"/>
  <c r="F1426" i="14"/>
  <c r="E1426" i="14"/>
  <c r="D1426" i="14"/>
  <c r="B1426" i="14"/>
  <c r="F1425" i="14"/>
  <c r="E1425" i="14"/>
  <c r="D1425" i="14"/>
  <c r="B1425" i="14"/>
  <c r="F1424" i="14"/>
  <c r="E1424" i="14"/>
  <c r="D1424" i="14"/>
  <c r="B1424" i="14"/>
  <c r="F1423" i="14"/>
  <c r="E1423" i="14"/>
  <c r="D1423" i="14"/>
  <c r="B1423" i="14"/>
  <c r="F1422" i="14"/>
  <c r="E1422" i="14"/>
  <c r="D1422" i="14"/>
  <c r="B1422" i="14"/>
  <c r="F1421" i="14"/>
  <c r="E1421" i="14"/>
  <c r="D1421" i="14"/>
  <c r="B1421" i="14"/>
  <c r="F1420" i="14"/>
  <c r="E1420" i="14"/>
  <c r="D1420" i="14"/>
  <c r="B1420" i="14"/>
  <c r="F1419" i="14"/>
  <c r="E1419" i="14"/>
  <c r="D1419" i="14"/>
  <c r="B1419" i="14"/>
  <c r="F1418" i="14"/>
  <c r="E1418" i="14"/>
  <c r="D1418" i="14"/>
  <c r="B1418" i="14"/>
  <c r="F1417" i="14"/>
  <c r="E1417" i="14"/>
  <c r="D1417" i="14"/>
  <c r="B1417" i="14"/>
  <c r="F1416" i="14"/>
  <c r="E1416" i="14"/>
  <c r="D1416" i="14"/>
  <c r="B1416" i="14"/>
  <c r="F1415" i="14"/>
  <c r="E1415" i="14"/>
  <c r="D1415" i="14"/>
  <c r="B1415" i="14"/>
  <c r="F1414" i="14"/>
  <c r="E1414" i="14"/>
  <c r="D1414" i="14"/>
  <c r="B1414" i="14"/>
  <c r="F1413" i="14"/>
  <c r="E1413" i="14"/>
  <c r="D1413" i="14"/>
  <c r="B1413" i="14"/>
  <c r="F1412" i="14"/>
  <c r="E1412" i="14"/>
  <c r="D1412" i="14"/>
  <c r="B1412" i="14"/>
  <c r="F1411" i="14"/>
  <c r="E1411" i="14"/>
  <c r="D1411" i="14"/>
  <c r="B1411" i="14"/>
  <c r="F1410" i="14"/>
  <c r="E1410" i="14"/>
  <c r="D1410" i="14"/>
  <c r="B1410" i="14"/>
  <c r="F1409" i="14"/>
  <c r="E1409" i="14"/>
  <c r="D1409" i="14"/>
  <c r="B1409" i="14"/>
  <c r="F1408" i="14"/>
  <c r="E1408" i="14"/>
  <c r="D1408" i="14"/>
  <c r="B1408" i="14"/>
  <c r="F1407" i="14"/>
  <c r="E1407" i="14"/>
  <c r="D1407" i="14"/>
  <c r="B1407" i="14"/>
  <c r="F1406" i="14"/>
  <c r="E1406" i="14"/>
  <c r="D1406" i="14"/>
  <c r="B1406" i="14"/>
  <c r="F1405" i="14"/>
  <c r="E1405" i="14"/>
  <c r="D1405" i="14"/>
  <c r="B1405" i="14"/>
  <c r="F1404" i="14"/>
  <c r="E1404" i="14"/>
  <c r="D1404" i="14"/>
  <c r="B1404" i="14"/>
  <c r="F1403" i="14"/>
  <c r="E1403" i="14"/>
  <c r="D1403" i="14"/>
  <c r="B1403" i="14"/>
  <c r="F1402" i="14"/>
  <c r="E1402" i="14"/>
  <c r="D1402" i="14"/>
  <c r="B1402" i="14"/>
  <c r="F1401" i="14"/>
  <c r="E1401" i="14"/>
  <c r="D1401" i="14"/>
  <c r="B1401" i="14"/>
  <c r="F1400" i="14"/>
  <c r="E1400" i="14"/>
  <c r="D1400" i="14"/>
  <c r="B1400" i="14"/>
  <c r="F1399" i="14"/>
  <c r="E1399" i="14"/>
  <c r="D1399" i="14"/>
  <c r="B1399" i="14"/>
  <c r="F1398" i="14"/>
  <c r="E1398" i="14"/>
  <c r="D1398" i="14"/>
  <c r="B1398" i="14"/>
  <c r="F1397" i="14"/>
  <c r="E1397" i="14"/>
  <c r="D1397" i="14"/>
  <c r="B1397" i="14"/>
  <c r="F1396" i="14"/>
  <c r="E1396" i="14"/>
  <c r="D1396" i="14"/>
  <c r="B1396" i="14"/>
  <c r="F1395" i="14"/>
  <c r="E1395" i="14"/>
  <c r="D1395" i="14"/>
  <c r="B1395" i="14"/>
  <c r="F1394" i="14"/>
  <c r="E1394" i="14"/>
  <c r="D1394" i="14"/>
  <c r="B1394" i="14"/>
  <c r="F1393" i="14"/>
  <c r="E1393" i="14"/>
  <c r="D1393" i="14"/>
  <c r="B1393" i="14"/>
  <c r="F1392" i="14"/>
  <c r="E1392" i="14"/>
  <c r="D1392" i="14"/>
  <c r="B1392" i="14"/>
  <c r="F1391" i="14"/>
  <c r="E1391" i="14"/>
  <c r="D1391" i="14"/>
  <c r="B1391" i="14"/>
  <c r="F1390" i="14"/>
  <c r="E1390" i="14"/>
  <c r="D1390" i="14"/>
  <c r="B1390" i="14"/>
  <c r="F1389" i="14"/>
  <c r="E1389" i="14"/>
  <c r="D1389" i="14"/>
  <c r="B1389" i="14"/>
  <c r="F1388" i="14"/>
  <c r="E1388" i="14"/>
  <c r="D1388" i="14"/>
  <c r="B1388" i="14"/>
  <c r="F1387" i="14"/>
  <c r="E1387" i="14"/>
  <c r="D1387" i="14"/>
  <c r="B1387" i="14"/>
  <c r="F1386" i="14"/>
  <c r="E1386" i="14"/>
  <c r="D1386" i="14"/>
  <c r="B1386" i="14"/>
  <c r="F1385" i="14"/>
  <c r="E1385" i="14"/>
  <c r="D1385" i="14"/>
  <c r="B1385" i="14"/>
  <c r="F1384" i="14"/>
  <c r="E1384" i="14"/>
  <c r="D1384" i="14"/>
  <c r="B1384" i="14"/>
  <c r="F1383" i="14"/>
  <c r="E1383" i="14"/>
  <c r="D1383" i="14"/>
  <c r="B1383" i="14"/>
  <c r="F1382" i="14"/>
  <c r="E1382" i="14"/>
  <c r="D1382" i="14"/>
  <c r="B1382" i="14"/>
  <c r="F1381" i="14"/>
  <c r="E1381" i="14"/>
  <c r="D1381" i="14"/>
  <c r="B1381" i="14"/>
  <c r="F1380" i="14"/>
  <c r="E1380" i="14"/>
  <c r="D1380" i="14"/>
  <c r="B1380" i="14"/>
  <c r="F1379" i="14"/>
  <c r="E1379" i="14"/>
  <c r="D1379" i="14"/>
  <c r="B1379" i="14"/>
  <c r="F1378" i="14"/>
  <c r="E1378" i="14"/>
  <c r="D1378" i="14"/>
  <c r="B1378" i="14"/>
  <c r="F1377" i="14"/>
  <c r="E1377" i="14"/>
  <c r="D1377" i="14"/>
  <c r="B1377" i="14"/>
  <c r="F1376" i="14"/>
  <c r="E1376" i="14"/>
  <c r="D1376" i="14"/>
  <c r="B1376" i="14"/>
  <c r="F1375" i="14"/>
  <c r="E1375" i="14"/>
  <c r="D1375" i="14"/>
  <c r="B1375" i="14"/>
  <c r="F1374" i="14"/>
  <c r="E1374" i="14"/>
  <c r="D1374" i="14"/>
  <c r="B1374" i="14"/>
  <c r="F1373" i="14"/>
  <c r="E1373" i="14"/>
  <c r="D1373" i="14"/>
  <c r="B1373" i="14"/>
  <c r="F1372" i="14"/>
  <c r="E1372" i="14"/>
  <c r="D1372" i="14"/>
  <c r="B1372" i="14"/>
  <c r="F1371" i="14"/>
  <c r="E1371" i="14"/>
  <c r="D1371" i="14"/>
  <c r="B1371" i="14"/>
  <c r="F1370" i="14"/>
  <c r="E1370" i="14"/>
  <c r="D1370" i="14"/>
  <c r="B1370" i="14"/>
  <c r="F1369" i="14"/>
  <c r="E1369" i="14"/>
  <c r="D1369" i="14"/>
  <c r="B1369" i="14"/>
  <c r="F1368" i="14"/>
  <c r="E1368" i="14"/>
  <c r="D1368" i="14"/>
  <c r="B1368" i="14"/>
  <c r="F1367" i="14"/>
  <c r="E1367" i="14"/>
  <c r="D1367" i="14"/>
  <c r="B1367" i="14"/>
  <c r="F1366" i="14"/>
  <c r="E1366" i="14"/>
  <c r="D1366" i="14"/>
  <c r="B1366" i="14"/>
  <c r="F1365" i="14"/>
  <c r="E1365" i="14"/>
  <c r="D1365" i="14"/>
  <c r="B1365" i="14"/>
  <c r="F1364" i="14"/>
  <c r="E1364" i="14"/>
  <c r="D1364" i="14"/>
  <c r="B1364" i="14"/>
  <c r="F1363" i="14"/>
  <c r="E1363" i="14"/>
  <c r="D1363" i="14"/>
  <c r="B1363" i="14"/>
  <c r="F1362" i="14"/>
  <c r="E1362" i="14"/>
  <c r="D1362" i="14"/>
  <c r="B1362" i="14"/>
  <c r="F1361" i="14"/>
  <c r="E1361" i="14"/>
  <c r="D1361" i="14"/>
  <c r="B1361" i="14"/>
  <c r="F1360" i="14"/>
  <c r="E1360" i="14"/>
  <c r="D1360" i="14"/>
  <c r="B1360" i="14"/>
  <c r="F1359" i="14"/>
  <c r="E1359" i="14"/>
  <c r="D1359" i="14"/>
  <c r="B1359" i="14"/>
  <c r="F1358" i="14"/>
  <c r="E1358" i="14"/>
  <c r="D1358" i="14"/>
  <c r="B1358" i="14"/>
  <c r="F1357" i="14"/>
  <c r="E1357" i="14"/>
  <c r="D1357" i="14"/>
  <c r="B1357" i="14"/>
  <c r="F1356" i="14"/>
  <c r="E1356" i="14"/>
  <c r="D1356" i="14"/>
  <c r="B1356" i="14"/>
  <c r="F1355" i="14"/>
  <c r="E1355" i="14"/>
  <c r="D1355" i="14"/>
  <c r="B1355" i="14"/>
  <c r="F1354" i="14"/>
  <c r="E1354" i="14"/>
  <c r="D1354" i="14"/>
  <c r="B1354" i="14"/>
  <c r="F1353" i="14"/>
  <c r="E1353" i="14"/>
  <c r="D1353" i="14"/>
  <c r="B1353" i="14"/>
  <c r="F1352" i="14"/>
  <c r="E1352" i="14"/>
  <c r="D1352" i="14"/>
  <c r="B1352" i="14"/>
  <c r="F1351" i="14"/>
  <c r="E1351" i="14"/>
  <c r="D1351" i="14"/>
  <c r="B1351" i="14"/>
  <c r="F1350" i="14"/>
  <c r="E1350" i="14"/>
  <c r="D1350" i="14"/>
  <c r="B1350" i="14"/>
  <c r="F1349" i="14"/>
  <c r="E1349" i="14"/>
  <c r="D1349" i="14"/>
  <c r="B1349" i="14"/>
  <c r="F1348" i="14"/>
  <c r="E1348" i="14"/>
  <c r="D1348" i="14"/>
  <c r="B1348" i="14"/>
  <c r="F1347" i="14"/>
  <c r="E1347" i="14"/>
  <c r="D1347" i="14"/>
  <c r="B1347" i="14"/>
  <c r="F1346" i="14"/>
  <c r="E1346" i="14"/>
  <c r="D1346" i="14"/>
  <c r="B1346" i="14"/>
  <c r="F1345" i="14"/>
  <c r="E1345" i="14"/>
  <c r="D1345" i="14"/>
  <c r="B1345" i="14"/>
  <c r="F1344" i="14"/>
  <c r="E1344" i="14"/>
  <c r="D1344" i="14"/>
  <c r="B1344" i="14"/>
  <c r="F1343" i="14"/>
  <c r="E1343" i="14"/>
  <c r="D1343" i="14"/>
  <c r="B1343" i="14"/>
  <c r="F1342" i="14"/>
  <c r="E1342" i="14"/>
  <c r="D1342" i="14"/>
  <c r="B1342" i="14"/>
  <c r="F1341" i="14"/>
  <c r="E1341" i="14"/>
  <c r="D1341" i="14"/>
  <c r="B1341" i="14"/>
  <c r="F1340" i="14"/>
  <c r="E1340" i="14"/>
  <c r="D1340" i="14"/>
  <c r="B1340" i="14"/>
  <c r="F1339" i="14"/>
  <c r="E1339" i="14"/>
  <c r="D1339" i="14"/>
  <c r="B1339" i="14"/>
  <c r="F1338" i="14"/>
  <c r="E1338" i="14"/>
  <c r="D1338" i="14"/>
  <c r="B1338" i="14"/>
  <c r="F1337" i="14"/>
  <c r="E1337" i="14"/>
  <c r="D1337" i="14"/>
  <c r="B1337" i="14"/>
  <c r="F1336" i="14"/>
  <c r="E1336" i="14"/>
  <c r="D1336" i="14"/>
  <c r="B1336" i="14"/>
  <c r="F1335" i="14"/>
  <c r="E1335" i="14"/>
  <c r="D1335" i="14"/>
  <c r="B1335" i="14"/>
  <c r="F1334" i="14"/>
  <c r="E1334" i="14"/>
  <c r="D1334" i="14"/>
  <c r="B1334" i="14"/>
  <c r="F1333" i="14"/>
  <c r="E1333" i="14"/>
  <c r="D1333" i="14"/>
  <c r="B1333" i="14"/>
  <c r="F1332" i="14"/>
  <c r="E1332" i="14"/>
  <c r="D1332" i="14"/>
  <c r="B1332" i="14"/>
  <c r="F1331" i="14"/>
  <c r="E1331" i="14"/>
  <c r="D1331" i="14"/>
  <c r="B1331" i="14"/>
  <c r="F1330" i="14"/>
  <c r="E1330" i="14"/>
  <c r="D1330" i="14"/>
  <c r="B1330" i="14"/>
  <c r="F1329" i="14"/>
  <c r="E1329" i="14"/>
  <c r="D1329" i="14"/>
  <c r="B1329" i="14"/>
  <c r="F1328" i="14"/>
  <c r="E1328" i="14"/>
  <c r="D1328" i="14"/>
  <c r="B1328" i="14"/>
  <c r="F1327" i="14"/>
  <c r="E1327" i="14"/>
  <c r="D1327" i="14"/>
  <c r="B1327" i="14"/>
  <c r="F1326" i="14"/>
  <c r="E1326" i="14"/>
  <c r="D1326" i="14"/>
  <c r="B1326" i="14"/>
  <c r="F1325" i="14"/>
  <c r="E1325" i="14"/>
  <c r="D1325" i="14"/>
  <c r="B1325" i="14"/>
  <c r="F1324" i="14"/>
  <c r="E1324" i="14"/>
  <c r="D1324" i="14"/>
  <c r="B1324" i="14"/>
  <c r="F1323" i="14"/>
  <c r="E1323" i="14"/>
  <c r="D1323" i="14"/>
  <c r="B1323" i="14"/>
  <c r="F1322" i="14"/>
  <c r="E1322" i="14"/>
  <c r="D1322" i="14"/>
  <c r="B1322" i="14"/>
  <c r="F1321" i="14"/>
  <c r="E1321" i="14"/>
  <c r="D1321" i="14"/>
  <c r="B1321" i="14"/>
  <c r="F1320" i="14"/>
  <c r="E1320" i="14"/>
  <c r="D1320" i="14"/>
  <c r="B1320" i="14"/>
  <c r="F1319" i="14"/>
  <c r="E1319" i="14"/>
  <c r="D1319" i="14"/>
  <c r="B1319" i="14"/>
  <c r="F1318" i="14"/>
  <c r="E1318" i="14"/>
  <c r="D1318" i="14"/>
  <c r="B1318" i="14"/>
  <c r="F1317" i="14"/>
  <c r="E1317" i="14"/>
  <c r="D1317" i="14"/>
  <c r="B1317" i="14"/>
  <c r="F1316" i="14"/>
  <c r="E1316" i="14"/>
  <c r="D1316" i="14"/>
  <c r="B1316" i="14"/>
  <c r="F1315" i="14"/>
  <c r="E1315" i="14"/>
  <c r="D1315" i="14"/>
  <c r="B1315" i="14"/>
  <c r="F1314" i="14"/>
  <c r="E1314" i="14"/>
  <c r="D1314" i="14"/>
  <c r="B1314" i="14"/>
  <c r="F1313" i="14"/>
  <c r="E1313" i="14"/>
  <c r="D1313" i="14"/>
  <c r="B1313" i="14"/>
  <c r="F1312" i="14"/>
  <c r="E1312" i="14"/>
  <c r="D1312" i="14"/>
  <c r="B1312" i="14"/>
  <c r="F1311" i="14"/>
  <c r="E1311" i="14"/>
  <c r="D1311" i="14"/>
  <c r="B1311" i="14"/>
  <c r="F1310" i="14"/>
  <c r="E1310" i="14"/>
  <c r="D1310" i="14"/>
  <c r="B1310" i="14"/>
  <c r="F1309" i="14"/>
  <c r="E1309" i="14"/>
  <c r="D1309" i="14"/>
  <c r="B1309" i="14"/>
  <c r="F1308" i="14"/>
  <c r="E1308" i="14"/>
  <c r="D1308" i="14"/>
  <c r="B1308" i="14"/>
  <c r="F1307" i="14"/>
  <c r="E1307" i="14"/>
  <c r="D1307" i="14"/>
  <c r="B1307" i="14"/>
  <c r="F1306" i="14"/>
  <c r="E1306" i="14"/>
  <c r="D1306" i="14"/>
  <c r="B1306" i="14"/>
  <c r="F1305" i="14"/>
  <c r="E1305" i="14"/>
  <c r="D1305" i="14"/>
  <c r="B1305" i="14"/>
  <c r="F1304" i="14"/>
  <c r="E1304" i="14"/>
  <c r="D1304" i="14"/>
  <c r="B1304" i="14"/>
  <c r="F1303" i="14"/>
  <c r="E1303" i="14"/>
  <c r="D1303" i="14"/>
  <c r="B1303" i="14"/>
  <c r="F1302" i="14"/>
  <c r="E1302" i="14"/>
  <c r="D1302" i="14"/>
  <c r="B1302" i="14"/>
  <c r="F1301" i="14"/>
  <c r="E1301" i="14"/>
  <c r="D1301" i="14"/>
  <c r="B1301" i="14"/>
  <c r="F1300" i="14"/>
  <c r="E1300" i="14"/>
  <c r="D1300" i="14"/>
  <c r="B1300" i="14"/>
  <c r="F1299" i="14"/>
  <c r="E1299" i="14"/>
  <c r="D1299" i="14"/>
  <c r="B1299" i="14"/>
  <c r="F1298" i="14"/>
  <c r="E1298" i="14"/>
  <c r="D1298" i="14"/>
  <c r="B1298" i="14"/>
  <c r="F1297" i="14"/>
  <c r="E1297" i="14"/>
  <c r="D1297" i="14"/>
  <c r="B1297" i="14"/>
  <c r="F1296" i="14"/>
  <c r="E1296" i="14"/>
  <c r="D1296" i="14"/>
  <c r="B1296" i="14"/>
  <c r="F1295" i="14"/>
  <c r="E1295" i="14"/>
  <c r="D1295" i="14"/>
  <c r="B1295" i="14"/>
  <c r="F1294" i="14"/>
  <c r="E1294" i="14"/>
  <c r="D1294" i="14"/>
  <c r="B1294" i="14"/>
  <c r="F1293" i="14"/>
  <c r="E1293" i="14"/>
  <c r="D1293" i="14"/>
  <c r="B1293" i="14"/>
  <c r="F1292" i="14"/>
  <c r="E1292" i="14"/>
  <c r="D1292" i="14"/>
  <c r="B1292" i="14"/>
  <c r="F1291" i="14"/>
  <c r="E1291" i="14"/>
  <c r="D1291" i="14"/>
  <c r="B1291" i="14"/>
  <c r="F1290" i="14"/>
  <c r="E1290" i="14"/>
  <c r="D1290" i="14"/>
  <c r="B1290" i="14"/>
  <c r="F1289" i="14"/>
  <c r="E1289" i="14"/>
  <c r="D1289" i="14"/>
  <c r="B1289" i="14"/>
  <c r="F1288" i="14"/>
  <c r="E1288" i="14"/>
  <c r="D1288" i="14"/>
  <c r="B1288" i="14"/>
  <c r="F1287" i="14"/>
  <c r="E1287" i="14"/>
  <c r="D1287" i="14"/>
  <c r="B1287" i="14"/>
  <c r="F1286" i="14"/>
  <c r="E1286" i="14"/>
  <c r="D1286" i="14"/>
  <c r="B1286" i="14"/>
  <c r="F1285" i="14"/>
  <c r="E1285" i="14"/>
  <c r="D1285" i="14"/>
  <c r="B1285" i="14"/>
  <c r="F1284" i="14"/>
  <c r="E1284" i="14"/>
  <c r="D1284" i="14"/>
  <c r="B1284" i="14"/>
  <c r="F1283" i="14"/>
  <c r="E1283" i="14"/>
  <c r="D1283" i="14"/>
  <c r="B1283" i="14"/>
  <c r="F1282" i="14"/>
  <c r="E1282" i="14"/>
  <c r="D1282" i="14"/>
  <c r="B1282" i="14"/>
  <c r="F1281" i="14"/>
  <c r="E1281" i="14"/>
  <c r="D1281" i="14"/>
  <c r="B1281" i="14"/>
  <c r="F1280" i="14"/>
  <c r="E1280" i="14"/>
  <c r="D1280" i="14"/>
  <c r="B1280" i="14"/>
  <c r="F1279" i="14"/>
  <c r="E1279" i="14"/>
  <c r="D1279" i="14"/>
  <c r="B1279" i="14"/>
  <c r="F1278" i="14"/>
  <c r="E1278" i="14"/>
  <c r="D1278" i="14"/>
  <c r="B1278" i="14"/>
  <c r="F1277" i="14"/>
  <c r="E1277" i="14"/>
  <c r="D1277" i="14"/>
  <c r="B1277" i="14"/>
  <c r="F1276" i="14"/>
  <c r="E1276" i="14"/>
  <c r="D1276" i="14"/>
  <c r="B1276" i="14"/>
  <c r="F1275" i="14"/>
  <c r="E1275" i="14"/>
  <c r="D1275" i="14"/>
  <c r="B1275" i="14"/>
  <c r="F1274" i="14"/>
  <c r="E1274" i="14"/>
  <c r="D1274" i="14"/>
  <c r="B1274" i="14"/>
  <c r="F1273" i="14"/>
  <c r="E1273" i="14"/>
  <c r="D1273" i="14"/>
  <c r="B1273" i="14"/>
  <c r="F1272" i="14"/>
  <c r="E1272" i="14"/>
  <c r="D1272" i="14"/>
  <c r="B1272" i="14"/>
  <c r="F1271" i="14"/>
  <c r="E1271" i="14"/>
  <c r="D1271" i="14"/>
  <c r="B1271" i="14"/>
  <c r="F1270" i="14"/>
  <c r="E1270" i="14"/>
  <c r="D1270" i="14"/>
  <c r="B1270" i="14"/>
  <c r="F1269" i="14"/>
  <c r="E1269" i="14"/>
  <c r="D1269" i="14"/>
  <c r="B1269" i="14"/>
  <c r="F1268" i="14"/>
  <c r="E1268" i="14"/>
  <c r="D1268" i="14"/>
  <c r="B1268" i="14"/>
  <c r="F1267" i="14"/>
  <c r="E1267" i="14"/>
  <c r="D1267" i="14"/>
  <c r="B1267" i="14"/>
  <c r="F1266" i="14"/>
  <c r="E1266" i="14"/>
  <c r="D1266" i="14"/>
  <c r="B1266" i="14"/>
  <c r="F1265" i="14"/>
  <c r="E1265" i="14"/>
  <c r="D1265" i="14"/>
  <c r="B1265" i="14"/>
  <c r="F1264" i="14"/>
  <c r="E1264" i="14"/>
  <c r="D1264" i="14"/>
  <c r="B1264" i="14"/>
  <c r="F1263" i="14"/>
  <c r="E1263" i="14"/>
  <c r="D1263" i="14"/>
  <c r="B1263" i="14"/>
  <c r="F1262" i="14"/>
  <c r="E1262" i="14"/>
  <c r="D1262" i="14"/>
  <c r="B1262" i="14"/>
  <c r="F1261" i="14"/>
  <c r="E1261" i="14"/>
  <c r="D1261" i="14"/>
  <c r="B1261" i="14"/>
  <c r="F1260" i="14"/>
  <c r="E1260" i="14"/>
  <c r="D1260" i="14"/>
  <c r="B1260" i="14"/>
  <c r="F1259" i="14"/>
  <c r="E1259" i="14"/>
  <c r="D1259" i="14"/>
  <c r="B1259" i="14"/>
  <c r="F1258" i="14"/>
  <c r="E1258" i="14"/>
  <c r="D1258" i="14"/>
  <c r="B1258" i="14"/>
  <c r="F1257" i="14"/>
  <c r="E1257" i="14"/>
  <c r="D1257" i="14"/>
  <c r="B1257" i="14"/>
  <c r="F1256" i="14"/>
  <c r="E1256" i="14"/>
  <c r="D1256" i="14"/>
  <c r="B1256" i="14"/>
  <c r="F1255" i="14"/>
  <c r="E1255" i="14"/>
  <c r="D1255" i="14"/>
  <c r="B1255" i="14"/>
  <c r="F1254" i="14"/>
  <c r="E1254" i="14"/>
  <c r="D1254" i="14"/>
  <c r="B1254" i="14"/>
  <c r="F1253" i="14"/>
  <c r="E1253" i="14"/>
  <c r="D1253" i="14"/>
  <c r="B1253" i="14"/>
  <c r="F1252" i="14"/>
  <c r="E1252" i="14"/>
  <c r="D1252" i="14"/>
  <c r="B1252" i="14"/>
  <c r="F1251" i="14"/>
  <c r="E1251" i="14"/>
  <c r="D1251" i="14"/>
  <c r="B1251" i="14"/>
  <c r="F1250" i="14"/>
  <c r="E1250" i="14"/>
  <c r="D1250" i="14"/>
  <c r="B1250" i="14"/>
  <c r="F1249" i="14"/>
  <c r="E1249" i="14"/>
  <c r="D1249" i="14"/>
  <c r="B1249" i="14"/>
  <c r="F1248" i="14"/>
  <c r="E1248" i="14"/>
  <c r="D1248" i="14"/>
  <c r="B1248" i="14"/>
  <c r="F1247" i="14"/>
  <c r="E1247" i="14"/>
  <c r="D1247" i="14"/>
  <c r="B1247" i="14"/>
  <c r="F1246" i="14"/>
  <c r="E1246" i="14"/>
  <c r="D1246" i="14"/>
  <c r="B1246" i="14"/>
  <c r="F1245" i="14"/>
  <c r="E1245" i="14"/>
  <c r="D1245" i="14"/>
  <c r="B1245" i="14"/>
  <c r="F1244" i="14"/>
  <c r="E1244" i="14"/>
  <c r="D1244" i="14"/>
  <c r="B1244" i="14"/>
  <c r="F1243" i="14"/>
  <c r="E1243" i="14"/>
  <c r="D1243" i="14"/>
  <c r="B1243" i="14"/>
  <c r="F1242" i="14"/>
  <c r="E1242" i="14"/>
  <c r="D1242" i="14"/>
  <c r="B1242" i="14"/>
  <c r="F1241" i="14"/>
  <c r="E1241" i="14"/>
  <c r="D1241" i="14"/>
  <c r="B1241" i="14"/>
  <c r="F1240" i="14"/>
  <c r="E1240" i="14"/>
  <c r="D1240" i="14"/>
  <c r="B1240" i="14"/>
  <c r="F1239" i="14"/>
  <c r="E1239" i="14"/>
  <c r="D1239" i="14"/>
  <c r="B1239" i="14"/>
  <c r="F1238" i="14"/>
  <c r="E1238" i="14"/>
  <c r="D1238" i="14"/>
  <c r="B1238" i="14"/>
  <c r="F1237" i="14"/>
  <c r="E1237" i="14"/>
  <c r="D1237" i="14"/>
  <c r="B1237" i="14"/>
  <c r="F1236" i="14"/>
  <c r="E1236" i="14"/>
  <c r="D1236" i="14"/>
  <c r="B1236" i="14"/>
  <c r="F1235" i="14"/>
  <c r="E1235" i="14"/>
  <c r="D1235" i="14"/>
  <c r="B1235" i="14"/>
  <c r="F1234" i="14"/>
  <c r="E1234" i="14"/>
  <c r="D1234" i="14"/>
  <c r="B1234" i="14"/>
  <c r="F1233" i="14"/>
  <c r="E1233" i="14"/>
  <c r="D1233" i="14"/>
  <c r="B1233" i="14"/>
  <c r="F1232" i="14"/>
  <c r="E1232" i="14"/>
  <c r="D1232" i="14"/>
  <c r="B1232" i="14"/>
  <c r="F1231" i="14"/>
  <c r="E1231" i="14"/>
  <c r="D1231" i="14"/>
  <c r="B1231" i="14"/>
  <c r="F1230" i="14"/>
  <c r="E1230" i="14"/>
  <c r="D1230" i="14"/>
  <c r="B1230" i="14"/>
  <c r="F1229" i="14"/>
  <c r="E1229" i="14"/>
  <c r="D1229" i="14"/>
  <c r="B1229" i="14"/>
  <c r="F1228" i="14"/>
  <c r="E1228" i="14"/>
  <c r="D1228" i="14"/>
  <c r="B1228" i="14"/>
  <c r="F1227" i="14"/>
  <c r="E1227" i="14"/>
  <c r="D1227" i="14"/>
  <c r="B1227" i="14"/>
  <c r="F1226" i="14"/>
  <c r="E1226" i="14"/>
  <c r="D1226" i="14"/>
  <c r="B1226" i="14"/>
  <c r="F1225" i="14"/>
  <c r="E1225" i="14"/>
  <c r="D1225" i="14"/>
  <c r="B1225" i="14"/>
  <c r="F1224" i="14"/>
  <c r="E1224" i="14"/>
  <c r="D1224" i="14"/>
  <c r="B1224" i="14"/>
  <c r="F1223" i="14"/>
  <c r="E1223" i="14"/>
  <c r="D1223" i="14"/>
  <c r="B1223" i="14"/>
  <c r="F1222" i="14"/>
  <c r="E1222" i="14"/>
  <c r="D1222" i="14"/>
  <c r="B1222" i="14"/>
  <c r="F1221" i="14"/>
  <c r="E1221" i="14"/>
  <c r="D1221" i="14"/>
  <c r="B1221" i="14"/>
  <c r="F1220" i="14"/>
  <c r="E1220" i="14"/>
  <c r="D1220" i="14"/>
  <c r="B1220" i="14"/>
  <c r="F1219" i="14"/>
  <c r="E1219" i="14"/>
  <c r="D1219" i="14"/>
  <c r="B1219" i="14"/>
  <c r="F1218" i="14"/>
  <c r="E1218" i="14"/>
  <c r="D1218" i="14"/>
  <c r="B1218" i="14"/>
  <c r="F1217" i="14"/>
  <c r="E1217" i="14"/>
  <c r="D1217" i="14"/>
  <c r="B1217" i="14"/>
  <c r="F1216" i="14"/>
  <c r="E1216" i="14"/>
  <c r="D1216" i="14"/>
  <c r="B1216" i="14"/>
  <c r="F1215" i="14"/>
  <c r="E1215" i="14"/>
  <c r="D1215" i="14"/>
  <c r="B1215" i="14"/>
  <c r="F1214" i="14"/>
  <c r="E1214" i="14"/>
  <c r="D1214" i="14"/>
  <c r="B1214" i="14"/>
  <c r="F1213" i="14"/>
  <c r="E1213" i="14"/>
  <c r="D1213" i="14"/>
  <c r="B1213" i="14"/>
  <c r="F1212" i="14"/>
  <c r="E1212" i="14"/>
  <c r="D1212" i="14"/>
  <c r="B1212" i="14"/>
  <c r="F1211" i="14"/>
  <c r="E1211" i="14"/>
  <c r="D1211" i="14"/>
  <c r="B1211" i="14"/>
  <c r="F1210" i="14"/>
  <c r="E1210" i="14"/>
  <c r="D1210" i="14"/>
  <c r="B1210" i="14"/>
  <c r="F1209" i="14"/>
  <c r="E1209" i="14"/>
  <c r="D1209" i="14"/>
  <c r="B1209" i="14"/>
  <c r="F1208" i="14"/>
  <c r="E1208" i="14"/>
  <c r="D1208" i="14"/>
  <c r="B1208" i="14"/>
  <c r="F1207" i="14"/>
  <c r="E1207" i="14"/>
  <c r="D1207" i="14"/>
  <c r="B1207" i="14"/>
  <c r="F1206" i="14"/>
  <c r="E1206" i="14"/>
  <c r="D1206" i="14"/>
  <c r="B1206" i="14"/>
  <c r="F1205" i="14"/>
  <c r="E1205" i="14"/>
  <c r="D1205" i="14"/>
  <c r="B1205" i="14"/>
  <c r="F1204" i="14"/>
  <c r="E1204" i="14"/>
  <c r="D1204" i="14"/>
  <c r="B1204" i="14"/>
  <c r="F1203" i="14"/>
  <c r="E1203" i="14"/>
  <c r="D1203" i="14"/>
  <c r="B1203" i="14"/>
  <c r="F1202" i="14"/>
  <c r="E1202" i="14"/>
  <c r="D1202" i="14"/>
  <c r="B1202" i="14"/>
  <c r="F1201" i="14"/>
  <c r="E1201" i="14"/>
  <c r="D1201" i="14"/>
  <c r="B1201" i="14"/>
  <c r="F1200" i="14"/>
  <c r="E1200" i="14"/>
  <c r="D1200" i="14"/>
  <c r="B1200" i="14"/>
  <c r="F1199" i="14"/>
  <c r="E1199" i="14"/>
  <c r="D1199" i="14"/>
  <c r="B1199" i="14"/>
  <c r="F1198" i="14"/>
  <c r="E1198" i="14"/>
  <c r="D1198" i="14"/>
  <c r="B1198" i="14"/>
  <c r="F1197" i="14"/>
  <c r="E1197" i="14"/>
  <c r="D1197" i="14"/>
  <c r="B1197" i="14"/>
  <c r="F1196" i="14"/>
  <c r="E1196" i="14"/>
  <c r="D1196" i="14"/>
  <c r="B1196" i="14"/>
  <c r="F1195" i="14"/>
  <c r="E1195" i="14"/>
  <c r="D1195" i="14"/>
  <c r="B1195" i="14"/>
  <c r="F1194" i="14"/>
  <c r="E1194" i="14"/>
  <c r="D1194" i="14"/>
  <c r="B1194" i="14"/>
  <c r="F1193" i="14"/>
  <c r="E1193" i="14"/>
  <c r="D1193" i="14"/>
  <c r="B1193" i="14"/>
  <c r="F1192" i="14"/>
  <c r="E1192" i="14"/>
  <c r="D1192" i="14"/>
  <c r="B1192" i="14"/>
  <c r="F1191" i="14"/>
  <c r="E1191" i="14"/>
  <c r="D1191" i="14"/>
  <c r="B1191" i="14"/>
  <c r="F1190" i="14"/>
  <c r="E1190" i="14"/>
  <c r="D1190" i="14"/>
  <c r="B1190" i="14"/>
  <c r="F1189" i="14"/>
  <c r="E1189" i="14"/>
  <c r="D1189" i="14"/>
  <c r="B1189" i="14"/>
  <c r="F1188" i="14"/>
  <c r="E1188" i="14"/>
  <c r="D1188" i="14"/>
  <c r="B1188" i="14"/>
  <c r="F1187" i="14"/>
  <c r="E1187" i="14"/>
  <c r="D1187" i="14"/>
  <c r="B1187" i="14"/>
  <c r="F1186" i="14"/>
  <c r="E1186" i="14"/>
  <c r="D1186" i="14"/>
  <c r="B1186" i="14"/>
  <c r="F1185" i="14"/>
  <c r="E1185" i="14"/>
  <c r="D1185" i="14"/>
  <c r="B1185" i="14"/>
  <c r="F1184" i="14"/>
  <c r="E1184" i="14"/>
  <c r="D1184" i="14"/>
  <c r="B1184" i="14"/>
  <c r="F1183" i="14"/>
  <c r="E1183" i="14"/>
  <c r="D1183" i="14"/>
  <c r="B1183" i="14"/>
  <c r="F1182" i="14"/>
  <c r="E1182" i="14"/>
  <c r="D1182" i="14"/>
  <c r="B1182" i="14"/>
  <c r="F1181" i="14"/>
  <c r="E1181" i="14"/>
  <c r="D1181" i="14"/>
  <c r="B1181" i="14"/>
  <c r="F1180" i="14"/>
  <c r="E1180" i="14"/>
  <c r="D1180" i="14"/>
  <c r="B1180" i="14"/>
  <c r="F1179" i="14"/>
  <c r="E1179" i="14"/>
  <c r="D1179" i="14"/>
  <c r="B1179" i="14"/>
  <c r="F1178" i="14"/>
  <c r="E1178" i="14"/>
  <c r="D1178" i="14"/>
  <c r="B1178" i="14"/>
  <c r="F1177" i="14"/>
  <c r="E1177" i="14"/>
  <c r="D1177" i="14"/>
  <c r="B1177" i="14"/>
  <c r="F1176" i="14"/>
  <c r="E1176" i="14"/>
  <c r="D1176" i="14"/>
  <c r="B1176" i="14"/>
  <c r="F1175" i="14"/>
  <c r="E1175" i="14"/>
  <c r="D1175" i="14"/>
  <c r="B1175" i="14"/>
  <c r="F1174" i="14"/>
  <c r="E1174" i="14"/>
  <c r="D1174" i="14"/>
  <c r="B1174" i="14"/>
  <c r="F1173" i="14"/>
  <c r="E1173" i="14"/>
  <c r="D1173" i="14"/>
  <c r="B1173" i="14"/>
  <c r="F1172" i="14"/>
  <c r="E1172" i="14"/>
  <c r="D1172" i="14"/>
  <c r="B1172" i="14"/>
  <c r="F1171" i="14"/>
  <c r="E1171" i="14"/>
  <c r="D1171" i="14"/>
  <c r="B1171" i="14"/>
  <c r="F1170" i="14"/>
  <c r="E1170" i="14"/>
  <c r="D1170" i="14"/>
  <c r="B1170" i="14"/>
  <c r="F1169" i="14"/>
  <c r="E1169" i="14"/>
  <c r="D1169" i="14"/>
  <c r="B1169" i="14"/>
  <c r="F1168" i="14"/>
  <c r="E1168" i="14"/>
  <c r="D1168" i="14"/>
  <c r="B1168" i="14"/>
  <c r="F1167" i="14"/>
  <c r="E1167" i="14"/>
  <c r="D1167" i="14"/>
  <c r="B1167" i="14"/>
  <c r="F1166" i="14"/>
  <c r="E1166" i="14"/>
  <c r="D1166" i="14"/>
  <c r="B1166" i="14"/>
  <c r="F1165" i="14"/>
  <c r="E1165" i="14"/>
  <c r="D1165" i="14"/>
  <c r="B1165" i="14"/>
  <c r="F1164" i="14"/>
  <c r="E1164" i="14"/>
  <c r="D1164" i="14"/>
  <c r="B1164" i="14"/>
  <c r="F1163" i="14"/>
  <c r="E1163" i="14"/>
  <c r="D1163" i="14"/>
  <c r="B1163" i="14"/>
  <c r="F1162" i="14"/>
  <c r="E1162" i="14"/>
  <c r="D1162" i="14"/>
  <c r="B1162" i="14"/>
  <c r="F1161" i="14"/>
  <c r="E1161" i="14"/>
  <c r="D1161" i="14"/>
  <c r="B1161" i="14"/>
  <c r="F1160" i="14"/>
  <c r="E1160" i="14"/>
  <c r="D1160" i="14"/>
  <c r="B1160" i="14"/>
  <c r="F1159" i="14"/>
  <c r="E1159" i="14"/>
  <c r="D1159" i="14"/>
  <c r="B1159" i="14"/>
  <c r="F1158" i="14"/>
  <c r="E1158" i="14"/>
  <c r="D1158" i="14"/>
  <c r="B1158" i="14"/>
  <c r="F1157" i="14"/>
  <c r="E1157" i="14"/>
  <c r="D1157" i="14"/>
  <c r="B1157" i="14"/>
  <c r="F1156" i="14"/>
  <c r="E1156" i="14"/>
  <c r="D1156" i="14"/>
  <c r="B1156" i="14"/>
  <c r="F1155" i="14"/>
  <c r="E1155" i="14"/>
  <c r="D1155" i="14"/>
  <c r="B1155" i="14"/>
  <c r="F1154" i="14"/>
  <c r="E1154" i="14"/>
  <c r="D1154" i="14"/>
  <c r="B1154" i="14"/>
  <c r="F1153" i="14"/>
  <c r="E1153" i="14"/>
  <c r="D1153" i="14"/>
  <c r="B1153" i="14"/>
  <c r="F1152" i="14"/>
  <c r="E1152" i="14"/>
  <c r="D1152" i="14"/>
  <c r="B1152" i="14"/>
  <c r="F1151" i="14"/>
  <c r="E1151" i="14"/>
  <c r="D1151" i="14"/>
  <c r="B1151" i="14"/>
  <c r="F1150" i="14"/>
  <c r="E1150" i="14"/>
  <c r="D1150" i="14"/>
  <c r="B1150" i="14"/>
  <c r="F1149" i="14"/>
  <c r="E1149" i="14"/>
  <c r="D1149" i="14"/>
  <c r="B1149" i="14"/>
  <c r="F1148" i="14"/>
  <c r="E1148" i="14"/>
  <c r="D1148" i="14"/>
  <c r="B1148" i="14"/>
  <c r="F1147" i="14"/>
  <c r="E1147" i="14"/>
  <c r="D1147" i="14"/>
  <c r="B1147" i="14"/>
  <c r="F1146" i="14"/>
  <c r="E1146" i="14"/>
  <c r="D1146" i="14"/>
  <c r="B1146" i="14"/>
  <c r="F1145" i="14"/>
  <c r="E1145" i="14"/>
  <c r="D1145" i="14"/>
  <c r="B1145" i="14"/>
  <c r="F1144" i="14"/>
  <c r="E1144" i="14"/>
  <c r="D1144" i="14"/>
  <c r="B1144" i="14"/>
  <c r="F1143" i="14"/>
  <c r="E1143" i="14"/>
  <c r="D1143" i="14"/>
  <c r="B1143" i="14"/>
  <c r="F1142" i="14"/>
  <c r="E1142" i="14"/>
  <c r="D1142" i="14"/>
  <c r="B1142" i="14"/>
  <c r="F1141" i="14"/>
  <c r="E1141" i="14"/>
  <c r="D1141" i="14"/>
  <c r="B1141" i="14"/>
  <c r="F1140" i="14"/>
  <c r="E1140" i="14"/>
  <c r="D1140" i="14"/>
  <c r="B1140" i="14"/>
  <c r="F1139" i="14"/>
  <c r="E1139" i="14"/>
  <c r="D1139" i="14"/>
  <c r="B1139" i="14"/>
  <c r="F1138" i="14"/>
  <c r="E1138" i="14"/>
  <c r="D1138" i="14"/>
  <c r="B1138" i="14"/>
  <c r="F1137" i="14"/>
  <c r="E1137" i="14"/>
  <c r="D1137" i="14"/>
  <c r="B1137" i="14"/>
  <c r="F1136" i="14"/>
  <c r="E1136" i="14"/>
  <c r="D1136" i="14"/>
  <c r="B1136" i="14"/>
  <c r="F1135" i="14"/>
  <c r="E1135" i="14"/>
  <c r="D1135" i="14"/>
  <c r="B1135" i="14"/>
  <c r="F1134" i="14"/>
  <c r="E1134" i="14"/>
  <c r="D1134" i="14"/>
  <c r="B1134" i="14"/>
  <c r="F1133" i="14"/>
  <c r="E1133" i="14"/>
  <c r="D1133" i="14"/>
  <c r="B1133" i="14"/>
  <c r="F1132" i="14"/>
  <c r="E1132" i="14"/>
  <c r="D1132" i="14"/>
  <c r="B1132" i="14"/>
  <c r="F1131" i="14"/>
  <c r="E1131" i="14"/>
  <c r="D1131" i="14"/>
  <c r="B1131" i="14"/>
  <c r="F1130" i="14"/>
  <c r="E1130" i="14"/>
  <c r="D1130" i="14"/>
  <c r="B1130" i="14"/>
  <c r="F1129" i="14"/>
  <c r="E1129" i="14"/>
  <c r="D1129" i="14"/>
  <c r="B1129" i="14"/>
  <c r="F1128" i="14"/>
  <c r="E1128" i="14"/>
  <c r="D1128" i="14"/>
  <c r="B1128" i="14"/>
  <c r="F1127" i="14"/>
  <c r="E1127" i="14"/>
  <c r="D1127" i="14"/>
  <c r="B1127" i="14"/>
  <c r="F1126" i="14"/>
  <c r="E1126" i="14"/>
  <c r="D1126" i="14"/>
  <c r="B1126" i="14"/>
  <c r="F1125" i="14"/>
  <c r="E1125" i="14"/>
  <c r="D1125" i="14"/>
  <c r="B1125" i="14"/>
  <c r="F1124" i="14"/>
  <c r="E1124" i="14"/>
  <c r="D1124" i="14"/>
  <c r="B1124" i="14"/>
  <c r="F1123" i="14"/>
  <c r="E1123" i="14"/>
  <c r="D1123" i="14"/>
  <c r="B1123" i="14"/>
  <c r="F1122" i="14"/>
  <c r="E1122" i="14"/>
  <c r="D1122" i="14"/>
  <c r="B1122" i="14"/>
  <c r="F1121" i="14"/>
  <c r="E1121" i="14"/>
  <c r="D1121" i="14"/>
  <c r="B1121" i="14"/>
  <c r="F1120" i="14"/>
  <c r="E1120" i="14"/>
  <c r="D1120" i="14"/>
  <c r="B1120" i="14"/>
  <c r="F1119" i="14"/>
  <c r="E1119" i="14"/>
  <c r="D1119" i="14"/>
  <c r="B1119" i="14"/>
  <c r="F1118" i="14"/>
  <c r="E1118" i="14"/>
  <c r="D1118" i="14"/>
  <c r="B1118" i="14"/>
  <c r="F1117" i="14"/>
  <c r="E1117" i="14"/>
  <c r="D1117" i="14"/>
  <c r="B1117" i="14"/>
  <c r="F1116" i="14"/>
  <c r="E1116" i="14"/>
  <c r="D1116" i="14"/>
  <c r="B1116" i="14"/>
  <c r="F1115" i="14"/>
  <c r="E1115" i="14"/>
  <c r="D1115" i="14"/>
  <c r="B1115" i="14"/>
  <c r="F1114" i="14"/>
  <c r="E1114" i="14"/>
  <c r="D1114" i="14"/>
  <c r="B1114" i="14"/>
  <c r="F1113" i="14"/>
  <c r="E1113" i="14"/>
  <c r="D1113" i="14"/>
  <c r="B1113" i="14"/>
  <c r="F1112" i="14"/>
  <c r="E1112" i="14"/>
  <c r="D1112" i="14"/>
  <c r="B1112" i="14"/>
  <c r="F1111" i="14"/>
  <c r="E1111" i="14"/>
  <c r="D1111" i="14"/>
  <c r="B1111" i="14"/>
  <c r="F1110" i="14"/>
  <c r="E1110" i="14"/>
  <c r="D1110" i="14"/>
  <c r="B1110" i="14"/>
  <c r="F1109" i="14"/>
  <c r="E1109" i="14"/>
  <c r="D1109" i="14"/>
  <c r="B1109" i="14"/>
  <c r="F1108" i="14"/>
  <c r="E1108" i="14"/>
  <c r="D1108" i="14"/>
  <c r="B1108" i="14"/>
  <c r="F1107" i="14"/>
  <c r="E1107" i="14"/>
  <c r="D1107" i="14"/>
  <c r="B1107" i="14"/>
  <c r="F1106" i="14"/>
  <c r="E1106" i="14"/>
  <c r="D1106" i="14"/>
  <c r="B1106" i="14"/>
  <c r="F1105" i="14"/>
  <c r="E1105" i="14"/>
  <c r="D1105" i="14"/>
  <c r="B1105" i="14"/>
  <c r="F1104" i="14"/>
  <c r="E1104" i="14"/>
  <c r="D1104" i="14"/>
  <c r="B1104" i="14"/>
  <c r="F1103" i="14"/>
  <c r="E1103" i="14"/>
  <c r="D1103" i="14"/>
  <c r="B1103" i="14"/>
  <c r="F1102" i="14"/>
  <c r="E1102" i="14"/>
  <c r="D1102" i="14"/>
  <c r="B1102" i="14"/>
  <c r="F1101" i="14"/>
  <c r="E1101" i="14"/>
  <c r="D1101" i="14"/>
  <c r="B1101" i="14"/>
  <c r="F1100" i="14"/>
  <c r="E1100" i="14"/>
  <c r="D1100" i="14"/>
  <c r="B1100" i="14"/>
  <c r="F1099" i="14"/>
  <c r="E1099" i="14"/>
  <c r="D1099" i="14"/>
  <c r="B1099" i="14"/>
  <c r="F1098" i="14"/>
  <c r="E1098" i="14"/>
  <c r="D1098" i="14"/>
  <c r="B1098" i="14"/>
  <c r="F1097" i="14"/>
  <c r="E1097" i="14"/>
  <c r="D1097" i="14"/>
  <c r="B1097" i="14"/>
  <c r="F1096" i="14"/>
  <c r="E1096" i="14"/>
  <c r="D1096" i="14"/>
  <c r="B1096" i="14"/>
  <c r="F1095" i="14"/>
  <c r="E1095" i="14"/>
  <c r="D1095" i="14"/>
  <c r="B1095" i="14"/>
  <c r="F1094" i="14"/>
  <c r="E1094" i="14"/>
  <c r="D1094" i="14"/>
  <c r="B1094" i="14"/>
  <c r="F1093" i="14"/>
  <c r="E1093" i="14"/>
  <c r="D1093" i="14"/>
  <c r="B1093" i="14"/>
  <c r="F1092" i="14"/>
  <c r="E1092" i="14"/>
  <c r="D1092" i="14"/>
  <c r="B1092" i="14"/>
  <c r="F1091" i="14"/>
  <c r="E1091" i="14"/>
  <c r="D1091" i="14"/>
  <c r="B1091" i="14"/>
  <c r="F1090" i="14"/>
  <c r="E1090" i="14"/>
  <c r="D1090" i="14"/>
  <c r="B1090" i="14"/>
  <c r="F1089" i="14"/>
  <c r="E1089" i="14"/>
  <c r="D1089" i="14"/>
  <c r="B1089" i="14"/>
  <c r="F1088" i="14"/>
  <c r="E1088" i="14"/>
  <c r="D1088" i="14"/>
  <c r="B1088" i="14"/>
  <c r="F1087" i="14"/>
  <c r="E1087" i="14"/>
  <c r="D1087" i="14"/>
  <c r="B1087" i="14"/>
  <c r="F1086" i="14"/>
  <c r="E1086" i="14"/>
  <c r="D1086" i="14"/>
  <c r="B1086" i="14"/>
  <c r="F1085" i="14"/>
  <c r="E1085" i="14"/>
  <c r="D1085" i="14"/>
  <c r="B1085" i="14"/>
  <c r="F1084" i="14"/>
  <c r="E1084" i="14"/>
  <c r="D1084" i="14"/>
  <c r="B1084" i="14"/>
  <c r="F1083" i="14"/>
  <c r="E1083" i="14"/>
  <c r="D1083" i="14"/>
  <c r="B1083" i="14"/>
  <c r="F1082" i="14"/>
  <c r="E1082" i="14"/>
  <c r="D1082" i="14"/>
  <c r="B1082" i="14"/>
  <c r="F1081" i="14"/>
  <c r="E1081" i="14"/>
  <c r="D1081" i="14"/>
  <c r="B1081" i="14"/>
  <c r="F1080" i="14"/>
  <c r="E1080" i="14"/>
  <c r="D1080" i="14"/>
  <c r="B1080" i="14"/>
  <c r="F1079" i="14"/>
  <c r="E1079" i="14"/>
  <c r="D1079" i="14"/>
  <c r="B1079" i="14"/>
  <c r="F1078" i="14"/>
  <c r="E1078" i="14"/>
  <c r="D1078" i="14"/>
  <c r="B1078" i="14"/>
  <c r="F1077" i="14"/>
  <c r="E1077" i="14"/>
  <c r="D1077" i="14"/>
  <c r="B1077" i="14"/>
  <c r="F1076" i="14"/>
  <c r="E1076" i="14"/>
  <c r="D1076" i="14"/>
  <c r="B1076" i="14"/>
  <c r="F1075" i="14"/>
  <c r="E1075" i="14"/>
  <c r="D1075" i="14"/>
  <c r="B1075" i="14"/>
  <c r="F1074" i="14"/>
  <c r="E1074" i="14"/>
  <c r="D1074" i="14"/>
  <c r="B1074" i="14"/>
  <c r="F1073" i="14"/>
  <c r="E1073" i="14"/>
  <c r="D1073" i="14"/>
  <c r="B1073" i="14"/>
  <c r="F1072" i="14"/>
  <c r="E1072" i="14"/>
  <c r="D1072" i="14"/>
  <c r="B1072" i="14"/>
  <c r="F1071" i="14"/>
  <c r="E1071" i="14"/>
  <c r="D1071" i="14"/>
  <c r="B1071" i="14"/>
  <c r="F1070" i="14"/>
  <c r="E1070" i="14"/>
  <c r="D1070" i="14"/>
  <c r="B1070" i="14"/>
  <c r="F1069" i="14"/>
  <c r="E1069" i="14"/>
  <c r="D1069" i="14"/>
  <c r="B1069" i="14"/>
  <c r="F1068" i="14"/>
  <c r="E1068" i="14"/>
  <c r="D1068" i="14"/>
  <c r="B1068" i="14"/>
  <c r="F1067" i="14"/>
  <c r="E1067" i="14"/>
  <c r="D1067" i="14"/>
  <c r="B1067" i="14"/>
  <c r="F1066" i="14"/>
  <c r="E1066" i="14"/>
  <c r="D1066" i="14"/>
  <c r="B1066" i="14"/>
  <c r="F1065" i="14"/>
  <c r="E1065" i="14"/>
  <c r="D1065" i="14"/>
  <c r="B1065" i="14"/>
  <c r="F1064" i="14"/>
  <c r="E1064" i="14"/>
  <c r="D1064" i="14"/>
  <c r="B1064" i="14"/>
  <c r="F1063" i="14"/>
  <c r="E1063" i="14"/>
  <c r="D1063" i="14"/>
  <c r="B1063" i="14"/>
  <c r="F1062" i="14"/>
  <c r="E1062" i="14"/>
  <c r="D1062" i="14"/>
  <c r="B1062" i="14"/>
  <c r="F1061" i="14"/>
  <c r="E1061" i="14"/>
  <c r="D1061" i="14"/>
  <c r="B1061" i="14"/>
  <c r="F1060" i="14"/>
  <c r="E1060" i="14"/>
  <c r="D1060" i="14"/>
  <c r="B1060" i="14"/>
  <c r="F1059" i="14"/>
  <c r="E1059" i="14"/>
  <c r="D1059" i="14"/>
  <c r="B1059" i="14"/>
  <c r="F1058" i="14"/>
  <c r="E1058" i="14"/>
  <c r="D1058" i="14"/>
  <c r="B1058" i="14"/>
  <c r="F1057" i="14"/>
  <c r="E1057" i="14"/>
  <c r="D1057" i="14"/>
  <c r="B1057" i="14"/>
  <c r="F1056" i="14"/>
  <c r="E1056" i="14"/>
  <c r="D1056" i="14"/>
  <c r="B1056" i="14"/>
  <c r="F1055" i="14"/>
  <c r="E1055" i="14"/>
  <c r="D1055" i="14"/>
  <c r="B1055" i="14"/>
  <c r="F1054" i="14"/>
  <c r="E1054" i="14"/>
  <c r="D1054" i="14"/>
  <c r="B1054" i="14"/>
  <c r="F1053" i="14"/>
  <c r="E1053" i="14"/>
  <c r="D1053" i="14"/>
  <c r="B1053" i="14"/>
  <c r="F1052" i="14"/>
  <c r="E1052" i="14"/>
  <c r="D1052" i="14"/>
  <c r="B1052" i="14"/>
  <c r="F1051" i="14"/>
  <c r="E1051" i="14"/>
  <c r="D1051" i="14"/>
  <c r="B1051" i="14"/>
  <c r="F1050" i="14"/>
  <c r="E1050" i="14"/>
  <c r="D1050" i="14"/>
  <c r="B1050" i="14"/>
  <c r="F1049" i="14"/>
  <c r="E1049" i="14"/>
  <c r="D1049" i="14"/>
  <c r="B1049" i="14"/>
  <c r="F1048" i="14"/>
  <c r="E1048" i="14"/>
  <c r="D1048" i="14"/>
  <c r="B1048" i="14"/>
  <c r="F1047" i="14"/>
  <c r="E1047" i="14"/>
  <c r="D1047" i="14"/>
  <c r="B1047" i="14"/>
  <c r="F1046" i="14"/>
  <c r="E1046" i="14"/>
  <c r="D1046" i="14"/>
  <c r="B1046" i="14"/>
  <c r="F1045" i="14"/>
  <c r="E1045" i="14"/>
  <c r="D1045" i="14"/>
  <c r="B1045" i="14"/>
  <c r="F1044" i="14"/>
  <c r="E1044" i="14"/>
  <c r="D1044" i="14"/>
  <c r="B1044" i="14"/>
  <c r="F1043" i="14"/>
  <c r="E1043" i="14"/>
  <c r="D1043" i="14"/>
  <c r="B1043" i="14"/>
  <c r="F1042" i="14"/>
  <c r="E1042" i="14"/>
  <c r="D1042" i="14"/>
  <c r="B1042" i="14"/>
  <c r="F1041" i="14"/>
  <c r="E1041" i="14"/>
  <c r="D1041" i="14"/>
  <c r="B1041" i="14"/>
  <c r="F1040" i="14"/>
  <c r="E1040" i="14"/>
  <c r="D1040" i="14"/>
  <c r="B1040" i="14"/>
  <c r="F1039" i="14"/>
  <c r="E1039" i="14"/>
  <c r="D1039" i="14"/>
  <c r="B1039" i="14"/>
  <c r="F1038" i="14"/>
  <c r="E1038" i="14"/>
  <c r="D1038" i="14"/>
  <c r="B1038" i="14"/>
  <c r="F1037" i="14"/>
  <c r="E1037" i="14"/>
  <c r="D1037" i="14"/>
  <c r="B1037" i="14"/>
  <c r="F1036" i="14"/>
  <c r="E1036" i="14"/>
  <c r="D1036" i="14"/>
  <c r="B1036" i="14"/>
  <c r="F1035" i="14"/>
  <c r="E1035" i="14"/>
  <c r="D1035" i="14"/>
  <c r="B1035" i="14"/>
  <c r="F1034" i="14"/>
  <c r="E1034" i="14"/>
  <c r="D1034" i="14"/>
  <c r="B1034" i="14"/>
  <c r="F1033" i="14"/>
  <c r="E1033" i="14"/>
  <c r="D1033" i="14"/>
  <c r="B1033" i="14"/>
  <c r="F1032" i="14"/>
  <c r="E1032" i="14"/>
  <c r="D1032" i="14"/>
  <c r="B1032" i="14"/>
  <c r="F1031" i="14"/>
  <c r="E1031" i="14"/>
  <c r="D1031" i="14"/>
  <c r="B1031" i="14"/>
  <c r="F1030" i="14"/>
  <c r="E1030" i="14"/>
  <c r="D1030" i="14"/>
  <c r="B1030" i="14"/>
  <c r="F1029" i="14"/>
  <c r="E1029" i="14"/>
  <c r="D1029" i="14"/>
  <c r="B1029" i="14"/>
  <c r="F1028" i="14"/>
  <c r="E1028" i="14"/>
  <c r="D1028" i="14"/>
  <c r="B1028" i="14"/>
  <c r="F1027" i="14"/>
  <c r="E1027" i="14"/>
  <c r="D1027" i="14"/>
  <c r="B1027" i="14"/>
  <c r="F1026" i="14"/>
  <c r="E1026" i="14"/>
  <c r="D1026" i="14"/>
  <c r="B1026" i="14"/>
  <c r="F1025" i="14"/>
  <c r="E1025" i="14"/>
  <c r="D1025" i="14"/>
  <c r="B1025" i="14"/>
  <c r="F1024" i="14"/>
  <c r="E1024" i="14"/>
  <c r="D1024" i="14"/>
  <c r="B1024" i="14"/>
  <c r="F1023" i="14"/>
  <c r="E1023" i="14"/>
  <c r="D1023" i="14"/>
  <c r="B1023" i="14"/>
  <c r="F1022" i="14"/>
  <c r="E1022" i="14"/>
  <c r="D1022" i="14"/>
  <c r="B1022" i="14"/>
  <c r="F1021" i="14"/>
  <c r="E1021" i="14"/>
  <c r="D1021" i="14"/>
  <c r="B1021" i="14"/>
  <c r="F1020" i="14"/>
  <c r="E1020" i="14"/>
  <c r="D1020" i="14"/>
  <c r="B1020" i="14"/>
  <c r="F1019" i="14"/>
  <c r="E1019" i="14"/>
  <c r="D1019" i="14"/>
  <c r="B1019" i="14"/>
  <c r="F1018" i="14"/>
  <c r="E1018" i="14"/>
  <c r="D1018" i="14"/>
  <c r="B1018" i="14"/>
  <c r="F1017" i="14"/>
  <c r="E1017" i="14"/>
  <c r="D1017" i="14"/>
  <c r="B1017" i="14"/>
  <c r="F1016" i="14"/>
  <c r="E1016" i="14"/>
  <c r="D1016" i="14"/>
  <c r="B1016" i="14"/>
  <c r="F1015" i="14"/>
  <c r="E1015" i="14"/>
  <c r="D1015" i="14"/>
  <c r="B1015" i="14"/>
  <c r="F1014" i="14"/>
  <c r="E1014" i="14"/>
  <c r="D1014" i="14"/>
  <c r="B1014" i="14"/>
  <c r="F1013" i="14"/>
  <c r="E1013" i="14"/>
  <c r="D1013" i="14"/>
  <c r="B1013" i="14"/>
  <c r="F1012" i="14"/>
  <c r="E1012" i="14"/>
  <c r="D1012" i="14"/>
  <c r="B1012" i="14"/>
  <c r="F1011" i="14"/>
  <c r="E1011" i="14"/>
  <c r="D1011" i="14"/>
  <c r="B1011" i="14"/>
  <c r="F1010" i="14"/>
  <c r="E1010" i="14"/>
  <c r="D1010" i="14"/>
  <c r="B1010" i="14"/>
  <c r="F1009" i="14"/>
  <c r="E1009" i="14"/>
  <c r="D1009" i="14"/>
  <c r="B1009" i="14"/>
  <c r="F1008" i="14"/>
  <c r="E1008" i="14"/>
  <c r="D1008" i="14"/>
  <c r="B1008" i="14"/>
  <c r="F1007" i="14"/>
  <c r="E1007" i="14"/>
  <c r="D1007" i="14"/>
  <c r="B1007" i="14"/>
  <c r="F1006" i="14"/>
  <c r="E1006" i="14"/>
  <c r="D1006" i="14"/>
  <c r="B1006" i="14"/>
  <c r="F1005" i="14"/>
  <c r="E1005" i="14"/>
  <c r="D1005" i="14"/>
  <c r="B1005" i="14"/>
  <c r="F1004" i="14"/>
  <c r="E1004" i="14"/>
  <c r="D1004" i="14"/>
  <c r="B1004" i="14"/>
  <c r="F1003" i="14"/>
  <c r="E1003" i="14"/>
  <c r="D1003" i="14"/>
  <c r="B1003" i="14"/>
  <c r="F1002" i="14"/>
  <c r="E1002" i="14"/>
  <c r="D1002" i="14"/>
  <c r="B1002" i="14"/>
  <c r="F1001" i="14"/>
  <c r="E1001" i="14"/>
  <c r="D1001" i="14"/>
  <c r="B1001" i="14"/>
  <c r="F1000" i="14"/>
  <c r="E1000" i="14"/>
  <c r="D1000" i="14"/>
  <c r="B1000" i="14"/>
  <c r="F999" i="14"/>
  <c r="E999" i="14"/>
  <c r="D999" i="14"/>
  <c r="B999" i="14"/>
  <c r="F998" i="14"/>
  <c r="E998" i="14"/>
  <c r="D998" i="14"/>
  <c r="B998" i="14"/>
  <c r="F997" i="14"/>
  <c r="E997" i="14"/>
  <c r="D997" i="14"/>
  <c r="B997" i="14"/>
  <c r="F996" i="14"/>
  <c r="E996" i="14"/>
  <c r="D996" i="14"/>
  <c r="B996" i="14"/>
  <c r="F995" i="14"/>
  <c r="E995" i="14"/>
  <c r="D995" i="14"/>
  <c r="B995" i="14"/>
  <c r="F994" i="14"/>
  <c r="E994" i="14"/>
  <c r="D994" i="14"/>
  <c r="B994" i="14"/>
  <c r="F993" i="14"/>
  <c r="E993" i="14"/>
  <c r="D993" i="14"/>
  <c r="B993" i="14"/>
  <c r="F992" i="14"/>
  <c r="E992" i="14"/>
  <c r="D992" i="14"/>
  <c r="B992" i="14"/>
  <c r="F991" i="14"/>
  <c r="E991" i="14"/>
  <c r="D991" i="14"/>
  <c r="B991" i="14"/>
  <c r="F990" i="14"/>
  <c r="E990" i="14"/>
  <c r="D990" i="14"/>
  <c r="B990" i="14"/>
  <c r="F989" i="14"/>
  <c r="E989" i="14"/>
  <c r="D989" i="14"/>
  <c r="B989" i="14"/>
  <c r="F988" i="14"/>
  <c r="E988" i="14"/>
  <c r="D988" i="14"/>
  <c r="B988" i="14"/>
  <c r="F987" i="14"/>
  <c r="E987" i="14"/>
  <c r="D987" i="14"/>
  <c r="B987" i="14"/>
  <c r="F986" i="14"/>
  <c r="E986" i="14"/>
  <c r="D986" i="14"/>
  <c r="B986" i="14"/>
  <c r="F985" i="14"/>
  <c r="E985" i="14"/>
  <c r="D985" i="14"/>
  <c r="B985" i="14"/>
  <c r="F984" i="14"/>
  <c r="E984" i="14"/>
  <c r="D984" i="14"/>
  <c r="B984" i="14"/>
  <c r="F983" i="14"/>
  <c r="E983" i="14"/>
  <c r="D983" i="14"/>
  <c r="B983" i="14"/>
  <c r="F982" i="14"/>
  <c r="E982" i="14"/>
  <c r="D982" i="14"/>
  <c r="B982" i="14"/>
  <c r="F981" i="14"/>
  <c r="E981" i="14"/>
  <c r="D981" i="14"/>
  <c r="B981" i="14"/>
  <c r="F980" i="14"/>
  <c r="E980" i="14"/>
  <c r="D980" i="14"/>
  <c r="B980" i="14"/>
  <c r="F979" i="14"/>
  <c r="E979" i="14"/>
  <c r="D979" i="14"/>
  <c r="B979" i="14"/>
  <c r="F978" i="14"/>
  <c r="E978" i="14"/>
  <c r="D978" i="14"/>
  <c r="B978" i="14"/>
  <c r="F977" i="14"/>
  <c r="E977" i="14"/>
  <c r="D977" i="14"/>
  <c r="B977" i="14"/>
  <c r="F976" i="14"/>
  <c r="E976" i="14"/>
  <c r="D976" i="14"/>
  <c r="B976" i="14"/>
  <c r="F975" i="14"/>
  <c r="E975" i="14"/>
  <c r="D975" i="14"/>
  <c r="B975" i="14"/>
  <c r="F974" i="14"/>
  <c r="E974" i="14"/>
  <c r="D974" i="14"/>
  <c r="B974" i="14"/>
  <c r="F973" i="14"/>
  <c r="E973" i="14"/>
  <c r="D973" i="14"/>
  <c r="B973" i="14"/>
  <c r="F972" i="14"/>
  <c r="E972" i="14"/>
  <c r="D972" i="14"/>
  <c r="B972" i="14"/>
  <c r="F971" i="14"/>
  <c r="E971" i="14"/>
  <c r="D971" i="14"/>
  <c r="B971" i="14"/>
  <c r="F970" i="14"/>
  <c r="E970" i="14"/>
  <c r="D970" i="14"/>
  <c r="B970" i="14"/>
  <c r="F969" i="14"/>
  <c r="E969" i="14"/>
  <c r="D969" i="14"/>
  <c r="B969" i="14"/>
  <c r="F968" i="14"/>
  <c r="E968" i="14"/>
  <c r="D968" i="14"/>
  <c r="B968" i="14"/>
  <c r="F967" i="14"/>
  <c r="E967" i="14"/>
  <c r="D967" i="14"/>
  <c r="B967" i="14"/>
  <c r="F966" i="14"/>
  <c r="E966" i="14"/>
  <c r="D966" i="14"/>
  <c r="B966" i="14"/>
  <c r="F965" i="14"/>
  <c r="E965" i="14"/>
  <c r="D965" i="14"/>
  <c r="B965" i="14"/>
  <c r="F964" i="14"/>
  <c r="E964" i="14"/>
  <c r="D964" i="14"/>
  <c r="B964" i="14"/>
  <c r="F963" i="14"/>
  <c r="E963" i="14"/>
  <c r="D963" i="14"/>
  <c r="B963" i="14"/>
  <c r="F962" i="14"/>
  <c r="E962" i="14"/>
  <c r="D962" i="14"/>
  <c r="B962" i="14"/>
  <c r="F961" i="14"/>
  <c r="E961" i="14"/>
  <c r="D961" i="14"/>
  <c r="B961" i="14"/>
  <c r="F960" i="14"/>
  <c r="E960" i="14"/>
  <c r="D960" i="14"/>
  <c r="B960" i="14"/>
  <c r="F959" i="14"/>
  <c r="E959" i="14"/>
  <c r="D959" i="14"/>
  <c r="B959" i="14"/>
  <c r="F958" i="14"/>
  <c r="E958" i="14"/>
  <c r="D958" i="14"/>
  <c r="B958" i="14"/>
  <c r="F957" i="14"/>
  <c r="E957" i="14"/>
  <c r="D957" i="14"/>
  <c r="B957" i="14"/>
  <c r="F956" i="14"/>
  <c r="E956" i="14"/>
  <c r="D956" i="14"/>
  <c r="B956" i="14"/>
  <c r="F955" i="14"/>
  <c r="E955" i="14"/>
  <c r="D955" i="14"/>
  <c r="B955" i="14"/>
  <c r="F954" i="14"/>
  <c r="E954" i="14"/>
  <c r="D954" i="14"/>
  <c r="B954" i="14"/>
  <c r="F953" i="14"/>
  <c r="E953" i="14"/>
  <c r="D953" i="14"/>
  <c r="B953" i="14"/>
  <c r="F952" i="14"/>
  <c r="E952" i="14"/>
  <c r="D952" i="14"/>
  <c r="B952" i="14"/>
  <c r="F951" i="14"/>
  <c r="E951" i="14"/>
  <c r="D951" i="14"/>
  <c r="B951" i="14"/>
  <c r="F950" i="14"/>
  <c r="E950" i="14"/>
  <c r="D950" i="14"/>
  <c r="B950" i="14"/>
  <c r="F949" i="14"/>
  <c r="E949" i="14"/>
  <c r="D949" i="14"/>
  <c r="B949" i="14"/>
  <c r="F948" i="14"/>
  <c r="E948" i="14"/>
  <c r="D948" i="14"/>
  <c r="B948" i="14"/>
  <c r="F947" i="14"/>
  <c r="E947" i="14"/>
  <c r="D947" i="14"/>
  <c r="B947" i="14"/>
  <c r="F946" i="14"/>
  <c r="E946" i="14"/>
  <c r="D946" i="14"/>
  <c r="B946" i="14"/>
  <c r="F945" i="14"/>
  <c r="E945" i="14"/>
  <c r="D945" i="14"/>
  <c r="B945" i="14"/>
  <c r="F944" i="14"/>
  <c r="E944" i="14"/>
  <c r="D944" i="14"/>
  <c r="B944" i="14"/>
  <c r="F943" i="14"/>
  <c r="E943" i="14"/>
  <c r="D943" i="14"/>
  <c r="B943" i="14"/>
  <c r="F942" i="14"/>
  <c r="E942" i="14"/>
  <c r="D942" i="14"/>
  <c r="B942" i="14"/>
  <c r="F941" i="14"/>
  <c r="E941" i="14"/>
  <c r="D941" i="14"/>
  <c r="B941" i="14"/>
  <c r="F940" i="14"/>
  <c r="E940" i="14"/>
  <c r="D940" i="14"/>
  <c r="B940" i="14"/>
  <c r="F939" i="14"/>
  <c r="E939" i="14"/>
  <c r="D939" i="14"/>
  <c r="B939" i="14"/>
  <c r="F938" i="14"/>
  <c r="E938" i="14"/>
  <c r="D938" i="14"/>
  <c r="B938" i="14"/>
  <c r="F937" i="14"/>
  <c r="E937" i="14"/>
  <c r="D937" i="14"/>
  <c r="B937" i="14"/>
  <c r="F936" i="14"/>
  <c r="E936" i="14"/>
  <c r="D936" i="14"/>
  <c r="B936" i="14"/>
  <c r="F935" i="14"/>
  <c r="E935" i="14"/>
  <c r="D935" i="14"/>
  <c r="B935" i="14"/>
  <c r="F934" i="14"/>
  <c r="E934" i="14"/>
  <c r="D934" i="14"/>
  <c r="B934" i="14"/>
  <c r="F933" i="14"/>
  <c r="E933" i="14"/>
  <c r="D933" i="14"/>
  <c r="B933" i="14"/>
  <c r="F932" i="14"/>
  <c r="E932" i="14"/>
  <c r="D932" i="14"/>
  <c r="B932" i="14"/>
  <c r="F931" i="14"/>
  <c r="E931" i="14"/>
  <c r="D931" i="14"/>
  <c r="B931" i="14"/>
  <c r="F930" i="14"/>
  <c r="E930" i="14"/>
  <c r="D930" i="14"/>
  <c r="B930" i="14"/>
  <c r="F929" i="14"/>
  <c r="E929" i="14"/>
  <c r="D929" i="14"/>
  <c r="B929" i="14"/>
  <c r="F928" i="14"/>
  <c r="E928" i="14"/>
  <c r="D928" i="14"/>
  <c r="B928" i="14"/>
  <c r="F927" i="14"/>
  <c r="E927" i="14"/>
  <c r="D927" i="14"/>
  <c r="B927" i="14"/>
  <c r="F926" i="14"/>
  <c r="E926" i="14"/>
  <c r="D926" i="14"/>
  <c r="B926" i="14"/>
  <c r="F925" i="14"/>
  <c r="E925" i="14"/>
  <c r="D925" i="14"/>
  <c r="B925" i="14"/>
  <c r="F924" i="14"/>
  <c r="E924" i="14"/>
  <c r="D924" i="14"/>
  <c r="B924" i="14"/>
  <c r="F923" i="14"/>
  <c r="E923" i="14"/>
  <c r="D923" i="14"/>
  <c r="B923" i="14"/>
  <c r="F922" i="14"/>
  <c r="E922" i="14"/>
  <c r="D922" i="14"/>
  <c r="B922" i="14"/>
  <c r="F921" i="14"/>
  <c r="E921" i="14"/>
  <c r="D921" i="14"/>
  <c r="B921" i="14"/>
  <c r="F920" i="14"/>
  <c r="E920" i="14"/>
  <c r="D920" i="14"/>
  <c r="B920" i="14"/>
  <c r="F919" i="14"/>
  <c r="E919" i="14"/>
  <c r="D919" i="14"/>
  <c r="B919" i="14"/>
  <c r="F918" i="14"/>
  <c r="E918" i="14"/>
  <c r="D918" i="14"/>
  <c r="B918" i="14"/>
  <c r="F917" i="14"/>
  <c r="E917" i="14"/>
  <c r="D917" i="14"/>
  <c r="B917" i="14"/>
  <c r="F916" i="14"/>
  <c r="E916" i="14"/>
  <c r="D916" i="14"/>
  <c r="B916" i="14"/>
  <c r="F915" i="14"/>
  <c r="E915" i="14"/>
  <c r="D915" i="14"/>
  <c r="B915" i="14"/>
  <c r="F914" i="14"/>
  <c r="E914" i="14"/>
  <c r="D914" i="14"/>
  <c r="B914" i="14"/>
  <c r="F913" i="14"/>
  <c r="E913" i="14"/>
  <c r="D913" i="14"/>
  <c r="B913" i="14"/>
  <c r="F912" i="14"/>
  <c r="E912" i="14"/>
  <c r="D912" i="14"/>
  <c r="B912" i="14"/>
  <c r="F911" i="14"/>
  <c r="E911" i="14"/>
  <c r="D911" i="14"/>
  <c r="B911" i="14"/>
  <c r="F910" i="14"/>
  <c r="E910" i="14"/>
  <c r="D910" i="14"/>
  <c r="B910" i="14"/>
  <c r="F909" i="14"/>
  <c r="E909" i="14"/>
  <c r="D909" i="14"/>
  <c r="B909" i="14"/>
  <c r="F908" i="14"/>
  <c r="E908" i="14"/>
  <c r="D908" i="14"/>
  <c r="B908" i="14"/>
  <c r="F907" i="14"/>
  <c r="E907" i="14"/>
  <c r="D907" i="14"/>
  <c r="B907" i="14"/>
  <c r="F906" i="14"/>
  <c r="E906" i="14"/>
  <c r="D906" i="14"/>
  <c r="B906" i="14"/>
  <c r="F905" i="14"/>
  <c r="E905" i="14"/>
  <c r="D905" i="14"/>
  <c r="B905" i="14"/>
  <c r="F904" i="14"/>
  <c r="E904" i="14"/>
  <c r="D904" i="14"/>
  <c r="B904" i="14"/>
  <c r="F903" i="14"/>
  <c r="E903" i="14"/>
  <c r="D903" i="14"/>
  <c r="B903" i="14"/>
  <c r="F902" i="14"/>
  <c r="E902" i="14"/>
  <c r="D902" i="14"/>
  <c r="B902" i="14"/>
  <c r="F901" i="14"/>
  <c r="E901" i="14"/>
  <c r="D901" i="14"/>
  <c r="B901" i="14"/>
  <c r="F900" i="14"/>
  <c r="E900" i="14"/>
  <c r="D900" i="14"/>
  <c r="B900" i="14"/>
  <c r="F899" i="14"/>
  <c r="E899" i="14"/>
  <c r="D899" i="14"/>
  <c r="B899" i="14"/>
  <c r="F898" i="14"/>
  <c r="E898" i="14"/>
  <c r="D898" i="14"/>
  <c r="B898" i="14"/>
  <c r="F897" i="14"/>
  <c r="E897" i="14"/>
  <c r="D897" i="14"/>
  <c r="B897" i="14"/>
  <c r="F896" i="14"/>
  <c r="E896" i="14"/>
  <c r="D896" i="14"/>
  <c r="B896" i="14"/>
  <c r="F895" i="14"/>
  <c r="E895" i="14"/>
  <c r="D895" i="14"/>
  <c r="B895" i="14"/>
  <c r="F894" i="14"/>
  <c r="E894" i="14"/>
  <c r="D894" i="14"/>
  <c r="B894" i="14"/>
  <c r="F893" i="14"/>
  <c r="E893" i="14"/>
  <c r="D893" i="14"/>
  <c r="B893" i="14"/>
  <c r="F892" i="14"/>
  <c r="E892" i="14"/>
  <c r="D892" i="14"/>
  <c r="B892" i="14"/>
  <c r="F891" i="14"/>
  <c r="E891" i="14"/>
  <c r="D891" i="14"/>
  <c r="B891" i="14"/>
  <c r="F890" i="14"/>
  <c r="E890" i="14"/>
  <c r="D890" i="14"/>
  <c r="B890" i="14"/>
  <c r="F889" i="14"/>
  <c r="E889" i="14"/>
  <c r="D889" i="14"/>
  <c r="B889" i="14"/>
  <c r="F888" i="14"/>
  <c r="E888" i="14"/>
  <c r="D888" i="14"/>
  <c r="B888" i="14"/>
  <c r="F887" i="14"/>
  <c r="E887" i="14"/>
  <c r="D887" i="14"/>
  <c r="B887" i="14"/>
  <c r="F886" i="14"/>
  <c r="E886" i="14"/>
  <c r="D886" i="14"/>
  <c r="B886" i="14"/>
  <c r="F885" i="14"/>
  <c r="E885" i="14"/>
  <c r="D885" i="14"/>
  <c r="B885" i="14"/>
  <c r="F884" i="14"/>
  <c r="E884" i="14"/>
  <c r="D884" i="14"/>
  <c r="B884" i="14"/>
  <c r="F883" i="14"/>
  <c r="E883" i="14"/>
  <c r="D883" i="14"/>
  <c r="B883" i="14"/>
  <c r="F882" i="14"/>
  <c r="E882" i="14"/>
  <c r="D882" i="14"/>
  <c r="B882" i="14"/>
  <c r="F881" i="14"/>
  <c r="E881" i="14"/>
  <c r="D881" i="14"/>
  <c r="B881" i="14"/>
  <c r="F880" i="14"/>
  <c r="E880" i="14"/>
  <c r="D880" i="14"/>
  <c r="B880" i="14"/>
  <c r="F879" i="14"/>
  <c r="E879" i="14"/>
  <c r="D879" i="14"/>
  <c r="B879" i="14"/>
  <c r="F878" i="14"/>
  <c r="E878" i="14"/>
  <c r="D878" i="14"/>
  <c r="B878" i="14"/>
  <c r="F877" i="14"/>
  <c r="E877" i="14"/>
  <c r="D877" i="14"/>
  <c r="B877" i="14"/>
  <c r="F876" i="14"/>
  <c r="E876" i="14"/>
  <c r="D876" i="14"/>
  <c r="B876" i="14"/>
  <c r="F875" i="14"/>
  <c r="E875" i="14"/>
  <c r="D875" i="14"/>
  <c r="B875" i="14"/>
  <c r="F874" i="14"/>
  <c r="E874" i="14"/>
  <c r="D874" i="14"/>
  <c r="B874" i="14"/>
  <c r="F873" i="14"/>
  <c r="E873" i="14"/>
  <c r="D873" i="14"/>
  <c r="B873" i="14"/>
  <c r="F872" i="14"/>
  <c r="E872" i="14"/>
  <c r="D872" i="14"/>
  <c r="B872" i="14"/>
  <c r="F871" i="14"/>
  <c r="E871" i="14"/>
  <c r="D871" i="14"/>
  <c r="B871" i="14"/>
  <c r="F870" i="14"/>
  <c r="E870" i="14"/>
  <c r="D870" i="14"/>
  <c r="B870" i="14"/>
  <c r="F869" i="14"/>
  <c r="E869" i="14"/>
  <c r="D869" i="14"/>
  <c r="B869" i="14"/>
  <c r="F868" i="14"/>
  <c r="E868" i="14"/>
  <c r="D868" i="14"/>
  <c r="B868" i="14"/>
  <c r="F867" i="14"/>
  <c r="E867" i="14"/>
  <c r="D867" i="14"/>
  <c r="B867" i="14"/>
  <c r="F866" i="14"/>
  <c r="E866" i="14"/>
  <c r="D866" i="14"/>
  <c r="B866" i="14"/>
  <c r="F865" i="14"/>
  <c r="E865" i="14"/>
  <c r="D865" i="14"/>
  <c r="B865" i="14"/>
  <c r="F864" i="14"/>
  <c r="E864" i="14"/>
  <c r="D864" i="14"/>
  <c r="B864" i="14"/>
  <c r="F863" i="14"/>
  <c r="E863" i="14"/>
  <c r="D863" i="14"/>
  <c r="B863" i="14"/>
  <c r="F862" i="14"/>
  <c r="E862" i="14"/>
  <c r="D862" i="14"/>
  <c r="B862" i="14"/>
  <c r="F861" i="14"/>
  <c r="E861" i="14"/>
  <c r="D861" i="14"/>
  <c r="B861" i="14"/>
  <c r="F860" i="14"/>
  <c r="E860" i="14"/>
  <c r="D860" i="14"/>
  <c r="B860" i="14"/>
  <c r="F859" i="14"/>
  <c r="E859" i="14"/>
  <c r="D859" i="14"/>
  <c r="B859" i="14"/>
  <c r="F858" i="14"/>
  <c r="E858" i="14"/>
  <c r="D858" i="14"/>
  <c r="B858" i="14"/>
  <c r="F857" i="14"/>
  <c r="E857" i="14"/>
  <c r="D857" i="14"/>
  <c r="B857" i="14"/>
  <c r="F856" i="14"/>
  <c r="E856" i="14"/>
  <c r="D856" i="14"/>
  <c r="B856" i="14"/>
  <c r="F855" i="14"/>
  <c r="E855" i="14"/>
  <c r="D855" i="14"/>
  <c r="B855" i="14"/>
  <c r="F854" i="14"/>
  <c r="E854" i="14"/>
  <c r="D854" i="14"/>
  <c r="B854" i="14"/>
  <c r="F853" i="14"/>
  <c r="E853" i="14"/>
  <c r="D853" i="14"/>
  <c r="B853" i="14"/>
  <c r="F852" i="14"/>
  <c r="E852" i="14"/>
  <c r="D852" i="14"/>
  <c r="B852" i="14"/>
  <c r="F851" i="14"/>
  <c r="E851" i="14"/>
  <c r="D851" i="14"/>
  <c r="B851" i="14"/>
  <c r="F850" i="14"/>
  <c r="E850" i="14"/>
  <c r="D850" i="14"/>
  <c r="B850" i="14"/>
  <c r="F849" i="14"/>
  <c r="E849" i="14"/>
  <c r="D849" i="14"/>
  <c r="B849" i="14"/>
  <c r="F848" i="14"/>
  <c r="E848" i="14"/>
  <c r="D848" i="14"/>
  <c r="B848" i="14"/>
  <c r="F847" i="14"/>
  <c r="E847" i="14"/>
  <c r="D847" i="14"/>
  <c r="B847" i="14"/>
  <c r="F846" i="14"/>
  <c r="E846" i="14"/>
  <c r="D846" i="14"/>
  <c r="B846" i="14"/>
  <c r="F845" i="14"/>
  <c r="E845" i="14"/>
  <c r="D845" i="14"/>
  <c r="B845" i="14"/>
  <c r="F844" i="14"/>
  <c r="E844" i="14"/>
  <c r="D844" i="14"/>
  <c r="B844" i="14"/>
  <c r="F843" i="14"/>
  <c r="E843" i="14"/>
  <c r="D843" i="14"/>
  <c r="B843" i="14"/>
  <c r="F842" i="14"/>
  <c r="E842" i="14"/>
  <c r="D842" i="14"/>
  <c r="B842" i="14"/>
  <c r="F841" i="14"/>
  <c r="E841" i="14"/>
  <c r="D841" i="14"/>
  <c r="B841" i="14"/>
  <c r="F840" i="14"/>
  <c r="E840" i="14"/>
  <c r="D840" i="14"/>
  <c r="B840" i="14"/>
  <c r="F839" i="14"/>
  <c r="E839" i="14"/>
  <c r="D839" i="14"/>
  <c r="B839" i="14"/>
  <c r="F838" i="14"/>
  <c r="E838" i="14"/>
  <c r="D838" i="14"/>
  <c r="B838" i="14"/>
  <c r="F837" i="14"/>
  <c r="E837" i="14"/>
  <c r="D837" i="14"/>
  <c r="B837" i="14"/>
  <c r="F836" i="14"/>
  <c r="E836" i="14"/>
  <c r="D836" i="14"/>
  <c r="B836" i="14"/>
  <c r="F835" i="14"/>
  <c r="E835" i="14"/>
  <c r="D835" i="14"/>
  <c r="B835" i="14"/>
  <c r="F834" i="14"/>
  <c r="E834" i="14"/>
  <c r="D834" i="14"/>
  <c r="B834" i="14"/>
  <c r="F833" i="14"/>
  <c r="E833" i="14"/>
  <c r="D833" i="14"/>
  <c r="B833" i="14"/>
  <c r="F832" i="14"/>
  <c r="E832" i="14"/>
  <c r="D832" i="14"/>
  <c r="B832" i="14"/>
  <c r="F831" i="14"/>
  <c r="E831" i="14"/>
  <c r="D831" i="14"/>
  <c r="B831" i="14"/>
  <c r="F830" i="14"/>
  <c r="E830" i="14"/>
  <c r="D830" i="14"/>
  <c r="B830" i="14"/>
  <c r="F829" i="14"/>
  <c r="E829" i="14"/>
  <c r="D829" i="14"/>
  <c r="B829" i="14"/>
  <c r="F828" i="14"/>
  <c r="E828" i="14"/>
  <c r="D828" i="14"/>
  <c r="B828" i="14"/>
  <c r="F827" i="14"/>
  <c r="E827" i="14"/>
  <c r="D827" i="14"/>
  <c r="B827" i="14"/>
  <c r="F826" i="14"/>
  <c r="E826" i="14"/>
  <c r="D826" i="14"/>
  <c r="B826" i="14"/>
  <c r="F825" i="14"/>
  <c r="E825" i="14"/>
  <c r="D825" i="14"/>
  <c r="B825" i="14"/>
  <c r="F824" i="14"/>
  <c r="E824" i="14"/>
  <c r="D824" i="14"/>
  <c r="B824" i="14"/>
  <c r="F823" i="14"/>
  <c r="E823" i="14"/>
  <c r="D823" i="14"/>
  <c r="B823" i="14"/>
  <c r="F822" i="14"/>
  <c r="E822" i="14"/>
  <c r="D822" i="14"/>
  <c r="B822" i="14"/>
  <c r="F821" i="14"/>
  <c r="E821" i="14"/>
  <c r="D821" i="14"/>
  <c r="B821" i="14"/>
  <c r="F820" i="14"/>
  <c r="E820" i="14"/>
  <c r="D820" i="14"/>
  <c r="B820" i="14"/>
  <c r="F819" i="14"/>
  <c r="E819" i="14"/>
  <c r="D819" i="14"/>
  <c r="B819" i="14"/>
  <c r="F818" i="14"/>
  <c r="E818" i="14"/>
  <c r="D818" i="14"/>
  <c r="B818" i="14"/>
  <c r="F817" i="14"/>
  <c r="E817" i="14"/>
  <c r="D817" i="14"/>
  <c r="B817" i="14"/>
  <c r="F816" i="14"/>
  <c r="E816" i="14"/>
  <c r="D816" i="14"/>
  <c r="B816" i="14"/>
  <c r="F815" i="14"/>
  <c r="E815" i="14"/>
  <c r="D815" i="14"/>
  <c r="B815" i="14"/>
  <c r="F814" i="14"/>
  <c r="E814" i="14"/>
  <c r="D814" i="14"/>
  <c r="B814" i="14"/>
  <c r="F813" i="14"/>
  <c r="E813" i="14"/>
  <c r="D813" i="14"/>
  <c r="B813" i="14"/>
  <c r="F812" i="14"/>
  <c r="E812" i="14"/>
  <c r="D812" i="14"/>
  <c r="B812" i="14"/>
  <c r="F811" i="14"/>
  <c r="E811" i="14"/>
  <c r="D811" i="14"/>
  <c r="B811" i="14"/>
  <c r="F810" i="14"/>
  <c r="E810" i="14"/>
  <c r="D810" i="14"/>
  <c r="B810" i="14"/>
  <c r="F809" i="14"/>
  <c r="E809" i="14"/>
  <c r="D809" i="14"/>
  <c r="B809" i="14"/>
  <c r="F808" i="14"/>
  <c r="E808" i="14"/>
  <c r="D808" i="14"/>
  <c r="B808" i="14"/>
  <c r="F807" i="14"/>
  <c r="E807" i="14"/>
  <c r="D807" i="14"/>
  <c r="B807" i="14"/>
  <c r="F806" i="14"/>
  <c r="E806" i="14"/>
  <c r="D806" i="14"/>
  <c r="B806" i="14"/>
  <c r="F805" i="14"/>
  <c r="E805" i="14"/>
  <c r="D805" i="14"/>
  <c r="B805" i="14"/>
  <c r="F804" i="14"/>
  <c r="E804" i="14"/>
  <c r="D804" i="14"/>
  <c r="B804" i="14"/>
  <c r="F803" i="14"/>
  <c r="E803" i="14"/>
  <c r="D803" i="14"/>
  <c r="B803" i="14"/>
  <c r="F802" i="14"/>
  <c r="E802" i="14"/>
  <c r="D802" i="14"/>
  <c r="B802" i="14"/>
  <c r="F801" i="14"/>
  <c r="E801" i="14"/>
  <c r="D801" i="14"/>
  <c r="B801" i="14"/>
  <c r="F800" i="14"/>
  <c r="E800" i="14"/>
  <c r="D800" i="14"/>
  <c r="B800" i="14"/>
  <c r="F799" i="14"/>
  <c r="E799" i="14"/>
  <c r="D799" i="14"/>
  <c r="B799" i="14"/>
  <c r="F798" i="14"/>
  <c r="E798" i="14"/>
  <c r="D798" i="14"/>
  <c r="B798" i="14"/>
  <c r="F797" i="14"/>
  <c r="E797" i="14"/>
  <c r="D797" i="14"/>
  <c r="B797" i="14"/>
  <c r="F796" i="14"/>
  <c r="E796" i="14"/>
  <c r="D796" i="14"/>
  <c r="B796" i="14"/>
  <c r="F795" i="14"/>
  <c r="E795" i="14"/>
  <c r="D795" i="14"/>
  <c r="B795" i="14"/>
  <c r="F794" i="14"/>
  <c r="E794" i="14"/>
  <c r="D794" i="14"/>
  <c r="B794" i="14"/>
  <c r="F793" i="14"/>
  <c r="E793" i="14"/>
  <c r="D793" i="14"/>
  <c r="B793" i="14"/>
  <c r="F792" i="14"/>
  <c r="E792" i="14"/>
  <c r="D792" i="14"/>
  <c r="B792" i="14"/>
  <c r="F791" i="14"/>
  <c r="E791" i="14"/>
  <c r="D791" i="14"/>
  <c r="B791" i="14"/>
  <c r="F790" i="14"/>
  <c r="E790" i="14"/>
  <c r="D790" i="14"/>
  <c r="B790" i="14"/>
  <c r="F789" i="14"/>
  <c r="E789" i="14"/>
  <c r="D789" i="14"/>
  <c r="B789" i="14"/>
  <c r="F788" i="14"/>
  <c r="E788" i="14"/>
  <c r="D788" i="14"/>
  <c r="B788" i="14"/>
  <c r="F787" i="14"/>
  <c r="E787" i="14"/>
  <c r="D787" i="14"/>
  <c r="B787" i="14"/>
  <c r="F786" i="14"/>
  <c r="E786" i="14"/>
  <c r="D786" i="14"/>
  <c r="B786" i="14"/>
  <c r="F785" i="14"/>
  <c r="E785" i="14"/>
  <c r="D785" i="14"/>
  <c r="B785" i="14"/>
  <c r="F784" i="14"/>
  <c r="E784" i="14"/>
  <c r="D784" i="14"/>
  <c r="B784" i="14"/>
  <c r="F783" i="14"/>
  <c r="E783" i="14"/>
  <c r="D783" i="14"/>
  <c r="B783" i="14"/>
  <c r="F782" i="14"/>
  <c r="E782" i="14"/>
  <c r="D782" i="14"/>
  <c r="B782" i="14"/>
  <c r="F781" i="14"/>
  <c r="E781" i="14"/>
  <c r="D781" i="14"/>
  <c r="B781" i="14"/>
  <c r="F780" i="14"/>
  <c r="E780" i="14"/>
  <c r="D780" i="14"/>
  <c r="B780" i="14"/>
  <c r="F779" i="14"/>
  <c r="E779" i="14"/>
  <c r="D779" i="14"/>
  <c r="B779" i="14"/>
  <c r="F778" i="14"/>
  <c r="E778" i="14"/>
  <c r="D778" i="14"/>
  <c r="B778" i="14"/>
  <c r="F777" i="14"/>
  <c r="E777" i="14"/>
  <c r="D777" i="14"/>
  <c r="B777" i="14"/>
  <c r="F776" i="14"/>
  <c r="E776" i="14"/>
  <c r="D776" i="14"/>
  <c r="B776" i="14"/>
  <c r="F775" i="14"/>
  <c r="E775" i="14"/>
  <c r="D775" i="14"/>
  <c r="B775" i="14"/>
  <c r="F774" i="14"/>
  <c r="E774" i="14"/>
  <c r="D774" i="14"/>
  <c r="B774" i="14"/>
  <c r="F773" i="14"/>
  <c r="E773" i="14"/>
  <c r="D773" i="14"/>
  <c r="B773" i="14"/>
  <c r="F772" i="14"/>
  <c r="E772" i="14"/>
  <c r="D772" i="14"/>
  <c r="B772" i="14"/>
  <c r="F771" i="14"/>
  <c r="E771" i="14"/>
  <c r="D771" i="14"/>
  <c r="B771" i="14"/>
  <c r="F770" i="14"/>
  <c r="E770" i="14"/>
  <c r="D770" i="14"/>
  <c r="B770" i="14"/>
  <c r="F769" i="14"/>
  <c r="E769" i="14"/>
  <c r="D769" i="14"/>
  <c r="B769" i="14"/>
  <c r="F768" i="14"/>
  <c r="E768" i="14"/>
  <c r="D768" i="14"/>
  <c r="B768" i="14"/>
  <c r="F767" i="14"/>
  <c r="E767" i="14"/>
  <c r="D767" i="14"/>
  <c r="B767" i="14"/>
  <c r="F766" i="14"/>
  <c r="E766" i="14"/>
  <c r="D766" i="14"/>
  <c r="B766" i="14"/>
  <c r="F765" i="14"/>
  <c r="E765" i="14"/>
  <c r="D765" i="14"/>
  <c r="B765" i="14"/>
  <c r="F764" i="14"/>
  <c r="E764" i="14"/>
  <c r="D764" i="14"/>
  <c r="B764" i="14"/>
  <c r="F763" i="14"/>
  <c r="E763" i="14"/>
  <c r="D763" i="14"/>
  <c r="B763" i="14"/>
  <c r="F762" i="14"/>
  <c r="E762" i="14"/>
  <c r="D762" i="14"/>
  <c r="B762" i="14"/>
  <c r="F761" i="14"/>
  <c r="E761" i="14"/>
  <c r="D761" i="14"/>
  <c r="B761" i="14"/>
  <c r="F760" i="14"/>
  <c r="E760" i="14"/>
  <c r="D760" i="14"/>
  <c r="B760" i="14"/>
  <c r="F759" i="14"/>
  <c r="E759" i="14"/>
  <c r="D759" i="14"/>
  <c r="B759" i="14"/>
  <c r="F758" i="14"/>
  <c r="E758" i="14"/>
  <c r="D758" i="14"/>
  <c r="B758" i="14"/>
  <c r="F757" i="14"/>
  <c r="E757" i="14"/>
  <c r="D757" i="14"/>
  <c r="B757" i="14"/>
  <c r="F756" i="14"/>
  <c r="E756" i="14"/>
  <c r="D756" i="14"/>
  <c r="B756" i="14"/>
  <c r="F755" i="14"/>
  <c r="E755" i="14"/>
  <c r="D755" i="14"/>
  <c r="B755" i="14"/>
  <c r="F754" i="14"/>
  <c r="E754" i="14"/>
  <c r="D754" i="14"/>
  <c r="B754" i="14"/>
  <c r="F753" i="14"/>
  <c r="E753" i="14"/>
  <c r="D753" i="14"/>
  <c r="B753" i="14"/>
  <c r="F752" i="14"/>
  <c r="E752" i="14"/>
  <c r="D752" i="14"/>
  <c r="B752" i="14"/>
  <c r="F751" i="14"/>
  <c r="E751" i="14"/>
  <c r="D751" i="14"/>
  <c r="B751" i="14"/>
  <c r="F750" i="14"/>
  <c r="E750" i="14"/>
  <c r="D750" i="14"/>
  <c r="B750" i="14"/>
  <c r="F749" i="14"/>
  <c r="E749" i="14"/>
  <c r="D749" i="14"/>
  <c r="B749" i="14"/>
  <c r="F748" i="14"/>
  <c r="E748" i="14"/>
  <c r="D748" i="14"/>
  <c r="B748" i="14"/>
  <c r="F747" i="14"/>
  <c r="E747" i="14"/>
  <c r="D747" i="14"/>
  <c r="B747" i="14"/>
  <c r="F746" i="14"/>
  <c r="E746" i="14"/>
  <c r="D746" i="14"/>
  <c r="B746" i="14"/>
  <c r="F745" i="14"/>
  <c r="E745" i="14"/>
  <c r="D745" i="14"/>
  <c r="B745" i="14"/>
  <c r="F744" i="14"/>
  <c r="E744" i="14"/>
  <c r="D744" i="14"/>
  <c r="B744" i="14"/>
  <c r="F743" i="14"/>
  <c r="E743" i="14"/>
  <c r="D743" i="14"/>
  <c r="B743" i="14"/>
  <c r="F742" i="14"/>
  <c r="E742" i="14"/>
  <c r="D742" i="14"/>
  <c r="B742" i="14"/>
  <c r="F741" i="14"/>
  <c r="E741" i="14"/>
  <c r="D741" i="14"/>
  <c r="B741" i="14"/>
  <c r="F740" i="14"/>
  <c r="E740" i="14"/>
  <c r="D740" i="14"/>
  <c r="B740" i="14"/>
  <c r="F739" i="14"/>
  <c r="E739" i="14"/>
  <c r="D739" i="14"/>
  <c r="B739" i="14"/>
  <c r="F738" i="14"/>
  <c r="E738" i="14"/>
  <c r="D738" i="14"/>
  <c r="B738" i="14"/>
  <c r="F737" i="14"/>
  <c r="E737" i="14"/>
  <c r="D737" i="14"/>
  <c r="B737" i="14"/>
  <c r="F736" i="14"/>
  <c r="E736" i="14"/>
  <c r="D736" i="14"/>
  <c r="B736" i="14"/>
  <c r="F735" i="14"/>
  <c r="E735" i="14"/>
  <c r="D735" i="14"/>
  <c r="B735" i="14"/>
  <c r="F734" i="14"/>
  <c r="E734" i="14"/>
  <c r="D734" i="14"/>
  <c r="B734" i="14"/>
  <c r="F733" i="14"/>
  <c r="E733" i="14"/>
  <c r="D733" i="14"/>
  <c r="B733" i="14"/>
  <c r="F732" i="14"/>
  <c r="E732" i="14"/>
  <c r="D732" i="14"/>
  <c r="B732" i="14"/>
  <c r="F731" i="14"/>
  <c r="E731" i="14"/>
  <c r="D731" i="14"/>
  <c r="B731" i="14"/>
  <c r="F730" i="14"/>
  <c r="E730" i="14"/>
  <c r="D730" i="14"/>
  <c r="B730" i="14"/>
  <c r="F729" i="14"/>
  <c r="E729" i="14"/>
  <c r="D729" i="14"/>
  <c r="B729" i="14"/>
  <c r="F728" i="14"/>
  <c r="E728" i="14"/>
  <c r="D728" i="14"/>
  <c r="B728" i="14"/>
  <c r="F727" i="14"/>
  <c r="E727" i="14"/>
  <c r="D727" i="14"/>
  <c r="B727" i="14"/>
  <c r="F726" i="14"/>
  <c r="E726" i="14"/>
  <c r="D726" i="14"/>
  <c r="B726" i="14"/>
  <c r="F725" i="14"/>
  <c r="E725" i="14"/>
  <c r="D725" i="14"/>
  <c r="B725" i="14"/>
  <c r="F724" i="14"/>
  <c r="E724" i="14"/>
  <c r="D724" i="14"/>
  <c r="B724" i="14"/>
  <c r="F723" i="14"/>
  <c r="E723" i="14"/>
  <c r="D723" i="14"/>
  <c r="B723" i="14"/>
  <c r="F722" i="14"/>
  <c r="E722" i="14"/>
  <c r="D722" i="14"/>
  <c r="B722" i="14"/>
  <c r="F721" i="14"/>
  <c r="E721" i="14"/>
  <c r="D721" i="14"/>
  <c r="B721" i="14"/>
  <c r="F720" i="14"/>
  <c r="E720" i="14"/>
  <c r="D720" i="14"/>
  <c r="B720" i="14"/>
  <c r="F719" i="14"/>
  <c r="E719" i="14"/>
  <c r="D719" i="14"/>
  <c r="B719" i="14"/>
  <c r="F718" i="14"/>
  <c r="E718" i="14"/>
  <c r="D718" i="14"/>
  <c r="B718" i="14"/>
  <c r="F717" i="14"/>
  <c r="E717" i="14"/>
  <c r="D717" i="14"/>
  <c r="B717" i="14"/>
  <c r="F716" i="14"/>
  <c r="E716" i="14"/>
  <c r="D716" i="14"/>
  <c r="B716" i="14"/>
  <c r="F715" i="14"/>
  <c r="E715" i="14"/>
  <c r="D715" i="14"/>
  <c r="B715" i="14"/>
  <c r="F714" i="14"/>
  <c r="E714" i="14"/>
  <c r="D714" i="14"/>
  <c r="B714" i="14"/>
  <c r="F713" i="14"/>
  <c r="E713" i="14"/>
  <c r="D713" i="14"/>
  <c r="B713" i="14"/>
  <c r="F712" i="14"/>
  <c r="E712" i="14"/>
  <c r="D712" i="14"/>
  <c r="B712" i="14"/>
  <c r="F711" i="14"/>
  <c r="E711" i="14"/>
  <c r="D711" i="14"/>
  <c r="B711" i="14"/>
  <c r="F710" i="14"/>
  <c r="E710" i="14"/>
  <c r="D710" i="14"/>
  <c r="B710" i="14"/>
  <c r="F709" i="14"/>
  <c r="E709" i="14"/>
  <c r="D709" i="14"/>
  <c r="B709" i="14"/>
  <c r="F708" i="14"/>
  <c r="E708" i="14"/>
  <c r="D708" i="14"/>
  <c r="B708" i="14"/>
  <c r="F707" i="14"/>
  <c r="E707" i="14"/>
  <c r="D707" i="14"/>
  <c r="B707" i="14"/>
  <c r="F706" i="14"/>
  <c r="E706" i="14"/>
  <c r="D706" i="14"/>
  <c r="B706" i="14"/>
  <c r="F705" i="14"/>
  <c r="E705" i="14"/>
  <c r="D705" i="14"/>
  <c r="B705" i="14"/>
  <c r="F704" i="14"/>
  <c r="E704" i="14"/>
  <c r="D704" i="14"/>
  <c r="B704" i="14"/>
  <c r="F703" i="14"/>
  <c r="E703" i="14"/>
  <c r="D703" i="14"/>
  <c r="B703" i="14"/>
  <c r="F702" i="14"/>
  <c r="E702" i="14"/>
  <c r="D702" i="14"/>
  <c r="B702" i="14"/>
  <c r="F701" i="14"/>
  <c r="E701" i="14"/>
  <c r="D701" i="14"/>
  <c r="B701" i="14"/>
  <c r="F700" i="14"/>
  <c r="E700" i="14"/>
  <c r="D700" i="14"/>
  <c r="B700" i="14"/>
  <c r="F699" i="14"/>
  <c r="E699" i="14"/>
  <c r="D699" i="14"/>
  <c r="B699" i="14"/>
  <c r="F698" i="14"/>
  <c r="E698" i="14"/>
  <c r="D698" i="14"/>
  <c r="B698" i="14"/>
  <c r="F697" i="14"/>
  <c r="E697" i="14"/>
  <c r="D697" i="14"/>
  <c r="B697" i="14"/>
  <c r="F696" i="14"/>
  <c r="E696" i="14"/>
  <c r="D696" i="14"/>
  <c r="B696" i="14"/>
  <c r="F695" i="14"/>
  <c r="E695" i="14"/>
  <c r="D695" i="14"/>
  <c r="B695" i="14"/>
  <c r="F694" i="14"/>
  <c r="E694" i="14"/>
  <c r="D694" i="14"/>
  <c r="B694" i="14"/>
  <c r="F693" i="14"/>
  <c r="E693" i="14"/>
  <c r="D693" i="14"/>
  <c r="B693" i="14"/>
  <c r="F692" i="14"/>
  <c r="E692" i="14"/>
  <c r="D692" i="14"/>
  <c r="B692" i="14"/>
  <c r="F691" i="14"/>
  <c r="E691" i="14"/>
  <c r="D691" i="14"/>
  <c r="B691" i="14"/>
  <c r="F690" i="14"/>
  <c r="E690" i="14"/>
  <c r="D690" i="14"/>
  <c r="B690" i="14"/>
  <c r="F689" i="14"/>
  <c r="E689" i="14"/>
  <c r="D689" i="14"/>
  <c r="B689" i="14"/>
  <c r="F688" i="14"/>
  <c r="E688" i="14"/>
  <c r="D688" i="14"/>
  <c r="B688" i="14"/>
  <c r="F687" i="14"/>
  <c r="E687" i="14"/>
  <c r="D687" i="14"/>
  <c r="B687" i="14"/>
  <c r="F686" i="14"/>
  <c r="E686" i="14"/>
  <c r="D686" i="14"/>
  <c r="B686" i="14"/>
  <c r="F685" i="14"/>
  <c r="E685" i="14"/>
  <c r="D685" i="14"/>
  <c r="B685" i="14"/>
  <c r="F684" i="14"/>
  <c r="E684" i="14"/>
  <c r="D684" i="14"/>
  <c r="B684" i="14"/>
  <c r="F683" i="14"/>
  <c r="E683" i="14"/>
  <c r="D683" i="14"/>
  <c r="B683" i="14"/>
  <c r="F682" i="14"/>
  <c r="E682" i="14"/>
  <c r="D682" i="14"/>
  <c r="B682" i="14"/>
  <c r="F681" i="14"/>
  <c r="E681" i="14"/>
  <c r="D681" i="14"/>
  <c r="B681" i="14"/>
  <c r="F680" i="14"/>
  <c r="E680" i="14"/>
  <c r="D680" i="14"/>
  <c r="B680" i="14"/>
  <c r="F679" i="14"/>
  <c r="E679" i="14"/>
  <c r="D679" i="14"/>
  <c r="B679" i="14"/>
  <c r="F678" i="14"/>
  <c r="E678" i="14"/>
  <c r="D678" i="14"/>
  <c r="B678" i="14"/>
  <c r="F677" i="14"/>
  <c r="E677" i="14"/>
  <c r="D677" i="14"/>
  <c r="B677" i="14"/>
  <c r="F676" i="14"/>
  <c r="E676" i="14"/>
  <c r="D676" i="14"/>
  <c r="B676" i="14"/>
  <c r="F675" i="14"/>
  <c r="E675" i="14"/>
  <c r="D675" i="14"/>
  <c r="B675" i="14"/>
  <c r="F674" i="14"/>
  <c r="E674" i="14"/>
  <c r="D674" i="14"/>
  <c r="B674" i="14"/>
  <c r="F673" i="14"/>
  <c r="E673" i="14"/>
  <c r="D673" i="14"/>
  <c r="B673" i="14"/>
  <c r="F672" i="14"/>
  <c r="E672" i="14"/>
  <c r="D672" i="14"/>
  <c r="B672" i="14"/>
  <c r="F671" i="14"/>
  <c r="E671" i="14"/>
  <c r="D671" i="14"/>
  <c r="B671" i="14"/>
  <c r="F670" i="14"/>
  <c r="E670" i="14"/>
  <c r="D670" i="14"/>
  <c r="B670" i="14"/>
  <c r="F669" i="14"/>
  <c r="E669" i="14"/>
  <c r="D669" i="14"/>
  <c r="B669" i="14"/>
  <c r="F668" i="14"/>
  <c r="E668" i="14"/>
  <c r="D668" i="14"/>
  <c r="B668" i="14"/>
  <c r="F667" i="14"/>
  <c r="E667" i="14"/>
  <c r="D667" i="14"/>
  <c r="B667" i="14"/>
  <c r="F666" i="14"/>
  <c r="E666" i="14"/>
  <c r="D666" i="14"/>
  <c r="B666" i="14"/>
  <c r="F665" i="14"/>
  <c r="E665" i="14"/>
  <c r="D665" i="14"/>
  <c r="B665" i="14"/>
  <c r="F664" i="14"/>
  <c r="E664" i="14"/>
  <c r="D664" i="14"/>
  <c r="B664" i="14"/>
  <c r="F663" i="14"/>
  <c r="E663" i="14"/>
  <c r="D663" i="14"/>
  <c r="B663" i="14"/>
  <c r="F662" i="14"/>
  <c r="E662" i="14"/>
  <c r="D662" i="14"/>
  <c r="B662" i="14"/>
  <c r="F661" i="14"/>
  <c r="E661" i="14"/>
  <c r="D661" i="14"/>
  <c r="B661" i="14"/>
  <c r="F660" i="14"/>
  <c r="E660" i="14"/>
  <c r="D660" i="14"/>
  <c r="B660" i="14"/>
  <c r="F659" i="14"/>
  <c r="E659" i="14"/>
  <c r="D659" i="14"/>
  <c r="B659" i="14"/>
  <c r="F658" i="14"/>
  <c r="E658" i="14"/>
  <c r="D658" i="14"/>
  <c r="B658" i="14"/>
  <c r="F657" i="14"/>
  <c r="E657" i="14"/>
  <c r="D657" i="14"/>
  <c r="B657" i="14"/>
  <c r="E656" i="14"/>
  <c r="D656" i="14"/>
  <c r="B656" i="14"/>
  <c r="F655" i="14"/>
  <c r="E655" i="14"/>
  <c r="D655" i="14"/>
  <c r="B655" i="14"/>
  <c r="F654" i="14"/>
  <c r="E654" i="14"/>
  <c r="D654" i="14"/>
  <c r="B654" i="14"/>
  <c r="F653" i="14"/>
  <c r="E653" i="14"/>
  <c r="D653" i="14"/>
  <c r="B653" i="14"/>
  <c r="F652" i="14"/>
  <c r="E652" i="14"/>
  <c r="D652" i="14"/>
  <c r="B652" i="14"/>
  <c r="F651" i="14"/>
  <c r="E651" i="14"/>
  <c r="D651" i="14"/>
  <c r="B651" i="14"/>
  <c r="F650" i="14"/>
  <c r="E650" i="14"/>
  <c r="D650" i="14"/>
  <c r="B650" i="14"/>
  <c r="F649" i="14"/>
  <c r="E649" i="14"/>
  <c r="D649" i="14"/>
  <c r="B649" i="14"/>
  <c r="F648" i="14"/>
  <c r="E648" i="14"/>
  <c r="D648" i="14"/>
  <c r="B648" i="14"/>
  <c r="F647" i="14"/>
  <c r="E647" i="14"/>
  <c r="D647" i="14"/>
  <c r="B647" i="14"/>
  <c r="F646" i="14"/>
  <c r="E646" i="14"/>
  <c r="D646" i="14"/>
  <c r="B646" i="14"/>
  <c r="F645" i="14"/>
  <c r="E645" i="14"/>
  <c r="D645" i="14"/>
  <c r="B645" i="14"/>
  <c r="F644" i="14"/>
  <c r="E644" i="14"/>
  <c r="D644" i="14"/>
  <c r="B644" i="14"/>
  <c r="F643" i="14"/>
  <c r="E643" i="14"/>
  <c r="D643" i="14"/>
  <c r="B643" i="14"/>
  <c r="F642" i="14"/>
  <c r="E642" i="14"/>
  <c r="D642" i="14"/>
  <c r="B642" i="14"/>
  <c r="F641" i="14"/>
  <c r="E641" i="14"/>
  <c r="D641" i="14"/>
  <c r="B641" i="14"/>
  <c r="F640" i="14"/>
  <c r="E640" i="14"/>
  <c r="D640" i="14"/>
  <c r="B640" i="14"/>
  <c r="F639" i="14"/>
  <c r="E639" i="14"/>
  <c r="D639" i="14"/>
  <c r="B639" i="14"/>
  <c r="F638" i="14"/>
  <c r="E638" i="14"/>
  <c r="D638" i="14"/>
  <c r="B638" i="14"/>
  <c r="F637" i="14"/>
  <c r="E637" i="14"/>
  <c r="D637" i="14"/>
  <c r="B637" i="14"/>
  <c r="F636" i="14"/>
  <c r="E636" i="14"/>
  <c r="D636" i="14"/>
  <c r="B636" i="14"/>
  <c r="F635" i="14"/>
  <c r="E635" i="14"/>
  <c r="D635" i="14"/>
  <c r="B635" i="14"/>
  <c r="F634" i="14"/>
  <c r="E634" i="14"/>
  <c r="D634" i="14"/>
  <c r="B634" i="14"/>
  <c r="F633" i="14"/>
  <c r="E633" i="14"/>
  <c r="D633" i="14"/>
  <c r="B633" i="14"/>
  <c r="F632" i="14"/>
  <c r="E632" i="14"/>
  <c r="D632" i="14"/>
  <c r="B632" i="14"/>
  <c r="F631" i="14"/>
  <c r="E631" i="14"/>
  <c r="D631" i="14"/>
  <c r="B631" i="14"/>
  <c r="F630" i="14"/>
  <c r="E630" i="14"/>
  <c r="D630" i="14"/>
  <c r="B630" i="14"/>
  <c r="F629" i="14"/>
  <c r="E629" i="14"/>
  <c r="D629" i="14"/>
  <c r="B629" i="14"/>
  <c r="F628" i="14"/>
  <c r="E628" i="14"/>
  <c r="D628" i="14"/>
  <c r="B628" i="14"/>
  <c r="F627" i="14"/>
  <c r="E627" i="14"/>
  <c r="D627" i="14"/>
  <c r="B627" i="14"/>
  <c r="E626" i="14"/>
  <c r="D626" i="14"/>
  <c r="B626" i="14"/>
  <c r="F625" i="14"/>
  <c r="E625" i="14"/>
  <c r="D625" i="14"/>
  <c r="B625" i="14"/>
  <c r="F624" i="14"/>
  <c r="E624" i="14"/>
  <c r="D624" i="14"/>
  <c r="B624" i="14"/>
  <c r="F623" i="14"/>
  <c r="E623" i="14"/>
  <c r="D623" i="14"/>
  <c r="B623" i="14"/>
  <c r="F622" i="14"/>
  <c r="E622" i="14"/>
  <c r="D622" i="14"/>
  <c r="B622" i="14"/>
  <c r="F621" i="14"/>
  <c r="E621" i="14"/>
  <c r="D621" i="14"/>
  <c r="B621" i="14"/>
  <c r="F620" i="14"/>
  <c r="E620" i="14"/>
  <c r="D620" i="14"/>
  <c r="B620" i="14"/>
  <c r="F619" i="14"/>
  <c r="E619" i="14"/>
  <c r="D619" i="14"/>
  <c r="B619" i="14"/>
  <c r="F618" i="14"/>
  <c r="E618" i="14"/>
  <c r="D618" i="14"/>
  <c r="B618" i="14"/>
  <c r="F617" i="14"/>
  <c r="E617" i="14"/>
  <c r="D617" i="14"/>
  <c r="B617" i="14"/>
  <c r="F616" i="14"/>
  <c r="E616" i="14"/>
  <c r="D616" i="14"/>
  <c r="B616" i="14"/>
  <c r="F615" i="14"/>
  <c r="E615" i="14"/>
  <c r="D615" i="14"/>
  <c r="B615" i="14"/>
  <c r="F614" i="14"/>
  <c r="E614" i="14"/>
  <c r="D614" i="14"/>
  <c r="B614" i="14"/>
  <c r="F613" i="14"/>
  <c r="E613" i="14"/>
  <c r="D613" i="14"/>
  <c r="B613" i="14"/>
  <c r="F612" i="14"/>
  <c r="E612" i="14"/>
  <c r="D612" i="14"/>
  <c r="B612" i="14"/>
  <c r="F611" i="14"/>
  <c r="E611" i="14"/>
  <c r="D611" i="14"/>
  <c r="B611" i="14"/>
  <c r="F610" i="14"/>
  <c r="E610" i="14"/>
  <c r="D610" i="14"/>
  <c r="B610" i="14"/>
  <c r="F609" i="14"/>
  <c r="E609" i="14"/>
  <c r="D609" i="14"/>
  <c r="B609" i="14"/>
  <c r="F608" i="14"/>
  <c r="E608" i="14"/>
  <c r="D608" i="14"/>
  <c r="B608" i="14"/>
  <c r="F607" i="14"/>
  <c r="E607" i="14"/>
  <c r="D607" i="14"/>
  <c r="B607" i="14"/>
  <c r="F606" i="14"/>
  <c r="E606" i="14"/>
  <c r="D606" i="14"/>
  <c r="B606" i="14"/>
  <c r="F605" i="14"/>
  <c r="E605" i="14"/>
  <c r="D605" i="14"/>
  <c r="B605" i="14"/>
  <c r="F604" i="14"/>
  <c r="E604" i="14"/>
  <c r="D604" i="14"/>
  <c r="B604" i="14"/>
  <c r="F603" i="14"/>
  <c r="E603" i="14"/>
  <c r="D603" i="14"/>
  <c r="B603" i="14"/>
  <c r="F602" i="14"/>
  <c r="E602" i="14"/>
  <c r="D602" i="14"/>
  <c r="B602" i="14"/>
  <c r="F601" i="14"/>
  <c r="E601" i="14"/>
  <c r="D601" i="14"/>
  <c r="B601" i="14"/>
  <c r="F600" i="14"/>
  <c r="E600" i="14"/>
  <c r="D600" i="14"/>
  <c r="B600" i="14"/>
  <c r="F599" i="14"/>
  <c r="E599" i="14"/>
  <c r="D599" i="14"/>
  <c r="B599" i="14"/>
  <c r="F598" i="14"/>
  <c r="E598" i="14"/>
  <c r="D598" i="14"/>
  <c r="B598" i="14"/>
  <c r="F597" i="14"/>
  <c r="E597" i="14"/>
  <c r="D597" i="14"/>
  <c r="B597" i="14"/>
  <c r="F596" i="14"/>
  <c r="E596" i="14"/>
  <c r="D596" i="14"/>
  <c r="B596" i="14"/>
  <c r="F595" i="14"/>
  <c r="E595" i="14"/>
  <c r="D595" i="14"/>
  <c r="B595" i="14"/>
  <c r="F594" i="14"/>
  <c r="E594" i="14"/>
  <c r="D594" i="14"/>
  <c r="B594" i="14"/>
  <c r="F593" i="14"/>
  <c r="E593" i="14"/>
  <c r="D593" i="14"/>
  <c r="B593" i="14"/>
  <c r="F592" i="14"/>
  <c r="E592" i="14"/>
  <c r="D592" i="14"/>
  <c r="B592" i="14"/>
  <c r="F591" i="14"/>
  <c r="E591" i="14"/>
  <c r="D591" i="14"/>
  <c r="B591" i="14"/>
  <c r="F590" i="14"/>
  <c r="E590" i="14"/>
  <c r="D590" i="14"/>
  <c r="B590" i="14"/>
  <c r="F589" i="14"/>
  <c r="E589" i="14"/>
  <c r="D589" i="14"/>
  <c r="B589" i="14"/>
  <c r="F588" i="14"/>
  <c r="E588" i="14"/>
  <c r="D588" i="14"/>
  <c r="B588" i="14"/>
  <c r="F587" i="14"/>
  <c r="E587" i="14"/>
  <c r="D587" i="14"/>
  <c r="B587" i="14"/>
  <c r="F586" i="14"/>
  <c r="E586" i="14"/>
  <c r="D586" i="14"/>
  <c r="B586" i="14"/>
  <c r="F585" i="14"/>
  <c r="E585" i="14"/>
  <c r="D585" i="14"/>
  <c r="B585" i="14"/>
  <c r="F584" i="14"/>
  <c r="E584" i="14"/>
  <c r="D584" i="14"/>
  <c r="B584" i="14"/>
  <c r="F583" i="14"/>
  <c r="E583" i="14"/>
  <c r="D583" i="14"/>
  <c r="B583" i="14"/>
  <c r="F582" i="14"/>
  <c r="E582" i="14"/>
  <c r="D582" i="14"/>
  <c r="B582" i="14"/>
  <c r="F581" i="14"/>
  <c r="E581" i="14"/>
  <c r="D581" i="14"/>
  <c r="B581" i="14"/>
  <c r="F580" i="14"/>
  <c r="E580" i="14"/>
  <c r="D580" i="14"/>
  <c r="B580" i="14"/>
  <c r="F579" i="14"/>
  <c r="E579" i="14"/>
  <c r="D579" i="14"/>
  <c r="B579" i="14"/>
  <c r="F578" i="14"/>
  <c r="E578" i="14"/>
  <c r="D578" i="14"/>
  <c r="B578" i="14"/>
  <c r="F577" i="14"/>
  <c r="E577" i="14"/>
  <c r="D577" i="14"/>
  <c r="B577" i="14"/>
  <c r="F576" i="14"/>
  <c r="E576" i="14"/>
  <c r="D576" i="14"/>
  <c r="B576" i="14"/>
  <c r="F575" i="14"/>
  <c r="E575" i="14"/>
  <c r="D575" i="14"/>
  <c r="B575" i="14"/>
  <c r="F574" i="14"/>
  <c r="E574" i="14"/>
  <c r="D574" i="14"/>
  <c r="B574" i="14"/>
  <c r="F573" i="14"/>
  <c r="E573" i="14"/>
  <c r="D573" i="14"/>
  <c r="B573" i="14"/>
  <c r="F572" i="14"/>
  <c r="E572" i="14"/>
  <c r="D572" i="14"/>
  <c r="B572" i="14"/>
  <c r="F571" i="14"/>
  <c r="E571" i="14"/>
  <c r="D571" i="14"/>
  <c r="B571" i="14"/>
  <c r="F570" i="14"/>
  <c r="E570" i="14"/>
  <c r="D570" i="14"/>
  <c r="B570" i="14"/>
  <c r="F569" i="14"/>
  <c r="E569" i="14"/>
  <c r="D569" i="14"/>
  <c r="B569" i="14"/>
  <c r="F568" i="14"/>
  <c r="E568" i="14"/>
  <c r="D568" i="14"/>
  <c r="B568" i="14"/>
  <c r="F567" i="14"/>
  <c r="E567" i="14"/>
  <c r="D567" i="14"/>
  <c r="B567" i="14"/>
  <c r="F566" i="14"/>
  <c r="E566" i="14"/>
  <c r="D566" i="14"/>
  <c r="B566" i="14"/>
  <c r="F565" i="14"/>
  <c r="E565" i="14"/>
  <c r="D565" i="14"/>
  <c r="B565" i="14"/>
  <c r="F564" i="14"/>
  <c r="E564" i="14"/>
  <c r="D564" i="14"/>
  <c r="B564" i="14"/>
  <c r="F563" i="14"/>
  <c r="E563" i="14"/>
  <c r="D563" i="14"/>
  <c r="B563" i="14"/>
  <c r="F562" i="14"/>
  <c r="E562" i="14"/>
  <c r="D562" i="14"/>
  <c r="B562" i="14"/>
  <c r="F561" i="14"/>
  <c r="E561" i="14"/>
  <c r="D561" i="14"/>
  <c r="B561" i="14"/>
  <c r="F560" i="14"/>
  <c r="E560" i="14"/>
  <c r="D560" i="14"/>
  <c r="B560" i="14"/>
  <c r="F559" i="14"/>
  <c r="E559" i="14"/>
  <c r="D559" i="14"/>
  <c r="B559" i="14"/>
  <c r="F558" i="14"/>
  <c r="E558" i="14"/>
  <c r="D558" i="14"/>
  <c r="B558" i="14"/>
  <c r="F557" i="14"/>
  <c r="E557" i="14"/>
  <c r="D557" i="14"/>
  <c r="B557" i="14"/>
  <c r="F556" i="14"/>
  <c r="E556" i="14"/>
  <c r="D556" i="14"/>
  <c r="B556" i="14"/>
  <c r="F555" i="14"/>
  <c r="E555" i="14"/>
  <c r="D555" i="14"/>
  <c r="B555" i="14"/>
  <c r="F554" i="14"/>
  <c r="E554" i="14"/>
  <c r="D554" i="14"/>
  <c r="B554" i="14"/>
  <c r="F553" i="14"/>
  <c r="E553" i="14"/>
  <c r="D553" i="14"/>
  <c r="B553" i="14"/>
  <c r="F552" i="14"/>
  <c r="E552" i="14"/>
  <c r="D552" i="14"/>
  <c r="B552" i="14"/>
  <c r="F551" i="14"/>
  <c r="E551" i="14"/>
  <c r="D551" i="14"/>
  <c r="B551" i="14"/>
  <c r="F550" i="14"/>
  <c r="E550" i="14"/>
  <c r="D550" i="14"/>
  <c r="B550" i="14"/>
  <c r="F549" i="14"/>
  <c r="E549" i="14"/>
  <c r="D549" i="14"/>
  <c r="B549" i="14"/>
  <c r="F548" i="14"/>
  <c r="E548" i="14"/>
  <c r="D548" i="14"/>
  <c r="B548" i="14"/>
  <c r="F547" i="14"/>
  <c r="E547" i="14"/>
  <c r="D547" i="14"/>
  <c r="B547" i="14"/>
  <c r="F546" i="14"/>
  <c r="E546" i="14"/>
  <c r="D546" i="14"/>
  <c r="B546" i="14"/>
  <c r="F545" i="14"/>
  <c r="E545" i="14"/>
  <c r="D545" i="14"/>
  <c r="B545" i="14"/>
  <c r="F544" i="14"/>
  <c r="E544" i="14"/>
  <c r="D544" i="14"/>
  <c r="B544" i="14"/>
  <c r="F543" i="14"/>
  <c r="E543" i="14"/>
  <c r="D543" i="14"/>
  <c r="B543" i="14"/>
  <c r="F542" i="14"/>
  <c r="E542" i="14"/>
  <c r="D542" i="14"/>
  <c r="B542" i="14"/>
  <c r="F541" i="14"/>
  <c r="E541" i="14"/>
  <c r="D541" i="14"/>
  <c r="B541" i="14"/>
  <c r="F540" i="14"/>
  <c r="E540" i="14"/>
  <c r="D540" i="14"/>
  <c r="B540" i="14"/>
  <c r="F539" i="14"/>
  <c r="E539" i="14"/>
  <c r="D539" i="14"/>
  <c r="B539" i="14"/>
  <c r="F538" i="14"/>
  <c r="E538" i="14"/>
  <c r="D538" i="14"/>
  <c r="B538" i="14"/>
  <c r="F537" i="14"/>
  <c r="E537" i="14"/>
  <c r="D537" i="14"/>
  <c r="B537" i="14"/>
  <c r="F536" i="14"/>
  <c r="E536" i="14"/>
  <c r="D536" i="14"/>
  <c r="B536" i="14"/>
  <c r="F535" i="14"/>
  <c r="E535" i="14"/>
  <c r="D535" i="14"/>
  <c r="B535" i="14"/>
  <c r="F534" i="14"/>
  <c r="E534" i="14"/>
  <c r="D534" i="14"/>
  <c r="B534" i="14"/>
  <c r="F533" i="14"/>
  <c r="E533" i="14"/>
  <c r="D533" i="14"/>
  <c r="B533" i="14"/>
  <c r="F532" i="14"/>
  <c r="E532" i="14"/>
  <c r="D532" i="14"/>
  <c r="B532" i="14"/>
  <c r="F531" i="14"/>
  <c r="E531" i="14"/>
  <c r="D531" i="14"/>
  <c r="B531" i="14"/>
  <c r="F530" i="14"/>
  <c r="E530" i="14"/>
  <c r="D530" i="14"/>
  <c r="B530" i="14"/>
  <c r="F529" i="14"/>
  <c r="E529" i="14"/>
  <c r="D529" i="14"/>
  <c r="B529" i="14"/>
  <c r="F528" i="14"/>
  <c r="E528" i="14"/>
  <c r="D528" i="14"/>
  <c r="B528" i="14"/>
  <c r="F527" i="14"/>
  <c r="E527" i="14"/>
  <c r="D527" i="14"/>
  <c r="B527" i="14"/>
  <c r="F526" i="14"/>
  <c r="E526" i="14"/>
  <c r="D526" i="14"/>
  <c r="B526" i="14"/>
  <c r="F525" i="14"/>
  <c r="E525" i="14"/>
  <c r="D525" i="14"/>
  <c r="B525" i="14"/>
  <c r="F524" i="14"/>
  <c r="E524" i="14"/>
  <c r="D524" i="14"/>
  <c r="B524" i="14"/>
  <c r="E523" i="14"/>
  <c r="D523" i="14"/>
  <c r="B523" i="14"/>
  <c r="F522" i="14"/>
  <c r="E522" i="14"/>
  <c r="D522" i="14"/>
  <c r="B522" i="14"/>
  <c r="F521" i="14"/>
  <c r="E521" i="14"/>
  <c r="D521" i="14"/>
  <c r="B521" i="14"/>
  <c r="F520" i="14"/>
  <c r="E520" i="14"/>
  <c r="D520" i="14"/>
  <c r="B520" i="14"/>
  <c r="F519" i="14"/>
  <c r="E519" i="14"/>
  <c r="D519" i="14"/>
  <c r="B519" i="14"/>
  <c r="F518" i="14"/>
  <c r="E518" i="14"/>
  <c r="D518" i="14"/>
  <c r="B518" i="14"/>
  <c r="F517" i="14"/>
  <c r="E517" i="14"/>
  <c r="D517" i="14"/>
  <c r="B517" i="14"/>
  <c r="F516" i="14"/>
  <c r="E516" i="14"/>
  <c r="D516" i="14"/>
  <c r="B516" i="14"/>
  <c r="F515" i="14"/>
  <c r="E515" i="14"/>
  <c r="D515" i="14"/>
  <c r="B515" i="14"/>
  <c r="F514" i="14"/>
  <c r="E514" i="14"/>
  <c r="D514" i="14"/>
  <c r="B514" i="14"/>
  <c r="F513" i="14"/>
  <c r="E513" i="14"/>
  <c r="D513" i="14"/>
  <c r="B513" i="14"/>
  <c r="F512" i="14"/>
  <c r="E512" i="14"/>
  <c r="D512" i="14"/>
  <c r="B512" i="14"/>
  <c r="F511" i="14"/>
  <c r="E511" i="14"/>
  <c r="D511" i="14"/>
  <c r="B511" i="14"/>
  <c r="F510" i="14"/>
  <c r="E510" i="14"/>
  <c r="D510" i="14"/>
  <c r="B510" i="14"/>
  <c r="F509" i="14"/>
  <c r="E509" i="14"/>
  <c r="D509" i="14"/>
  <c r="B509" i="14"/>
  <c r="F508" i="14"/>
  <c r="E508" i="14"/>
  <c r="D508" i="14"/>
  <c r="B508" i="14"/>
  <c r="F507" i="14"/>
  <c r="E507" i="14"/>
  <c r="D507" i="14"/>
  <c r="B507" i="14"/>
  <c r="F506" i="14"/>
  <c r="E506" i="14"/>
  <c r="D506" i="14"/>
  <c r="B506" i="14"/>
  <c r="E505" i="14"/>
  <c r="D505" i="14"/>
  <c r="B505" i="14"/>
  <c r="E504" i="14"/>
  <c r="D504" i="14"/>
  <c r="B504" i="14"/>
  <c r="E503" i="14"/>
  <c r="D503" i="14"/>
  <c r="B503" i="14"/>
  <c r="F502" i="14"/>
  <c r="E502" i="14"/>
  <c r="D502" i="14"/>
  <c r="B502" i="14"/>
  <c r="F501" i="14"/>
  <c r="E501" i="14"/>
  <c r="D501" i="14"/>
  <c r="B501" i="14"/>
  <c r="F500" i="14"/>
  <c r="E500" i="14"/>
  <c r="D500" i="14"/>
  <c r="B500" i="14"/>
  <c r="F499" i="14"/>
  <c r="E499" i="14"/>
  <c r="D499" i="14"/>
  <c r="B499" i="14"/>
  <c r="F498" i="14"/>
  <c r="E498" i="14"/>
  <c r="D498" i="14"/>
  <c r="B498" i="14"/>
  <c r="F497" i="14"/>
  <c r="E497" i="14"/>
  <c r="D497" i="14"/>
  <c r="B497" i="14"/>
  <c r="F496" i="14"/>
  <c r="E496" i="14"/>
  <c r="D496" i="14"/>
  <c r="B496" i="14"/>
  <c r="F495" i="14"/>
  <c r="E495" i="14"/>
  <c r="D495" i="14"/>
  <c r="B495" i="14"/>
  <c r="F494" i="14"/>
  <c r="E494" i="14"/>
  <c r="D494" i="14"/>
  <c r="B494" i="14"/>
  <c r="F493" i="14"/>
  <c r="E493" i="14"/>
  <c r="D493" i="14"/>
  <c r="B493" i="14"/>
  <c r="F492" i="14"/>
  <c r="E492" i="14"/>
  <c r="D492" i="14"/>
  <c r="B492" i="14"/>
  <c r="F491" i="14"/>
  <c r="E491" i="14"/>
  <c r="D491" i="14"/>
  <c r="B491" i="14"/>
  <c r="E490" i="14"/>
  <c r="D490" i="14"/>
  <c r="B490" i="14"/>
  <c r="F489" i="14"/>
  <c r="E489" i="14"/>
  <c r="D489" i="14"/>
  <c r="B489" i="14"/>
  <c r="F488" i="14"/>
  <c r="E488" i="14"/>
  <c r="D488" i="14"/>
  <c r="B488" i="14"/>
  <c r="F487" i="14"/>
  <c r="E487" i="14"/>
  <c r="D487" i="14"/>
  <c r="B487" i="14"/>
  <c r="F486" i="14"/>
  <c r="E486" i="14"/>
  <c r="D486" i="14"/>
  <c r="B486" i="14"/>
  <c r="E485" i="14"/>
  <c r="D485" i="14"/>
  <c r="B485" i="14"/>
  <c r="E484" i="14"/>
  <c r="D484" i="14"/>
  <c r="B484" i="14"/>
  <c r="E483" i="14"/>
  <c r="D483" i="14"/>
  <c r="B483" i="14"/>
  <c r="E482" i="14"/>
  <c r="D482" i="14"/>
  <c r="B482" i="14"/>
  <c r="E481" i="14"/>
  <c r="D481" i="14"/>
  <c r="B481" i="14"/>
  <c r="F480" i="14"/>
  <c r="E480" i="14"/>
  <c r="D480" i="14"/>
  <c r="B480" i="14"/>
  <c r="F479" i="14"/>
  <c r="E479" i="14"/>
  <c r="D479" i="14"/>
  <c r="B479" i="14"/>
  <c r="F478" i="14"/>
  <c r="E478" i="14"/>
  <c r="D478" i="14"/>
  <c r="B478" i="14"/>
  <c r="F477" i="14"/>
  <c r="E477" i="14"/>
  <c r="D477" i="14"/>
  <c r="B477" i="14"/>
  <c r="F476" i="14"/>
  <c r="E476" i="14"/>
  <c r="D476" i="14"/>
  <c r="B476" i="14"/>
  <c r="F475" i="14"/>
  <c r="E475" i="14"/>
  <c r="D475" i="14"/>
  <c r="B475" i="14"/>
  <c r="F474" i="14"/>
  <c r="E474" i="14"/>
  <c r="D474" i="14"/>
  <c r="B474" i="14"/>
  <c r="F473" i="14"/>
  <c r="E473" i="14"/>
  <c r="D473" i="14"/>
  <c r="B473" i="14"/>
  <c r="F472" i="14"/>
  <c r="E472" i="14"/>
  <c r="D472" i="14"/>
  <c r="B472" i="14"/>
  <c r="F471" i="14"/>
  <c r="E471" i="14"/>
  <c r="D471" i="14"/>
  <c r="B471" i="14"/>
  <c r="F470" i="14"/>
  <c r="E470" i="14"/>
  <c r="D470" i="14"/>
  <c r="B470" i="14"/>
  <c r="F469" i="14"/>
  <c r="E469" i="14"/>
  <c r="D469" i="14"/>
  <c r="B469" i="14"/>
  <c r="F468" i="14"/>
  <c r="E468" i="14"/>
  <c r="D468" i="14"/>
  <c r="B468" i="14"/>
  <c r="F467" i="14"/>
  <c r="E467" i="14"/>
  <c r="D467" i="14"/>
  <c r="B467" i="14"/>
  <c r="F466" i="14"/>
  <c r="E466" i="14"/>
  <c r="D466" i="14"/>
  <c r="B466" i="14"/>
  <c r="F465" i="14"/>
  <c r="E465" i="14"/>
  <c r="D465" i="14"/>
  <c r="B465" i="14"/>
  <c r="F464" i="14"/>
  <c r="E464" i="14"/>
  <c r="D464" i="14"/>
  <c r="B464" i="14"/>
  <c r="F463" i="14"/>
  <c r="E463" i="14"/>
  <c r="D463" i="14"/>
  <c r="B463" i="14"/>
  <c r="F462" i="14"/>
  <c r="E462" i="14"/>
  <c r="D462" i="14"/>
  <c r="B462" i="14"/>
  <c r="F461" i="14"/>
  <c r="E461" i="14"/>
  <c r="D461" i="14"/>
  <c r="B461" i="14"/>
  <c r="F460" i="14"/>
  <c r="E460" i="14"/>
  <c r="D460" i="14"/>
  <c r="B460" i="14"/>
  <c r="F459" i="14"/>
  <c r="E459" i="14"/>
  <c r="D459" i="14"/>
  <c r="B459" i="14"/>
  <c r="F458" i="14"/>
  <c r="E458" i="14"/>
  <c r="D458" i="14"/>
  <c r="B458" i="14"/>
  <c r="F457" i="14"/>
  <c r="E457" i="14"/>
  <c r="D457" i="14"/>
  <c r="B457" i="14"/>
  <c r="F456" i="14"/>
  <c r="E456" i="14"/>
  <c r="D456" i="14"/>
  <c r="B456" i="14"/>
  <c r="F455" i="14"/>
  <c r="E455" i="14"/>
  <c r="D455" i="14"/>
  <c r="B455" i="14"/>
  <c r="F454" i="14"/>
  <c r="E454" i="14"/>
  <c r="D454" i="14"/>
  <c r="B454" i="14"/>
  <c r="F453" i="14"/>
  <c r="E453" i="14"/>
  <c r="D453" i="14"/>
  <c r="B453" i="14"/>
  <c r="F452" i="14"/>
  <c r="E452" i="14"/>
  <c r="D452" i="14"/>
  <c r="B452" i="14"/>
  <c r="F451" i="14"/>
  <c r="E451" i="14"/>
  <c r="D451" i="14"/>
  <c r="B451" i="14"/>
  <c r="F450" i="14"/>
  <c r="E450" i="14"/>
  <c r="D450" i="14"/>
  <c r="B450" i="14"/>
  <c r="F449" i="14"/>
  <c r="E449" i="14"/>
  <c r="D449" i="14"/>
  <c r="B449" i="14"/>
  <c r="F448" i="14"/>
  <c r="E448" i="14"/>
  <c r="D448" i="14"/>
  <c r="B448" i="14"/>
  <c r="F447" i="14"/>
  <c r="E447" i="14"/>
  <c r="D447" i="14"/>
  <c r="B447" i="14"/>
  <c r="F446" i="14"/>
  <c r="E446" i="14"/>
  <c r="D446" i="14"/>
  <c r="B446" i="14"/>
  <c r="F445" i="14"/>
  <c r="E445" i="14"/>
  <c r="D445" i="14"/>
  <c r="B445" i="14"/>
  <c r="F444" i="14"/>
  <c r="E444" i="14"/>
  <c r="D444" i="14"/>
  <c r="B444" i="14"/>
  <c r="E443" i="14"/>
  <c r="D443" i="14"/>
  <c r="B443" i="14"/>
  <c r="E442" i="14"/>
  <c r="D442" i="14"/>
  <c r="B442" i="14"/>
  <c r="E441" i="14"/>
  <c r="D441" i="14"/>
  <c r="B441" i="14"/>
  <c r="E440" i="14"/>
  <c r="D440" i="14"/>
  <c r="B440" i="14"/>
  <c r="E439" i="14"/>
  <c r="D439" i="14"/>
  <c r="B439" i="14"/>
  <c r="E438" i="14"/>
  <c r="D438" i="14"/>
  <c r="B438" i="14"/>
  <c r="E437" i="14"/>
  <c r="D437" i="14"/>
  <c r="B437" i="14"/>
  <c r="E436" i="14"/>
  <c r="D436" i="14"/>
  <c r="B436" i="14"/>
  <c r="E435" i="14"/>
  <c r="D435" i="14"/>
  <c r="B435" i="14"/>
  <c r="E434" i="14"/>
  <c r="D434" i="14"/>
  <c r="B434" i="14"/>
  <c r="F433" i="14"/>
  <c r="E433" i="14"/>
  <c r="D433" i="14"/>
  <c r="B433" i="14"/>
  <c r="F432" i="14"/>
  <c r="E432" i="14"/>
  <c r="D432" i="14"/>
  <c r="B432" i="14"/>
  <c r="F431" i="14"/>
  <c r="E431" i="14"/>
  <c r="D431" i="14"/>
  <c r="B431" i="14"/>
  <c r="F430" i="14"/>
  <c r="E430" i="14"/>
  <c r="D430" i="14"/>
  <c r="B430" i="14"/>
  <c r="F429" i="14"/>
  <c r="E429" i="14"/>
  <c r="D429" i="14"/>
  <c r="B429" i="14"/>
  <c r="F428" i="14"/>
  <c r="E428" i="14"/>
  <c r="D428" i="14"/>
  <c r="B428" i="14"/>
  <c r="F427" i="14"/>
  <c r="E427" i="14"/>
  <c r="D427" i="14"/>
  <c r="B427" i="14"/>
  <c r="F426" i="14"/>
  <c r="E426" i="14"/>
  <c r="D426" i="14"/>
  <c r="B426" i="14"/>
  <c r="F425" i="14"/>
  <c r="E425" i="14"/>
  <c r="D425" i="14"/>
  <c r="B425" i="14"/>
  <c r="F424" i="14"/>
  <c r="E424" i="14"/>
  <c r="D424" i="14"/>
  <c r="B424" i="14"/>
  <c r="F423" i="14"/>
  <c r="E423" i="14"/>
  <c r="D423" i="14"/>
  <c r="B423" i="14"/>
  <c r="E422" i="14"/>
  <c r="D422" i="14"/>
  <c r="B422" i="14"/>
  <c r="E421" i="14"/>
  <c r="D421" i="14"/>
  <c r="B421" i="14"/>
  <c r="E420" i="14"/>
  <c r="D420" i="14"/>
  <c r="B420" i="14"/>
  <c r="E419" i="14"/>
  <c r="D419" i="14"/>
  <c r="B419" i="14"/>
  <c r="F418" i="14"/>
  <c r="E418" i="14"/>
  <c r="D418" i="14"/>
  <c r="B418" i="14"/>
  <c r="F417" i="14"/>
  <c r="E417" i="14"/>
  <c r="D417" i="14"/>
  <c r="B417" i="14"/>
  <c r="F416" i="14"/>
  <c r="E416" i="14"/>
  <c r="D416" i="14"/>
  <c r="B416" i="14"/>
  <c r="F415" i="14"/>
  <c r="E415" i="14"/>
  <c r="D415" i="14"/>
  <c r="B415" i="14"/>
  <c r="F414" i="14"/>
  <c r="E414" i="14"/>
  <c r="D414" i="14"/>
  <c r="B414" i="14"/>
  <c r="F413" i="14"/>
  <c r="E413" i="14"/>
  <c r="D413" i="14"/>
  <c r="B413" i="14"/>
  <c r="F412" i="14"/>
  <c r="E412" i="14"/>
  <c r="D412" i="14"/>
  <c r="B412" i="14"/>
  <c r="F411" i="14"/>
  <c r="E411" i="14"/>
  <c r="D411" i="14"/>
  <c r="B411" i="14"/>
  <c r="F410" i="14"/>
  <c r="E410" i="14"/>
  <c r="D410" i="14"/>
  <c r="B410" i="14"/>
  <c r="F409" i="14"/>
  <c r="E409" i="14"/>
  <c r="D409" i="14"/>
  <c r="B409" i="14"/>
  <c r="F408" i="14"/>
  <c r="E408" i="14"/>
  <c r="D408" i="14"/>
  <c r="B408" i="14"/>
  <c r="F407" i="14"/>
  <c r="E407" i="14"/>
  <c r="D407" i="14"/>
  <c r="B407" i="14"/>
  <c r="F406" i="14"/>
  <c r="E406" i="14"/>
  <c r="D406" i="14"/>
  <c r="B406" i="14"/>
  <c r="F405" i="14"/>
  <c r="E405" i="14"/>
  <c r="D405" i="14"/>
  <c r="B405" i="14"/>
  <c r="F404" i="14"/>
  <c r="E404" i="14"/>
  <c r="D404" i="14"/>
  <c r="B404" i="14"/>
  <c r="F403" i="14"/>
  <c r="E403" i="14"/>
  <c r="D403" i="14"/>
  <c r="B403" i="14"/>
  <c r="F402" i="14"/>
  <c r="E402" i="14"/>
  <c r="D402" i="14"/>
  <c r="B402" i="14"/>
  <c r="F401" i="14"/>
  <c r="E401" i="14"/>
  <c r="D401" i="14"/>
  <c r="B401" i="14"/>
  <c r="F400" i="14"/>
  <c r="E400" i="14"/>
  <c r="D400" i="14"/>
  <c r="B400" i="14"/>
  <c r="F399" i="14"/>
  <c r="E399" i="14"/>
  <c r="D399" i="14"/>
  <c r="B399" i="14"/>
  <c r="F398" i="14"/>
  <c r="E398" i="14"/>
  <c r="D398" i="14"/>
  <c r="B398" i="14"/>
  <c r="F397" i="14"/>
  <c r="E397" i="14"/>
  <c r="D397" i="14"/>
  <c r="B397" i="14"/>
  <c r="F396" i="14"/>
  <c r="E396" i="14"/>
  <c r="D396" i="14"/>
  <c r="B396" i="14"/>
  <c r="F395" i="14"/>
  <c r="E395" i="14"/>
  <c r="D395" i="14"/>
  <c r="B395" i="14"/>
  <c r="F394" i="14"/>
  <c r="E394" i="14"/>
  <c r="D394" i="14"/>
  <c r="B394" i="14"/>
  <c r="F393" i="14"/>
  <c r="E393" i="14"/>
  <c r="D393" i="14"/>
  <c r="B393" i="14"/>
  <c r="F392" i="14"/>
  <c r="E392" i="14"/>
  <c r="D392" i="14"/>
  <c r="B392" i="14"/>
  <c r="F391" i="14"/>
  <c r="E391" i="14"/>
  <c r="D391" i="14"/>
  <c r="B391" i="14"/>
  <c r="F390" i="14"/>
  <c r="E390" i="14"/>
  <c r="D390" i="14"/>
  <c r="B390" i="14"/>
  <c r="F389" i="14"/>
  <c r="E389" i="14"/>
  <c r="D389" i="14"/>
  <c r="B389" i="14"/>
  <c r="E388" i="14"/>
  <c r="D388" i="14"/>
  <c r="B388" i="14"/>
  <c r="F387" i="14"/>
  <c r="E387" i="14"/>
  <c r="D387" i="14"/>
  <c r="B387" i="14"/>
  <c r="F386" i="14"/>
  <c r="E386" i="14"/>
  <c r="D386" i="14"/>
  <c r="B386" i="14"/>
  <c r="F385" i="14"/>
  <c r="E385" i="14"/>
  <c r="D385" i="14"/>
  <c r="B385" i="14"/>
  <c r="F384" i="14"/>
  <c r="E384" i="14"/>
  <c r="D384" i="14"/>
  <c r="B384" i="14"/>
  <c r="F383" i="14"/>
  <c r="E383" i="14"/>
  <c r="D383" i="14"/>
  <c r="B383" i="14"/>
  <c r="F382" i="14"/>
  <c r="E382" i="14"/>
  <c r="D382" i="14"/>
  <c r="B382" i="14"/>
  <c r="F381" i="14"/>
  <c r="E381" i="14"/>
  <c r="D381" i="14"/>
  <c r="B381" i="14"/>
  <c r="F380" i="14"/>
  <c r="E380" i="14"/>
  <c r="D380" i="14"/>
  <c r="B380" i="14"/>
  <c r="F379" i="14"/>
  <c r="E379" i="14"/>
  <c r="D379" i="14"/>
  <c r="B379" i="14"/>
  <c r="F378" i="14"/>
  <c r="E378" i="14"/>
  <c r="D378" i="14"/>
  <c r="B378" i="14"/>
  <c r="F377" i="14"/>
  <c r="E377" i="14"/>
  <c r="D377" i="14"/>
  <c r="B377" i="14"/>
  <c r="F376" i="14"/>
  <c r="E376" i="14"/>
  <c r="D376" i="14"/>
  <c r="B376" i="14"/>
  <c r="F375" i="14"/>
  <c r="E375" i="14"/>
  <c r="D375" i="14"/>
  <c r="B375" i="14"/>
  <c r="F374" i="14"/>
  <c r="E374" i="14"/>
  <c r="D374" i="14"/>
  <c r="B374" i="14"/>
  <c r="F373" i="14"/>
  <c r="E373" i="14"/>
  <c r="D373" i="14"/>
  <c r="B373" i="14"/>
  <c r="E372" i="14"/>
  <c r="D372" i="14"/>
  <c r="B372" i="14"/>
  <c r="F371" i="14"/>
  <c r="E371" i="14"/>
  <c r="D371" i="14"/>
  <c r="B371" i="14"/>
  <c r="F370" i="14"/>
  <c r="E370" i="14"/>
  <c r="D370" i="14"/>
  <c r="B370" i="14"/>
  <c r="F369" i="14"/>
  <c r="E369" i="14"/>
  <c r="D369" i="14"/>
  <c r="B369" i="14"/>
  <c r="F368" i="14"/>
  <c r="E368" i="14"/>
  <c r="D368" i="14"/>
  <c r="B368" i="14"/>
  <c r="F367" i="14"/>
  <c r="E367" i="14"/>
  <c r="D367" i="14"/>
  <c r="B367" i="14"/>
  <c r="F366" i="14"/>
  <c r="E366" i="14"/>
  <c r="D366" i="14"/>
  <c r="B366" i="14"/>
  <c r="E365" i="14"/>
  <c r="D365" i="14"/>
  <c r="B365" i="14"/>
  <c r="F364" i="14"/>
  <c r="E364" i="14"/>
  <c r="D364" i="14"/>
  <c r="B364" i="14"/>
  <c r="F363" i="14"/>
  <c r="E363" i="14"/>
  <c r="D363" i="14"/>
  <c r="B363" i="14"/>
  <c r="F362" i="14"/>
  <c r="E362" i="14"/>
  <c r="D362" i="14"/>
  <c r="B362" i="14"/>
  <c r="F361" i="14"/>
  <c r="E361" i="14"/>
  <c r="D361" i="14"/>
  <c r="B361" i="14"/>
  <c r="F360" i="14"/>
  <c r="E360" i="14"/>
  <c r="D360" i="14"/>
  <c r="B360" i="14"/>
  <c r="F359" i="14"/>
  <c r="E359" i="14"/>
  <c r="D359" i="14"/>
  <c r="B359" i="14"/>
  <c r="F358" i="14"/>
  <c r="E358" i="14"/>
  <c r="D358" i="14"/>
  <c r="B358" i="14"/>
  <c r="F357" i="14"/>
  <c r="E357" i="14"/>
  <c r="D357" i="14"/>
  <c r="B357" i="14"/>
  <c r="F356" i="14"/>
  <c r="E356" i="14"/>
  <c r="D356" i="14"/>
  <c r="B356" i="14"/>
  <c r="F355" i="14"/>
  <c r="E355" i="14"/>
  <c r="D355" i="14"/>
  <c r="B355" i="14"/>
  <c r="F354" i="14"/>
  <c r="E354" i="14"/>
  <c r="D354" i="14"/>
  <c r="B354" i="14"/>
  <c r="F353" i="14"/>
  <c r="E353" i="14"/>
  <c r="D353" i="14"/>
  <c r="B353" i="14"/>
  <c r="F352" i="14"/>
  <c r="E352" i="14"/>
  <c r="D352" i="14"/>
  <c r="B352" i="14"/>
  <c r="F351" i="14"/>
  <c r="E351" i="14"/>
  <c r="D351" i="14"/>
  <c r="B351" i="14"/>
  <c r="F350" i="14"/>
  <c r="E350" i="14"/>
  <c r="D350" i="14"/>
  <c r="B350" i="14"/>
  <c r="F349" i="14"/>
  <c r="E349" i="14"/>
  <c r="D349" i="14"/>
  <c r="B349" i="14"/>
  <c r="F348" i="14"/>
  <c r="E348" i="14"/>
  <c r="D348" i="14"/>
  <c r="B348" i="14"/>
  <c r="F347" i="14"/>
  <c r="E347" i="14"/>
  <c r="D347" i="14"/>
  <c r="B347" i="14"/>
  <c r="F346" i="14"/>
  <c r="E346" i="14"/>
  <c r="D346" i="14"/>
  <c r="B346" i="14"/>
  <c r="F345" i="14"/>
  <c r="E345" i="14"/>
  <c r="D345" i="14"/>
  <c r="B345" i="14"/>
  <c r="F344" i="14"/>
  <c r="E344" i="14"/>
  <c r="D344" i="14"/>
  <c r="B344" i="14"/>
  <c r="F343" i="14"/>
  <c r="E343" i="14"/>
  <c r="D343" i="14"/>
  <c r="B343" i="14"/>
  <c r="F342" i="14"/>
  <c r="E342" i="14"/>
  <c r="D342" i="14"/>
  <c r="B342" i="14"/>
  <c r="F341" i="14"/>
  <c r="E341" i="14"/>
  <c r="D341" i="14"/>
  <c r="B341" i="14"/>
  <c r="F340" i="14"/>
  <c r="E340" i="14"/>
  <c r="D340" i="14"/>
  <c r="B340" i="14"/>
  <c r="F339" i="14"/>
  <c r="E339" i="14"/>
  <c r="D339" i="14"/>
  <c r="B339" i="14"/>
  <c r="F338" i="14"/>
  <c r="E338" i="14"/>
  <c r="D338" i="14"/>
  <c r="B338" i="14"/>
  <c r="E337" i="14"/>
  <c r="D337" i="14"/>
  <c r="B337" i="14"/>
  <c r="F336" i="14"/>
  <c r="E336" i="14"/>
  <c r="D336" i="14"/>
  <c r="B336" i="14"/>
  <c r="F335" i="14"/>
  <c r="E335" i="14"/>
  <c r="D335" i="14"/>
  <c r="B335" i="14"/>
  <c r="E334" i="14"/>
  <c r="D334" i="14"/>
  <c r="B334" i="14"/>
  <c r="F333" i="14"/>
  <c r="E333" i="14"/>
  <c r="D333" i="14"/>
  <c r="B333" i="14"/>
  <c r="F332" i="14"/>
  <c r="E332" i="14"/>
  <c r="D332" i="14"/>
  <c r="B332" i="14"/>
  <c r="F331" i="14"/>
  <c r="E331" i="14"/>
  <c r="D331" i="14"/>
  <c r="B331" i="14"/>
  <c r="F330" i="14"/>
  <c r="E330" i="14"/>
  <c r="D330" i="14"/>
  <c r="B330" i="14"/>
  <c r="F329" i="14"/>
  <c r="E329" i="14"/>
  <c r="D329" i="14"/>
  <c r="B329" i="14"/>
  <c r="F328" i="14"/>
  <c r="E328" i="14"/>
  <c r="D328" i="14"/>
  <c r="B328" i="14"/>
  <c r="F327" i="14"/>
  <c r="E327" i="14"/>
  <c r="D327" i="14"/>
  <c r="B327" i="14"/>
  <c r="F326" i="14"/>
  <c r="E326" i="14"/>
  <c r="D326" i="14"/>
  <c r="B326" i="14"/>
  <c r="F325" i="14"/>
  <c r="E325" i="14"/>
  <c r="D325" i="14"/>
  <c r="B325" i="14"/>
  <c r="F324" i="14"/>
  <c r="E324" i="14"/>
  <c r="D324" i="14"/>
  <c r="B324" i="14"/>
  <c r="F323" i="14"/>
  <c r="E323" i="14"/>
  <c r="D323" i="14"/>
  <c r="B323" i="14"/>
  <c r="F322" i="14"/>
  <c r="E322" i="14"/>
  <c r="D322" i="14"/>
  <c r="B322" i="14"/>
  <c r="F321" i="14"/>
  <c r="E321" i="14"/>
  <c r="D321" i="14"/>
  <c r="B321" i="14"/>
  <c r="F320" i="14"/>
  <c r="E320" i="14"/>
  <c r="D320" i="14"/>
  <c r="B320" i="14"/>
  <c r="F319" i="14"/>
  <c r="E319" i="14"/>
  <c r="D319" i="14"/>
  <c r="B319" i="14"/>
  <c r="F318" i="14"/>
  <c r="E318" i="14"/>
  <c r="D318" i="14"/>
  <c r="B318" i="14"/>
  <c r="F317" i="14"/>
  <c r="E317" i="14"/>
  <c r="D317" i="14"/>
  <c r="B317" i="14"/>
  <c r="F316" i="14"/>
  <c r="E316" i="14"/>
  <c r="D316" i="14"/>
  <c r="B316" i="14"/>
  <c r="F315" i="14"/>
  <c r="E315" i="14"/>
  <c r="D315" i="14"/>
  <c r="B315" i="14"/>
  <c r="F314" i="14"/>
  <c r="E314" i="14"/>
  <c r="D314" i="14"/>
  <c r="B314" i="14"/>
  <c r="F313" i="14"/>
  <c r="E313" i="14"/>
  <c r="D313" i="14"/>
  <c r="B313" i="14"/>
  <c r="F312" i="14"/>
  <c r="E312" i="14"/>
  <c r="D312" i="14"/>
  <c r="B312" i="14"/>
  <c r="F311" i="14"/>
  <c r="E311" i="14"/>
  <c r="D311" i="14"/>
  <c r="B311" i="14"/>
  <c r="F310" i="14"/>
  <c r="E310" i="14"/>
  <c r="D310" i="14"/>
  <c r="B310" i="14"/>
  <c r="F309" i="14"/>
  <c r="E309" i="14"/>
  <c r="D309" i="14"/>
  <c r="B309" i="14"/>
  <c r="F308" i="14"/>
  <c r="E308" i="14"/>
  <c r="D308" i="14"/>
  <c r="B308" i="14"/>
  <c r="F307" i="14"/>
  <c r="E307" i="14"/>
  <c r="D307" i="14"/>
  <c r="B307" i="14"/>
  <c r="F306" i="14"/>
  <c r="E306" i="14"/>
  <c r="D306" i="14"/>
  <c r="B306" i="14"/>
  <c r="F305" i="14"/>
  <c r="E305" i="14"/>
  <c r="D305" i="14"/>
  <c r="B305" i="14"/>
  <c r="F304" i="14"/>
  <c r="E304" i="14"/>
  <c r="D304" i="14"/>
  <c r="B304" i="14"/>
  <c r="F303" i="14"/>
  <c r="E303" i="14"/>
  <c r="D303" i="14"/>
  <c r="B303" i="14"/>
  <c r="F302" i="14"/>
  <c r="E302" i="14"/>
  <c r="D302" i="14"/>
  <c r="B302" i="14"/>
  <c r="F301" i="14"/>
  <c r="E301" i="14"/>
  <c r="D301" i="14"/>
  <c r="B301" i="14"/>
  <c r="F300" i="14"/>
  <c r="E300" i="14"/>
  <c r="D300" i="14"/>
  <c r="B300" i="14"/>
  <c r="F299" i="14"/>
  <c r="E299" i="14"/>
  <c r="D299" i="14"/>
  <c r="B299" i="14"/>
  <c r="E298" i="14"/>
  <c r="D298" i="14"/>
  <c r="B298" i="14"/>
  <c r="F297" i="14"/>
  <c r="E297" i="14"/>
  <c r="D297" i="14"/>
  <c r="B297" i="14"/>
  <c r="E296" i="14"/>
  <c r="D296" i="14"/>
  <c r="B296" i="14"/>
  <c r="E295" i="14"/>
  <c r="D295" i="14"/>
  <c r="B295" i="14"/>
  <c r="E294" i="14"/>
  <c r="D294" i="14"/>
  <c r="B294" i="14"/>
  <c r="E293" i="14"/>
  <c r="D293" i="14"/>
  <c r="B293" i="14"/>
  <c r="F292" i="14"/>
  <c r="E292" i="14"/>
  <c r="D292" i="14"/>
  <c r="B292" i="14"/>
  <c r="F291" i="14"/>
  <c r="E291" i="14"/>
  <c r="D291" i="14"/>
  <c r="B291" i="14"/>
  <c r="F290" i="14"/>
  <c r="E290" i="14"/>
  <c r="D290" i="14"/>
  <c r="B290" i="14"/>
  <c r="F289" i="14"/>
  <c r="E289" i="14"/>
  <c r="D289" i="14"/>
  <c r="B289" i="14"/>
  <c r="F288" i="14"/>
  <c r="E288" i="14"/>
  <c r="D288" i="14"/>
  <c r="B288" i="14"/>
  <c r="F287" i="14"/>
  <c r="E287" i="14"/>
  <c r="D287" i="14"/>
  <c r="B287" i="14"/>
  <c r="F286" i="14"/>
  <c r="E286" i="14"/>
  <c r="D286" i="14"/>
  <c r="B286" i="14"/>
  <c r="F285" i="14"/>
  <c r="E285" i="14"/>
  <c r="D285" i="14"/>
  <c r="B285" i="14"/>
  <c r="F284" i="14"/>
  <c r="E284" i="14"/>
  <c r="D284" i="14"/>
  <c r="B284" i="14"/>
  <c r="F283" i="14"/>
  <c r="E283" i="14"/>
  <c r="D283" i="14"/>
  <c r="B283" i="14"/>
  <c r="F282" i="14"/>
  <c r="E282" i="14"/>
  <c r="D282" i="14"/>
  <c r="B282" i="14"/>
  <c r="F281" i="14"/>
  <c r="E281" i="14"/>
  <c r="D281" i="14"/>
  <c r="B281" i="14"/>
  <c r="F280" i="14"/>
  <c r="E280" i="14"/>
  <c r="D280" i="14"/>
  <c r="B280" i="14"/>
  <c r="E279" i="14"/>
  <c r="D279" i="14"/>
  <c r="B279" i="14"/>
  <c r="E278" i="14"/>
  <c r="D278" i="14"/>
  <c r="B278" i="14"/>
  <c r="E277" i="14"/>
  <c r="D277" i="14"/>
  <c r="B277" i="14"/>
  <c r="E276" i="14"/>
  <c r="D276" i="14"/>
  <c r="B276" i="14"/>
  <c r="E275" i="14"/>
  <c r="D275" i="14"/>
  <c r="B275" i="14"/>
  <c r="E274" i="14"/>
  <c r="D274" i="14"/>
  <c r="B274" i="14"/>
  <c r="E273" i="14"/>
  <c r="D273" i="14"/>
  <c r="B273" i="14"/>
  <c r="E272" i="14"/>
  <c r="D272" i="14"/>
  <c r="B272" i="14"/>
  <c r="E271" i="14"/>
  <c r="D271" i="14"/>
  <c r="B271" i="14"/>
  <c r="E270" i="14"/>
  <c r="D270" i="14"/>
  <c r="B270" i="14"/>
  <c r="E269" i="14"/>
  <c r="D269" i="14"/>
  <c r="B269" i="14"/>
  <c r="E268" i="14"/>
  <c r="D268" i="14"/>
  <c r="B268" i="14"/>
  <c r="F267" i="14"/>
  <c r="E267" i="14"/>
  <c r="D267" i="14"/>
  <c r="B267" i="14"/>
  <c r="F266" i="14"/>
  <c r="E266" i="14"/>
  <c r="D266" i="14"/>
  <c r="B266" i="14"/>
  <c r="F265" i="14"/>
  <c r="E265" i="14"/>
  <c r="D265" i="14"/>
  <c r="B265" i="14"/>
  <c r="F264" i="14"/>
  <c r="E264" i="14"/>
  <c r="D264" i="14"/>
  <c r="B264" i="14"/>
  <c r="F263" i="14"/>
  <c r="E263" i="14"/>
  <c r="D263" i="14"/>
  <c r="B263" i="14"/>
  <c r="F262" i="14"/>
  <c r="E262" i="14"/>
  <c r="D262" i="14"/>
  <c r="B262" i="14"/>
  <c r="F261" i="14"/>
  <c r="E261" i="14"/>
  <c r="D261" i="14"/>
  <c r="B261" i="14"/>
  <c r="F260" i="14"/>
  <c r="E260" i="14"/>
  <c r="D260" i="14"/>
  <c r="B260" i="14"/>
  <c r="F259" i="14"/>
  <c r="E259" i="14"/>
  <c r="D259" i="14"/>
  <c r="B259" i="14"/>
  <c r="F258" i="14"/>
  <c r="E258" i="14"/>
  <c r="D258" i="14"/>
  <c r="B258" i="14"/>
  <c r="F257" i="14"/>
  <c r="E257" i="14"/>
  <c r="D257" i="14"/>
  <c r="B257" i="14"/>
  <c r="F256" i="14"/>
  <c r="E256" i="14"/>
  <c r="D256" i="14"/>
  <c r="B256" i="14"/>
  <c r="F255" i="14"/>
  <c r="E255" i="14"/>
  <c r="D255" i="14"/>
  <c r="B255" i="14"/>
  <c r="F254" i="14"/>
  <c r="E254" i="14"/>
  <c r="D254" i="14"/>
  <c r="B254" i="14"/>
  <c r="F253" i="14"/>
  <c r="E253" i="14"/>
  <c r="D253" i="14"/>
  <c r="B253" i="14"/>
  <c r="F252" i="14"/>
  <c r="E252" i="14"/>
  <c r="D252" i="14"/>
  <c r="B252" i="14"/>
  <c r="F251" i="14"/>
  <c r="E251" i="14"/>
  <c r="D251" i="14"/>
  <c r="B251" i="14"/>
  <c r="F250" i="14"/>
  <c r="E250" i="14"/>
  <c r="D250" i="14"/>
  <c r="B250" i="14"/>
  <c r="F249" i="14"/>
  <c r="E249" i="14"/>
  <c r="D249" i="14"/>
  <c r="B249" i="14"/>
  <c r="F248" i="14"/>
  <c r="E248" i="14"/>
  <c r="D248" i="14"/>
  <c r="B248" i="14"/>
  <c r="F247" i="14"/>
  <c r="E247" i="14"/>
  <c r="D247" i="14"/>
  <c r="B247" i="14"/>
  <c r="F246" i="14"/>
  <c r="E246" i="14"/>
  <c r="D246" i="14"/>
  <c r="B246" i="14"/>
  <c r="F245" i="14"/>
  <c r="E245" i="14"/>
  <c r="D245" i="14"/>
  <c r="B245" i="14"/>
  <c r="F244" i="14"/>
  <c r="E244" i="14"/>
  <c r="D244" i="14"/>
  <c r="B244" i="14"/>
  <c r="F243" i="14"/>
  <c r="E243" i="14"/>
  <c r="D243" i="14"/>
  <c r="B243" i="14"/>
  <c r="F242" i="14"/>
  <c r="E242" i="14"/>
  <c r="D242" i="14"/>
  <c r="B242" i="14"/>
  <c r="F241" i="14"/>
  <c r="E241" i="14"/>
  <c r="D241" i="14"/>
  <c r="B241" i="14"/>
  <c r="F240" i="14"/>
  <c r="E240" i="14"/>
  <c r="D240" i="14"/>
  <c r="B240" i="14"/>
  <c r="F239" i="14"/>
  <c r="E239" i="14"/>
  <c r="D239" i="14"/>
  <c r="B239" i="14"/>
  <c r="F238" i="14"/>
  <c r="E238" i="14"/>
  <c r="D238" i="14"/>
  <c r="B238" i="14"/>
  <c r="F237" i="14"/>
  <c r="E237" i="14"/>
  <c r="D237" i="14"/>
  <c r="B237" i="14"/>
  <c r="E236" i="14"/>
  <c r="D236" i="14"/>
  <c r="B236" i="14"/>
  <c r="F235" i="14"/>
  <c r="E235" i="14"/>
  <c r="D235" i="14"/>
  <c r="B235" i="14"/>
  <c r="F234" i="14"/>
  <c r="E234" i="14"/>
  <c r="D234" i="14"/>
  <c r="B234" i="14"/>
  <c r="F233" i="14"/>
  <c r="E233" i="14"/>
  <c r="D233" i="14"/>
  <c r="B233" i="14"/>
  <c r="F232" i="14"/>
  <c r="E232" i="14"/>
  <c r="D232" i="14"/>
  <c r="B232" i="14"/>
  <c r="E231" i="14"/>
  <c r="F178" i="12" s="1"/>
  <c r="H178" i="12" s="1"/>
  <c r="D231" i="14"/>
  <c r="B231" i="14"/>
  <c r="E230" i="14"/>
  <c r="D230" i="14"/>
  <c r="B230" i="14"/>
  <c r="E229" i="14"/>
  <c r="D229" i="14"/>
  <c r="B229" i="14"/>
  <c r="E228" i="14"/>
  <c r="D228" i="14"/>
  <c r="B228" i="14"/>
  <c r="E227" i="14"/>
  <c r="D227" i="14"/>
  <c r="B227" i="14"/>
  <c r="E226" i="14"/>
  <c r="D226" i="14"/>
  <c r="B226" i="14"/>
  <c r="E225" i="14"/>
  <c r="D225" i="14"/>
  <c r="B225" i="14"/>
  <c r="E224" i="14"/>
  <c r="D224" i="14"/>
  <c r="B224" i="14"/>
  <c r="E223" i="14"/>
  <c r="D223" i="14"/>
  <c r="B223" i="14"/>
  <c r="E222" i="14"/>
  <c r="D222" i="14"/>
  <c r="B222" i="14"/>
  <c r="F221" i="14"/>
  <c r="E221" i="14"/>
  <c r="D221" i="14"/>
  <c r="B221" i="14"/>
  <c r="E220" i="14"/>
  <c r="D220" i="14"/>
  <c r="B220" i="14"/>
  <c r="F219" i="14"/>
  <c r="E219" i="14"/>
  <c r="D219" i="14"/>
  <c r="B219" i="14"/>
  <c r="F218" i="14"/>
  <c r="E218" i="14"/>
  <c r="D218" i="14"/>
  <c r="B218" i="14"/>
  <c r="F217" i="14"/>
  <c r="E217" i="14"/>
  <c r="D217" i="14"/>
  <c r="B217" i="14"/>
  <c r="F216" i="14"/>
  <c r="E216" i="14"/>
  <c r="D216" i="14"/>
  <c r="B216" i="14"/>
  <c r="F215" i="14"/>
  <c r="E215" i="14"/>
  <c r="D215" i="14"/>
  <c r="B215" i="14"/>
  <c r="F214" i="14"/>
  <c r="E214" i="14"/>
  <c r="D214" i="14"/>
  <c r="B214" i="14"/>
  <c r="F213" i="14"/>
  <c r="E213" i="14"/>
  <c r="D213" i="14"/>
  <c r="B213" i="14"/>
  <c r="F212" i="14"/>
  <c r="E212" i="14"/>
  <c r="D212" i="14"/>
  <c r="B212" i="14"/>
  <c r="F211" i="14"/>
  <c r="E211" i="14"/>
  <c r="D211" i="14"/>
  <c r="B211" i="14"/>
  <c r="E210" i="14"/>
  <c r="D210" i="14"/>
  <c r="B210" i="14"/>
  <c r="F209" i="14"/>
  <c r="E209" i="14"/>
  <c r="D209" i="14"/>
  <c r="B209" i="14"/>
  <c r="F208" i="14"/>
  <c r="E208" i="14"/>
  <c r="D208" i="14"/>
  <c r="B208" i="14"/>
  <c r="F207" i="14"/>
  <c r="E207" i="14"/>
  <c r="D207" i="14"/>
  <c r="B207" i="14"/>
  <c r="F206" i="14"/>
  <c r="E206" i="14"/>
  <c r="D206" i="14"/>
  <c r="B206" i="14"/>
  <c r="F205" i="14"/>
  <c r="E205" i="14"/>
  <c r="D205" i="14"/>
  <c r="B205" i="14"/>
  <c r="F204" i="14"/>
  <c r="E204" i="14"/>
  <c r="D204" i="14"/>
  <c r="B204" i="14"/>
  <c r="F203" i="14"/>
  <c r="E203" i="14"/>
  <c r="D203" i="14"/>
  <c r="B203" i="14"/>
  <c r="F202" i="14"/>
  <c r="E202" i="14"/>
  <c r="D202" i="14"/>
  <c r="B202" i="14"/>
  <c r="F201" i="14"/>
  <c r="E201" i="14"/>
  <c r="D201" i="14"/>
  <c r="B201" i="14"/>
  <c r="F200" i="14"/>
  <c r="E200" i="14"/>
  <c r="D200" i="14"/>
  <c r="B200" i="14"/>
  <c r="F199" i="14"/>
  <c r="E199" i="14"/>
  <c r="D199" i="14"/>
  <c r="B199" i="14"/>
  <c r="F198" i="14"/>
  <c r="E198" i="14"/>
  <c r="D198" i="14"/>
  <c r="B198" i="14"/>
  <c r="F197" i="14"/>
  <c r="E197" i="14"/>
  <c r="D197" i="14"/>
  <c r="B197" i="14"/>
  <c r="F196" i="14"/>
  <c r="E196" i="14"/>
  <c r="D196" i="14"/>
  <c r="B196" i="14"/>
  <c r="F195" i="14"/>
  <c r="E195" i="14"/>
  <c r="D195" i="14"/>
  <c r="B195" i="14"/>
  <c r="F194" i="14"/>
  <c r="E194" i="14"/>
  <c r="D194" i="14"/>
  <c r="B194" i="14"/>
  <c r="F193" i="14"/>
  <c r="E193" i="14"/>
  <c r="D193" i="14"/>
  <c r="B193" i="14"/>
  <c r="E192" i="14"/>
  <c r="D192" i="14"/>
  <c r="B192" i="14"/>
  <c r="E191" i="14"/>
  <c r="D191" i="14"/>
  <c r="B191" i="14"/>
  <c r="E190" i="14"/>
  <c r="D190" i="14"/>
  <c r="B190" i="14"/>
  <c r="F189" i="14"/>
  <c r="E189" i="14"/>
  <c r="D189" i="14"/>
  <c r="B189" i="14"/>
  <c r="F188" i="14"/>
  <c r="E188" i="14"/>
  <c r="D188" i="14"/>
  <c r="B188" i="14"/>
  <c r="F187" i="14"/>
  <c r="E187" i="14"/>
  <c r="D187" i="14"/>
  <c r="B187" i="14"/>
  <c r="F186" i="14"/>
  <c r="E186" i="14"/>
  <c r="D186" i="14"/>
  <c r="B186" i="14"/>
  <c r="F185" i="14"/>
  <c r="E185" i="14"/>
  <c r="D185" i="14"/>
  <c r="B185" i="14"/>
  <c r="F184" i="14"/>
  <c r="E184" i="14"/>
  <c r="D184" i="14"/>
  <c r="B184" i="14"/>
  <c r="F183" i="14"/>
  <c r="E183" i="14"/>
  <c r="D183" i="14"/>
  <c r="B183" i="14"/>
  <c r="F182" i="14"/>
  <c r="E182" i="14"/>
  <c r="D182" i="14"/>
  <c r="B182" i="14"/>
  <c r="F181" i="14"/>
  <c r="E181" i="14"/>
  <c r="D181" i="14"/>
  <c r="B181" i="14"/>
  <c r="F180" i="14"/>
  <c r="E180" i="14"/>
  <c r="D180" i="14"/>
  <c r="B180" i="14"/>
  <c r="F179" i="14"/>
  <c r="E179" i="14"/>
  <c r="D179" i="14"/>
  <c r="B179" i="14"/>
  <c r="F178" i="14"/>
  <c r="E178" i="14"/>
  <c r="D178" i="14"/>
  <c r="B178" i="14"/>
  <c r="F177" i="14"/>
  <c r="E177" i="14"/>
  <c r="D177" i="14"/>
  <c r="B177" i="14"/>
  <c r="F176" i="14"/>
  <c r="E176" i="14"/>
  <c r="D176" i="14"/>
  <c r="B176" i="14"/>
  <c r="E175" i="14"/>
  <c r="D175" i="14"/>
  <c r="B175" i="14"/>
  <c r="E174" i="14"/>
  <c r="D174" i="14"/>
  <c r="B174" i="14"/>
  <c r="E173" i="14"/>
  <c r="D173" i="14"/>
  <c r="B173" i="14"/>
  <c r="F172" i="14"/>
  <c r="E172" i="14"/>
  <c r="D172" i="14"/>
  <c r="B172" i="14"/>
  <c r="F171" i="14"/>
  <c r="E171" i="14"/>
  <c r="D171" i="14"/>
  <c r="B171" i="14"/>
  <c r="F170" i="14"/>
  <c r="E170" i="14"/>
  <c r="D170" i="14"/>
  <c r="B170" i="14"/>
  <c r="E169" i="14"/>
  <c r="D169" i="14"/>
  <c r="B169" i="14"/>
  <c r="F168" i="14"/>
  <c r="E168" i="14"/>
  <c r="D168" i="14"/>
  <c r="B168" i="14"/>
  <c r="F167" i="14"/>
  <c r="E167" i="14"/>
  <c r="D167" i="14"/>
  <c r="B167" i="14"/>
  <c r="F166" i="14"/>
  <c r="E166" i="14"/>
  <c r="D166" i="14"/>
  <c r="B166" i="14"/>
  <c r="F165" i="14"/>
  <c r="E165" i="14"/>
  <c r="D165" i="14"/>
  <c r="B165" i="14"/>
  <c r="F164" i="14"/>
  <c r="E164" i="14"/>
  <c r="D164" i="14"/>
  <c r="B164" i="14"/>
  <c r="E163" i="14"/>
  <c r="D163" i="14"/>
  <c r="B163" i="14"/>
  <c r="E162" i="14"/>
  <c r="D162" i="14"/>
  <c r="B162" i="14"/>
  <c r="F161" i="14"/>
  <c r="E161" i="14"/>
  <c r="D161" i="14"/>
  <c r="B161" i="14"/>
  <c r="F160" i="14"/>
  <c r="E160" i="14"/>
  <c r="D160" i="14"/>
  <c r="B160" i="14"/>
  <c r="E159" i="14"/>
  <c r="D159" i="14"/>
  <c r="B159" i="14"/>
  <c r="F158" i="14"/>
  <c r="E158" i="14"/>
  <c r="D158" i="14"/>
  <c r="B158" i="14"/>
  <c r="F157" i="14"/>
  <c r="E157" i="14"/>
  <c r="D157" i="14"/>
  <c r="B157" i="14"/>
  <c r="F156" i="14"/>
  <c r="E156" i="14"/>
  <c r="D156" i="14"/>
  <c r="B156" i="14"/>
  <c r="F155" i="14"/>
  <c r="E155" i="14"/>
  <c r="D155" i="14"/>
  <c r="B155" i="14"/>
  <c r="F154" i="14"/>
  <c r="E154" i="14"/>
  <c r="D154" i="14"/>
  <c r="B154" i="14"/>
  <c r="F153" i="14"/>
  <c r="E153" i="14"/>
  <c r="D153" i="14"/>
  <c r="B153" i="14"/>
  <c r="F152" i="14"/>
  <c r="E152" i="14"/>
  <c r="D152" i="14"/>
  <c r="B152" i="14"/>
  <c r="F151" i="14"/>
  <c r="E151" i="14"/>
  <c r="D151" i="14"/>
  <c r="B151" i="14"/>
  <c r="F150" i="14"/>
  <c r="E150" i="14"/>
  <c r="D150" i="14"/>
  <c r="B150" i="14"/>
  <c r="F149" i="14"/>
  <c r="E149" i="14"/>
  <c r="D149" i="14"/>
  <c r="B149" i="14"/>
  <c r="F148" i="14"/>
  <c r="E148" i="14"/>
  <c r="D148" i="14"/>
  <c r="B148" i="14"/>
  <c r="F147" i="14"/>
  <c r="E147" i="14"/>
  <c r="D147" i="14"/>
  <c r="B147" i="14"/>
  <c r="F146" i="14"/>
  <c r="E146" i="14"/>
  <c r="D146" i="14"/>
  <c r="B146" i="14"/>
  <c r="F145" i="14"/>
  <c r="E145" i="14"/>
  <c r="D145" i="14"/>
  <c r="B145" i="14"/>
  <c r="F144" i="14"/>
  <c r="E144" i="14"/>
  <c r="D144" i="14"/>
  <c r="B144" i="14"/>
  <c r="F143" i="14"/>
  <c r="E143" i="14"/>
  <c r="D143" i="14"/>
  <c r="B143" i="14"/>
  <c r="F142" i="14"/>
  <c r="E142" i="14"/>
  <c r="D142" i="14"/>
  <c r="B142" i="14"/>
  <c r="F141" i="14"/>
  <c r="E141" i="14"/>
  <c r="D141" i="14"/>
  <c r="B141" i="14"/>
  <c r="F140" i="14"/>
  <c r="E140" i="14"/>
  <c r="D140" i="14"/>
  <c r="B140" i="14"/>
  <c r="F139" i="14"/>
  <c r="E139" i="14"/>
  <c r="D139" i="14"/>
  <c r="B139" i="14"/>
  <c r="F138" i="14"/>
  <c r="E138" i="14"/>
  <c r="D138" i="14"/>
  <c r="B138" i="14"/>
  <c r="F137" i="14"/>
  <c r="E137" i="14"/>
  <c r="D137" i="14"/>
  <c r="B137" i="14"/>
  <c r="F136" i="14"/>
  <c r="E136" i="14"/>
  <c r="D136" i="14"/>
  <c r="B136" i="14"/>
  <c r="F135" i="14"/>
  <c r="E135" i="14"/>
  <c r="D135" i="14"/>
  <c r="B135" i="14"/>
  <c r="F134" i="14"/>
  <c r="E134" i="14"/>
  <c r="D134" i="14"/>
  <c r="B134" i="14"/>
  <c r="F133" i="14"/>
  <c r="E133" i="14"/>
  <c r="D133" i="14"/>
  <c r="B133" i="14"/>
  <c r="F132" i="14"/>
  <c r="E132" i="14"/>
  <c r="D132" i="14"/>
  <c r="B132" i="14"/>
  <c r="F131" i="14"/>
  <c r="E131" i="14"/>
  <c r="D131" i="14"/>
  <c r="B131" i="14"/>
  <c r="F130" i="14"/>
  <c r="E130" i="14"/>
  <c r="D130" i="14"/>
  <c r="B130" i="14"/>
  <c r="F129" i="14"/>
  <c r="E129" i="14"/>
  <c r="D129" i="14"/>
  <c r="B129" i="14"/>
  <c r="F128" i="14"/>
  <c r="E128" i="14"/>
  <c r="D128" i="14"/>
  <c r="B128" i="14"/>
  <c r="F127" i="14"/>
  <c r="E127" i="14"/>
  <c r="D127" i="14"/>
  <c r="B127" i="14"/>
  <c r="F126" i="14"/>
  <c r="E126" i="14"/>
  <c r="D126" i="14"/>
  <c r="B126" i="14"/>
  <c r="F125" i="14"/>
  <c r="E125" i="14"/>
  <c r="D125" i="14"/>
  <c r="B125" i="14"/>
  <c r="F124" i="14"/>
  <c r="E124" i="14"/>
  <c r="D124" i="14"/>
  <c r="B124" i="14"/>
  <c r="F123" i="14"/>
  <c r="E123" i="14"/>
  <c r="D123" i="14"/>
  <c r="B123" i="14"/>
  <c r="F122" i="14"/>
  <c r="E122" i="14"/>
  <c r="D122" i="14"/>
  <c r="B122" i="14"/>
  <c r="F121" i="14"/>
  <c r="E121" i="14"/>
  <c r="D121" i="14"/>
  <c r="B121" i="14"/>
  <c r="E120" i="14"/>
  <c r="D120" i="14"/>
  <c r="B120" i="14"/>
  <c r="E119" i="14"/>
  <c r="D119" i="14"/>
  <c r="B119" i="14"/>
  <c r="F118" i="14"/>
  <c r="E118" i="14"/>
  <c r="D118" i="14"/>
  <c r="B118" i="14"/>
  <c r="F117" i="14"/>
  <c r="E117" i="14"/>
  <c r="D117" i="14"/>
  <c r="B117" i="14"/>
  <c r="F116" i="14"/>
  <c r="E116" i="14"/>
  <c r="D116" i="14"/>
  <c r="B116" i="14"/>
  <c r="F115" i="14"/>
  <c r="E115" i="14"/>
  <c r="D115" i="14"/>
  <c r="B115" i="14"/>
  <c r="F114" i="14"/>
  <c r="E114" i="14"/>
  <c r="D114" i="14"/>
  <c r="B114" i="14"/>
  <c r="F113" i="14"/>
  <c r="E113" i="14"/>
  <c r="D113" i="14"/>
  <c r="B113" i="14"/>
  <c r="F112" i="14"/>
  <c r="E112" i="14"/>
  <c r="D112" i="14"/>
  <c r="B112" i="14"/>
  <c r="F111" i="14"/>
  <c r="E111" i="14"/>
  <c r="D111" i="14"/>
  <c r="B111" i="14"/>
  <c r="F110" i="14"/>
  <c r="E110" i="14"/>
  <c r="D110" i="14"/>
  <c r="B110" i="14"/>
  <c r="F109" i="14"/>
  <c r="E109" i="14"/>
  <c r="D109" i="14"/>
  <c r="B109" i="14"/>
  <c r="F108" i="14"/>
  <c r="E108" i="14"/>
  <c r="D108" i="14"/>
  <c r="B108" i="14"/>
  <c r="F107" i="14"/>
  <c r="E107" i="14"/>
  <c r="D107" i="14"/>
  <c r="B107" i="14"/>
  <c r="F106" i="14"/>
  <c r="E106" i="14"/>
  <c r="D106" i="14"/>
  <c r="B106" i="14"/>
  <c r="F105" i="14"/>
  <c r="E105" i="14"/>
  <c r="D105" i="14"/>
  <c r="B105" i="14"/>
  <c r="F104" i="14"/>
  <c r="E104" i="14"/>
  <c r="D104" i="14"/>
  <c r="B104" i="14"/>
  <c r="F103" i="14"/>
  <c r="E103" i="14"/>
  <c r="D103" i="14"/>
  <c r="B103" i="14"/>
  <c r="F102" i="14"/>
  <c r="E102" i="14"/>
  <c r="D102" i="14"/>
  <c r="B102" i="14"/>
  <c r="E101" i="14"/>
  <c r="D101" i="14"/>
  <c r="B101" i="14"/>
  <c r="F100" i="14"/>
  <c r="E100" i="14"/>
  <c r="D100" i="14"/>
  <c r="B100" i="14"/>
  <c r="F99" i="14"/>
  <c r="E99" i="14"/>
  <c r="D99" i="14"/>
  <c r="B99" i="14"/>
  <c r="E98" i="14"/>
  <c r="D98" i="14"/>
  <c r="B98" i="14"/>
  <c r="F97" i="14"/>
  <c r="E97" i="14"/>
  <c r="D97" i="14"/>
  <c r="B97" i="14"/>
  <c r="F96" i="14"/>
  <c r="E96" i="14"/>
  <c r="D96" i="14"/>
  <c r="B96" i="14"/>
  <c r="F95" i="14"/>
  <c r="E95" i="14"/>
  <c r="D95" i="14"/>
  <c r="B95" i="14"/>
  <c r="F94" i="14"/>
  <c r="E94" i="14"/>
  <c r="D94" i="14"/>
  <c r="B94" i="14"/>
  <c r="F93" i="14"/>
  <c r="E93" i="14"/>
  <c r="D93" i="14"/>
  <c r="B93" i="14"/>
  <c r="F92" i="14"/>
  <c r="E92" i="14"/>
  <c r="D92" i="14"/>
  <c r="B92" i="14"/>
  <c r="F91" i="14"/>
  <c r="E91" i="14"/>
  <c r="D91" i="14"/>
  <c r="B91" i="14"/>
  <c r="F90" i="14"/>
  <c r="E90" i="14"/>
  <c r="D90" i="14"/>
  <c r="B90" i="14"/>
  <c r="F89" i="14"/>
  <c r="E89" i="14"/>
  <c r="D89" i="14"/>
  <c r="B89" i="14"/>
  <c r="F88" i="14"/>
  <c r="E88" i="14"/>
  <c r="D88" i="14"/>
  <c r="B88" i="14"/>
  <c r="F87" i="14"/>
  <c r="E87" i="14"/>
  <c r="D87" i="14"/>
  <c r="B87" i="14"/>
  <c r="F86" i="14"/>
  <c r="E86" i="14"/>
  <c r="D86" i="14"/>
  <c r="B86" i="14"/>
  <c r="E85" i="14"/>
  <c r="D85" i="14"/>
  <c r="B85" i="14"/>
  <c r="F84" i="14"/>
  <c r="E84" i="14"/>
  <c r="D84" i="14"/>
  <c r="B84" i="14"/>
  <c r="E83" i="14"/>
  <c r="D83" i="14"/>
  <c r="B83" i="14"/>
  <c r="F82" i="14"/>
  <c r="E82" i="14"/>
  <c r="D82" i="14"/>
  <c r="B82" i="14"/>
  <c r="F81" i="14"/>
  <c r="E81" i="14"/>
  <c r="D81" i="14"/>
  <c r="B81" i="14"/>
  <c r="F80" i="14"/>
  <c r="E80" i="14"/>
  <c r="D80" i="14"/>
  <c r="B80" i="14"/>
  <c r="F79" i="14"/>
  <c r="E79" i="14"/>
  <c r="D79" i="14"/>
  <c r="B79" i="14"/>
  <c r="F78" i="14"/>
  <c r="E78" i="14"/>
  <c r="D78" i="14"/>
  <c r="B78" i="14"/>
  <c r="F77" i="14"/>
  <c r="E77" i="14"/>
  <c r="D77" i="14"/>
  <c r="B77" i="14"/>
  <c r="F76" i="14"/>
  <c r="E76" i="14"/>
  <c r="D76" i="14"/>
  <c r="B76" i="14"/>
  <c r="F75" i="14"/>
  <c r="E75" i="14"/>
  <c r="D75" i="14"/>
  <c r="B75" i="14"/>
  <c r="E74" i="14"/>
  <c r="D74" i="14"/>
  <c r="B74" i="14"/>
  <c r="F73" i="14"/>
  <c r="E73" i="14"/>
  <c r="D73" i="14"/>
  <c r="B73" i="14"/>
  <c r="F72" i="14"/>
  <c r="E72" i="14"/>
  <c r="D72" i="14"/>
  <c r="B72" i="14"/>
  <c r="F71" i="14"/>
  <c r="E71" i="14"/>
  <c r="D71" i="14"/>
  <c r="B71" i="14"/>
  <c r="F70" i="14"/>
  <c r="E70" i="14"/>
  <c r="D70" i="14"/>
  <c r="B70" i="14"/>
  <c r="F69" i="14"/>
  <c r="E69" i="14"/>
  <c r="D69" i="14"/>
  <c r="B69" i="14"/>
  <c r="F68" i="14"/>
  <c r="E68" i="14"/>
  <c r="D68" i="14"/>
  <c r="B68" i="14"/>
  <c r="F67" i="14"/>
  <c r="E67" i="14"/>
  <c r="D67" i="14"/>
  <c r="B67" i="14"/>
  <c r="F66" i="14"/>
  <c r="E66" i="14"/>
  <c r="D66" i="14"/>
  <c r="B66" i="14"/>
  <c r="F65" i="14"/>
  <c r="E65" i="14"/>
  <c r="D65" i="14"/>
  <c r="B65" i="14"/>
  <c r="F64" i="14"/>
  <c r="E64" i="14"/>
  <c r="D64" i="14"/>
  <c r="B64" i="14"/>
  <c r="F63" i="14"/>
  <c r="E63" i="14"/>
  <c r="D63" i="14"/>
  <c r="B63" i="14"/>
  <c r="F62" i="14"/>
  <c r="E62" i="14"/>
  <c r="D62" i="14"/>
  <c r="B62" i="14"/>
  <c r="F61" i="14"/>
  <c r="E61" i="14"/>
  <c r="D61" i="14"/>
  <c r="B61" i="14"/>
  <c r="F60" i="14"/>
  <c r="E60" i="14"/>
  <c r="D60" i="14"/>
  <c r="B60" i="14"/>
  <c r="F59" i="14"/>
  <c r="E59" i="14"/>
  <c r="D59" i="14"/>
  <c r="B59" i="14"/>
  <c r="E58" i="14"/>
  <c r="D58" i="14"/>
  <c r="B58" i="14"/>
  <c r="E57" i="14"/>
  <c r="D57" i="14"/>
  <c r="B57" i="14"/>
  <c r="F56" i="14"/>
  <c r="E56" i="14"/>
  <c r="D56" i="14"/>
  <c r="B56" i="14"/>
  <c r="F55" i="14"/>
  <c r="E55" i="14"/>
  <c r="D55" i="14"/>
  <c r="B55" i="14"/>
  <c r="F54" i="14"/>
  <c r="E54" i="14"/>
  <c r="D54" i="14"/>
  <c r="B54" i="14"/>
  <c r="F53" i="14"/>
  <c r="E53" i="14"/>
  <c r="D53" i="14"/>
  <c r="B53" i="14"/>
  <c r="E52" i="14"/>
  <c r="D52" i="14"/>
  <c r="B52" i="14"/>
  <c r="F51" i="14"/>
  <c r="E51" i="14"/>
  <c r="D51" i="14"/>
  <c r="B51" i="14"/>
  <c r="F50" i="14"/>
  <c r="E50" i="14"/>
  <c r="D50" i="14"/>
  <c r="B50" i="14"/>
  <c r="F49" i="14"/>
  <c r="E49" i="14"/>
  <c r="D49" i="14"/>
  <c r="B49" i="14"/>
  <c r="F48" i="14"/>
  <c r="E48" i="14"/>
  <c r="D48" i="14"/>
  <c r="B48" i="14"/>
  <c r="F47" i="14"/>
  <c r="E47" i="14"/>
  <c r="D47" i="14"/>
  <c r="B47" i="14"/>
  <c r="F46" i="14"/>
  <c r="E46" i="14"/>
  <c r="D46" i="14"/>
  <c r="B46" i="14"/>
  <c r="F45" i="14"/>
  <c r="E45" i="14"/>
  <c r="D45" i="14"/>
  <c r="B45" i="14"/>
  <c r="F44" i="14"/>
  <c r="E44" i="14"/>
  <c r="D44" i="14"/>
  <c r="B44" i="14"/>
  <c r="F43" i="14"/>
  <c r="E43" i="14"/>
  <c r="D43" i="14"/>
  <c r="B43" i="14"/>
  <c r="F42" i="14"/>
  <c r="E42" i="14"/>
  <c r="D42" i="14"/>
  <c r="B42" i="14"/>
  <c r="F41" i="14"/>
  <c r="E41" i="14"/>
  <c r="D41" i="14"/>
  <c r="B41" i="14"/>
  <c r="F40" i="14"/>
  <c r="E40" i="14"/>
  <c r="D40" i="14"/>
  <c r="B40" i="14"/>
  <c r="F39" i="14"/>
  <c r="E39" i="14"/>
  <c r="D39" i="14"/>
  <c r="B39" i="14"/>
  <c r="F38" i="14"/>
  <c r="E38" i="14"/>
  <c r="D38" i="14"/>
  <c r="B38" i="14"/>
  <c r="F37" i="14"/>
  <c r="E37" i="14"/>
  <c r="D37" i="14"/>
  <c r="B37" i="14"/>
  <c r="F36" i="14"/>
  <c r="E36" i="14"/>
  <c r="D36" i="14"/>
  <c r="B36" i="14"/>
  <c r="F35" i="14"/>
  <c r="E35" i="14"/>
  <c r="D35" i="14"/>
  <c r="B35" i="14"/>
  <c r="E34" i="14"/>
  <c r="D34" i="14"/>
  <c r="B34" i="14"/>
  <c r="F33" i="14"/>
  <c r="E33" i="14"/>
  <c r="D33" i="14"/>
  <c r="B33" i="14"/>
  <c r="F32" i="14"/>
  <c r="E32" i="14"/>
  <c r="D32" i="14"/>
  <c r="B32" i="14"/>
  <c r="E31" i="14"/>
  <c r="D31" i="14"/>
  <c r="B31" i="14"/>
  <c r="E30" i="14"/>
  <c r="D30" i="14"/>
  <c r="B30" i="14"/>
  <c r="E29" i="14"/>
  <c r="D29" i="14"/>
  <c r="B29" i="14"/>
  <c r="F28" i="14"/>
  <c r="E28" i="14"/>
  <c r="D28" i="14"/>
  <c r="B28" i="14"/>
  <c r="F27" i="14"/>
  <c r="E27" i="14"/>
  <c r="D27" i="14"/>
  <c r="B27" i="14"/>
  <c r="F26" i="14"/>
  <c r="E26" i="14"/>
  <c r="D26" i="14"/>
  <c r="B26" i="14"/>
  <c r="F25" i="14"/>
  <c r="E25" i="14"/>
  <c r="D25" i="14"/>
  <c r="B25" i="14"/>
  <c r="F24" i="14"/>
  <c r="E24" i="14"/>
  <c r="D24" i="14"/>
  <c r="B24" i="14"/>
  <c r="F23" i="14"/>
  <c r="E23" i="14"/>
  <c r="D23" i="14"/>
  <c r="B23" i="14"/>
  <c r="F22" i="14"/>
  <c r="E22" i="14"/>
  <c r="D22" i="14"/>
  <c r="B22" i="14"/>
  <c r="F21" i="14"/>
  <c r="E21" i="14"/>
  <c r="D21" i="14"/>
  <c r="B21" i="14"/>
  <c r="F20" i="14"/>
  <c r="E20" i="14"/>
  <c r="D20" i="14"/>
  <c r="B20" i="14"/>
  <c r="F19" i="14"/>
  <c r="E19" i="14"/>
  <c r="D19" i="14"/>
  <c r="B19" i="14"/>
  <c r="F18" i="14"/>
  <c r="E18" i="14"/>
  <c r="D18" i="14"/>
  <c r="B18" i="14"/>
  <c r="E17" i="14"/>
  <c r="D17" i="14"/>
  <c r="B17" i="14"/>
  <c r="E16" i="14"/>
  <c r="D16" i="14"/>
  <c r="B16" i="14"/>
  <c r="E15" i="14"/>
  <c r="D15" i="14"/>
  <c r="B15" i="14"/>
  <c r="E14" i="14"/>
  <c r="D14" i="14"/>
  <c r="B14" i="14"/>
  <c r="E13" i="14"/>
  <c r="D13" i="14"/>
  <c r="B13" i="14"/>
  <c r="F12" i="14"/>
  <c r="E12" i="14"/>
  <c r="D12" i="14"/>
  <c r="B12" i="14"/>
  <c r="F11" i="14"/>
  <c r="E11" i="14"/>
  <c r="D11" i="14"/>
  <c r="B11" i="14"/>
  <c r="F10" i="14"/>
  <c r="E10" i="14"/>
  <c r="D10" i="14"/>
  <c r="B10" i="14"/>
  <c r="F9" i="14"/>
  <c r="E9" i="14"/>
  <c r="D9" i="14"/>
  <c r="B9" i="14"/>
  <c r="F8" i="14"/>
  <c r="E8" i="14"/>
  <c r="D8" i="14"/>
  <c r="B8" i="14"/>
  <c r="E7" i="14"/>
  <c r="D7" i="14"/>
  <c r="B7" i="14"/>
  <c r="E6" i="14"/>
  <c r="D6" i="14"/>
  <c r="B6" i="14"/>
  <c r="J993" i="12"/>
  <c r="F993" i="12"/>
  <c r="H993" i="12" s="1"/>
  <c r="J992" i="12"/>
  <c r="H992" i="12"/>
  <c r="F992" i="12"/>
  <c r="J991" i="12"/>
  <c r="H991" i="12"/>
  <c r="F991" i="12"/>
  <c r="J990" i="12"/>
  <c r="F990" i="12"/>
  <c r="H990" i="12" s="1"/>
  <c r="J989" i="12"/>
  <c r="F989" i="12"/>
  <c r="H989" i="12" s="1"/>
  <c r="J988" i="12"/>
  <c r="H988" i="12"/>
  <c r="F988" i="12"/>
  <c r="J987" i="12"/>
  <c r="F987" i="12"/>
  <c r="H987" i="12" s="1"/>
  <c r="J986" i="12"/>
  <c r="H986" i="12"/>
  <c r="F986" i="12"/>
  <c r="J985" i="12"/>
  <c r="F985" i="12"/>
  <c r="H985" i="12" s="1"/>
  <c r="J984" i="12"/>
  <c r="H984" i="12"/>
  <c r="F984" i="12"/>
  <c r="J983" i="12"/>
  <c r="H983" i="12"/>
  <c r="F983" i="12"/>
  <c r="J982" i="12"/>
  <c r="F982" i="12"/>
  <c r="H982" i="12" s="1"/>
  <c r="J981" i="12"/>
  <c r="F981" i="12"/>
  <c r="H981" i="12" s="1"/>
  <c r="J980" i="12"/>
  <c r="H980" i="12"/>
  <c r="F980" i="12"/>
  <c r="J979" i="12"/>
  <c r="F979" i="12"/>
  <c r="H979" i="12" s="1"/>
  <c r="J978" i="12"/>
  <c r="H978" i="12"/>
  <c r="F978" i="12"/>
  <c r="J977" i="12"/>
  <c r="F977" i="12"/>
  <c r="H977" i="12" s="1"/>
  <c r="J976" i="12"/>
  <c r="H976" i="12"/>
  <c r="F976" i="12"/>
  <c r="J975" i="12"/>
  <c r="H975" i="12"/>
  <c r="F975" i="12"/>
  <c r="J974" i="12"/>
  <c r="F974" i="12"/>
  <c r="H974" i="12" s="1"/>
  <c r="J973" i="12"/>
  <c r="F973" i="12"/>
  <c r="H973" i="12" s="1"/>
  <c r="J972" i="12"/>
  <c r="H972" i="12"/>
  <c r="F972" i="12"/>
  <c r="J971" i="12"/>
  <c r="F971" i="12"/>
  <c r="H971" i="12" s="1"/>
  <c r="J970" i="12"/>
  <c r="H970" i="12"/>
  <c r="F970" i="12"/>
  <c r="J969" i="12"/>
  <c r="F969" i="12"/>
  <c r="H969" i="12" s="1"/>
  <c r="J968" i="12"/>
  <c r="H968" i="12"/>
  <c r="F968" i="12"/>
  <c r="J967" i="12"/>
  <c r="H967" i="12"/>
  <c r="F967" i="12"/>
  <c r="J966" i="12"/>
  <c r="F966" i="12"/>
  <c r="H966" i="12" s="1"/>
  <c r="J965" i="12"/>
  <c r="F965" i="12"/>
  <c r="H965" i="12" s="1"/>
  <c r="J964" i="12"/>
  <c r="H964" i="12"/>
  <c r="F964" i="12"/>
  <c r="J963" i="12"/>
  <c r="F963" i="12"/>
  <c r="H963" i="12" s="1"/>
  <c r="J962" i="12"/>
  <c r="H962" i="12"/>
  <c r="F962" i="12"/>
  <c r="J961" i="12"/>
  <c r="F961" i="12"/>
  <c r="H961" i="12" s="1"/>
  <c r="J960" i="12"/>
  <c r="H960" i="12"/>
  <c r="F960" i="12"/>
  <c r="J959" i="12"/>
  <c r="H959" i="12"/>
  <c r="F959" i="12"/>
  <c r="J958" i="12"/>
  <c r="F958" i="12"/>
  <c r="H958" i="12" s="1"/>
  <c r="J957" i="12"/>
  <c r="F957" i="12"/>
  <c r="H957" i="12" s="1"/>
  <c r="J956" i="12"/>
  <c r="H956" i="12"/>
  <c r="F956" i="12"/>
  <c r="J955" i="12"/>
  <c r="F955" i="12"/>
  <c r="H955" i="12" s="1"/>
  <c r="J954" i="12"/>
  <c r="H954" i="12"/>
  <c r="F954" i="12"/>
  <c r="J953" i="12"/>
  <c r="F953" i="12"/>
  <c r="H953" i="12" s="1"/>
  <c r="J952" i="12"/>
  <c r="H952" i="12"/>
  <c r="F952" i="12"/>
  <c r="J951" i="12"/>
  <c r="H951" i="12"/>
  <c r="F951" i="12"/>
  <c r="J950" i="12"/>
  <c r="F950" i="12"/>
  <c r="H950" i="12" s="1"/>
  <c r="J949" i="12"/>
  <c r="F949" i="12"/>
  <c r="H949" i="12" s="1"/>
  <c r="J948" i="12"/>
  <c r="H948" i="12"/>
  <c r="F948" i="12"/>
  <c r="J947" i="12"/>
  <c r="F947" i="12"/>
  <c r="H947" i="12" s="1"/>
  <c r="J946" i="12"/>
  <c r="H946" i="12"/>
  <c r="F946" i="12"/>
  <c r="J945" i="12"/>
  <c r="F945" i="12"/>
  <c r="H945" i="12" s="1"/>
  <c r="J944" i="12"/>
  <c r="H944" i="12"/>
  <c r="F944" i="12"/>
  <c r="J943" i="12"/>
  <c r="H943" i="12"/>
  <c r="F943" i="12"/>
  <c r="J942" i="12"/>
  <c r="F942" i="12"/>
  <c r="H942" i="12" s="1"/>
  <c r="J941" i="12"/>
  <c r="F941" i="12"/>
  <c r="H941" i="12" s="1"/>
  <c r="J940" i="12"/>
  <c r="H940" i="12"/>
  <c r="F940" i="12"/>
  <c r="J939" i="12"/>
  <c r="F939" i="12"/>
  <c r="H939" i="12" s="1"/>
  <c r="J938" i="12"/>
  <c r="H938" i="12"/>
  <c r="F938" i="12"/>
  <c r="J937" i="12"/>
  <c r="F937" i="12"/>
  <c r="H937" i="12" s="1"/>
  <c r="J936" i="12"/>
  <c r="H936" i="12"/>
  <c r="F936" i="12"/>
  <c r="J935" i="12"/>
  <c r="H935" i="12"/>
  <c r="F935" i="12"/>
  <c r="J934" i="12"/>
  <c r="F934" i="12"/>
  <c r="H934" i="12" s="1"/>
  <c r="J933" i="12"/>
  <c r="F933" i="12"/>
  <c r="H933" i="12" s="1"/>
  <c r="J932" i="12"/>
  <c r="H932" i="12"/>
  <c r="F932" i="12"/>
  <c r="J931" i="12"/>
  <c r="F931" i="12"/>
  <c r="H931" i="12" s="1"/>
  <c r="J930" i="12"/>
  <c r="H930" i="12"/>
  <c r="F930" i="12"/>
  <c r="J929" i="12"/>
  <c r="F929" i="12"/>
  <c r="H929" i="12" s="1"/>
  <c r="J928" i="12"/>
  <c r="H928" i="12"/>
  <c r="F928" i="12"/>
  <c r="J927" i="12"/>
  <c r="H927" i="12"/>
  <c r="F927" i="12"/>
  <c r="J926" i="12"/>
  <c r="F926" i="12"/>
  <c r="H926" i="12" s="1"/>
  <c r="J925" i="12"/>
  <c r="F925" i="12"/>
  <c r="H925" i="12" s="1"/>
  <c r="J924" i="12"/>
  <c r="H924" i="12"/>
  <c r="F924" i="12"/>
  <c r="J923" i="12"/>
  <c r="F923" i="12"/>
  <c r="H923" i="12" s="1"/>
  <c r="J922" i="12"/>
  <c r="H922" i="12"/>
  <c r="F922" i="12"/>
  <c r="J921" i="12"/>
  <c r="F921" i="12"/>
  <c r="H921" i="12" s="1"/>
  <c r="J920" i="12"/>
  <c r="H920" i="12"/>
  <c r="F920" i="12"/>
  <c r="J919" i="12"/>
  <c r="H919" i="12"/>
  <c r="F919" i="12"/>
  <c r="J918" i="12"/>
  <c r="F918" i="12"/>
  <c r="H918" i="12" s="1"/>
  <c r="J917" i="12"/>
  <c r="F917" i="12"/>
  <c r="H917" i="12" s="1"/>
  <c r="J916" i="12"/>
  <c r="H916" i="12"/>
  <c r="F916" i="12"/>
  <c r="J915" i="12"/>
  <c r="F915" i="12"/>
  <c r="H915" i="12" s="1"/>
  <c r="J914" i="12"/>
  <c r="H914" i="12"/>
  <c r="F914" i="12"/>
  <c r="J913" i="12"/>
  <c r="F913" i="12"/>
  <c r="H913" i="12" s="1"/>
  <c r="J912" i="12"/>
  <c r="H912" i="12"/>
  <c r="F912" i="12"/>
  <c r="J911" i="12"/>
  <c r="H911" i="12"/>
  <c r="F911" i="12"/>
  <c r="J910" i="12"/>
  <c r="F910" i="12"/>
  <c r="H910" i="12" s="1"/>
  <c r="J909" i="12"/>
  <c r="F909" i="12"/>
  <c r="H909" i="12" s="1"/>
  <c r="J908" i="12"/>
  <c r="H908" i="12"/>
  <c r="F908" i="12"/>
  <c r="J907" i="12"/>
  <c r="F907" i="12"/>
  <c r="H907" i="12" s="1"/>
  <c r="J906" i="12"/>
  <c r="H906" i="12"/>
  <c r="F906" i="12"/>
  <c r="J905" i="12"/>
  <c r="F905" i="12"/>
  <c r="H905" i="12" s="1"/>
  <c r="J904" i="12"/>
  <c r="H904" i="12"/>
  <c r="F904" i="12"/>
  <c r="J903" i="12"/>
  <c r="H903" i="12"/>
  <c r="F903" i="12"/>
  <c r="J902" i="12"/>
  <c r="F902" i="12"/>
  <c r="H902" i="12" s="1"/>
  <c r="J901" i="12"/>
  <c r="F901" i="12"/>
  <c r="H901" i="12" s="1"/>
  <c r="J900" i="12"/>
  <c r="H900" i="12"/>
  <c r="F900" i="12"/>
  <c r="J899" i="12"/>
  <c r="F899" i="12"/>
  <c r="H899" i="12" s="1"/>
  <c r="J898" i="12"/>
  <c r="H898" i="12"/>
  <c r="F898" i="12"/>
  <c r="J897" i="12"/>
  <c r="F897" i="12"/>
  <c r="H897" i="12" s="1"/>
  <c r="J896" i="12"/>
  <c r="H896" i="12"/>
  <c r="F896" i="12"/>
  <c r="J895" i="12"/>
  <c r="H895" i="12"/>
  <c r="F895" i="12"/>
  <c r="J894" i="12"/>
  <c r="F894" i="12"/>
  <c r="H894" i="12" s="1"/>
  <c r="J893" i="12"/>
  <c r="F893" i="12"/>
  <c r="H893" i="12" s="1"/>
  <c r="J892" i="12"/>
  <c r="H892" i="12"/>
  <c r="F892" i="12"/>
  <c r="J891" i="12"/>
  <c r="F891" i="12"/>
  <c r="H891" i="12" s="1"/>
  <c r="J890" i="12"/>
  <c r="H890" i="12"/>
  <c r="F890" i="12"/>
  <c r="J889" i="12"/>
  <c r="F889" i="12"/>
  <c r="H889" i="12" s="1"/>
  <c r="J888" i="12"/>
  <c r="H888" i="12"/>
  <c r="F888" i="12"/>
  <c r="J887" i="12"/>
  <c r="H887" i="12"/>
  <c r="F887" i="12"/>
  <c r="J886" i="12"/>
  <c r="F886" i="12"/>
  <c r="H886" i="12" s="1"/>
  <c r="J885" i="12"/>
  <c r="F885" i="12"/>
  <c r="H885" i="12" s="1"/>
  <c r="J884" i="12"/>
  <c r="H884" i="12"/>
  <c r="F884" i="12"/>
  <c r="J883" i="12"/>
  <c r="F883" i="12"/>
  <c r="H883" i="12" s="1"/>
  <c r="J882" i="12"/>
  <c r="H882" i="12"/>
  <c r="F882" i="12"/>
  <c r="J881" i="12"/>
  <c r="F881" i="12"/>
  <c r="H881" i="12" s="1"/>
  <c r="J880" i="12"/>
  <c r="H880" i="12"/>
  <c r="F880" i="12"/>
  <c r="J879" i="12"/>
  <c r="H879" i="12"/>
  <c r="F879" i="12"/>
  <c r="J878" i="12"/>
  <c r="F878" i="12"/>
  <c r="H878" i="12" s="1"/>
  <c r="J877" i="12"/>
  <c r="F877" i="12"/>
  <c r="H877" i="12" s="1"/>
  <c r="J876" i="12"/>
  <c r="H876" i="12"/>
  <c r="F876" i="12"/>
  <c r="J875" i="12"/>
  <c r="F875" i="12"/>
  <c r="H875" i="12" s="1"/>
  <c r="J874" i="12"/>
  <c r="H874" i="12"/>
  <c r="F874" i="12"/>
  <c r="J873" i="12"/>
  <c r="F873" i="12"/>
  <c r="H873" i="12" s="1"/>
  <c r="J872" i="12"/>
  <c r="H872" i="12"/>
  <c r="F872" i="12"/>
  <c r="J871" i="12"/>
  <c r="H871" i="12"/>
  <c r="F871" i="12"/>
  <c r="J870" i="12"/>
  <c r="F870" i="12"/>
  <c r="H870" i="12" s="1"/>
  <c r="J869" i="12"/>
  <c r="F869" i="12"/>
  <c r="H869" i="12" s="1"/>
  <c r="J868" i="12"/>
  <c r="H868" i="12"/>
  <c r="F868" i="12"/>
  <c r="J867" i="12"/>
  <c r="F867" i="12"/>
  <c r="H867" i="12" s="1"/>
  <c r="J866" i="12"/>
  <c r="H866" i="12"/>
  <c r="F866" i="12"/>
  <c r="J865" i="12"/>
  <c r="F865" i="12"/>
  <c r="H865" i="12" s="1"/>
  <c r="J864" i="12"/>
  <c r="H864" i="12"/>
  <c r="F864" i="12"/>
  <c r="J863" i="12"/>
  <c r="H863" i="12"/>
  <c r="F863" i="12"/>
  <c r="J862" i="12"/>
  <c r="F862" i="12"/>
  <c r="H862" i="12" s="1"/>
  <c r="J861" i="12"/>
  <c r="F861" i="12"/>
  <c r="H861" i="12" s="1"/>
  <c r="J860" i="12"/>
  <c r="H860" i="12"/>
  <c r="F860" i="12"/>
  <c r="J859" i="12"/>
  <c r="F859" i="12"/>
  <c r="H859" i="12" s="1"/>
  <c r="J858" i="12"/>
  <c r="H858" i="12"/>
  <c r="F858" i="12"/>
  <c r="J857" i="12"/>
  <c r="F857" i="12"/>
  <c r="H857" i="12" s="1"/>
  <c r="J856" i="12"/>
  <c r="H856" i="12"/>
  <c r="F856" i="12"/>
  <c r="J855" i="12"/>
  <c r="H855" i="12"/>
  <c r="F855" i="12"/>
  <c r="J854" i="12"/>
  <c r="F854" i="12"/>
  <c r="H854" i="12" s="1"/>
  <c r="J853" i="12"/>
  <c r="F853" i="12"/>
  <c r="H853" i="12" s="1"/>
  <c r="J852" i="12"/>
  <c r="H852" i="12"/>
  <c r="F852" i="12"/>
  <c r="J851" i="12"/>
  <c r="F851" i="12"/>
  <c r="H851" i="12" s="1"/>
  <c r="J850" i="12"/>
  <c r="H850" i="12"/>
  <c r="F850" i="12"/>
  <c r="J849" i="12"/>
  <c r="F849" i="12"/>
  <c r="H849" i="12" s="1"/>
  <c r="J848" i="12"/>
  <c r="H848" i="12"/>
  <c r="F848" i="12"/>
  <c r="J847" i="12"/>
  <c r="H847" i="12"/>
  <c r="F847" i="12"/>
  <c r="J846" i="12"/>
  <c r="F846" i="12"/>
  <c r="H846" i="12" s="1"/>
  <c r="J845" i="12"/>
  <c r="F845" i="12"/>
  <c r="H845" i="12" s="1"/>
  <c r="J844" i="12"/>
  <c r="H844" i="12"/>
  <c r="F844" i="12"/>
  <c r="J843" i="12"/>
  <c r="F843" i="12"/>
  <c r="H843" i="12" s="1"/>
  <c r="J842" i="12"/>
  <c r="H842" i="12"/>
  <c r="F842" i="12"/>
  <c r="J841" i="12"/>
  <c r="F841" i="12"/>
  <c r="H841" i="12" s="1"/>
  <c r="J840" i="12"/>
  <c r="H840" i="12"/>
  <c r="F840" i="12"/>
  <c r="J839" i="12"/>
  <c r="H839" i="12"/>
  <c r="F839" i="12"/>
  <c r="J838" i="12"/>
  <c r="F838" i="12"/>
  <c r="H838" i="12" s="1"/>
  <c r="J837" i="12"/>
  <c r="F837" i="12"/>
  <c r="H837" i="12" s="1"/>
  <c r="J836" i="12"/>
  <c r="H836" i="12"/>
  <c r="F836" i="12"/>
  <c r="J835" i="12"/>
  <c r="F835" i="12"/>
  <c r="H835" i="12" s="1"/>
  <c r="J834" i="12"/>
  <c r="H834" i="12"/>
  <c r="F834" i="12"/>
  <c r="J833" i="12"/>
  <c r="F833" i="12"/>
  <c r="H833" i="12" s="1"/>
  <c r="J832" i="12"/>
  <c r="H832" i="12"/>
  <c r="F832" i="12"/>
  <c r="J831" i="12"/>
  <c r="H831" i="12"/>
  <c r="F831" i="12"/>
  <c r="J830" i="12"/>
  <c r="F830" i="12"/>
  <c r="H830" i="12" s="1"/>
  <c r="J829" i="12"/>
  <c r="F829" i="12"/>
  <c r="H829" i="12" s="1"/>
  <c r="J828" i="12"/>
  <c r="H828" i="12"/>
  <c r="F828" i="12"/>
  <c r="J827" i="12"/>
  <c r="F827" i="12"/>
  <c r="H827" i="12" s="1"/>
  <c r="J826" i="12"/>
  <c r="H826" i="12"/>
  <c r="F826" i="12"/>
  <c r="J825" i="12"/>
  <c r="F825" i="12"/>
  <c r="H825" i="12" s="1"/>
  <c r="J824" i="12"/>
  <c r="H824" i="12"/>
  <c r="F824" i="12"/>
  <c r="J823" i="12"/>
  <c r="H823" i="12"/>
  <c r="F823" i="12"/>
  <c r="J822" i="12"/>
  <c r="F822" i="12"/>
  <c r="H822" i="12" s="1"/>
  <c r="J821" i="12"/>
  <c r="F821" i="12"/>
  <c r="H821" i="12" s="1"/>
  <c r="J820" i="12"/>
  <c r="H820" i="12"/>
  <c r="F820" i="12"/>
  <c r="J819" i="12"/>
  <c r="F819" i="12"/>
  <c r="H819" i="12" s="1"/>
  <c r="J818" i="12"/>
  <c r="H818" i="12"/>
  <c r="F818" i="12"/>
  <c r="J817" i="12"/>
  <c r="F817" i="12"/>
  <c r="H817" i="12" s="1"/>
  <c r="J816" i="12"/>
  <c r="H816" i="12"/>
  <c r="F816" i="12"/>
  <c r="J815" i="12"/>
  <c r="H815" i="12"/>
  <c r="F815" i="12"/>
  <c r="J814" i="12"/>
  <c r="F814" i="12"/>
  <c r="H814" i="12" s="1"/>
  <c r="J813" i="12"/>
  <c r="F813" i="12"/>
  <c r="H813" i="12" s="1"/>
  <c r="J812" i="12"/>
  <c r="H812" i="12"/>
  <c r="F812" i="12"/>
  <c r="J811" i="12"/>
  <c r="F811" i="12"/>
  <c r="H811" i="12" s="1"/>
  <c r="J810" i="12"/>
  <c r="H810" i="12"/>
  <c r="F810" i="12"/>
  <c r="J809" i="12"/>
  <c r="F809" i="12"/>
  <c r="H809" i="12" s="1"/>
  <c r="J808" i="12"/>
  <c r="H808" i="12"/>
  <c r="F808" i="12"/>
  <c r="J807" i="12"/>
  <c r="H807" i="12"/>
  <c r="F807" i="12"/>
  <c r="J806" i="12"/>
  <c r="F806" i="12"/>
  <c r="H806" i="12" s="1"/>
  <c r="J805" i="12"/>
  <c r="F805" i="12"/>
  <c r="H805" i="12" s="1"/>
  <c r="J804" i="12"/>
  <c r="H804" i="12"/>
  <c r="F804" i="12"/>
  <c r="J803" i="12"/>
  <c r="F803" i="12"/>
  <c r="H803" i="12" s="1"/>
  <c r="J802" i="12"/>
  <c r="H802" i="12"/>
  <c r="F802" i="12"/>
  <c r="J801" i="12"/>
  <c r="F801" i="12"/>
  <c r="H801" i="12" s="1"/>
  <c r="J800" i="12"/>
  <c r="H800" i="12"/>
  <c r="F800" i="12"/>
  <c r="J799" i="12"/>
  <c r="H799" i="12"/>
  <c r="F799" i="12"/>
  <c r="J798" i="12"/>
  <c r="F798" i="12"/>
  <c r="H798" i="12" s="1"/>
  <c r="J797" i="12"/>
  <c r="F797" i="12"/>
  <c r="H797" i="12" s="1"/>
  <c r="J796" i="12"/>
  <c r="H796" i="12"/>
  <c r="F796" i="12"/>
  <c r="J795" i="12"/>
  <c r="F795" i="12"/>
  <c r="H795" i="12" s="1"/>
  <c r="J794" i="12"/>
  <c r="H794" i="12"/>
  <c r="F794" i="12"/>
  <c r="J793" i="12"/>
  <c r="F793" i="12"/>
  <c r="H793" i="12" s="1"/>
  <c r="J792" i="12"/>
  <c r="H792" i="12"/>
  <c r="F792" i="12"/>
  <c r="J791" i="12"/>
  <c r="H791" i="12"/>
  <c r="F791" i="12"/>
  <c r="J790" i="12"/>
  <c r="F790" i="12"/>
  <c r="H790" i="12" s="1"/>
  <c r="J789" i="12"/>
  <c r="F789" i="12"/>
  <c r="H789" i="12" s="1"/>
  <c r="J788" i="12"/>
  <c r="H788" i="12"/>
  <c r="F788" i="12"/>
  <c r="J787" i="12"/>
  <c r="F787" i="12"/>
  <c r="H787" i="12" s="1"/>
  <c r="J786" i="12"/>
  <c r="H786" i="12"/>
  <c r="F786" i="12"/>
  <c r="J785" i="12"/>
  <c r="F785" i="12"/>
  <c r="H785" i="12" s="1"/>
  <c r="J784" i="12"/>
  <c r="H784" i="12"/>
  <c r="F784" i="12"/>
  <c r="J783" i="12"/>
  <c r="H783" i="12"/>
  <c r="F783" i="12"/>
  <c r="J782" i="12"/>
  <c r="F782" i="12"/>
  <c r="H782" i="12" s="1"/>
  <c r="J781" i="12"/>
  <c r="F781" i="12"/>
  <c r="H781" i="12" s="1"/>
  <c r="J780" i="12"/>
  <c r="H780" i="12"/>
  <c r="F780" i="12"/>
  <c r="J779" i="12"/>
  <c r="F779" i="12"/>
  <c r="H779" i="12" s="1"/>
  <c r="J778" i="12"/>
  <c r="H778" i="12"/>
  <c r="F778" i="12"/>
  <c r="J777" i="12"/>
  <c r="F777" i="12"/>
  <c r="H777" i="12" s="1"/>
  <c r="J776" i="12"/>
  <c r="H776" i="12"/>
  <c r="F776" i="12"/>
  <c r="J775" i="12"/>
  <c r="H775" i="12"/>
  <c r="F775" i="12"/>
  <c r="J774" i="12"/>
  <c r="F774" i="12"/>
  <c r="H774" i="12" s="1"/>
  <c r="J773" i="12"/>
  <c r="F773" i="12"/>
  <c r="H773" i="12" s="1"/>
  <c r="J772" i="12"/>
  <c r="H772" i="12"/>
  <c r="F772" i="12"/>
  <c r="J771" i="12"/>
  <c r="F771" i="12"/>
  <c r="H771" i="12" s="1"/>
  <c r="J770" i="12"/>
  <c r="H770" i="12"/>
  <c r="F770" i="12"/>
  <c r="J769" i="12"/>
  <c r="F769" i="12"/>
  <c r="H769" i="12" s="1"/>
  <c r="J768" i="12"/>
  <c r="H768" i="12"/>
  <c r="F768" i="12"/>
  <c r="J767" i="12"/>
  <c r="H767" i="12"/>
  <c r="F767" i="12"/>
  <c r="J766" i="12"/>
  <c r="F766" i="12"/>
  <c r="H766" i="12" s="1"/>
  <c r="J765" i="12"/>
  <c r="F765" i="12"/>
  <c r="H765" i="12" s="1"/>
  <c r="J764" i="12"/>
  <c r="H764" i="12"/>
  <c r="F764" i="12"/>
  <c r="J763" i="12"/>
  <c r="F763" i="12"/>
  <c r="H763" i="12" s="1"/>
  <c r="J762" i="12"/>
  <c r="H762" i="12"/>
  <c r="F762" i="12"/>
  <c r="J761" i="12"/>
  <c r="F761" i="12"/>
  <c r="H761" i="12" s="1"/>
  <c r="J760" i="12"/>
  <c r="H760" i="12"/>
  <c r="F760" i="12"/>
  <c r="J759" i="12"/>
  <c r="H759" i="12"/>
  <c r="F759" i="12"/>
  <c r="J758" i="12"/>
  <c r="F758" i="12"/>
  <c r="H758" i="12" s="1"/>
  <c r="J757" i="12"/>
  <c r="F757" i="12"/>
  <c r="H757" i="12" s="1"/>
  <c r="J756" i="12"/>
  <c r="H756" i="12"/>
  <c r="F756" i="12"/>
  <c r="J755" i="12"/>
  <c r="F755" i="12"/>
  <c r="H755" i="12" s="1"/>
  <c r="J754" i="12"/>
  <c r="H754" i="12"/>
  <c r="F754" i="12"/>
  <c r="J753" i="12"/>
  <c r="F753" i="12"/>
  <c r="H753" i="12" s="1"/>
  <c r="J752" i="12"/>
  <c r="H752" i="12"/>
  <c r="F752" i="12"/>
  <c r="J751" i="12"/>
  <c r="H751" i="12"/>
  <c r="F751" i="12"/>
  <c r="J750" i="12"/>
  <c r="F750" i="12"/>
  <c r="H750" i="12" s="1"/>
  <c r="J749" i="12"/>
  <c r="F749" i="12"/>
  <c r="H749" i="12" s="1"/>
  <c r="J748" i="12"/>
  <c r="H748" i="12"/>
  <c r="F748" i="12"/>
  <c r="J747" i="12"/>
  <c r="F747" i="12"/>
  <c r="H747" i="12" s="1"/>
  <c r="J746" i="12"/>
  <c r="H746" i="12"/>
  <c r="F746" i="12"/>
  <c r="J745" i="12"/>
  <c r="F745" i="12"/>
  <c r="H745" i="12" s="1"/>
  <c r="J744" i="12"/>
  <c r="H744" i="12"/>
  <c r="F744" i="12"/>
  <c r="J743" i="12"/>
  <c r="H743" i="12"/>
  <c r="F743" i="12"/>
  <c r="J742" i="12"/>
  <c r="F742" i="12"/>
  <c r="H742" i="12" s="1"/>
  <c r="J741" i="12"/>
  <c r="F741" i="12"/>
  <c r="H741" i="12" s="1"/>
  <c r="J740" i="12"/>
  <c r="H740" i="12"/>
  <c r="F740" i="12"/>
  <c r="J739" i="12"/>
  <c r="F739" i="12"/>
  <c r="H739" i="12" s="1"/>
  <c r="J738" i="12"/>
  <c r="H738" i="12"/>
  <c r="F738" i="12"/>
  <c r="J737" i="12"/>
  <c r="F737" i="12"/>
  <c r="H737" i="12" s="1"/>
  <c r="J736" i="12"/>
  <c r="H736" i="12"/>
  <c r="F736" i="12"/>
  <c r="J735" i="12"/>
  <c r="H735" i="12"/>
  <c r="F735" i="12"/>
  <c r="J734" i="12"/>
  <c r="F734" i="12"/>
  <c r="H734" i="12" s="1"/>
  <c r="J733" i="12"/>
  <c r="F733" i="12"/>
  <c r="H733" i="12" s="1"/>
  <c r="J732" i="12"/>
  <c r="H732" i="12"/>
  <c r="F732" i="12"/>
  <c r="J731" i="12"/>
  <c r="F731" i="12"/>
  <c r="H731" i="12" s="1"/>
  <c r="J730" i="12"/>
  <c r="H730" i="12"/>
  <c r="F730" i="12"/>
  <c r="J729" i="12"/>
  <c r="F729" i="12"/>
  <c r="H729" i="12" s="1"/>
  <c r="J728" i="12"/>
  <c r="H728" i="12"/>
  <c r="F728" i="12"/>
  <c r="J727" i="12"/>
  <c r="H727" i="12"/>
  <c r="F727" i="12"/>
  <c r="J726" i="12"/>
  <c r="F726" i="12"/>
  <c r="H726" i="12" s="1"/>
  <c r="J725" i="12"/>
  <c r="F725" i="12"/>
  <c r="H725" i="12" s="1"/>
  <c r="J724" i="12"/>
  <c r="H724" i="12"/>
  <c r="F724" i="12"/>
  <c r="J723" i="12"/>
  <c r="F723" i="12"/>
  <c r="H723" i="12" s="1"/>
  <c r="J722" i="12"/>
  <c r="H722" i="12"/>
  <c r="F722" i="12"/>
  <c r="J721" i="12"/>
  <c r="F721" i="12"/>
  <c r="H721" i="12" s="1"/>
  <c r="J720" i="12"/>
  <c r="H720" i="12"/>
  <c r="F720" i="12"/>
  <c r="J719" i="12"/>
  <c r="H719" i="12"/>
  <c r="F719" i="12"/>
  <c r="J718" i="12"/>
  <c r="F718" i="12"/>
  <c r="H718" i="12" s="1"/>
  <c r="J717" i="12"/>
  <c r="F717" i="12"/>
  <c r="H717" i="12" s="1"/>
  <c r="J716" i="12"/>
  <c r="H716" i="12"/>
  <c r="F716" i="12"/>
  <c r="J715" i="12"/>
  <c r="F715" i="12"/>
  <c r="H715" i="12" s="1"/>
  <c r="J714" i="12"/>
  <c r="H714" i="12"/>
  <c r="F714" i="12"/>
  <c r="J713" i="12"/>
  <c r="F713" i="12"/>
  <c r="H713" i="12" s="1"/>
  <c r="J712" i="12"/>
  <c r="H712" i="12"/>
  <c r="F712" i="12"/>
  <c r="J711" i="12"/>
  <c r="H711" i="12"/>
  <c r="F711" i="12"/>
  <c r="J710" i="12"/>
  <c r="F710" i="12"/>
  <c r="H710" i="12" s="1"/>
  <c r="J709" i="12"/>
  <c r="F709" i="12"/>
  <c r="H709" i="12" s="1"/>
  <c r="J708" i="12"/>
  <c r="H708" i="12"/>
  <c r="F708" i="12"/>
  <c r="J707" i="12"/>
  <c r="F707" i="12"/>
  <c r="H707" i="12" s="1"/>
  <c r="J706" i="12"/>
  <c r="H706" i="12"/>
  <c r="F706" i="12"/>
  <c r="J705" i="12"/>
  <c r="F705" i="12"/>
  <c r="H705" i="12" s="1"/>
  <c r="J704" i="12"/>
  <c r="H704" i="12"/>
  <c r="F704" i="12"/>
  <c r="J703" i="12"/>
  <c r="H703" i="12"/>
  <c r="F703" i="12"/>
  <c r="J702" i="12"/>
  <c r="F702" i="12"/>
  <c r="H702" i="12" s="1"/>
  <c r="J701" i="12"/>
  <c r="F701" i="12"/>
  <c r="H701" i="12" s="1"/>
  <c r="J700" i="12"/>
  <c r="H700" i="12"/>
  <c r="F700" i="12"/>
  <c r="J699" i="12"/>
  <c r="F699" i="12"/>
  <c r="H699" i="12" s="1"/>
  <c r="J698" i="12"/>
  <c r="H698" i="12"/>
  <c r="F698" i="12"/>
  <c r="J697" i="12"/>
  <c r="F697" i="12"/>
  <c r="H697" i="12" s="1"/>
  <c r="J696" i="12"/>
  <c r="H696" i="12"/>
  <c r="F696" i="12"/>
  <c r="J695" i="12"/>
  <c r="H695" i="12"/>
  <c r="F695" i="12"/>
  <c r="J694" i="12"/>
  <c r="F694" i="12"/>
  <c r="H694" i="12" s="1"/>
  <c r="J693" i="12"/>
  <c r="F693" i="12"/>
  <c r="H693" i="12" s="1"/>
  <c r="J692" i="12"/>
  <c r="H692" i="12"/>
  <c r="F692" i="12"/>
  <c r="J691" i="12"/>
  <c r="F691" i="12"/>
  <c r="H691" i="12" s="1"/>
  <c r="J690" i="12"/>
  <c r="H690" i="12"/>
  <c r="F690" i="12"/>
  <c r="J689" i="12"/>
  <c r="F689" i="12"/>
  <c r="H689" i="12" s="1"/>
  <c r="J688" i="12"/>
  <c r="H688" i="12"/>
  <c r="F688" i="12"/>
  <c r="J687" i="12"/>
  <c r="H687" i="12"/>
  <c r="F687" i="12"/>
  <c r="J686" i="12"/>
  <c r="F686" i="12"/>
  <c r="H686" i="12" s="1"/>
  <c r="J685" i="12"/>
  <c r="F685" i="12"/>
  <c r="H685" i="12" s="1"/>
  <c r="J684" i="12"/>
  <c r="H684" i="12"/>
  <c r="F684" i="12"/>
  <c r="J683" i="12"/>
  <c r="F683" i="12"/>
  <c r="H683" i="12" s="1"/>
  <c r="J682" i="12"/>
  <c r="H682" i="12"/>
  <c r="F682" i="12"/>
  <c r="J681" i="12"/>
  <c r="F681" i="12"/>
  <c r="H681" i="12" s="1"/>
  <c r="J680" i="12"/>
  <c r="H680" i="12"/>
  <c r="F680" i="12"/>
  <c r="J679" i="12"/>
  <c r="H679" i="12"/>
  <c r="F679" i="12"/>
  <c r="J678" i="12"/>
  <c r="F678" i="12"/>
  <c r="H678" i="12" s="1"/>
  <c r="J677" i="12"/>
  <c r="F677" i="12"/>
  <c r="H677" i="12" s="1"/>
  <c r="J676" i="12"/>
  <c r="H676" i="12"/>
  <c r="F676" i="12"/>
  <c r="J675" i="12"/>
  <c r="F675" i="12"/>
  <c r="H675" i="12" s="1"/>
  <c r="J674" i="12"/>
  <c r="H674" i="12"/>
  <c r="F674" i="12"/>
  <c r="J673" i="12"/>
  <c r="F673" i="12"/>
  <c r="H673" i="12" s="1"/>
  <c r="J672" i="12"/>
  <c r="H672" i="12"/>
  <c r="F672" i="12"/>
  <c r="J671" i="12"/>
  <c r="H671" i="12"/>
  <c r="F671" i="12"/>
  <c r="J670" i="12"/>
  <c r="F670" i="12"/>
  <c r="H670" i="12" s="1"/>
  <c r="J669" i="12"/>
  <c r="F669" i="12"/>
  <c r="H669" i="12" s="1"/>
  <c r="J668" i="12"/>
  <c r="H668" i="12"/>
  <c r="F668" i="12"/>
  <c r="J667" i="12"/>
  <c r="F667" i="12"/>
  <c r="H667" i="12" s="1"/>
  <c r="J666" i="12"/>
  <c r="H666" i="12"/>
  <c r="F666" i="12"/>
  <c r="J665" i="12"/>
  <c r="F665" i="12"/>
  <c r="H665" i="12" s="1"/>
  <c r="J664" i="12"/>
  <c r="H664" i="12"/>
  <c r="F664" i="12"/>
  <c r="J663" i="12"/>
  <c r="H663" i="12"/>
  <c r="F663" i="12"/>
  <c r="J662" i="12"/>
  <c r="F662" i="12"/>
  <c r="H662" i="12" s="1"/>
  <c r="J661" i="12"/>
  <c r="F661" i="12"/>
  <c r="H661" i="12" s="1"/>
  <c r="J660" i="12"/>
  <c r="H660" i="12"/>
  <c r="F660" i="12"/>
  <c r="J659" i="12"/>
  <c r="F659" i="12"/>
  <c r="H659" i="12" s="1"/>
  <c r="J658" i="12"/>
  <c r="H658" i="12"/>
  <c r="F658" i="12"/>
  <c r="J657" i="12"/>
  <c r="F657" i="12"/>
  <c r="H657" i="12" s="1"/>
  <c r="J656" i="12"/>
  <c r="H656" i="12"/>
  <c r="F656" i="12"/>
  <c r="J655" i="12"/>
  <c r="H655" i="12"/>
  <c r="F655" i="12"/>
  <c r="J654" i="12"/>
  <c r="F654" i="12"/>
  <c r="H654" i="12" s="1"/>
  <c r="J653" i="12"/>
  <c r="F653" i="12"/>
  <c r="H653" i="12" s="1"/>
  <c r="J652" i="12"/>
  <c r="H652" i="12"/>
  <c r="F652" i="12"/>
  <c r="J651" i="12"/>
  <c r="F651" i="12"/>
  <c r="H651" i="12" s="1"/>
  <c r="J650" i="12"/>
  <c r="H650" i="12"/>
  <c r="F650" i="12"/>
  <c r="J649" i="12"/>
  <c r="F649" i="12"/>
  <c r="H649" i="12" s="1"/>
  <c r="J648" i="12"/>
  <c r="H648" i="12"/>
  <c r="F648" i="12"/>
  <c r="J647" i="12"/>
  <c r="H647" i="12"/>
  <c r="F647" i="12"/>
  <c r="J646" i="12"/>
  <c r="F646" i="12"/>
  <c r="H646" i="12" s="1"/>
  <c r="J645" i="12"/>
  <c r="F645" i="12"/>
  <c r="H645" i="12" s="1"/>
  <c r="J644" i="12"/>
  <c r="H644" i="12"/>
  <c r="F644" i="12"/>
  <c r="J643" i="12"/>
  <c r="F643" i="12"/>
  <c r="H643" i="12" s="1"/>
  <c r="J642" i="12"/>
  <c r="H642" i="12"/>
  <c r="F642" i="12"/>
  <c r="J641" i="12"/>
  <c r="F641" i="12"/>
  <c r="H641" i="12" s="1"/>
  <c r="J640" i="12"/>
  <c r="H640" i="12"/>
  <c r="F640" i="12"/>
  <c r="J639" i="12"/>
  <c r="H639" i="12"/>
  <c r="F639" i="12"/>
  <c r="J638" i="12"/>
  <c r="F638" i="12"/>
  <c r="H638" i="12" s="1"/>
  <c r="J637" i="12"/>
  <c r="F637" i="12"/>
  <c r="H637" i="12" s="1"/>
  <c r="J636" i="12"/>
  <c r="H636" i="12"/>
  <c r="F636" i="12"/>
  <c r="J635" i="12"/>
  <c r="F635" i="12"/>
  <c r="H635" i="12" s="1"/>
  <c r="J634" i="12"/>
  <c r="H634" i="12"/>
  <c r="F634" i="12"/>
  <c r="J633" i="12"/>
  <c r="F633" i="12"/>
  <c r="H633" i="12" s="1"/>
  <c r="J632" i="12"/>
  <c r="H632" i="12"/>
  <c r="F632" i="12"/>
  <c r="J631" i="12"/>
  <c r="H631" i="12"/>
  <c r="F631" i="12"/>
  <c r="J630" i="12"/>
  <c r="F630" i="12"/>
  <c r="H630" i="12" s="1"/>
  <c r="J629" i="12"/>
  <c r="F629" i="12"/>
  <c r="H629" i="12" s="1"/>
  <c r="J628" i="12"/>
  <c r="H628" i="12"/>
  <c r="F628" i="12"/>
  <c r="J627" i="12"/>
  <c r="F627" i="12"/>
  <c r="H627" i="12" s="1"/>
  <c r="J626" i="12"/>
  <c r="H626" i="12"/>
  <c r="F626" i="12"/>
  <c r="J625" i="12"/>
  <c r="F625" i="12"/>
  <c r="H625" i="12" s="1"/>
  <c r="J624" i="12"/>
  <c r="H624" i="12"/>
  <c r="F624" i="12"/>
  <c r="J623" i="12"/>
  <c r="H623" i="12"/>
  <c r="F623" i="12"/>
  <c r="J622" i="12"/>
  <c r="F622" i="12"/>
  <c r="H622" i="12" s="1"/>
  <c r="J621" i="12"/>
  <c r="F621" i="12"/>
  <c r="H621" i="12" s="1"/>
  <c r="J620" i="12"/>
  <c r="H620" i="12"/>
  <c r="F620" i="12"/>
  <c r="J619" i="12"/>
  <c r="F619" i="12"/>
  <c r="H619" i="12" s="1"/>
  <c r="J618" i="12"/>
  <c r="H618" i="12"/>
  <c r="F618" i="12"/>
  <c r="J617" i="12"/>
  <c r="F617" i="12"/>
  <c r="H617" i="12" s="1"/>
  <c r="J616" i="12"/>
  <c r="H616" i="12"/>
  <c r="F616" i="12"/>
  <c r="J615" i="12"/>
  <c r="H615" i="12"/>
  <c r="F615" i="12"/>
  <c r="J614" i="12"/>
  <c r="F614" i="12"/>
  <c r="H614" i="12" s="1"/>
  <c r="J613" i="12"/>
  <c r="F613" i="12"/>
  <c r="H613" i="12" s="1"/>
  <c r="J612" i="12"/>
  <c r="H612" i="12"/>
  <c r="F612" i="12"/>
  <c r="J611" i="12"/>
  <c r="F611" i="12"/>
  <c r="H611" i="12" s="1"/>
  <c r="J610" i="12"/>
  <c r="H610" i="12"/>
  <c r="F610" i="12"/>
  <c r="J609" i="12"/>
  <c r="F609" i="12"/>
  <c r="H609" i="12" s="1"/>
  <c r="J608" i="12"/>
  <c r="H608" i="12"/>
  <c r="F608" i="12"/>
  <c r="J607" i="12"/>
  <c r="H607" i="12"/>
  <c r="F607" i="12"/>
  <c r="J606" i="12"/>
  <c r="F606" i="12"/>
  <c r="H606" i="12" s="1"/>
  <c r="J605" i="12"/>
  <c r="F605" i="12"/>
  <c r="H605" i="12" s="1"/>
  <c r="J604" i="12"/>
  <c r="H604" i="12"/>
  <c r="F604" i="12"/>
  <c r="J603" i="12"/>
  <c r="F603" i="12"/>
  <c r="H603" i="12" s="1"/>
  <c r="J602" i="12"/>
  <c r="H602" i="12"/>
  <c r="F602" i="12"/>
  <c r="J601" i="12"/>
  <c r="F601" i="12"/>
  <c r="H601" i="12" s="1"/>
  <c r="J600" i="12"/>
  <c r="H600" i="12"/>
  <c r="F600" i="12"/>
  <c r="J599" i="12"/>
  <c r="H599" i="12"/>
  <c r="F599" i="12"/>
  <c r="J598" i="12"/>
  <c r="F598" i="12"/>
  <c r="H598" i="12" s="1"/>
  <c r="J597" i="12"/>
  <c r="F597" i="12"/>
  <c r="H597" i="12" s="1"/>
  <c r="J596" i="12"/>
  <c r="H596" i="12"/>
  <c r="F596" i="12"/>
  <c r="J595" i="12"/>
  <c r="F595" i="12"/>
  <c r="H595" i="12" s="1"/>
  <c r="J594" i="12"/>
  <c r="H594" i="12"/>
  <c r="F594" i="12"/>
  <c r="J593" i="12"/>
  <c r="F593" i="12"/>
  <c r="H593" i="12" s="1"/>
  <c r="J592" i="12"/>
  <c r="H592" i="12"/>
  <c r="F592" i="12"/>
  <c r="J591" i="12"/>
  <c r="H591" i="12"/>
  <c r="F591" i="12"/>
  <c r="J590" i="12"/>
  <c r="F590" i="12"/>
  <c r="H590" i="12" s="1"/>
  <c r="J589" i="12"/>
  <c r="F589" i="12"/>
  <c r="H589" i="12" s="1"/>
  <c r="J588" i="12"/>
  <c r="H588" i="12"/>
  <c r="F588" i="12"/>
  <c r="J587" i="12"/>
  <c r="F587" i="12"/>
  <c r="H587" i="12" s="1"/>
  <c r="J586" i="12"/>
  <c r="H586" i="12"/>
  <c r="F586" i="12"/>
  <c r="J585" i="12"/>
  <c r="F585" i="12"/>
  <c r="H585" i="12" s="1"/>
  <c r="J584" i="12"/>
  <c r="H584" i="12"/>
  <c r="F584" i="12"/>
  <c r="J583" i="12"/>
  <c r="H583" i="12"/>
  <c r="F583" i="12"/>
  <c r="J582" i="12"/>
  <c r="F582" i="12"/>
  <c r="H582" i="12" s="1"/>
  <c r="J581" i="12"/>
  <c r="F581" i="12"/>
  <c r="H581" i="12" s="1"/>
  <c r="J580" i="12"/>
  <c r="H580" i="12"/>
  <c r="F580" i="12"/>
  <c r="J579" i="12"/>
  <c r="F579" i="12"/>
  <c r="H579" i="12" s="1"/>
  <c r="J578" i="12"/>
  <c r="H578" i="12"/>
  <c r="F578" i="12"/>
  <c r="J577" i="12"/>
  <c r="F577" i="12"/>
  <c r="H577" i="12" s="1"/>
  <c r="J576" i="12"/>
  <c r="H576" i="12"/>
  <c r="F576" i="12"/>
  <c r="J575" i="12"/>
  <c r="H575" i="12"/>
  <c r="F575" i="12"/>
  <c r="J574" i="12"/>
  <c r="F574" i="12"/>
  <c r="H574" i="12" s="1"/>
  <c r="J573" i="12"/>
  <c r="F573" i="12"/>
  <c r="H573" i="12" s="1"/>
  <c r="J572" i="12"/>
  <c r="H572" i="12"/>
  <c r="F572" i="12"/>
  <c r="J571" i="12"/>
  <c r="F571" i="12"/>
  <c r="H571" i="12" s="1"/>
  <c r="J570" i="12"/>
  <c r="H570" i="12"/>
  <c r="F570" i="12"/>
  <c r="J569" i="12"/>
  <c r="F569" i="12"/>
  <c r="H569" i="12" s="1"/>
  <c r="J568" i="12"/>
  <c r="H568" i="12"/>
  <c r="F568" i="12"/>
  <c r="J567" i="12"/>
  <c r="H567" i="12"/>
  <c r="F567" i="12"/>
  <c r="J566" i="12"/>
  <c r="F566" i="12"/>
  <c r="H566" i="12" s="1"/>
  <c r="J565" i="12"/>
  <c r="F565" i="12"/>
  <c r="H565" i="12" s="1"/>
  <c r="J564" i="12"/>
  <c r="H564" i="12"/>
  <c r="F564" i="12"/>
  <c r="J563" i="12"/>
  <c r="F563" i="12"/>
  <c r="H563" i="12" s="1"/>
  <c r="J562" i="12"/>
  <c r="H562" i="12"/>
  <c r="F562" i="12"/>
  <c r="J561" i="12"/>
  <c r="F561" i="12"/>
  <c r="H561" i="12" s="1"/>
  <c r="J560" i="12"/>
  <c r="H560" i="12"/>
  <c r="F560" i="12"/>
  <c r="J559" i="12"/>
  <c r="H559" i="12"/>
  <c r="F559" i="12"/>
  <c r="J558" i="12"/>
  <c r="F558" i="12"/>
  <c r="H558" i="12" s="1"/>
  <c r="J557" i="12"/>
  <c r="F557" i="12"/>
  <c r="H557" i="12" s="1"/>
  <c r="J556" i="12"/>
  <c r="H556" i="12"/>
  <c r="F556" i="12"/>
  <c r="J555" i="12"/>
  <c r="F555" i="12"/>
  <c r="H555" i="12" s="1"/>
  <c r="J554" i="12"/>
  <c r="H554" i="12"/>
  <c r="F554" i="12"/>
  <c r="J553" i="12"/>
  <c r="F553" i="12"/>
  <c r="H553" i="12" s="1"/>
  <c r="J552" i="12"/>
  <c r="H552" i="12"/>
  <c r="F552" i="12"/>
  <c r="J551" i="12"/>
  <c r="H551" i="12"/>
  <c r="F551" i="12"/>
  <c r="J550" i="12"/>
  <c r="F550" i="12"/>
  <c r="H550" i="12" s="1"/>
  <c r="J549" i="12"/>
  <c r="F549" i="12"/>
  <c r="H549" i="12" s="1"/>
  <c r="J548" i="12"/>
  <c r="H548" i="12"/>
  <c r="F548" i="12"/>
  <c r="J547" i="12"/>
  <c r="F547" i="12"/>
  <c r="H547" i="12" s="1"/>
  <c r="J546" i="12"/>
  <c r="H546" i="12"/>
  <c r="F546" i="12"/>
  <c r="J545" i="12"/>
  <c r="F545" i="12"/>
  <c r="H545" i="12" s="1"/>
  <c r="J544" i="12"/>
  <c r="H544" i="12"/>
  <c r="F544" i="12"/>
  <c r="J543" i="12"/>
  <c r="H543" i="12"/>
  <c r="F543" i="12"/>
  <c r="J542" i="12"/>
  <c r="F542" i="12"/>
  <c r="H542" i="12" s="1"/>
  <c r="J541" i="12"/>
  <c r="F541" i="12"/>
  <c r="H541" i="12" s="1"/>
  <c r="J540" i="12"/>
  <c r="H540" i="12"/>
  <c r="F540" i="12"/>
  <c r="J539" i="12"/>
  <c r="F539" i="12"/>
  <c r="H539" i="12" s="1"/>
  <c r="J538" i="12"/>
  <c r="H538" i="12"/>
  <c r="F538" i="12"/>
  <c r="J537" i="12"/>
  <c r="F537" i="12"/>
  <c r="H537" i="12" s="1"/>
  <c r="J536" i="12"/>
  <c r="H536" i="12"/>
  <c r="F536" i="12"/>
  <c r="J535" i="12"/>
  <c r="H535" i="12"/>
  <c r="F535" i="12"/>
  <c r="J534" i="12"/>
  <c r="F534" i="12"/>
  <c r="H534" i="12" s="1"/>
  <c r="J533" i="12"/>
  <c r="F533" i="12"/>
  <c r="H533" i="12" s="1"/>
  <c r="J532" i="12"/>
  <c r="H532" i="12"/>
  <c r="F532" i="12"/>
  <c r="J531" i="12"/>
  <c r="F531" i="12"/>
  <c r="H531" i="12" s="1"/>
  <c r="J530" i="12"/>
  <c r="H530" i="12"/>
  <c r="F530" i="12"/>
  <c r="J529" i="12"/>
  <c r="F529" i="12"/>
  <c r="H529" i="12" s="1"/>
  <c r="J528" i="12"/>
  <c r="H528" i="12"/>
  <c r="F528" i="12"/>
  <c r="J527" i="12"/>
  <c r="H527" i="12"/>
  <c r="F527" i="12"/>
  <c r="J526" i="12"/>
  <c r="F526" i="12"/>
  <c r="H526" i="12" s="1"/>
  <c r="J525" i="12"/>
  <c r="F525" i="12"/>
  <c r="H525" i="12" s="1"/>
  <c r="J524" i="12"/>
  <c r="H524" i="12"/>
  <c r="F524" i="12"/>
  <c r="J523" i="12"/>
  <c r="F523" i="12"/>
  <c r="H523" i="12" s="1"/>
  <c r="J522" i="12"/>
  <c r="H522" i="12"/>
  <c r="F522" i="12"/>
  <c r="J521" i="12"/>
  <c r="F521" i="12"/>
  <c r="H521" i="12" s="1"/>
  <c r="J520" i="12"/>
  <c r="H520" i="12"/>
  <c r="F520" i="12"/>
  <c r="J519" i="12"/>
  <c r="H519" i="12"/>
  <c r="F519" i="12"/>
  <c r="J518" i="12"/>
  <c r="F518" i="12"/>
  <c r="H518" i="12" s="1"/>
  <c r="J517" i="12"/>
  <c r="F517" i="12"/>
  <c r="H517" i="12" s="1"/>
  <c r="J516" i="12"/>
  <c r="H516" i="12"/>
  <c r="F516" i="12"/>
  <c r="J515" i="12"/>
  <c r="F515" i="12"/>
  <c r="H515" i="12" s="1"/>
  <c r="J514" i="12"/>
  <c r="H514" i="12"/>
  <c r="F514" i="12"/>
  <c r="J513" i="12"/>
  <c r="F513" i="12"/>
  <c r="H513" i="12" s="1"/>
  <c r="J512" i="12"/>
  <c r="H512" i="12"/>
  <c r="F512" i="12"/>
  <c r="J511" i="12"/>
  <c r="H511" i="12"/>
  <c r="F511" i="12"/>
  <c r="J510" i="12"/>
  <c r="F510" i="12"/>
  <c r="H510" i="12" s="1"/>
  <c r="J509" i="12"/>
  <c r="F509" i="12"/>
  <c r="H509" i="12" s="1"/>
  <c r="J508" i="12"/>
  <c r="H508" i="12"/>
  <c r="F508" i="12"/>
  <c r="J507" i="12"/>
  <c r="F507" i="12"/>
  <c r="H507" i="12" s="1"/>
  <c r="J506" i="12"/>
  <c r="H506" i="12"/>
  <c r="F506" i="12"/>
  <c r="J505" i="12"/>
  <c r="F505" i="12"/>
  <c r="H505" i="12" s="1"/>
  <c r="J504" i="12"/>
  <c r="H504" i="12"/>
  <c r="F504" i="12"/>
  <c r="J503" i="12"/>
  <c r="H503" i="12"/>
  <c r="F503" i="12"/>
  <c r="J502" i="12"/>
  <c r="F502" i="12"/>
  <c r="H502" i="12" s="1"/>
  <c r="J501" i="12"/>
  <c r="F501" i="12"/>
  <c r="H501" i="12" s="1"/>
  <c r="J500" i="12"/>
  <c r="H500" i="12"/>
  <c r="F500" i="12"/>
  <c r="J499" i="12"/>
  <c r="F499" i="12"/>
  <c r="H499" i="12" s="1"/>
  <c r="J498" i="12"/>
  <c r="H498" i="12"/>
  <c r="F498" i="12"/>
  <c r="J497" i="12"/>
  <c r="F497" i="12"/>
  <c r="H497" i="12" s="1"/>
  <c r="J496" i="12"/>
  <c r="H496" i="12"/>
  <c r="F496" i="12"/>
  <c r="J495" i="12"/>
  <c r="H495" i="12"/>
  <c r="F495" i="12"/>
  <c r="J494" i="12"/>
  <c r="F494" i="12"/>
  <c r="H494" i="12" s="1"/>
  <c r="J493" i="12"/>
  <c r="F493" i="12"/>
  <c r="H493" i="12" s="1"/>
  <c r="J492" i="12"/>
  <c r="H492" i="12"/>
  <c r="F492" i="12"/>
  <c r="J491" i="12"/>
  <c r="F491" i="12"/>
  <c r="H491" i="12" s="1"/>
  <c r="J490" i="12"/>
  <c r="H490" i="12"/>
  <c r="F490" i="12"/>
  <c r="J489" i="12"/>
  <c r="F489" i="12"/>
  <c r="H489" i="12" s="1"/>
  <c r="J488" i="12"/>
  <c r="H488" i="12"/>
  <c r="F488" i="12"/>
  <c r="J487" i="12"/>
  <c r="H487" i="12"/>
  <c r="F487" i="12"/>
  <c r="J486" i="12"/>
  <c r="F486" i="12"/>
  <c r="H486" i="12" s="1"/>
  <c r="J485" i="12"/>
  <c r="F485" i="12"/>
  <c r="H485" i="12" s="1"/>
  <c r="J484" i="12"/>
  <c r="H484" i="12"/>
  <c r="F484" i="12"/>
  <c r="J483" i="12"/>
  <c r="F483" i="12"/>
  <c r="H483" i="12" s="1"/>
  <c r="J482" i="12"/>
  <c r="H482" i="12"/>
  <c r="F482" i="12"/>
  <c r="J481" i="12"/>
  <c r="F481" i="12"/>
  <c r="H481" i="12" s="1"/>
  <c r="J480" i="12"/>
  <c r="H480" i="12"/>
  <c r="F480" i="12"/>
  <c r="J479" i="12"/>
  <c r="H479" i="12"/>
  <c r="F479" i="12"/>
  <c r="J478" i="12"/>
  <c r="F478" i="12"/>
  <c r="H478" i="12" s="1"/>
  <c r="J477" i="12"/>
  <c r="F477" i="12"/>
  <c r="H477" i="12" s="1"/>
  <c r="J476" i="12"/>
  <c r="H476" i="12"/>
  <c r="F476" i="12"/>
  <c r="J475" i="12"/>
  <c r="F475" i="12"/>
  <c r="H475" i="12" s="1"/>
  <c r="J474" i="12"/>
  <c r="H474" i="12"/>
  <c r="F474" i="12"/>
  <c r="J473" i="12"/>
  <c r="F473" i="12"/>
  <c r="H473" i="12" s="1"/>
  <c r="J472" i="12"/>
  <c r="H472" i="12"/>
  <c r="F472" i="12"/>
  <c r="J471" i="12"/>
  <c r="H471" i="12"/>
  <c r="F471" i="12"/>
  <c r="J470" i="12"/>
  <c r="F470" i="12"/>
  <c r="H470" i="12" s="1"/>
  <c r="J469" i="12"/>
  <c r="F469" i="12"/>
  <c r="H469" i="12" s="1"/>
  <c r="J468" i="12"/>
  <c r="H468" i="12"/>
  <c r="F468" i="12"/>
  <c r="J467" i="12"/>
  <c r="F467" i="12"/>
  <c r="H467" i="12" s="1"/>
  <c r="J466" i="12"/>
  <c r="H466" i="12"/>
  <c r="F466" i="12"/>
  <c r="J465" i="12"/>
  <c r="F465" i="12"/>
  <c r="H465" i="12" s="1"/>
  <c r="J464" i="12"/>
  <c r="H464" i="12"/>
  <c r="F464" i="12"/>
  <c r="J463" i="12"/>
  <c r="H463" i="12"/>
  <c r="F463" i="12"/>
  <c r="J462" i="12"/>
  <c r="F462" i="12"/>
  <c r="H462" i="12" s="1"/>
  <c r="J461" i="12"/>
  <c r="F461" i="12"/>
  <c r="H461" i="12" s="1"/>
  <c r="J460" i="12"/>
  <c r="H460" i="12"/>
  <c r="F460" i="12"/>
  <c r="J459" i="12"/>
  <c r="F459" i="12"/>
  <c r="H459" i="12" s="1"/>
  <c r="J458" i="12"/>
  <c r="H458" i="12"/>
  <c r="F458" i="12"/>
  <c r="J457" i="12"/>
  <c r="F457" i="12"/>
  <c r="H457" i="12" s="1"/>
  <c r="J456" i="12"/>
  <c r="H456" i="12"/>
  <c r="F456" i="12"/>
  <c r="J455" i="12"/>
  <c r="H455" i="12"/>
  <c r="F455" i="12"/>
  <c r="J454" i="12"/>
  <c r="F454" i="12"/>
  <c r="H454" i="12" s="1"/>
  <c r="J453" i="12"/>
  <c r="F453" i="12"/>
  <c r="H453" i="12" s="1"/>
  <c r="J452" i="12"/>
  <c r="H452" i="12"/>
  <c r="F452" i="12"/>
  <c r="J451" i="12"/>
  <c r="F451" i="12"/>
  <c r="H451" i="12" s="1"/>
  <c r="J450" i="12"/>
  <c r="H450" i="12"/>
  <c r="F450" i="12"/>
  <c r="J449" i="12"/>
  <c r="F449" i="12"/>
  <c r="H449" i="12" s="1"/>
  <c r="J448" i="12"/>
  <c r="H448" i="12"/>
  <c r="F448" i="12"/>
  <c r="J447" i="12"/>
  <c r="H447" i="12"/>
  <c r="F447" i="12"/>
  <c r="J446" i="12"/>
  <c r="F446" i="12"/>
  <c r="H446" i="12" s="1"/>
  <c r="J445" i="12"/>
  <c r="F445" i="12"/>
  <c r="H445" i="12" s="1"/>
  <c r="J444" i="12"/>
  <c r="H444" i="12"/>
  <c r="F444" i="12"/>
  <c r="J443" i="12"/>
  <c r="F443" i="12"/>
  <c r="H443" i="12" s="1"/>
  <c r="J442" i="12"/>
  <c r="H442" i="12"/>
  <c r="F442" i="12"/>
  <c r="J441" i="12"/>
  <c r="F441" i="12"/>
  <c r="H441" i="12" s="1"/>
  <c r="J440" i="12"/>
  <c r="H440" i="12"/>
  <c r="F440" i="12"/>
  <c r="J439" i="12"/>
  <c r="H439" i="12"/>
  <c r="F439" i="12"/>
  <c r="J438" i="12"/>
  <c r="F438" i="12"/>
  <c r="H438" i="12" s="1"/>
  <c r="J437" i="12"/>
  <c r="F437" i="12"/>
  <c r="H437" i="12" s="1"/>
  <c r="J436" i="12"/>
  <c r="H436" i="12"/>
  <c r="F436" i="12"/>
  <c r="J435" i="12"/>
  <c r="F435" i="12"/>
  <c r="H435" i="12" s="1"/>
  <c r="J434" i="12"/>
  <c r="H434" i="12"/>
  <c r="F434" i="12"/>
  <c r="J433" i="12"/>
  <c r="F433" i="12"/>
  <c r="H433" i="12" s="1"/>
  <c r="J432" i="12"/>
  <c r="H432" i="12"/>
  <c r="F432" i="12"/>
  <c r="J431" i="12"/>
  <c r="H431" i="12"/>
  <c r="F431" i="12"/>
  <c r="J430" i="12"/>
  <c r="F430" i="12"/>
  <c r="H430" i="12" s="1"/>
  <c r="J429" i="12"/>
  <c r="F429" i="12"/>
  <c r="H429" i="12" s="1"/>
  <c r="J428" i="12"/>
  <c r="H428" i="12"/>
  <c r="F428" i="12"/>
  <c r="J427" i="12"/>
  <c r="F427" i="12"/>
  <c r="H427" i="12" s="1"/>
  <c r="J426" i="12"/>
  <c r="H426" i="12"/>
  <c r="F426" i="12"/>
  <c r="J425" i="12"/>
  <c r="F425" i="12"/>
  <c r="H425" i="12" s="1"/>
  <c r="J424" i="12"/>
  <c r="H424" i="12"/>
  <c r="F424" i="12"/>
  <c r="J423" i="12"/>
  <c r="H423" i="12"/>
  <c r="F423" i="12"/>
  <c r="J422" i="12"/>
  <c r="F422" i="12"/>
  <c r="H422" i="12" s="1"/>
  <c r="J421" i="12"/>
  <c r="F421" i="12"/>
  <c r="H421" i="12" s="1"/>
  <c r="J420" i="12"/>
  <c r="H420" i="12"/>
  <c r="F420" i="12"/>
  <c r="J419" i="12"/>
  <c r="F419" i="12"/>
  <c r="H419" i="12" s="1"/>
  <c r="J418" i="12"/>
  <c r="H418" i="12"/>
  <c r="F418" i="12"/>
  <c r="J417" i="12"/>
  <c r="F417" i="12"/>
  <c r="H417" i="12" s="1"/>
  <c r="J416" i="12"/>
  <c r="H416" i="12"/>
  <c r="F416" i="12"/>
  <c r="J415" i="12"/>
  <c r="H415" i="12"/>
  <c r="F415" i="12"/>
  <c r="J414" i="12"/>
  <c r="F414" i="12"/>
  <c r="H414" i="12" s="1"/>
  <c r="J413" i="12"/>
  <c r="F413" i="12"/>
  <c r="H413" i="12" s="1"/>
  <c r="J412" i="12"/>
  <c r="H412" i="12"/>
  <c r="F412" i="12"/>
  <c r="J411" i="12"/>
  <c r="F411" i="12"/>
  <c r="H411" i="12" s="1"/>
  <c r="J410" i="12"/>
  <c r="H410" i="12"/>
  <c r="F410" i="12"/>
  <c r="J409" i="12"/>
  <c r="F409" i="12"/>
  <c r="H409" i="12" s="1"/>
  <c r="J408" i="12"/>
  <c r="H408" i="12"/>
  <c r="F408" i="12"/>
  <c r="J407" i="12"/>
  <c r="H407" i="12"/>
  <c r="F407" i="12"/>
  <c r="J406" i="12"/>
  <c r="F406" i="12"/>
  <c r="H406" i="12" s="1"/>
  <c r="J405" i="12"/>
  <c r="F405" i="12"/>
  <c r="H405" i="12" s="1"/>
  <c r="J404" i="12"/>
  <c r="H404" i="12"/>
  <c r="F404" i="12"/>
  <c r="J403" i="12"/>
  <c r="F403" i="12"/>
  <c r="H403" i="12" s="1"/>
  <c r="J402" i="12"/>
  <c r="H402" i="12"/>
  <c r="F402" i="12"/>
  <c r="J401" i="12"/>
  <c r="F401" i="12"/>
  <c r="H401" i="12" s="1"/>
  <c r="J400" i="12"/>
  <c r="H400" i="12"/>
  <c r="F400" i="12"/>
  <c r="J399" i="12"/>
  <c r="H399" i="12"/>
  <c r="F399" i="12"/>
  <c r="J398" i="12"/>
  <c r="H398" i="12"/>
  <c r="F398" i="12"/>
  <c r="J397" i="12"/>
  <c r="F397" i="12"/>
  <c r="H397" i="12" s="1"/>
  <c r="J396" i="12"/>
  <c r="H396" i="12"/>
  <c r="F396" i="12"/>
  <c r="J395" i="12"/>
  <c r="H395" i="12"/>
  <c r="F395" i="12"/>
  <c r="J394" i="12"/>
  <c r="F394" i="12"/>
  <c r="H394" i="12" s="1"/>
  <c r="J393" i="12"/>
  <c r="F393" i="12"/>
  <c r="H393" i="12" s="1"/>
  <c r="J392" i="12"/>
  <c r="H392" i="12"/>
  <c r="F392" i="12"/>
  <c r="J391" i="12"/>
  <c r="F391" i="12"/>
  <c r="H391" i="12" s="1"/>
  <c r="J390" i="12"/>
  <c r="F390" i="12"/>
  <c r="H390" i="12" s="1"/>
  <c r="J389" i="12"/>
  <c r="F389" i="12"/>
  <c r="H389" i="12" s="1"/>
  <c r="J388" i="12"/>
  <c r="H388" i="12"/>
  <c r="F388" i="12"/>
  <c r="J387" i="12"/>
  <c r="F387" i="12"/>
  <c r="H387" i="12" s="1"/>
  <c r="J386" i="12"/>
  <c r="H386" i="12"/>
  <c r="F386" i="12"/>
  <c r="J385" i="12"/>
  <c r="F385" i="12"/>
  <c r="H385" i="12" s="1"/>
  <c r="J384" i="12"/>
  <c r="H384" i="12"/>
  <c r="F384" i="12"/>
  <c r="J383" i="12"/>
  <c r="H383" i="12"/>
  <c r="F383" i="12"/>
  <c r="J382" i="12"/>
  <c r="H382" i="12"/>
  <c r="F382" i="12"/>
  <c r="J381" i="12"/>
  <c r="F381" i="12"/>
  <c r="H381" i="12" s="1"/>
  <c r="J380" i="12"/>
  <c r="H380" i="12"/>
  <c r="F380" i="12"/>
  <c r="J379" i="12"/>
  <c r="H379" i="12"/>
  <c r="F379" i="12"/>
  <c r="J378" i="12"/>
  <c r="F378" i="12"/>
  <c r="H378" i="12" s="1"/>
  <c r="J377" i="12"/>
  <c r="F377" i="12"/>
  <c r="H377" i="12" s="1"/>
  <c r="J376" i="12"/>
  <c r="H376" i="12"/>
  <c r="F376" i="12"/>
  <c r="J375" i="12"/>
  <c r="F375" i="12"/>
  <c r="H375" i="12" s="1"/>
  <c r="J374" i="12"/>
  <c r="F374" i="12"/>
  <c r="H374" i="12" s="1"/>
  <c r="J373" i="12"/>
  <c r="F373" i="12"/>
  <c r="H373" i="12" s="1"/>
  <c r="J372" i="12"/>
  <c r="H372" i="12"/>
  <c r="F372" i="12"/>
  <c r="J371" i="12"/>
  <c r="F371" i="12"/>
  <c r="H371" i="12" s="1"/>
  <c r="J370" i="12"/>
  <c r="H370" i="12"/>
  <c r="F370" i="12"/>
  <c r="J369" i="12"/>
  <c r="F369" i="12"/>
  <c r="H369" i="12" s="1"/>
  <c r="J368" i="12"/>
  <c r="H368" i="12"/>
  <c r="F368" i="12"/>
  <c r="J367" i="12"/>
  <c r="H367" i="12"/>
  <c r="F367" i="12"/>
  <c r="J366" i="12"/>
  <c r="H366" i="12"/>
  <c r="F366" i="12"/>
  <c r="J365" i="12"/>
  <c r="F365" i="12"/>
  <c r="H365" i="12" s="1"/>
  <c r="J364" i="12"/>
  <c r="H364" i="12"/>
  <c r="F364" i="12"/>
  <c r="J363" i="12"/>
  <c r="H363" i="12"/>
  <c r="F363" i="12"/>
  <c r="J362" i="12"/>
  <c r="F362" i="12"/>
  <c r="H362" i="12" s="1"/>
  <c r="J361" i="12"/>
  <c r="F361" i="12"/>
  <c r="H361" i="12" s="1"/>
  <c r="J360" i="12"/>
  <c r="H360" i="12"/>
  <c r="F360" i="12"/>
  <c r="J359" i="12"/>
  <c r="F359" i="12"/>
  <c r="H359" i="12" s="1"/>
  <c r="J358" i="12"/>
  <c r="F358" i="12"/>
  <c r="H358" i="12" s="1"/>
  <c r="J357" i="12"/>
  <c r="F357" i="12"/>
  <c r="H357" i="12" s="1"/>
  <c r="J356" i="12"/>
  <c r="H356" i="12"/>
  <c r="F356" i="12"/>
  <c r="J355" i="12"/>
  <c r="F355" i="12"/>
  <c r="H355" i="12" s="1"/>
  <c r="J354" i="12"/>
  <c r="H354" i="12"/>
  <c r="F354" i="12"/>
  <c r="J353" i="12"/>
  <c r="F353" i="12"/>
  <c r="H353" i="12" s="1"/>
  <c r="J352" i="12"/>
  <c r="H352" i="12"/>
  <c r="F352" i="12"/>
  <c r="J351" i="12"/>
  <c r="H351" i="12"/>
  <c r="F351" i="12"/>
  <c r="J350" i="12"/>
  <c r="H350" i="12"/>
  <c r="F350" i="12"/>
  <c r="J349" i="12"/>
  <c r="F349" i="12"/>
  <c r="H349" i="12" s="1"/>
  <c r="J348" i="12"/>
  <c r="H348" i="12"/>
  <c r="F348" i="12"/>
  <c r="J347" i="12"/>
  <c r="H347" i="12"/>
  <c r="F347" i="12"/>
  <c r="J346" i="12"/>
  <c r="F346" i="12"/>
  <c r="H346" i="12" s="1"/>
  <c r="J345" i="12"/>
  <c r="F345" i="12"/>
  <c r="H345" i="12" s="1"/>
  <c r="J344" i="12"/>
  <c r="H344" i="12"/>
  <c r="F344" i="12"/>
  <c r="J343" i="12"/>
  <c r="F343" i="12"/>
  <c r="H343" i="12" s="1"/>
  <c r="J342" i="12"/>
  <c r="F342" i="12"/>
  <c r="H342" i="12" s="1"/>
  <c r="J341" i="12"/>
  <c r="F341" i="12"/>
  <c r="H341" i="12" s="1"/>
  <c r="J340" i="12"/>
  <c r="H340" i="12"/>
  <c r="F340" i="12"/>
  <c r="J339" i="12"/>
  <c r="F339" i="12"/>
  <c r="H339" i="12" s="1"/>
  <c r="J338" i="12"/>
  <c r="H338" i="12"/>
  <c r="F338" i="12"/>
  <c r="J337" i="12"/>
  <c r="F337" i="12"/>
  <c r="H337" i="12" s="1"/>
  <c r="J336" i="12"/>
  <c r="H336" i="12"/>
  <c r="F336" i="12"/>
  <c r="J335" i="12"/>
  <c r="H335" i="12"/>
  <c r="F335" i="12"/>
  <c r="J334" i="12"/>
  <c r="H334" i="12"/>
  <c r="F334" i="12"/>
  <c r="J333" i="12"/>
  <c r="F333" i="12"/>
  <c r="H333" i="12" s="1"/>
  <c r="J332" i="12"/>
  <c r="H332" i="12"/>
  <c r="F332" i="12"/>
  <c r="J331" i="12"/>
  <c r="H331" i="12"/>
  <c r="F331" i="12"/>
  <c r="J330" i="12"/>
  <c r="F330" i="12"/>
  <c r="H330" i="12" s="1"/>
  <c r="J329" i="12"/>
  <c r="F329" i="12"/>
  <c r="H329" i="12" s="1"/>
  <c r="J328" i="12"/>
  <c r="H328" i="12"/>
  <c r="F328" i="12"/>
  <c r="J327" i="12"/>
  <c r="F327" i="12"/>
  <c r="H327" i="12" s="1"/>
  <c r="J326" i="12"/>
  <c r="F326" i="12"/>
  <c r="H326" i="12" s="1"/>
  <c r="J325" i="12"/>
  <c r="F325" i="12"/>
  <c r="H325" i="12" s="1"/>
  <c r="J324" i="12"/>
  <c r="H324" i="12"/>
  <c r="F324" i="12"/>
  <c r="J323" i="12"/>
  <c r="F323" i="12"/>
  <c r="H323" i="12" s="1"/>
  <c r="J322" i="12"/>
  <c r="H322" i="12"/>
  <c r="F322" i="12"/>
  <c r="J321" i="12"/>
  <c r="F321" i="12"/>
  <c r="H321" i="12" s="1"/>
  <c r="J320" i="12"/>
  <c r="H320" i="12"/>
  <c r="F320" i="12"/>
  <c r="J319" i="12"/>
  <c r="H319" i="12"/>
  <c r="F319" i="12"/>
  <c r="J318" i="12"/>
  <c r="H318" i="12"/>
  <c r="F318" i="12"/>
  <c r="J317" i="12"/>
  <c r="F317" i="12"/>
  <c r="H317" i="12" s="1"/>
  <c r="J316" i="12"/>
  <c r="H316" i="12"/>
  <c r="F316" i="12"/>
  <c r="J315" i="12"/>
  <c r="H315" i="12"/>
  <c r="F315" i="12"/>
  <c r="J314" i="12"/>
  <c r="F314" i="12"/>
  <c r="H314" i="12" s="1"/>
  <c r="J313" i="12"/>
  <c r="F313" i="12"/>
  <c r="H313" i="12" s="1"/>
  <c r="J312" i="12"/>
  <c r="H312" i="12"/>
  <c r="F312" i="12"/>
  <c r="J311" i="12"/>
  <c r="F311" i="12"/>
  <c r="H311" i="12" s="1"/>
  <c r="J310" i="12"/>
  <c r="F310" i="12"/>
  <c r="H310" i="12" s="1"/>
  <c r="J309" i="12"/>
  <c r="F309" i="12"/>
  <c r="H309" i="12" s="1"/>
  <c r="J308" i="12"/>
  <c r="H308" i="12"/>
  <c r="F308" i="12"/>
  <c r="J307" i="12"/>
  <c r="F307" i="12"/>
  <c r="H307" i="12" s="1"/>
  <c r="J306" i="12"/>
  <c r="H306" i="12"/>
  <c r="F306" i="12"/>
  <c r="J305" i="12"/>
  <c r="F305" i="12"/>
  <c r="H305" i="12" s="1"/>
  <c r="J304" i="12"/>
  <c r="H304" i="12"/>
  <c r="F304" i="12"/>
  <c r="J303" i="12"/>
  <c r="H303" i="12"/>
  <c r="F303" i="12"/>
  <c r="J302" i="12"/>
  <c r="H302" i="12"/>
  <c r="F302" i="12"/>
  <c r="J301" i="12"/>
  <c r="F301" i="12"/>
  <c r="H301" i="12" s="1"/>
  <c r="J300" i="12"/>
  <c r="H300" i="12"/>
  <c r="F300" i="12"/>
  <c r="J299" i="12"/>
  <c r="H299" i="12"/>
  <c r="F299" i="12"/>
  <c r="J298" i="12"/>
  <c r="F298" i="12"/>
  <c r="H298" i="12" s="1"/>
  <c r="J297" i="12"/>
  <c r="F297" i="12"/>
  <c r="H297" i="12" s="1"/>
  <c r="J296" i="12"/>
  <c r="H296" i="12"/>
  <c r="F296" i="12"/>
  <c r="J295" i="12"/>
  <c r="F295" i="12"/>
  <c r="H295" i="12" s="1"/>
  <c r="J294" i="12"/>
  <c r="F294" i="12"/>
  <c r="H294" i="12" s="1"/>
  <c r="J293" i="12"/>
  <c r="F293" i="12"/>
  <c r="H293" i="12" s="1"/>
  <c r="J292" i="12"/>
  <c r="H292" i="12"/>
  <c r="F292" i="12"/>
  <c r="J291" i="12"/>
  <c r="F291" i="12"/>
  <c r="H291" i="12" s="1"/>
  <c r="J290" i="12"/>
  <c r="H290" i="12"/>
  <c r="F290" i="12"/>
  <c r="J289" i="12"/>
  <c r="F289" i="12"/>
  <c r="H289" i="12" s="1"/>
  <c r="J288" i="12"/>
  <c r="H288" i="12"/>
  <c r="F288" i="12"/>
  <c r="J287" i="12"/>
  <c r="H287" i="12"/>
  <c r="F287" i="12"/>
  <c r="J286" i="12"/>
  <c r="H286" i="12"/>
  <c r="F286" i="12"/>
  <c r="J285" i="12"/>
  <c r="F285" i="12"/>
  <c r="H285" i="12" s="1"/>
  <c r="J284" i="12"/>
  <c r="H284" i="12"/>
  <c r="F284" i="12"/>
  <c r="J283" i="12"/>
  <c r="H283" i="12"/>
  <c r="F283" i="12"/>
  <c r="J282" i="12"/>
  <c r="F282" i="12"/>
  <c r="H282" i="12" s="1"/>
  <c r="J281" i="12"/>
  <c r="F281" i="12"/>
  <c r="H281" i="12" s="1"/>
  <c r="J280" i="12"/>
  <c r="H280" i="12"/>
  <c r="F280" i="12"/>
  <c r="J279" i="12"/>
  <c r="F279" i="12"/>
  <c r="H279" i="12" s="1"/>
  <c r="J278" i="12"/>
  <c r="F278" i="12"/>
  <c r="H278" i="12" s="1"/>
  <c r="J277" i="12"/>
  <c r="F277" i="12"/>
  <c r="H277" i="12" s="1"/>
  <c r="J276" i="12"/>
  <c r="H276" i="12"/>
  <c r="F276" i="12"/>
  <c r="J275" i="12"/>
  <c r="F275" i="12"/>
  <c r="H275" i="12" s="1"/>
  <c r="J274" i="12"/>
  <c r="H274" i="12"/>
  <c r="F274" i="12"/>
  <c r="J273" i="12"/>
  <c r="F273" i="12"/>
  <c r="H273" i="12" s="1"/>
  <c r="J272" i="12"/>
  <c r="H272" i="12"/>
  <c r="F272" i="12"/>
  <c r="J271" i="12"/>
  <c r="H271" i="12"/>
  <c r="F271" i="12"/>
  <c r="J270" i="12"/>
  <c r="H270" i="12"/>
  <c r="F270" i="12"/>
  <c r="J269" i="12"/>
  <c r="F269" i="12"/>
  <c r="H269" i="12" s="1"/>
  <c r="J268" i="12"/>
  <c r="H268" i="12"/>
  <c r="F268" i="12"/>
  <c r="J267" i="12"/>
  <c r="H267" i="12"/>
  <c r="F267" i="12"/>
  <c r="J266" i="12"/>
  <c r="F266" i="12"/>
  <c r="H266" i="12" s="1"/>
  <c r="J265" i="12"/>
  <c r="F265" i="12"/>
  <c r="H265" i="12" s="1"/>
  <c r="J264" i="12"/>
  <c r="H264" i="12"/>
  <c r="F264" i="12"/>
  <c r="J263" i="12"/>
  <c r="F263" i="12"/>
  <c r="H263" i="12" s="1"/>
  <c r="J262" i="12"/>
  <c r="F262" i="12"/>
  <c r="H262" i="12" s="1"/>
  <c r="J261" i="12"/>
  <c r="F261" i="12"/>
  <c r="H261" i="12" s="1"/>
  <c r="J260" i="12"/>
  <c r="H260" i="12"/>
  <c r="F260" i="12"/>
  <c r="J259" i="12"/>
  <c r="F259" i="12"/>
  <c r="H259" i="12" s="1"/>
  <c r="J258" i="12"/>
  <c r="H258" i="12"/>
  <c r="F258" i="12"/>
  <c r="J257" i="12"/>
  <c r="F257" i="12"/>
  <c r="H257" i="12" s="1"/>
  <c r="J256" i="12"/>
  <c r="H256" i="12"/>
  <c r="F256" i="12"/>
  <c r="J255" i="12"/>
  <c r="H255" i="12"/>
  <c r="F255" i="12"/>
  <c r="J254" i="12"/>
  <c r="H254" i="12"/>
  <c r="F254" i="12"/>
  <c r="J253" i="12"/>
  <c r="F253" i="12"/>
  <c r="H253" i="12" s="1"/>
  <c r="J252" i="12"/>
  <c r="H252" i="12"/>
  <c r="F252" i="12"/>
  <c r="J251" i="12"/>
  <c r="H251" i="12"/>
  <c r="F251" i="12"/>
  <c r="J250" i="12"/>
  <c r="F250" i="12"/>
  <c r="H250" i="12" s="1"/>
  <c r="J249" i="12"/>
  <c r="F249" i="12"/>
  <c r="H249" i="12" s="1"/>
  <c r="J248" i="12"/>
  <c r="H248" i="12"/>
  <c r="F248" i="12"/>
  <c r="J247" i="12"/>
  <c r="F247" i="12"/>
  <c r="H247" i="12" s="1"/>
  <c r="J246" i="12"/>
  <c r="F246" i="12"/>
  <c r="H246" i="12" s="1"/>
  <c r="J245" i="12"/>
  <c r="F245" i="12"/>
  <c r="H245" i="12" s="1"/>
  <c r="J244" i="12"/>
  <c r="H244" i="12"/>
  <c r="F244" i="12"/>
  <c r="J243" i="12"/>
  <c r="F243" i="12"/>
  <c r="H243" i="12" s="1"/>
  <c r="J242" i="12"/>
  <c r="H242" i="12"/>
  <c r="F242" i="12"/>
  <c r="J241" i="12"/>
  <c r="F241" i="12"/>
  <c r="H241" i="12" s="1"/>
  <c r="J240" i="12"/>
  <c r="H240" i="12"/>
  <c r="F240" i="12"/>
  <c r="J239" i="12"/>
  <c r="H239" i="12"/>
  <c r="F239" i="12"/>
  <c r="J238" i="12"/>
  <c r="H238" i="12"/>
  <c r="F238" i="12"/>
  <c r="J237" i="12"/>
  <c r="F237" i="12"/>
  <c r="H237" i="12" s="1"/>
  <c r="J236" i="12"/>
  <c r="H236" i="12"/>
  <c r="F236" i="12"/>
  <c r="J235" i="12"/>
  <c r="H235" i="12"/>
  <c r="F235" i="12"/>
  <c r="J234" i="12"/>
  <c r="F234" i="12"/>
  <c r="H234" i="12" s="1"/>
  <c r="J233" i="12"/>
  <c r="F233" i="12"/>
  <c r="H233" i="12" s="1"/>
  <c r="J232" i="12"/>
  <c r="H232" i="12"/>
  <c r="F232" i="12"/>
  <c r="J231" i="12"/>
  <c r="F231" i="12"/>
  <c r="H231" i="12" s="1"/>
  <c r="J230" i="12"/>
  <c r="F230" i="12"/>
  <c r="H230" i="12" s="1"/>
  <c r="J229" i="12"/>
  <c r="F229" i="12"/>
  <c r="H229" i="12" s="1"/>
  <c r="J228" i="12"/>
  <c r="H228" i="12"/>
  <c r="F228" i="12"/>
  <c r="J227" i="12"/>
  <c r="F227" i="12"/>
  <c r="H227" i="12" s="1"/>
  <c r="J226" i="12"/>
  <c r="H226" i="12"/>
  <c r="F226" i="12"/>
  <c r="J225" i="12"/>
  <c r="F225" i="12"/>
  <c r="H225" i="12" s="1"/>
  <c r="J224" i="12"/>
  <c r="H224" i="12"/>
  <c r="F224" i="12"/>
  <c r="J223" i="12"/>
  <c r="H223" i="12"/>
  <c r="F223" i="12"/>
  <c r="J222" i="12"/>
  <c r="H222" i="12"/>
  <c r="F222" i="12"/>
  <c r="J221" i="12"/>
  <c r="F221" i="12"/>
  <c r="H221" i="12" s="1"/>
  <c r="J220" i="12"/>
  <c r="H220" i="12"/>
  <c r="F220" i="12"/>
  <c r="J219" i="12"/>
  <c r="H219" i="12"/>
  <c r="F219" i="12"/>
  <c r="J218" i="12"/>
  <c r="F218" i="12"/>
  <c r="H218" i="12" s="1"/>
  <c r="J217" i="12"/>
  <c r="F217" i="12"/>
  <c r="H217" i="12" s="1"/>
  <c r="J216" i="12"/>
  <c r="H216" i="12"/>
  <c r="F216" i="12"/>
  <c r="J215" i="12"/>
  <c r="F215" i="12"/>
  <c r="H215" i="12" s="1"/>
  <c r="J214" i="12"/>
  <c r="F214" i="12"/>
  <c r="H214" i="12" s="1"/>
  <c r="J213" i="12"/>
  <c r="F213" i="12"/>
  <c r="H213" i="12" s="1"/>
  <c r="J212" i="12"/>
  <c r="H212" i="12"/>
  <c r="F212" i="12"/>
  <c r="J211" i="12"/>
  <c r="F211" i="12"/>
  <c r="H211" i="12" s="1"/>
  <c r="J210" i="12"/>
  <c r="H210" i="12"/>
  <c r="F210" i="12"/>
  <c r="J209" i="12"/>
  <c r="F209" i="12"/>
  <c r="H209" i="12" s="1"/>
  <c r="J208" i="12"/>
  <c r="H208" i="12"/>
  <c r="F208" i="12"/>
  <c r="J207" i="12"/>
  <c r="H207" i="12"/>
  <c r="F207" i="12"/>
  <c r="J206" i="12"/>
  <c r="H206" i="12"/>
  <c r="F206" i="12"/>
  <c r="J205" i="12"/>
  <c r="F205" i="12"/>
  <c r="H205" i="12" s="1"/>
  <c r="J204" i="12"/>
  <c r="H204" i="12"/>
  <c r="F204" i="12"/>
  <c r="J203" i="12"/>
  <c r="H203" i="12"/>
  <c r="F203" i="12"/>
  <c r="J202" i="12"/>
  <c r="F202" i="12"/>
  <c r="H202" i="12" s="1"/>
  <c r="J201" i="12"/>
  <c r="F201" i="12"/>
  <c r="H201" i="12" s="1"/>
  <c r="J200" i="12"/>
  <c r="H200" i="12"/>
  <c r="F200" i="12"/>
  <c r="J199" i="12"/>
  <c r="F199" i="12"/>
  <c r="H199" i="12" s="1"/>
  <c r="J198" i="12"/>
  <c r="F198" i="12"/>
  <c r="H198" i="12" s="1"/>
  <c r="J197" i="12"/>
  <c r="F197" i="12"/>
  <c r="H197" i="12" s="1"/>
  <c r="J196" i="12"/>
  <c r="H196" i="12"/>
  <c r="F196" i="12"/>
  <c r="J195" i="12"/>
  <c r="F195" i="12"/>
  <c r="H195" i="12" s="1"/>
  <c r="J194" i="12"/>
  <c r="H194" i="12"/>
  <c r="F194" i="12"/>
  <c r="J193" i="12"/>
  <c r="F193" i="12"/>
  <c r="H193" i="12" s="1"/>
  <c r="J192" i="12"/>
  <c r="H192" i="12"/>
  <c r="F192" i="12"/>
  <c r="J191" i="12"/>
  <c r="H191" i="12"/>
  <c r="F191" i="12"/>
  <c r="J190" i="12"/>
  <c r="H190" i="12"/>
  <c r="F190" i="12"/>
  <c r="J189" i="12"/>
  <c r="F189" i="12"/>
  <c r="H189" i="12" s="1"/>
  <c r="J188" i="12"/>
  <c r="H188" i="12"/>
  <c r="F188" i="12"/>
  <c r="J187" i="12"/>
  <c r="H187" i="12"/>
  <c r="F187" i="12"/>
  <c r="J186" i="12"/>
  <c r="F186" i="12"/>
  <c r="H186" i="12" s="1"/>
  <c r="J185" i="12"/>
  <c r="F185" i="12"/>
  <c r="H185" i="12" s="1"/>
  <c r="J184" i="12"/>
  <c r="H184" i="12"/>
  <c r="F184" i="12"/>
  <c r="J183" i="12"/>
  <c r="F183" i="12"/>
  <c r="H183" i="12" s="1"/>
  <c r="J182" i="12"/>
  <c r="F182" i="12"/>
  <c r="H182" i="12" s="1"/>
  <c r="J181" i="12"/>
  <c r="F181" i="12"/>
  <c r="H181" i="12" s="1"/>
  <c r="J180" i="12"/>
  <c r="H180" i="12"/>
  <c r="F180" i="12"/>
  <c r="J179" i="12"/>
  <c r="F179" i="12"/>
  <c r="H179" i="12" s="1"/>
  <c r="J178" i="12"/>
  <c r="J177" i="12"/>
  <c r="F177" i="12"/>
  <c r="H177" i="12" s="1"/>
  <c r="J176" i="12"/>
  <c r="H176" i="12"/>
  <c r="F176" i="12"/>
  <c r="J175" i="12"/>
  <c r="H175" i="12"/>
  <c r="F175" i="12"/>
  <c r="J174" i="12"/>
  <c r="F174" i="12"/>
  <c r="H174" i="12" s="1"/>
  <c r="J173" i="12"/>
  <c r="F173" i="12"/>
  <c r="H173" i="12" s="1"/>
  <c r="J172" i="12"/>
  <c r="H172" i="12"/>
  <c r="F172" i="12"/>
  <c r="J171" i="12"/>
  <c r="F171" i="12"/>
  <c r="H171" i="12" s="1"/>
  <c r="J170" i="12"/>
  <c r="H170" i="12"/>
  <c r="F170" i="12"/>
  <c r="J169" i="12"/>
  <c r="F169" i="12"/>
  <c r="H169" i="12" s="1"/>
  <c r="J168" i="12"/>
  <c r="H168" i="12"/>
  <c r="F168" i="12"/>
  <c r="J167" i="12"/>
  <c r="H167" i="12"/>
  <c r="F167" i="12"/>
  <c r="J166" i="12"/>
  <c r="F166" i="12"/>
  <c r="H166" i="12" s="1"/>
  <c r="J165" i="12"/>
  <c r="F165" i="12"/>
  <c r="H165" i="12" s="1"/>
  <c r="J164" i="12"/>
  <c r="F164" i="12"/>
  <c r="H164" i="12" s="1"/>
  <c r="J163" i="12"/>
  <c r="F163" i="12"/>
  <c r="H163" i="12" s="1"/>
  <c r="J162" i="12"/>
  <c r="H162" i="12"/>
  <c r="F162" i="12"/>
  <c r="J161" i="12"/>
  <c r="F161" i="12"/>
  <c r="H161" i="12" s="1"/>
  <c r="J160" i="12"/>
  <c r="H160" i="12"/>
  <c r="F160" i="12"/>
  <c r="J159" i="12"/>
  <c r="F159" i="12"/>
  <c r="H159" i="12" s="1"/>
  <c r="J158" i="12"/>
  <c r="H158" i="12"/>
  <c r="F158" i="12"/>
  <c r="J157" i="12"/>
  <c r="H157" i="12"/>
  <c r="F157" i="12"/>
  <c r="J156" i="12"/>
  <c r="H156" i="12"/>
  <c r="F156" i="12"/>
  <c r="J155" i="12"/>
  <c r="F155" i="12"/>
  <c r="H155" i="12" s="1"/>
  <c r="J154" i="12"/>
  <c r="H154" i="12"/>
  <c r="F154" i="12"/>
  <c r="J153" i="12"/>
  <c r="H153" i="12"/>
  <c r="F153" i="12"/>
  <c r="J152" i="12"/>
  <c r="F152" i="12"/>
  <c r="H152" i="12" s="1"/>
  <c r="J151" i="12"/>
  <c r="F151" i="12"/>
  <c r="H151" i="12" s="1"/>
  <c r="J150" i="12"/>
  <c r="H150" i="12"/>
  <c r="F150" i="12"/>
  <c r="J149" i="12"/>
  <c r="F149" i="12"/>
  <c r="H149" i="12" s="1"/>
  <c r="J148" i="12"/>
  <c r="F148" i="12"/>
  <c r="H148" i="12" s="1"/>
  <c r="J147" i="12"/>
  <c r="F147" i="12"/>
  <c r="H147" i="12" s="1"/>
  <c r="J146" i="12"/>
  <c r="H146" i="12"/>
  <c r="F146" i="12"/>
  <c r="J145" i="12"/>
  <c r="F145" i="12"/>
  <c r="H145" i="12" s="1"/>
  <c r="J144" i="12"/>
  <c r="H144" i="12"/>
  <c r="F144" i="12"/>
  <c r="J143" i="12"/>
  <c r="F143" i="12"/>
  <c r="H143" i="12" s="1"/>
  <c r="J142" i="12"/>
  <c r="H142" i="12"/>
  <c r="F142" i="12"/>
  <c r="J141" i="12"/>
  <c r="H141" i="12"/>
  <c r="F141" i="12"/>
  <c r="J140" i="12"/>
  <c r="H140" i="12"/>
  <c r="F140" i="12"/>
  <c r="J139" i="12"/>
  <c r="F139" i="12"/>
  <c r="H139" i="12" s="1"/>
  <c r="J138" i="12"/>
  <c r="H138" i="12"/>
  <c r="F138" i="12"/>
  <c r="J137" i="12"/>
  <c r="H137" i="12"/>
  <c r="F137" i="12"/>
  <c r="J136" i="12"/>
  <c r="F136" i="12"/>
  <c r="H136" i="12" s="1"/>
  <c r="J135" i="12"/>
  <c r="F135" i="12"/>
  <c r="H135" i="12" s="1"/>
  <c r="J134" i="12"/>
  <c r="H134" i="12"/>
  <c r="F134" i="12"/>
  <c r="J133" i="12"/>
  <c r="F133" i="12"/>
  <c r="H133" i="12" s="1"/>
  <c r="J132" i="12"/>
  <c r="F132" i="12"/>
  <c r="H132" i="12" s="1"/>
  <c r="J131" i="12"/>
  <c r="F131" i="12"/>
  <c r="H131" i="12" s="1"/>
  <c r="J130" i="12"/>
  <c r="H130" i="12"/>
  <c r="F130" i="12"/>
  <c r="J129" i="12"/>
  <c r="F129" i="12"/>
  <c r="H129" i="12" s="1"/>
  <c r="J128" i="12"/>
  <c r="H128" i="12"/>
  <c r="F128" i="12"/>
  <c r="J127" i="12"/>
  <c r="F127" i="12"/>
  <c r="H127" i="12" s="1"/>
  <c r="J126" i="12"/>
  <c r="H126" i="12"/>
  <c r="F126" i="12"/>
  <c r="J125" i="12"/>
  <c r="H125" i="12"/>
  <c r="F125" i="12"/>
  <c r="J124" i="12"/>
  <c r="H124" i="12"/>
  <c r="F124" i="12"/>
  <c r="J123" i="12"/>
  <c r="F123" i="12"/>
  <c r="H123" i="12" s="1"/>
  <c r="J122" i="12"/>
  <c r="H122" i="12"/>
  <c r="F122" i="12"/>
  <c r="J121" i="12"/>
  <c r="H121" i="12"/>
  <c r="F121" i="12"/>
  <c r="J120" i="12"/>
  <c r="F120" i="12"/>
  <c r="H120" i="12" s="1"/>
  <c r="J119" i="12"/>
  <c r="F119" i="12"/>
  <c r="H119" i="12" s="1"/>
  <c r="J118" i="12"/>
  <c r="H118" i="12"/>
  <c r="F118" i="12"/>
  <c r="J117" i="12"/>
  <c r="F117" i="12"/>
  <c r="H117" i="12" s="1"/>
  <c r="J116" i="12"/>
  <c r="F116" i="12"/>
  <c r="H116" i="12" s="1"/>
  <c r="J115" i="12"/>
  <c r="F115" i="12"/>
  <c r="H115" i="12" s="1"/>
  <c r="J114" i="12"/>
  <c r="H114" i="12"/>
  <c r="F114" i="12"/>
  <c r="J113" i="12"/>
  <c r="F113" i="12"/>
  <c r="H113" i="12" s="1"/>
  <c r="J112" i="12"/>
  <c r="H112" i="12"/>
  <c r="F112" i="12"/>
  <c r="J111" i="12"/>
  <c r="F111" i="12"/>
  <c r="H111" i="12" s="1"/>
  <c r="J110" i="12"/>
  <c r="H110" i="12"/>
  <c r="F110" i="12"/>
  <c r="J109" i="12"/>
  <c r="H109" i="12"/>
  <c r="F109" i="12"/>
  <c r="J108" i="12"/>
  <c r="H108" i="12"/>
  <c r="F108" i="12"/>
  <c r="J107" i="12"/>
  <c r="F107" i="12"/>
  <c r="H107" i="12" s="1"/>
  <c r="J106" i="12"/>
  <c r="H106" i="12"/>
  <c r="F106" i="12"/>
  <c r="J105" i="12"/>
  <c r="H105" i="12"/>
  <c r="F105" i="12"/>
  <c r="J104" i="12"/>
  <c r="F104" i="12"/>
  <c r="H104" i="12" s="1"/>
  <c r="J103" i="12"/>
  <c r="F103" i="12"/>
  <c r="H103" i="12" s="1"/>
  <c r="J102" i="12"/>
  <c r="H102" i="12"/>
  <c r="F102" i="12"/>
  <c r="J101" i="12"/>
  <c r="F101" i="12"/>
  <c r="H101" i="12" s="1"/>
  <c r="J100" i="12"/>
  <c r="F100" i="12"/>
  <c r="H100" i="12" s="1"/>
  <c r="J99" i="12"/>
  <c r="F99" i="12"/>
  <c r="H99" i="12" s="1"/>
  <c r="J98" i="12"/>
  <c r="H98" i="12"/>
  <c r="F98" i="12"/>
  <c r="J97" i="12"/>
  <c r="F97" i="12"/>
  <c r="H97" i="12" s="1"/>
  <c r="J96" i="12"/>
  <c r="H96" i="12"/>
  <c r="F96" i="12"/>
  <c r="J95" i="12"/>
  <c r="F95" i="12"/>
  <c r="H95" i="12" s="1"/>
  <c r="J94" i="12"/>
  <c r="H94" i="12"/>
  <c r="F94" i="12"/>
  <c r="J93" i="12"/>
  <c r="H93" i="12"/>
  <c r="F93" i="12"/>
  <c r="J92" i="12"/>
  <c r="H92" i="12"/>
  <c r="F92" i="12"/>
  <c r="J91" i="12"/>
  <c r="F91" i="12"/>
  <c r="H91" i="12" s="1"/>
  <c r="J90" i="12"/>
  <c r="H90" i="12"/>
  <c r="F90" i="12"/>
  <c r="J89" i="12"/>
  <c r="H89" i="12"/>
  <c r="F89" i="12"/>
  <c r="J88" i="12"/>
  <c r="F88" i="12"/>
  <c r="H88" i="12" s="1"/>
  <c r="J87" i="12"/>
  <c r="F87" i="12"/>
  <c r="H87" i="12" s="1"/>
  <c r="J86" i="12"/>
  <c r="H86" i="12"/>
  <c r="F86" i="12"/>
  <c r="J85" i="12"/>
  <c r="F85" i="12"/>
  <c r="H85" i="12" s="1"/>
  <c r="J84" i="12"/>
  <c r="F84" i="12"/>
  <c r="H84" i="12" s="1"/>
  <c r="J83" i="12"/>
  <c r="F83" i="12"/>
  <c r="H83" i="12" s="1"/>
  <c r="J82" i="12"/>
  <c r="H82" i="12"/>
  <c r="F82" i="12"/>
  <c r="J81" i="12"/>
  <c r="F81" i="12"/>
  <c r="H81" i="12" s="1"/>
  <c r="J80" i="12"/>
  <c r="H80" i="12"/>
  <c r="F80" i="12"/>
  <c r="J79" i="12"/>
  <c r="F79" i="12"/>
  <c r="H79" i="12" s="1"/>
  <c r="J78" i="12"/>
  <c r="H78" i="12"/>
  <c r="F78" i="12"/>
  <c r="J77" i="12"/>
  <c r="H77" i="12"/>
  <c r="F77" i="12"/>
  <c r="J76" i="12"/>
  <c r="H76" i="12"/>
  <c r="F76" i="12"/>
  <c r="J75" i="12"/>
  <c r="F75" i="12"/>
  <c r="H75" i="12" s="1"/>
  <c r="J74" i="12"/>
  <c r="H74" i="12"/>
  <c r="F74" i="12"/>
  <c r="J73" i="12"/>
  <c r="H73" i="12"/>
  <c r="F73" i="12"/>
  <c r="J72" i="12"/>
  <c r="F72" i="12"/>
  <c r="H72" i="12" s="1"/>
  <c r="J71" i="12"/>
  <c r="F71" i="12"/>
  <c r="H71" i="12" s="1"/>
  <c r="J70" i="12"/>
  <c r="H70" i="12"/>
  <c r="F70" i="12"/>
  <c r="J69" i="12"/>
  <c r="F69" i="12"/>
  <c r="H69" i="12" s="1"/>
  <c r="J68" i="12"/>
  <c r="F68" i="12"/>
  <c r="H68" i="12" s="1"/>
  <c r="J67" i="12"/>
  <c r="F67" i="12"/>
  <c r="H67" i="12" s="1"/>
  <c r="J66" i="12"/>
  <c r="H66" i="12"/>
  <c r="F66" i="12"/>
  <c r="J65" i="12"/>
  <c r="F65" i="12"/>
  <c r="H65" i="12" s="1"/>
  <c r="J64" i="12"/>
  <c r="H64" i="12"/>
  <c r="F64" i="12"/>
  <c r="J63" i="12"/>
  <c r="F63" i="12"/>
  <c r="H63" i="12" s="1"/>
  <c r="J62" i="12"/>
  <c r="H62" i="12"/>
  <c r="F62" i="12"/>
  <c r="J61" i="12"/>
  <c r="H61" i="12"/>
  <c r="F61" i="12"/>
  <c r="J60" i="12"/>
  <c r="H60" i="12"/>
  <c r="F60" i="12"/>
  <c r="J59" i="12"/>
  <c r="F59" i="12"/>
  <c r="H59" i="12" s="1"/>
  <c r="J58" i="12"/>
  <c r="H58" i="12"/>
  <c r="F58" i="12"/>
  <c r="J57" i="12"/>
  <c r="H57" i="12"/>
  <c r="F57" i="12"/>
  <c r="J56" i="12"/>
  <c r="F56" i="12"/>
  <c r="H56" i="12" s="1"/>
  <c r="J55" i="12"/>
  <c r="F55" i="12"/>
  <c r="H55" i="12" s="1"/>
  <c r="J54" i="12"/>
  <c r="H54" i="12"/>
  <c r="F54" i="12"/>
  <c r="J53" i="12"/>
  <c r="F53" i="12"/>
  <c r="H53" i="12" s="1"/>
  <c r="J52" i="12"/>
  <c r="F52" i="12"/>
  <c r="H52" i="12" s="1"/>
  <c r="J51" i="12"/>
  <c r="F51" i="12"/>
  <c r="H51" i="12" s="1"/>
  <c r="J50" i="12"/>
  <c r="H50" i="12"/>
  <c r="F50" i="12"/>
  <c r="J49" i="12"/>
  <c r="F49" i="12"/>
  <c r="H49" i="12" s="1"/>
  <c r="J48" i="12"/>
  <c r="H48" i="12"/>
  <c r="F48" i="12"/>
  <c r="J47" i="12"/>
  <c r="F47" i="12"/>
  <c r="H47" i="12" s="1"/>
  <c r="J46" i="12"/>
  <c r="H46" i="12"/>
  <c r="F46" i="12"/>
  <c r="J45" i="12"/>
  <c r="H45" i="12"/>
  <c r="F45" i="12"/>
  <c r="J44" i="12"/>
  <c r="H44" i="12"/>
  <c r="F44" i="12"/>
  <c r="J43" i="12"/>
  <c r="F43" i="12"/>
  <c r="H43" i="12" s="1"/>
  <c r="J42" i="12"/>
  <c r="H42" i="12"/>
  <c r="F42" i="12"/>
  <c r="J41" i="12"/>
  <c r="H41" i="12"/>
  <c r="F41" i="12"/>
  <c r="J40" i="12"/>
  <c r="F40" i="12"/>
  <c r="H40" i="12" s="1"/>
  <c r="J39" i="12"/>
  <c r="F39" i="12"/>
  <c r="H39" i="12" s="1"/>
  <c r="J38" i="12"/>
  <c r="H38" i="12"/>
  <c r="F38" i="12"/>
  <c r="J37" i="12"/>
  <c r="F37" i="12"/>
  <c r="H37" i="12" s="1"/>
  <c r="J36" i="12"/>
  <c r="F36" i="12"/>
  <c r="H36" i="12" s="1"/>
  <c r="J35" i="12"/>
  <c r="F35" i="12"/>
  <c r="H35" i="12" s="1"/>
  <c r="J34" i="12"/>
  <c r="H34" i="12"/>
  <c r="F34" i="12"/>
  <c r="J33" i="12"/>
  <c r="F33" i="12"/>
  <c r="H33" i="12" s="1"/>
  <c r="J32" i="12"/>
  <c r="H32" i="12"/>
  <c r="F32" i="12"/>
  <c r="J31" i="12"/>
  <c r="F31" i="12"/>
  <c r="H31" i="12" s="1"/>
  <c r="J30" i="12"/>
  <c r="H30" i="12"/>
  <c r="F30" i="12"/>
  <c r="J29" i="12"/>
  <c r="H29" i="12"/>
  <c r="F29" i="12"/>
  <c r="J28" i="12"/>
  <c r="H28" i="12"/>
  <c r="F28" i="12"/>
  <c r="J27" i="12"/>
  <c r="F27" i="12"/>
  <c r="H27" i="12" s="1"/>
  <c r="J26" i="12"/>
  <c r="H26" i="12"/>
  <c r="F26" i="12"/>
  <c r="J25" i="12"/>
  <c r="H25" i="12"/>
  <c r="F25" i="12"/>
  <c r="J24" i="12"/>
  <c r="F24" i="12"/>
  <c r="H24" i="12" s="1"/>
  <c r="J23" i="12"/>
  <c r="F23" i="12"/>
  <c r="H23" i="12" s="1"/>
  <c r="J22" i="12"/>
  <c r="H22" i="12"/>
  <c r="F22" i="12"/>
  <c r="J21" i="12"/>
  <c r="F21" i="12"/>
  <c r="H21" i="12" s="1"/>
  <c r="J20" i="12"/>
  <c r="F20" i="12"/>
  <c r="H20" i="12" s="1"/>
  <c r="J19" i="12"/>
  <c r="F19" i="12"/>
  <c r="H19" i="12" s="1"/>
  <c r="J18" i="12"/>
  <c r="H18" i="12"/>
  <c r="F18" i="12"/>
  <c r="J17" i="12"/>
  <c r="F17" i="12"/>
  <c r="H17" i="12" s="1"/>
  <c r="L86" i="9"/>
  <c r="E86" i="9"/>
  <c r="K85" i="9"/>
  <c r="E85" i="9"/>
  <c r="K84" i="9"/>
  <c r="E84" i="9"/>
  <c r="L83" i="9"/>
  <c r="K83" i="9"/>
  <c r="E83" i="9"/>
  <c r="L82" i="9"/>
  <c r="K82" i="9"/>
  <c r="E82" i="9"/>
  <c r="K81" i="9"/>
  <c r="E81" i="9"/>
  <c r="K80" i="9"/>
  <c r="E80" i="9"/>
  <c r="K79" i="9"/>
  <c r="E79" i="9"/>
  <c r="K78" i="9"/>
  <c r="E78" i="9"/>
  <c r="K77" i="9"/>
  <c r="E77" i="9"/>
  <c r="K76" i="9"/>
  <c r="E76" i="9"/>
  <c r="K75" i="9"/>
  <c r="E75" i="9"/>
  <c r="E74" i="9"/>
  <c r="E73" i="9"/>
  <c r="E72" i="9"/>
  <c r="E71" i="9"/>
  <c r="E70" i="9"/>
  <c r="E69" i="9"/>
  <c r="K96" i="8"/>
  <c r="K95" i="8"/>
  <c r="E95" i="8"/>
  <c r="L94" i="8"/>
  <c r="K94" i="8"/>
  <c r="E94" i="8"/>
  <c r="K93" i="8"/>
  <c r="L92" i="8"/>
  <c r="K92" i="8"/>
  <c r="E92" i="8"/>
  <c r="K91" i="8"/>
  <c r="E91" i="8"/>
  <c r="E90" i="8"/>
  <c r="K89" i="8"/>
  <c r="E89" i="8"/>
  <c r="K88" i="8"/>
  <c r="E88" i="8"/>
  <c r="K87" i="8"/>
  <c r="E87" i="8"/>
  <c r="L86" i="8"/>
  <c r="K86" i="8"/>
  <c r="E86" i="8"/>
  <c r="K85" i="8"/>
  <c r="E85" i="8"/>
  <c r="K84" i="8"/>
  <c r="E84" i="8"/>
  <c r="K83" i="8"/>
  <c r="E83" i="8"/>
  <c r="K82" i="8"/>
  <c r="E82" i="8"/>
  <c r="K81" i="8"/>
  <c r="K80" i="8"/>
  <c r="E80" i="8"/>
  <c r="K79" i="8"/>
  <c r="E79" i="8"/>
  <c r="L77" i="8"/>
  <c r="K77" i="8"/>
  <c r="K76" i="8"/>
  <c r="E76" i="8"/>
  <c r="K75" i="8"/>
  <c r="E75" i="8"/>
  <c r="E74" i="8"/>
  <c r="E73" i="8"/>
  <c r="E72" i="8"/>
  <c r="E71" i="8"/>
  <c r="E70" i="8"/>
  <c r="E69" i="8"/>
  <c r="I1058" i="7"/>
  <c r="I1057" i="7"/>
  <c r="J1057" i="7" s="1"/>
  <c r="K1056" i="7"/>
  <c r="J1056" i="7"/>
  <c r="I1056" i="7"/>
  <c r="I1055" i="7"/>
  <c r="J1055" i="7" s="1"/>
  <c r="I1054" i="7"/>
  <c r="K1054" i="7" s="1"/>
  <c r="I1053" i="7"/>
  <c r="K1052" i="7"/>
  <c r="J1052" i="7"/>
  <c r="I1052" i="7"/>
  <c r="K1051" i="7"/>
  <c r="J1051" i="7"/>
  <c r="I1051" i="7"/>
  <c r="I1050" i="7"/>
  <c r="I1049" i="7"/>
  <c r="J1049" i="7" s="1"/>
  <c r="K1048" i="7"/>
  <c r="J1048" i="7"/>
  <c r="I1048" i="7"/>
  <c r="K1047" i="7"/>
  <c r="I1047" i="7"/>
  <c r="J1047" i="7" s="1"/>
  <c r="I1046" i="7"/>
  <c r="K1046" i="7" s="1"/>
  <c r="I1045" i="7"/>
  <c r="K1044" i="7"/>
  <c r="J1044" i="7"/>
  <c r="I1044" i="7"/>
  <c r="K1043" i="7"/>
  <c r="I1043" i="7"/>
  <c r="J1043" i="7" s="1"/>
  <c r="I1042" i="7"/>
  <c r="K1041" i="7"/>
  <c r="I1041" i="7"/>
  <c r="J1041" i="7" s="1"/>
  <c r="K1040" i="7"/>
  <c r="J1040" i="7"/>
  <c r="I1040" i="7"/>
  <c r="I1039" i="7"/>
  <c r="J1039" i="7" s="1"/>
  <c r="I1038" i="7"/>
  <c r="K1038" i="7" s="1"/>
  <c r="I1037" i="7"/>
  <c r="K1036" i="7"/>
  <c r="J1036" i="7"/>
  <c r="I1036" i="7"/>
  <c r="I1035" i="7"/>
  <c r="K1035" i="7" s="1"/>
  <c r="I1034" i="7"/>
  <c r="I1033" i="7"/>
  <c r="J1033" i="7" s="1"/>
  <c r="K1032" i="7"/>
  <c r="J1032" i="7"/>
  <c r="I1032" i="7"/>
  <c r="I1031" i="7"/>
  <c r="J1031" i="7" s="1"/>
  <c r="J1030" i="7"/>
  <c r="I1030" i="7"/>
  <c r="K1030" i="7" s="1"/>
  <c r="I1029" i="7"/>
  <c r="K1028" i="7"/>
  <c r="J1028" i="7"/>
  <c r="I1028" i="7"/>
  <c r="I1027" i="7"/>
  <c r="K1027" i="7" s="1"/>
  <c r="I1026" i="7"/>
  <c r="I1025" i="7"/>
  <c r="J1025" i="7" s="1"/>
  <c r="K1024" i="7"/>
  <c r="J1024" i="7"/>
  <c r="I1024" i="7"/>
  <c r="I1023" i="7"/>
  <c r="J1023" i="7" s="1"/>
  <c r="I1022" i="7"/>
  <c r="K1022" i="7" s="1"/>
  <c r="I1021" i="7"/>
  <c r="K1020" i="7"/>
  <c r="J1020" i="7"/>
  <c r="I1020" i="7"/>
  <c r="K1019" i="7"/>
  <c r="J1019" i="7"/>
  <c r="I1019" i="7"/>
  <c r="I1018" i="7"/>
  <c r="I1017" i="7"/>
  <c r="J1017" i="7" s="1"/>
  <c r="K1016" i="7"/>
  <c r="J1016" i="7"/>
  <c r="I1016" i="7"/>
  <c r="K1015" i="7"/>
  <c r="I1015" i="7"/>
  <c r="J1015" i="7" s="1"/>
  <c r="I1014" i="7"/>
  <c r="K1014" i="7" s="1"/>
  <c r="I1013" i="7"/>
  <c r="K1012" i="7"/>
  <c r="J1012" i="7"/>
  <c r="I1012" i="7"/>
  <c r="K1011" i="7"/>
  <c r="I1011" i="7"/>
  <c r="J1011" i="7" s="1"/>
  <c r="I1010" i="7"/>
  <c r="K1009" i="7"/>
  <c r="I1009" i="7"/>
  <c r="J1009" i="7" s="1"/>
  <c r="K1008" i="7"/>
  <c r="J1008" i="7"/>
  <c r="I1008" i="7"/>
  <c r="I1007" i="7"/>
  <c r="J1007" i="7" s="1"/>
  <c r="I1006" i="7"/>
  <c r="K1006" i="7" s="1"/>
  <c r="I1005" i="7"/>
  <c r="K1004" i="7"/>
  <c r="J1004" i="7"/>
  <c r="I1004" i="7"/>
  <c r="I1003" i="7"/>
  <c r="K1003" i="7" s="1"/>
  <c r="I1002" i="7"/>
  <c r="I1001" i="7"/>
  <c r="J1001" i="7" s="1"/>
  <c r="K1000" i="7"/>
  <c r="J1000" i="7"/>
  <c r="I1000" i="7"/>
  <c r="I999" i="7"/>
  <c r="J999" i="7" s="1"/>
  <c r="J998" i="7"/>
  <c r="I998" i="7"/>
  <c r="K998" i="7" s="1"/>
  <c r="I997" i="7"/>
  <c r="K996" i="7"/>
  <c r="J996" i="7"/>
  <c r="I996" i="7"/>
  <c r="I995" i="7"/>
  <c r="K995" i="7" s="1"/>
  <c r="I994" i="7"/>
  <c r="I993" i="7"/>
  <c r="J993" i="7" s="1"/>
  <c r="K992" i="7"/>
  <c r="J992" i="7"/>
  <c r="I992" i="7"/>
  <c r="I991" i="7"/>
  <c r="J991" i="7" s="1"/>
  <c r="I990" i="7"/>
  <c r="K990" i="7" s="1"/>
  <c r="I989" i="7"/>
  <c r="K988" i="7"/>
  <c r="J988" i="7"/>
  <c r="I988" i="7"/>
  <c r="K987" i="7"/>
  <c r="J987" i="7"/>
  <c r="I987" i="7"/>
  <c r="I986" i="7"/>
  <c r="I985" i="7"/>
  <c r="J985" i="7" s="1"/>
  <c r="K984" i="7"/>
  <c r="J984" i="7"/>
  <c r="I984" i="7"/>
  <c r="K983" i="7"/>
  <c r="I983" i="7"/>
  <c r="J983" i="7" s="1"/>
  <c r="I982" i="7"/>
  <c r="K982" i="7" s="1"/>
  <c r="I981" i="7"/>
  <c r="K980" i="7"/>
  <c r="J980" i="7"/>
  <c r="I980" i="7"/>
  <c r="K979" i="7"/>
  <c r="I979" i="7"/>
  <c r="J979" i="7" s="1"/>
  <c r="I978" i="7"/>
  <c r="K977" i="7"/>
  <c r="I977" i="7"/>
  <c r="J977" i="7" s="1"/>
  <c r="K976" i="7"/>
  <c r="J976" i="7"/>
  <c r="I976" i="7"/>
  <c r="I975" i="7"/>
  <c r="J975" i="7" s="1"/>
  <c r="I974" i="7"/>
  <c r="K974" i="7" s="1"/>
  <c r="I973" i="7"/>
  <c r="K972" i="7"/>
  <c r="J972" i="7"/>
  <c r="I972" i="7"/>
  <c r="I971" i="7"/>
  <c r="K971" i="7" s="1"/>
  <c r="I970" i="7"/>
  <c r="I969" i="7"/>
  <c r="J969" i="7" s="1"/>
  <c r="K968" i="7"/>
  <c r="J968" i="7"/>
  <c r="I968" i="7"/>
  <c r="I967" i="7"/>
  <c r="J967" i="7" s="1"/>
  <c r="J966" i="7"/>
  <c r="I966" i="7"/>
  <c r="K966" i="7" s="1"/>
  <c r="I965" i="7"/>
  <c r="K964" i="7"/>
  <c r="J964" i="7"/>
  <c r="I964" i="7"/>
  <c r="I963" i="7"/>
  <c r="K963" i="7" s="1"/>
  <c r="I962" i="7"/>
  <c r="I961" i="7"/>
  <c r="J961" i="7" s="1"/>
  <c r="K960" i="7"/>
  <c r="J960" i="7"/>
  <c r="I960" i="7"/>
  <c r="I959" i="7"/>
  <c r="J959" i="7" s="1"/>
  <c r="I958" i="7"/>
  <c r="K958" i="7" s="1"/>
  <c r="I957" i="7"/>
  <c r="K956" i="7"/>
  <c r="J956" i="7"/>
  <c r="I956" i="7"/>
  <c r="K955" i="7"/>
  <c r="J955" i="7"/>
  <c r="I955" i="7"/>
  <c r="I954" i="7"/>
  <c r="I953" i="7"/>
  <c r="J953" i="7" s="1"/>
  <c r="K952" i="7"/>
  <c r="J952" i="7"/>
  <c r="I952" i="7"/>
  <c r="K951" i="7"/>
  <c r="I951" i="7"/>
  <c r="J951" i="7" s="1"/>
  <c r="I950" i="7"/>
  <c r="K950" i="7" s="1"/>
  <c r="I949" i="7"/>
  <c r="K948" i="7"/>
  <c r="J948" i="7"/>
  <c r="I948" i="7"/>
  <c r="K947" i="7"/>
  <c r="I947" i="7"/>
  <c r="J947" i="7" s="1"/>
  <c r="I946" i="7"/>
  <c r="K945" i="7"/>
  <c r="I945" i="7"/>
  <c r="J945" i="7" s="1"/>
  <c r="K944" i="7"/>
  <c r="J944" i="7"/>
  <c r="I944" i="7"/>
  <c r="I943" i="7"/>
  <c r="J943" i="7" s="1"/>
  <c r="I942" i="7"/>
  <c r="K942" i="7" s="1"/>
  <c r="I941" i="7"/>
  <c r="K940" i="7"/>
  <c r="J940" i="7"/>
  <c r="I940" i="7"/>
  <c r="I939" i="7"/>
  <c r="K939" i="7" s="1"/>
  <c r="I938" i="7"/>
  <c r="I937" i="7"/>
  <c r="J937" i="7" s="1"/>
  <c r="K936" i="7"/>
  <c r="J936" i="7"/>
  <c r="I936" i="7"/>
  <c r="I935" i="7"/>
  <c r="J935" i="7" s="1"/>
  <c r="J934" i="7"/>
  <c r="I934" i="7"/>
  <c r="K934" i="7" s="1"/>
  <c r="I933" i="7"/>
  <c r="K932" i="7"/>
  <c r="J932" i="7"/>
  <c r="I932" i="7"/>
  <c r="I931" i="7"/>
  <c r="K931" i="7" s="1"/>
  <c r="I930" i="7"/>
  <c r="I929" i="7"/>
  <c r="J929" i="7" s="1"/>
  <c r="K928" i="7"/>
  <c r="J928" i="7"/>
  <c r="I928" i="7"/>
  <c r="I927" i="7"/>
  <c r="J927" i="7" s="1"/>
  <c r="I926" i="7"/>
  <c r="K926" i="7" s="1"/>
  <c r="I925" i="7"/>
  <c r="K924" i="7"/>
  <c r="J924" i="7"/>
  <c r="I924" i="7"/>
  <c r="K923" i="7"/>
  <c r="J923" i="7"/>
  <c r="I923" i="7"/>
  <c r="I922" i="7"/>
  <c r="I921" i="7"/>
  <c r="J921" i="7" s="1"/>
  <c r="K920" i="7"/>
  <c r="J920" i="7"/>
  <c r="I920" i="7"/>
  <c r="K919" i="7"/>
  <c r="I919" i="7"/>
  <c r="J919" i="7" s="1"/>
  <c r="I918" i="7"/>
  <c r="K918" i="7" s="1"/>
  <c r="I917" i="7"/>
  <c r="K916" i="7"/>
  <c r="J916" i="7"/>
  <c r="I916" i="7"/>
  <c r="K915" i="7"/>
  <c r="I915" i="7"/>
  <c r="J915" i="7" s="1"/>
  <c r="I914" i="7"/>
  <c r="K913" i="7"/>
  <c r="I913" i="7"/>
  <c r="J913" i="7" s="1"/>
  <c r="K912" i="7"/>
  <c r="J912" i="7"/>
  <c r="I912" i="7"/>
  <c r="I911" i="7"/>
  <c r="J911" i="7" s="1"/>
  <c r="I910" i="7"/>
  <c r="K910" i="7" s="1"/>
  <c r="I909" i="7"/>
  <c r="K908" i="7"/>
  <c r="J908" i="7"/>
  <c r="I908" i="7"/>
  <c r="I907" i="7"/>
  <c r="K907" i="7" s="1"/>
  <c r="I906" i="7"/>
  <c r="I905" i="7"/>
  <c r="J905" i="7" s="1"/>
  <c r="K904" i="7"/>
  <c r="J904" i="7"/>
  <c r="I904" i="7"/>
  <c r="I903" i="7"/>
  <c r="J903" i="7" s="1"/>
  <c r="J902" i="7"/>
  <c r="I902" i="7"/>
  <c r="K902" i="7" s="1"/>
  <c r="I901" i="7"/>
  <c r="K900" i="7"/>
  <c r="J900" i="7"/>
  <c r="I900" i="7"/>
  <c r="I899" i="7"/>
  <c r="K899" i="7" s="1"/>
  <c r="I898" i="7"/>
  <c r="I897" i="7"/>
  <c r="J897" i="7" s="1"/>
  <c r="K896" i="7"/>
  <c r="J896" i="7"/>
  <c r="I896" i="7"/>
  <c r="I895" i="7"/>
  <c r="J895" i="7" s="1"/>
  <c r="I894" i="7"/>
  <c r="K894" i="7" s="1"/>
  <c r="I893" i="7"/>
  <c r="K892" i="7"/>
  <c r="J892" i="7"/>
  <c r="I892" i="7"/>
  <c r="K891" i="7"/>
  <c r="J891" i="7"/>
  <c r="I891" i="7"/>
  <c r="I890" i="7"/>
  <c r="I889" i="7"/>
  <c r="J889" i="7" s="1"/>
  <c r="K888" i="7"/>
  <c r="J888" i="7"/>
  <c r="I888" i="7"/>
  <c r="K887" i="7"/>
  <c r="I887" i="7"/>
  <c r="J887" i="7" s="1"/>
  <c r="I886" i="7"/>
  <c r="K886" i="7" s="1"/>
  <c r="I885" i="7"/>
  <c r="K884" i="7"/>
  <c r="J884" i="7"/>
  <c r="I884" i="7"/>
  <c r="K883" i="7"/>
  <c r="I883" i="7"/>
  <c r="J883" i="7" s="1"/>
  <c r="I882" i="7"/>
  <c r="K881" i="7"/>
  <c r="I881" i="7"/>
  <c r="J881" i="7" s="1"/>
  <c r="K880" i="7"/>
  <c r="J880" i="7"/>
  <c r="I880" i="7"/>
  <c r="I879" i="7"/>
  <c r="J879" i="7" s="1"/>
  <c r="I878" i="7"/>
  <c r="K878" i="7" s="1"/>
  <c r="I877" i="7"/>
  <c r="K876" i="7"/>
  <c r="J876" i="7"/>
  <c r="I876" i="7"/>
  <c r="I875" i="7"/>
  <c r="K875" i="7" s="1"/>
  <c r="I874" i="7"/>
  <c r="I873" i="7"/>
  <c r="J873" i="7" s="1"/>
  <c r="K872" i="7"/>
  <c r="J872" i="7"/>
  <c r="I872" i="7"/>
  <c r="I871" i="7"/>
  <c r="J871" i="7" s="1"/>
  <c r="J870" i="7"/>
  <c r="I870" i="7"/>
  <c r="K870" i="7" s="1"/>
  <c r="I869" i="7"/>
  <c r="K868" i="7"/>
  <c r="J868" i="7"/>
  <c r="I868" i="7"/>
  <c r="I867" i="7"/>
  <c r="K867" i="7" s="1"/>
  <c r="I866" i="7"/>
  <c r="I865" i="7"/>
  <c r="J865" i="7" s="1"/>
  <c r="K864" i="7"/>
  <c r="J864" i="7"/>
  <c r="I864" i="7"/>
  <c r="I863" i="7"/>
  <c r="J863" i="7" s="1"/>
  <c r="I862" i="7"/>
  <c r="K862" i="7" s="1"/>
  <c r="I861" i="7"/>
  <c r="K860" i="7"/>
  <c r="J860" i="7"/>
  <c r="I860" i="7"/>
  <c r="K859" i="7"/>
  <c r="J859" i="7"/>
  <c r="I859" i="7"/>
  <c r="I858" i="7"/>
  <c r="I857" i="7"/>
  <c r="J857" i="7" s="1"/>
  <c r="K856" i="7"/>
  <c r="J856" i="7"/>
  <c r="I856" i="7"/>
  <c r="K855" i="7"/>
  <c r="I855" i="7"/>
  <c r="J855" i="7" s="1"/>
  <c r="I854" i="7"/>
  <c r="K854" i="7" s="1"/>
  <c r="I853" i="7"/>
  <c r="K852" i="7"/>
  <c r="J852" i="7"/>
  <c r="I852" i="7"/>
  <c r="K851" i="7"/>
  <c r="I851" i="7"/>
  <c r="J851" i="7" s="1"/>
  <c r="I850" i="7"/>
  <c r="K849" i="7"/>
  <c r="I849" i="7"/>
  <c r="J849" i="7" s="1"/>
  <c r="K848" i="7"/>
  <c r="J848" i="7"/>
  <c r="I848" i="7"/>
  <c r="I847" i="7"/>
  <c r="J847" i="7" s="1"/>
  <c r="I846" i="7"/>
  <c r="K846" i="7" s="1"/>
  <c r="I845" i="7"/>
  <c r="K844" i="7"/>
  <c r="J844" i="7"/>
  <c r="I844" i="7"/>
  <c r="I843" i="7"/>
  <c r="K843" i="7" s="1"/>
  <c r="I842" i="7"/>
  <c r="I841" i="7"/>
  <c r="J841" i="7" s="1"/>
  <c r="K840" i="7"/>
  <c r="J840" i="7"/>
  <c r="I840" i="7"/>
  <c r="I839" i="7"/>
  <c r="J839" i="7" s="1"/>
  <c r="J838" i="7"/>
  <c r="I838" i="7"/>
  <c r="K838" i="7" s="1"/>
  <c r="I837" i="7"/>
  <c r="K836" i="7"/>
  <c r="J836" i="7"/>
  <c r="I836" i="7"/>
  <c r="I835" i="7"/>
  <c r="K835" i="7" s="1"/>
  <c r="I834" i="7"/>
  <c r="I833" i="7"/>
  <c r="J833" i="7" s="1"/>
  <c r="K832" i="7"/>
  <c r="J832" i="7"/>
  <c r="I832" i="7"/>
  <c r="I831" i="7"/>
  <c r="J831" i="7" s="1"/>
  <c r="I830" i="7"/>
  <c r="K830" i="7" s="1"/>
  <c r="I829" i="7"/>
  <c r="K828" i="7"/>
  <c r="J828" i="7"/>
  <c r="I828" i="7"/>
  <c r="K827" i="7"/>
  <c r="J827" i="7"/>
  <c r="I827" i="7"/>
  <c r="I826" i="7"/>
  <c r="I825" i="7"/>
  <c r="J825" i="7" s="1"/>
  <c r="K824" i="7"/>
  <c r="J824" i="7"/>
  <c r="I824" i="7"/>
  <c r="K823" i="7"/>
  <c r="I823" i="7"/>
  <c r="J823" i="7" s="1"/>
  <c r="I822" i="7"/>
  <c r="K822" i="7" s="1"/>
  <c r="I821" i="7"/>
  <c r="K820" i="7"/>
  <c r="J820" i="7"/>
  <c r="I820" i="7"/>
  <c r="K819" i="7"/>
  <c r="I819" i="7"/>
  <c r="J819" i="7" s="1"/>
  <c r="I818" i="7"/>
  <c r="K817" i="7"/>
  <c r="I817" i="7"/>
  <c r="J817" i="7" s="1"/>
  <c r="K816" i="7"/>
  <c r="J816" i="7"/>
  <c r="I816" i="7"/>
  <c r="I815" i="7"/>
  <c r="J815" i="7" s="1"/>
  <c r="I814" i="7"/>
  <c r="K814" i="7" s="1"/>
  <c r="I813" i="7"/>
  <c r="K812" i="7"/>
  <c r="J812" i="7"/>
  <c r="I812" i="7"/>
  <c r="I811" i="7"/>
  <c r="K811" i="7" s="1"/>
  <c r="I810" i="7"/>
  <c r="I809" i="7"/>
  <c r="J809" i="7" s="1"/>
  <c r="K808" i="7"/>
  <c r="J808" i="7"/>
  <c r="I808" i="7"/>
  <c r="I807" i="7"/>
  <c r="J807" i="7" s="1"/>
  <c r="J806" i="7"/>
  <c r="I806" i="7"/>
  <c r="K806" i="7" s="1"/>
  <c r="I805" i="7"/>
  <c r="K804" i="7"/>
  <c r="J804" i="7"/>
  <c r="I804" i="7"/>
  <c r="I803" i="7"/>
  <c r="K803" i="7" s="1"/>
  <c r="I802" i="7"/>
  <c r="I801" i="7"/>
  <c r="J801" i="7" s="1"/>
  <c r="K800" i="7"/>
  <c r="J800" i="7"/>
  <c r="I800" i="7"/>
  <c r="I799" i="7"/>
  <c r="J799" i="7" s="1"/>
  <c r="I798" i="7"/>
  <c r="K798" i="7" s="1"/>
  <c r="I797" i="7"/>
  <c r="K796" i="7"/>
  <c r="J796" i="7"/>
  <c r="I796" i="7"/>
  <c r="K795" i="7"/>
  <c r="J795" i="7"/>
  <c r="I795" i="7"/>
  <c r="I794" i="7"/>
  <c r="I793" i="7"/>
  <c r="J793" i="7" s="1"/>
  <c r="K792" i="7"/>
  <c r="J792" i="7"/>
  <c r="I792" i="7"/>
  <c r="K791" i="7"/>
  <c r="I791" i="7"/>
  <c r="J791" i="7" s="1"/>
  <c r="I790" i="7"/>
  <c r="K790" i="7" s="1"/>
  <c r="I789" i="7"/>
  <c r="K788" i="7"/>
  <c r="J788" i="7"/>
  <c r="I788" i="7"/>
  <c r="K787" i="7"/>
  <c r="I787" i="7"/>
  <c r="J787" i="7" s="1"/>
  <c r="I786" i="7"/>
  <c r="K785" i="7"/>
  <c r="I785" i="7"/>
  <c r="J785" i="7" s="1"/>
  <c r="K784" i="7"/>
  <c r="J784" i="7"/>
  <c r="I784" i="7"/>
  <c r="I783" i="7"/>
  <c r="J783" i="7" s="1"/>
  <c r="I782" i="7"/>
  <c r="K782" i="7" s="1"/>
  <c r="I781" i="7"/>
  <c r="K780" i="7"/>
  <c r="J780" i="7"/>
  <c r="I780" i="7"/>
  <c r="I779" i="7"/>
  <c r="K779" i="7" s="1"/>
  <c r="I778" i="7"/>
  <c r="I777" i="7"/>
  <c r="J777" i="7" s="1"/>
  <c r="K776" i="7"/>
  <c r="J776" i="7"/>
  <c r="I776" i="7"/>
  <c r="I775" i="7"/>
  <c r="J775" i="7" s="1"/>
  <c r="J774" i="7"/>
  <c r="I774" i="7"/>
  <c r="K774" i="7" s="1"/>
  <c r="I773" i="7"/>
  <c r="K772" i="7"/>
  <c r="J772" i="7"/>
  <c r="I772" i="7"/>
  <c r="I771" i="7"/>
  <c r="K771" i="7" s="1"/>
  <c r="I770" i="7"/>
  <c r="I769" i="7"/>
  <c r="J769" i="7" s="1"/>
  <c r="K768" i="7"/>
  <c r="J768" i="7"/>
  <c r="I768" i="7"/>
  <c r="I767" i="7"/>
  <c r="J767" i="7" s="1"/>
  <c r="I766" i="7"/>
  <c r="K766" i="7" s="1"/>
  <c r="I765" i="7"/>
  <c r="K764" i="7"/>
  <c r="J764" i="7"/>
  <c r="I764" i="7"/>
  <c r="K763" i="7"/>
  <c r="J763" i="7"/>
  <c r="I763" i="7"/>
  <c r="I762" i="7"/>
  <c r="I761" i="7"/>
  <c r="J761" i="7" s="1"/>
  <c r="K760" i="7"/>
  <c r="J760" i="7"/>
  <c r="I760" i="7"/>
  <c r="K759" i="7"/>
  <c r="I759" i="7"/>
  <c r="J759" i="7" s="1"/>
  <c r="I758" i="7"/>
  <c r="K758" i="7" s="1"/>
  <c r="I757" i="7"/>
  <c r="K756" i="7"/>
  <c r="J756" i="7"/>
  <c r="I756" i="7"/>
  <c r="K755" i="7"/>
  <c r="I755" i="7"/>
  <c r="J755" i="7" s="1"/>
  <c r="I754" i="7"/>
  <c r="K753" i="7"/>
  <c r="I753" i="7"/>
  <c r="J753" i="7" s="1"/>
  <c r="K752" i="7"/>
  <c r="J752" i="7"/>
  <c r="I752" i="7"/>
  <c r="I751" i="7"/>
  <c r="J751" i="7" s="1"/>
  <c r="I750" i="7"/>
  <c r="K750" i="7" s="1"/>
  <c r="I749" i="7"/>
  <c r="K748" i="7"/>
  <c r="J748" i="7"/>
  <c r="I748" i="7"/>
  <c r="I747" i="7"/>
  <c r="K747" i="7" s="1"/>
  <c r="I746" i="7"/>
  <c r="I745" i="7"/>
  <c r="J745" i="7" s="1"/>
  <c r="K744" i="7"/>
  <c r="J744" i="7"/>
  <c r="I744" i="7"/>
  <c r="I743" i="7"/>
  <c r="J743" i="7" s="1"/>
  <c r="J742" i="7"/>
  <c r="I742" i="7"/>
  <c r="K742" i="7" s="1"/>
  <c r="I741" i="7"/>
  <c r="K740" i="7"/>
  <c r="J740" i="7"/>
  <c r="I740" i="7"/>
  <c r="I739" i="7"/>
  <c r="K739" i="7" s="1"/>
  <c r="I738" i="7"/>
  <c r="I737" i="7"/>
  <c r="J737" i="7" s="1"/>
  <c r="K736" i="7"/>
  <c r="J736" i="7"/>
  <c r="I736" i="7"/>
  <c r="I735" i="7"/>
  <c r="J735" i="7" s="1"/>
  <c r="I734" i="7"/>
  <c r="K734" i="7" s="1"/>
  <c r="I733" i="7"/>
  <c r="K732" i="7"/>
  <c r="J732" i="7"/>
  <c r="I732" i="7"/>
  <c r="K731" i="7"/>
  <c r="J731" i="7"/>
  <c r="I731" i="7"/>
  <c r="I730" i="7"/>
  <c r="I729" i="7"/>
  <c r="J729" i="7" s="1"/>
  <c r="K728" i="7"/>
  <c r="J728" i="7"/>
  <c r="I728" i="7"/>
  <c r="K727" i="7"/>
  <c r="I727" i="7"/>
  <c r="J727" i="7" s="1"/>
  <c r="I726" i="7"/>
  <c r="K726" i="7" s="1"/>
  <c r="I725" i="7"/>
  <c r="K724" i="7"/>
  <c r="J724" i="7"/>
  <c r="I724" i="7"/>
  <c r="K723" i="7"/>
  <c r="I723" i="7"/>
  <c r="J723" i="7" s="1"/>
  <c r="I722" i="7"/>
  <c r="K721" i="7"/>
  <c r="I721" i="7"/>
  <c r="J721" i="7" s="1"/>
  <c r="K720" i="7"/>
  <c r="J720" i="7"/>
  <c r="I720" i="7"/>
  <c r="I719" i="7"/>
  <c r="J719" i="7" s="1"/>
  <c r="I718" i="7"/>
  <c r="K718" i="7" s="1"/>
  <c r="I717" i="7"/>
  <c r="K716" i="7"/>
  <c r="J716" i="7"/>
  <c r="I716" i="7"/>
  <c r="I715" i="7"/>
  <c r="K715" i="7" s="1"/>
  <c r="I714" i="7"/>
  <c r="I713" i="7"/>
  <c r="J713" i="7" s="1"/>
  <c r="K712" i="7"/>
  <c r="J712" i="7"/>
  <c r="I712" i="7"/>
  <c r="I711" i="7"/>
  <c r="J711" i="7" s="1"/>
  <c r="J710" i="7"/>
  <c r="I710" i="7"/>
  <c r="K710" i="7" s="1"/>
  <c r="I709" i="7"/>
  <c r="K708" i="7"/>
  <c r="J708" i="7"/>
  <c r="I708" i="7"/>
  <c r="I707" i="7"/>
  <c r="K707" i="7" s="1"/>
  <c r="I706" i="7"/>
  <c r="I705" i="7"/>
  <c r="J705" i="7" s="1"/>
  <c r="K704" i="7"/>
  <c r="J704" i="7"/>
  <c r="I704" i="7"/>
  <c r="I703" i="7"/>
  <c r="J703" i="7" s="1"/>
  <c r="I702" i="7"/>
  <c r="K702" i="7" s="1"/>
  <c r="I701" i="7"/>
  <c r="K700" i="7"/>
  <c r="J700" i="7"/>
  <c r="I700" i="7"/>
  <c r="K699" i="7"/>
  <c r="J699" i="7"/>
  <c r="I699" i="7"/>
  <c r="I698" i="7"/>
  <c r="I697" i="7"/>
  <c r="J697" i="7" s="1"/>
  <c r="K696" i="7"/>
  <c r="J696" i="7"/>
  <c r="I696" i="7"/>
  <c r="K695" i="7"/>
  <c r="I695" i="7"/>
  <c r="J695" i="7" s="1"/>
  <c r="I694" i="7"/>
  <c r="K694" i="7" s="1"/>
  <c r="I693" i="7"/>
  <c r="K692" i="7"/>
  <c r="J692" i="7"/>
  <c r="I692" i="7"/>
  <c r="K691" i="7"/>
  <c r="I691" i="7"/>
  <c r="J691" i="7" s="1"/>
  <c r="I690" i="7"/>
  <c r="K689" i="7"/>
  <c r="I689" i="7"/>
  <c r="J689" i="7" s="1"/>
  <c r="K688" i="7"/>
  <c r="J688" i="7"/>
  <c r="I688" i="7"/>
  <c r="I687" i="7"/>
  <c r="J687" i="7" s="1"/>
  <c r="I686" i="7"/>
  <c r="K686" i="7" s="1"/>
  <c r="I685" i="7"/>
  <c r="K684" i="7"/>
  <c r="J684" i="7"/>
  <c r="I684" i="7"/>
  <c r="I683" i="7"/>
  <c r="K683" i="7" s="1"/>
  <c r="I682" i="7"/>
  <c r="I681" i="7"/>
  <c r="J681" i="7" s="1"/>
  <c r="K680" i="7"/>
  <c r="J680" i="7"/>
  <c r="I680" i="7"/>
  <c r="I679" i="7"/>
  <c r="J679" i="7" s="1"/>
  <c r="J678" i="7"/>
  <c r="I678" i="7"/>
  <c r="K678" i="7" s="1"/>
  <c r="I677" i="7"/>
  <c r="K676" i="7"/>
  <c r="J676" i="7"/>
  <c r="I676" i="7"/>
  <c r="I675" i="7"/>
  <c r="K675" i="7" s="1"/>
  <c r="I674" i="7"/>
  <c r="I673" i="7"/>
  <c r="J673" i="7" s="1"/>
  <c r="K672" i="7"/>
  <c r="J672" i="7"/>
  <c r="I672" i="7"/>
  <c r="I671" i="7"/>
  <c r="J671" i="7" s="1"/>
  <c r="I670" i="7"/>
  <c r="K670" i="7" s="1"/>
  <c r="I669" i="7"/>
  <c r="K668" i="7"/>
  <c r="J668" i="7"/>
  <c r="I668" i="7"/>
  <c r="K667" i="7"/>
  <c r="J667" i="7"/>
  <c r="I667" i="7"/>
  <c r="I666" i="7"/>
  <c r="I665" i="7"/>
  <c r="J665" i="7" s="1"/>
  <c r="K664" i="7"/>
  <c r="J664" i="7"/>
  <c r="I664" i="7"/>
  <c r="K663" i="7"/>
  <c r="I663" i="7"/>
  <c r="J663" i="7" s="1"/>
  <c r="I662" i="7"/>
  <c r="K662" i="7" s="1"/>
  <c r="I661" i="7"/>
  <c r="K660" i="7"/>
  <c r="J660" i="7"/>
  <c r="I660" i="7"/>
  <c r="K659" i="7"/>
  <c r="I659" i="7"/>
  <c r="J659" i="7" s="1"/>
  <c r="I658" i="7"/>
  <c r="K657" i="7"/>
  <c r="I657" i="7"/>
  <c r="J657" i="7" s="1"/>
  <c r="K656" i="7"/>
  <c r="J656" i="7"/>
  <c r="I656" i="7"/>
  <c r="I655" i="7"/>
  <c r="J655" i="7" s="1"/>
  <c r="I654" i="7"/>
  <c r="K654" i="7" s="1"/>
  <c r="I653" i="7"/>
  <c r="K652" i="7"/>
  <c r="J652" i="7"/>
  <c r="I652" i="7"/>
  <c r="I651" i="7"/>
  <c r="K651" i="7" s="1"/>
  <c r="I650" i="7"/>
  <c r="I649" i="7"/>
  <c r="J649" i="7" s="1"/>
  <c r="K648" i="7"/>
  <c r="J648" i="7"/>
  <c r="I648" i="7"/>
  <c r="I647" i="7"/>
  <c r="J647" i="7" s="1"/>
  <c r="J646" i="7"/>
  <c r="I646" i="7"/>
  <c r="K646" i="7" s="1"/>
  <c r="I645" i="7"/>
  <c r="K644" i="7"/>
  <c r="J644" i="7"/>
  <c r="I644" i="7"/>
  <c r="I643" i="7"/>
  <c r="K643" i="7" s="1"/>
  <c r="I642" i="7"/>
  <c r="I641" i="7"/>
  <c r="J641" i="7" s="1"/>
  <c r="K640" i="7"/>
  <c r="J640" i="7"/>
  <c r="I640" i="7"/>
  <c r="I639" i="7"/>
  <c r="J639" i="7" s="1"/>
  <c r="I638" i="7"/>
  <c r="K638" i="7" s="1"/>
  <c r="I637" i="7"/>
  <c r="K636" i="7"/>
  <c r="J636" i="7"/>
  <c r="I636" i="7"/>
  <c r="K635" i="7"/>
  <c r="J635" i="7"/>
  <c r="I635" i="7"/>
  <c r="I634" i="7"/>
  <c r="I633" i="7"/>
  <c r="J633" i="7" s="1"/>
  <c r="K632" i="7"/>
  <c r="J632" i="7"/>
  <c r="I632" i="7"/>
  <c r="K631" i="7"/>
  <c r="I631" i="7"/>
  <c r="J631" i="7" s="1"/>
  <c r="I630" i="7"/>
  <c r="K630" i="7" s="1"/>
  <c r="I629" i="7"/>
  <c r="K628" i="7"/>
  <c r="J628" i="7"/>
  <c r="I628" i="7"/>
  <c r="K627" i="7"/>
  <c r="I627" i="7"/>
  <c r="J627" i="7" s="1"/>
  <c r="I626" i="7"/>
  <c r="K625" i="7"/>
  <c r="I625" i="7"/>
  <c r="J625" i="7" s="1"/>
  <c r="K624" i="7"/>
  <c r="J624" i="7"/>
  <c r="I624" i="7"/>
  <c r="I623" i="7"/>
  <c r="J623" i="7" s="1"/>
  <c r="I622" i="7"/>
  <c r="K622" i="7" s="1"/>
  <c r="I621" i="7"/>
  <c r="K620" i="7"/>
  <c r="J620" i="7"/>
  <c r="I620" i="7"/>
  <c r="I619" i="7"/>
  <c r="K619" i="7" s="1"/>
  <c r="I618" i="7"/>
  <c r="I617" i="7"/>
  <c r="J617" i="7" s="1"/>
  <c r="K616" i="7"/>
  <c r="J616" i="7"/>
  <c r="I616" i="7"/>
  <c r="I615" i="7"/>
  <c r="J615" i="7" s="1"/>
  <c r="J614" i="7"/>
  <c r="I614" i="7"/>
  <c r="K614" i="7" s="1"/>
  <c r="I613" i="7"/>
  <c r="K612" i="7"/>
  <c r="J612" i="7"/>
  <c r="I612" i="7"/>
  <c r="I611" i="7"/>
  <c r="K611" i="7" s="1"/>
  <c r="I610" i="7"/>
  <c r="I609" i="7"/>
  <c r="J609" i="7" s="1"/>
  <c r="K608" i="7"/>
  <c r="J608" i="7"/>
  <c r="I608" i="7"/>
  <c r="I607" i="7"/>
  <c r="J607" i="7" s="1"/>
  <c r="I606" i="7"/>
  <c r="K606" i="7" s="1"/>
  <c r="I605" i="7"/>
  <c r="K604" i="7"/>
  <c r="J604" i="7"/>
  <c r="I604" i="7"/>
  <c r="K603" i="7"/>
  <c r="J603" i="7"/>
  <c r="I603" i="7"/>
  <c r="I602" i="7"/>
  <c r="I601" i="7"/>
  <c r="J601" i="7" s="1"/>
  <c r="K600" i="7"/>
  <c r="J600" i="7"/>
  <c r="I600" i="7"/>
  <c r="K599" i="7"/>
  <c r="I599" i="7"/>
  <c r="J599" i="7" s="1"/>
  <c r="I598" i="7"/>
  <c r="K598" i="7" s="1"/>
  <c r="I597" i="7"/>
  <c r="K596" i="7"/>
  <c r="J596" i="7"/>
  <c r="I596" i="7"/>
  <c r="K595" i="7"/>
  <c r="I595" i="7"/>
  <c r="J595" i="7" s="1"/>
  <c r="I594" i="7"/>
  <c r="K593" i="7"/>
  <c r="I593" i="7"/>
  <c r="J593" i="7" s="1"/>
  <c r="K592" i="7"/>
  <c r="J592" i="7"/>
  <c r="I592" i="7"/>
  <c r="I591" i="7"/>
  <c r="J591" i="7" s="1"/>
  <c r="I590" i="7"/>
  <c r="K590" i="7" s="1"/>
  <c r="I589" i="7"/>
  <c r="K588" i="7"/>
  <c r="J588" i="7"/>
  <c r="I588" i="7"/>
  <c r="I587" i="7"/>
  <c r="K587" i="7" s="1"/>
  <c r="I586" i="7"/>
  <c r="I585" i="7"/>
  <c r="J585" i="7" s="1"/>
  <c r="K584" i="7"/>
  <c r="J584" i="7"/>
  <c r="I584" i="7"/>
  <c r="I583" i="7"/>
  <c r="J583" i="7" s="1"/>
  <c r="J582" i="7"/>
  <c r="I582" i="7"/>
  <c r="K582" i="7" s="1"/>
  <c r="I581" i="7"/>
  <c r="K580" i="7"/>
  <c r="J580" i="7"/>
  <c r="I580" i="7"/>
  <c r="I579" i="7"/>
  <c r="K579" i="7" s="1"/>
  <c r="I578" i="7"/>
  <c r="I577" i="7"/>
  <c r="J577" i="7" s="1"/>
  <c r="K576" i="7"/>
  <c r="J576" i="7"/>
  <c r="I576" i="7"/>
  <c r="I575" i="7"/>
  <c r="J575" i="7" s="1"/>
  <c r="I574" i="7"/>
  <c r="K574" i="7" s="1"/>
  <c r="I573" i="7"/>
  <c r="K572" i="7"/>
  <c r="J572" i="7"/>
  <c r="I572" i="7"/>
  <c r="K571" i="7"/>
  <c r="J571" i="7"/>
  <c r="I571" i="7"/>
  <c r="I570" i="7"/>
  <c r="I569" i="7"/>
  <c r="J569" i="7" s="1"/>
  <c r="K568" i="7"/>
  <c r="J568" i="7"/>
  <c r="I568" i="7"/>
  <c r="K567" i="7"/>
  <c r="I567" i="7"/>
  <c r="J567" i="7" s="1"/>
  <c r="I566" i="7"/>
  <c r="K566" i="7" s="1"/>
  <c r="I565" i="7"/>
  <c r="K564" i="7"/>
  <c r="J564" i="7"/>
  <c r="I564" i="7"/>
  <c r="K563" i="7"/>
  <c r="I563" i="7"/>
  <c r="J563" i="7" s="1"/>
  <c r="I562" i="7"/>
  <c r="K561" i="7"/>
  <c r="I561" i="7"/>
  <c r="J561" i="7" s="1"/>
  <c r="K560" i="7"/>
  <c r="J560" i="7"/>
  <c r="I560" i="7"/>
  <c r="I559" i="7"/>
  <c r="J559" i="7" s="1"/>
  <c r="I558" i="7"/>
  <c r="K558" i="7" s="1"/>
  <c r="I557" i="7"/>
  <c r="K556" i="7"/>
  <c r="J556" i="7"/>
  <c r="I556" i="7"/>
  <c r="I555" i="7"/>
  <c r="K555" i="7" s="1"/>
  <c r="I554" i="7"/>
  <c r="I553" i="7"/>
  <c r="J553" i="7" s="1"/>
  <c r="K552" i="7"/>
  <c r="J552" i="7"/>
  <c r="I552" i="7"/>
  <c r="I551" i="7"/>
  <c r="J551" i="7" s="1"/>
  <c r="J550" i="7"/>
  <c r="I550" i="7"/>
  <c r="K550" i="7" s="1"/>
  <c r="I549" i="7"/>
  <c r="K548" i="7"/>
  <c r="J548" i="7"/>
  <c r="I548" i="7"/>
  <c r="I547" i="7"/>
  <c r="K547" i="7" s="1"/>
  <c r="I546" i="7"/>
  <c r="I545" i="7"/>
  <c r="J545" i="7" s="1"/>
  <c r="K544" i="7"/>
  <c r="J544" i="7"/>
  <c r="I544" i="7"/>
  <c r="I543" i="7"/>
  <c r="J543" i="7" s="1"/>
  <c r="I542" i="7"/>
  <c r="K542" i="7" s="1"/>
  <c r="I541" i="7"/>
  <c r="K540" i="7"/>
  <c r="J540" i="7"/>
  <c r="I540" i="7"/>
  <c r="K539" i="7"/>
  <c r="J539" i="7"/>
  <c r="I539" i="7"/>
  <c r="I538" i="7"/>
  <c r="I537" i="7"/>
  <c r="J537" i="7" s="1"/>
  <c r="K536" i="7"/>
  <c r="J536" i="7"/>
  <c r="I536" i="7"/>
  <c r="K535" i="7"/>
  <c r="I535" i="7"/>
  <c r="J535" i="7" s="1"/>
  <c r="I534" i="7"/>
  <c r="K534" i="7" s="1"/>
  <c r="I533" i="7"/>
  <c r="K532" i="7"/>
  <c r="J532" i="7"/>
  <c r="I532" i="7"/>
  <c r="K531" i="7"/>
  <c r="I531" i="7"/>
  <c r="J531" i="7" s="1"/>
  <c r="I530" i="7"/>
  <c r="K529" i="7"/>
  <c r="I529" i="7"/>
  <c r="J529" i="7" s="1"/>
  <c r="K528" i="7"/>
  <c r="J528" i="7"/>
  <c r="I528" i="7"/>
  <c r="I527" i="7"/>
  <c r="J527" i="7" s="1"/>
  <c r="I526" i="7"/>
  <c r="K526" i="7" s="1"/>
  <c r="I525" i="7"/>
  <c r="K524" i="7"/>
  <c r="J524" i="7"/>
  <c r="I524" i="7"/>
  <c r="I523" i="7"/>
  <c r="K523" i="7" s="1"/>
  <c r="I522" i="7"/>
  <c r="I521" i="7"/>
  <c r="J521" i="7" s="1"/>
  <c r="K520" i="7"/>
  <c r="J520" i="7"/>
  <c r="I520" i="7"/>
  <c r="I519" i="7"/>
  <c r="J519" i="7" s="1"/>
  <c r="J518" i="7"/>
  <c r="I518" i="7"/>
  <c r="K518" i="7" s="1"/>
  <c r="I517" i="7"/>
  <c r="K516" i="7"/>
  <c r="J516" i="7"/>
  <c r="I516" i="7"/>
  <c r="I515" i="7"/>
  <c r="K515" i="7" s="1"/>
  <c r="I514" i="7"/>
  <c r="I513" i="7"/>
  <c r="J513" i="7" s="1"/>
  <c r="K512" i="7"/>
  <c r="J512" i="7"/>
  <c r="I512" i="7"/>
  <c r="I511" i="7"/>
  <c r="J511" i="7" s="1"/>
  <c r="I510" i="7"/>
  <c r="K510" i="7" s="1"/>
  <c r="I509" i="7"/>
  <c r="K508" i="7"/>
  <c r="J508" i="7"/>
  <c r="I508" i="7"/>
  <c r="K507" i="7"/>
  <c r="J507" i="7"/>
  <c r="I507" i="7"/>
  <c r="I506" i="7"/>
  <c r="I505" i="7"/>
  <c r="J505" i="7" s="1"/>
  <c r="K504" i="7"/>
  <c r="J504" i="7"/>
  <c r="I504" i="7"/>
  <c r="K503" i="7"/>
  <c r="I503" i="7"/>
  <c r="J503" i="7" s="1"/>
  <c r="I502" i="7"/>
  <c r="K502" i="7" s="1"/>
  <c r="I501" i="7"/>
  <c r="K500" i="7"/>
  <c r="J500" i="7"/>
  <c r="I500" i="7"/>
  <c r="K499" i="7"/>
  <c r="I499" i="7"/>
  <c r="J499" i="7" s="1"/>
  <c r="I498" i="7"/>
  <c r="K497" i="7"/>
  <c r="I497" i="7"/>
  <c r="J497" i="7" s="1"/>
  <c r="K496" i="7"/>
  <c r="J496" i="7"/>
  <c r="I496" i="7"/>
  <c r="I495" i="7"/>
  <c r="J495" i="7" s="1"/>
  <c r="I494" i="7"/>
  <c r="K494" i="7" s="1"/>
  <c r="I493" i="7"/>
  <c r="K492" i="7"/>
  <c r="J492" i="7"/>
  <c r="I492" i="7"/>
  <c r="I491" i="7"/>
  <c r="K491" i="7" s="1"/>
  <c r="I490" i="7"/>
  <c r="I489" i="7"/>
  <c r="J489" i="7" s="1"/>
  <c r="K488" i="7"/>
  <c r="J488" i="7"/>
  <c r="I488" i="7"/>
  <c r="I487" i="7"/>
  <c r="J487" i="7" s="1"/>
  <c r="J486" i="7"/>
  <c r="I486" i="7"/>
  <c r="K486" i="7" s="1"/>
  <c r="I485" i="7"/>
  <c r="K484" i="7"/>
  <c r="J484" i="7"/>
  <c r="I484" i="7"/>
  <c r="I483" i="7"/>
  <c r="K483" i="7" s="1"/>
  <c r="I482" i="7"/>
  <c r="I481" i="7"/>
  <c r="J481" i="7" s="1"/>
  <c r="K480" i="7"/>
  <c r="J480" i="7"/>
  <c r="I480" i="7"/>
  <c r="I479" i="7"/>
  <c r="J479" i="7" s="1"/>
  <c r="I478" i="7"/>
  <c r="K478" i="7" s="1"/>
  <c r="I477" i="7"/>
  <c r="K476" i="7"/>
  <c r="J476" i="7"/>
  <c r="I476" i="7"/>
  <c r="K475" i="7"/>
  <c r="J475" i="7"/>
  <c r="I475" i="7"/>
  <c r="I474" i="7"/>
  <c r="I473" i="7"/>
  <c r="J473" i="7" s="1"/>
  <c r="K472" i="7"/>
  <c r="J472" i="7"/>
  <c r="I472" i="7"/>
  <c r="K471" i="7"/>
  <c r="I471" i="7"/>
  <c r="J471" i="7" s="1"/>
  <c r="I470" i="7"/>
  <c r="K470" i="7" s="1"/>
  <c r="I469" i="7"/>
  <c r="K468" i="7"/>
  <c r="J468" i="7"/>
  <c r="I468" i="7"/>
  <c r="K467" i="7"/>
  <c r="I467" i="7"/>
  <c r="J467" i="7" s="1"/>
  <c r="I466" i="7"/>
  <c r="K465" i="7"/>
  <c r="I465" i="7"/>
  <c r="J465" i="7" s="1"/>
  <c r="K464" i="7"/>
  <c r="J464" i="7"/>
  <c r="I464" i="7"/>
  <c r="I463" i="7"/>
  <c r="J463" i="7" s="1"/>
  <c r="I462" i="7"/>
  <c r="K462" i="7" s="1"/>
  <c r="I461" i="7"/>
  <c r="K460" i="7"/>
  <c r="J460" i="7"/>
  <c r="I460" i="7"/>
  <c r="I459" i="7"/>
  <c r="K459" i="7" s="1"/>
  <c r="I458" i="7"/>
  <c r="I457" i="7"/>
  <c r="J457" i="7" s="1"/>
  <c r="K456" i="7"/>
  <c r="J456" i="7"/>
  <c r="I456" i="7"/>
  <c r="I455" i="7"/>
  <c r="J455" i="7" s="1"/>
  <c r="J454" i="7"/>
  <c r="I454" i="7"/>
  <c r="K454" i="7" s="1"/>
  <c r="I453" i="7"/>
  <c r="K452" i="7"/>
  <c r="J452" i="7"/>
  <c r="I452" i="7"/>
  <c r="I451" i="7"/>
  <c r="K451" i="7" s="1"/>
  <c r="I450" i="7"/>
  <c r="I449" i="7"/>
  <c r="J449" i="7" s="1"/>
  <c r="K448" i="7"/>
  <c r="J448" i="7"/>
  <c r="I448" i="7"/>
  <c r="I447" i="7"/>
  <c r="J447" i="7" s="1"/>
  <c r="I446" i="7"/>
  <c r="K446" i="7" s="1"/>
  <c r="I445" i="7"/>
  <c r="K444" i="7"/>
  <c r="J444" i="7"/>
  <c r="I444" i="7"/>
  <c r="K443" i="7"/>
  <c r="J443" i="7"/>
  <c r="I443" i="7"/>
  <c r="I442" i="7"/>
  <c r="I441" i="7"/>
  <c r="J441" i="7" s="1"/>
  <c r="K440" i="7"/>
  <c r="J440" i="7"/>
  <c r="I440" i="7"/>
  <c r="K439" i="7"/>
  <c r="I439" i="7"/>
  <c r="J439" i="7" s="1"/>
  <c r="I438" i="7"/>
  <c r="K438" i="7" s="1"/>
  <c r="I437" i="7"/>
  <c r="K436" i="7"/>
  <c r="J436" i="7"/>
  <c r="I436" i="7"/>
  <c r="K435" i="7"/>
  <c r="I435" i="7"/>
  <c r="J435" i="7" s="1"/>
  <c r="I434" i="7"/>
  <c r="K433" i="7"/>
  <c r="I433" i="7"/>
  <c r="J433" i="7" s="1"/>
  <c r="K432" i="7"/>
  <c r="J432" i="7"/>
  <c r="I432" i="7"/>
  <c r="I431" i="7"/>
  <c r="J431" i="7" s="1"/>
  <c r="I430" i="7"/>
  <c r="K430" i="7" s="1"/>
  <c r="I429" i="7"/>
  <c r="K428" i="7"/>
  <c r="J428" i="7"/>
  <c r="I428" i="7"/>
  <c r="I427" i="7"/>
  <c r="K427" i="7" s="1"/>
  <c r="I426" i="7"/>
  <c r="I425" i="7"/>
  <c r="J425" i="7" s="1"/>
  <c r="K424" i="7"/>
  <c r="J424" i="7"/>
  <c r="I424" i="7"/>
  <c r="I423" i="7"/>
  <c r="J423" i="7" s="1"/>
  <c r="J422" i="7"/>
  <c r="I422" i="7"/>
  <c r="K422" i="7" s="1"/>
  <c r="I421" i="7"/>
  <c r="K420" i="7"/>
  <c r="J420" i="7"/>
  <c r="I420" i="7"/>
  <c r="I419" i="7"/>
  <c r="K419" i="7" s="1"/>
  <c r="I418" i="7"/>
  <c r="I417" i="7"/>
  <c r="J417" i="7" s="1"/>
  <c r="K416" i="7"/>
  <c r="J416" i="7"/>
  <c r="I416" i="7"/>
  <c r="I415" i="7"/>
  <c r="J415" i="7" s="1"/>
  <c r="I414" i="7"/>
  <c r="K414" i="7" s="1"/>
  <c r="I413" i="7"/>
  <c r="K412" i="7"/>
  <c r="J412" i="7"/>
  <c r="I412" i="7"/>
  <c r="K411" i="7"/>
  <c r="J411" i="7"/>
  <c r="I411" i="7"/>
  <c r="I410" i="7"/>
  <c r="I409" i="7"/>
  <c r="J409" i="7" s="1"/>
  <c r="K408" i="7"/>
  <c r="J408" i="7"/>
  <c r="I408" i="7"/>
  <c r="K407" i="7"/>
  <c r="I407" i="7"/>
  <c r="J407" i="7" s="1"/>
  <c r="I406" i="7"/>
  <c r="K406" i="7" s="1"/>
  <c r="I405" i="7"/>
  <c r="K404" i="7"/>
  <c r="J404" i="7"/>
  <c r="I404" i="7"/>
  <c r="K403" i="7"/>
  <c r="I403" i="7"/>
  <c r="J403" i="7" s="1"/>
  <c r="I402" i="7"/>
  <c r="K401" i="7"/>
  <c r="I401" i="7"/>
  <c r="J401" i="7" s="1"/>
  <c r="K400" i="7"/>
  <c r="J400" i="7"/>
  <c r="I400" i="7"/>
  <c r="I399" i="7"/>
  <c r="J399" i="7" s="1"/>
  <c r="I398" i="7"/>
  <c r="K398" i="7" s="1"/>
  <c r="I397" i="7"/>
  <c r="K396" i="7"/>
  <c r="J396" i="7"/>
  <c r="I396" i="7"/>
  <c r="I395" i="7"/>
  <c r="K395" i="7" s="1"/>
  <c r="I394" i="7"/>
  <c r="I393" i="7"/>
  <c r="J393" i="7" s="1"/>
  <c r="K392" i="7"/>
  <c r="J392" i="7"/>
  <c r="I392" i="7"/>
  <c r="I391" i="7"/>
  <c r="J391" i="7" s="1"/>
  <c r="J390" i="7"/>
  <c r="I390" i="7"/>
  <c r="K390" i="7" s="1"/>
  <c r="I389" i="7"/>
  <c r="K389" i="7" s="1"/>
  <c r="K388" i="7"/>
  <c r="I388" i="7"/>
  <c r="J388" i="7" s="1"/>
  <c r="K387" i="7"/>
  <c r="J387" i="7"/>
  <c r="I387" i="7"/>
  <c r="I386" i="7"/>
  <c r="K386" i="7" s="1"/>
  <c r="J385" i="7"/>
  <c r="I385" i="7"/>
  <c r="K385" i="7" s="1"/>
  <c r="I384" i="7"/>
  <c r="J384" i="7" s="1"/>
  <c r="K383" i="7"/>
  <c r="J383" i="7"/>
  <c r="I383" i="7"/>
  <c r="K382" i="7"/>
  <c r="J382" i="7"/>
  <c r="I382" i="7"/>
  <c r="I381" i="7"/>
  <c r="K381" i="7" s="1"/>
  <c r="K380" i="7"/>
  <c r="I380" i="7"/>
  <c r="J380" i="7" s="1"/>
  <c r="K379" i="7"/>
  <c r="J379" i="7"/>
  <c r="I379" i="7"/>
  <c r="I378" i="7"/>
  <c r="K378" i="7" s="1"/>
  <c r="J377" i="7"/>
  <c r="I377" i="7"/>
  <c r="K377" i="7" s="1"/>
  <c r="I376" i="7"/>
  <c r="J376" i="7" s="1"/>
  <c r="K375" i="7"/>
  <c r="J375" i="7"/>
  <c r="I375" i="7"/>
  <c r="K374" i="7"/>
  <c r="J374" i="7"/>
  <c r="I374" i="7"/>
  <c r="I373" i="7"/>
  <c r="K373" i="7" s="1"/>
  <c r="K372" i="7"/>
  <c r="I372" i="7"/>
  <c r="J372" i="7" s="1"/>
  <c r="K371" i="7"/>
  <c r="J371" i="7"/>
  <c r="I371" i="7"/>
  <c r="I370" i="7"/>
  <c r="K370" i="7" s="1"/>
  <c r="J369" i="7"/>
  <c r="I369" i="7"/>
  <c r="K369" i="7" s="1"/>
  <c r="I368" i="7"/>
  <c r="J368" i="7" s="1"/>
  <c r="K367" i="7"/>
  <c r="J367" i="7"/>
  <c r="I367" i="7"/>
  <c r="K366" i="7"/>
  <c r="J366" i="7"/>
  <c r="I366" i="7"/>
  <c r="I365" i="7"/>
  <c r="K365" i="7" s="1"/>
  <c r="K364" i="7"/>
  <c r="I364" i="7"/>
  <c r="J364" i="7" s="1"/>
  <c r="K363" i="7"/>
  <c r="J363" i="7"/>
  <c r="I363" i="7"/>
  <c r="I362" i="7"/>
  <c r="K362" i="7" s="1"/>
  <c r="J361" i="7"/>
  <c r="I361" i="7"/>
  <c r="K361" i="7" s="1"/>
  <c r="I360" i="7"/>
  <c r="J360" i="7" s="1"/>
  <c r="K359" i="7"/>
  <c r="J359" i="7"/>
  <c r="I359" i="7"/>
  <c r="K358" i="7"/>
  <c r="J358" i="7"/>
  <c r="I358" i="7"/>
  <c r="I357" i="7"/>
  <c r="K357" i="7" s="1"/>
  <c r="K356" i="7"/>
  <c r="I356" i="7"/>
  <c r="J356" i="7" s="1"/>
  <c r="K355" i="7"/>
  <c r="J355" i="7"/>
  <c r="I355" i="7"/>
  <c r="I354" i="7"/>
  <c r="K354" i="7" s="1"/>
  <c r="J353" i="7"/>
  <c r="I353" i="7"/>
  <c r="K353" i="7" s="1"/>
  <c r="I352" i="7"/>
  <c r="J352" i="7" s="1"/>
  <c r="K351" i="7"/>
  <c r="J351" i="7"/>
  <c r="I351" i="7"/>
  <c r="K350" i="7"/>
  <c r="J350" i="7"/>
  <c r="I350" i="7"/>
  <c r="I349" i="7"/>
  <c r="K349" i="7" s="1"/>
  <c r="K348" i="7"/>
  <c r="I348" i="7"/>
  <c r="J348" i="7" s="1"/>
  <c r="K347" i="7"/>
  <c r="J347" i="7"/>
  <c r="I347" i="7"/>
  <c r="I346" i="7"/>
  <c r="K346" i="7" s="1"/>
  <c r="J345" i="7"/>
  <c r="I345" i="7"/>
  <c r="K345" i="7" s="1"/>
  <c r="I344" i="7"/>
  <c r="J344" i="7" s="1"/>
  <c r="K343" i="7"/>
  <c r="J343" i="7"/>
  <c r="I343" i="7"/>
  <c r="K342" i="7"/>
  <c r="J342" i="7"/>
  <c r="I342" i="7"/>
  <c r="I341" i="7"/>
  <c r="K341" i="7" s="1"/>
  <c r="K340" i="7"/>
  <c r="I340" i="7"/>
  <c r="J340" i="7" s="1"/>
  <c r="K339" i="7"/>
  <c r="J339" i="7"/>
  <c r="I339" i="7"/>
  <c r="I338" i="7"/>
  <c r="K338" i="7" s="1"/>
  <c r="J337" i="7"/>
  <c r="I337" i="7"/>
  <c r="K337" i="7" s="1"/>
  <c r="I336" i="7"/>
  <c r="J336" i="7" s="1"/>
  <c r="K335" i="7"/>
  <c r="J335" i="7"/>
  <c r="I335" i="7"/>
  <c r="K334" i="7"/>
  <c r="J334" i="7"/>
  <c r="I334" i="7"/>
  <c r="I333" i="7"/>
  <c r="K333" i="7" s="1"/>
  <c r="K332" i="7"/>
  <c r="I332" i="7"/>
  <c r="J332" i="7" s="1"/>
  <c r="K331" i="7"/>
  <c r="J331" i="7"/>
  <c r="I331" i="7"/>
  <c r="I330" i="7"/>
  <c r="K330" i="7" s="1"/>
  <c r="J329" i="7"/>
  <c r="I329" i="7"/>
  <c r="K329" i="7" s="1"/>
  <c r="I328" i="7"/>
  <c r="J328" i="7" s="1"/>
  <c r="K327" i="7"/>
  <c r="J327" i="7"/>
  <c r="I327" i="7"/>
  <c r="K326" i="7"/>
  <c r="J326" i="7"/>
  <c r="I326" i="7"/>
  <c r="I325" i="7"/>
  <c r="K325" i="7" s="1"/>
  <c r="K324" i="7"/>
  <c r="I324" i="7"/>
  <c r="J324" i="7" s="1"/>
  <c r="K323" i="7"/>
  <c r="J323" i="7"/>
  <c r="I323" i="7"/>
  <c r="I322" i="7"/>
  <c r="K322" i="7" s="1"/>
  <c r="J321" i="7"/>
  <c r="I321" i="7"/>
  <c r="K321" i="7" s="1"/>
  <c r="I320" i="7"/>
  <c r="J320" i="7" s="1"/>
  <c r="K319" i="7"/>
  <c r="J319" i="7"/>
  <c r="I319" i="7"/>
  <c r="K318" i="7"/>
  <c r="J318" i="7"/>
  <c r="I318" i="7"/>
  <c r="I317" i="7"/>
  <c r="K317" i="7" s="1"/>
  <c r="K316" i="7"/>
  <c r="I316" i="7"/>
  <c r="J316" i="7" s="1"/>
  <c r="K315" i="7"/>
  <c r="J315" i="7"/>
  <c r="I315" i="7"/>
  <c r="I314" i="7"/>
  <c r="K314" i="7" s="1"/>
  <c r="J313" i="7"/>
  <c r="I313" i="7"/>
  <c r="K313" i="7" s="1"/>
  <c r="I312" i="7"/>
  <c r="J312" i="7" s="1"/>
  <c r="K311" i="7"/>
  <c r="J311" i="7"/>
  <c r="I311" i="7"/>
  <c r="K310" i="7"/>
  <c r="J310" i="7"/>
  <c r="I310" i="7"/>
  <c r="I309" i="7"/>
  <c r="K309" i="7" s="1"/>
  <c r="K308" i="7"/>
  <c r="I308" i="7"/>
  <c r="J308" i="7" s="1"/>
  <c r="K307" i="7"/>
  <c r="J307" i="7"/>
  <c r="I307" i="7"/>
  <c r="I306" i="7"/>
  <c r="K306" i="7" s="1"/>
  <c r="J305" i="7"/>
  <c r="I305" i="7"/>
  <c r="K305" i="7" s="1"/>
  <c r="I304" i="7"/>
  <c r="J304" i="7" s="1"/>
  <c r="K303" i="7"/>
  <c r="J303" i="7"/>
  <c r="I303" i="7"/>
  <c r="K302" i="7"/>
  <c r="J302" i="7"/>
  <c r="I302" i="7"/>
  <c r="I301" i="7"/>
  <c r="K301" i="7" s="1"/>
  <c r="K300" i="7"/>
  <c r="I300" i="7"/>
  <c r="J300" i="7" s="1"/>
  <c r="K299" i="7"/>
  <c r="J299" i="7"/>
  <c r="I299" i="7"/>
  <c r="I298" i="7"/>
  <c r="K298" i="7" s="1"/>
  <c r="J297" i="7"/>
  <c r="I297" i="7"/>
  <c r="K297" i="7" s="1"/>
  <c r="I296" i="7"/>
  <c r="J296" i="7" s="1"/>
  <c r="K295" i="7"/>
  <c r="J295" i="7"/>
  <c r="I295" i="7"/>
  <c r="K294" i="7"/>
  <c r="J294" i="7"/>
  <c r="I294" i="7"/>
  <c r="I293" i="7"/>
  <c r="K293" i="7" s="1"/>
  <c r="K292" i="7"/>
  <c r="I292" i="7"/>
  <c r="J292" i="7" s="1"/>
  <c r="K291" i="7"/>
  <c r="J291" i="7"/>
  <c r="I291" i="7"/>
  <c r="I290" i="7"/>
  <c r="K290" i="7" s="1"/>
  <c r="J289" i="7"/>
  <c r="I289" i="7"/>
  <c r="K289" i="7" s="1"/>
  <c r="I288" i="7"/>
  <c r="J288" i="7" s="1"/>
  <c r="K287" i="7"/>
  <c r="J287" i="7"/>
  <c r="I287" i="7"/>
  <c r="K286" i="7"/>
  <c r="J286" i="7"/>
  <c r="I286" i="7"/>
  <c r="I285" i="7"/>
  <c r="K285" i="7" s="1"/>
  <c r="K284" i="7"/>
  <c r="I284" i="7"/>
  <c r="J284" i="7" s="1"/>
  <c r="K283" i="7"/>
  <c r="J283" i="7"/>
  <c r="I283" i="7"/>
  <c r="I282" i="7"/>
  <c r="K282" i="7" s="1"/>
  <c r="J281" i="7"/>
  <c r="I281" i="7"/>
  <c r="K281" i="7" s="1"/>
  <c r="I280" i="7"/>
  <c r="J280" i="7" s="1"/>
  <c r="K279" i="7"/>
  <c r="J279" i="7"/>
  <c r="I279" i="7"/>
  <c r="K278" i="7"/>
  <c r="J278" i="7"/>
  <c r="I278" i="7"/>
  <c r="I277" i="7"/>
  <c r="K277" i="7" s="1"/>
  <c r="K276" i="7"/>
  <c r="I276" i="7"/>
  <c r="J276" i="7" s="1"/>
  <c r="K275" i="7"/>
  <c r="J275" i="7"/>
  <c r="I275" i="7"/>
  <c r="I274" i="7"/>
  <c r="K274" i="7" s="1"/>
  <c r="J273" i="7"/>
  <c r="I273" i="7"/>
  <c r="K273" i="7" s="1"/>
  <c r="I272" i="7"/>
  <c r="J272" i="7" s="1"/>
  <c r="K271" i="7"/>
  <c r="J271" i="7"/>
  <c r="I271" i="7"/>
  <c r="K270" i="7"/>
  <c r="J270" i="7"/>
  <c r="I270" i="7"/>
  <c r="I269" i="7"/>
  <c r="K269" i="7" s="1"/>
  <c r="K268" i="7"/>
  <c r="I268" i="7"/>
  <c r="J268" i="7" s="1"/>
  <c r="K267" i="7"/>
  <c r="J267" i="7"/>
  <c r="I267" i="7"/>
  <c r="I266" i="7"/>
  <c r="K266" i="7" s="1"/>
  <c r="J265" i="7"/>
  <c r="I265" i="7"/>
  <c r="K265" i="7" s="1"/>
  <c r="I264" i="7"/>
  <c r="J264" i="7" s="1"/>
  <c r="K263" i="7"/>
  <c r="J263" i="7"/>
  <c r="I263" i="7"/>
  <c r="K262" i="7"/>
  <c r="J262" i="7"/>
  <c r="I262" i="7"/>
  <c r="I261" i="7"/>
  <c r="K261" i="7" s="1"/>
  <c r="K260" i="7"/>
  <c r="I260" i="7"/>
  <c r="J260" i="7" s="1"/>
  <c r="K259" i="7"/>
  <c r="J259" i="7"/>
  <c r="I259" i="7"/>
  <c r="I258" i="7"/>
  <c r="K258" i="7" s="1"/>
  <c r="J257" i="7"/>
  <c r="I257" i="7"/>
  <c r="K257" i="7" s="1"/>
  <c r="I256" i="7"/>
  <c r="J256" i="7" s="1"/>
  <c r="K255" i="7"/>
  <c r="J255" i="7"/>
  <c r="I255" i="7"/>
  <c r="K254" i="7"/>
  <c r="J254" i="7"/>
  <c r="I254" i="7"/>
  <c r="I253" i="7"/>
  <c r="K253" i="7" s="1"/>
  <c r="K252" i="7"/>
  <c r="I252" i="7"/>
  <c r="J252" i="7" s="1"/>
  <c r="K251" i="7"/>
  <c r="J251" i="7"/>
  <c r="I251" i="7"/>
  <c r="I250" i="7"/>
  <c r="K250" i="7" s="1"/>
  <c r="J249" i="7"/>
  <c r="I249" i="7"/>
  <c r="K249" i="7" s="1"/>
  <c r="I248" i="7"/>
  <c r="J248" i="7" s="1"/>
  <c r="K247" i="7"/>
  <c r="J247" i="7"/>
  <c r="I247" i="7"/>
  <c r="K246" i="7"/>
  <c r="J246" i="7"/>
  <c r="I246" i="7"/>
  <c r="I245" i="7"/>
  <c r="K245" i="7" s="1"/>
  <c r="K244" i="7"/>
  <c r="I244" i="7"/>
  <c r="J244" i="7" s="1"/>
  <c r="K243" i="7"/>
  <c r="J243" i="7"/>
  <c r="I243" i="7"/>
  <c r="I242" i="7"/>
  <c r="K242" i="7" s="1"/>
  <c r="J241" i="7"/>
  <c r="I241" i="7"/>
  <c r="K241" i="7" s="1"/>
  <c r="I240" i="7"/>
  <c r="J240" i="7" s="1"/>
  <c r="K239" i="7"/>
  <c r="J239" i="7"/>
  <c r="I239" i="7"/>
  <c r="K238" i="7"/>
  <c r="J238" i="7"/>
  <c r="I238" i="7"/>
  <c r="I237" i="7"/>
  <c r="K237" i="7" s="1"/>
  <c r="K236" i="7"/>
  <c r="I236" i="7"/>
  <c r="J236" i="7" s="1"/>
  <c r="K235" i="7"/>
  <c r="J235" i="7"/>
  <c r="I235" i="7"/>
  <c r="I234" i="7"/>
  <c r="K234" i="7" s="1"/>
  <c r="J233" i="7"/>
  <c r="I233" i="7"/>
  <c r="K233" i="7" s="1"/>
  <c r="I232" i="7"/>
  <c r="J232" i="7" s="1"/>
  <c r="K231" i="7"/>
  <c r="J231" i="7"/>
  <c r="I231" i="7"/>
  <c r="K230" i="7"/>
  <c r="J230" i="7"/>
  <c r="I230" i="7"/>
  <c r="I229" i="7"/>
  <c r="K229" i="7" s="1"/>
  <c r="K228" i="7"/>
  <c r="I228" i="7"/>
  <c r="J228" i="7" s="1"/>
  <c r="K227" i="7"/>
  <c r="J227" i="7"/>
  <c r="I227" i="7"/>
  <c r="I226" i="7"/>
  <c r="K226" i="7" s="1"/>
  <c r="J225" i="7"/>
  <c r="I225" i="7"/>
  <c r="K225" i="7" s="1"/>
  <c r="I224" i="7"/>
  <c r="J224" i="7" s="1"/>
  <c r="K223" i="7"/>
  <c r="J223" i="7"/>
  <c r="I223" i="7"/>
  <c r="K222" i="7"/>
  <c r="J222" i="7"/>
  <c r="I222" i="7"/>
  <c r="I221" i="7"/>
  <c r="K221" i="7" s="1"/>
  <c r="K220" i="7"/>
  <c r="I220" i="7"/>
  <c r="J220" i="7" s="1"/>
  <c r="K219" i="7"/>
  <c r="J219" i="7"/>
  <c r="I219" i="7"/>
  <c r="I218" i="7"/>
  <c r="K218" i="7" s="1"/>
  <c r="J217" i="7"/>
  <c r="I217" i="7"/>
  <c r="K217" i="7" s="1"/>
  <c r="I216" i="7"/>
  <c r="J216" i="7" s="1"/>
  <c r="K215" i="7"/>
  <c r="J215" i="7"/>
  <c r="I215" i="7"/>
  <c r="K214" i="7"/>
  <c r="J214" i="7"/>
  <c r="I214" i="7"/>
  <c r="I213" i="7"/>
  <c r="K213" i="7" s="1"/>
  <c r="K212" i="7"/>
  <c r="I212" i="7"/>
  <c r="J212" i="7" s="1"/>
  <c r="I211" i="7"/>
  <c r="K211" i="7" s="1"/>
  <c r="I210" i="7"/>
  <c r="K210" i="7" s="1"/>
  <c r="K209" i="7"/>
  <c r="I209" i="7"/>
  <c r="J209" i="7" s="1"/>
  <c r="K208" i="7"/>
  <c r="J208" i="7"/>
  <c r="I208" i="7"/>
  <c r="I207" i="7"/>
  <c r="K207" i="7" s="1"/>
  <c r="I206" i="7"/>
  <c r="K206" i="7" s="1"/>
  <c r="L205" i="7"/>
  <c r="I205" i="7"/>
  <c r="K205" i="7" s="1"/>
  <c r="K204" i="7"/>
  <c r="I204" i="7"/>
  <c r="J204" i="7" s="1"/>
  <c r="K203" i="7"/>
  <c r="J203" i="7"/>
  <c r="I203" i="7"/>
  <c r="I201" i="7"/>
  <c r="K201" i="7" s="1"/>
  <c r="I200" i="7"/>
  <c r="K200" i="7" s="1"/>
  <c r="K199" i="7"/>
  <c r="I199" i="7"/>
  <c r="J199" i="7" s="1"/>
  <c r="K198" i="7"/>
  <c r="J198" i="7"/>
  <c r="I198" i="7"/>
  <c r="L197" i="7"/>
  <c r="K197" i="7"/>
  <c r="J197" i="7"/>
  <c r="I197" i="7"/>
  <c r="I196" i="7"/>
  <c r="K196" i="7" s="1"/>
  <c r="I195" i="7"/>
  <c r="K195" i="7" s="1"/>
  <c r="K194" i="7"/>
  <c r="I194" i="7"/>
  <c r="J194" i="7" s="1"/>
  <c r="L193" i="7"/>
  <c r="K193" i="7"/>
  <c r="I193" i="7"/>
  <c r="J193" i="7" s="1"/>
  <c r="L192" i="7"/>
  <c r="K192" i="7"/>
  <c r="I192" i="7"/>
  <c r="J192" i="7" s="1"/>
  <c r="K191" i="7"/>
  <c r="J191" i="7"/>
  <c r="I191" i="7"/>
  <c r="I190" i="7"/>
  <c r="K190" i="7" s="1"/>
  <c r="L189" i="7"/>
  <c r="I189" i="7"/>
  <c r="K189" i="7" s="1"/>
  <c r="I188" i="7"/>
  <c r="K188" i="7" s="1"/>
  <c r="K187" i="7"/>
  <c r="I187" i="7"/>
  <c r="J187" i="7" s="1"/>
  <c r="K186" i="7"/>
  <c r="J186" i="7"/>
  <c r="I186" i="7"/>
  <c r="I185" i="7"/>
  <c r="K185" i="7" s="1"/>
  <c r="I184" i="7"/>
  <c r="K184" i="7" s="1"/>
  <c r="K183" i="7"/>
  <c r="I183" i="7"/>
  <c r="J183" i="7" s="1"/>
  <c r="K182" i="7"/>
  <c r="J182" i="7"/>
  <c r="I182" i="7"/>
  <c r="I181" i="7"/>
  <c r="K181" i="7" s="1"/>
  <c r="I180" i="7"/>
  <c r="K180" i="7" s="1"/>
  <c r="K179" i="7"/>
  <c r="I179" i="7"/>
  <c r="J179" i="7" s="1"/>
  <c r="K178" i="7"/>
  <c r="J178" i="7"/>
  <c r="I178" i="7"/>
  <c r="I177" i="7"/>
  <c r="K177" i="7" s="1"/>
  <c r="I176" i="7"/>
  <c r="K176" i="7" s="1"/>
  <c r="L175" i="7"/>
  <c r="I175" i="7"/>
  <c r="K175" i="7" s="1"/>
  <c r="K174" i="7"/>
  <c r="I174" i="7"/>
  <c r="J174" i="7" s="1"/>
  <c r="K173" i="7"/>
  <c r="J173" i="7"/>
  <c r="I173" i="7"/>
  <c r="I172" i="7"/>
  <c r="K172" i="7" s="1"/>
  <c r="I171" i="7"/>
  <c r="K171" i="7" s="1"/>
  <c r="K170" i="7"/>
  <c r="I170" i="7"/>
  <c r="J170" i="7" s="1"/>
  <c r="K169" i="7"/>
  <c r="J169" i="7"/>
  <c r="I169" i="7"/>
  <c r="I168" i="7"/>
  <c r="K168" i="7" s="1"/>
  <c r="I167" i="7"/>
  <c r="K167" i="7" s="1"/>
  <c r="K166" i="7"/>
  <c r="I166" i="7"/>
  <c r="J166" i="7" s="1"/>
  <c r="K165" i="7"/>
  <c r="J165" i="7"/>
  <c r="I165" i="7"/>
  <c r="I164" i="7"/>
  <c r="K164" i="7" s="1"/>
  <c r="I163" i="7"/>
  <c r="K163" i="7" s="1"/>
  <c r="L162" i="7"/>
  <c r="I162" i="7"/>
  <c r="K162" i="7" s="1"/>
  <c r="K161" i="7"/>
  <c r="I161" i="7"/>
  <c r="J161" i="7" s="1"/>
  <c r="K160" i="7"/>
  <c r="J160" i="7"/>
  <c r="I160" i="7"/>
  <c r="I159" i="7"/>
  <c r="K159" i="7" s="1"/>
  <c r="I158" i="7"/>
  <c r="K158" i="7" s="1"/>
  <c r="K157" i="7"/>
  <c r="I157" i="7"/>
  <c r="J157" i="7" s="1"/>
  <c r="K156" i="7"/>
  <c r="J156" i="7"/>
  <c r="I156" i="7"/>
  <c r="L155" i="7"/>
  <c r="K155" i="7"/>
  <c r="J155" i="7"/>
  <c r="I155" i="7"/>
  <c r="L154" i="7"/>
  <c r="K154" i="7"/>
  <c r="J154" i="7"/>
  <c r="I154" i="7"/>
  <c r="I153" i="7"/>
  <c r="K153" i="7" s="1"/>
  <c r="I152" i="7"/>
  <c r="K152" i="7" s="1"/>
  <c r="K151" i="7"/>
  <c r="I151" i="7"/>
  <c r="J151" i="7" s="1"/>
  <c r="K150" i="7"/>
  <c r="J150" i="7"/>
  <c r="I150" i="7"/>
  <c r="L149" i="7"/>
  <c r="K149" i="7"/>
  <c r="J149" i="7"/>
  <c r="I149" i="7"/>
  <c r="I148" i="7"/>
  <c r="K148" i="7" s="1"/>
  <c r="I147" i="7"/>
  <c r="K147" i="7" s="1"/>
  <c r="K146" i="7"/>
  <c r="I146" i="7"/>
  <c r="J146" i="7" s="1"/>
  <c r="K145" i="7"/>
  <c r="J145" i="7"/>
  <c r="I145" i="7"/>
  <c r="I144" i="7"/>
  <c r="K144" i="7" s="1"/>
  <c r="I142" i="7"/>
  <c r="K142" i="7" s="1"/>
  <c r="D142" i="7" a="1"/>
  <c r="D142" i="7" s="1"/>
  <c r="I141" i="7"/>
  <c r="K141" i="7" s="1"/>
  <c r="D141" i="7" a="1"/>
  <c r="D141" i="7"/>
  <c r="K140" i="7"/>
  <c r="J140" i="7"/>
  <c r="I140" i="7"/>
  <c r="D140" i="7" a="1"/>
  <c r="D140" i="7" s="1"/>
  <c r="K139" i="7"/>
  <c r="I139" i="7"/>
  <c r="J139" i="7" s="1"/>
  <c r="D139" i="7" a="1"/>
  <c r="D139" i="7"/>
  <c r="K138" i="7"/>
  <c r="I137" i="7"/>
  <c r="K137" i="7" s="1"/>
  <c r="D137" i="7" a="1"/>
  <c r="D137" i="7"/>
  <c r="K136" i="7"/>
  <c r="J136" i="7"/>
  <c r="I136" i="7"/>
  <c r="D136" i="7" a="1"/>
  <c r="D136" i="7"/>
  <c r="K135" i="7"/>
  <c r="I135" i="7"/>
  <c r="J135" i="7" s="1"/>
  <c r="D135" i="7" a="1"/>
  <c r="D135" i="7"/>
  <c r="I134" i="7"/>
  <c r="K134" i="7" s="1"/>
  <c r="D134" i="7" a="1"/>
  <c r="D134" i="7" s="1"/>
  <c r="I133" i="7"/>
  <c r="K133" i="7" s="1"/>
  <c r="D133" i="7" a="1"/>
  <c r="D133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4" i="7"/>
  <c r="E103" i="7"/>
  <c r="E102" i="7"/>
  <c r="E100" i="7"/>
  <c r="E99" i="7"/>
  <c r="E98" i="7"/>
  <c r="E97" i="7"/>
  <c r="E95" i="7"/>
  <c r="E94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K1060" i="6"/>
  <c r="I1060" i="6"/>
  <c r="J1060" i="6" s="1"/>
  <c r="J1059" i="6"/>
  <c r="I1059" i="6"/>
  <c r="K1059" i="6" s="1"/>
  <c r="K1058" i="6"/>
  <c r="I1058" i="6"/>
  <c r="J1058" i="6" s="1"/>
  <c r="K1057" i="6"/>
  <c r="J1057" i="6"/>
  <c r="I1057" i="6"/>
  <c r="I1056" i="6"/>
  <c r="J1056" i="6" s="1"/>
  <c r="J1055" i="6"/>
  <c r="I1055" i="6"/>
  <c r="K1055" i="6" s="1"/>
  <c r="I1054" i="6"/>
  <c r="J1054" i="6" s="1"/>
  <c r="K1053" i="6"/>
  <c r="J1053" i="6"/>
  <c r="I1053" i="6"/>
  <c r="K1052" i="6"/>
  <c r="I1052" i="6"/>
  <c r="J1052" i="6" s="1"/>
  <c r="J1051" i="6"/>
  <c r="I1051" i="6"/>
  <c r="K1051" i="6" s="1"/>
  <c r="K1050" i="6"/>
  <c r="I1050" i="6"/>
  <c r="J1050" i="6" s="1"/>
  <c r="K1049" i="6"/>
  <c r="J1049" i="6"/>
  <c r="I1049" i="6"/>
  <c r="I1048" i="6"/>
  <c r="J1048" i="6" s="1"/>
  <c r="J1047" i="6"/>
  <c r="I1047" i="6"/>
  <c r="K1047" i="6" s="1"/>
  <c r="I1046" i="6"/>
  <c r="J1046" i="6" s="1"/>
  <c r="K1045" i="6"/>
  <c r="J1045" i="6"/>
  <c r="I1045" i="6"/>
  <c r="K1044" i="6"/>
  <c r="I1044" i="6"/>
  <c r="J1044" i="6" s="1"/>
  <c r="J1043" i="6"/>
  <c r="I1043" i="6"/>
  <c r="K1043" i="6" s="1"/>
  <c r="K1042" i="6"/>
  <c r="I1042" i="6"/>
  <c r="J1042" i="6" s="1"/>
  <c r="K1041" i="6"/>
  <c r="J1041" i="6"/>
  <c r="I1041" i="6"/>
  <c r="I1040" i="6"/>
  <c r="J1040" i="6" s="1"/>
  <c r="J1039" i="6"/>
  <c r="I1039" i="6"/>
  <c r="K1039" i="6" s="1"/>
  <c r="I1038" i="6"/>
  <c r="J1038" i="6" s="1"/>
  <c r="K1037" i="6"/>
  <c r="J1037" i="6"/>
  <c r="I1037" i="6"/>
  <c r="K1036" i="6"/>
  <c r="I1036" i="6"/>
  <c r="J1036" i="6" s="1"/>
  <c r="J1035" i="6"/>
  <c r="I1035" i="6"/>
  <c r="K1035" i="6" s="1"/>
  <c r="K1034" i="6"/>
  <c r="I1034" i="6"/>
  <c r="J1034" i="6" s="1"/>
  <c r="K1033" i="6"/>
  <c r="J1033" i="6"/>
  <c r="I1033" i="6"/>
  <c r="I1032" i="6"/>
  <c r="J1032" i="6" s="1"/>
  <c r="J1031" i="6"/>
  <c r="I1031" i="6"/>
  <c r="K1031" i="6" s="1"/>
  <c r="I1030" i="6"/>
  <c r="J1030" i="6" s="1"/>
  <c r="K1029" i="6"/>
  <c r="J1029" i="6"/>
  <c r="I1029" i="6"/>
  <c r="K1028" i="6"/>
  <c r="I1028" i="6"/>
  <c r="J1028" i="6" s="1"/>
  <c r="J1027" i="6"/>
  <c r="I1027" i="6"/>
  <c r="K1027" i="6" s="1"/>
  <c r="K1026" i="6"/>
  <c r="I1026" i="6"/>
  <c r="J1026" i="6" s="1"/>
  <c r="K1025" i="6"/>
  <c r="J1025" i="6"/>
  <c r="I1025" i="6"/>
  <c r="I1024" i="6"/>
  <c r="J1024" i="6" s="1"/>
  <c r="J1023" i="6"/>
  <c r="I1023" i="6"/>
  <c r="K1023" i="6" s="1"/>
  <c r="I1022" i="6"/>
  <c r="J1022" i="6" s="1"/>
  <c r="K1021" i="6"/>
  <c r="J1021" i="6"/>
  <c r="I1021" i="6"/>
  <c r="K1020" i="6"/>
  <c r="I1020" i="6"/>
  <c r="J1020" i="6" s="1"/>
  <c r="J1019" i="6"/>
  <c r="I1019" i="6"/>
  <c r="K1019" i="6" s="1"/>
  <c r="K1018" i="6"/>
  <c r="I1018" i="6"/>
  <c r="J1018" i="6" s="1"/>
  <c r="K1017" i="6"/>
  <c r="J1017" i="6"/>
  <c r="I1017" i="6"/>
  <c r="I1016" i="6"/>
  <c r="J1016" i="6" s="1"/>
  <c r="J1015" i="6"/>
  <c r="I1015" i="6"/>
  <c r="K1015" i="6" s="1"/>
  <c r="I1014" i="6"/>
  <c r="J1014" i="6" s="1"/>
  <c r="K1013" i="6"/>
  <c r="J1013" i="6"/>
  <c r="I1013" i="6"/>
  <c r="K1012" i="6"/>
  <c r="I1012" i="6"/>
  <c r="J1012" i="6" s="1"/>
  <c r="J1011" i="6"/>
  <c r="I1011" i="6"/>
  <c r="K1011" i="6" s="1"/>
  <c r="K1010" i="6"/>
  <c r="I1010" i="6"/>
  <c r="J1010" i="6" s="1"/>
  <c r="K1009" i="6"/>
  <c r="J1009" i="6"/>
  <c r="I1009" i="6"/>
  <c r="I1008" i="6"/>
  <c r="J1008" i="6" s="1"/>
  <c r="J1007" i="6"/>
  <c r="I1007" i="6"/>
  <c r="K1007" i="6" s="1"/>
  <c r="I1006" i="6"/>
  <c r="J1006" i="6" s="1"/>
  <c r="K1005" i="6"/>
  <c r="J1005" i="6"/>
  <c r="I1005" i="6"/>
  <c r="K1004" i="6"/>
  <c r="I1004" i="6"/>
  <c r="J1004" i="6" s="1"/>
  <c r="J1003" i="6"/>
  <c r="I1003" i="6"/>
  <c r="K1003" i="6" s="1"/>
  <c r="K1002" i="6"/>
  <c r="I1002" i="6"/>
  <c r="J1002" i="6" s="1"/>
  <c r="K1001" i="6"/>
  <c r="J1001" i="6"/>
  <c r="I1001" i="6"/>
  <c r="I1000" i="6"/>
  <c r="J1000" i="6" s="1"/>
  <c r="J999" i="6"/>
  <c r="I999" i="6"/>
  <c r="K999" i="6" s="1"/>
  <c r="I998" i="6"/>
  <c r="J998" i="6" s="1"/>
  <c r="K997" i="6"/>
  <c r="J997" i="6"/>
  <c r="I997" i="6"/>
  <c r="K996" i="6"/>
  <c r="I996" i="6"/>
  <c r="J996" i="6" s="1"/>
  <c r="J995" i="6"/>
  <c r="I995" i="6"/>
  <c r="K995" i="6" s="1"/>
  <c r="K994" i="6"/>
  <c r="I994" i="6"/>
  <c r="J994" i="6" s="1"/>
  <c r="K993" i="6"/>
  <c r="J993" i="6"/>
  <c r="I993" i="6"/>
  <c r="I992" i="6"/>
  <c r="J992" i="6" s="1"/>
  <c r="J991" i="6"/>
  <c r="I991" i="6"/>
  <c r="K991" i="6" s="1"/>
  <c r="I990" i="6"/>
  <c r="J990" i="6" s="1"/>
  <c r="K989" i="6"/>
  <c r="J989" i="6"/>
  <c r="I989" i="6"/>
  <c r="K988" i="6"/>
  <c r="I988" i="6"/>
  <c r="J988" i="6" s="1"/>
  <c r="J987" i="6"/>
  <c r="I987" i="6"/>
  <c r="K987" i="6" s="1"/>
  <c r="K986" i="6"/>
  <c r="I986" i="6"/>
  <c r="J986" i="6" s="1"/>
  <c r="K985" i="6"/>
  <c r="J985" i="6"/>
  <c r="I985" i="6"/>
  <c r="I984" i="6"/>
  <c r="J984" i="6" s="1"/>
  <c r="J983" i="6"/>
  <c r="I983" i="6"/>
  <c r="K983" i="6" s="1"/>
  <c r="I982" i="6"/>
  <c r="J982" i="6" s="1"/>
  <c r="K981" i="6"/>
  <c r="J981" i="6"/>
  <c r="I981" i="6"/>
  <c r="K980" i="6"/>
  <c r="I980" i="6"/>
  <c r="J980" i="6" s="1"/>
  <c r="J979" i="6"/>
  <c r="I979" i="6"/>
  <c r="K979" i="6" s="1"/>
  <c r="K978" i="6"/>
  <c r="I978" i="6"/>
  <c r="J978" i="6" s="1"/>
  <c r="K977" i="6"/>
  <c r="J977" i="6"/>
  <c r="I977" i="6"/>
  <c r="I976" i="6"/>
  <c r="J976" i="6" s="1"/>
  <c r="J975" i="6"/>
  <c r="I975" i="6"/>
  <c r="K975" i="6" s="1"/>
  <c r="I974" i="6"/>
  <c r="J974" i="6" s="1"/>
  <c r="K973" i="6"/>
  <c r="J973" i="6"/>
  <c r="I973" i="6"/>
  <c r="K972" i="6"/>
  <c r="I972" i="6"/>
  <c r="J972" i="6" s="1"/>
  <c r="J971" i="6"/>
  <c r="I971" i="6"/>
  <c r="K971" i="6" s="1"/>
  <c r="K970" i="6"/>
  <c r="I970" i="6"/>
  <c r="J970" i="6" s="1"/>
  <c r="K969" i="6"/>
  <c r="J969" i="6"/>
  <c r="I969" i="6"/>
  <c r="I968" i="6"/>
  <c r="J968" i="6" s="1"/>
  <c r="J967" i="6"/>
  <c r="I967" i="6"/>
  <c r="K967" i="6" s="1"/>
  <c r="I966" i="6"/>
  <c r="J966" i="6" s="1"/>
  <c r="K965" i="6"/>
  <c r="J965" i="6"/>
  <c r="I965" i="6"/>
  <c r="K964" i="6"/>
  <c r="I964" i="6"/>
  <c r="J964" i="6" s="1"/>
  <c r="J963" i="6"/>
  <c r="I963" i="6"/>
  <c r="K963" i="6" s="1"/>
  <c r="K962" i="6"/>
  <c r="I962" i="6"/>
  <c r="J962" i="6" s="1"/>
  <c r="K961" i="6"/>
  <c r="J961" i="6"/>
  <c r="I961" i="6"/>
  <c r="I960" i="6"/>
  <c r="J960" i="6" s="1"/>
  <c r="J959" i="6"/>
  <c r="I959" i="6"/>
  <c r="K959" i="6" s="1"/>
  <c r="I958" i="6"/>
  <c r="J958" i="6" s="1"/>
  <c r="K957" i="6"/>
  <c r="J957" i="6"/>
  <c r="I957" i="6"/>
  <c r="K956" i="6"/>
  <c r="I956" i="6"/>
  <c r="J956" i="6" s="1"/>
  <c r="J955" i="6"/>
  <c r="I955" i="6"/>
  <c r="K955" i="6" s="1"/>
  <c r="K954" i="6"/>
  <c r="I954" i="6"/>
  <c r="J954" i="6" s="1"/>
  <c r="K953" i="6"/>
  <c r="J953" i="6"/>
  <c r="I953" i="6"/>
  <c r="I952" i="6"/>
  <c r="J952" i="6" s="1"/>
  <c r="J951" i="6"/>
  <c r="I951" i="6"/>
  <c r="K951" i="6" s="1"/>
  <c r="I950" i="6"/>
  <c r="J950" i="6" s="1"/>
  <c r="K949" i="6"/>
  <c r="J949" i="6"/>
  <c r="I949" i="6"/>
  <c r="K948" i="6"/>
  <c r="I948" i="6"/>
  <c r="J948" i="6" s="1"/>
  <c r="J947" i="6"/>
  <c r="I947" i="6"/>
  <c r="K947" i="6" s="1"/>
  <c r="K946" i="6"/>
  <c r="I946" i="6"/>
  <c r="J946" i="6" s="1"/>
  <c r="K945" i="6"/>
  <c r="J945" i="6"/>
  <c r="I945" i="6"/>
  <c r="I944" i="6"/>
  <c r="J944" i="6" s="1"/>
  <c r="J943" i="6"/>
  <c r="I943" i="6"/>
  <c r="K943" i="6" s="1"/>
  <c r="I942" i="6"/>
  <c r="J942" i="6" s="1"/>
  <c r="K941" i="6"/>
  <c r="J941" i="6"/>
  <c r="I941" i="6"/>
  <c r="K940" i="6"/>
  <c r="I940" i="6"/>
  <c r="J940" i="6" s="1"/>
  <c r="J939" i="6"/>
  <c r="I939" i="6"/>
  <c r="K939" i="6" s="1"/>
  <c r="K938" i="6"/>
  <c r="I938" i="6"/>
  <c r="J938" i="6" s="1"/>
  <c r="K937" i="6"/>
  <c r="J937" i="6"/>
  <c r="I937" i="6"/>
  <c r="I936" i="6"/>
  <c r="J936" i="6" s="1"/>
  <c r="J935" i="6"/>
  <c r="I935" i="6"/>
  <c r="K935" i="6" s="1"/>
  <c r="I934" i="6"/>
  <c r="J934" i="6" s="1"/>
  <c r="K933" i="6"/>
  <c r="J933" i="6"/>
  <c r="I933" i="6"/>
  <c r="K932" i="6"/>
  <c r="I932" i="6"/>
  <c r="J932" i="6" s="1"/>
  <c r="J931" i="6"/>
  <c r="I931" i="6"/>
  <c r="K931" i="6" s="1"/>
  <c r="K930" i="6"/>
  <c r="I930" i="6"/>
  <c r="J930" i="6" s="1"/>
  <c r="K929" i="6"/>
  <c r="J929" i="6"/>
  <c r="I929" i="6"/>
  <c r="I928" i="6"/>
  <c r="J928" i="6" s="1"/>
  <c r="J927" i="6"/>
  <c r="I927" i="6"/>
  <c r="K927" i="6" s="1"/>
  <c r="I926" i="6"/>
  <c r="J926" i="6" s="1"/>
  <c r="K925" i="6"/>
  <c r="J925" i="6"/>
  <c r="I925" i="6"/>
  <c r="K924" i="6"/>
  <c r="I924" i="6"/>
  <c r="J924" i="6" s="1"/>
  <c r="J923" i="6"/>
  <c r="I923" i="6"/>
  <c r="K923" i="6" s="1"/>
  <c r="K922" i="6"/>
  <c r="I922" i="6"/>
  <c r="J922" i="6" s="1"/>
  <c r="K921" i="6"/>
  <c r="J921" i="6"/>
  <c r="I921" i="6"/>
  <c r="I920" i="6"/>
  <c r="J920" i="6" s="1"/>
  <c r="J919" i="6"/>
  <c r="I919" i="6"/>
  <c r="K919" i="6" s="1"/>
  <c r="I918" i="6"/>
  <c r="J918" i="6" s="1"/>
  <c r="K917" i="6"/>
  <c r="J917" i="6"/>
  <c r="I917" i="6"/>
  <c r="K916" i="6"/>
  <c r="I916" i="6"/>
  <c r="J916" i="6" s="1"/>
  <c r="J915" i="6"/>
  <c r="I915" i="6"/>
  <c r="K915" i="6" s="1"/>
  <c r="K914" i="6"/>
  <c r="I914" i="6"/>
  <c r="J914" i="6" s="1"/>
  <c r="K913" i="6"/>
  <c r="J913" i="6"/>
  <c r="I913" i="6"/>
  <c r="I912" i="6"/>
  <c r="J912" i="6" s="1"/>
  <c r="J911" i="6"/>
  <c r="I911" i="6"/>
  <c r="K911" i="6" s="1"/>
  <c r="I910" i="6"/>
  <c r="J910" i="6" s="1"/>
  <c r="K909" i="6"/>
  <c r="J909" i="6"/>
  <c r="I909" i="6"/>
  <c r="K908" i="6"/>
  <c r="I908" i="6"/>
  <c r="J908" i="6" s="1"/>
  <c r="J907" i="6"/>
  <c r="I907" i="6"/>
  <c r="K907" i="6" s="1"/>
  <c r="K906" i="6"/>
  <c r="I906" i="6"/>
  <c r="J906" i="6" s="1"/>
  <c r="K905" i="6"/>
  <c r="J905" i="6"/>
  <c r="I905" i="6"/>
  <c r="I904" i="6"/>
  <c r="J904" i="6" s="1"/>
  <c r="J903" i="6"/>
  <c r="I903" i="6"/>
  <c r="K903" i="6" s="1"/>
  <c r="I902" i="6"/>
  <c r="J902" i="6" s="1"/>
  <c r="K901" i="6"/>
  <c r="J901" i="6"/>
  <c r="I901" i="6"/>
  <c r="K900" i="6"/>
  <c r="I900" i="6"/>
  <c r="J900" i="6" s="1"/>
  <c r="J899" i="6"/>
  <c r="I899" i="6"/>
  <c r="K899" i="6" s="1"/>
  <c r="K898" i="6"/>
  <c r="I898" i="6"/>
  <c r="J898" i="6" s="1"/>
  <c r="K897" i="6"/>
  <c r="J897" i="6"/>
  <c r="I897" i="6"/>
  <c r="I896" i="6"/>
  <c r="J896" i="6" s="1"/>
  <c r="J895" i="6"/>
  <c r="I895" i="6"/>
  <c r="K895" i="6" s="1"/>
  <c r="I894" i="6"/>
  <c r="J894" i="6" s="1"/>
  <c r="K893" i="6"/>
  <c r="J893" i="6"/>
  <c r="I893" i="6"/>
  <c r="K892" i="6"/>
  <c r="I892" i="6"/>
  <c r="J892" i="6" s="1"/>
  <c r="J891" i="6"/>
  <c r="I891" i="6"/>
  <c r="K891" i="6" s="1"/>
  <c r="K890" i="6"/>
  <c r="I890" i="6"/>
  <c r="J890" i="6" s="1"/>
  <c r="K889" i="6"/>
  <c r="J889" i="6"/>
  <c r="I889" i="6"/>
  <c r="I888" i="6"/>
  <c r="J888" i="6" s="1"/>
  <c r="J887" i="6"/>
  <c r="I887" i="6"/>
  <c r="K887" i="6" s="1"/>
  <c r="I886" i="6"/>
  <c r="J886" i="6" s="1"/>
  <c r="K885" i="6"/>
  <c r="J885" i="6"/>
  <c r="I885" i="6"/>
  <c r="K884" i="6"/>
  <c r="I884" i="6"/>
  <c r="J884" i="6" s="1"/>
  <c r="J883" i="6"/>
  <c r="I883" i="6"/>
  <c r="K883" i="6" s="1"/>
  <c r="K882" i="6"/>
  <c r="I882" i="6"/>
  <c r="J882" i="6" s="1"/>
  <c r="K881" i="6"/>
  <c r="J881" i="6"/>
  <c r="I881" i="6"/>
  <c r="I880" i="6"/>
  <c r="J880" i="6" s="1"/>
  <c r="J879" i="6"/>
  <c r="I879" i="6"/>
  <c r="K879" i="6" s="1"/>
  <c r="I878" i="6"/>
  <c r="J878" i="6" s="1"/>
  <c r="K877" i="6"/>
  <c r="J877" i="6"/>
  <c r="I877" i="6"/>
  <c r="K876" i="6"/>
  <c r="I876" i="6"/>
  <c r="J876" i="6" s="1"/>
  <c r="J875" i="6"/>
  <c r="I875" i="6"/>
  <c r="K875" i="6" s="1"/>
  <c r="K874" i="6"/>
  <c r="I874" i="6"/>
  <c r="J874" i="6" s="1"/>
  <c r="K873" i="6"/>
  <c r="J873" i="6"/>
  <c r="I873" i="6"/>
  <c r="I872" i="6"/>
  <c r="J872" i="6" s="1"/>
  <c r="J871" i="6"/>
  <c r="I871" i="6"/>
  <c r="K871" i="6" s="1"/>
  <c r="I870" i="6"/>
  <c r="J870" i="6" s="1"/>
  <c r="K869" i="6"/>
  <c r="J869" i="6"/>
  <c r="I869" i="6"/>
  <c r="K868" i="6"/>
  <c r="I868" i="6"/>
  <c r="J868" i="6" s="1"/>
  <c r="J867" i="6"/>
  <c r="I867" i="6"/>
  <c r="K867" i="6" s="1"/>
  <c r="K866" i="6"/>
  <c r="I866" i="6"/>
  <c r="J866" i="6" s="1"/>
  <c r="K865" i="6"/>
  <c r="J865" i="6"/>
  <c r="I865" i="6"/>
  <c r="I864" i="6"/>
  <c r="J864" i="6" s="1"/>
  <c r="J863" i="6"/>
  <c r="I863" i="6"/>
  <c r="K863" i="6" s="1"/>
  <c r="I862" i="6"/>
  <c r="J862" i="6" s="1"/>
  <c r="K861" i="6"/>
  <c r="J861" i="6"/>
  <c r="I861" i="6"/>
  <c r="K860" i="6"/>
  <c r="I860" i="6"/>
  <c r="J860" i="6" s="1"/>
  <c r="J859" i="6"/>
  <c r="I859" i="6"/>
  <c r="K859" i="6" s="1"/>
  <c r="K858" i="6"/>
  <c r="I858" i="6"/>
  <c r="J858" i="6" s="1"/>
  <c r="K857" i="6"/>
  <c r="J857" i="6"/>
  <c r="I857" i="6"/>
  <c r="I856" i="6"/>
  <c r="J856" i="6" s="1"/>
  <c r="J855" i="6"/>
  <c r="I855" i="6"/>
  <c r="K855" i="6" s="1"/>
  <c r="I854" i="6"/>
  <c r="J854" i="6" s="1"/>
  <c r="K853" i="6"/>
  <c r="J853" i="6"/>
  <c r="I853" i="6"/>
  <c r="K852" i="6"/>
  <c r="I852" i="6"/>
  <c r="J852" i="6" s="1"/>
  <c r="J851" i="6"/>
  <c r="I851" i="6"/>
  <c r="K851" i="6" s="1"/>
  <c r="K850" i="6"/>
  <c r="I850" i="6"/>
  <c r="J850" i="6" s="1"/>
  <c r="K849" i="6"/>
  <c r="J849" i="6"/>
  <c r="I849" i="6"/>
  <c r="J848" i="6"/>
  <c r="I848" i="6"/>
  <c r="K848" i="6" s="1"/>
  <c r="I847" i="6"/>
  <c r="K847" i="6" s="1"/>
  <c r="K846" i="6"/>
  <c r="I846" i="6"/>
  <c r="J846" i="6" s="1"/>
  <c r="K845" i="6"/>
  <c r="J845" i="6"/>
  <c r="I845" i="6"/>
  <c r="I844" i="6"/>
  <c r="J844" i="6" s="1"/>
  <c r="J843" i="6"/>
  <c r="I843" i="6"/>
  <c r="K843" i="6" s="1"/>
  <c r="I842" i="6"/>
  <c r="J842" i="6" s="1"/>
  <c r="K841" i="6"/>
  <c r="J841" i="6"/>
  <c r="I841" i="6"/>
  <c r="K840" i="6"/>
  <c r="J840" i="6"/>
  <c r="I840" i="6"/>
  <c r="I839" i="6"/>
  <c r="K839" i="6" s="1"/>
  <c r="K838" i="6"/>
  <c r="I838" i="6"/>
  <c r="J838" i="6" s="1"/>
  <c r="K837" i="6"/>
  <c r="J837" i="6"/>
  <c r="I837" i="6"/>
  <c r="I836" i="6"/>
  <c r="J836" i="6" s="1"/>
  <c r="J835" i="6"/>
  <c r="I835" i="6"/>
  <c r="K835" i="6" s="1"/>
  <c r="I834" i="6"/>
  <c r="J834" i="6" s="1"/>
  <c r="K833" i="6"/>
  <c r="J833" i="6"/>
  <c r="I833" i="6"/>
  <c r="K832" i="6"/>
  <c r="J832" i="6"/>
  <c r="I832" i="6"/>
  <c r="I831" i="6"/>
  <c r="K831" i="6" s="1"/>
  <c r="K830" i="6"/>
  <c r="I830" i="6"/>
  <c r="J830" i="6" s="1"/>
  <c r="K829" i="6"/>
  <c r="J829" i="6"/>
  <c r="I829" i="6"/>
  <c r="I828" i="6"/>
  <c r="J828" i="6" s="1"/>
  <c r="J827" i="6"/>
  <c r="I827" i="6"/>
  <c r="K827" i="6" s="1"/>
  <c r="I826" i="6"/>
  <c r="J826" i="6" s="1"/>
  <c r="K825" i="6"/>
  <c r="J825" i="6"/>
  <c r="I825" i="6"/>
  <c r="K824" i="6"/>
  <c r="J824" i="6"/>
  <c r="I824" i="6"/>
  <c r="I823" i="6"/>
  <c r="K823" i="6" s="1"/>
  <c r="K822" i="6"/>
  <c r="I822" i="6"/>
  <c r="J822" i="6" s="1"/>
  <c r="K821" i="6"/>
  <c r="J821" i="6"/>
  <c r="I821" i="6"/>
  <c r="I820" i="6"/>
  <c r="J820" i="6" s="1"/>
  <c r="J819" i="6"/>
  <c r="I819" i="6"/>
  <c r="K819" i="6" s="1"/>
  <c r="I818" i="6"/>
  <c r="J818" i="6" s="1"/>
  <c r="K817" i="6"/>
  <c r="J817" i="6"/>
  <c r="I817" i="6"/>
  <c r="K816" i="6"/>
  <c r="J816" i="6"/>
  <c r="I816" i="6"/>
  <c r="I815" i="6"/>
  <c r="K815" i="6" s="1"/>
  <c r="K814" i="6"/>
  <c r="I814" i="6"/>
  <c r="J814" i="6" s="1"/>
  <c r="K813" i="6"/>
  <c r="J813" i="6"/>
  <c r="I813" i="6"/>
  <c r="I812" i="6"/>
  <c r="J812" i="6" s="1"/>
  <c r="J811" i="6"/>
  <c r="I811" i="6"/>
  <c r="K811" i="6" s="1"/>
  <c r="I810" i="6"/>
  <c r="J810" i="6" s="1"/>
  <c r="K809" i="6"/>
  <c r="J809" i="6"/>
  <c r="I809" i="6"/>
  <c r="K808" i="6"/>
  <c r="J808" i="6"/>
  <c r="I808" i="6"/>
  <c r="I807" i="6"/>
  <c r="K807" i="6" s="1"/>
  <c r="K806" i="6"/>
  <c r="I806" i="6"/>
  <c r="J806" i="6" s="1"/>
  <c r="K805" i="6"/>
  <c r="J805" i="6"/>
  <c r="I805" i="6"/>
  <c r="I804" i="6"/>
  <c r="J804" i="6" s="1"/>
  <c r="J803" i="6"/>
  <c r="I803" i="6"/>
  <c r="K803" i="6" s="1"/>
  <c r="I802" i="6"/>
  <c r="J802" i="6" s="1"/>
  <c r="K801" i="6"/>
  <c r="J801" i="6"/>
  <c r="I801" i="6"/>
  <c r="K800" i="6"/>
  <c r="J800" i="6"/>
  <c r="I800" i="6"/>
  <c r="I799" i="6"/>
  <c r="K799" i="6" s="1"/>
  <c r="K798" i="6"/>
  <c r="I798" i="6"/>
  <c r="J798" i="6" s="1"/>
  <c r="K797" i="6"/>
  <c r="J797" i="6"/>
  <c r="I797" i="6"/>
  <c r="I796" i="6"/>
  <c r="J796" i="6" s="1"/>
  <c r="J795" i="6"/>
  <c r="I795" i="6"/>
  <c r="K795" i="6" s="1"/>
  <c r="I794" i="6"/>
  <c r="J794" i="6" s="1"/>
  <c r="K793" i="6"/>
  <c r="J793" i="6"/>
  <c r="I793" i="6"/>
  <c r="K792" i="6"/>
  <c r="J792" i="6"/>
  <c r="I792" i="6"/>
  <c r="I791" i="6"/>
  <c r="K791" i="6" s="1"/>
  <c r="K790" i="6"/>
  <c r="I790" i="6"/>
  <c r="J790" i="6" s="1"/>
  <c r="K789" i="6"/>
  <c r="J789" i="6"/>
  <c r="I789" i="6"/>
  <c r="I788" i="6"/>
  <c r="J788" i="6" s="1"/>
  <c r="J787" i="6"/>
  <c r="I787" i="6"/>
  <c r="K787" i="6" s="1"/>
  <c r="I786" i="6"/>
  <c r="J786" i="6" s="1"/>
  <c r="K785" i="6"/>
  <c r="J785" i="6"/>
  <c r="I785" i="6"/>
  <c r="K784" i="6"/>
  <c r="J784" i="6"/>
  <c r="I784" i="6"/>
  <c r="I783" i="6"/>
  <c r="K783" i="6" s="1"/>
  <c r="K782" i="6"/>
  <c r="I782" i="6"/>
  <c r="J782" i="6" s="1"/>
  <c r="K781" i="6"/>
  <c r="J781" i="6"/>
  <c r="I781" i="6"/>
  <c r="I780" i="6"/>
  <c r="J780" i="6" s="1"/>
  <c r="J779" i="6"/>
  <c r="I779" i="6"/>
  <c r="K779" i="6" s="1"/>
  <c r="I778" i="6"/>
  <c r="J778" i="6" s="1"/>
  <c r="K777" i="6"/>
  <c r="J777" i="6"/>
  <c r="I777" i="6"/>
  <c r="K776" i="6"/>
  <c r="J776" i="6"/>
  <c r="I776" i="6"/>
  <c r="I775" i="6"/>
  <c r="K775" i="6" s="1"/>
  <c r="K774" i="6"/>
  <c r="I774" i="6"/>
  <c r="J774" i="6" s="1"/>
  <c r="K773" i="6"/>
  <c r="J773" i="6"/>
  <c r="I773" i="6"/>
  <c r="I772" i="6"/>
  <c r="J772" i="6" s="1"/>
  <c r="J771" i="6"/>
  <c r="I771" i="6"/>
  <c r="K771" i="6" s="1"/>
  <c r="I770" i="6"/>
  <c r="J770" i="6" s="1"/>
  <c r="K769" i="6"/>
  <c r="J769" i="6"/>
  <c r="I769" i="6"/>
  <c r="K768" i="6"/>
  <c r="J768" i="6"/>
  <c r="I768" i="6"/>
  <c r="I767" i="6"/>
  <c r="K767" i="6" s="1"/>
  <c r="K766" i="6"/>
  <c r="I766" i="6"/>
  <c r="J766" i="6" s="1"/>
  <c r="K765" i="6"/>
  <c r="J765" i="6"/>
  <c r="I765" i="6"/>
  <c r="I764" i="6"/>
  <c r="J764" i="6" s="1"/>
  <c r="J763" i="6"/>
  <c r="I763" i="6"/>
  <c r="K763" i="6" s="1"/>
  <c r="I762" i="6"/>
  <c r="J762" i="6" s="1"/>
  <c r="K761" i="6"/>
  <c r="J761" i="6"/>
  <c r="I761" i="6"/>
  <c r="K760" i="6"/>
  <c r="J760" i="6"/>
  <c r="I760" i="6"/>
  <c r="I759" i="6"/>
  <c r="K759" i="6" s="1"/>
  <c r="K758" i="6"/>
  <c r="I758" i="6"/>
  <c r="J758" i="6" s="1"/>
  <c r="K757" i="6"/>
  <c r="J757" i="6"/>
  <c r="I757" i="6"/>
  <c r="I756" i="6"/>
  <c r="J756" i="6" s="1"/>
  <c r="J755" i="6"/>
  <c r="I755" i="6"/>
  <c r="K755" i="6" s="1"/>
  <c r="I754" i="6"/>
  <c r="J754" i="6" s="1"/>
  <c r="K753" i="6"/>
  <c r="J753" i="6"/>
  <c r="I753" i="6"/>
  <c r="K752" i="6"/>
  <c r="J752" i="6"/>
  <c r="I752" i="6"/>
  <c r="I751" i="6"/>
  <c r="K751" i="6" s="1"/>
  <c r="K750" i="6"/>
  <c r="I750" i="6"/>
  <c r="J750" i="6" s="1"/>
  <c r="K749" i="6"/>
  <c r="J749" i="6"/>
  <c r="I749" i="6"/>
  <c r="I748" i="6"/>
  <c r="J748" i="6" s="1"/>
  <c r="J747" i="6"/>
  <c r="I747" i="6"/>
  <c r="K747" i="6" s="1"/>
  <c r="I746" i="6"/>
  <c r="J746" i="6" s="1"/>
  <c r="K745" i="6"/>
  <c r="J745" i="6"/>
  <c r="I745" i="6"/>
  <c r="K744" i="6"/>
  <c r="J744" i="6"/>
  <c r="I744" i="6"/>
  <c r="I743" i="6"/>
  <c r="K743" i="6" s="1"/>
  <c r="K742" i="6"/>
  <c r="I742" i="6"/>
  <c r="J742" i="6" s="1"/>
  <c r="K741" i="6"/>
  <c r="J741" i="6"/>
  <c r="I741" i="6"/>
  <c r="I740" i="6"/>
  <c r="J740" i="6" s="1"/>
  <c r="J739" i="6"/>
  <c r="I739" i="6"/>
  <c r="K739" i="6" s="1"/>
  <c r="I738" i="6"/>
  <c r="J738" i="6" s="1"/>
  <c r="K737" i="6"/>
  <c r="J737" i="6"/>
  <c r="I737" i="6"/>
  <c r="K736" i="6"/>
  <c r="J736" i="6"/>
  <c r="I736" i="6"/>
  <c r="I735" i="6"/>
  <c r="K735" i="6" s="1"/>
  <c r="K734" i="6"/>
  <c r="I734" i="6"/>
  <c r="J734" i="6" s="1"/>
  <c r="K733" i="6"/>
  <c r="J733" i="6"/>
  <c r="I733" i="6"/>
  <c r="I732" i="6"/>
  <c r="J732" i="6" s="1"/>
  <c r="J731" i="6"/>
  <c r="I731" i="6"/>
  <c r="K731" i="6" s="1"/>
  <c r="I730" i="6"/>
  <c r="J730" i="6" s="1"/>
  <c r="K729" i="6"/>
  <c r="J729" i="6"/>
  <c r="I729" i="6"/>
  <c r="K728" i="6"/>
  <c r="J728" i="6"/>
  <c r="I728" i="6"/>
  <c r="I727" i="6"/>
  <c r="K727" i="6" s="1"/>
  <c r="K726" i="6"/>
  <c r="I726" i="6"/>
  <c r="J726" i="6" s="1"/>
  <c r="K725" i="6"/>
  <c r="J725" i="6"/>
  <c r="I725" i="6"/>
  <c r="I724" i="6"/>
  <c r="J724" i="6" s="1"/>
  <c r="J723" i="6"/>
  <c r="I723" i="6"/>
  <c r="K723" i="6" s="1"/>
  <c r="I722" i="6"/>
  <c r="J722" i="6" s="1"/>
  <c r="K721" i="6"/>
  <c r="J721" i="6"/>
  <c r="I721" i="6"/>
  <c r="K720" i="6"/>
  <c r="J720" i="6"/>
  <c r="I720" i="6"/>
  <c r="I719" i="6"/>
  <c r="K719" i="6" s="1"/>
  <c r="K718" i="6"/>
  <c r="I718" i="6"/>
  <c r="J718" i="6" s="1"/>
  <c r="K717" i="6"/>
  <c r="J717" i="6"/>
  <c r="I717" i="6"/>
  <c r="I716" i="6"/>
  <c r="J716" i="6" s="1"/>
  <c r="J715" i="6"/>
  <c r="I715" i="6"/>
  <c r="K715" i="6" s="1"/>
  <c r="I714" i="6"/>
  <c r="J714" i="6" s="1"/>
  <c r="K713" i="6"/>
  <c r="J713" i="6"/>
  <c r="I713" i="6"/>
  <c r="K712" i="6"/>
  <c r="J712" i="6"/>
  <c r="I712" i="6"/>
  <c r="I711" i="6"/>
  <c r="K711" i="6" s="1"/>
  <c r="K710" i="6"/>
  <c r="I710" i="6"/>
  <c r="J710" i="6" s="1"/>
  <c r="K709" i="6"/>
  <c r="J709" i="6"/>
  <c r="I709" i="6"/>
  <c r="I708" i="6"/>
  <c r="J708" i="6" s="1"/>
  <c r="J707" i="6"/>
  <c r="I707" i="6"/>
  <c r="K707" i="6" s="1"/>
  <c r="I706" i="6"/>
  <c r="J706" i="6" s="1"/>
  <c r="K705" i="6"/>
  <c r="J705" i="6"/>
  <c r="I705" i="6"/>
  <c r="K704" i="6"/>
  <c r="J704" i="6"/>
  <c r="I704" i="6"/>
  <c r="I703" i="6"/>
  <c r="K703" i="6" s="1"/>
  <c r="K702" i="6"/>
  <c r="I702" i="6"/>
  <c r="J702" i="6" s="1"/>
  <c r="K701" i="6"/>
  <c r="J701" i="6"/>
  <c r="I701" i="6"/>
  <c r="I700" i="6"/>
  <c r="J700" i="6" s="1"/>
  <c r="J699" i="6"/>
  <c r="I699" i="6"/>
  <c r="K699" i="6" s="1"/>
  <c r="I698" i="6"/>
  <c r="J698" i="6" s="1"/>
  <c r="K697" i="6"/>
  <c r="J697" i="6"/>
  <c r="I697" i="6"/>
  <c r="K696" i="6"/>
  <c r="J696" i="6"/>
  <c r="I696" i="6"/>
  <c r="I695" i="6"/>
  <c r="K695" i="6" s="1"/>
  <c r="K694" i="6"/>
  <c r="I694" i="6"/>
  <c r="J694" i="6" s="1"/>
  <c r="K693" i="6"/>
  <c r="J693" i="6"/>
  <c r="I693" i="6"/>
  <c r="I692" i="6"/>
  <c r="J692" i="6" s="1"/>
  <c r="J691" i="6"/>
  <c r="I691" i="6"/>
  <c r="K691" i="6" s="1"/>
  <c r="I690" i="6"/>
  <c r="J690" i="6" s="1"/>
  <c r="K689" i="6"/>
  <c r="J689" i="6"/>
  <c r="I689" i="6"/>
  <c r="K688" i="6"/>
  <c r="J688" i="6"/>
  <c r="I688" i="6"/>
  <c r="I687" i="6"/>
  <c r="K687" i="6" s="1"/>
  <c r="K686" i="6"/>
  <c r="I686" i="6"/>
  <c r="J686" i="6" s="1"/>
  <c r="K685" i="6"/>
  <c r="J685" i="6"/>
  <c r="I685" i="6"/>
  <c r="I684" i="6"/>
  <c r="J684" i="6" s="1"/>
  <c r="J683" i="6"/>
  <c r="I683" i="6"/>
  <c r="K683" i="6" s="1"/>
  <c r="I682" i="6"/>
  <c r="J682" i="6" s="1"/>
  <c r="K681" i="6"/>
  <c r="J681" i="6"/>
  <c r="I681" i="6"/>
  <c r="K680" i="6"/>
  <c r="J680" i="6"/>
  <c r="I680" i="6"/>
  <c r="I679" i="6"/>
  <c r="K679" i="6" s="1"/>
  <c r="K678" i="6"/>
  <c r="I678" i="6"/>
  <c r="J678" i="6" s="1"/>
  <c r="K677" i="6"/>
  <c r="J677" i="6"/>
  <c r="I677" i="6"/>
  <c r="I676" i="6"/>
  <c r="J676" i="6" s="1"/>
  <c r="J675" i="6"/>
  <c r="I675" i="6"/>
  <c r="K675" i="6" s="1"/>
  <c r="I674" i="6"/>
  <c r="J674" i="6" s="1"/>
  <c r="K673" i="6"/>
  <c r="J673" i="6"/>
  <c r="I673" i="6"/>
  <c r="K672" i="6"/>
  <c r="J672" i="6"/>
  <c r="I672" i="6"/>
  <c r="I671" i="6"/>
  <c r="K671" i="6" s="1"/>
  <c r="K670" i="6"/>
  <c r="I670" i="6"/>
  <c r="J670" i="6" s="1"/>
  <c r="K669" i="6"/>
  <c r="J669" i="6"/>
  <c r="I669" i="6"/>
  <c r="I668" i="6"/>
  <c r="J668" i="6" s="1"/>
  <c r="J667" i="6"/>
  <c r="I667" i="6"/>
  <c r="K667" i="6" s="1"/>
  <c r="I666" i="6"/>
  <c r="J666" i="6" s="1"/>
  <c r="K665" i="6"/>
  <c r="J665" i="6"/>
  <c r="I665" i="6"/>
  <c r="K664" i="6"/>
  <c r="J664" i="6"/>
  <c r="I664" i="6"/>
  <c r="I663" i="6"/>
  <c r="K663" i="6" s="1"/>
  <c r="K662" i="6"/>
  <c r="I662" i="6"/>
  <c r="J662" i="6" s="1"/>
  <c r="K661" i="6"/>
  <c r="J661" i="6"/>
  <c r="I661" i="6"/>
  <c r="I660" i="6"/>
  <c r="J660" i="6" s="1"/>
  <c r="J659" i="6"/>
  <c r="I659" i="6"/>
  <c r="K659" i="6" s="1"/>
  <c r="I658" i="6"/>
  <c r="J658" i="6" s="1"/>
  <c r="K657" i="6"/>
  <c r="J657" i="6"/>
  <c r="I657" i="6"/>
  <c r="K656" i="6"/>
  <c r="J656" i="6"/>
  <c r="I656" i="6"/>
  <c r="I655" i="6"/>
  <c r="K655" i="6" s="1"/>
  <c r="K654" i="6"/>
  <c r="I654" i="6"/>
  <c r="J654" i="6" s="1"/>
  <c r="K653" i="6"/>
  <c r="J653" i="6"/>
  <c r="I653" i="6"/>
  <c r="I652" i="6"/>
  <c r="J652" i="6" s="1"/>
  <c r="J651" i="6"/>
  <c r="I651" i="6"/>
  <c r="K651" i="6" s="1"/>
  <c r="I650" i="6"/>
  <c r="J650" i="6" s="1"/>
  <c r="K649" i="6"/>
  <c r="J649" i="6"/>
  <c r="I649" i="6"/>
  <c r="K648" i="6"/>
  <c r="J648" i="6"/>
  <c r="I648" i="6"/>
  <c r="I647" i="6"/>
  <c r="K647" i="6" s="1"/>
  <c r="K646" i="6"/>
  <c r="I646" i="6"/>
  <c r="J646" i="6" s="1"/>
  <c r="K645" i="6"/>
  <c r="J645" i="6"/>
  <c r="I645" i="6"/>
  <c r="I644" i="6"/>
  <c r="J644" i="6" s="1"/>
  <c r="J643" i="6"/>
  <c r="I643" i="6"/>
  <c r="K643" i="6" s="1"/>
  <c r="I642" i="6"/>
  <c r="J642" i="6" s="1"/>
  <c r="K641" i="6"/>
  <c r="J641" i="6"/>
  <c r="I641" i="6"/>
  <c r="K640" i="6"/>
  <c r="J640" i="6"/>
  <c r="I640" i="6"/>
  <c r="I639" i="6"/>
  <c r="K639" i="6" s="1"/>
  <c r="K638" i="6"/>
  <c r="I638" i="6"/>
  <c r="J638" i="6" s="1"/>
  <c r="K637" i="6"/>
  <c r="J637" i="6"/>
  <c r="I637" i="6"/>
  <c r="I636" i="6"/>
  <c r="J636" i="6" s="1"/>
  <c r="J635" i="6"/>
  <c r="I635" i="6"/>
  <c r="K635" i="6" s="1"/>
  <c r="I634" i="6"/>
  <c r="J634" i="6" s="1"/>
  <c r="K633" i="6"/>
  <c r="J633" i="6"/>
  <c r="I633" i="6"/>
  <c r="K632" i="6"/>
  <c r="J632" i="6"/>
  <c r="I632" i="6"/>
  <c r="I631" i="6"/>
  <c r="K631" i="6" s="1"/>
  <c r="K630" i="6"/>
  <c r="I630" i="6"/>
  <c r="J630" i="6" s="1"/>
  <c r="K629" i="6"/>
  <c r="J629" i="6"/>
  <c r="I629" i="6"/>
  <c r="I628" i="6"/>
  <c r="J628" i="6" s="1"/>
  <c r="J627" i="6"/>
  <c r="I627" i="6"/>
  <c r="K627" i="6" s="1"/>
  <c r="I626" i="6"/>
  <c r="J626" i="6" s="1"/>
  <c r="K625" i="6"/>
  <c r="J625" i="6"/>
  <c r="I625" i="6"/>
  <c r="K624" i="6"/>
  <c r="J624" i="6"/>
  <c r="I624" i="6"/>
  <c r="I623" i="6"/>
  <c r="K623" i="6" s="1"/>
  <c r="K622" i="6"/>
  <c r="I622" i="6"/>
  <c r="J622" i="6" s="1"/>
  <c r="K621" i="6"/>
  <c r="J621" i="6"/>
  <c r="I621" i="6"/>
  <c r="I620" i="6"/>
  <c r="J620" i="6" s="1"/>
  <c r="J619" i="6"/>
  <c r="I619" i="6"/>
  <c r="K619" i="6" s="1"/>
  <c r="I618" i="6"/>
  <c r="J618" i="6" s="1"/>
  <c r="K617" i="6"/>
  <c r="J617" i="6"/>
  <c r="I617" i="6"/>
  <c r="K616" i="6"/>
  <c r="J616" i="6"/>
  <c r="I616" i="6"/>
  <c r="I615" i="6"/>
  <c r="K615" i="6" s="1"/>
  <c r="K614" i="6"/>
  <c r="I614" i="6"/>
  <c r="J614" i="6" s="1"/>
  <c r="K613" i="6"/>
  <c r="J613" i="6"/>
  <c r="I613" i="6"/>
  <c r="I612" i="6"/>
  <c r="J612" i="6" s="1"/>
  <c r="J611" i="6"/>
  <c r="I611" i="6"/>
  <c r="K611" i="6" s="1"/>
  <c r="I610" i="6"/>
  <c r="J610" i="6" s="1"/>
  <c r="K609" i="6"/>
  <c r="J609" i="6"/>
  <c r="I609" i="6"/>
  <c r="K608" i="6"/>
  <c r="J608" i="6"/>
  <c r="I608" i="6"/>
  <c r="I607" i="6"/>
  <c r="K607" i="6" s="1"/>
  <c r="K606" i="6"/>
  <c r="I606" i="6"/>
  <c r="J606" i="6" s="1"/>
  <c r="K605" i="6"/>
  <c r="J605" i="6"/>
  <c r="I605" i="6"/>
  <c r="I604" i="6"/>
  <c r="J604" i="6" s="1"/>
  <c r="J603" i="6"/>
  <c r="I603" i="6"/>
  <c r="K603" i="6" s="1"/>
  <c r="I602" i="6"/>
  <c r="J602" i="6" s="1"/>
  <c r="K601" i="6"/>
  <c r="J601" i="6"/>
  <c r="I601" i="6"/>
  <c r="K600" i="6"/>
  <c r="J600" i="6"/>
  <c r="I600" i="6"/>
  <c r="I599" i="6"/>
  <c r="K599" i="6" s="1"/>
  <c r="K598" i="6"/>
  <c r="I598" i="6"/>
  <c r="J598" i="6" s="1"/>
  <c r="K597" i="6"/>
  <c r="J597" i="6"/>
  <c r="I597" i="6"/>
  <c r="I596" i="6"/>
  <c r="J596" i="6" s="1"/>
  <c r="J595" i="6"/>
  <c r="I595" i="6"/>
  <c r="K595" i="6" s="1"/>
  <c r="I594" i="6"/>
  <c r="J594" i="6" s="1"/>
  <c r="K593" i="6"/>
  <c r="J593" i="6"/>
  <c r="I593" i="6"/>
  <c r="K592" i="6"/>
  <c r="J592" i="6"/>
  <c r="I592" i="6"/>
  <c r="I591" i="6"/>
  <c r="K591" i="6" s="1"/>
  <c r="K590" i="6"/>
  <c r="I590" i="6"/>
  <c r="J590" i="6" s="1"/>
  <c r="K589" i="6"/>
  <c r="J589" i="6"/>
  <c r="I589" i="6"/>
  <c r="I588" i="6"/>
  <c r="J588" i="6" s="1"/>
  <c r="J587" i="6"/>
  <c r="I587" i="6"/>
  <c r="K587" i="6" s="1"/>
  <c r="I586" i="6"/>
  <c r="J586" i="6" s="1"/>
  <c r="K585" i="6"/>
  <c r="J585" i="6"/>
  <c r="I585" i="6"/>
  <c r="K584" i="6"/>
  <c r="J584" i="6"/>
  <c r="I584" i="6"/>
  <c r="I583" i="6"/>
  <c r="K583" i="6" s="1"/>
  <c r="K582" i="6"/>
  <c r="I582" i="6"/>
  <c r="J582" i="6" s="1"/>
  <c r="K581" i="6"/>
  <c r="J581" i="6"/>
  <c r="I581" i="6"/>
  <c r="I580" i="6"/>
  <c r="J580" i="6" s="1"/>
  <c r="J579" i="6"/>
  <c r="I579" i="6"/>
  <c r="K579" i="6" s="1"/>
  <c r="I578" i="6"/>
  <c r="J578" i="6" s="1"/>
  <c r="K577" i="6"/>
  <c r="J577" i="6"/>
  <c r="I577" i="6"/>
  <c r="K576" i="6"/>
  <c r="J576" i="6"/>
  <c r="I576" i="6"/>
  <c r="I575" i="6"/>
  <c r="K575" i="6" s="1"/>
  <c r="K574" i="6"/>
  <c r="I574" i="6"/>
  <c r="J574" i="6" s="1"/>
  <c r="K573" i="6"/>
  <c r="J573" i="6"/>
  <c r="I573" i="6"/>
  <c r="I572" i="6"/>
  <c r="J572" i="6" s="1"/>
  <c r="J571" i="6"/>
  <c r="I571" i="6"/>
  <c r="K571" i="6" s="1"/>
  <c r="I570" i="6"/>
  <c r="J570" i="6" s="1"/>
  <c r="K569" i="6"/>
  <c r="J569" i="6"/>
  <c r="I569" i="6"/>
  <c r="K568" i="6"/>
  <c r="J568" i="6"/>
  <c r="I568" i="6"/>
  <c r="I567" i="6"/>
  <c r="K567" i="6" s="1"/>
  <c r="K566" i="6"/>
  <c r="I566" i="6"/>
  <c r="J566" i="6" s="1"/>
  <c r="K565" i="6"/>
  <c r="J565" i="6"/>
  <c r="I565" i="6"/>
  <c r="I564" i="6"/>
  <c r="J564" i="6" s="1"/>
  <c r="J563" i="6"/>
  <c r="I563" i="6"/>
  <c r="K563" i="6" s="1"/>
  <c r="I562" i="6"/>
  <c r="J562" i="6" s="1"/>
  <c r="K561" i="6"/>
  <c r="J561" i="6"/>
  <c r="I561" i="6"/>
  <c r="K560" i="6"/>
  <c r="J560" i="6"/>
  <c r="I560" i="6"/>
  <c r="I559" i="6"/>
  <c r="K559" i="6" s="1"/>
  <c r="K558" i="6"/>
  <c r="I558" i="6"/>
  <c r="J558" i="6" s="1"/>
  <c r="K557" i="6"/>
  <c r="J557" i="6"/>
  <c r="I557" i="6"/>
  <c r="I556" i="6"/>
  <c r="J556" i="6" s="1"/>
  <c r="J555" i="6"/>
  <c r="I555" i="6"/>
  <c r="K555" i="6" s="1"/>
  <c r="I554" i="6"/>
  <c r="J554" i="6" s="1"/>
  <c r="K553" i="6"/>
  <c r="J553" i="6"/>
  <c r="I553" i="6"/>
  <c r="K552" i="6"/>
  <c r="J552" i="6"/>
  <c r="I552" i="6"/>
  <c r="I551" i="6"/>
  <c r="K551" i="6" s="1"/>
  <c r="K550" i="6"/>
  <c r="I550" i="6"/>
  <c r="J550" i="6" s="1"/>
  <c r="K549" i="6"/>
  <c r="J549" i="6"/>
  <c r="I549" i="6"/>
  <c r="I548" i="6"/>
  <c r="J548" i="6" s="1"/>
  <c r="J547" i="6"/>
  <c r="I547" i="6"/>
  <c r="K547" i="6" s="1"/>
  <c r="I546" i="6"/>
  <c r="J546" i="6" s="1"/>
  <c r="K545" i="6"/>
  <c r="J545" i="6"/>
  <c r="I545" i="6"/>
  <c r="K544" i="6"/>
  <c r="J544" i="6"/>
  <c r="I544" i="6"/>
  <c r="I543" i="6"/>
  <c r="K543" i="6" s="1"/>
  <c r="K542" i="6"/>
  <c r="I542" i="6"/>
  <c r="J542" i="6" s="1"/>
  <c r="K541" i="6"/>
  <c r="J541" i="6"/>
  <c r="I541" i="6"/>
  <c r="I540" i="6"/>
  <c r="J540" i="6" s="1"/>
  <c r="J539" i="6"/>
  <c r="I539" i="6"/>
  <c r="K539" i="6" s="1"/>
  <c r="I538" i="6"/>
  <c r="J538" i="6" s="1"/>
  <c r="K537" i="6"/>
  <c r="J537" i="6"/>
  <c r="I537" i="6"/>
  <c r="K536" i="6"/>
  <c r="J536" i="6"/>
  <c r="I536" i="6"/>
  <c r="I535" i="6"/>
  <c r="K535" i="6" s="1"/>
  <c r="K534" i="6"/>
  <c r="I534" i="6"/>
  <c r="J534" i="6" s="1"/>
  <c r="K533" i="6"/>
  <c r="J533" i="6"/>
  <c r="I533" i="6"/>
  <c r="I532" i="6"/>
  <c r="J532" i="6" s="1"/>
  <c r="J531" i="6"/>
  <c r="I531" i="6"/>
  <c r="K531" i="6" s="1"/>
  <c r="I530" i="6"/>
  <c r="J530" i="6" s="1"/>
  <c r="K529" i="6"/>
  <c r="J529" i="6"/>
  <c r="I529" i="6"/>
  <c r="K528" i="6"/>
  <c r="J528" i="6"/>
  <c r="I528" i="6"/>
  <c r="I527" i="6"/>
  <c r="K527" i="6" s="1"/>
  <c r="K526" i="6"/>
  <c r="I526" i="6"/>
  <c r="J526" i="6" s="1"/>
  <c r="K525" i="6"/>
  <c r="J525" i="6"/>
  <c r="I525" i="6"/>
  <c r="I524" i="6"/>
  <c r="J524" i="6" s="1"/>
  <c r="J523" i="6"/>
  <c r="I523" i="6"/>
  <c r="K523" i="6" s="1"/>
  <c r="I522" i="6"/>
  <c r="J522" i="6" s="1"/>
  <c r="K521" i="6"/>
  <c r="J521" i="6"/>
  <c r="I521" i="6"/>
  <c r="K520" i="6"/>
  <c r="J520" i="6"/>
  <c r="I520" i="6"/>
  <c r="I519" i="6"/>
  <c r="K519" i="6" s="1"/>
  <c r="K518" i="6"/>
  <c r="I518" i="6"/>
  <c r="J518" i="6" s="1"/>
  <c r="K517" i="6"/>
  <c r="J517" i="6"/>
  <c r="I517" i="6"/>
  <c r="I516" i="6"/>
  <c r="J516" i="6" s="1"/>
  <c r="J515" i="6"/>
  <c r="I515" i="6"/>
  <c r="K515" i="6" s="1"/>
  <c r="I514" i="6"/>
  <c r="J514" i="6" s="1"/>
  <c r="K513" i="6"/>
  <c r="J513" i="6"/>
  <c r="I513" i="6"/>
  <c r="K512" i="6"/>
  <c r="J512" i="6"/>
  <c r="I512" i="6"/>
  <c r="I511" i="6"/>
  <c r="K511" i="6" s="1"/>
  <c r="K510" i="6"/>
  <c r="I510" i="6"/>
  <c r="J510" i="6" s="1"/>
  <c r="K509" i="6"/>
  <c r="J509" i="6"/>
  <c r="I509" i="6"/>
  <c r="I508" i="6"/>
  <c r="J508" i="6" s="1"/>
  <c r="J507" i="6"/>
  <c r="I507" i="6"/>
  <c r="K507" i="6" s="1"/>
  <c r="I506" i="6"/>
  <c r="J506" i="6" s="1"/>
  <c r="K505" i="6"/>
  <c r="J505" i="6"/>
  <c r="I505" i="6"/>
  <c r="K504" i="6"/>
  <c r="J504" i="6"/>
  <c r="I504" i="6"/>
  <c r="I503" i="6"/>
  <c r="K503" i="6" s="1"/>
  <c r="K502" i="6"/>
  <c r="I502" i="6"/>
  <c r="J502" i="6" s="1"/>
  <c r="K501" i="6"/>
  <c r="J501" i="6"/>
  <c r="I501" i="6"/>
  <c r="I500" i="6"/>
  <c r="J500" i="6" s="1"/>
  <c r="J499" i="6"/>
  <c r="I499" i="6"/>
  <c r="K499" i="6" s="1"/>
  <c r="I498" i="6"/>
  <c r="J498" i="6" s="1"/>
  <c r="K497" i="6"/>
  <c r="J497" i="6"/>
  <c r="I497" i="6"/>
  <c r="K496" i="6"/>
  <c r="J496" i="6"/>
  <c r="I496" i="6"/>
  <c r="I495" i="6"/>
  <c r="K495" i="6" s="1"/>
  <c r="K494" i="6"/>
  <c r="I494" i="6"/>
  <c r="J494" i="6" s="1"/>
  <c r="K493" i="6"/>
  <c r="J493" i="6"/>
  <c r="I493" i="6"/>
  <c r="I492" i="6"/>
  <c r="J492" i="6" s="1"/>
  <c r="J491" i="6"/>
  <c r="I491" i="6"/>
  <c r="K491" i="6" s="1"/>
  <c r="I490" i="6"/>
  <c r="J490" i="6" s="1"/>
  <c r="K489" i="6"/>
  <c r="J489" i="6"/>
  <c r="I489" i="6"/>
  <c r="K488" i="6"/>
  <c r="J488" i="6"/>
  <c r="I488" i="6"/>
  <c r="I487" i="6"/>
  <c r="K487" i="6" s="1"/>
  <c r="K486" i="6"/>
  <c r="I486" i="6"/>
  <c r="J486" i="6" s="1"/>
  <c r="K485" i="6"/>
  <c r="J485" i="6"/>
  <c r="I485" i="6"/>
  <c r="I484" i="6"/>
  <c r="J484" i="6" s="1"/>
  <c r="J483" i="6"/>
  <c r="I483" i="6"/>
  <c r="K483" i="6" s="1"/>
  <c r="I482" i="6"/>
  <c r="J482" i="6" s="1"/>
  <c r="K481" i="6"/>
  <c r="J481" i="6"/>
  <c r="I481" i="6"/>
  <c r="K480" i="6"/>
  <c r="J480" i="6"/>
  <c r="I480" i="6"/>
  <c r="I479" i="6"/>
  <c r="K479" i="6" s="1"/>
  <c r="K478" i="6"/>
  <c r="I478" i="6"/>
  <c r="J478" i="6" s="1"/>
  <c r="K477" i="6"/>
  <c r="J477" i="6"/>
  <c r="I477" i="6"/>
  <c r="I476" i="6"/>
  <c r="J476" i="6" s="1"/>
  <c r="J475" i="6"/>
  <c r="I475" i="6"/>
  <c r="K475" i="6" s="1"/>
  <c r="I474" i="6"/>
  <c r="J474" i="6" s="1"/>
  <c r="K473" i="6"/>
  <c r="J473" i="6"/>
  <c r="I473" i="6"/>
  <c r="K472" i="6"/>
  <c r="J472" i="6"/>
  <c r="I472" i="6"/>
  <c r="I471" i="6"/>
  <c r="K471" i="6" s="1"/>
  <c r="K470" i="6"/>
  <c r="I470" i="6"/>
  <c r="J470" i="6" s="1"/>
  <c r="K469" i="6"/>
  <c r="J469" i="6"/>
  <c r="I469" i="6"/>
  <c r="I468" i="6"/>
  <c r="J468" i="6" s="1"/>
  <c r="J467" i="6"/>
  <c r="I467" i="6"/>
  <c r="K467" i="6" s="1"/>
  <c r="I466" i="6"/>
  <c r="J466" i="6" s="1"/>
  <c r="K465" i="6"/>
  <c r="J465" i="6"/>
  <c r="I465" i="6"/>
  <c r="K464" i="6"/>
  <c r="J464" i="6"/>
  <c r="I464" i="6"/>
  <c r="I463" i="6"/>
  <c r="K463" i="6" s="1"/>
  <c r="K462" i="6"/>
  <c r="I462" i="6"/>
  <c r="J462" i="6" s="1"/>
  <c r="K461" i="6"/>
  <c r="J461" i="6"/>
  <c r="I461" i="6"/>
  <c r="I460" i="6"/>
  <c r="J460" i="6" s="1"/>
  <c r="J459" i="6"/>
  <c r="I459" i="6"/>
  <c r="K459" i="6" s="1"/>
  <c r="I458" i="6"/>
  <c r="J458" i="6" s="1"/>
  <c r="K457" i="6"/>
  <c r="J457" i="6"/>
  <c r="I457" i="6"/>
  <c r="K456" i="6"/>
  <c r="J456" i="6"/>
  <c r="I456" i="6"/>
  <c r="I455" i="6"/>
  <c r="K455" i="6" s="1"/>
  <c r="K454" i="6"/>
  <c r="I454" i="6"/>
  <c r="J454" i="6" s="1"/>
  <c r="K453" i="6"/>
  <c r="J453" i="6"/>
  <c r="I453" i="6"/>
  <c r="I452" i="6"/>
  <c r="J452" i="6" s="1"/>
  <c r="J451" i="6"/>
  <c r="I451" i="6"/>
  <c r="K451" i="6" s="1"/>
  <c r="I450" i="6"/>
  <c r="J450" i="6" s="1"/>
  <c r="K449" i="6"/>
  <c r="J449" i="6"/>
  <c r="I449" i="6"/>
  <c r="K448" i="6"/>
  <c r="J448" i="6"/>
  <c r="I448" i="6"/>
  <c r="I447" i="6"/>
  <c r="K447" i="6" s="1"/>
  <c r="K446" i="6"/>
  <c r="I446" i="6"/>
  <c r="J446" i="6" s="1"/>
  <c r="K445" i="6"/>
  <c r="J445" i="6"/>
  <c r="I445" i="6"/>
  <c r="I444" i="6"/>
  <c r="J444" i="6" s="1"/>
  <c r="J443" i="6"/>
  <c r="I443" i="6"/>
  <c r="K443" i="6" s="1"/>
  <c r="I442" i="6"/>
  <c r="J442" i="6" s="1"/>
  <c r="K441" i="6"/>
  <c r="J441" i="6"/>
  <c r="I441" i="6"/>
  <c r="K440" i="6"/>
  <c r="J440" i="6"/>
  <c r="I440" i="6"/>
  <c r="I439" i="6"/>
  <c r="K439" i="6" s="1"/>
  <c r="K438" i="6"/>
  <c r="I438" i="6"/>
  <c r="J438" i="6" s="1"/>
  <c r="K437" i="6"/>
  <c r="J437" i="6"/>
  <c r="I437" i="6"/>
  <c r="I436" i="6"/>
  <c r="J436" i="6" s="1"/>
  <c r="J435" i="6"/>
  <c r="I435" i="6"/>
  <c r="K435" i="6" s="1"/>
  <c r="I434" i="6"/>
  <c r="J434" i="6" s="1"/>
  <c r="K433" i="6"/>
  <c r="J433" i="6"/>
  <c r="I433" i="6"/>
  <c r="K432" i="6"/>
  <c r="J432" i="6"/>
  <c r="I432" i="6"/>
  <c r="I431" i="6"/>
  <c r="K431" i="6" s="1"/>
  <c r="K430" i="6"/>
  <c r="I430" i="6"/>
  <c r="J430" i="6" s="1"/>
  <c r="K429" i="6"/>
  <c r="J429" i="6"/>
  <c r="I429" i="6"/>
  <c r="I428" i="6"/>
  <c r="J428" i="6" s="1"/>
  <c r="J427" i="6"/>
  <c r="I427" i="6"/>
  <c r="K427" i="6" s="1"/>
  <c r="I426" i="6"/>
  <c r="J426" i="6" s="1"/>
  <c r="K425" i="6"/>
  <c r="J425" i="6"/>
  <c r="I425" i="6"/>
  <c r="K424" i="6"/>
  <c r="J424" i="6"/>
  <c r="I424" i="6"/>
  <c r="I423" i="6"/>
  <c r="K423" i="6" s="1"/>
  <c r="K422" i="6"/>
  <c r="I422" i="6"/>
  <c r="J422" i="6" s="1"/>
  <c r="K421" i="6"/>
  <c r="J421" i="6"/>
  <c r="I421" i="6"/>
  <c r="I420" i="6"/>
  <c r="J420" i="6" s="1"/>
  <c r="J419" i="6"/>
  <c r="I419" i="6"/>
  <c r="K419" i="6" s="1"/>
  <c r="I418" i="6"/>
  <c r="J418" i="6" s="1"/>
  <c r="K417" i="6"/>
  <c r="J417" i="6"/>
  <c r="I417" i="6"/>
  <c r="K416" i="6"/>
  <c r="J416" i="6"/>
  <c r="I416" i="6"/>
  <c r="I415" i="6"/>
  <c r="K415" i="6" s="1"/>
  <c r="K414" i="6"/>
  <c r="I414" i="6"/>
  <c r="J414" i="6" s="1"/>
  <c r="K413" i="6"/>
  <c r="J413" i="6"/>
  <c r="I413" i="6"/>
  <c r="I412" i="6"/>
  <c r="J412" i="6" s="1"/>
  <c r="J411" i="6"/>
  <c r="I411" i="6"/>
  <c r="K411" i="6" s="1"/>
  <c r="I410" i="6"/>
  <c r="J410" i="6" s="1"/>
  <c r="K409" i="6"/>
  <c r="J409" i="6"/>
  <c r="I409" i="6"/>
  <c r="K408" i="6"/>
  <c r="J408" i="6"/>
  <c r="I408" i="6"/>
  <c r="I407" i="6"/>
  <c r="K407" i="6" s="1"/>
  <c r="K406" i="6"/>
  <c r="I406" i="6"/>
  <c r="J406" i="6" s="1"/>
  <c r="K405" i="6"/>
  <c r="J405" i="6"/>
  <c r="I405" i="6"/>
  <c r="I404" i="6"/>
  <c r="J404" i="6" s="1"/>
  <c r="J403" i="6"/>
  <c r="I403" i="6"/>
  <c r="K403" i="6" s="1"/>
  <c r="I402" i="6"/>
  <c r="J402" i="6" s="1"/>
  <c r="K401" i="6"/>
  <c r="J401" i="6"/>
  <c r="I401" i="6"/>
  <c r="K400" i="6"/>
  <c r="J400" i="6"/>
  <c r="I400" i="6"/>
  <c r="I399" i="6"/>
  <c r="K399" i="6" s="1"/>
  <c r="K398" i="6"/>
  <c r="I398" i="6"/>
  <c r="J398" i="6" s="1"/>
  <c r="K397" i="6"/>
  <c r="J397" i="6"/>
  <c r="I397" i="6"/>
  <c r="I396" i="6"/>
  <c r="J396" i="6" s="1"/>
  <c r="J395" i="6"/>
  <c r="I395" i="6"/>
  <c r="K395" i="6" s="1"/>
  <c r="I394" i="6"/>
  <c r="J394" i="6" s="1"/>
  <c r="K393" i="6"/>
  <c r="J393" i="6"/>
  <c r="I393" i="6"/>
  <c r="K392" i="6"/>
  <c r="J392" i="6"/>
  <c r="I392" i="6"/>
  <c r="I391" i="6"/>
  <c r="K391" i="6" s="1"/>
  <c r="K390" i="6"/>
  <c r="I390" i="6"/>
  <c r="J390" i="6" s="1"/>
  <c r="K389" i="6"/>
  <c r="J389" i="6"/>
  <c r="I389" i="6"/>
  <c r="I388" i="6"/>
  <c r="J388" i="6" s="1"/>
  <c r="J387" i="6"/>
  <c r="I387" i="6"/>
  <c r="K387" i="6" s="1"/>
  <c r="I386" i="6"/>
  <c r="J386" i="6" s="1"/>
  <c r="K385" i="6"/>
  <c r="J385" i="6"/>
  <c r="I385" i="6"/>
  <c r="K384" i="6"/>
  <c r="J384" i="6"/>
  <c r="I384" i="6"/>
  <c r="I383" i="6"/>
  <c r="K383" i="6" s="1"/>
  <c r="K382" i="6"/>
  <c r="I382" i="6"/>
  <c r="J382" i="6" s="1"/>
  <c r="K381" i="6"/>
  <c r="J381" i="6"/>
  <c r="I381" i="6"/>
  <c r="I380" i="6"/>
  <c r="J380" i="6" s="1"/>
  <c r="J379" i="6"/>
  <c r="I379" i="6"/>
  <c r="K379" i="6" s="1"/>
  <c r="I378" i="6"/>
  <c r="J378" i="6" s="1"/>
  <c r="K377" i="6"/>
  <c r="J377" i="6"/>
  <c r="I377" i="6"/>
  <c r="K376" i="6"/>
  <c r="J376" i="6"/>
  <c r="I376" i="6"/>
  <c r="I375" i="6"/>
  <c r="K375" i="6" s="1"/>
  <c r="K374" i="6"/>
  <c r="I374" i="6"/>
  <c r="J374" i="6" s="1"/>
  <c r="K373" i="6"/>
  <c r="J373" i="6"/>
  <c r="I373" i="6"/>
  <c r="I372" i="6"/>
  <c r="J372" i="6" s="1"/>
  <c r="J371" i="6"/>
  <c r="I371" i="6"/>
  <c r="K371" i="6" s="1"/>
  <c r="I370" i="6"/>
  <c r="J370" i="6" s="1"/>
  <c r="K369" i="6"/>
  <c r="J369" i="6"/>
  <c r="I369" i="6"/>
  <c r="K368" i="6"/>
  <c r="J368" i="6"/>
  <c r="I368" i="6"/>
  <c r="I367" i="6"/>
  <c r="K367" i="6" s="1"/>
  <c r="K366" i="6"/>
  <c r="I366" i="6"/>
  <c r="J366" i="6" s="1"/>
  <c r="K365" i="6"/>
  <c r="J365" i="6"/>
  <c r="I365" i="6"/>
  <c r="I364" i="6"/>
  <c r="J364" i="6" s="1"/>
  <c r="J363" i="6"/>
  <c r="I363" i="6"/>
  <c r="K363" i="6" s="1"/>
  <c r="I362" i="6"/>
  <c r="J362" i="6" s="1"/>
  <c r="K361" i="6"/>
  <c r="J361" i="6"/>
  <c r="I361" i="6"/>
  <c r="K360" i="6"/>
  <c r="J360" i="6"/>
  <c r="I360" i="6"/>
  <c r="I359" i="6"/>
  <c r="K359" i="6" s="1"/>
  <c r="K358" i="6"/>
  <c r="I358" i="6"/>
  <c r="J358" i="6" s="1"/>
  <c r="K357" i="6"/>
  <c r="J357" i="6"/>
  <c r="I357" i="6"/>
  <c r="I356" i="6"/>
  <c r="J356" i="6" s="1"/>
  <c r="J355" i="6"/>
  <c r="I355" i="6"/>
  <c r="K355" i="6" s="1"/>
  <c r="I354" i="6"/>
  <c r="J354" i="6" s="1"/>
  <c r="K353" i="6"/>
  <c r="J353" i="6"/>
  <c r="I353" i="6"/>
  <c r="K352" i="6"/>
  <c r="J352" i="6"/>
  <c r="I352" i="6"/>
  <c r="I351" i="6"/>
  <c r="K351" i="6" s="1"/>
  <c r="K350" i="6"/>
  <c r="I350" i="6"/>
  <c r="J350" i="6" s="1"/>
  <c r="K349" i="6"/>
  <c r="J349" i="6"/>
  <c r="I349" i="6"/>
  <c r="I348" i="6"/>
  <c r="J348" i="6" s="1"/>
  <c r="J347" i="6"/>
  <c r="I347" i="6"/>
  <c r="K347" i="6" s="1"/>
  <c r="I346" i="6"/>
  <c r="J346" i="6" s="1"/>
  <c r="K345" i="6"/>
  <c r="J345" i="6"/>
  <c r="I345" i="6"/>
  <c r="K344" i="6"/>
  <c r="J344" i="6"/>
  <c r="I344" i="6"/>
  <c r="I343" i="6"/>
  <c r="K343" i="6" s="1"/>
  <c r="K342" i="6"/>
  <c r="I342" i="6"/>
  <c r="J342" i="6" s="1"/>
  <c r="K341" i="6"/>
  <c r="J341" i="6"/>
  <c r="I341" i="6"/>
  <c r="I340" i="6"/>
  <c r="J340" i="6" s="1"/>
  <c r="J339" i="6"/>
  <c r="I339" i="6"/>
  <c r="K339" i="6" s="1"/>
  <c r="I338" i="6"/>
  <c r="J338" i="6" s="1"/>
  <c r="K337" i="6"/>
  <c r="J337" i="6"/>
  <c r="I337" i="6"/>
  <c r="K336" i="6"/>
  <c r="J336" i="6"/>
  <c r="I336" i="6"/>
  <c r="I335" i="6"/>
  <c r="K335" i="6" s="1"/>
  <c r="K334" i="6"/>
  <c r="I334" i="6"/>
  <c r="J334" i="6" s="1"/>
  <c r="K333" i="6"/>
  <c r="J333" i="6"/>
  <c r="I333" i="6"/>
  <c r="I332" i="6"/>
  <c r="J332" i="6" s="1"/>
  <c r="J331" i="6"/>
  <c r="I331" i="6"/>
  <c r="K331" i="6" s="1"/>
  <c r="I330" i="6"/>
  <c r="J330" i="6" s="1"/>
  <c r="K329" i="6"/>
  <c r="J329" i="6"/>
  <c r="I329" i="6"/>
  <c r="K328" i="6"/>
  <c r="J328" i="6"/>
  <c r="I328" i="6"/>
  <c r="I327" i="6"/>
  <c r="K327" i="6" s="1"/>
  <c r="K326" i="6"/>
  <c r="I326" i="6"/>
  <c r="J326" i="6" s="1"/>
  <c r="K325" i="6"/>
  <c r="J325" i="6"/>
  <c r="I325" i="6"/>
  <c r="I324" i="6"/>
  <c r="J324" i="6" s="1"/>
  <c r="J323" i="6"/>
  <c r="I323" i="6"/>
  <c r="K323" i="6" s="1"/>
  <c r="I322" i="6"/>
  <c r="J322" i="6" s="1"/>
  <c r="K321" i="6"/>
  <c r="J321" i="6"/>
  <c r="I321" i="6"/>
  <c r="K320" i="6"/>
  <c r="J320" i="6"/>
  <c r="I320" i="6"/>
  <c r="I319" i="6"/>
  <c r="K319" i="6" s="1"/>
  <c r="K318" i="6"/>
  <c r="I318" i="6"/>
  <c r="J318" i="6" s="1"/>
  <c r="K317" i="6"/>
  <c r="J317" i="6"/>
  <c r="I317" i="6"/>
  <c r="I316" i="6"/>
  <c r="J316" i="6" s="1"/>
  <c r="J315" i="6"/>
  <c r="I315" i="6"/>
  <c r="K315" i="6" s="1"/>
  <c r="I314" i="6"/>
  <c r="J314" i="6" s="1"/>
  <c r="K313" i="6"/>
  <c r="J313" i="6"/>
  <c r="I313" i="6"/>
  <c r="K312" i="6"/>
  <c r="J312" i="6"/>
  <c r="I312" i="6"/>
  <c r="I311" i="6"/>
  <c r="K311" i="6" s="1"/>
  <c r="K310" i="6"/>
  <c r="I310" i="6"/>
  <c r="J310" i="6" s="1"/>
  <c r="K309" i="6"/>
  <c r="J309" i="6"/>
  <c r="I309" i="6"/>
  <c r="I308" i="6"/>
  <c r="J308" i="6" s="1"/>
  <c r="J307" i="6"/>
  <c r="I307" i="6"/>
  <c r="K307" i="6" s="1"/>
  <c r="I306" i="6"/>
  <c r="J306" i="6" s="1"/>
  <c r="K305" i="6"/>
  <c r="J305" i="6"/>
  <c r="I305" i="6"/>
  <c r="K304" i="6"/>
  <c r="J304" i="6"/>
  <c r="I304" i="6"/>
  <c r="I303" i="6"/>
  <c r="K303" i="6" s="1"/>
  <c r="K302" i="6"/>
  <c r="I302" i="6"/>
  <c r="J302" i="6" s="1"/>
  <c r="K301" i="6"/>
  <c r="J301" i="6"/>
  <c r="I301" i="6"/>
  <c r="I300" i="6"/>
  <c r="J300" i="6" s="1"/>
  <c r="J299" i="6"/>
  <c r="I299" i="6"/>
  <c r="K299" i="6" s="1"/>
  <c r="I298" i="6"/>
  <c r="J298" i="6" s="1"/>
  <c r="K297" i="6"/>
  <c r="J297" i="6"/>
  <c r="I297" i="6"/>
  <c r="K296" i="6"/>
  <c r="J296" i="6"/>
  <c r="I296" i="6"/>
  <c r="I295" i="6"/>
  <c r="K295" i="6" s="1"/>
  <c r="K294" i="6"/>
  <c r="I294" i="6"/>
  <c r="J294" i="6" s="1"/>
  <c r="K293" i="6"/>
  <c r="J293" i="6"/>
  <c r="I293" i="6"/>
  <c r="I292" i="6"/>
  <c r="J292" i="6" s="1"/>
  <c r="J291" i="6"/>
  <c r="I291" i="6"/>
  <c r="K291" i="6" s="1"/>
  <c r="I290" i="6"/>
  <c r="J290" i="6" s="1"/>
  <c r="K289" i="6"/>
  <c r="J289" i="6"/>
  <c r="I289" i="6"/>
  <c r="K288" i="6"/>
  <c r="J288" i="6"/>
  <c r="I288" i="6"/>
  <c r="I287" i="6"/>
  <c r="K287" i="6" s="1"/>
  <c r="K286" i="6"/>
  <c r="I286" i="6"/>
  <c r="J286" i="6" s="1"/>
  <c r="K285" i="6"/>
  <c r="J285" i="6"/>
  <c r="I285" i="6"/>
  <c r="I284" i="6"/>
  <c r="J284" i="6" s="1"/>
  <c r="J283" i="6"/>
  <c r="I283" i="6"/>
  <c r="K283" i="6" s="1"/>
  <c r="I282" i="6"/>
  <c r="J282" i="6" s="1"/>
  <c r="K281" i="6"/>
  <c r="J281" i="6"/>
  <c r="I281" i="6"/>
  <c r="K280" i="6"/>
  <c r="J280" i="6"/>
  <c r="I280" i="6"/>
  <c r="I279" i="6"/>
  <c r="K279" i="6" s="1"/>
  <c r="K278" i="6"/>
  <c r="I278" i="6"/>
  <c r="J278" i="6" s="1"/>
  <c r="K277" i="6"/>
  <c r="J277" i="6"/>
  <c r="I277" i="6"/>
  <c r="I276" i="6"/>
  <c r="J276" i="6" s="1"/>
  <c r="J275" i="6"/>
  <c r="I275" i="6"/>
  <c r="K275" i="6" s="1"/>
  <c r="I274" i="6"/>
  <c r="J274" i="6" s="1"/>
  <c r="K273" i="6"/>
  <c r="J273" i="6"/>
  <c r="I273" i="6"/>
  <c r="K272" i="6"/>
  <c r="J272" i="6"/>
  <c r="I272" i="6"/>
  <c r="I271" i="6"/>
  <c r="K271" i="6" s="1"/>
  <c r="K270" i="6"/>
  <c r="I270" i="6"/>
  <c r="J270" i="6" s="1"/>
  <c r="K269" i="6"/>
  <c r="J269" i="6"/>
  <c r="I269" i="6"/>
  <c r="I268" i="6"/>
  <c r="J268" i="6" s="1"/>
  <c r="J267" i="6"/>
  <c r="I267" i="6"/>
  <c r="K267" i="6" s="1"/>
  <c r="I266" i="6"/>
  <c r="J266" i="6" s="1"/>
  <c r="K265" i="6"/>
  <c r="J265" i="6"/>
  <c r="I265" i="6"/>
  <c r="K264" i="6"/>
  <c r="J264" i="6"/>
  <c r="I264" i="6"/>
  <c r="I263" i="6"/>
  <c r="K263" i="6" s="1"/>
  <c r="K262" i="6"/>
  <c r="I262" i="6"/>
  <c r="J262" i="6" s="1"/>
  <c r="K261" i="6"/>
  <c r="J261" i="6"/>
  <c r="I261" i="6"/>
  <c r="I260" i="6"/>
  <c r="J260" i="6" s="1"/>
  <c r="J259" i="6"/>
  <c r="I259" i="6"/>
  <c r="K259" i="6" s="1"/>
  <c r="I258" i="6"/>
  <c r="J258" i="6" s="1"/>
  <c r="K257" i="6"/>
  <c r="J257" i="6"/>
  <c r="I257" i="6"/>
  <c r="K256" i="6"/>
  <c r="J256" i="6"/>
  <c r="I256" i="6"/>
  <c r="I255" i="6"/>
  <c r="K255" i="6" s="1"/>
  <c r="K254" i="6"/>
  <c r="I254" i="6"/>
  <c r="J254" i="6" s="1"/>
  <c r="K253" i="6"/>
  <c r="J253" i="6"/>
  <c r="I253" i="6"/>
  <c r="I252" i="6"/>
  <c r="J252" i="6" s="1"/>
  <c r="J251" i="6"/>
  <c r="I251" i="6"/>
  <c r="K251" i="6" s="1"/>
  <c r="I250" i="6"/>
  <c r="J250" i="6" s="1"/>
  <c r="K249" i="6"/>
  <c r="J249" i="6"/>
  <c r="I249" i="6"/>
  <c r="K248" i="6"/>
  <c r="J248" i="6"/>
  <c r="I248" i="6"/>
  <c r="I247" i="6"/>
  <c r="K247" i="6" s="1"/>
  <c r="K246" i="6"/>
  <c r="I246" i="6"/>
  <c r="J246" i="6" s="1"/>
  <c r="K245" i="6"/>
  <c r="J245" i="6"/>
  <c r="I245" i="6"/>
  <c r="I244" i="6"/>
  <c r="J244" i="6" s="1"/>
  <c r="J243" i="6"/>
  <c r="I243" i="6"/>
  <c r="K243" i="6" s="1"/>
  <c r="I242" i="6"/>
  <c r="J242" i="6" s="1"/>
  <c r="K241" i="6"/>
  <c r="J241" i="6"/>
  <c r="I241" i="6"/>
  <c r="K240" i="6"/>
  <c r="J240" i="6"/>
  <c r="I240" i="6"/>
  <c r="I239" i="6"/>
  <c r="K239" i="6" s="1"/>
  <c r="K238" i="6"/>
  <c r="I238" i="6"/>
  <c r="J238" i="6" s="1"/>
  <c r="K237" i="6"/>
  <c r="J237" i="6"/>
  <c r="I237" i="6"/>
  <c r="I236" i="6"/>
  <c r="J236" i="6" s="1"/>
  <c r="J235" i="6"/>
  <c r="I235" i="6"/>
  <c r="K235" i="6" s="1"/>
  <c r="I234" i="6"/>
  <c r="J234" i="6" s="1"/>
  <c r="K233" i="6"/>
  <c r="J233" i="6"/>
  <c r="I233" i="6"/>
  <c r="K232" i="6"/>
  <c r="J232" i="6"/>
  <c r="I232" i="6"/>
  <c r="I231" i="6"/>
  <c r="K231" i="6" s="1"/>
  <c r="K230" i="6"/>
  <c r="I230" i="6"/>
  <c r="J230" i="6" s="1"/>
  <c r="K229" i="6"/>
  <c r="J229" i="6"/>
  <c r="I229" i="6"/>
  <c r="I228" i="6"/>
  <c r="J228" i="6" s="1"/>
  <c r="J227" i="6"/>
  <c r="I227" i="6"/>
  <c r="K227" i="6" s="1"/>
  <c r="I226" i="6"/>
  <c r="J226" i="6" s="1"/>
  <c r="K225" i="6"/>
  <c r="J225" i="6"/>
  <c r="I225" i="6"/>
  <c r="K224" i="6"/>
  <c r="J224" i="6"/>
  <c r="I224" i="6"/>
  <c r="I223" i="6"/>
  <c r="K223" i="6" s="1"/>
  <c r="K222" i="6"/>
  <c r="I222" i="6"/>
  <c r="J222" i="6" s="1"/>
  <c r="K221" i="6"/>
  <c r="J221" i="6"/>
  <c r="I221" i="6"/>
  <c r="I220" i="6"/>
  <c r="J220" i="6" s="1"/>
  <c r="J219" i="6"/>
  <c r="I219" i="6"/>
  <c r="K219" i="6" s="1"/>
  <c r="I218" i="6"/>
  <c r="J218" i="6" s="1"/>
  <c r="K217" i="6"/>
  <c r="J217" i="6"/>
  <c r="I217" i="6"/>
  <c r="K216" i="6"/>
  <c r="J216" i="6"/>
  <c r="I216" i="6"/>
  <c r="I215" i="6"/>
  <c r="K215" i="6" s="1"/>
  <c r="K214" i="6"/>
  <c r="I214" i="6"/>
  <c r="J214" i="6" s="1"/>
  <c r="K213" i="6"/>
  <c r="J213" i="6"/>
  <c r="I213" i="6"/>
  <c r="I212" i="6"/>
  <c r="J212" i="6" s="1"/>
  <c r="J211" i="6"/>
  <c r="I211" i="6"/>
  <c r="K211" i="6" s="1"/>
  <c r="I210" i="6"/>
  <c r="J210" i="6" s="1"/>
  <c r="K209" i="6"/>
  <c r="J209" i="6"/>
  <c r="I209" i="6"/>
  <c r="K208" i="6"/>
  <c r="J208" i="6"/>
  <c r="I208" i="6"/>
  <c r="I207" i="6"/>
  <c r="K207" i="6" s="1"/>
  <c r="K206" i="6"/>
  <c r="I206" i="6"/>
  <c r="J206" i="6" s="1"/>
  <c r="L205" i="6"/>
  <c r="I205" i="6"/>
  <c r="J205" i="6" s="1"/>
  <c r="I204" i="6"/>
  <c r="I203" i="6"/>
  <c r="J203" i="6" s="1"/>
  <c r="K202" i="6"/>
  <c r="J202" i="6"/>
  <c r="I202" i="6"/>
  <c r="K201" i="6"/>
  <c r="J201" i="6"/>
  <c r="I201" i="6"/>
  <c r="I200" i="6"/>
  <c r="K200" i="6" s="1"/>
  <c r="K199" i="6"/>
  <c r="I199" i="6"/>
  <c r="J199" i="6" s="1"/>
  <c r="K198" i="6"/>
  <c r="J198" i="6"/>
  <c r="I198" i="6"/>
  <c r="I197" i="6"/>
  <c r="J197" i="6" s="1"/>
  <c r="J196" i="6"/>
  <c r="I196" i="6"/>
  <c r="K196" i="6" s="1"/>
  <c r="L195" i="6"/>
  <c r="I195" i="6"/>
  <c r="K195" i="6" s="1"/>
  <c r="L194" i="6"/>
  <c r="I194" i="6"/>
  <c r="K194" i="6" s="1"/>
  <c r="K193" i="6"/>
  <c r="I193" i="6"/>
  <c r="J193" i="6" s="1"/>
  <c r="K192" i="6"/>
  <c r="J192" i="6"/>
  <c r="I192" i="6"/>
  <c r="I191" i="6"/>
  <c r="J191" i="6" s="1"/>
  <c r="J190" i="6"/>
  <c r="I190" i="6"/>
  <c r="K190" i="6" s="1"/>
  <c r="I189" i="6"/>
  <c r="J189" i="6" s="1"/>
  <c r="K188" i="6"/>
  <c r="J188" i="6"/>
  <c r="I188" i="6"/>
  <c r="K187" i="6"/>
  <c r="J187" i="6"/>
  <c r="I187" i="6"/>
  <c r="I186" i="6"/>
  <c r="K186" i="6" s="1"/>
  <c r="K185" i="6"/>
  <c r="I185" i="6"/>
  <c r="J185" i="6" s="1"/>
  <c r="K184" i="6"/>
  <c r="J184" i="6"/>
  <c r="I184" i="6"/>
  <c r="I183" i="6"/>
  <c r="J183" i="6" s="1"/>
  <c r="J182" i="6"/>
  <c r="I182" i="6"/>
  <c r="K182" i="6" s="1"/>
  <c r="I181" i="6"/>
  <c r="J181" i="6" s="1"/>
  <c r="K180" i="6"/>
  <c r="J180" i="6"/>
  <c r="I180" i="6"/>
  <c r="K179" i="6"/>
  <c r="J179" i="6"/>
  <c r="I179" i="6"/>
  <c r="I178" i="6"/>
  <c r="K178" i="6" s="1"/>
  <c r="K177" i="6"/>
  <c r="I177" i="6"/>
  <c r="J177" i="6" s="1"/>
  <c r="K176" i="6"/>
  <c r="J176" i="6"/>
  <c r="I176" i="6"/>
  <c r="I175" i="6"/>
  <c r="J175" i="6" s="1"/>
  <c r="J174" i="6"/>
  <c r="I174" i="6"/>
  <c r="K174" i="6" s="1"/>
  <c r="I173" i="6"/>
  <c r="J173" i="6" s="1"/>
  <c r="K172" i="6"/>
  <c r="J172" i="6"/>
  <c r="I172" i="6"/>
  <c r="K171" i="6"/>
  <c r="J171" i="6"/>
  <c r="I171" i="6"/>
  <c r="I170" i="6"/>
  <c r="K170" i="6" s="1"/>
  <c r="K169" i="6"/>
  <c r="I169" i="6"/>
  <c r="J169" i="6" s="1"/>
  <c r="K168" i="6"/>
  <c r="J168" i="6"/>
  <c r="I168" i="6"/>
  <c r="I167" i="6"/>
  <c r="J167" i="6" s="1"/>
  <c r="J166" i="6"/>
  <c r="I166" i="6"/>
  <c r="K166" i="6" s="1"/>
  <c r="I165" i="6"/>
  <c r="J165" i="6" s="1"/>
  <c r="L164" i="6"/>
  <c r="K164" i="6"/>
  <c r="I164" i="6"/>
  <c r="J164" i="6" s="1"/>
  <c r="K163" i="6"/>
  <c r="J163" i="6"/>
  <c r="I163" i="6"/>
  <c r="I162" i="6"/>
  <c r="K162" i="6" s="1"/>
  <c r="J161" i="6"/>
  <c r="I161" i="6"/>
  <c r="K161" i="6" s="1"/>
  <c r="I160" i="6"/>
  <c r="J160" i="6" s="1"/>
  <c r="K159" i="6"/>
  <c r="J159" i="6"/>
  <c r="I159" i="6"/>
  <c r="L158" i="6"/>
  <c r="K158" i="6"/>
  <c r="J158" i="6"/>
  <c r="I158" i="6"/>
  <c r="L157" i="6"/>
  <c r="K157" i="6"/>
  <c r="J157" i="6"/>
  <c r="I157" i="6"/>
  <c r="L156" i="6"/>
  <c r="K156" i="6"/>
  <c r="J156" i="6"/>
  <c r="I156" i="6"/>
  <c r="K155" i="6"/>
  <c r="J155" i="6"/>
  <c r="I155" i="6"/>
  <c r="I154" i="6"/>
  <c r="K154" i="6" s="1"/>
  <c r="K153" i="6"/>
  <c r="I153" i="6"/>
  <c r="J153" i="6" s="1"/>
  <c r="L152" i="6"/>
  <c r="K152" i="6"/>
  <c r="I152" i="6"/>
  <c r="J152" i="6" s="1"/>
  <c r="K151" i="6"/>
  <c r="J151" i="6"/>
  <c r="I151" i="6"/>
  <c r="I150" i="6"/>
  <c r="J150" i="6" s="1"/>
  <c r="J149" i="6"/>
  <c r="I149" i="6"/>
  <c r="K149" i="6" s="1"/>
  <c r="I148" i="6"/>
  <c r="J148" i="6" s="1"/>
  <c r="K147" i="6"/>
  <c r="J147" i="6"/>
  <c r="I147" i="6"/>
  <c r="K146" i="6"/>
  <c r="J146" i="6"/>
  <c r="I146" i="6"/>
  <c r="I144" i="6"/>
  <c r="K144" i="6" s="1"/>
  <c r="D144" i="6" a="1"/>
  <c r="D144" i="6" s="1"/>
  <c r="I143" i="6"/>
  <c r="J143" i="6" s="1"/>
  <c r="D143" i="6" a="1"/>
  <c r="D143" i="6"/>
  <c r="K142" i="6"/>
  <c r="J142" i="6"/>
  <c r="I142" i="6"/>
  <c r="D142" i="6" a="1"/>
  <c r="D142" i="6" s="1"/>
  <c r="I141" i="6"/>
  <c r="J141" i="6" s="1"/>
  <c r="D141" i="6" a="1"/>
  <c r="D141" i="6" s="1"/>
  <c r="I140" i="6"/>
  <c r="K140" i="6" s="1"/>
  <c r="K139" i="6"/>
  <c r="I139" i="6"/>
  <c r="J139" i="6" s="1"/>
  <c r="D139" i="6" a="1"/>
  <c r="D139" i="6" s="1"/>
  <c r="J138" i="6"/>
  <c r="I138" i="6"/>
  <c r="K138" i="6" s="1"/>
  <c r="D138" i="6" a="1"/>
  <c r="D138" i="6" s="1"/>
  <c r="K137" i="6"/>
  <c r="J137" i="6"/>
  <c r="I137" i="6"/>
  <c r="D137" i="6" a="1"/>
  <c r="D137" i="6"/>
  <c r="K136" i="6"/>
  <c r="J136" i="6"/>
  <c r="I136" i="6"/>
  <c r="D136" i="6" a="1"/>
  <c r="D136" i="6" s="1"/>
  <c r="I135" i="6"/>
  <c r="J135" i="6" s="1"/>
  <c r="D135" i="6" a="1"/>
  <c r="D135" i="6" s="1"/>
  <c r="E121" i="6"/>
  <c r="E120" i="6"/>
  <c r="E119" i="6"/>
  <c r="E118" i="6"/>
  <c r="E117" i="6"/>
  <c r="E116" i="6"/>
  <c r="E115" i="6"/>
  <c r="E114" i="6"/>
  <c r="E113" i="6"/>
  <c r="E112" i="6"/>
  <c r="E110" i="6"/>
  <c r="E109" i="6"/>
  <c r="E108" i="6"/>
  <c r="E105" i="6"/>
  <c r="E104" i="6"/>
  <c r="E103" i="6"/>
  <c r="E101" i="6"/>
  <c r="E100" i="6"/>
  <c r="E99" i="6"/>
  <c r="E98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I1071" i="5"/>
  <c r="K1071" i="5" s="1"/>
  <c r="K1070" i="5"/>
  <c r="I1070" i="5"/>
  <c r="J1070" i="5" s="1"/>
  <c r="K1069" i="5"/>
  <c r="J1069" i="5"/>
  <c r="I1069" i="5"/>
  <c r="I1068" i="5"/>
  <c r="K1068" i="5" s="1"/>
  <c r="J1067" i="5"/>
  <c r="I1067" i="5"/>
  <c r="K1067" i="5" s="1"/>
  <c r="I1066" i="5"/>
  <c r="J1066" i="5" s="1"/>
  <c r="K1065" i="5"/>
  <c r="J1065" i="5"/>
  <c r="I1065" i="5"/>
  <c r="K1064" i="5"/>
  <c r="J1064" i="5"/>
  <c r="I1064" i="5"/>
  <c r="I1063" i="5"/>
  <c r="K1063" i="5" s="1"/>
  <c r="K1062" i="5"/>
  <c r="I1062" i="5"/>
  <c r="J1062" i="5" s="1"/>
  <c r="K1061" i="5"/>
  <c r="J1061" i="5"/>
  <c r="I1061" i="5"/>
  <c r="I1060" i="5"/>
  <c r="K1060" i="5" s="1"/>
  <c r="J1059" i="5"/>
  <c r="I1059" i="5"/>
  <c r="K1059" i="5" s="1"/>
  <c r="I1058" i="5"/>
  <c r="J1058" i="5" s="1"/>
  <c r="K1057" i="5"/>
  <c r="J1057" i="5"/>
  <c r="I1057" i="5"/>
  <c r="K1056" i="5"/>
  <c r="J1056" i="5"/>
  <c r="I1056" i="5"/>
  <c r="I1055" i="5"/>
  <c r="K1055" i="5" s="1"/>
  <c r="K1054" i="5"/>
  <c r="I1054" i="5"/>
  <c r="J1054" i="5" s="1"/>
  <c r="K1053" i="5"/>
  <c r="J1053" i="5"/>
  <c r="I1053" i="5"/>
  <c r="I1052" i="5"/>
  <c r="K1052" i="5" s="1"/>
  <c r="J1051" i="5"/>
  <c r="I1051" i="5"/>
  <c r="K1051" i="5" s="1"/>
  <c r="I1050" i="5"/>
  <c r="J1050" i="5" s="1"/>
  <c r="K1049" i="5"/>
  <c r="J1049" i="5"/>
  <c r="I1049" i="5"/>
  <c r="K1048" i="5"/>
  <c r="J1048" i="5"/>
  <c r="I1048" i="5"/>
  <c r="I1047" i="5"/>
  <c r="K1047" i="5" s="1"/>
  <c r="K1046" i="5"/>
  <c r="I1046" i="5"/>
  <c r="J1046" i="5" s="1"/>
  <c r="K1045" i="5"/>
  <c r="J1045" i="5"/>
  <c r="I1045" i="5"/>
  <c r="I1044" i="5"/>
  <c r="K1044" i="5" s="1"/>
  <c r="J1043" i="5"/>
  <c r="I1043" i="5"/>
  <c r="K1043" i="5" s="1"/>
  <c r="I1042" i="5"/>
  <c r="J1042" i="5" s="1"/>
  <c r="K1041" i="5"/>
  <c r="J1041" i="5"/>
  <c r="I1041" i="5"/>
  <c r="K1040" i="5"/>
  <c r="J1040" i="5"/>
  <c r="I1040" i="5"/>
  <c r="I1039" i="5"/>
  <c r="K1039" i="5" s="1"/>
  <c r="K1038" i="5"/>
  <c r="I1038" i="5"/>
  <c r="J1038" i="5" s="1"/>
  <c r="K1037" i="5"/>
  <c r="J1037" i="5"/>
  <c r="I1037" i="5"/>
  <c r="I1036" i="5"/>
  <c r="K1036" i="5" s="1"/>
  <c r="J1035" i="5"/>
  <c r="I1035" i="5"/>
  <c r="K1035" i="5" s="1"/>
  <c r="I1034" i="5"/>
  <c r="J1034" i="5" s="1"/>
  <c r="K1033" i="5"/>
  <c r="J1033" i="5"/>
  <c r="I1033" i="5"/>
  <c r="K1032" i="5"/>
  <c r="J1032" i="5"/>
  <c r="I1032" i="5"/>
  <c r="I1031" i="5"/>
  <c r="K1031" i="5" s="1"/>
  <c r="K1030" i="5"/>
  <c r="I1030" i="5"/>
  <c r="J1030" i="5" s="1"/>
  <c r="K1029" i="5"/>
  <c r="J1029" i="5"/>
  <c r="I1029" i="5"/>
  <c r="I1028" i="5"/>
  <c r="K1028" i="5" s="1"/>
  <c r="J1027" i="5"/>
  <c r="I1027" i="5"/>
  <c r="K1027" i="5" s="1"/>
  <c r="I1026" i="5"/>
  <c r="J1026" i="5" s="1"/>
  <c r="K1025" i="5"/>
  <c r="J1025" i="5"/>
  <c r="I1025" i="5"/>
  <c r="K1024" i="5"/>
  <c r="J1024" i="5"/>
  <c r="I1024" i="5"/>
  <c r="I1023" i="5"/>
  <c r="K1023" i="5" s="1"/>
  <c r="K1022" i="5"/>
  <c r="I1022" i="5"/>
  <c r="J1022" i="5" s="1"/>
  <c r="K1021" i="5"/>
  <c r="J1021" i="5"/>
  <c r="I1021" i="5"/>
  <c r="I1020" i="5"/>
  <c r="K1020" i="5" s="1"/>
  <c r="J1019" i="5"/>
  <c r="I1019" i="5"/>
  <c r="K1019" i="5" s="1"/>
  <c r="I1018" i="5"/>
  <c r="J1018" i="5" s="1"/>
  <c r="K1017" i="5"/>
  <c r="J1017" i="5"/>
  <c r="I1017" i="5"/>
  <c r="K1016" i="5"/>
  <c r="J1016" i="5"/>
  <c r="I1016" i="5"/>
  <c r="I1015" i="5"/>
  <c r="K1015" i="5" s="1"/>
  <c r="K1014" i="5"/>
  <c r="I1014" i="5"/>
  <c r="J1014" i="5" s="1"/>
  <c r="K1013" i="5"/>
  <c r="J1013" i="5"/>
  <c r="I1013" i="5"/>
  <c r="I1012" i="5"/>
  <c r="K1012" i="5" s="1"/>
  <c r="J1011" i="5"/>
  <c r="I1011" i="5"/>
  <c r="K1011" i="5" s="1"/>
  <c r="I1010" i="5"/>
  <c r="J1010" i="5" s="1"/>
  <c r="K1009" i="5"/>
  <c r="J1009" i="5"/>
  <c r="I1009" i="5"/>
  <c r="K1008" i="5"/>
  <c r="J1008" i="5"/>
  <c r="I1008" i="5"/>
  <c r="I1007" i="5"/>
  <c r="K1007" i="5" s="1"/>
  <c r="K1006" i="5"/>
  <c r="I1006" i="5"/>
  <c r="J1006" i="5" s="1"/>
  <c r="K1005" i="5"/>
  <c r="J1005" i="5"/>
  <c r="I1005" i="5"/>
  <c r="I1004" i="5"/>
  <c r="K1004" i="5" s="1"/>
  <c r="J1003" i="5"/>
  <c r="I1003" i="5"/>
  <c r="K1003" i="5" s="1"/>
  <c r="I1002" i="5"/>
  <c r="J1002" i="5" s="1"/>
  <c r="K1001" i="5"/>
  <c r="J1001" i="5"/>
  <c r="I1001" i="5"/>
  <c r="K1000" i="5"/>
  <c r="J1000" i="5"/>
  <c r="I1000" i="5"/>
  <c r="I999" i="5"/>
  <c r="K999" i="5" s="1"/>
  <c r="K998" i="5"/>
  <c r="I998" i="5"/>
  <c r="J998" i="5" s="1"/>
  <c r="K997" i="5"/>
  <c r="J997" i="5"/>
  <c r="I997" i="5"/>
  <c r="I996" i="5"/>
  <c r="K996" i="5" s="1"/>
  <c r="J995" i="5"/>
  <c r="I995" i="5"/>
  <c r="K995" i="5" s="1"/>
  <c r="I994" i="5"/>
  <c r="J994" i="5" s="1"/>
  <c r="K993" i="5"/>
  <c r="J993" i="5"/>
  <c r="I993" i="5"/>
  <c r="K992" i="5"/>
  <c r="J992" i="5"/>
  <c r="I992" i="5"/>
  <c r="I991" i="5"/>
  <c r="K991" i="5" s="1"/>
  <c r="K990" i="5"/>
  <c r="I990" i="5"/>
  <c r="J990" i="5" s="1"/>
  <c r="K989" i="5"/>
  <c r="J989" i="5"/>
  <c r="I989" i="5"/>
  <c r="I988" i="5"/>
  <c r="K988" i="5" s="1"/>
  <c r="J987" i="5"/>
  <c r="I987" i="5"/>
  <c r="K987" i="5" s="1"/>
  <c r="I986" i="5"/>
  <c r="J986" i="5" s="1"/>
  <c r="K985" i="5"/>
  <c r="J985" i="5"/>
  <c r="I985" i="5"/>
  <c r="K984" i="5"/>
  <c r="J984" i="5"/>
  <c r="I984" i="5"/>
  <c r="I983" i="5"/>
  <c r="K983" i="5" s="1"/>
  <c r="K982" i="5"/>
  <c r="I982" i="5"/>
  <c r="J982" i="5" s="1"/>
  <c r="K981" i="5"/>
  <c r="J981" i="5"/>
  <c r="I981" i="5"/>
  <c r="I980" i="5"/>
  <c r="K980" i="5" s="1"/>
  <c r="J979" i="5"/>
  <c r="I979" i="5"/>
  <c r="K979" i="5" s="1"/>
  <c r="I978" i="5"/>
  <c r="J978" i="5" s="1"/>
  <c r="K977" i="5"/>
  <c r="J977" i="5"/>
  <c r="I977" i="5"/>
  <c r="K976" i="5"/>
  <c r="J976" i="5"/>
  <c r="I976" i="5"/>
  <c r="I975" i="5"/>
  <c r="K975" i="5" s="1"/>
  <c r="K974" i="5"/>
  <c r="I974" i="5"/>
  <c r="J974" i="5" s="1"/>
  <c r="K973" i="5"/>
  <c r="J973" i="5"/>
  <c r="I973" i="5"/>
  <c r="I972" i="5"/>
  <c r="K972" i="5" s="1"/>
  <c r="J971" i="5"/>
  <c r="I971" i="5"/>
  <c r="K971" i="5" s="1"/>
  <c r="I970" i="5"/>
  <c r="J970" i="5" s="1"/>
  <c r="K969" i="5"/>
  <c r="J969" i="5"/>
  <c r="I969" i="5"/>
  <c r="K968" i="5"/>
  <c r="J968" i="5"/>
  <c r="I968" i="5"/>
  <c r="I967" i="5"/>
  <c r="K967" i="5" s="1"/>
  <c r="K966" i="5"/>
  <c r="I966" i="5"/>
  <c r="J966" i="5" s="1"/>
  <c r="K965" i="5"/>
  <c r="J965" i="5"/>
  <c r="I965" i="5"/>
  <c r="I964" i="5"/>
  <c r="K964" i="5" s="1"/>
  <c r="J963" i="5"/>
  <c r="I963" i="5"/>
  <c r="K963" i="5" s="1"/>
  <c r="I962" i="5"/>
  <c r="J962" i="5" s="1"/>
  <c r="K961" i="5"/>
  <c r="J961" i="5"/>
  <c r="I961" i="5"/>
  <c r="K960" i="5"/>
  <c r="J960" i="5"/>
  <c r="I960" i="5"/>
  <c r="I959" i="5"/>
  <c r="K959" i="5" s="1"/>
  <c r="K958" i="5"/>
  <c r="I958" i="5"/>
  <c r="J958" i="5" s="1"/>
  <c r="K957" i="5"/>
  <c r="J957" i="5"/>
  <c r="I957" i="5"/>
  <c r="I956" i="5"/>
  <c r="K956" i="5" s="1"/>
  <c r="J955" i="5"/>
  <c r="I955" i="5"/>
  <c r="K955" i="5" s="1"/>
  <c r="I954" i="5"/>
  <c r="J954" i="5" s="1"/>
  <c r="K953" i="5"/>
  <c r="J953" i="5"/>
  <c r="I953" i="5"/>
  <c r="K952" i="5"/>
  <c r="J952" i="5"/>
  <c r="I952" i="5"/>
  <c r="I951" i="5"/>
  <c r="K951" i="5" s="1"/>
  <c r="K950" i="5"/>
  <c r="I950" i="5"/>
  <c r="J950" i="5" s="1"/>
  <c r="K949" i="5"/>
  <c r="J949" i="5"/>
  <c r="I949" i="5"/>
  <c r="I948" i="5"/>
  <c r="K948" i="5" s="1"/>
  <c r="J947" i="5"/>
  <c r="I947" i="5"/>
  <c r="K947" i="5" s="1"/>
  <c r="I946" i="5"/>
  <c r="J946" i="5" s="1"/>
  <c r="K945" i="5"/>
  <c r="J945" i="5"/>
  <c r="I945" i="5"/>
  <c r="K944" i="5"/>
  <c r="J944" i="5"/>
  <c r="I944" i="5"/>
  <c r="I943" i="5"/>
  <c r="K943" i="5" s="1"/>
  <c r="K942" i="5"/>
  <c r="I942" i="5"/>
  <c r="J942" i="5" s="1"/>
  <c r="K941" i="5"/>
  <c r="J941" i="5"/>
  <c r="I941" i="5"/>
  <c r="I940" i="5"/>
  <c r="K940" i="5" s="1"/>
  <c r="J939" i="5"/>
  <c r="I939" i="5"/>
  <c r="K939" i="5" s="1"/>
  <c r="I938" i="5"/>
  <c r="J938" i="5" s="1"/>
  <c r="K937" i="5"/>
  <c r="J937" i="5"/>
  <c r="I937" i="5"/>
  <c r="K936" i="5"/>
  <c r="J936" i="5"/>
  <c r="I936" i="5"/>
  <c r="I935" i="5"/>
  <c r="K935" i="5" s="1"/>
  <c r="K934" i="5"/>
  <c r="I934" i="5"/>
  <c r="J934" i="5" s="1"/>
  <c r="K933" i="5"/>
  <c r="J933" i="5"/>
  <c r="I933" i="5"/>
  <c r="I932" i="5"/>
  <c r="K932" i="5" s="1"/>
  <c r="J931" i="5"/>
  <c r="I931" i="5"/>
  <c r="K931" i="5" s="1"/>
  <c r="I930" i="5"/>
  <c r="J930" i="5" s="1"/>
  <c r="K929" i="5"/>
  <c r="J929" i="5"/>
  <c r="I929" i="5"/>
  <c r="K928" i="5"/>
  <c r="J928" i="5"/>
  <c r="I928" i="5"/>
  <c r="I927" i="5"/>
  <c r="K927" i="5" s="1"/>
  <c r="K926" i="5"/>
  <c r="I926" i="5"/>
  <c r="J926" i="5" s="1"/>
  <c r="K925" i="5"/>
  <c r="J925" i="5"/>
  <c r="I925" i="5"/>
  <c r="I924" i="5"/>
  <c r="K924" i="5" s="1"/>
  <c r="J923" i="5"/>
  <c r="I923" i="5"/>
  <c r="K923" i="5" s="1"/>
  <c r="I922" i="5"/>
  <c r="J922" i="5" s="1"/>
  <c r="K921" i="5"/>
  <c r="J921" i="5"/>
  <c r="I921" i="5"/>
  <c r="K920" i="5"/>
  <c r="J920" i="5"/>
  <c r="I920" i="5"/>
  <c r="I919" i="5"/>
  <c r="K919" i="5" s="1"/>
  <c r="K918" i="5"/>
  <c r="I918" i="5"/>
  <c r="J918" i="5" s="1"/>
  <c r="K917" i="5"/>
  <c r="J917" i="5"/>
  <c r="I917" i="5"/>
  <c r="I916" i="5"/>
  <c r="K916" i="5" s="1"/>
  <c r="J915" i="5"/>
  <c r="I915" i="5"/>
  <c r="K915" i="5" s="1"/>
  <c r="I914" i="5"/>
  <c r="J914" i="5" s="1"/>
  <c r="K913" i="5"/>
  <c r="J913" i="5"/>
  <c r="I913" i="5"/>
  <c r="K912" i="5"/>
  <c r="J912" i="5"/>
  <c r="I912" i="5"/>
  <c r="I911" i="5"/>
  <c r="K911" i="5" s="1"/>
  <c r="K910" i="5"/>
  <c r="I910" i="5"/>
  <c r="J910" i="5" s="1"/>
  <c r="K909" i="5"/>
  <c r="J909" i="5"/>
  <c r="I909" i="5"/>
  <c r="I908" i="5"/>
  <c r="K908" i="5" s="1"/>
  <c r="J907" i="5"/>
  <c r="I907" i="5"/>
  <c r="K907" i="5" s="1"/>
  <c r="I906" i="5"/>
  <c r="J906" i="5" s="1"/>
  <c r="K905" i="5"/>
  <c r="J905" i="5"/>
  <c r="I905" i="5"/>
  <c r="K904" i="5"/>
  <c r="J904" i="5"/>
  <c r="I904" i="5"/>
  <c r="I903" i="5"/>
  <c r="K903" i="5" s="1"/>
  <c r="K902" i="5"/>
  <c r="I902" i="5"/>
  <c r="J902" i="5" s="1"/>
  <c r="K901" i="5"/>
  <c r="J901" i="5"/>
  <c r="I901" i="5"/>
  <c r="I900" i="5"/>
  <c r="K900" i="5" s="1"/>
  <c r="J899" i="5"/>
  <c r="I899" i="5"/>
  <c r="K899" i="5" s="1"/>
  <c r="I898" i="5"/>
  <c r="J898" i="5" s="1"/>
  <c r="K897" i="5"/>
  <c r="J897" i="5"/>
  <c r="I897" i="5"/>
  <c r="K896" i="5"/>
  <c r="J896" i="5"/>
  <c r="I896" i="5"/>
  <c r="I895" i="5"/>
  <c r="K895" i="5" s="1"/>
  <c r="K894" i="5"/>
  <c r="I894" i="5"/>
  <c r="J894" i="5" s="1"/>
  <c r="K893" i="5"/>
  <c r="J893" i="5"/>
  <c r="I893" i="5"/>
  <c r="I892" i="5"/>
  <c r="K892" i="5" s="1"/>
  <c r="J891" i="5"/>
  <c r="I891" i="5"/>
  <c r="K891" i="5" s="1"/>
  <c r="I890" i="5"/>
  <c r="J890" i="5" s="1"/>
  <c r="K889" i="5"/>
  <c r="J889" i="5"/>
  <c r="I889" i="5"/>
  <c r="K888" i="5"/>
  <c r="J888" i="5"/>
  <c r="I888" i="5"/>
  <c r="I887" i="5"/>
  <c r="K887" i="5" s="1"/>
  <c r="K886" i="5"/>
  <c r="I886" i="5"/>
  <c r="J886" i="5" s="1"/>
  <c r="K885" i="5"/>
  <c r="J885" i="5"/>
  <c r="I885" i="5"/>
  <c r="I884" i="5"/>
  <c r="K884" i="5" s="1"/>
  <c r="J883" i="5"/>
  <c r="I883" i="5"/>
  <c r="K883" i="5" s="1"/>
  <c r="I882" i="5"/>
  <c r="J882" i="5" s="1"/>
  <c r="K881" i="5"/>
  <c r="J881" i="5"/>
  <c r="I881" i="5"/>
  <c r="K880" i="5"/>
  <c r="J880" i="5"/>
  <c r="I880" i="5"/>
  <c r="I879" i="5"/>
  <c r="K879" i="5" s="1"/>
  <c r="K878" i="5"/>
  <c r="I878" i="5"/>
  <c r="J878" i="5" s="1"/>
  <c r="K877" i="5"/>
  <c r="J877" i="5"/>
  <c r="I877" i="5"/>
  <c r="I876" i="5"/>
  <c r="K876" i="5" s="1"/>
  <c r="J875" i="5"/>
  <c r="I875" i="5"/>
  <c r="K875" i="5" s="1"/>
  <c r="I874" i="5"/>
  <c r="J874" i="5" s="1"/>
  <c r="K873" i="5"/>
  <c r="J873" i="5"/>
  <c r="I873" i="5"/>
  <c r="K872" i="5"/>
  <c r="J872" i="5"/>
  <c r="I872" i="5"/>
  <c r="I871" i="5"/>
  <c r="K871" i="5" s="1"/>
  <c r="K870" i="5"/>
  <c r="I870" i="5"/>
  <c r="J870" i="5" s="1"/>
  <c r="K869" i="5"/>
  <c r="J869" i="5"/>
  <c r="I869" i="5"/>
  <c r="I868" i="5"/>
  <c r="K868" i="5" s="1"/>
  <c r="J867" i="5"/>
  <c r="I867" i="5"/>
  <c r="K867" i="5" s="1"/>
  <c r="I866" i="5"/>
  <c r="J866" i="5" s="1"/>
  <c r="K865" i="5"/>
  <c r="J865" i="5"/>
  <c r="I865" i="5"/>
  <c r="K864" i="5"/>
  <c r="J864" i="5"/>
  <c r="I864" i="5"/>
  <c r="I863" i="5"/>
  <c r="K863" i="5" s="1"/>
  <c r="K862" i="5"/>
  <c r="I862" i="5"/>
  <c r="J862" i="5" s="1"/>
  <c r="K861" i="5"/>
  <c r="J861" i="5"/>
  <c r="I861" i="5"/>
  <c r="I860" i="5"/>
  <c r="K860" i="5" s="1"/>
  <c r="J859" i="5"/>
  <c r="I859" i="5"/>
  <c r="K859" i="5" s="1"/>
  <c r="I858" i="5"/>
  <c r="J858" i="5" s="1"/>
  <c r="K857" i="5"/>
  <c r="J857" i="5"/>
  <c r="I857" i="5"/>
  <c r="K856" i="5"/>
  <c r="J856" i="5"/>
  <c r="I856" i="5"/>
  <c r="I855" i="5"/>
  <c r="K855" i="5" s="1"/>
  <c r="K854" i="5"/>
  <c r="I854" i="5"/>
  <c r="J854" i="5" s="1"/>
  <c r="K853" i="5"/>
  <c r="J853" i="5"/>
  <c r="I853" i="5"/>
  <c r="I852" i="5"/>
  <c r="K852" i="5" s="1"/>
  <c r="J851" i="5"/>
  <c r="I851" i="5"/>
  <c r="K851" i="5" s="1"/>
  <c r="I850" i="5"/>
  <c r="J850" i="5" s="1"/>
  <c r="K849" i="5"/>
  <c r="J849" i="5"/>
  <c r="I849" i="5"/>
  <c r="K848" i="5"/>
  <c r="J848" i="5"/>
  <c r="I848" i="5"/>
  <c r="I847" i="5"/>
  <c r="K847" i="5" s="1"/>
  <c r="K846" i="5"/>
  <c r="I846" i="5"/>
  <c r="J846" i="5" s="1"/>
  <c r="K845" i="5"/>
  <c r="J845" i="5"/>
  <c r="I845" i="5"/>
  <c r="I844" i="5"/>
  <c r="K844" i="5" s="1"/>
  <c r="J843" i="5"/>
  <c r="I843" i="5"/>
  <c r="K843" i="5" s="1"/>
  <c r="I842" i="5"/>
  <c r="J842" i="5" s="1"/>
  <c r="K841" i="5"/>
  <c r="J841" i="5"/>
  <c r="I841" i="5"/>
  <c r="K840" i="5"/>
  <c r="J840" i="5"/>
  <c r="I840" i="5"/>
  <c r="I839" i="5"/>
  <c r="K839" i="5" s="1"/>
  <c r="K838" i="5"/>
  <c r="I838" i="5"/>
  <c r="J838" i="5" s="1"/>
  <c r="K837" i="5"/>
  <c r="J837" i="5"/>
  <c r="I837" i="5"/>
  <c r="I836" i="5"/>
  <c r="K836" i="5" s="1"/>
  <c r="J835" i="5"/>
  <c r="I835" i="5"/>
  <c r="K835" i="5" s="1"/>
  <c r="I834" i="5"/>
  <c r="J834" i="5" s="1"/>
  <c r="K833" i="5"/>
  <c r="J833" i="5"/>
  <c r="I833" i="5"/>
  <c r="K832" i="5"/>
  <c r="J832" i="5"/>
  <c r="I832" i="5"/>
  <c r="I831" i="5"/>
  <c r="K831" i="5" s="1"/>
  <c r="K830" i="5"/>
  <c r="I830" i="5"/>
  <c r="J830" i="5" s="1"/>
  <c r="K829" i="5"/>
  <c r="J829" i="5"/>
  <c r="I829" i="5"/>
  <c r="I828" i="5"/>
  <c r="K828" i="5" s="1"/>
  <c r="J827" i="5"/>
  <c r="I827" i="5"/>
  <c r="K827" i="5" s="1"/>
  <c r="I826" i="5"/>
  <c r="J826" i="5" s="1"/>
  <c r="K825" i="5"/>
  <c r="J825" i="5"/>
  <c r="I825" i="5"/>
  <c r="K824" i="5"/>
  <c r="J824" i="5"/>
  <c r="I824" i="5"/>
  <c r="I823" i="5"/>
  <c r="K823" i="5" s="1"/>
  <c r="K822" i="5"/>
  <c r="I822" i="5"/>
  <c r="J822" i="5" s="1"/>
  <c r="K821" i="5"/>
  <c r="J821" i="5"/>
  <c r="I821" i="5"/>
  <c r="I820" i="5"/>
  <c r="K820" i="5" s="1"/>
  <c r="J819" i="5"/>
  <c r="I819" i="5"/>
  <c r="K819" i="5" s="1"/>
  <c r="I818" i="5"/>
  <c r="J818" i="5" s="1"/>
  <c r="K817" i="5"/>
  <c r="J817" i="5"/>
  <c r="I817" i="5"/>
  <c r="K816" i="5"/>
  <c r="J816" i="5"/>
  <c r="I816" i="5"/>
  <c r="I815" i="5"/>
  <c r="K815" i="5" s="1"/>
  <c r="K814" i="5"/>
  <c r="I814" i="5"/>
  <c r="J814" i="5" s="1"/>
  <c r="K813" i="5"/>
  <c r="J813" i="5"/>
  <c r="I813" i="5"/>
  <c r="I812" i="5"/>
  <c r="K812" i="5" s="1"/>
  <c r="J811" i="5"/>
  <c r="I811" i="5"/>
  <c r="K811" i="5" s="1"/>
  <c r="I810" i="5"/>
  <c r="J810" i="5" s="1"/>
  <c r="K809" i="5"/>
  <c r="J809" i="5"/>
  <c r="I809" i="5"/>
  <c r="K808" i="5"/>
  <c r="J808" i="5"/>
  <c r="I808" i="5"/>
  <c r="I807" i="5"/>
  <c r="K807" i="5" s="1"/>
  <c r="K806" i="5"/>
  <c r="I806" i="5"/>
  <c r="J806" i="5" s="1"/>
  <c r="K805" i="5"/>
  <c r="J805" i="5"/>
  <c r="I805" i="5"/>
  <c r="I804" i="5"/>
  <c r="K804" i="5" s="1"/>
  <c r="J803" i="5"/>
  <c r="I803" i="5"/>
  <c r="K803" i="5" s="1"/>
  <c r="I802" i="5"/>
  <c r="J802" i="5" s="1"/>
  <c r="K801" i="5"/>
  <c r="J801" i="5"/>
  <c r="I801" i="5"/>
  <c r="K800" i="5"/>
  <c r="J800" i="5"/>
  <c r="I800" i="5"/>
  <c r="I799" i="5"/>
  <c r="K799" i="5" s="1"/>
  <c r="K798" i="5"/>
  <c r="I798" i="5"/>
  <c r="J798" i="5" s="1"/>
  <c r="K797" i="5"/>
  <c r="J797" i="5"/>
  <c r="I797" i="5"/>
  <c r="I796" i="5"/>
  <c r="K796" i="5" s="1"/>
  <c r="J795" i="5"/>
  <c r="I795" i="5"/>
  <c r="K795" i="5" s="1"/>
  <c r="I794" i="5"/>
  <c r="J794" i="5" s="1"/>
  <c r="K793" i="5"/>
  <c r="J793" i="5"/>
  <c r="I793" i="5"/>
  <c r="K792" i="5"/>
  <c r="J792" i="5"/>
  <c r="I792" i="5"/>
  <c r="I791" i="5"/>
  <c r="K791" i="5" s="1"/>
  <c r="K790" i="5"/>
  <c r="I790" i="5"/>
  <c r="J790" i="5" s="1"/>
  <c r="K789" i="5"/>
  <c r="J789" i="5"/>
  <c r="I789" i="5"/>
  <c r="I788" i="5"/>
  <c r="K788" i="5" s="1"/>
  <c r="J787" i="5"/>
  <c r="I787" i="5"/>
  <c r="K787" i="5" s="1"/>
  <c r="I786" i="5"/>
  <c r="J786" i="5" s="1"/>
  <c r="K785" i="5"/>
  <c r="J785" i="5"/>
  <c r="I785" i="5"/>
  <c r="K784" i="5"/>
  <c r="J784" i="5"/>
  <c r="I784" i="5"/>
  <c r="I783" i="5"/>
  <c r="K783" i="5" s="1"/>
  <c r="K782" i="5"/>
  <c r="I782" i="5"/>
  <c r="J782" i="5" s="1"/>
  <c r="K781" i="5"/>
  <c r="J781" i="5"/>
  <c r="I781" i="5"/>
  <c r="I780" i="5"/>
  <c r="K780" i="5" s="1"/>
  <c r="J779" i="5"/>
  <c r="I779" i="5"/>
  <c r="K779" i="5" s="1"/>
  <c r="I778" i="5"/>
  <c r="J778" i="5" s="1"/>
  <c r="K777" i="5"/>
  <c r="J777" i="5"/>
  <c r="I777" i="5"/>
  <c r="K776" i="5"/>
  <c r="J776" i="5"/>
  <c r="I776" i="5"/>
  <c r="I775" i="5"/>
  <c r="K775" i="5" s="1"/>
  <c r="K774" i="5"/>
  <c r="I774" i="5"/>
  <c r="J774" i="5" s="1"/>
  <c r="K773" i="5"/>
  <c r="J773" i="5"/>
  <c r="I773" i="5"/>
  <c r="I772" i="5"/>
  <c r="K772" i="5" s="1"/>
  <c r="J771" i="5"/>
  <c r="I771" i="5"/>
  <c r="K771" i="5" s="1"/>
  <c r="I770" i="5"/>
  <c r="J770" i="5" s="1"/>
  <c r="K769" i="5"/>
  <c r="J769" i="5"/>
  <c r="I769" i="5"/>
  <c r="K768" i="5"/>
  <c r="J768" i="5"/>
  <c r="I768" i="5"/>
  <c r="I767" i="5"/>
  <c r="K767" i="5" s="1"/>
  <c r="K766" i="5"/>
  <c r="I766" i="5"/>
  <c r="J766" i="5" s="1"/>
  <c r="K765" i="5"/>
  <c r="J765" i="5"/>
  <c r="I765" i="5"/>
  <c r="I764" i="5"/>
  <c r="K764" i="5" s="1"/>
  <c r="J763" i="5"/>
  <c r="I763" i="5"/>
  <c r="K763" i="5" s="1"/>
  <c r="I762" i="5"/>
  <c r="J762" i="5" s="1"/>
  <c r="K761" i="5"/>
  <c r="J761" i="5"/>
  <c r="I761" i="5"/>
  <c r="K760" i="5"/>
  <c r="J760" i="5"/>
  <c r="I760" i="5"/>
  <c r="I759" i="5"/>
  <c r="K759" i="5" s="1"/>
  <c r="K758" i="5"/>
  <c r="I758" i="5"/>
  <c r="J758" i="5" s="1"/>
  <c r="K757" i="5"/>
  <c r="J757" i="5"/>
  <c r="I757" i="5"/>
  <c r="I756" i="5"/>
  <c r="K756" i="5" s="1"/>
  <c r="J755" i="5"/>
  <c r="I755" i="5"/>
  <c r="K755" i="5" s="1"/>
  <c r="I754" i="5"/>
  <c r="J754" i="5" s="1"/>
  <c r="K753" i="5"/>
  <c r="J753" i="5"/>
  <c r="I753" i="5"/>
  <c r="K752" i="5"/>
  <c r="J752" i="5"/>
  <c r="I752" i="5"/>
  <c r="I751" i="5"/>
  <c r="K751" i="5" s="1"/>
  <c r="K750" i="5"/>
  <c r="I750" i="5"/>
  <c r="J750" i="5" s="1"/>
  <c r="K749" i="5"/>
  <c r="J749" i="5"/>
  <c r="I749" i="5"/>
  <c r="I748" i="5"/>
  <c r="K748" i="5" s="1"/>
  <c r="J747" i="5"/>
  <c r="I747" i="5"/>
  <c r="K747" i="5" s="1"/>
  <c r="I746" i="5"/>
  <c r="J746" i="5" s="1"/>
  <c r="K745" i="5"/>
  <c r="J745" i="5"/>
  <c r="I745" i="5"/>
  <c r="K744" i="5"/>
  <c r="J744" i="5"/>
  <c r="I744" i="5"/>
  <c r="I743" i="5"/>
  <c r="K743" i="5" s="1"/>
  <c r="K742" i="5"/>
  <c r="I742" i="5"/>
  <c r="J742" i="5" s="1"/>
  <c r="K741" i="5"/>
  <c r="J741" i="5"/>
  <c r="I741" i="5"/>
  <c r="I740" i="5"/>
  <c r="K740" i="5" s="1"/>
  <c r="J739" i="5"/>
  <c r="I739" i="5"/>
  <c r="K739" i="5" s="1"/>
  <c r="I738" i="5"/>
  <c r="J738" i="5" s="1"/>
  <c r="K737" i="5"/>
  <c r="J737" i="5"/>
  <c r="I737" i="5"/>
  <c r="K736" i="5"/>
  <c r="J736" i="5"/>
  <c r="I736" i="5"/>
  <c r="I735" i="5"/>
  <c r="K735" i="5" s="1"/>
  <c r="K734" i="5"/>
  <c r="I734" i="5"/>
  <c r="J734" i="5" s="1"/>
  <c r="K733" i="5"/>
  <c r="J733" i="5"/>
  <c r="I733" i="5"/>
  <c r="I732" i="5"/>
  <c r="K732" i="5" s="1"/>
  <c r="J731" i="5"/>
  <c r="I731" i="5"/>
  <c r="K731" i="5" s="1"/>
  <c r="I730" i="5"/>
  <c r="J730" i="5" s="1"/>
  <c r="K729" i="5"/>
  <c r="J729" i="5"/>
  <c r="I729" i="5"/>
  <c r="K728" i="5"/>
  <c r="J728" i="5"/>
  <c r="I728" i="5"/>
  <c r="I727" i="5"/>
  <c r="K727" i="5" s="1"/>
  <c r="K726" i="5"/>
  <c r="I726" i="5"/>
  <c r="J726" i="5" s="1"/>
  <c r="K725" i="5"/>
  <c r="J725" i="5"/>
  <c r="I725" i="5"/>
  <c r="I724" i="5"/>
  <c r="K724" i="5" s="1"/>
  <c r="J723" i="5"/>
  <c r="I723" i="5"/>
  <c r="K723" i="5" s="1"/>
  <c r="I722" i="5"/>
  <c r="J722" i="5" s="1"/>
  <c r="K721" i="5"/>
  <c r="J721" i="5"/>
  <c r="I721" i="5"/>
  <c r="K720" i="5"/>
  <c r="J720" i="5"/>
  <c r="I720" i="5"/>
  <c r="I719" i="5"/>
  <c r="K719" i="5" s="1"/>
  <c r="K718" i="5"/>
  <c r="I718" i="5"/>
  <c r="J718" i="5" s="1"/>
  <c r="K717" i="5"/>
  <c r="J717" i="5"/>
  <c r="I717" i="5"/>
  <c r="I716" i="5"/>
  <c r="K716" i="5" s="1"/>
  <c r="J715" i="5"/>
  <c r="I715" i="5"/>
  <c r="K715" i="5" s="1"/>
  <c r="I714" i="5"/>
  <c r="J714" i="5" s="1"/>
  <c r="K713" i="5"/>
  <c r="J713" i="5"/>
  <c r="I713" i="5"/>
  <c r="K712" i="5"/>
  <c r="J712" i="5"/>
  <c r="I712" i="5"/>
  <c r="I711" i="5"/>
  <c r="K711" i="5" s="1"/>
  <c r="K710" i="5"/>
  <c r="I710" i="5"/>
  <c r="J710" i="5" s="1"/>
  <c r="K709" i="5"/>
  <c r="J709" i="5"/>
  <c r="I709" i="5"/>
  <c r="I708" i="5"/>
  <c r="K708" i="5" s="1"/>
  <c r="J707" i="5"/>
  <c r="I707" i="5"/>
  <c r="K707" i="5" s="1"/>
  <c r="I706" i="5"/>
  <c r="J706" i="5" s="1"/>
  <c r="K705" i="5"/>
  <c r="J705" i="5"/>
  <c r="I705" i="5"/>
  <c r="K704" i="5"/>
  <c r="J704" i="5"/>
  <c r="I704" i="5"/>
  <c r="I703" i="5"/>
  <c r="K703" i="5" s="1"/>
  <c r="K702" i="5"/>
  <c r="I702" i="5"/>
  <c r="J702" i="5" s="1"/>
  <c r="K701" i="5"/>
  <c r="J701" i="5"/>
  <c r="I701" i="5"/>
  <c r="I700" i="5"/>
  <c r="K700" i="5" s="1"/>
  <c r="J699" i="5"/>
  <c r="I699" i="5"/>
  <c r="K699" i="5" s="1"/>
  <c r="I698" i="5"/>
  <c r="J698" i="5" s="1"/>
  <c r="K697" i="5"/>
  <c r="J697" i="5"/>
  <c r="I697" i="5"/>
  <c r="K696" i="5"/>
  <c r="J696" i="5"/>
  <c r="I696" i="5"/>
  <c r="I695" i="5"/>
  <c r="K695" i="5" s="1"/>
  <c r="K694" i="5"/>
  <c r="I694" i="5"/>
  <c r="J694" i="5" s="1"/>
  <c r="K693" i="5"/>
  <c r="J693" i="5"/>
  <c r="I693" i="5"/>
  <c r="I692" i="5"/>
  <c r="K692" i="5" s="1"/>
  <c r="J691" i="5"/>
  <c r="I691" i="5"/>
  <c r="K691" i="5" s="1"/>
  <c r="I690" i="5"/>
  <c r="J690" i="5" s="1"/>
  <c r="K689" i="5"/>
  <c r="J689" i="5"/>
  <c r="I689" i="5"/>
  <c r="K688" i="5"/>
  <c r="J688" i="5"/>
  <c r="I688" i="5"/>
  <c r="I687" i="5"/>
  <c r="K687" i="5" s="1"/>
  <c r="K686" i="5"/>
  <c r="I686" i="5"/>
  <c r="J686" i="5" s="1"/>
  <c r="K685" i="5"/>
  <c r="J685" i="5"/>
  <c r="I685" i="5"/>
  <c r="I684" i="5"/>
  <c r="K684" i="5" s="1"/>
  <c r="J683" i="5"/>
  <c r="I683" i="5"/>
  <c r="K683" i="5" s="1"/>
  <c r="I682" i="5"/>
  <c r="J682" i="5" s="1"/>
  <c r="K681" i="5"/>
  <c r="J681" i="5"/>
  <c r="I681" i="5"/>
  <c r="K680" i="5"/>
  <c r="J680" i="5"/>
  <c r="I680" i="5"/>
  <c r="I679" i="5"/>
  <c r="K679" i="5" s="1"/>
  <c r="K678" i="5"/>
  <c r="I678" i="5"/>
  <c r="J678" i="5" s="1"/>
  <c r="K677" i="5"/>
  <c r="J677" i="5"/>
  <c r="I677" i="5"/>
  <c r="I676" i="5"/>
  <c r="K676" i="5" s="1"/>
  <c r="J675" i="5"/>
  <c r="I675" i="5"/>
  <c r="K675" i="5" s="1"/>
  <c r="I674" i="5"/>
  <c r="J674" i="5" s="1"/>
  <c r="K673" i="5"/>
  <c r="J673" i="5"/>
  <c r="I673" i="5"/>
  <c r="K672" i="5"/>
  <c r="J672" i="5"/>
  <c r="I672" i="5"/>
  <c r="I671" i="5"/>
  <c r="K671" i="5" s="1"/>
  <c r="K670" i="5"/>
  <c r="I670" i="5"/>
  <c r="J670" i="5" s="1"/>
  <c r="K669" i="5"/>
  <c r="J669" i="5"/>
  <c r="I669" i="5"/>
  <c r="I668" i="5"/>
  <c r="K668" i="5" s="1"/>
  <c r="J667" i="5"/>
  <c r="I667" i="5"/>
  <c r="K667" i="5" s="1"/>
  <c r="I666" i="5"/>
  <c r="J666" i="5" s="1"/>
  <c r="K665" i="5"/>
  <c r="J665" i="5"/>
  <c r="I665" i="5"/>
  <c r="K664" i="5"/>
  <c r="J664" i="5"/>
  <c r="I664" i="5"/>
  <c r="I663" i="5"/>
  <c r="K663" i="5" s="1"/>
  <c r="K662" i="5"/>
  <c r="I662" i="5"/>
  <c r="J662" i="5" s="1"/>
  <c r="K661" i="5"/>
  <c r="J661" i="5"/>
  <c r="I661" i="5"/>
  <c r="I660" i="5"/>
  <c r="K660" i="5" s="1"/>
  <c r="J659" i="5"/>
  <c r="I659" i="5"/>
  <c r="K659" i="5" s="1"/>
  <c r="I658" i="5"/>
  <c r="J658" i="5" s="1"/>
  <c r="K657" i="5"/>
  <c r="J657" i="5"/>
  <c r="I657" i="5"/>
  <c r="K656" i="5"/>
  <c r="J656" i="5"/>
  <c r="I656" i="5"/>
  <c r="I655" i="5"/>
  <c r="K655" i="5" s="1"/>
  <c r="K654" i="5"/>
  <c r="I654" i="5"/>
  <c r="J654" i="5" s="1"/>
  <c r="K653" i="5"/>
  <c r="J653" i="5"/>
  <c r="I653" i="5"/>
  <c r="I652" i="5"/>
  <c r="K652" i="5" s="1"/>
  <c r="J651" i="5"/>
  <c r="I651" i="5"/>
  <c r="K651" i="5" s="1"/>
  <c r="I650" i="5"/>
  <c r="J650" i="5" s="1"/>
  <c r="K649" i="5"/>
  <c r="J649" i="5"/>
  <c r="I649" i="5"/>
  <c r="K648" i="5"/>
  <c r="J648" i="5"/>
  <c r="I648" i="5"/>
  <c r="I647" i="5"/>
  <c r="K647" i="5" s="1"/>
  <c r="K646" i="5"/>
  <c r="I646" i="5"/>
  <c r="J646" i="5" s="1"/>
  <c r="K645" i="5"/>
  <c r="J645" i="5"/>
  <c r="I645" i="5"/>
  <c r="I644" i="5"/>
  <c r="K644" i="5" s="1"/>
  <c r="J643" i="5"/>
  <c r="I643" i="5"/>
  <c r="K643" i="5" s="1"/>
  <c r="I642" i="5"/>
  <c r="J642" i="5" s="1"/>
  <c r="K641" i="5"/>
  <c r="J641" i="5"/>
  <c r="I641" i="5"/>
  <c r="K640" i="5"/>
  <c r="J640" i="5"/>
  <c r="I640" i="5"/>
  <c r="I639" i="5"/>
  <c r="K639" i="5" s="1"/>
  <c r="K638" i="5"/>
  <c r="I638" i="5"/>
  <c r="J638" i="5" s="1"/>
  <c r="K637" i="5"/>
  <c r="J637" i="5"/>
  <c r="I637" i="5"/>
  <c r="I636" i="5"/>
  <c r="K636" i="5" s="1"/>
  <c r="J635" i="5"/>
  <c r="I635" i="5"/>
  <c r="K635" i="5" s="1"/>
  <c r="I634" i="5"/>
  <c r="J634" i="5" s="1"/>
  <c r="K633" i="5"/>
  <c r="J633" i="5"/>
  <c r="I633" i="5"/>
  <c r="K632" i="5"/>
  <c r="J632" i="5"/>
  <c r="I632" i="5"/>
  <c r="I631" i="5"/>
  <c r="K631" i="5" s="1"/>
  <c r="K630" i="5"/>
  <c r="I630" i="5"/>
  <c r="J630" i="5" s="1"/>
  <c r="K629" i="5"/>
  <c r="J629" i="5"/>
  <c r="I629" i="5"/>
  <c r="I628" i="5"/>
  <c r="K628" i="5" s="1"/>
  <c r="J627" i="5"/>
  <c r="I627" i="5"/>
  <c r="K627" i="5" s="1"/>
  <c r="I626" i="5"/>
  <c r="J626" i="5" s="1"/>
  <c r="K625" i="5"/>
  <c r="J625" i="5"/>
  <c r="I625" i="5"/>
  <c r="K624" i="5"/>
  <c r="J624" i="5"/>
  <c r="I624" i="5"/>
  <c r="I623" i="5"/>
  <c r="K623" i="5" s="1"/>
  <c r="K622" i="5"/>
  <c r="I622" i="5"/>
  <c r="J622" i="5" s="1"/>
  <c r="K621" i="5"/>
  <c r="J621" i="5"/>
  <c r="I621" i="5"/>
  <c r="I620" i="5"/>
  <c r="K620" i="5" s="1"/>
  <c r="J619" i="5"/>
  <c r="I619" i="5"/>
  <c r="K619" i="5" s="1"/>
  <c r="I618" i="5"/>
  <c r="J618" i="5" s="1"/>
  <c r="K617" i="5"/>
  <c r="J617" i="5"/>
  <c r="I617" i="5"/>
  <c r="K616" i="5"/>
  <c r="J616" i="5"/>
  <c r="I616" i="5"/>
  <c r="I615" i="5"/>
  <c r="K615" i="5" s="1"/>
  <c r="K614" i="5"/>
  <c r="I614" i="5"/>
  <c r="J614" i="5" s="1"/>
  <c r="K613" i="5"/>
  <c r="J613" i="5"/>
  <c r="I613" i="5"/>
  <c r="I612" i="5"/>
  <c r="K612" i="5" s="1"/>
  <c r="J611" i="5"/>
  <c r="I611" i="5"/>
  <c r="K611" i="5" s="1"/>
  <c r="I610" i="5"/>
  <c r="J610" i="5" s="1"/>
  <c r="K609" i="5"/>
  <c r="J609" i="5"/>
  <c r="I609" i="5"/>
  <c r="K608" i="5"/>
  <c r="J608" i="5"/>
  <c r="I608" i="5"/>
  <c r="I607" i="5"/>
  <c r="K607" i="5" s="1"/>
  <c r="K606" i="5"/>
  <c r="I606" i="5"/>
  <c r="J606" i="5" s="1"/>
  <c r="K605" i="5"/>
  <c r="J605" i="5"/>
  <c r="I605" i="5"/>
  <c r="I604" i="5"/>
  <c r="K604" i="5" s="1"/>
  <c r="J603" i="5"/>
  <c r="I603" i="5"/>
  <c r="K603" i="5" s="1"/>
  <c r="I602" i="5"/>
  <c r="J602" i="5" s="1"/>
  <c r="K601" i="5"/>
  <c r="J601" i="5"/>
  <c r="I601" i="5"/>
  <c r="K600" i="5"/>
  <c r="J600" i="5"/>
  <c r="I600" i="5"/>
  <c r="I599" i="5"/>
  <c r="K599" i="5" s="1"/>
  <c r="K598" i="5"/>
  <c r="I598" i="5"/>
  <c r="J598" i="5" s="1"/>
  <c r="K597" i="5"/>
  <c r="J597" i="5"/>
  <c r="I597" i="5"/>
  <c r="I596" i="5"/>
  <c r="K596" i="5" s="1"/>
  <c r="J595" i="5"/>
  <c r="I595" i="5"/>
  <c r="K595" i="5" s="1"/>
  <c r="I594" i="5"/>
  <c r="J594" i="5" s="1"/>
  <c r="K593" i="5"/>
  <c r="J593" i="5"/>
  <c r="I593" i="5"/>
  <c r="K592" i="5"/>
  <c r="J592" i="5"/>
  <c r="I592" i="5"/>
  <c r="I591" i="5"/>
  <c r="K591" i="5" s="1"/>
  <c r="K590" i="5"/>
  <c r="I590" i="5"/>
  <c r="J590" i="5" s="1"/>
  <c r="K589" i="5"/>
  <c r="J589" i="5"/>
  <c r="I589" i="5"/>
  <c r="I588" i="5"/>
  <c r="K588" i="5" s="1"/>
  <c r="J587" i="5"/>
  <c r="I587" i="5"/>
  <c r="K587" i="5" s="1"/>
  <c r="I586" i="5"/>
  <c r="J586" i="5" s="1"/>
  <c r="K585" i="5"/>
  <c r="J585" i="5"/>
  <c r="I585" i="5"/>
  <c r="K584" i="5"/>
  <c r="J584" i="5"/>
  <c r="I584" i="5"/>
  <c r="I583" i="5"/>
  <c r="K583" i="5" s="1"/>
  <c r="K582" i="5"/>
  <c r="I582" i="5"/>
  <c r="J582" i="5" s="1"/>
  <c r="K581" i="5"/>
  <c r="J581" i="5"/>
  <c r="I581" i="5"/>
  <c r="I580" i="5"/>
  <c r="K580" i="5" s="1"/>
  <c r="J579" i="5"/>
  <c r="I579" i="5"/>
  <c r="K579" i="5" s="1"/>
  <c r="I578" i="5"/>
  <c r="J578" i="5" s="1"/>
  <c r="K577" i="5"/>
  <c r="J577" i="5"/>
  <c r="I577" i="5"/>
  <c r="K576" i="5"/>
  <c r="J576" i="5"/>
  <c r="I576" i="5"/>
  <c r="I575" i="5"/>
  <c r="K575" i="5" s="1"/>
  <c r="K574" i="5"/>
  <c r="I574" i="5"/>
  <c r="J574" i="5" s="1"/>
  <c r="K573" i="5"/>
  <c r="J573" i="5"/>
  <c r="I573" i="5"/>
  <c r="I572" i="5"/>
  <c r="K572" i="5" s="1"/>
  <c r="J571" i="5"/>
  <c r="I571" i="5"/>
  <c r="K571" i="5" s="1"/>
  <c r="I570" i="5"/>
  <c r="J570" i="5" s="1"/>
  <c r="K569" i="5"/>
  <c r="J569" i="5"/>
  <c r="I569" i="5"/>
  <c r="K568" i="5"/>
  <c r="J568" i="5"/>
  <c r="I568" i="5"/>
  <c r="I567" i="5"/>
  <c r="K567" i="5" s="1"/>
  <c r="K566" i="5"/>
  <c r="I566" i="5"/>
  <c r="J566" i="5" s="1"/>
  <c r="K565" i="5"/>
  <c r="J565" i="5"/>
  <c r="I565" i="5"/>
  <c r="I564" i="5"/>
  <c r="K564" i="5" s="1"/>
  <c r="J563" i="5"/>
  <c r="I563" i="5"/>
  <c r="K563" i="5" s="1"/>
  <c r="I562" i="5"/>
  <c r="J562" i="5" s="1"/>
  <c r="K561" i="5"/>
  <c r="J561" i="5"/>
  <c r="I561" i="5"/>
  <c r="K560" i="5"/>
  <c r="J560" i="5"/>
  <c r="I560" i="5"/>
  <c r="I559" i="5"/>
  <c r="K559" i="5" s="1"/>
  <c r="K558" i="5"/>
  <c r="I558" i="5"/>
  <c r="J558" i="5" s="1"/>
  <c r="K557" i="5"/>
  <c r="J557" i="5"/>
  <c r="I557" i="5"/>
  <c r="I556" i="5"/>
  <c r="K556" i="5" s="1"/>
  <c r="J555" i="5"/>
  <c r="I555" i="5"/>
  <c r="K555" i="5" s="1"/>
  <c r="I554" i="5"/>
  <c r="J554" i="5" s="1"/>
  <c r="K553" i="5"/>
  <c r="J553" i="5"/>
  <c r="I553" i="5"/>
  <c r="K552" i="5"/>
  <c r="J552" i="5"/>
  <c r="I552" i="5"/>
  <c r="I551" i="5"/>
  <c r="K551" i="5" s="1"/>
  <c r="K550" i="5"/>
  <c r="I550" i="5"/>
  <c r="J550" i="5" s="1"/>
  <c r="K549" i="5"/>
  <c r="J549" i="5"/>
  <c r="I549" i="5"/>
  <c r="I548" i="5"/>
  <c r="K548" i="5" s="1"/>
  <c r="J547" i="5"/>
  <c r="I547" i="5"/>
  <c r="K547" i="5" s="1"/>
  <c r="I546" i="5"/>
  <c r="J546" i="5" s="1"/>
  <c r="K545" i="5"/>
  <c r="J545" i="5"/>
  <c r="I545" i="5"/>
  <c r="K544" i="5"/>
  <c r="J544" i="5"/>
  <c r="I544" i="5"/>
  <c r="I543" i="5"/>
  <c r="K543" i="5" s="1"/>
  <c r="K542" i="5"/>
  <c r="I542" i="5"/>
  <c r="J542" i="5" s="1"/>
  <c r="K541" i="5"/>
  <c r="J541" i="5"/>
  <c r="I541" i="5"/>
  <c r="I540" i="5"/>
  <c r="K540" i="5" s="1"/>
  <c r="J539" i="5"/>
  <c r="I539" i="5"/>
  <c r="K539" i="5" s="1"/>
  <c r="I538" i="5"/>
  <c r="J538" i="5" s="1"/>
  <c r="K537" i="5"/>
  <c r="J537" i="5"/>
  <c r="I537" i="5"/>
  <c r="K536" i="5"/>
  <c r="J536" i="5"/>
  <c r="I536" i="5"/>
  <c r="I535" i="5"/>
  <c r="K535" i="5" s="1"/>
  <c r="K534" i="5"/>
  <c r="I534" i="5"/>
  <c r="J534" i="5" s="1"/>
  <c r="K533" i="5"/>
  <c r="J533" i="5"/>
  <c r="I533" i="5"/>
  <c r="I532" i="5"/>
  <c r="K532" i="5" s="1"/>
  <c r="J531" i="5"/>
  <c r="I531" i="5"/>
  <c r="K531" i="5" s="1"/>
  <c r="I530" i="5"/>
  <c r="J530" i="5" s="1"/>
  <c r="K529" i="5"/>
  <c r="J529" i="5"/>
  <c r="I529" i="5"/>
  <c r="K528" i="5"/>
  <c r="J528" i="5"/>
  <c r="I528" i="5"/>
  <c r="I527" i="5"/>
  <c r="K527" i="5" s="1"/>
  <c r="K526" i="5"/>
  <c r="I526" i="5"/>
  <c r="J526" i="5" s="1"/>
  <c r="K525" i="5"/>
  <c r="J525" i="5"/>
  <c r="I525" i="5"/>
  <c r="I524" i="5"/>
  <c r="K524" i="5" s="1"/>
  <c r="J523" i="5"/>
  <c r="I523" i="5"/>
  <c r="K523" i="5" s="1"/>
  <c r="I522" i="5"/>
  <c r="J522" i="5" s="1"/>
  <c r="K521" i="5"/>
  <c r="J521" i="5"/>
  <c r="I521" i="5"/>
  <c r="K520" i="5"/>
  <c r="J520" i="5"/>
  <c r="I520" i="5"/>
  <c r="I519" i="5"/>
  <c r="K519" i="5" s="1"/>
  <c r="K518" i="5"/>
  <c r="I518" i="5"/>
  <c r="J518" i="5" s="1"/>
  <c r="K517" i="5"/>
  <c r="J517" i="5"/>
  <c r="I517" i="5"/>
  <c r="I516" i="5"/>
  <c r="K516" i="5" s="1"/>
  <c r="J515" i="5"/>
  <c r="I515" i="5"/>
  <c r="K515" i="5" s="1"/>
  <c r="I514" i="5"/>
  <c r="J514" i="5" s="1"/>
  <c r="K513" i="5"/>
  <c r="J513" i="5"/>
  <c r="I513" i="5"/>
  <c r="K512" i="5"/>
  <c r="J512" i="5"/>
  <c r="I512" i="5"/>
  <c r="I511" i="5"/>
  <c r="K511" i="5" s="1"/>
  <c r="K510" i="5"/>
  <c r="I510" i="5"/>
  <c r="J510" i="5" s="1"/>
  <c r="K509" i="5"/>
  <c r="J509" i="5"/>
  <c r="I509" i="5"/>
  <c r="I508" i="5"/>
  <c r="K508" i="5" s="1"/>
  <c r="J507" i="5"/>
  <c r="I507" i="5"/>
  <c r="K507" i="5" s="1"/>
  <c r="I506" i="5"/>
  <c r="J506" i="5" s="1"/>
  <c r="K505" i="5"/>
  <c r="J505" i="5"/>
  <c r="I505" i="5"/>
  <c r="K504" i="5"/>
  <c r="J504" i="5"/>
  <c r="I504" i="5"/>
  <c r="I503" i="5"/>
  <c r="K503" i="5" s="1"/>
  <c r="K502" i="5"/>
  <c r="I502" i="5"/>
  <c r="J502" i="5" s="1"/>
  <c r="K501" i="5"/>
  <c r="J501" i="5"/>
  <c r="I501" i="5"/>
  <c r="I500" i="5"/>
  <c r="K500" i="5" s="1"/>
  <c r="J499" i="5"/>
  <c r="I499" i="5"/>
  <c r="K499" i="5" s="1"/>
  <c r="I498" i="5"/>
  <c r="J498" i="5" s="1"/>
  <c r="K497" i="5"/>
  <c r="J497" i="5"/>
  <c r="I497" i="5"/>
  <c r="K496" i="5"/>
  <c r="J496" i="5"/>
  <c r="I496" i="5"/>
  <c r="I495" i="5"/>
  <c r="K495" i="5" s="1"/>
  <c r="K494" i="5"/>
  <c r="I494" i="5"/>
  <c r="J494" i="5" s="1"/>
  <c r="K493" i="5"/>
  <c r="J493" i="5"/>
  <c r="I493" i="5"/>
  <c r="I492" i="5"/>
  <c r="K492" i="5" s="1"/>
  <c r="J491" i="5"/>
  <c r="I491" i="5"/>
  <c r="K491" i="5" s="1"/>
  <c r="I490" i="5"/>
  <c r="J490" i="5" s="1"/>
  <c r="K489" i="5"/>
  <c r="J489" i="5"/>
  <c r="I489" i="5"/>
  <c r="K488" i="5"/>
  <c r="J488" i="5"/>
  <c r="I488" i="5"/>
  <c r="I487" i="5"/>
  <c r="K487" i="5" s="1"/>
  <c r="K486" i="5"/>
  <c r="I486" i="5"/>
  <c r="J486" i="5" s="1"/>
  <c r="K485" i="5"/>
  <c r="J485" i="5"/>
  <c r="I485" i="5"/>
  <c r="I484" i="5"/>
  <c r="K484" i="5" s="1"/>
  <c r="J483" i="5"/>
  <c r="I483" i="5"/>
  <c r="K483" i="5" s="1"/>
  <c r="I482" i="5"/>
  <c r="J482" i="5" s="1"/>
  <c r="K481" i="5"/>
  <c r="J481" i="5"/>
  <c r="I481" i="5"/>
  <c r="K480" i="5"/>
  <c r="J480" i="5"/>
  <c r="I480" i="5"/>
  <c r="I479" i="5"/>
  <c r="K479" i="5" s="1"/>
  <c r="K478" i="5"/>
  <c r="I478" i="5"/>
  <c r="J478" i="5" s="1"/>
  <c r="K477" i="5"/>
  <c r="J477" i="5"/>
  <c r="I477" i="5"/>
  <c r="I476" i="5"/>
  <c r="K476" i="5" s="1"/>
  <c r="J475" i="5"/>
  <c r="I475" i="5"/>
  <c r="K475" i="5" s="1"/>
  <c r="I474" i="5"/>
  <c r="J474" i="5" s="1"/>
  <c r="K473" i="5"/>
  <c r="J473" i="5"/>
  <c r="I473" i="5"/>
  <c r="K472" i="5"/>
  <c r="J472" i="5"/>
  <c r="I472" i="5"/>
  <c r="I471" i="5"/>
  <c r="K471" i="5" s="1"/>
  <c r="K470" i="5"/>
  <c r="I470" i="5"/>
  <c r="J470" i="5" s="1"/>
  <c r="K469" i="5"/>
  <c r="J469" i="5"/>
  <c r="I469" i="5"/>
  <c r="I468" i="5"/>
  <c r="K468" i="5" s="1"/>
  <c r="J467" i="5"/>
  <c r="I467" i="5"/>
  <c r="K467" i="5" s="1"/>
  <c r="I466" i="5"/>
  <c r="J466" i="5" s="1"/>
  <c r="K465" i="5"/>
  <c r="J465" i="5"/>
  <c r="I465" i="5"/>
  <c r="K464" i="5"/>
  <c r="J464" i="5"/>
  <c r="I464" i="5"/>
  <c r="I463" i="5"/>
  <c r="K463" i="5" s="1"/>
  <c r="K462" i="5"/>
  <c r="I462" i="5"/>
  <c r="J462" i="5" s="1"/>
  <c r="K461" i="5"/>
  <c r="J461" i="5"/>
  <c r="I461" i="5"/>
  <c r="I460" i="5"/>
  <c r="K460" i="5" s="1"/>
  <c r="J459" i="5"/>
  <c r="I459" i="5"/>
  <c r="K459" i="5" s="1"/>
  <c r="I458" i="5"/>
  <c r="J458" i="5" s="1"/>
  <c r="K457" i="5"/>
  <c r="J457" i="5"/>
  <c r="I457" i="5"/>
  <c r="K456" i="5"/>
  <c r="J456" i="5"/>
  <c r="I456" i="5"/>
  <c r="I455" i="5"/>
  <c r="K455" i="5" s="1"/>
  <c r="K454" i="5"/>
  <c r="I454" i="5"/>
  <c r="J454" i="5" s="1"/>
  <c r="K453" i="5"/>
  <c r="J453" i="5"/>
  <c r="I453" i="5"/>
  <c r="I452" i="5"/>
  <c r="K452" i="5" s="1"/>
  <c r="J451" i="5"/>
  <c r="I451" i="5"/>
  <c r="K451" i="5" s="1"/>
  <c r="I450" i="5"/>
  <c r="J450" i="5" s="1"/>
  <c r="K449" i="5"/>
  <c r="J449" i="5"/>
  <c r="I449" i="5"/>
  <c r="K448" i="5"/>
  <c r="J448" i="5"/>
  <c r="I448" i="5"/>
  <c r="I447" i="5"/>
  <c r="K447" i="5" s="1"/>
  <c r="K446" i="5"/>
  <c r="I446" i="5"/>
  <c r="J446" i="5" s="1"/>
  <c r="K445" i="5"/>
  <c r="J445" i="5"/>
  <c r="I445" i="5"/>
  <c r="I444" i="5"/>
  <c r="K444" i="5" s="1"/>
  <c r="J443" i="5"/>
  <c r="I443" i="5"/>
  <c r="K443" i="5" s="1"/>
  <c r="I442" i="5"/>
  <c r="J442" i="5" s="1"/>
  <c r="K441" i="5"/>
  <c r="J441" i="5"/>
  <c r="I441" i="5"/>
  <c r="K440" i="5"/>
  <c r="J440" i="5"/>
  <c r="I440" i="5"/>
  <c r="I439" i="5"/>
  <c r="K439" i="5" s="1"/>
  <c r="K438" i="5"/>
  <c r="I438" i="5"/>
  <c r="J438" i="5" s="1"/>
  <c r="K437" i="5"/>
  <c r="J437" i="5"/>
  <c r="I437" i="5"/>
  <c r="I436" i="5"/>
  <c r="K436" i="5" s="1"/>
  <c r="J435" i="5"/>
  <c r="I435" i="5"/>
  <c r="K435" i="5" s="1"/>
  <c r="I434" i="5"/>
  <c r="J434" i="5" s="1"/>
  <c r="K433" i="5"/>
  <c r="J433" i="5"/>
  <c r="I433" i="5"/>
  <c r="K432" i="5"/>
  <c r="J432" i="5"/>
  <c r="I432" i="5"/>
  <c r="I431" i="5"/>
  <c r="K431" i="5" s="1"/>
  <c r="K430" i="5"/>
  <c r="I430" i="5"/>
  <c r="J430" i="5" s="1"/>
  <c r="K429" i="5"/>
  <c r="J429" i="5"/>
  <c r="I429" i="5"/>
  <c r="I428" i="5"/>
  <c r="K428" i="5" s="1"/>
  <c r="J427" i="5"/>
  <c r="I427" i="5"/>
  <c r="K427" i="5" s="1"/>
  <c r="I426" i="5"/>
  <c r="J426" i="5" s="1"/>
  <c r="K425" i="5"/>
  <c r="J425" i="5"/>
  <c r="I425" i="5"/>
  <c r="K424" i="5"/>
  <c r="J424" i="5"/>
  <c r="I424" i="5"/>
  <c r="I423" i="5"/>
  <c r="K423" i="5" s="1"/>
  <c r="K422" i="5"/>
  <c r="I422" i="5"/>
  <c r="J422" i="5" s="1"/>
  <c r="K421" i="5"/>
  <c r="J421" i="5"/>
  <c r="I421" i="5"/>
  <c r="I420" i="5"/>
  <c r="K420" i="5" s="1"/>
  <c r="J419" i="5"/>
  <c r="I419" i="5"/>
  <c r="K419" i="5" s="1"/>
  <c r="I418" i="5"/>
  <c r="J418" i="5" s="1"/>
  <c r="K417" i="5"/>
  <c r="J417" i="5"/>
  <c r="I417" i="5"/>
  <c r="K416" i="5"/>
  <c r="J416" i="5"/>
  <c r="I416" i="5"/>
  <c r="I415" i="5"/>
  <c r="K415" i="5" s="1"/>
  <c r="K414" i="5"/>
  <c r="I414" i="5"/>
  <c r="J414" i="5" s="1"/>
  <c r="K413" i="5"/>
  <c r="J413" i="5"/>
  <c r="I413" i="5"/>
  <c r="I412" i="5"/>
  <c r="K412" i="5" s="1"/>
  <c r="J411" i="5"/>
  <c r="I411" i="5"/>
  <c r="K411" i="5" s="1"/>
  <c r="I410" i="5"/>
  <c r="J410" i="5" s="1"/>
  <c r="K409" i="5"/>
  <c r="J409" i="5"/>
  <c r="I409" i="5"/>
  <c r="K408" i="5"/>
  <c r="J408" i="5"/>
  <c r="I408" i="5"/>
  <c r="I407" i="5"/>
  <c r="K407" i="5" s="1"/>
  <c r="K406" i="5"/>
  <c r="I406" i="5"/>
  <c r="J406" i="5" s="1"/>
  <c r="K405" i="5"/>
  <c r="J405" i="5"/>
  <c r="I405" i="5"/>
  <c r="I404" i="5"/>
  <c r="K404" i="5" s="1"/>
  <c r="J403" i="5"/>
  <c r="I403" i="5"/>
  <c r="K403" i="5" s="1"/>
  <c r="I402" i="5"/>
  <c r="J402" i="5" s="1"/>
  <c r="K401" i="5"/>
  <c r="J401" i="5"/>
  <c r="I401" i="5"/>
  <c r="K400" i="5"/>
  <c r="J400" i="5"/>
  <c r="I400" i="5"/>
  <c r="I399" i="5"/>
  <c r="K399" i="5" s="1"/>
  <c r="K398" i="5"/>
  <c r="I398" i="5"/>
  <c r="J398" i="5" s="1"/>
  <c r="K397" i="5"/>
  <c r="J397" i="5"/>
  <c r="I397" i="5"/>
  <c r="I396" i="5"/>
  <c r="K396" i="5" s="1"/>
  <c r="J395" i="5"/>
  <c r="I395" i="5"/>
  <c r="K395" i="5" s="1"/>
  <c r="I394" i="5"/>
  <c r="J394" i="5" s="1"/>
  <c r="K393" i="5"/>
  <c r="J393" i="5"/>
  <c r="I393" i="5"/>
  <c r="K392" i="5"/>
  <c r="J392" i="5"/>
  <c r="I392" i="5"/>
  <c r="I391" i="5"/>
  <c r="K391" i="5" s="1"/>
  <c r="K390" i="5"/>
  <c r="I390" i="5"/>
  <c r="J390" i="5" s="1"/>
  <c r="K389" i="5"/>
  <c r="J389" i="5"/>
  <c r="I389" i="5"/>
  <c r="I388" i="5"/>
  <c r="K388" i="5" s="1"/>
  <c r="J387" i="5"/>
  <c r="I387" i="5"/>
  <c r="K387" i="5" s="1"/>
  <c r="I386" i="5"/>
  <c r="J386" i="5" s="1"/>
  <c r="K385" i="5"/>
  <c r="J385" i="5"/>
  <c r="I385" i="5"/>
  <c r="K384" i="5"/>
  <c r="J384" i="5"/>
  <c r="I384" i="5"/>
  <c r="I383" i="5"/>
  <c r="K383" i="5" s="1"/>
  <c r="K382" i="5"/>
  <c r="I382" i="5"/>
  <c r="J382" i="5" s="1"/>
  <c r="K381" i="5"/>
  <c r="J381" i="5"/>
  <c r="I381" i="5"/>
  <c r="I380" i="5"/>
  <c r="K380" i="5" s="1"/>
  <c r="J379" i="5"/>
  <c r="I379" i="5"/>
  <c r="K379" i="5" s="1"/>
  <c r="I378" i="5"/>
  <c r="J378" i="5" s="1"/>
  <c r="K377" i="5"/>
  <c r="J377" i="5"/>
  <c r="I377" i="5"/>
  <c r="K376" i="5"/>
  <c r="J376" i="5"/>
  <c r="I376" i="5"/>
  <c r="I375" i="5"/>
  <c r="K375" i="5" s="1"/>
  <c r="K374" i="5"/>
  <c r="I374" i="5"/>
  <c r="J374" i="5" s="1"/>
  <c r="K373" i="5"/>
  <c r="J373" i="5"/>
  <c r="I373" i="5"/>
  <c r="I372" i="5"/>
  <c r="K372" i="5" s="1"/>
  <c r="J371" i="5"/>
  <c r="I371" i="5"/>
  <c r="K371" i="5" s="1"/>
  <c r="I370" i="5"/>
  <c r="J370" i="5" s="1"/>
  <c r="K369" i="5"/>
  <c r="J369" i="5"/>
  <c r="I369" i="5"/>
  <c r="K368" i="5"/>
  <c r="J368" i="5"/>
  <c r="I368" i="5"/>
  <c r="I367" i="5"/>
  <c r="K367" i="5" s="1"/>
  <c r="K366" i="5"/>
  <c r="I366" i="5"/>
  <c r="J366" i="5" s="1"/>
  <c r="K365" i="5"/>
  <c r="J365" i="5"/>
  <c r="I365" i="5"/>
  <c r="I364" i="5"/>
  <c r="K364" i="5" s="1"/>
  <c r="J363" i="5"/>
  <c r="I363" i="5"/>
  <c r="K363" i="5" s="1"/>
  <c r="I362" i="5"/>
  <c r="J362" i="5" s="1"/>
  <c r="K361" i="5"/>
  <c r="J361" i="5"/>
  <c r="I361" i="5"/>
  <c r="K360" i="5"/>
  <c r="J360" i="5"/>
  <c r="I360" i="5"/>
  <c r="I359" i="5"/>
  <c r="K359" i="5" s="1"/>
  <c r="K358" i="5"/>
  <c r="I358" i="5"/>
  <c r="J358" i="5" s="1"/>
  <c r="K357" i="5"/>
  <c r="J357" i="5"/>
  <c r="I357" i="5"/>
  <c r="I356" i="5"/>
  <c r="K356" i="5" s="1"/>
  <c r="J355" i="5"/>
  <c r="I355" i="5"/>
  <c r="K355" i="5" s="1"/>
  <c r="I354" i="5"/>
  <c r="J354" i="5" s="1"/>
  <c r="K353" i="5"/>
  <c r="J353" i="5"/>
  <c r="I353" i="5"/>
  <c r="K352" i="5"/>
  <c r="J352" i="5"/>
  <c r="I352" i="5"/>
  <c r="I351" i="5"/>
  <c r="K351" i="5" s="1"/>
  <c r="K350" i="5"/>
  <c r="I350" i="5"/>
  <c r="J350" i="5" s="1"/>
  <c r="K349" i="5"/>
  <c r="J349" i="5"/>
  <c r="I349" i="5"/>
  <c r="I348" i="5"/>
  <c r="K348" i="5" s="1"/>
  <c r="J347" i="5"/>
  <c r="I347" i="5"/>
  <c r="K347" i="5" s="1"/>
  <c r="I346" i="5"/>
  <c r="J346" i="5" s="1"/>
  <c r="K345" i="5"/>
  <c r="J345" i="5"/>
  <c r="I345" i="5"/>
  <c r="K344" i="5"/>
  <c r="J344" i="5"/>
  <c r="I344" i="5"/>
  <c r="I343" i="5"/>
  <c r="K343" i="5" s="1"/>
  <c r="K342" i="5"/>
  <c r="I342" i="5"/>
  <c r="J342" i="5" s="1"/>
  <c r="K341" i="5"/>
  <c r="J341" i="5"/>
  <c r="I341" i="5"/>
  <c r="I340" i="5"/>
  <c r="K340" i="5" s="1"/>
  <c r="J339" i="5"/>
  <c r="I339" i="5"/>
  <c r="K339" i="5" s="1"/>
  <c r="I338" i="5"/>
  <c r="J338" i="5" s="1"/>
  <c r="K337" i="5"/>
  <c r="J337" i="5"/>
  <c r="I337" i="5"/>
  <c r="K336" i="5"/>
  <c r="J336" i="5"/>
  <c r="I336" i="5"/>
  <c r="I335" i="5"/>
  <c r="K335" i="5" s="1"/>
  <c r="K334" i="5"/>
  <c r="I334" i="5"/>
  <c r="J334" i="5" s="1"/>
  <c r="K333" i="5"/>
  <c r="J333" i="5"/>
  <c r="I333" i="5"/>
  <c r="I332" i="5"/>
  <c r="K332" i="5" s="1"/>
  <c r="J331" i="5"/>
  <c r="I331" i="5"/>
  <c r="K331" i="5" s="1"/>
  <c r="I330" i="5"/>
  <c r="J330" i="5" s="1"/>
  <c r="K329" i="5"/>
  <c r="J329" i="5"/>
  <c r="I329" i="5"/>
  <c r="K328" i="5"/>
  <c r="J328" i="5"/>
  <c r="I328" i="5"/>
  <c r="I327" i="5"/>
  <c r="K327" i="5" s="1"/>
  <c r="K326" i="5"/>
  <c r="I326" i="5"/>
  <c r="J326" i="5" s="1"/>
  <c r="K325" i="5"/>
  <c r="J325" i="5"/>
  <c r="I325" i="5"/>
  <c r="I324" i="5"/>
  <c r="K324" i="5" s="1"/>
  <c r="J323" i="5"/>
  <c r="I323" i="5"/>
  <c r="K323" i="5" s="1"/>
  <c r="I322" i="5"/>
  <c r="J322" i="5" s="1"/>
  <c r="K321" i="5"/>
  <c r="J321" i="5"/>
  <c r="I321" i="5"/>
  <c r="K320" i="5"/>
  <c r="J320" i="5"/>
  <c r="I320" i="5"/>
  <c r="I319" i="5"/>
  <c r="K319" i="5" s="1"/>
  <c r="K318" i="5"/>
  <c r="I318" i="5"/>
  <c r="J318" i="5" s="1"/>
  <c r="K317" i="5"/>
  <c r="J317" i="5"/>
  <c r="I317" i="5"/>
  <c r="I316" i="5"/>
  <c r="K316" i="5" s="1"/>
  <c r="J315" i="5"/>
  <c r="I315" i="5"/>
  <c r="K315" i="5" s="1"/>
  <c r="I314" i="5"/>
  <c r="J314" i="5" s="1"/>
  <c r="K313" i="5"/>
  <c r="J313" i="5"/>
  <c r="I313" i="5"/>
  <c r="K312" i="5"/>
  <c r="J312" i="5"/>
  <c r="I312" i="5"/>
  <c r="I311" i="5"/>
  <c r="K311" i="5" s="1"/>
  <c r="K310" i="5"/>
  <c r="I310" i="5"/>
  <c r="J310" i="5" s="1"/>
  <c r="K309" i="5"/>
  <c r="J309" i="5"/>
  <c r="I309" i="5"/>
  <c r="I308" i="5"/>
  <c r="K308" i="5" s="1"/>
  <c r="J307" i="5"/>
  <c r="I307" i="5"/>
  <c r="K307" i="5" s="1"/>
  <c r="I306" i="5"/>
  <c r="J306" i="5" s="1"/>
  <c r="K305" i="5"/>
  <c r="J305" i="5"/>
  <c r="I305" i="5"/>
  <c r="K304" i="5"/>
  <c r="J304" i="5"/>
  <c r="I304" i="5"/>
  <c r="I303" i="5"/>
  <c r="K303" i="5" s="1"/>
  <c r="K302" i="5"/>
  <c r="I302" i="5"/>
  <c r="J302" i="5" s="1"/>
  <c r="K301" i="5"/>
  <c r="J301" i="5"/>
  <c r="I301" i="5"/>
  <c r="I300" i="5"/>
  <c r="K300" i="5" s="1"/>
  <c r="J299" i="5"/>
  <c r="I299" i="5"/>
  <c r="K299" i="5" s="1"/>
  <c r="I298" i="5"/>
  <c r="J298" i="5" s="1"/>
  <c r="K297" i="5"/>
  <c r="J297" i="5"/>
  <c r="I297" i="5"/>
  <c r="K296" i="5"/>
  <c r="J296" i="5"/>
  <c r="I296" i="5"/>
  <c r="I295" i="5"/>
  <c r="K295" i="5" s="1"/>
  <c r="K294" i="5"/>
  <c r="I294" i="5"/>
  <c r="J294" i="5" s="1"/>
  <c r="K293" i="5"/>
  <c r="J293" i="5"/>
  <c r="I293" i="5"/>
  <c r="I292" i="5"/>
  <c r="K292" i="5" s="1"/>
  <c r="J291" i="5"/>
  <c r="I291" i="5"/>
  <c r="K291" i="5" s="1"/>
  <c r="I290" i="5"/>
  <c r="J290" i="5" s="1"/>
  <c r="K289" i="5"/>
  <c r="J289" i="5"/>
  <c r="I289" i="5"/>
  <c r="K288" i="5"/>
  <c r="J288" i="5"/>
  <c r="I288" i="5"/>
  <c r="I287" i="5"/>
  <c r="K287" i="5" s="1"/>
  <c r="K286" i="5"/>
  <c r="I286" i="5"/>
  <c r="J286" i="5" s="1"/>
  <c r="K285" i="5"/>
  <c r="J285" i="5"/>
  <c r="I285" i="5"/>
  <c r="I284" i="5"/>
  <c r="K284" i="5" s="1"/>
  <c r="J283" i="5"/>
  <c r="I283" i="5"/>
  <c r="K283" i="5" s="1"/>
  <c r="I282" i="5"/>
  <c r="J282" i="5" s="1"/>
  <c r="K281" i="5"/>
  <c r="J281" i="5"/>
  <c r="I281" i="5"/>
  <c r="K280" i="5"/>
  <c r="J280" i="5"/>
  <c r="I280" i="5"/>
  <c r="I279" i="5"/>
  <c r="K279" i="5" s="1"/>
  <c r="K278" i="5"/>
  <c r="I278" i="5"/>
  <c r="J278" i="5" s="1"/>
  <c r="K277" i="5"/>
  <c r="J277" i="5"/>
  <c r="I277" i="5"/>
  <c r="I276" i="5"/>
  <c r="K276" i="5" s="1"/>
  <c r="J275" i="5"/>
  <c r="I275" i="5"/>
  <c r="K275" i="5" s="1"/>
  <c r="I274" i="5"/>
  <c r="J274" i="5" s="1"/>
  <c r="K273" i="5"/>
  <c r="J273" i="5"/>
  <c r="I273" i="5"/>
  <c r="K272" i="5"/>
  <c r="J272" i="5"/>
  <c r="I272" i="5"/>
  <c r="I271" i="5"/>
  <c r="K271" i="5" s="1"/>
  <c r="K270" i="5"/>
  <c r="I270" i="5"/>
  <c r="J270" i="5" s="1"/>
  <c r="K269" i="5"/>
  <c r="J269" i="5"/>
  <c r="I269" i="5"/>
  <c r="I268" i="5"/>
  <c r="K268" i="5" s="1"/>
  <c r="J267" i="5"/>
  <c r="I267" i="5"/>
  <c r="K267" i="5" s="1"/>
  <c r="I266" i="5"/>
  <c r="J266" i="5" s="1"/>
  <c r="K265" i="5"/>
  <c r="J265" i="5"/>
  <c r="I265" i="5"/>
  <c r="K264" i="5"/>
  <c r="J264" i="5"/>
  <c r="I264" i="5"/>
  <c r="I263" i="5"/>
  <c r="K263" i="5" s="1"/>
  <c r="K262" i="5"/>
  <c r="I262" i="5"/>
  <c r="J262" i="5" s="1"/>
  <c r="K261" i="5"/>
  <c r="J261" i="5"/>
  <c r="I261" i="5"/>
  <c r="I260" i="5"/>
  <c r="K260" i="5" s="1"/>
  <c r="J259" i="5"/>
  <c r="I259" i="5"/>
  <c r="K259" i="5" s="1"/>
  <c r="I258" i="5"/>
  <c r="J258" i="5" s="1"/>
  <c r="K257" i="5"/>
  <c r="J257" i="5"/>
  <c r="I257" i="5"/>
  <c r="K256" i="5"/>
  <c r="J256" i="5"/>
  <c r="I256" i="5"/>
  <c r="I255" i="5"/>
  <c r="K255" i="5" s="1"/>
  <c r="K254" i="5"/>
  <c r="I254" i="5"/>
  <c r="J254" i="5" s="1"/>
  <c r="K253" i="5"/>
  <c r="J253" i="5"/>
  <c r="I253" i="5"/>
  <c r="I252" i="5"/>
  <c r="K252" i="5" s="1"/>
  <c r="J251" i="5"/>
  <c r="I251" i="5"/>
  <c r="K251" i="5" s="1"/>
  <c r="I250" i="5"/>
  <c r="J250" i="5" s="1"/>
  <c r="K249" i="5"/>
  <c r="J249" i="5"/>
  <c r="I249" i="5"/>
  <c r="K248" i="5"/>
  <c r="J248" i="5"/>
  <c r="I248" i="5"/>
  <c r="I247" i="5"/>
  <c r="K247" i="5" s="1"/>
  <c r="K246" i="5"/>
  <c r="I246" i="5"/>
  <c r="J246" i="5" s="1"/>
  <c r="K245" i="5"/>
  <c r="J245" i="5"/>
  <c r="I245" i="5"/>
  <c r="I244" i="5"/>
  <c r="K244" i="5" s="1"/>
  <c r="J243" i="5"/>
  <c r="I243" i="5"/>
  <c r="K243" i="5" s="1"/>
  <c r="I242" i="5"/>
  <c r="J242" i="5" s="1"/>
  <c r="K241" i="5"/>
  <c r="J241" i="5"/>
  <c r="I241" i="5"/>
  <c r="K240" i="5"/>
  <c r="J240" i="5"/>
  <c r="I240" i="5"/>
  <c r="I239" i="5"/>
  <c r="K239" i="5" s="1"/>
  <c r="K238" i="5"/>
  <c r="I238" i="5"/>
  <c r="J238" i="5" s="1"/>
  <c r="J237" i="5"/>
  <c r="I237" i="5"/>
  <c r="K237" i="5" s="1"/>
  <c r="I236" i="5"/>
  <c r="K236" i="5" s="1"/>
  <c r="K235" i="5"/>
  <c r="J235" i="5"/>
  <c r="I235" i="5"/>
  <c r="K234" i="5"/>
  <c r="J234" i="5"/>
  <c r="I234" i="5"/>
  <c r="J233" i="5"/>
  <c r="I233" i="5"/>
  <c r="K233" i="5" s="1"/>
  <c r="I232" i="5"/>
  <c r="K232" i="5" s="1"/>
  <c r="K231" i="5"/>
  <c r="J231" i="5"/>
  <c r="I231" i="5"/>
  <c r="K230" i="5"/>
  <c r="J230" i="5"/>
  <c r="I230" i="5"/>
  <c r="J229" i="5"/>
  <c r="I229" i="5"/>
  <c r="K229" i="5" s="1"/>
  <c r="I228" i="5"/>
  <c r="K228" i="5" s="1"/>
  <c r="K227" i="5"/>
  <c r="J227" i="5"/>
  <c r="I227" i="5"/>
  <c r="K226" i="5"/>
  <c r="J226" i="5"/>
  <c r="I226" i="5"/>
  <c r="J225" i="5"/>
  <c r="I225" i="5"/>
  <c r="K225" i="5" s="1"/>
  <c r="I224" i="5"/>
  <c r="K224" i="5" s="1"/>
  <c r="K223" i="5"/>
  <c r="J223" i="5"/>
  <c r="I223" i="5"/>
  <c r="K222" i="5"/>
  <c r="J222" i="5"/>
  <c r="I222" i="5"/>
  <c r="J221" i="5"/>
  <c r="I221" i="5"/>
  <c r="K221" i="5" s="1"/>
  <c r="I220" i="5"/>
  <c r="K220" i="5" s="1"/>
  <c r="K219" i="5"/>
  <c r="J219" i="5"/>
  <c r="I219" i="5"/>
  <c r="K218" i="5"/>
  <c r="J218" i="5"/>
  <c r="I218" i="5"/>
  <c r="J217" i="5"/>
  <c r="I217" i="5"/>
  <c r="K217" i="5" s="1"/>
  <c r="I216" i="5"/>
  <c r="K216" i="5" s="1"/>
  <c r="K215" i="5"/>
  <c r="J215" i="5"/>
  <c r="I215" i="5"/>
  <c r="K214" i="5"/>
  <c r="J214" i="5"/>
  <c r="I214" i="5"/>
  <c r="J213" i="5"/>
  <c r="I213" i="5"/>
  <c r="K213" i="5" s="1"/>
  <c r="I212" i="5"/>
  <c r="K212" i="5" s="1"/>
  <c r="K211" i="5"/>
  <c r="J211" i="5"/>
  <c r="I211" i="5"/>
  <c r="K210" i="5"/>
  <c r="J210" i="5"/>
  <c r="I210" i="5"/>
  <c r="J209" i="5"/>
  <c r="I209" i="5"/>
  <c r="K209" i="5" s="1"/>
  <c r="I208" i="5"/>
  <c r="K208" i="5" s="1"/>
  <c r="K207" i="5"/>
  <c r="J207" i="5"/>
  <c r="I207" i="5"/>
  <c r="K206" i="5"/>
  <c r="J206" i="5"/>
  <c r="I206" i="5"/>
  <c r="J205" i="5"/>
  <c r="I205" i="5"/>
  <c r="K205" i="5" s="1"/>
  <c r="I204" i="5"/>
  <c r="K204" i="5" s="1"/>
  <c r="K203" i="5"/>
  <c r="J203" i="5"/>
  <c r="I203" i="5"/>
  <c r="K202" i="5"/>
  <c r="J202" i="5"/>
  <c r="I202" i="5"/>
  <c r="J201" i="5"/>
  <c r="I201" i="5"/>
  <c r="K201" i="5" s="1"/>
  <c r="I200" i="5"/>
  <c r="K200" i="5" s="1"/>
  <c r="K199" i="5"/>
  <c r="J199" i="5"/>
  <c r="I199" i="5"/>
  <c r="K198" i="5"/>
  <c r="J198" i="5"/>
  <c r="I198" i="5"/>
  <c r="J197" i="5"/>
  <c r="I197" i="5"/>
  <c r="K197" i="5" s="1"/>
  <c r="I196" i="5"/>
  <c r="K196" i="5" s="1"/>
  <c r="K195" i="5"/>
  <c r="J195" i="5"/>
  <c r="I195" i="5"/>
  <c r="K194" i="5"/>
  <c r="J194" i="5"/>
  <c r="I194" i="5"/>
  <c r="J193" i="5"/>
  <c r="I193" i="5"/>
  <c r="K193" i="5" s="1"/>
  <c r="I192" i="5"/>
  <c r="K192" i="5" s="1"/>
  <c r="K191" i="5"/>
  <c r="J191" i="5"/>
  <c r="I191" i="5"/>
  <c r="K190" i="5"/>
  <c r="J190" i="5"/>
  <c r="I190" i="5"/>
  <c r="J189" i="5"/>
  <c r="I189" i="5"/>
  <c r="K189" i="5" s="1"/>
  <c r="I188" i="5"/>
  <c r="K188" i="5" s="1"/>
  <c r="K187" i="5"/>
  <c r="J187" i="5"/>
  <c r="I187" i="5"/>
  <c r="K186" i="5"/>
  <c r="J186" i="5"/>
  <c r="I186" i="5"/>
  <c r="J185" i="5"/>
  <c r="I185" i="5"/>
  <c r="K185" i="5" s="1"/>
  <c r="I184" i="5"/>
  <c r="K184" i="5" s="1"/>
  <c r="K183" i="5"/>
  <c r="J183" i="5"/>
  <c r="I183" i="5"/>
  <c r="K181" i="5"/>
  <c r="J181" i="5"/>
  <c r="I181" i="5"/>
  <c r="J180" i="5"/>
  <c r="I180" i="5"/>
  <c r="K180" i="5" s="1"/>
  <c r="I179" i="5"/>
  <c r="K179" i="5" s="1"/>
  <c r="B179" i="5" s="1"/>
  <c r="A179" i="5"/>
  <c r="J178" i="5"/>
  <c r="I178" i="5"/>
  <c r="K178" i="5" s="1"/>
  <c r="I177" i="5"/>
  <c r="K177" i="5" s="1"/>
  <c r="K176" i="5"/>
  <c r="J176" i="5"/>
  <c r="I176" i="5"/>
  <c r="K175" i="5"/>
  <c r="J175" i="5"/>
  <c r="I175" i="5"/>
  <c r="J174" i="5"/>
  <c r="I174" i="5"/>
  <c r="K174" i="5" s="1"/>
  <c r="I173" i="5"/>
  <c r="K173" i="5" s="1"/>
  <c r="L172" i="5"/>
  <c r="I172" i="5"/>
  <c r="K172" i="5" s="1"/>
  <c r="K171" i="5"/>
  <c r="J171" i="5"/>
  <c r="I171" i="5"/>
  <c r="K170" i="5"/>
  <c r="J170" i="5"/>
  <c r="I170" i="5"/>
  <c r="J169" i="5"/>
  <c r="I169" i="5"/>
  <c r="K169" i="5" s="1"/>
  <c r="I168" i="5"/>
  <c r="K168" i="5" s="1"/>
  <c r="K167" i="5"/>
  <c r="J167" i="5"/>
  <c r="I167" i="5"/>
  <c r="L166" i="5"/>
  <c r="K166" i="5"/>
  <c r="J166" i="5"/>
  <c r="I166" i="5"/>
  <c r="K165" i="5"/>
  <c r="J165" i="5"/>
  <c r="I165" i="5"/>
  <c r="L164" i="5"/>
  <c r="K164" i="5"/>
  <c r="J164" i="5"/>
  <c r="I164" i="5"/>
  <c r="L163" i="5"/>
  <c r="K163" i="5"/>
  <c r="J163" i="5"/>
  <c r="I163" i="5"/>
  <c r="J162" i="5"/>
  <c r="I162" i="5"/>
  <c r="K162" i="5" s="1"/>
  <c r="I161" i="5"/>
  <c r="K161" i="5" s="1"/>
  <c r="K160" i="5"/>
  <c r="J160" i="5"/>
  <c r="I160" i="5"/>
  <c r="K159" i="5"/>
  <c r="J159" i="5"/>
  <c r="I159" i="5"/>
  <c r="J158" i="5"/>
  <c r="I158" i="5"/>
  <c r="K158" i="5" s="1"/>
  <c r="I157" i="5"/>
  <c r="K157" i="5" s="1"/>
  <c r="K156" i="5"/>
  <c r="J156" i="5"/>
  <c r="I156" i="5"/>
  <c r="K154" i="5"/>
  <c r="J154" i="5"/>
  <c r="I154" i="5"/>
  <c r="D154" i="5" a="1"/>
  <c r="D154" i="5"/>
  <c r="K153" i="5"/>
  <c r="I153" i="5"/>
  <c r="J153" i="5" s="1"/>
  <c r="D153" i="5" a="1"/>
  <c r="D153" i="5" s="1"/>
  <c r="I152" i="5"/>
  <c r="K152" i="5" s="1"/>
  <c r="D152" i="5" a="1"/>
  <c r="D152" i="5" s="1"/>
  <c r="J151" i="5"/>
  <c r="I151" i="5"/>
  <c r="K151" i="5" s="1"/>
  <c r="D151" i="5" a="1"/>
  <c r="D151" i="5"/>
  <c r="K150" i="5"/>
  <c r="J150" i="5"/>
  <c r="I150" i="5"/>
  <c r="D150" i="5" a="1"/>
  <c r="D150" i="5"/>
  <c r="K149" i="5"/>
  <c r="I149" i="5"/>
  <c r="J149" i="5" s="1"/>
  <c r="D149" i="5" a="1"/>
  <c r="D149" i="5" s="1"/>
  <c r="I148" i="5"/>
  <c r="K148" i="5" s="1"/>
  <c r="D148" i="5" a="1"/>
  <c r="D148" i="5" s="1"/>
  <c r="J147" i="5"/>
  <c r="I147" i="5"/>
  <c r="K147" i="5" s="1"/>
  <c r="D147" i="5" a="1"/>
  <c r="D147" i="5"/>
  <c r="K146" i="5"/>
  <c r="J146" i="5"/>
  <c r="I146" i="5"/>
  <c r="D146" i="5" a="1"/>
  <c r="D146" i="5"/>
  <c r="K145" i="5"/>
  <c r="I145" i="5"/>
  <c r="J145" i="5" s="1"/>
  <c r="D145" i="5" a="1"/>
  <c r="D145" i="5" s="1"/>
  <c r="E96" i="5"/>
  <c r="E95" i="5"/>
  <c r="E94" i="5"/>
  <c r="E92" i="5"/>
  <c r="E90" i="5"/>
  <c r="E89" i="5"/>
  <c r="E88" i="5"/>
  <c r="E87" i="5"/>
  <c r="E85" i="5"/>
  <c r="E84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I1069" i="4"/>
  <c r="J1069" i="4" s="1"/>
  <c r="K1068" i="4"/>
  <c r="J1068" i="4"/>
  <c r="I1068" i="4"/>
  <c r="I1067" i="4"/>
  <c r="K1067" i="4" s="1"/>
  <c r="I1066" i="4"/>
  <c r="K1066" i="4" s="1"/>
  <c r="K1065" i="4"/>
  <c r="I1065" i="4"/>
  <c r="J1065" i="4" s="1"/>
  <c r="K1064" i="4"/>
  <c r="J1064" i="4"/>
  <c r="I1064" i="4"/>
  <c r="K1063" i="4"/>
  <c r="I1063" i="4"/>
  <c r="J1063" i="4" s="1"/>
  <c r="J1062" i="4"/>
  <c r="I1062" i="4"/>
  <c r="K1062" i="4" s="1"/>
  <c r="I1061" i="4"/>
  <c r="J1061" i="4" s="1"/>
  <c r="K1060" i="4"/>
  <c r="J1060" i="4"/>
  <c r="I1060" i="4"/>
  <c r="I1059" i="4"/>
  <c r="K1059" i="4" s="1"/>
  <c r="I1058" i="4"/>
  <c r="K1058" i="4" s="1"/>
  <c r="K1057" i="4"/>
  <c r="I1057" i="4"/>
  <c r="J1057" i="4" s="1"/>
  <c r="K1056" i="4"/>
  <c r="J1056" i="4"/>
  <c r="I1056" i="4"/>
  <c r="K1055" i="4"/>
  <c r="I1055" i="4"/>
  <c r="J1055" i="4" s="1"/>
  <c r="J1054" i="4"/>
  <c r="I1054" i="4"/>
  <c r="K1054" i="4" s="1"/>
  <c r="I1053" i="4"/>
  <c r="J1053" i="4" s="1"/>
  <c r="K1052" i="4"/>
  <c r="J1052" i="4"/>
  <c r="I1052" i="4"/>
  <c r="I1051" i="4"/>
  <c r="K1051" i="4" s="1"/>
  <c r="I1050" i="4"/>
  <c r="K1050" i="4" s="1"/>
  <c r="K1049" i="4"/>
  <c r="I1049" i="4"/>
  <c r="J1049" i="4" s="1"/>
  <c r="K1048" i="4"/>
  <c r="J1048" i="4"/>
  <c r="I1048" i="4"/>
  <c r="K1047" i="4"/>
  <c r="I1047" i="4"/>
  <c r="J1047" i="4" s="1"/>
  <c r="J1046" i="4"/>
  <c r="I1046" i="4"/>
  <c r="K1046" i="4" s="1"/>
  <c r="I1045" i="4"/>
  <c r="J1045" i="4" s="1"/>
  <c r="K1044" i="4"/>
  <c r="J1044" i="4"/>
  <c r="I1044" i="4"/>
  <c r="I1043" i="4"/>
  <c r="K1043" i="4" s="1"/>
  <c r="I1042" i="4"/>
  <c r="K1042" i="4" s="1"/>
  <c r="K1041" i="4"/>
  <c r="I1041" i="4"/>
  <c r="J1041" i="4" s="1"/>
  <c r="K1040" i="4"/>
  <c r="J1040" i="4"/>
  <c r="I1040" i="4"/>
  <c r="K1039" i="4"/>
  <c r="I1039" i="4"/>
  <c r="J1039" i="4" s="1"/>
  <c r="J1038" i="4"/>
  <c r="I1038" i="4"/>
  <c r="K1038" i="4" s="1"/>
  <c r="I1037" i="4"/>
  <c r="J1037" i="4" s="1"/>
  <c r="K1036" i="4"/>
  <c r="J1036" i="4"/>
  <c r="I1036" i="4"/>
  <c r="I1035" i="4"/>
  <c r="K1035" i="4" s="1"/>
  <c r="I1034" i="4"/>
  <c r="K1034" i="4" s="1"/>
  <c r="K1033" i="4"/>
  <c r="I1033" i="4"/>
  <c r="J1033" i="4" s="1"/>
  <c r="K1032" i="4"/>
  <c r="J1032" i="4"/>
  <c r="I1032" i="4"/>
  <c r="K1031" i="4"/>
  <c r="I1031" i="4"/>
  <c r="J1031" i="4" s="1"/>
  <c r="J1030" i="4"/>
  <c r="I1030" i="4"/>
  <c r="K1030" i="4" s="1"/>
  <c r="I1029" i="4"/>
  <c r="J1029" i="4" s="1"/>
  <c r="K1028" i="4"/>
  <c r="J1028" i="4"/>
  <c r="I1028" i="4"/>
  <c r="I1027" i="4"/>
  <c r="K1027" i="4" s="1"/>
  <c r="I1026" i="4"/>
  <c r="K1026" i="4" s="1"/>
  <c r="K1025" i="4"/>
  <c r="I1025" i="4"/>
  <c r="J1025" i="4" s="1"/>
  <c r="K1024" i="4"/>
  <c r="J1024" i="4"/>
  <c r="I1024" i="4"/>
  <c r="K1023" i="4"/>
  <c r="I1023" i="4"/>
  <c r="J1023" i="4" s="1"/>
  <c r="J1022" i="4"/>
  <c r="I1022" i="4"/>
  <c r="K1022" i="4" s="1"/>
  <c r="I1021" i="4"/>
  <c r="J1021" i="4" s="1"/>
  <c r="K1020" i="4"/>
  <c r="J1020" i="4"/>
  <c r="I1020" i="4"/>
  <c r="I1019" i="4"/>
  <c r="K1019" i="4" s="1"/>
  <c r="I1018" i="4"/>
  <c r="K1018" i="4" s="1"/>
  <c r="K1017" i="4"/>
  <c r="I1017" i="4"/>
  <c r="J1017" i="4" s="1"/>
  <c r="K1016" i="4"/>
  <c r="J1016" i="4"/>
  <c r="I1016" i="4"/>
  <c r="K1015" i="4"/>
  <c r="I1015" i="4"/>
  <c r="J1015" i="4" s="1"/>
  <c r="J1014" i="4"/>
  <c r="I1014" i="4"/>
  <c r="K1014" i="4" s="1"/>
  <c r="I1013" i="4"/>
  <c r="J1013" i="4" s="1"/>
  <c r="K1012" i="4"/>
  <c r="J1012" i="4"/>
  <c r="I1012" i="4"/>
  <c r="I1011" i="4"/>
  <c r="K1011" i="4" s="1"/>
  <c r="I1010" i="4"/>
  <c r="K1010" i="4" s="1"/>
  <c r="K1009" i="4"/>
  <c r="I1009" i="4"/>
  <c r="J1009" i="4" s="1"/>
  <c r="K1008" i="4"/>
  <c r="J1008" i="4"/>
  <c r="I1008" i="4"/>
  <c r="K1007" i="4"/>
  <c r="I1007" i="4"/>
  <c r="J1007" i="4" s="1"/>
  <c r="J1006" i="4"/>
  <c r="I1006" i="4"/>
  <c r="K1006" i="4" s="1"/>
  <c r="I1005" i="4"/>
  <c r="J1005" i="4" s="1"/>
  <c r="K1004" i="4"/>
  <c r="J1004" i="4"/>
  <c r="I1004" i="4"/>
  <c r="I1003" i="4"/>
  <c r="K1003" i="4" s="1"/>
  <c r="I1002" i="4"/>
  <c r="K1002" i="4" s="1"/>
  <c r="K1001" i="4"/>
  <c r="I1001" i="4"/>
  <c r="J1001" i="4" s="1"/>
  <c r="K1000" i="4"/>
  <c r="J1000" i="4"/>
  <c r="I1000" i="4"/>
  <c r="K999" i="4"/>
  <c r="I999" i="4"/>
  <c r="J999" i="4" s="1"/>
  <c r="J998" i="4"/>
  <c r="I998" i="4"/>
  <c r="K998" i="4" s="1"/>
  <c r="I997" i="4"/>
  <c r="J997" i="4" s="1"/>
  <c r="K996" i="4"/>
  <c r="J996" i="4"/>
  <c r="I996" i="4"/>
  <c r="I995" i="4"/>
  <c r="K995" i="4" s="1"/>
  <c r="I994" i="4"/>
  <c r="K994" i="4" s="1"/>
  <c r="K993" i="4"/>
  <c r="I993" i="4"/>
  <c r="J993" i="4" s="1"/>
  <c r="K992" i="4"/>
  <c r="J992" i="4"/>
  <c r="I992" i="4"/>
  <c r="K991" i="4"/>
  <c r="I991" i="4"/>
  <c r="J991" i="4" s="1"/>
  <c r="J990" i="4"/>
  <c r="I990" i="4"/>
  <c r="K990" i="4" s="1"/>
  <c r="I989" i="4"/>
  <c r="J989" i="4" s="1"/>
  <c r="K988" i="4"/>
  <c r="J988" i="4"/>
  <c r="I988" i="4"/>
  <c r="I987" i="4"/>
  <c r="K987" i="4" s="1"/>
  <c r="I986" i="4"/>
  <c r="K986" i="4" s="1"/>
  <c r="K985" i="4"/>
  <c r="I985" i="4"/>
  <c r="J985" i="4" s="1"/>
  <c r="K984" i="4"/>
  <c r="J984" i="4"/>
  <c r="I984" i="4"/>
  <c r="K983" i="4"/>
  <c r="I983" i="4"/>
  <c r="J983" i="4" s="1"/>
  <c r="J982" i="4"/>
  <c r="I982" i="4"/>
  <c r="K982" i="4" s="1"/>
  <c r="I981" i="4"/>
  <c r="J981" i="4" s="1"/>
  <c r="K980" i="4"/>
  <c r="J980" i="4"/>
  <c r="I980" i="4"/>
  <c r="I979" i="4"/>
  <c r="K979" i="4" s="1"/>
  <c r="I978" i="4"/>
  <c r="K978" i="4" s="1"/>
  <c r="K977" i="4"/>
  <c r="I977" i="4"/>
  <c r="J977" i="4" s="1"/>
  <c r="K976" i="4"/>
  <c r="J976" i="4"/>
  <c r="I976" i="4"/>
  <c r="K975" i="4"/>
  <c r="I975" i="4"/>
  <c r="J975" i="4" s="1"/>
  <c r="J974" i="4"/>
  <c r="I974" i="4"/>
  <c r="K974" i="4" s="1"/>
  <c r="I973" i="4"/>
  <c r="J973" i="4" s="1"/>
  <c r="K972" i="4"/>
  <c r="J972" i="4"/>
  <c r="I972" i="4"/>
  <c r="I971" i="4"/>
  <c r="K971" i="4" s="1"/>
  <c r="I970" i="4"/>
  <c r="K970" i="4" s="1"/>
  <c r="K969" i="4"/>
  <c r="I969" i="4"/>
  <c r="J969" i="4" s="1"/>
  <c r="K968" i="4"/>
  <c r="J968" i="4"/>
  <c r="I968" i="4"/>
  <c r="K967" i="4"/>
  <c r="I967" i="4"/>
  <c r="J967" i="4" s="1"/>
  <c r="J966" i="4"/>
  <c r="I966" i="4"/>
  <c r="K966" i="4" s="1"/>
  <c r="I965" i="4"/>
  <c r="J965" i="4" s="1"/>
  <c r="K964" i="4"/>
  <c r="J964" i="4"/>
  <c r="I964" i="4"/>
  <c r="I963" i="4"/>
  <c r="K963" i="4" s="1"/>
  <c r="I962" i="4"/>
  <c r="K962" i="4" s="1"/>
  <c r="K961" i="4"/>
  <c r="I961" i="4"/>
  <c r="J961" i="4" s="1"/>
  <c r="K960" i="4"/>
  <c r="J960" i="4"/>
  <c r="I960" i="4"/>
  <c r="K959" i="4"/>
  <c r="I959" i="4"/>
  <c r="J959" i="4" s="1"/>
  <c r="J958" i="4"/>
  <c r="I958" i="4"/>
  <c r="K958" i="4" s="1"/>
  <c r="I957" i="4"/>
  <c r="J957" i="4" s="1"/>
  <c r="K956" i="4"/>
  <c r="J956" i="4"/>
  <c r="I956" i="4"/>
  <c r="I955" i="4"/>
  <c r="K955" i="4" s="1"/>
  <c r="I954" i="4"/>
  <c r="K954" i="4" s="1"/>
  <c r="K953" i="4"/>
  <c r="I953" i="4"/>
  <c r="J953" i="4" s="1"/>
  <c r="K952" i="4"/>
  <c r="J952" i="4"/>
  <c r="I952" i="4"/>
  <c r="K951" i="4"/>
  <c r="I951" i="4"/>
  <c r="J951" i="4" s="1"/>
  <c r="J950" i="4"/>
  <c r="I950" i="4"/>
  <c r="K950" i="4" s="1"/>
  <c r="I949" i="4"/>
  <c r="J949" i="4" s="1"/>
  <c r="K948" i="4"/>
  <c r="J948" i="4"/>
  <c r="I948" i="4"/>
  <c r="I947" i="4"/>
  <c r="K947" i="4" s="1"/>
  <c r="I946" i="4"/>
  <c r="K946" i="4" s="1"/>
  <c r="K945" i="4"/>
  <c r="I945" i="4"/>
  <c r="J945" i="4" s="1"/>
  <c r="K944" i="4"/>
  <c r="J944" i="4"/>
  <c r="I944" i="4"/>
  <c r="K943" i="4"/>
  <c r="I943" i="4"/>
  <c r="J943" i="4" s="1"/>
  <c r="J942" i="4"/>
  <c r="I942" i="4"/>
  <c r="K942" i="4" s="1"/>
  <c r="I941" i="4"/>
  <c r="J941" i="4" s="1"/>
  <c r="K940" i="4"/>
  <c r="J940" i="4"/>
  <c r="I940" i="4"/>
  <c r="I939" i="4"/>
  <c r="K939" i="4" s="1"/>
  <c r="I938" i="4"/>
  <c r="K938" i="4" s="1"/>
  <c r="K937" i="4"/>
  <c r="I937" i="4"/>
  <c r="J937" i="4" s="1"/>
  <c r="K936" i="4"/>
  <c r="J936" i="4"/>
  <c r="I936" i="4"/>
  <c r="K935" i="4"/>
  <c r="I935" i="4"/>
  <c r="J935" i="4" s="1"/>
  <c r="J934" i="4"/>
  <c r="I934" i="4"/>
  <c r="K934" i="4" s="1"/>
  <c r="I933" i="4"/>
  <c r="J933" i="4" s="1"/>
  <c r="K932" i="4"/>
  <c r="J932" i="4"/>
  <c r="I932" i="4"/>
  <c r="I931" i="4"/>
  <c r="K931" i="4" s="1"/>
  <c r="I930" i="4"/>
  <c r="K930" i="4" s="1"/>
  <c r="K929" i="4"/>
  <c r="I929" i="4"/>
  <c r="J929" i="4" s="1"/>
  <c r="K928" i="4"/>
  <c r="J928" i="4"/>
  <c r="I928" i="4"/>
  <c r="K927" i="4"/>
  <c r="I927" i="4"/>
  <c r="J927" i="4" s="1"/>
  <c r="J926" i="4"/>
  <c r="I926" i="4"/>
  <c r="K926" i="4" s="1"/>
  <c r="I925" i="4"/>
  <c r="J925" i="4" s="1"/>
  <c r="K924" i="4"/>
  <c r="J924" i="4"/>
  <c r="I924" i="4"/>
  <c r="I923" i="4"/>
  <c r="K923" i="4" s="1"/>
  <c r="I922" i="4"/>
  <c r="K922" i="4" s="1"/>
  <c r="K921" i="4"/>
  <c r="I921" i="4"/>
  <c r="J921" i="4" s="1"/>
  <c r="K920" i="4"/>
  <c r="J920" i="4"/>
  <c r="I920" i="4"/>
  <c r="K919" i="4"/>
  <c r="I919" i="4"/>
  <c r="J919" i="4" s="1"/>
  <c r="J918" i="4"/>
  <c r="I918" i="4"/>
  <c r="K918" i="4" s="1"/>
  <c r="I917" i="4"/>
  <c r="J917" i="4" s="1"/>
  <c r="K916" i="4"/>
  <c r="J916" i="4"/>
  <c r="I916" i="4"/>
  <c r="I915" i="4"/>
  <c r="K915" i="4" s="1"/>
  <c r="I914" i="4"/>
  <c r="K914" i="4" s="1"/>
  <c r="K913" i="4"/>
  <c r="I913" i="4"/>
  <c r="J913" i="4" s="1"/>
  <c r="K912" i="4"/>
  <c r="J912" i="4"/>
  <c r="I912" i="4"/>
  <c r="K911" i="4"/>
  <c r="I911" i="4"/>
  <c r="J911" i="4" s="1"/>
  <c r="J910" i="4"/>
  <c r="I910" i="4"/>
  <c r="K910" i="4" s="1"/>
  <c r="I909" i="4"/>
  <c r="J909" i="4" s="1"/>
  <c r="K908" i="4"/>
  <c r="J908" i="4"/>
  <c r="I908" i="4"/>
  <c r="I907" i="4"/>
  <c r="K907" i="4" s="1"/>
  <c r="I906" i="4"/>
  <c r="K906" i="4" s="1"/>
  <c r="K905" i="4"/>
  <c r="I905" i="4"/>
  <c r="J905" i="4" s="1"/>
  <c r="K904" i="4"/>
  <c r="J904" i="4"/>
  <c r="I904" i="4"/>
  <c r="K903" i="4"/>
  <c r="I903" i="4"/>
  <c r="J903" i="4" s="1"/>
  <c r="J902" i="4"/>
  <c r="I902" i="4"/>
  <c r="K902" i="4" s="1"/>
  <c r="I901" i="4"/>
  <c r="J901" i="4" s="1"/>
  <c r="K900" i="4"/>
  <c r="J900" i="4"/>
  <c r="I900" i="4"/>
  <c r="I899" i="4"/>
  <c r="K899" i="4" s="1"/>
  <c r="I898" i="4"/>
  <c r="K898" i="4" s="1"/>
  <c r="K897" i="4"/>
  <c r="I897" i="4"/>
  <c r="J897" i="4" s="1"/>
  <c r="K896" i="4"/>
  <c r="J896" i="4"/>
  <c r="I896" i="4"/>
  <c r="K895" i="4"/>
  <c r="I895" i="4"/>
  <c r="J895" i="4" s="1"/>
  <c r="J894" i="4"/>
  <c r="I894" i="4"/>
  <c r="K894" i="4" s="1"/>
  <c r="I893" i="4"/>
  <c r="J893" i="4" s="1"/>
  <c r="K892" i="4"/>
  <c r="J892" i="4"/>
  <c r="I892" i="4"/>
  <c r="I891" i="4"/>
  <c r="K891" i="4" s="1"/>
  <c r="I890" i="4"/>
  <c r="K890" i="4" s="1"/>
  <c r="K889" i="4"/>
  <c r="I889" i="4"/>
  <c r="J889" i="4" s="1"/>
  <c r="K888" i="4"/>
  <c r="J888" i="4"/>
  <c r="I888" i="4"/>
  <c r="K887" i="4"/>
  <c r="I887" i="4"/>
  <c r="J887" i="4" s="1"/>
  <c r="J886" i="4"/>
  <c r="I886" i="4"/>
  <c r="K886" i="4" s="1"/>
  <c r="I885" i="4"/>
  <c r="J885" i="4" s="1"/>
  <c r="K884" i="4"/>
  <c r="J884" i="4"/>
  <c r="I884" i="4"/>
  <c r="I883" i="4"/>
  <c r="K883" i="4" s="1"/>
  <c r="I882" i="4"/>
  <c r="K882" i="4" s="1"/>
  <c r="K881" i="4"/>
  <c r="I881" i="4"/>
  <c r="J881" i="4" s="1"/>
  <c r="K880" i="4"/>
  <c r="J880" i="4"/>
  <c r="I880" i="4"/>
  <c r="K879" i="4"/>
  <c r="I879" i="4"/>
  <c r="J879" i="4" s="1"/>
  <c r="J878" i="4"/>
  <c r="I878" i="4"/>
  <c r="K878" i="4" s="1"/>
  <c r="I877" i="4"/>
  <c r="J877" i="4" s="1"/>
  <c r="K876" i="4"/>
  <c r="J876" i="4"/>
  <c r="I876" i="4"/>
  <c r="I875" i="4"/>
  <c r="K875" i="4" s="1"/>
  <c r="I874" i="4"/>
  <c r="K874" i="4" s="1"/>
  <c r="K873" i="4"/>
  <c r="I873" i="4"/>
  <c r="J873" i="4" s="1"/>
  <c r="K872" i="4"/>
  <c r="J872" i="4"/>
  <c r="I872" i="4"/>
  <c r="K871" i="4"/>
  <c r="I871" i="4"/>
  <c r="J871" i="4" s="1"/>
  <c r="J870" i="4"/>
  <c r="I870" i="4"/>
  <c r="K870" i="4" s="1"/>
  <c r="I869" i="4"/>
  <c r="J869" i="4" s="1"/>
  <c r="K868" i="4"/>
  <c r="J868" i="4"/>
  <c r="I868" i="4"/>
  <c r="I867" i="4"/>
  <c r="K867" i="4" s="1"/>
  <c r="I866" i="4"/>
  <c r="K866" i="4" s="1"/>
  <c r="K865" i="4"/>
  <c r="I865" i="4"/>
  <c r="J865" i="4" s="1"/>
  <c r="K864" i="4"/>
  <c r="J864" i="4"/>
  <c r="I864" i="4"/>
  <c r="K863" i="4"/>
  <c r="I863" i="4"/>
  <c r="J863" i="4" s="1"/>
  <c r="J862" i="4"/>
  <c r="I862" i="4"/>
  <c r="K862" i="4" s="1"/>
  <c r="I861" i="4"/>
  <c r="J861" i="4" s="1"/>
  <c r="K860" i="4"/>
  <c r="J860" i="4"/>
  <c r="I860" i="4"/>
  <c r="I859" i="4"/>
  <c r="K859" i="4" s="1"/>
  <c r="I858" i="4"/>
  <c r="K858" i="4" s="1"/>
  <c r="K857" i="4"/>
  <c r="I857" i="4"/>
  <c r="J857" i="4" s="1"/>
  <c r="K856" i="4"/>
  <c r="J856" i="4"/>
  <c r="I856" i="4"/>
  <c r="K855" i="4"/>
  <c r="I855" i="4"/>
  <c r="J855" i="4" s="1"/>
  <c r="J854" i="4"/>
  <c r="I854" i="4"/>
  <c r="K854" i="4" s="1"/>
  <c r="I853" i="4"/>
  <c r="J853" i="4" s="1"/>
  <c r="K852" i="4"/>
  <c r="J852" i="4"/>
  <c r="I852" i="4"/>
  <c r="I851" i="4"/>
  <c r="K851" i="4" s="1"/>
  <c r="I850" i="4"/>
  <c r="K850" i="4" s="1"/>
  <c r="K849" i="4"/>
  <c r="I849" i="4"/>
  <c r="J849" i="4" s="1"/>
  <c r="K848" i="4"/>
  <c r="J848" i="4"/>
  <c r="I848" i="4"/>
  <c r="K847" i="4"/>
  <c r="I847" i="4"/>
  <c r="J847" i="4" s="1"/>
  <c r="J846" i="4"/>
  <c r="I846" i="4"/>
  <c r="K846" i="4" s="1"/>
  <c r="I845" i="4"/>
  <c r="J845" i="4" s="1"/>
  <c r="K844" i="4"/>
  <c r="J844" i="4"/>
  <c r="I844" i="4"/>
  <c r="I843" i="4"/>
  <c r="K843" i="4" s="1"/>
  <c r="I842" i="4"/>
  <c r="K842" i="4" s="1"/>
  <c r="K841" i="4"/>
  <c r="I841" i="4"/>
  <c r="J841" i="4" s="1"/>
  <c r="K840" i="4"/>
  <c r="J840" i="4"/>
  <c r="I840" i="4"/>
  <c r="K839" i="4"/>
  <c r="I839" i="4"/>
  <c r="J839" i="4" s="1"/>
  <c r="J838" i="4"/>
  <c r="I838" i="4"/>
  <c r="K838" i="4" s="1"/>
  <c r="I837" i="4"/>
  <c r="J837" i="4" s="1"/>
  <c r="K836" i="4"/>
  <c r="J836" i="4"/>
  <c r="I836" i="4"/>
  <c r="I835" i="4"/>
  <c r="K835" i="4" s="1"/>
  <c r="I834" i="4"/>
  <c r="K834" i="4" s="1"/>
  <c r="K833" i="4"/>
  <c r="I833" i="4"/>
  <c r="J833" i="4" s="1"/>
  <c r="K832" i="4"/>
  <c r="J832" i="4"/>
  <c r="I832" i="4"/>
  <c r="K831" i="4"/>
  <c r="I831" i="4"/>
  <c r="J831" i="4" s="1"/>
  <c r="J830" i="4"/>
  <c r="I830" i="4"/>
  <c r="K830" i="4" s="1"/>
  <c r="I829" i="4"/>
  <c r="J829" i="4" s="1"/>
  <c r="K828" i="4"/>
  <c r="J828" i="4"/>
  <c r="I828" i="4"/>
  <c r="I827" i="4"/>
  <c r="K827" i="4" s="1"/>
  <c r="I826" i="4"/>
  <c r="K826" i="4" s="1"/>
  <c r="K825" i="4"/>
  <c r="I825" i="4"/>
  <c r="J825" i="4" s="1"/>
  <c r="K824" i="4"/>
  <c r="J824" i="4"/>
  <c r="I824" i="4"/>
  <c r="K823" i="4"/>
  <c r="I823" i="4"/>
  <c r="J823" i="4" s="1"/>
  <c r="J822" i="4"/>
  <c r="I822" i="4"/>
  <c r="K822" i="4" s="1"/>
  <c r="I821" i="4"/>
  <c r="J821" i="4" s="1"/>
  <c r="K820" i="4"/>
  <c r="J820" i="4"/>
  <c r="I820" i="4"/>
  <c r="I819" i="4"/>
  <c r="K819" i="4" s="1"/>
  <c r="I818" i="4"/>
  <c r="K818" i="4" s="1"/>
  <c r="K817" i="4"/>
  <c r="I817" i="4"/>
  <c r="J817" i="4" s="1"/>
  <c r="K816" i="4"/>
  <c r="J816" i="4"/>
  <c r="I816" i="4"/>
  <c r="K815" i="4"/>
  <c r="I815" i="4"/>
  <c r="J815" i="4" s="1"/>
  <c r="J814" i="4"/>
  <c r="I814" i="4"/>
  <c r="K814" i="4" s="1"/>
  <c r="I813" i="4"/>
  <c r="J813" i="4" s="1"/>
  <c r="K812" i="4"/>
  <c r="J812" i="4"/>
  <c r="I812" i="4"/>
  <c r="I811" i="4"/>
  <c r="K811" i="4" s="1"/>
  <c r="I810" i="4"/>
  <c r="K810" i="4" s="1"/>
  <c r="K809" i="4"/>
  <c r="I809" i="4"/>
  <c r="J809" i="4" s="1"/>
  <c r="K808" i="4"/>
  <c r="J808" i="4"/>
  <c r="I808" i="4"/>
  <c r="K807" i="4"/>
  <c r="I807" i="4"/>
  <c r="J807" i="4" s="1"/>
  <c r="J806" i="4"/>
  <c r="I806" i="4"/>
  <c r="K806" i="4" s="1"/>
  <c r="I805" i="4"/>
  <c r="J805" i="4" s="1"/>
  <c r="K804" i="4"/>
  <c r="J804" i="4"/>
  <c r="I804" i="4"/>
  <c r="I803" i="4"/>
  <c r="K803" i="4" s="1"/>
  <c r="I802" i="4"/>
  <c r="K802" i="4" s="1"/>
  <c r="K801" i="4"/>
  <c r="I801" i="4"/>
  <c r="J801" i="4" s="1"/>
  <c r="K800" i="4"/>
  <c r="J800" i="4"/>
  <c r="I800" i="4"/>
  <c r="K799" i="4"/>
  <c r="I799" i="4"/>
  <c r="J799" i="4" s="1"/>
  <c r="J798" i="4"/>
  <c r="I798" i="4"/>
  <c r="K798" i="4" s="1"/>
  <c r="I797" i="4"/>
  <c r="J797" i="4" s="1"/>
  <c r="K796" i="4"/>
  <c r="J796" i="4"/>
  <c r="I796" i="4"/>
  <c r="I795" i="4"/>
  <c r="K795" i="4" s="1"/>
  <c r="I794" i="4"/>
  <c r="K794" i="4" s="1"/>
  <c r="K793" i="4"/>
  <c r="I793" i="4"/>
  <c r="J793" i="4" s="1"/>
  <c r="K792" i="4"/>
  <c r="J792" i="4"/>
  <c r="I792" i="4"/>
  <c r="K791" i="4"/>
  <c r="I791" i="4"/>
  <c r="J791" i="4" s="1"/>
  <c r="J790" i="4"/>
  <c r="I790" i="4"/>
  <c r="K790" i="4" s="1"/>
  <c r="I789" i="4"/>
  <c r="J789" i="4" s="1"/>
  <c r="K788" i="4"/>
  <c r="J788" i="4"/>
  <c r="I788" i="4"/>
  <c r="I787" i="4"/>
  <c r="K787" i="4" s="1"/>
  <c r="I786" i="4"/>
  <c r="K786" i="4" s="1"/>
  <c r="K785" i="4"/>
  <c r="I785" i="4"/>
  <c r="J785" i="4" s="1"/>
  <c r="K784" i="4"/>
  <c r="J784" i="4"/>
  <c r="I784" i="4"/>
  <c r="K783" i="4"/>
  <c r="I783" i="4"/>
  <c r="J783" i="4" s="1"/>
  <c r="J782" i="4"/>
  <c r="I782" i="4"/>
  <c r="K782" i="4" s="1"/>
  <c r="I781" i="4"/>
  <c r="J781" i="4" s="1"/>
  <c r="K780" i="4"/>
  <c r="J780" i="4"/>
  <c r="I780" i="4"/>
  <c r="I779" i="4"/>
  <c r="K779" i="4" s="1"/>
  <c r="I778" i="4"/>
  <c r="K778" i="4" s="1"/>
  <c r="K777" i="4"/>
  <c r="I777" i="4"/>
  <c r="J777" i="4" s="1"/>
  <c r="K776" i="4"/>
  <c r="J776" i="4"/>
  <c r="I776" i="4"/>
  <c r="K775" i="4"/>
  <c r="I775" i="4"/>
  <c r="J775" i="4" s="1"/>
  <c r="J774" i="4"/>
  <c r="I774" i="4"/>
  <c r="K774" i="4" s="1"/>
  <c r="I773" i="4"/>
  <c r="J773" i="4" s="1"/>
  <c r="K772" i="4"/>
  <c r="J772" i="4"/>
  <c r="I772" i="4"/>
  <c r="I771" i="4"/>
  <c r="K771" i="4" s="1"/>
  <c r="I770" i="4"/>
  <c r="K770" i="4" s="1"/>
  <c r="K769" i="4"/>
  <c r="I769" i="4"/>
  <c r="J769" i="4" s="1"/>
  <c r="K768" i="4"/>
  <c r="J768" i="4"/>
  <c r="I768" i="4"/>
  <c r="K767" i="4"/>
  <c r="I767" i="4"/>
  <c r="J767" i="4" s="1"/>
  <c r="J766" i="4"/>
  <c r="I766" i="4"/>
  <c r="K766" i="4" s="1"/>
  <c r="I765" i="4"/>
  <c r="J765" i="4" s="1"/>
  <c r="K764" i="4"/>
  <c r="J764" i="4"/>
  <c r="I764" i="4"/>
  <c r="I763" i="4"/>
  <c r="K763" i="4" s="1"/>
  <c r="I762" i="4"/>
  <c r="K762" i="4" s="1"/>
  <c r="K761" i="4"/>
  <c r="I761" i="4"/>
  <c r="J761" i="4" s="1"/>
  <c r="K760" i="4"/>
  <c r="J760" i="4"/>
  <c r="I760" i="4"/>
  <c r="K759" i="4"/>
  <c r="I759" i="4"/>
  <c r="J759" i="4" s="1"/>
  <c r="J758" i="4"/>
  <c r="I758" i="4"/>
  <c r="K758" i="4" s="1"/>
  <c r="I757" i="4"/>
  <c r="J757" i="4" s="1"/>
  <c r="K756" i="4"/>
  <c r="J756" i="4"/>
  <c r="I756" i="4"/>
  <c r="I755" i="4"/>
  <c r="K755" i="4" s="1"/>
  <c r="I754" i="4"/>
  <c r="K754" i="4" s="1"/>
  <c r="K753" i="4"/>
  <c r="I753" i="4"/>
  <c r="J753" i="4" s="1"/>
  <c r="K752" i="4"/>
  <c r="J752" i="4"/>
  <c r="I752" i="4"/>
  <c r="K751" i="4"/>
  <c r="I751" i="4"/>
  <c r="J751" i="4" s="1"/>
  <c r="J750" i="4"/>
  <c r="I750" i="4"/>
  <c r="K750" i="4" s="1"/>
  <c r="I749" i="4"/>
  <c r="J749" i="4" s="1"/>
  <c r="K748" i="4"/>
  <c r="J748" i="4"/>
  <c r="I748" i="4"/>
  <c r="I747" i="4"/>
  <c r="K747" i="4" s="1"/>
  <c r="I746" i="4"/>
  <c r="K746" i="4" s="1"/>
  <c r="K745" i="4"/>
  <c r="I745" i="4"/>
  <c r="J745" i="4" s="1"/>
  <c r="K744" i="4"/>
  <c r="J744" i="4"/>
  <c r="I744" i="4"/>
  <c r="K743" i="4"/>
  <c r="I743" i="4"/>
  <c r="J743" i="4" s="1"/>
  <c r="J742" i="4"/>
  <c r="I742" i="4"/>
  <c r="K742" i="4" s="1"/>
  <c r="I741" i="4"/>
  <c r="J741" i="4" s="1"/>
  <c r="K740" i="4"/>
  <c r="J740" i="4"/>
  <c r="I740" i="4"/>
  <c r="I739" i="4"/>
  <c r="K739" i="4" s="1"/>
  <c r="I738" i="4"/>
  <c r="K738" i="4" s="1"/>
  <c r="K737" i="4"/>
  <c r="I737" i="4"/>
  <c r="J737" i="4" s="1"/>
  <c r="K736" i="4"/>
  <c r="J736" i="4"/>
  <c r="I736" i="4"/>
  <c r="K735" i="4"/>
  <c r="I735" i="4"/>
  <c r="J735" i="4" s="1"/>
  <c r="J734" i="4"/>
  <c r="I734" i="4"/>
  <c r="K734" i="4" s="1"/>
  <c r="I733" i="4"/>
  <c r="J733" i="4" s="1"/>
  <c r="K732" i="4"/>
  <c r="J732" i="4"/>
  <c r="I732" i="4"/>
  <c r="I731" i="4"/>
  <c r="K731" i="4" s="1"/>
  <c r="I730" i="4"/>
  <c r="K730" i="4" s="1"/>
  <c r="K729" i="4"/>
  <c r="I729" i="4"/>
  <c r="J729" i="4" s="1"/>
  <c r="K728" i="4"/>
  <c r="J728" i="4"/>
  <c r="I728" i="4"/>
  <c r="K727" i="4"/>
  <c r="I727" i="4"/>
  <c r="J727" i="4" s="1"/>
  <c r="J726" i="4"/>
  <c r="I726" i="4"/>
  <c r="K726" i="4" s="1"/>
  <c r="I725" i="4"/>
  <c r="J725" i="4" s="1"/>
  <c r="K724" i="4"/>
  <c r="J724" i="4"/>
  <c r="I724" i="4"/>
  <c r="I723" i="4"/>
  <c r="K723" i="4" s="1"/>
  <c r="I722" i="4"/>
  <c r="K722" i="4" s="1"/>
  <c r="K721" i="4"/>
  <c r="I721" i="4"/>
  <c r="J721" i="4" s="1"/>
  <c r="K720" i="4"/>
  <c r="J720" i="4"/>
  <c r="I720" i="4"/>
  <c r="K719" i="4"/>
  <c r="I719" i="4"/>
  <c r="J719" i="4" s="1"/>
  <c r="J718" i="4"/>
  <c r="I718" i="4"/>
  <c r="K718" i="4" s="1"/>
  <c r="I717" i="4"/>
  <c r="J717" i="4" s="1"/>
  <c r="K716" i="4"/>
  <c r="J716" i="4"/>
  <c r="I716" i="4"/>
  <c r="I715" i="4"/>
  <c r="K715" i="4" s="1"/>
  <c r="I714" i="4"/>
  <c r="K714" i="4" s="1"/>
  <c r="K713" i="4"/>
  <c r="I713" i="4"/>
  <c r="J713" i="4" s="1"/>
  <c r="K712" i="4"/>
  <c r="J712" i="4"/>
  <c r="I712" i="4"/>
  <c r="K711" i="4"/>
  <c r="I711" i="4"/>
  <c r="J711" i="4" s="1"/>
  <c r="J710" i="4"/>
  <c r="I710" i="4"/>
  <c r="K710" i="4" s="1"/>
  <c r="I709" i="4"/>
  <c r="J709" i="4" s="1"/>
  <c r="K708" i="4"/>
  <c r="J708" i="4"/>
  <c r="I708" i="4"/>
  <c r="I707" i="4"/>
  <c r="K707" i="4" s="1"/>
  <c r="I706" i="4"/>
  <c r="K706" i="4" s="1"/>
  <c r="K705" i="4"/>
  <c r="I705" i="4"/>
  <c r="J705" i="4" s="1"/>
  <c r="K704" i="4"/>
  <c r="J704" i="4"/>
  <c r="I704" i="4"/>
  <c r="K703" i="4"/>
  <c r="I703" i="4"/>
  <c r="J703" i="4" s="1"/>
  <c r="J702" i="4"/>
  <c r="I702" i="4"/>
  <c r="K702" i="4" s="1"/>
  <c r="I701" i="4"/>
  <c r="J701" i="4" s="1"/>
  <c r="K700" i="4"/>
  <c r="J700" i="4"/>
  <c r="I700" i="4"/>
  <c r="I699" i="4"/>
  <c r="K699" i="4" s="1"/>
  <c r="I698" i="4"/>
  <c r="K698" i="4" s="1"/>
  <c r="K697" i="4"/>
  <c r="I697" i="4"/>
  <c r="J697" i="4" s="1"/>
  <c r="K696" i="4"/>
  <c r="J696" i="4"/>
  <c r="I696" i="4"/>
  <c r="K695" i="4"/>
  <c r="I695" i="4"/>
  <c r="J695" i="4" s="1"/>
  <c r="J694" i="4"/>
  <c r="I694" i="4"/>
  <c r="K694" i="4" s="1"/>
  <c r="I693" i="4"/>
  <c r="J693" i="4" s="1"/>
  <c r="K692" i="4"/>
  <c r="J692" i="4"/>
  <c r="I692" i="4"/>
  <c r="I691" i="4"/>
  <c r="K691" i="4" s="1"/>
  <c r="I690" i="4"/>
  <c r="K690" i="4" s="1"/>
  <c r="K689" i="4"/>
  <c r="I689" i="4"/>
  <c r="J689" i="4" s="1"/>
  <c r="K688" i="4"/>
  <c r="J688" i="4"/>
  <c r="I688" i="4"/>
  <c r="K687" i="4"/>
  <c r="I687" i="4"/>
  <c r="J687" i="4" s="1"/>
  <c r="J686" i="4"/>
  <c r="I686" i="4"/>
  <c r="K686" i="4" s="1"/>
  <c r="I685" i="4"/>
  <c r="J685" i="4" s="1"/>
  <c r="K684" i="4"/>
  <c r="J684" i="4"/>
  <c r="I684" i="4"/>
  <c r="I683" i="4"/>
  <c r="K683" i="4" s="1"/>
  <c r="I682" i="4"/>
  <c r="K682" i="4" s="1"/>
  <c r="K681" i="4"/>
  <c r="I681" i="4"/>
  <c r="J681" i="4" s="1"/>
  <c r="K680" i="4"/>
  <c r="J680" i="4"/>
  <c r="I680" i="4"/>
  <c r="K679" i="4"/>
  <c r="I679" i="4"/>
  <c r="J679" i="4" s="1"/>
  <c r="J678" i="4"/>
  <c r="I678" i="4"/>
  <c r="K678" i="4" s="1"/>
  <c r="I677" i="4"/>
  <c r="J677" i="4" s="1"/>
  <c r="K676" i="4"/>
  <c r="J676" i="4"/>
  <c r="I676" i="4"/>
  <c r="I675" i="4"/>
  <c r="K675" i="4" s="1"/>
  <c r="I674" i="4"/>
  <c r="K674" i="4" s="1"/>
  <c r="K673" i="4"/>
  <c r="I673" i="4"/>
  <c r="J673" i="4" s="1"/>
  <c r="K672" i="4"/>
  <c r="J672" i="4"/>
  <c r="I672" i="4"/>
  <c r="K671" i="4"/>
  <c r="I671" i="4"/>
  <c r="J671" i="4" s="1"/>
  <c r="J670" i="4"/>
  <c r="I670" i="4"/>
  <c r="K670" i="4" s="1"/>
  <c r="I669" i="4"/>
  <c r="J669" i="4" s="1"/>
  <c r="K668" i="4"/>
  <c r="J668" i="4"/>
  <c r="I668" i="4"/>
  <c r="I667" i="4"/>
  <c r="K667" i="4" s="1"/>
  <c r="I666" i="4"/>
  <c r="K666" i="4" s="1"/>
  <c r="K665" i="4"/>
  <c r="I665" i="4"/>
  <c r="J665" i="4" s="1"/>
  <c r="K664" i="4"/>
  <c r="J664" i="4"/>
  <c r="I664" i="4"/>
  <c r="K663" i="4"/>
  <c r="I663" i="4"/>
  <c r="J663" i="4" s="1"/>
  <c r="J662" i="4"/>
  <c r="I662" i="4"/>
  <c r="K662" i="4" s="1"/>
  <c r="I661" i="4"/>
  <c r="J661" i="4" s="1"/>
  <c r="K660" i="4"/>
  <c r="J660" i="4"/>
  <c r="I660" i="4"/>
  <c r="I659" i="4"/>
  <c r="K659" i="4" s="1"/>
  <c r="I658" i="4"/>
  <c r="K658" i="4" s="1"/>
  <c r="K657" i="4"/>
  <c r="I657" i="4"/>
  <c r="J657" i="4" s="1"/>
  <c r="K656" i="4"/>
  <c r="J656" i="4"/>
  <c r="I656" i="4"/>
  <c r="K655" i="4"/>
  <c r="I655" i="4"/>
  <c r="J655" i="4" s="1"/>
  <c r="J654" i="4"/>
  <c r="I654" i="4"/>
  <c r="K654" i="4" s="1"/>
  <c r="I653" i="4"/>
  <c r="J653" i="4" s="1"/>
  <c r="K652" i="4"/>
  <c r="J652" i="4"/>
  <c r="I652" i="4"/>
  <c r="I651" i="4"/>
  <c r="K651" i="4" s="1"/>
  <c r="I650" i="4"/>
  <c r="K650" i="4" s="1"/>
  <c r="K649" i="4"/>
  <c r="I649" i="4"/>
  <c r="J649" i="4" s="1"/>
  <c r="K648" i="4"/>
  <c r="J648" i="4"/>
  <c r="I648" i="4"/>
  <c r="K647" i="4"/>
  <c r="I647" i="4"/>
  <c r="J647" i="4" s="1"/>
  <c r="J646" i="4"/>
  <c r="I646" i="4"/>
  <c r="K646" i="4" s="1"/>
  <c r="I645" i="4"/>
  <c r="J645" i="4" s="1"/>
  <c r="K644" i="4"/>
  <c r="J644" i="4"/>
  <c r="I644" i="4"/>
  <c r="I643" i="4"/>
  <c r="K643" i="4" s="1"/>
  <c r="I642" i="4"/>
  <c r="K642" i="4" s="1"/>
  <c r="K641" i="4"/>
  <c r="I641" i="4"/>
  <c r="J641" i="4" s="1"/>
  <c r="K640" i="4"/>
  <c r="J640" i="4"/>
  <c r="I640" i="4"/>
  <c r="K639" i="4"/>
  <c r="I639" i="4"/>
  <c r="J639" i="4" s="1"/>
  <c r="J638" i="4"/>
  <c r="I638" i="4"/>
  <c r="K638" i="4" s="1"/>
  <c r="I637" i="4"/>
  <c r="J637" i="4" s="1"/>
  <c r="K636" i="4"/>
  <c r="J636" i="4"/>
  <c r="I636" i="4"/>
  <c r="I635" i="4"/>
  <c r="K635" i="4" s="1"/>
  <c r="I634" i="4"/>
  <c r="K634" i="4" s="1"/>
  <c r="K633" i="4"/>
  <c r="I633" i="4"/>
  <c r="J633" i="4" s="1"/>
  <c r="K632" i="4"/>
  <c r="J632" i="4"/>
  <c r="I632" i="4"/>
  <c r="K631" i="4"/>
  <c r="I631" i="4"/>
  <c r="J631" i="4" s="1"/>
  <c r="J630" i="4"/>
  <c r="I630" i="4"/>
  <c r="K630" i="4" s="1"/>
  <c r="I629" i="4"/>
  <c r="J629" i="4" s="1"/>
  <c r="K628" i="4"/>
  <c r="J628" i="4"/>
  <c r="I628" i="4"/>
  <c r="I627" i="4"/>
  <c r="K627" i="4" s="1"/>
  <c r="I626" i="4"/>
  <c r="K626" i="4" s="1"/>
  <c r="K625" i="4"/>
  <c r="I625" i="4"/>
  <c r="J625" i="4" s="1"/>
  <c r="K624" i="4"/>
  <c r="J624" i="4"/>
  <c r="I624" i="4"/>
  <c r="K623" i="4"/>
  <c r="I623" i="4"/>
  <c r="J623" i="4" s="1"/>
  <c r="J622" i="4"/>
  <c r="I622" i="4"/>
  <c r="K622" i="4" s="1"/>
  <c r="I621" i="4"/>
  <c r="J621" i="4" s="1"/>
  <c r="K620" i="4"/>
  <c r="J620" i="4"/>
  <c r="I620" i="4"/>
  <c r="I619" i="4"/>
  <c r="K619" i="4" s="1"/>
  <c r="I618" i="4"/>
  <c r="K618" i="4" s="1"/>
  <c r="K617" i="4"/>
  <c r="I617" i="4"/>
  <c r="J617" i="4" s="1"/>
  <c r="K616" i="4"/>
  <c r="J616" i="4"/>
  <c r="I616" i="4"/>
  <c r="K615" i="4"/>
  <c r="I615" i="4"/>
  <c r="J615" i="4" s="1"/>
  <c r="J614" i="4"/>
  <c r="I614" i="4"/>
  <c r="K614" i="4" s="1"/>
  <c r="I613" i="4"/>
  <c r="J613" i="4" s="1"/>
  <c r="K612" i="4"/>
  <c r="J612" i="4"/>
  <c r="I612" i="4"/>
  <c r="I611" i="4"/>
  <c r="K611" i="4" s="1"/>
  <c r="I610" i="4"/>
  <c r="K610" i="4" s="1"/>
  <c r="K609" i="4"/>
  <c r="I609" i="4"/>
  <c r="J609" i="4" s="1"/>
  <c r="K608" i="4"/>
  <c r="J608" i="4"/>
  <c r="I608" i="4"/>
  <c r="K607" i="4"/>
  <c r="I607" i="4"/>
  <c r="J607" i="4" s="1"/>
  <c r="J606" i="4"/>
  <c r="I606" i="4"/>
  <c r="K606" i="4" s="1"/>
  <c r="I605" i="4"/>
  <c r="J605" i="4" s="1"/>
  <c r="K604" i="4"/>
  <c r="J604" i="4"/>
  <c r="I604" i="4"/>
  <c r="I603" i="4"/>
  <c r="K603" i="4" s="1"/>
  <c r="I602" i="4"/>
  <c r="K602" i="4" s="1"/>
  <c r="K601" i="4"/>
  <c r="I601" i="4"/>
  <c r="J601" i="4" s="1"/>
  <c r="K600" i="4"/>
  <c r="J600" i="4"/>
  <c r="I600" i="4"/>
  <c r="K599" i="4"/>
  <c r="I599" i="4"/>
  <c r="J599" i="4" s="1"/>
  <c r="J598" i="4"/>
  <c r="I598" i="4"/>
  <c r="K598" i="4" s="1"/>
  <c r="I597" i="4"/>
  <c r="K596" i="4"/>
  <c r="J596" i="4"/>
  <c r="I596" i="4"/>
  <c r="I595" i="4"/>
  <c r="J595" i="4" s="1"/>
  <c r="I594" i="4"/>
  <c r="I593" i="4"/>
  <c r="J593" i="4" s="1"/>
  <c r="K592" i="4"/>
  <c r="J592" i="4"/>
  <c r="I592" i="4"/>
  <c r="I591" i="4"/>
  <c r="J591" i="4" s="1"/>
  <c r="J590" i="4"/>
  <c r="I590" i="4"/>
  <c r="K590" i="4" s="1"/>
  <c r="I589" i="4"/>
  <c r="K588" i="4"/>
  <c r="J588" i="4"/>
  <c r="I588" i="4"/>
  <c r="J587" i="4"/>
  <c r="I587" i="4"/>
  <c r="K587" i="4" s="1"/>
  <c r="I586" i="4"/>
  <c r="I585" i="4"/>
  <c r="J585" i="4" s="1"/>
  <c r="K584" i="4"/>
  <c r="J584" i="4"/>
  <c r="I584" i="4"/>
  <c r="K583" i="4"/>
  <c r="I583" i="4"/>
  <c r="J583" i="4" s="1"/>
  <c r="I582" i="4"/>
  <c r="K582" i="4" s="1"/>
  <c r="I581" i="4"/>
  <c r="K580" i="4"/>
  <c r="J580" i="4"/>
  <c r="I580" i="4"/>
  <c r="K579" i="4"/>
  <c r="J579" i="4"/>
  <c r="I579" i="4"/>
  <c r="I578" i="4"/>
  <c r="K577" i="4"/>
  <c r="I577" i="4"/>
  <c r="J577" i="4" s="1"/>
  <c r="K576" i="4"/>
  <c r="J576" i="4"/>
  <c r="I576" i="4"/>
  <c r="K575" i="4"/>
  <c r="I575" i="4"/>
  <c r="J575" i="4" s="1"/>
  <c r="I574" i="4"/>
  <c r="K574" i="4" s="1"/>
  <c r="I573" i="4"/>
  <c r="K572" i="4"/>
  <c r="J572" i="4"/>
  <c r="I572" i="4"/>
  <c r="K571" i="4"/>
  <c r="I571" i="4"/>
  <c r="J571" i="4" s="1"/>
  <c r="I570" i="4"/>
  <c r="K569" i="4"/>
  <c r="I569" i="4"/>
  <c r="J569" i="4" s="1"/>
  <c r="K568" i="4"/>
  <c r="J568" i="4"/>
  <c r="I568" i="4"/>
  <c r="I567" i="4"/>
  <c r="J567" i="4" s="1"/>
  <c r="J566" i="4"/>
  <c r="I566" i="4"/>
  <c r="K566" i="4" s="1"/>
  <c r="I565" i="4"/>
  <c r="K564" i="4"/>
  <c r="J564" i="4"/>
  <c r="I564" i="4"/>
  <c r="I563" i="4"/>
  <c r="J563" i="4" s="1"/>
  <c r="I562" i="4"/>
  <c r="I561" i="4"/>
  <c r="J561" i="4" s="1"/>
  <c r="K560" i="4"/>
  <c r="J560" i="4"/>
  <c r="I560" i="4"/>
  <c r="I559" i="4"/>
  <c r="J559" i="4" s="1"/>
  <c r="J558" i="4"/>
  <c r="I558" i="4"/>
  <c r="K558" i="4" s="1"/>
  <c r="I557" i="4"/>
  <c r="K556" i="4"/>
  <c r="J556" i="4"/>
  <c r="I556" i="4"/>
  <c r="J555" i="4"/>
  <c r="I555" i="4"/>
  <c r="K555" i="4" s="1"/>
  <c r="I554" i="4"/>
  <c r="I553" i="4"/>
  <c r="J553" i="4" s="1"/>
  <c r="K552" i="4"/>
  <c r="J552" i="4"/>
  <c r="I552" i="4"/>
  <c r="K551" i="4"/>
  <c r="I551" i="4"/>
  <c r="J551" i="4" s="1"/>
  <c r="I550" i="4"/>
  <c r="K550" i="4" s="1"/>
  <c r="I549" i="4"/>
  <c r="K548" i="4"/>
  <c r="J548" i="4"/>
  <c r="I548" i="4"/>
  <c r="K547" i="4"/>
  <c r="J547" i="4"/>
  <c r="I547" i="4"/>
  <c r="I546" i="4"/>
  <c r="K545" i="4"/>
  <c r="I545" i="4"/>
  <c r="J545" i="4" s="1"/>
  <c r="K544" i="4"/>
  <c r="J544" i="4"/>
  <c r="I544" i="4"/>
  <c r="K543" i="4"/>
  <c r="I543" i="4"/>
  <c r="J543" i="4" s="1"/>
  <c r="I542" i="4"/>
  <c r="K542" i="4" s="1"/>
  <c r="I541" i="4"/>
  <c r="K540" i="4"/>
  <c r="J540" i="4"/>
  <c r="I540" i="4"/>
  <c r="K539" i="4"/>
  <c r="I539" i="4"/>
  <c r="J539" i="4" s="1"/>
  <c r="I538" i="4"/>
  <c r="K537" i="4"/>
  <c r="I537" i="4"/>
  <c r="J537" i="4" s="1"/>
  <c r="K536" i="4"/>
  <c r="J536" i="4"/>
  <c r="I536" i="4"/>
  <c r="K535" i="4"/>
  <c r="I535" i="4"/>
  <c r="J535" i="4" s="1"/>
  <c r="J534" i="4"/>
  <c r="I534" i="4"/>
  <c r="K534" i="4" s="1"/>
  <c r="I533" i="4"/>
  <c r="K532" i="4"/>
  <c r="J532" i="4"/>
  <c r="I532" i="4"/>
  <c r="I531" i="4"/>
  <c r="J531" i="4" s="1"/>
  <c r="I530" i="4"/>
  <c r="I529" i="4"/>
  <c r="J529" i="4" s="1"/>
  <c r="K528" i="4"/>
  <c r="J528" i="4"/>
  <c r="I528" i="4"/>
  <c r="I527" i="4"/>
  <c r="J527" i="4" s="1"/>
  <c r="J526" i="4"/>
  <c r="I526" i="4"/>
  <c r="K526" i="4" s="1"/>
  <c r="I525" i="4"/>
  <c r="K524" i="4"/>
  <c r="J524" i="4"/>
  <c r="I524" i="4"/>
  <c r="J523" i="4"/>
  <c r="I523" i="4"/>
  <c r="K523" i="4" s="1"/>
  <c r="I522" i="4"/>
  <c r="I521" i="4"/>
  <c r="J521" i="4" s="1"/>
  <c r="K520" i="4"/>
  <c r="J520" i="4"/>
  <c r="I520" i="4"/>
  <c r="K519" i="4"/>
  <c r="I519" i="4"/>
  <c r="J519" i="4" s="1"/>
  <c r="I518" i="4"/>
  <c r="K518" i="4" s="1"/>
  <c r="I517" i="4"/>
  <c r="K516" i="4"/>
  <c r="J516" i="4"/>
  <c r="I516" i="4"/>
  <c r="K515" i="4"/>
  <c r="J515" i="4"/>
  <c r="I515" i="4"/>
  <c r="I514" i="4"/>
  <c r="K513" i="4"/>
  <c r="I513" i="4"/>
  <c r="J513" i="4" s="1"/>
  <c r="K512" i="4"/>
  <c r="J512" i="4"/>
  <c r="I512" i="4"/>
  <c r="K511" i="4"/>
  <c r="I511" i="4"/>
  <c r="J511" i="4" s="1"/>
  <c r="I510" i="4"/>
  <c r="K510" i="4" s="1"/>
  <c r="I509" i="4"/>
  <c r="K508" i="4"/>
  <c r="J508" i="4"/>
  <c r="I508" i="4"/>
  <c r="K507" i="4"/>
  <c r="I507" i="4"/>
  <c r="J507" i="4" s="1"/>
  <c r="I506" i="4"/>
  <c r="K505" i="4"/>
  <c r="I505" i="4"/>
  <c r="J505" i="4" s="1"/>
  <c r="K504" i="4"/>
  <c r="J504" i="4"/>
  <c r="I504" i="4"/>
  <c r="K503" i="4"/>
  <c r="I503" i="4"/>
  <c r="J503" i="4" s="1"/>
  <c r="J502" i="4"/>
  <c r="I502" i="4"/>
  <c r="K502" i="4" s="1"/>
  <c r="I501" i="4"/>
  <c r="K500" i="4"/>
  <c r="J500" i="4"/>
  <c r="I500" i="4"/>
  <c r="I499" i="4"/>
  <c r="J499" i="4" s="1"/>
  <c r="I498" i="4"/>
  <c r="K497" i="4"/>
  <c r="I497" i="4"/>
  <c r="J497" i="4" s="1"/>
  <c r="K496" i="4"/>
  <c r="J496" i="4"/>
  <c r="I496" i="4"/>
  <c r="I495" i="4"/>
  <c r="J495" i="4" s="1"/>
  <c r="J494" i="4"/>
  <c r="I494" i="4"/>
  <c r="K494" i="4" s="1"/>
  <c r="I493" i="4"/>
  <c r="K492" i="4"/>
  <c r="J492" i="4"/>
  <c r="I492" i="4"/>
  <c r="J491" i="4"/>
  <c r="I491" i="4"/>
  <c r="K491" i="4" s="1"/>
  <c r="I490" i="4"/>
  <c r="I489" i="4"/>
  <c r="J489" i="4" s="1"/>
  <c r="K488" i="4"/>
  <c r="J488" i="4"/>
  <c r="I488" i="4"/>
  <c r="K487" i="4"/>
  <c r="I487" i="4"/>
  <c r="J487" i="4" s="1"/>
  <c r="J486" i="4"/>
  <c r="I486" i="4"/>
  <c r="K486" i="4" s="1"/>
  <c r="I485" i="4"/>
  <c r="K484" i="4"/>
  <c r="J484" i="4"/>
  <c r="I484" i="4"/>
  <c r="K483" i="4"/>
  <c r="J483" i="4"/>
  <c r="I483" i="4"/>
  <c r="I482" i="4"/>
  <c r="K481" i="4"/>
  <c r="I481" i="4"/>
  <c r="J481" i="4" s="1"/>
  <c r="K480" i="4"/>
  <c r="J480" i="4"/>
  <c r="I480" i="4"/>
  <c r="K479" i="4"/>
  <c r="I479" i="4"/>
  <c r="J479" i="4" s="1"/>
  <c r="I478" i="4"/>
  <c r="K478" i="4" s="1"/>
  <c r="I477" i="4"/>
  <c r="K476" i="4"/>
  <c r="J476" i="4"/>
  <c r="I476" i="4"/>
  <c r="K475" i="4"/>
  <c r="J475" i="4"/>
  <c r="I475" i="4"/>
  <c r="I474" i="4"/>
  <c r="K473" i="4"/>
  <c r="I473" i="4"/>
  <c r="J473" i="4" s="1"/>
  <c r="K472" i="4"/>
  <c r="J472" i="4"/>
  <c r="I472" i="4"/>
  <c r="K471" i="4"/>
  <c r="I471" i="4"/>
  <c r="J471" i="4" s="1"/>
  <c r="J470" i="4"/>
  <c r="I470" i="4"/>
  <c r="K470" i="4" s="1"/>
  <c r="I469" i="4"/>
  <c r="K468" i="4"/>
  <c r="J468" i="4"/>
  <c r="I468" i="4"/>
  <c r="I467" i="4"/>
  <c r="J467" i="4" s="1"/>
  <c r="I466" i="4"/>
  <c r="K465" i="4"/>
  <c r="I465" i="4"/>
  <c r="J465" i="4" s="1"/>
  <c r="K464" i="4"/>
  <c r="J464" i="4"/>
  <c r="I464" i="4"/>
  <c r="I463" i="4"/>
  <c r="J463" i="4" s="1"/>
  <c r="J462" i="4"/>
  <c r="I462" i="4"/>
  <c r="K462" i="4" s="1"/>
  <c r="I461" i="4"/>
  <c r="K460" i="4"/>
  <c r="J460" i="4"/>
  <c r="I460" i="4"/>
  <c r="J459" i="4"/>
  <c r="I459" i="4"/>
  <c r="K459" i="4" s="1"/>
  <c r="I458" i="4"/>
  <c r="I457" i="4"/>
  <c r="J457" i="4" s="1"/>
  <c r="K456" i="4"/>
  <c r="J456" i="4"/>
  <c r="I456" i="4"/>
  <c r="K455" i="4"/>
  <c r="I455" i="4"/>
  <c r="J455" i="4" s="1"/>
  <c r="I454" i="4"/>
  <c r="K454" i="4" s="1"/>
  <c r="I453" i="4"/>
  <c r="K452" i="4"/>
  <c r="J452" i="4"/>
  <c r="I452" i="4"/>
  <c r="K451" i="4"/>
  <c r="J451" i="4"/>
  <c r="I451" i="4"/>
  <c r="I450" i="4"/>
  <c r="K449" i="4"/>
  <c r="I449" i="4"/>
  <c r="J449" i="4" s="1"/>
  <c r="K448" i="4"/>
  <c r="J448" i="4"/>
  <c r="I448" i="4"/>
  <c r="K447" i="4"/>
  <c r="I447" i="4"/>
  <c r="J447" i="4" s="1"/>
  <c r="I446" i="4"/>
  <c r="K446" i="4" s="1"/>
  <c r="I445" i="4"/>
  <c r="K444" i="4"/>
  <c r="J444" i="4"/>
  <c r="I444" i="4"/>
  <c r="K443" i="4"/>
  <c r="I443" i="4"/>
  <c r="J443" i="4" s="1"/>
  <c r="I442" i="4"/>
  <c r="K441" i="4"/>
  <c r="I441" i="4"/>
  <c r="J441" i="4" s="1"/>
  <c r="K440" i="4"/>
  <c r="J440" i="4"/>
  <c r="I440" i="4"/>
  <c r="K439" i="4"/>
  <c r="I439" i="4"/>
  <c r="J439" i="4" s="1"/>
  <c r="J438" i="4"/>
  <c r="I438" i="4"/>
  <c r="K438" i="4" s="1"/>
  <c r="I437" i="4"/>
  <c r="K436" i="4"/>
  <c r="J436" i="4"/>
  <c r="I436" i="4"/>
  <c r="I435" i="4"/>
  <c r="J435" i="4" s="1"/>
  <c r="I434" i="4"/>
  <c r="I433" i="4"/>
  <c r="J433" i="4" s="1"/>
  <c r="K432" i="4"/>
  <c r="J432" i="4"/>
  <c r="I432" i="4"/>
  <c r="I431" i="4"/>
  <c r="J431" i="4" s="1"/>
  <c r="J430" i="4"/>
  <c r="I430" i="4"/>
  <c r="K430" i="4" s="1"/>
  <c r="I429" i="4"/>
  <c r="K428" i="4"/>
  <c r="J428" i="4"/>
  <c r="I428" i="4"/>
  <c r="J427" i="4"/>
  <c r="I427" i="4"/>
  <c r="K427" i="4" s="1"/>
  <c r="I426" i="4"/>
  <c r="I425" i="4"/>
  <c r="J425" i="4" s="1"/>
  <c r="K424" i="4"/>
  <c r="J424" i="4"/>
  <c r="I424" i="4"/>
  <c r="K423" i="4"/>
  <c r="I423" i="4"/>
  <c r="J423" i="4" s="1"/>
  <c r="I422" i="4"/>
  <c r="K422" i="4" s="1"/>
  <c r="J421" i="4"/>
  <c r="I421" i="4"/>
  <c r="K421" i="4" s="1"/>
  <c r="I420" i="4"/>
  <c r="J420" i="4" s="1"/>
  <c r="K419" i="4"/>
  <c r="J419" i="4"/>
  <c r="I419" i="4"/>
  <c r="J418" i="4"/>
  <c r="I418" i="4"/>
  <c r="K418" i="4" s="1"/>
  <c r="I417" i="4"/>
  <c r="K417" i="4" s="1"/>
  <c r="K416" i="4"/>
  <c r="I416" i="4"/>
  <c r="J416" i="4" s="1"/>
  <c r="K415" i="4"/>
  <c r="J415" i="4"/>
  <c r="I415" i="4"/>
  <c r="K414" i="4"/>
  <c r="I414" i="4"/>
  <c r="J414" i="4" s="1"/>
  <c r="J413" i="4"/>
  <c r="I413" i="4"/>
  <c r="K413" i="4" s="1"/>
  <c r="I412" i="4"/>
  <c r="J412" i="4" s="1"/>
  <c r="K411" i="4"/>
  <c r="J411" i="4"/>
  <c r="I411" i="4"/>
  <c r="J410" i="4"/>
  <c r="I410" i="4"/>
  <c r="K410" i="4" s="1"/>
  <c r="I409" i="4"/>
  <c r="K409" i="4" s="1"/>
  <c r="K408" i="4"/>
  <c r="I408" i="4"/>
  <c r="J408" i="4" s="1"/>
  <c r="K407" i="4"/>
  <c r="J407" i="4"/>
  <c r="I407" i="4"/>
  <c r="K406" i="4"/>
  <c r="I406" i="4"/>
  <c r="J406" i="4" s="1"/>
  <c r="J405" i="4"/>
  <c r="I405" i="4"/>
  <c r="K405" i="4" s="1"/>
  <c r="I404" i="4"/>
  <c r="J404" i="4" s="1"/>
  <c r="K403" i="4"/>
  <c r="J403" i="4"/>
  <c r="I403" i="4"/>
  <c r="J402" i="4"/>
  <c r="I402" i="4"/>
  <c r="K402" i="4" s="1"/>
  <c r="I401" i="4"/>
  <c r="K401" i="4" s="1"/>
  <c r="K400" i="4"/>
  <c r="I400" i="4"/>
  <c r="J400" i="4" s="1"/>
  <c r="K399" i="4"/>
  <c r="J399" i="4"/>
  <c r="I399" i="4"/>
  <c r="K398" i="4"/>
  <c r="I398" i="4"/>
  <c r="J398" i="4" s="1"/>
  <c r="J397" i="4"/>
  <c r="I397" i="4"/>
  <c r="K397" i="4" s="1"/>
  <c r="I396" i="4"/>
  <c r="J396" i="4" s="1"/>
  <c r="K395" i="4"/>
  <c r="J395" i="4"/>
  <c r="I395" i="4"/>
  <c r="J394" i="4"/>
  <c r="I394" i="4"/>
  <c r="K394" i="4" s="1"/>
  <c r="I393" i="4"/>
  <c r="K393" i="4" s="1"/>
  <c r="K392" i="4"/>
  <c r="I392" i="4"/>
  <c r="J392" i="4" s="1"/>
  <c r="K391" i="4"/>
  <c r="J391" i="4"/>
  <c r="I391" i="4"/>
  <c r="K390" i="4"/>
  <c r="I390" i="4"/>
  <c r="J390" i="4" s="1"/>
  <c r="J389" i="4"/>
  <c r="I389" i="4"/>
  <c r="K389" i="4" s="1"/>
  <c r="I388" i="4"/>
  <c r="J388" i="4" s="1"/>
  <c r="K387" i="4"/>
  <c r="J387" i="4"/>
  <c r="I387" i="4"/>
  <c r="J386" i="4"/>
  <c r="I386" i="4"/>
  <c r="K386" i="4" s="1"/>
  <c r="I385" i="4"/>
  <c r="K385" i="4" s="1"/>
  <c r="K384" i="4"/>
  <c r="I384" i="4"/>
  <c r="J384" i="4" s="1"/>
  <c r="K383" i="4"/>
  <c r="J383" i="4"/>
  <c r="I383" i="4"/>
  <c r="K382" i="4"/>
  <c r="I382" i="4"/>
  <c r="J382" i="4" s="1"/>
  <c r="J381" i="4"/>
  <c r="I381" i="4"/>
  <c r="K381" i="4" s="1"/>
  <c r="I380" i="4"/>
  <c r="J380" i="4" s="1"/>
  <c r="K379" i="4"/>
  <c r="J379" i="4"/>
  <c r="I379" i="4"/>
  <c r="J378" i="4"/>
  <c r="I378" i="4"/>
  <c r="K378" i="4" s="1"/>
  <c r="I377" i="4"/>
  <c r="K377" i="4" s="1"/>
  <c r="K376" i="4"/>
  <c r="I376" i="4"/>
  <c r="J376" i="4" s="1"/>
  <c r="K375" i="4"/>
  <c r="J375" i="4"/>
  <c r="I375" i="4"/>
  <c r="K374" i="4"/>
  <c r="I374" i="4"/>
  <c r="J374" i="4" s="1"/>
  <c r="J373" i="4"/>
  <c r="I373" i="4"/>
  <c r="K373" i="4" s="1"/>
  <c r="I372" i="4"/>
  <c r="J372" i="4" s="1"/>
  <c r="K371" i="4"/>
  <c r="J371" i="4"/>
  <c r="I371" i="4"/>
  <c r="J370" i="4"/>
  <c r="I370" i="4"/>
  <c r="K370" i="4" s="1"/>
  <c r="I369" i="4"/>
  <c r="K369" i="4" s="1"/>
  <c r="K368" i="4"/>
  <c r="I368" i="4"/>
  <c r="J368" i="4" s="1"/>
  <c r="K367" i="4"/>
  <c r="J367" i="4"/>
  <c r="I367" i="4"/>
  <c r="K366" i="4"/>
  <c r="I366" i="4"/>
  <c r="J366" i="4" s="1"/>
  <c r="J365" i="4"/>
  <c r="I365" i="4"/>
  <c r="K365" i="4" s="1"/>
  <c r="I364" i="4"/>
  <c r="J364" i="4" s="1"/>
  <c r="K363" i="4"/>
  <c r="J363" i="4"/>
  <c r="I363" i="4"/>
  <c r="J362" i="4"/>
  <c r="I362" i="4"/>
  <c r="K362" i="4" s="1"/>
  <c r="I361" i="4"/>
  <c r="K361" i="4" s="1"/>
  <c r="K360" i="4"/>
  <c r="I360" i="4"/>
  <c r="J360" i="4" s="1"/>
  <c r="K359" i="4"/>
  <c r="J359" i="4"/>
  <c r="I359" i="4"/>
  <c r="K358" i="4"/>
  <c r="I358" i="4"/>
  <c r="J358" i="4" s="1"/>
  <c r="J357" i="4"/>
  <c r="I357" i="4"/>
  <c r="K357" i="4" s="1"/>
  <c r="I356" i="4"/>
  <c r="J356" i="4" s="1"/>
  <c r="K355" i="4"/>
  <c r="J355" i="4"/>
  <c r="I355" i="4"/>
  <c r="J354" i="4"/>
  <c r="I354" i="4"/>
  <c r="K354" i="4" s="1"/>
  <c r="I353" i="4"/>
  <c r="K353" i="4" s="1"/>
  <c r="K352" i="4"/>
  <c r="I352" i="4"/>
  <c r="J352" i="4" s="1"/>
  <c r="K351" i="4"/>
  <c r="J351" i="4"/>
  <c r="I351" i="4"/>
  <c r="K350" i="4"/>
  <c r="I350" i="4"/>
  <c r="J350" i="4" s="1"/>
  <c r="J349" i="4"/>
  <c r="I349" i="4"/>
  <c r="K349" i="4" s="1"/>
  <c r="I348" i="4"/>
  <c r="J348" i="4" s="1"/>
  <c r="K347" i="4"/>
  <c r="J347" i="4"/>
  <c r="I347" i="4"/>
  <c r="J346" i="4"/>
  <c r="I346" i="4"/>
  <c r="K346" i="4" s="1"/>
  <c r="I345" i="4"/>
  <c r="K345" i="4" s="1"/>
  <c r="K344" i="4"/>
  <c r="I344" i="4"/>
  <c r="J344" i="4" s="1"/>
  <c r="K343" i="4"/>
  <c r="J343" i="4"/>
  <c r="I343" i="4"/>
  <c r="K342" i="4"/>
  <c r="I342" i="4"/>
  <c r="J342" i="4" s="1"/>
  <c r="J341" i="4"/>
  <c r="I341" i="4"/>
  <c r="K341" i="4" s="1"/>
  <c r="I340" i="4"/>
  <c r="J340" i="4" s="1"/>
  <c r="K339" i="4"/>
  <c r="J339" i="4"/>
  <c r="I339" i="4"/>
  <c r="J338" i="4"/>
  <c r="I338" i="4"/>
  <c r="K338" i="4" s="1"/>
  <c r="I337" i="4"/>
  <c r="K337" i="4" s="1"/>
  <c r="K336" i="4"/>
  <c r="I336" i="4"/>
  <c r="J336" i="4" s="1"/>
  <c r="K335" i="4"/>
  <c r="J335" i="4"/>
  <c r="I335" i="4"/>
  <c r="K334" i="4"/>
  <c r="I334" i="4"/>
  <c r="J334" i="4" s="1"/>
  <c r="J333" i="4"/>
  <c r="I333" i="4"/>
  <c r="K333" i="4" s="1"/>
  <c r="I332" i="4"/>
  <c r="J332" i="4" s="1"/>
  <c r="K331" i="4"/>
  <c r="J331" i="4"/>
  <c r="I331" i="4"/>
  <c r="J330" i="4"/>
  <c r="I330" i="4"/>
  <c r="K330" i="4" s="1"/>
  <c r="I329" i="4"/>
  <c r="K329" i="4" s="1"/>
  <c r="K328" i="4"/>
  <c r="I328" i="4"/>
  <c r="J328" i="4" s="1"/>
  <c r="K327" i="4"/>
  <c r="J327" i="4"/>
  <c r="I327" i="4"/>
  <c r="K326" i="4"/>
  <c r="I326" i="4"/>
  <c r="J326" i="4" s="1"/>
  <c r="J325" i="4"/>
  <c r="I325" i="4"/>
  <c r="K325" i="4" s="1"/>
  <c r="I324" i="4"/>
  <c r="J324" i="4" s="1"/>
  <c r="K323" i="4"/>
  <c r="J323" i="4"/>
  <c r="I323" i="4"/>
  <c r="J322" i="4"/>
  <c r="I322" i="4"/>
  <c r="K322" i="4" s="1"/>
  <c r="I321" i="4"/>
  <c r="K321" i="4" s="1"/>
  <c r="K320" i="4"/>
  <c r="I320" i="4"/>
  <c r="J320" i="4" s="1"/>
  <c r="K319" i="4"/>
  <c r="J319" i="4"/>
  <c r="I319" i="4"/>
  <c r="K318" i="4"/>
  <c r="I318" i="4"/>
  <c r="J318" i="4" s="1"/>
  <c r="J317" i="4"/>
  <c r="I317" i="4"/>
  <c r="K317" i="4" s="1"/>
  <c r="I316" i="4"/>
  <c r="J316" i="4" s="1"/>
  <c r="K315" i="4"/>
  <c r="J315" i="4"/>
  <c r="I315" i="4"/>
  <c r="J314" i="4"/>
  <c r="I314" i="4"/>
  <c r="K314" i="4" s="1"/>
  <c r="I313" i="4"/>
  <c r="K313" i="4" s="1"/>
  <c r="K312" i="4"/>
  <c r="I312" i="4"/>
  <c r="J312" i="4" s="1"/>
  <c r="K311" i="4"/>
  <c r="J311" i="4"/>
  <c r="I311" i="4"/>
  <c r="K310" i="4"/>
  <c r="I310" i="4"/>
  <c r="J310" i="4" s="1"/>
  <c r="J309" i="4"/>
  <c r="I309" i="4"/>
  <c r="K309" i="4" s="1"/>
  <c r="I308" i="4"/>
  <c r="J308" i="4" s="1"/>
  <c r="K307" i="4"/>
  <c r="J307" i="4"/>
  <c r="I307" i="4"/>
  <c r="J306" i="4"/>
  <c r="I306" i="4"/>
  <c r="K306" i="4" s="1"/>
  <c r="I305" i="4"/>
  <c r="K305" i="4" s="1"/>
  <c r="K304" i="4"/>
  <c r="I304" i="4"/>
  <c r="J304" i="4" s="1"/>
  <c r="K303" i="4"/>
  <c r="J303" i="4"/>
  <c r="I303" i="4"/>
  <c r="K302" i="4"/>
  <c r="I302" i="4"/>
  <c r="J302" i="4" s="1"/>
  <c r="J301" i="4"/>
  <c r="I301" i="4"/>
  <c r="K301" i="4" s="1"/>
  <c r="I300" i="4"/>
  <c r="J300" i="4" s="1"/>
  <c r="K299" i="4"/>
  <c r="J299" i="4"/>
  <c r="I299" i="4"/>
  <c r="J298" i="4"/>
  <c r="I298" i="4"/>
  <c r="K298" i="4" s="1"/>
  <c r="I297" i="4"/>
  <c r="K297" i="4" s="1"/>
  <c r="K296" i="4"/>
  <c r="I296" i="4"/>
  <c r="J296" i="4" s="1"/>
  <c r="K295" i="4"/>
  <c r="J295" i="4"/>
  <c r="I295" i="4"/>
  <c r="K294" i="4"/>
  <c r="I294" i="4"/>
  <c r="J294" i="4" s="1"/>
  <c r="J293" i="4"/>
  <c r="I293" i="4"/>
  <c r="K293" i="4" s="1"/>
  <c r="I292" i="4"/>
  <c r="J292" i="4" s="1"/>
  <c r="K291" i="4"/>
  <c r="J291" i="4"/>
  <c r="I291" i="4"/>
  <c r="J290" i="4"/>
  <c r="I290" i="4"/>
  <c r="K290" i="4" s="1"/>
  <c r="I289" i="4"/>
  <c r="K289" i="4" s="1"/>
  <c r="K288" i="4"/>
  <c r="I288" i="4"/>
  <c r="J288" i="4" s="1"/>
  <c r="K287" i="4"/>
  <c r="J287" i="4"/>
  <c r="I287" i="4"/>
  <c r="K286" i="4"/>
  <c r="I286" i="4"/>
  <c r="J286" i="4" s="1"/>
  <c r="J285" i="4"/>
  <c r="I285" i="4"/>
  <c r="K285" i="4" s="1"/>
  <c r="I284" i="4"/>
  <c r="J284" i="4" s="1"/>
  <c r="K283" i="4"/>
  <c r="J283" i="4"/>
  <c r="I283" i="4"/>
  <c r="J282" i="4"/>
  <c r="I282" i="4"/>
  <c r="K282" i="4" s="1"/>
  <c r="I281" i="4"/>
  <c r="K281" i="4" s="1"/>
  <c r="K280" i="4"/>
  <c r="I280" i="4"/>
  <c r="J280" i="4" s="1"/>
  <c r="K279" i="4"/>
  <c r="J279" i="4"/>
  <c r="I279" i="4"/>
  <c r="K278" i="4"/>
  <c r="I278" i="4"/>
  <c r="J278" i="4" s="1"/>
  <c r="J277" i="4"/>
  <c r="I277" i="4"/>
  <c r="K277" i="4" s="1"/>
  <c r="I276" i="4"/>
  <c r="J276" i="4" s="1"/>
  <c r="K275" i="4"/>
  <c r="J275" i="4"/>
  <c r="I275" i="4"/>
  <c r="J274" i="4"/>
  <c r="I274" i="4"/>
  <c r="K274" i="4" s="1"/>
  <c r="I273" i="4"/>
  <c r="K273" i="4" s="1"/>
  <c r="K272" i="4"/>
  <c r="I272" i="4"/>
  <c r="J272" i="4" s="1"/>
  <c r="K271" i="4"/>
  <c r="J271" i="4"/>
  <c r="I271" i="4"/>
  <c r="K270" i="4"/>
  <c r="I270" i="4"/>
  <c r="J270" i="4" s="1"/>
  <c r="J269" i="4"/>
  <c r="I269" i="4"/>
  <c r="K269" i="4" s="1"/>
  <c r="I268" i="4"/>
  <c r="J268" i="4" s="1"/>
  <c r="K267" i="4"/>
  <c r="J267" i="4"/>
  <c r="I267" i="4"/>
  <c r="J266" i="4"/>
  <c r="I266" i="4"/>
  <c r="K266" i="4" s="1"/>
  <c r="I265" i="4"/>
  <c r="K265" i="4" s="1"/>
  <c r="K264" i="4"/>
  <c r="I264" i="4"/>
  <c r="J264" i="4" s="1"/>
  <c r="K263" i="4"/>
  <c r="J263" i="4"/>
  <c r="I263" i="4"/>
  <c r="K262" i="4"/>
  <c r="I262" i="4"/>
  <c r="J262" i="4" s="1"/>
  <c r="J261" i="4"/>
  <c r="I261" i="4"/>
  <c r="K261" i="4" s="1"/>
  <c r="I260" i="4"/>
  <c r="J260" i="4" s="1"/>
  <c r="K259" i="4"/>
  <c r="J259" i="4"/>
  <c r="I259" i="4"/>
  <c r="J258" i="4"/>
  <c r="I258" i="4"/>
  <c r="K258" i="4" s="1"/>
  <c r="I257" i="4"/>
  <c r="K257" i="4" s="1"/>
  <c r="K256" i="4"/>
  <c r="I256" i="4"/>
  <c r="J256" i="4" s="1"/>
  <c r="K255" i="4"/>
  <c r="J255" i="4"/>
  <c r="I255" i="4"/>
  <c r="K254" i="4"/>
  <c r="I254" i="4"/>
  <c r="J254" i="4" s="1"/>
  <c r="J253" i="4"/>
  <c r="I253" i="4"/>
  <c r="K253" i="4" s="1"/>
  <c r="I252" i="4"/>
  <c r="J252" i="4" s="1"/>
  <c r="K251" i="4"/>
  <c r="J251" i="4"/>
  <c r="I251" i="4"/>
  <c r="J250" i="4"/>
  <c r="I250" i="4"/>
  <c r="K250" i="4" s="1"/>
  <c r="I249" i="4"/>
  <c r="K249" i="4" s="1"/>
  <c r="K248" i="4"/>
  <c r="I248" i="4"/>
  <c r="J248" i="4" s="1"/>
  <c r="K247" i="4"/>
  <c r="J247" i="4"/>
  <c r="I247" i="4"/>
  <c r="K246" i="4"/>
  <c r="I246" i="4"/>
  <c r="J246" i="4" s="1"/>
  <c r="J245" i="4"/>
  <c r="I245" i="4"/>
  <c r="K245" i="4" s="1"/>
  <c r="I244" i="4"/>
  <c r="J244" i="4" s="1"/>
  <c r="K243" i="4"/>
  <c r="J243" i="4"/>
  <c r="I243" i="4"/>
  <c r="J242" i="4"/>
  <c r="I242" i="4"/>
  <c r="K242" i="4" s="1"/>
  <c r="I241" i="4"/>
  <c r="K241" i="4" s="1"/>
  <c r="K240" i="4"/>
  <c r="I240" i="4"/>
  <c r="J240" i="4" s="1"/>
  <c r="K239" i="4"/>
  <c r="J239" i="4"/>
  <c r="I239" i="4"/>
  <c r="K238" i="4"/>
  <c r="I238" i="4"/>
  <c r="J238" i="4" s="1"/>
  <c r="J237" i="4"/>
  <c r="I237" i="4"/>
  <c r="K237" i="4" s="1"/>
  <c r="I236" i="4"/>
  <c r="J236" i="4" s="1"/>
  <c r="K235" i="4"/>
  <c r="J235" i="4"/>
  <c r="I235" i="4"/>
  <c r="J234" i="4"/>
  <c r="I234" i="4"/>
  <c r="K234" i="4" s="1"/>
  <c r="I233" i="4"/>
  <c r="K233" i="4" s="1"/>
  <c r="K232" i="4"/>
  <c r="I232" i="4"/>
  <c r="J232" i="4" s="1"/>
  <c r="K231" i="4"/>
  <c r="J231" i="4"/>
  <c r="I231" i="4"/>
  <c r="K230" i="4"/>
  <c r="I230" i="4"/>
  <c r="J230" i="4" s="1"/>
  <c r="J229" i="4"/>
  <c r="I229" i="4"/>
  <c r="K229" i="4" s="1"/>
  <c r="I228" i="4"/>
  <c r="J228" i="4" s="1"/>
  <c r="K227" i="4"/>
  <c r="J227" i="4"/>
  <c r="I227" i="4"/>
  <c r="J226" i="4"/>
  <c r="I226" i="4"/>
  <c r="K226" i="4" s="1"/>
  <c r="I225" i="4"/>
  <c r="J225" i="4" s="1"/>
  <c r="K224" i="4"/>
  <c r="I224" i="4"/>
  <c r="J224" i="4" s="1"/>
  <c r="K223" i="4"/>
  <c r="J223" i="4"/>
  <c r="I223" i="4"/>
  <c r="J222" i="4"/>
  <c r="I222" i="4"/>
  <c r="K222" i="4" s="1"/>
  <c r="I221" i="4"/>
  <c r="J221" i="4" s="1"/>
  <c r="K220" i="4"/>
  <c r="I220" i="4"/>
  <c r="J220" i="4" s="1"/>
  <c r="K219" i="4"/>
  <c r="J219" i="4"/>
  <c r="I219" i="4"/>
  <c r="J218" i="4"/>
  <c r="I218" i="4"/>
  <c r="K218" i="4" s="1"/>
  <c r="I217" i="4"/>
  <c r="J217" i="4" s="1"/>
  <c r="K216" i="4"/>
  <c r="I216" i="4"/>
  <c r="J216" i="4" s="1"/>
  <c r="K215" i="4"/>
  <c r="J215" i="4"/>
  <c r="I215" i="4"/>
  <c r="J213" i="4"/>
  <c r="I213" i="4"/>
  <c r="K213" i="4" s="1"/>
  <c r="I212" i="4"/>
  <c r="J212" i="4" s="1"/>
  <c r="K211" i="4"/>
  <c r="I211" i="4"/>
  <c r="J211" i="4" s="1"/>
  <c r="K210" i="4"/>
  <c r="J210" i="4"/>
  <c r="I210" i="4"/>
  <c r="J209" i="4"/>
  <c r="I209" i="4"/>
  <c r="K209" i="4" s="1"/>
  <c r="I208" i="4"/>
  <c r="J208" i="4" s="1"/>
  <c r="K207" i="4"/>
  <c r="I207" i="4"/>
  <c r="J207" i="4" s="1"/>
  <c r="K206" i="4"/>
  <c r="J206" i="4"/>
  <c r="I206" i="4"/>
  <c r="J205" i="4"/>
  <c r="I205" i="4"/>
  <c r="K205" i="4" s="1"/>
  <c r="I204" i="4"/>
  <c r="J204" i="4" s="1"/>
  <c r="K203" i="4"/>
  <c r="I203" i="4"/>
  <c r="J203" i="4" s="1"/>
  <c r="B203" i="4"/>
  <c r="A203" i="4"/>
  <c r="L202" i="4"/>
  <c r="J202" i="4"/>
  <c r="I202" i="4"/>
  <c r="K202" i="4" s="1"/>
  <c r="I201" i="4"/>
  <c r="J201" i="4" s="1"/>
  <c r="K200" i="4"/>
  <c r="I200" i="4"/>
  <c r="J200" i="4" s="1"/>
  <c r="K199" i="4"/>
  <c r="J199" i="4"/>
  <c r="I199" i="4"/>
  <c r="J198" i="4"/>
  <c r="I198" i="4"/>
  <c r="K198" i="4" s="1"/>
  <c r="L197" i="4"/>
  <c r="J197" i="4"/>
  <c r="I197" i="4"/>
  <c r="K197" i="4" s="1"/>
  <c r="I196" i="4"/>
  <c r="J196" i="4" s="1"/>
  <c r="L195" i="4"/>
  <c r="I195" i="4"/>
  <c r="J195" i="4" s="1"/>
  <c r="K194" i="4"/>
  <c r="I194" i="4"/>
  <c r="J194" i="4" s="1"/>
  <c r="K193" i="4"/>
  <c r="J193" i="4"/>
  <c r="I193" i="4"/>
  <c r="J192" i="4"/>
  <c r="I192" i="4"/>
  <c r="K192" i="4" s="1"/>
  <c r="A192" i="4"/>
  <c r="L191" i="4"/>
  <c r="K191" i="4"/>
  <c r="J191" i="4"/>
  <c r="I191" i="4"/>
  <c r="J190" i="4"/>
  <c r="I190" i="4"/>
  <c r="K190" i="4" s="1"/>
  <c r="L189" i="4"/>
  <c r="J189" i="4"/>
  <c r="I189" i="4"/>
  <c r="K189" i="4" s="1"/>
  <c r="I188" i="4"/>
  <c r="J188" i="4" s="1"/>
  <c r="I187" i="4"/>
  <c r="J187" i="4" s="1"/>
  <c r="K186" i="4"/>
  <c r="I186" i="4"/>
  <c r="J186" i="4" s="1"/>
  <c r="K185" i="4"/>
  <c r="J185" i="4"/>
  <c r="I185" i="4"/>
  <c r="L184" i="4"/>
  <c r="K184" i="4"/>
  <c r="J184" i="4"/>
  <c r="I184" i="4"/>
  <c r="J183" i="4"/>
  <c r="I183" i="4"/>
  <c r="K183" i="4" s="1"/>
  <c r="L182" i="4"/>
  <c r="J182" i="4"/>
  <c r="I182" i="4"/>
  <c r="K182" i="4" s="1"/>
  <c r="L181" i="4"/>
  <c r="J181" i="4"/>
  <c r="I181" i="4"/>
  <c r="K181" i="4" s="1"/>
  <c r="A181" i="4" s="1"/>
  <c r="J180" i="4"/>
  <c r="I180" i="4"/>
  <c r="K180" i="4" s="1"/>
  <c r="I179" i="4"/>
  <c r="J179" i="4" s="1"/>
  <c r="K178" i="4"/>
  <c r="I178" i="4"/>
  <c r="J178" i="4" s="1"/>
  <c r="K177" i="4"/>
  <c r="J177" i="4"/>
  <c r="I177" i="4"/>
  <c r="J176" i="4"/>
  <c r="I176" i="4"/>
  <c r="K176" i="4" s="1"/>
  <c r="I175" i="4"/>
  <c r="J175" i="4" s="1"/>
  <c r="K174" i="4"/>
  <c r="I174" i="4"/>
  <c r="J174" i="4" s="1"/>
  <c r="K173" i="4"/>
  <c r="J173" i="4"/>
  <c r="I173" i="4"/>
  <c r="J172" i="4"/>
  <c r="I172" i="4"/>
  <c r="K172" i="4" s="1"/>
  <c r="I171" i="4"/>
  <c r="J171" i="4" s="1"/>
  <c r="K170" i="4"/>
  <c r="I170" i="4"/>
  <c r="J170" i="4" s="1"/>
  <c r="K169" i="4"/>
  <c r="J169" i="4"/>
  <c r="I169" i="4"/>
  <c r="J168" i="4"/>
  <c r="I168" i="4"/>
  <c r="K168" i="4" s="1"/>
  <c r="I167" i="4"/>
  <c r="J167" i="4" s="1"/>
  <c r="K166" i="4"/>
  <c r="I166" i="4"/>
  <c r="J166" i="4" s="1"/>
  <c r="L165" i="4"/>
  <c r="K165" i="4"/>
  <c r="I165" i="4"/>
  <c r="J165" i="4" s="1"/>
  <c r="L164" i="4"/>
  <c r="K164" i="4"/>
  <c r="I164" i="4"/>
  <c r="J164" i="4" s="1"/>
  <c r="L163" i="4"/>
  <c r="K163" i="4"/>
  <c r="I163" i="4"/>
  <c r="J163" i="4" s="1"/>
  <c r="K162" i="4"/>
  <c r="J162" i="4"/>
  <c r="I162" i="4"/>
  <c r="J161" i="4"/>
  <c r="I161" i="4"/>
  <c r="K161" i="4" s="1"/>
  <c r="I160" i="4"/>
  <c r="J160" i="4" s="1"/>
  <c r="K159" i="4"/>
  <c r="I159" i="4"/>
  <c r="J159" i="4" s="1"/>
  <c r="K158" i="4"/>
  <c r="J158" i="4"/>
  <c r="I158" i="4"/>
  <c r="J157" i="4"/>
  <c r="I157" i="4"/>
  <c r="K157" i="4" s="1"/>
  <c r="I156" i="4"/>
  <c r="J156" i="4" s="1"/>
  <c r="K155" i="4"/>
  <c r="I155" i="4"/>
  <c r="J155" i="4" s="1"/>
  <c r="K153" i="4"/>
  <c r="J153" i="4"/>
  <c r="I153" i="4"/>
  <c r="D153" i="4" a="1"/>
  <c r="D153" i="4"/>
  <c r="I152" i="4"/>
  <c r="K152" i="4" s="1"/>
  <c r="D152" i="4" a="1"/>
  <c r="D152" i="4" s="1"/>
  <c r="I151" i="4"/>
  <c r="J151" i="4" s="1"/>
  <c r="D151" i="4" a="1"/>
  <c r="D151" i="4" s="1"/>
  <c r="J150" i="4"/>
  <c r="I150" i="4"/>
  <c r="K150" i="4" s="1"/>
  <c r="D150" i="4" a="1"/>
  <c r="D150" i="4"/>
  <c r="K149" i="4"/>
  <c r="J149" i="4"/>
  <c r="I149" i="4"/>
  <c r="D149" i="4" a="1"/>
  <c r="D149" i="4"/>
  <c r="K148" i="4"/>
  <c r="I148" i="4"/>
  <c r="J148" i="4" s="1"/>
  <c r="D148" i="4" a="1"/>
  <c r="D148" i="4" s="1"/>
  <c r="I147" i="4"/>
  <c r="J147" i="4" s="1"/>
  <c r="D147" i="4" a="1"/>
  <c r="D147" i="4" s="1"/>
  <c r="J146" i="4"/>
  <c r="I146" i="4"/>
  <c r="K146" i="4" s="1"/>
  <c r="D146" i="4" a="1"/>
  <c r="D146" i="4"/>
  <c r="K145" i="4"/>
  <c r="J145" i="4"/>
  <c r="I145" i="4"/>
  <c r="D145" i="4" a="1"/>
  <c r="D145" i="4"/>
  <c r="K144" i="4"/>
  <c r="I144" i="4"/>
  <c r="J144" i="4" s="1"/>
  <c r="D144" i="4" a="1"/>
  <c r="D144" i="4" s="1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K1072" i="3"/>
  <c r="J1072" i="3"/>
  <c r="I1072" i="3"/>
  <c r="I1071" i="3"/>
  <c r="K1071" i="3" s="1"/>
  <c r="I1070" i="3"/>
  <c r="J1070" i="3" s="1"/>
  <c r="K1069" i="3"/>
  <c r="I1069" i="3"/>
  <c r="J1069" i="3" s="1"/>
  <c r="K1068" i="3"/>
  <c r="J1068" i="3"/>
  <c r="I1068" i="3"/>
  <c r="I1067" i="3"/>
  <c r="K1067" i="3" s="1"/>
  <c r="I1066" i="3"/>
  <c r="J1066" i="3" s="1"/>
  <c r="K1065" i="3"/>
  <c r="I1065" i="3"/>
  <c r="J1065" i="3" s="1"/>
  <c r="K1064" i="3"/>
  <c r="J1064" i="3"/>
  <c r="I1064" i="3"/>
  <c r="I1063" i="3"/>
  <c r="K1063" i="3" s="1"/>
  <c r="I1062" i="3"/>
  <c r="J1062" i="3" s="1"/>
  <c r="K1061" i="3"/>
  <c r="I1061" i="3"/>
  <c r="J1061" i="3" s="1"/>
  <c r="K1060" i="3"/>
  <c r="J1060" i="3"/>
  <c r="I1060" i="3"/>
  <c r="I1059" i="3"/>
  <c r="K1059" i="3" s="1"/>
  <c r="I1058" i="3"/>
  <c r="J1058" i="3" s="1"/>
  <c r="K1057" i="3"/>
  <c r="I1057" i="3"/>
  <c r="J1057" i="3" s="1"/>
  <c r="K1056" i="3"/>
  <c r="J1056" i="3"/>
  <c r="I1056" i="3"/>
  <c r="I1055" i="3"/>
  <c r="K1055" i="3" s="1"/>
  <c r="I1054" i="3"/>
  <c r="J1054" i="3" s="1"/>
  <c r="K1053" i="3"/>
  <c r="I1053" i="3"/>
  <c r="J1053" i="3" s="1"/>
  <c r="K1052" i="3"/>
  <c r="J1052" i="3"/>
  <c r="I1052" i="3"/>
  <c r="I1051" i="3"/>
  <c r="K1051" i="3" s="1"/>
  <c r="I1050" i="3"/>
  <c r="J1050" i="3" s="1"/>
  <c r="K1049" i="3"/>
  <c r="I1049" i="3"/>
  <c r="J1049" i="3" s="1"/>
  <c r="K1048" i="3"/>
  <c r="J1048" i="3"/>
  <c r="I1048" i="3"/>
  <c r="I1047" i="3"/>
  <c r="K1047" i="3" s="1"/>
  <c r="I1046" i="3"/>
  <c r="J1046" i="3" s="1"/>
  <c r="K1045" i="3"/>
  <c r="I1045" i="3"/>
  <c r="J1045" i="3" s="1"/>
  <c r="K1044" i="3"/>
  <c r="J1044" i="3"/>
  <c r="I1044" i="3"/>
  <c r="I1043" i="3"/>
  <c r="K1043" i="3" s="1"/>
  <c r="I1042" i="3"/>
  <c r="J1042" i="3" s="1"/>
  <c r="K1041" i="3"/>
  <c r="I1041" i="3"/>
  <c r="J1041" i="3" s="1"/>
  <c r="K1040" i="3"/>
  <c r="J1040" i="3"/>
  <c r="I1040" i="3"/>
  <c r="I1039" i="3"/>
  <c r="K1039" i="3" s="1"/>
  <c r="I1038" i="3"/>
  <c r="J1038" i="3" s="1"/>
  <c r="K1037" i="3"/>
  <c r="I1037" i="3"/>
  <c r="J1037" i="3" s="1"/>
  <c r="K1036" i="3"/>
  <c r="J1036" i="3"/>
  <c r="I1036" i="3"/>
  <c r="I1035" i="3"/>
  <c r="K1035" i="3" s="1"/>
  <c r="I1034" i="3"/>
  <c r="J1034" i="3" s="1"/>
  <c r="K1033" i="3"/>
  <c r="I1033" i="3"/>
  <c r="J1033" i="3" s="1"/>
  <c r="K1032" i="3"/>
  <c r="J1032" i="3"/>
  <c r="I1032" i="3"/>
  <c r="I1031" i="3"/>
  <c r="K1031" i="3" s="1"/>
  <c r="I1030" i="3"/>
  <c r="J1030" i="3" s="1"/>
  <c r="K1029" i="3"/>
  <c r="I1029" i="3"/>
  <c r="J1029" i="3" s="1"/>
  <c r="K1028" i="3"/>
  <c r="J1028" i="3"/>
  <c r="I1028" i="3"/>
  <c r="I1027" i="3"/>
  <c r="K1027" i="3" s="1"/>
  <c r="I1026" i="3"/>
  <c r="J1026" i="3" s="1"/>
  <c r="K1025" i="3"/>
  <c r="I1025" i="3"/>
  <c r="J1025" i="3" s="1"/>
  <c r="K1024" i="3"/>
  <c r="J1024" i="3"/>
  <c r="I1024" i="3"/>
  <c r="I1023" i="3"/>
  <c r="K1023" i="3" s="1"/>
  <c r="I1022" i="3"/>
  <c r="J1022" i="3" s="1"/>
  <c r="K1021" i="3"/>
  <c r="I1021" i="3"/>
  <c r="J1021" i="3" s="1"/>
  <c r="K1020" i="3"/>
  <c r="J1020" i="3"/>
  <c r="I1020" i="3"/>
  <c r="I1019" i="3"/>
  <c r="K1019" i="3" s="1"/>
  <c r="I1018" i="3"/>
  <c r="J1018" i="3" s="1"/>
  <c r="K1017" i="3"/>
  <c r="I1017" i="3"/>
  <c r="J1017" i="3" s="1"/>
  <c r="K1016" i="3"/>
  <c r="J1016" i="3"/>
  <c r="I1016" i="3"/>
  <c r="I1015" i="3"/>
  <c r="K1015" i="3" s="1"/>
  <c r="I1014" i="3"/>
  <c r="J1014" i="3" s="1"/>
  <c r="K1013" i="3"/>
  <c r="I1013" i="3"/>
  <c r="J1013" i="3" s="1"/>
  <c r="K1012" i="3"/>
  <c r="J1012" i="3"/>
  <c r="I1012" i="3"/>
  <c r="I1011" i="3"/>
  <c r="K1011" i="3" s="1"/>
  <c r="I1010" i="3"/>
  <c r="J1010" i="3" s="1"/>
  <c r="K1009" i="3"/>
  <c r="I1009" i="3"/>
  <c r="J1009" i="3" s="1"/>
  <c r="K1008" i="3"/>
  <c r="J1008" i="3"/>
  <c r="I1008" i="3"/>
  <c r="I1007" i="3"/>
  <c r="K1007" i="3" s="1"/>
  <c r="I1006" i="3"/>
  <c r="J1006" i="3" s="1"/>
  <c r="K1005" i="3"/>
  <c r="I1005" i="3"/>
  <c r="J1005" i="3" s="1"/>
  <c r="K1004" i="3"/>
  <c r="J1004" i="3"/>
  <c r="I1004" i="3"/>
  <c r="I1003" i="3"/>
  <c r="K1003" i="3" s="1"/>
  <c r="I1002" i="3"/>
  <c r="J1002" i="3" s="1"/>
  <c r="K1001" i="3"/>
  <c r="I1001" i="3"/>
  <c r="J1001" i="3" s="1"/>
  <c r="K1000" i="3"/>
  <c r="J1000" i="3"/>
  <c r="I1000" i="3"/>
  <c r="I999" i="3"/>
  <c r="K999" i="3" s="1"/>
  <c r="I998" i="3"/>
  <c r="J998" i="3" s="1"/>
  <c r="K997" i="3"/>
  <c r="I997" i="3"/>
  <c r="J997" i="3" s="1"/>
  <c r="K996" i="3"/>
  <c r="J996" i="3"/>
  <c r="I996" i="3"/>
  <c r="I995" i="3"/>
  <c r="K995" i="3" s="1"/>
  <c r="I994" i="3"/>
  <c r="J994" i="3" s="1"/>
  <c r="K993" i="3"/>
  <c r="I993" i="3"/>
  <c r="J993" i="3" s="1"/>
  <c r="K992" i="3"/>
  <c r="J992" i="3"/>
  <c r="I992" i="3"/>
  <c r="I991" i="3"/>
  <c r="K991" i="3" s="1"/>
  <c r="I990" i="3"/>
  <c r="J990" i="3" s="1"/>
  <c r="K989" i="3"/>
  <c r="I989" i="3"/>
  <c r="J989" i="3" s="1"/>
  <c r="K988" i="3"/>
  <c r="J988" i="3"/>
  <c r="I988" i="3"/>
  <c r="I987" i="3"/>
  <c r="K987" i="3" s="1"/>
  <c r="I986" i="3"/>
  <c r="J986" i="3" s="1"/>
  <c r="K985" i="3"/>
  <c r="I985" i="3"/>
  <c r="J985" i="3" s="1"/>
  <c r="K984" i="3"/>
  <c r="J984" i="3"/>
  <c r="I984" i="3"/>
  <c r="I983" i="3"/>
  <c r="K983" i="3" s="1"/>
  <c r="I982" i="3"/>
  <c r="J982" i="3" s="1"/>
  <c r="K981" i="3"/>
  <c r="I981" i="3"/>
  <c r="J981" i="3" s="1"/>
  <c r="K980" i="3"/>
  <c r="J980" i="3"/>
  <c r="I980" i="3"/>
  <c r="I979" i="3"/>
  <c r="K979" i="3" s="1"/>
  <c r="I978" i="3"/>
  <c r="J978" i="3" s="1"/>
  <c r="K977" i="3"/>
  <c r="I977" i="3"/>
  <c r="J977" i="3" s="1"/>
  <c r="K976" i="3"/>
  <c r="J976" i="3"/>
  <c r="I976" i="3"/>
  <c r="I975" i="3"/>
  <c r="K975" i="3" s="1"/>
  <c r="I974" i="3"/>
  <c r="J974" i="3" s="1"/>
  <c r="K973" i="3"/>
  <c r="I973" i="3"/>
  <c r="J973" i="3" s="1"/>
  <c r="K972" i="3"/>
  <c r="J972" i="3"/>
  <c r="I972" i="3"/>
  <c r="I971" i="3"/>
  <c r="K971" i="3" s="1"/>
  <c r="I970" i="3"/>
  <c r="J970" i="3" s="1"/>
  <c r="K969" i="3"/>
  <c r="I969" i="3"/>
  <c r="J969" i="3" s="1"/>
  <c r="K968" i="3"/>
  <c r="J968" i="3"/>
  <c r="I968" i="3"/>
  <c r="I967" i="3"/>
  <c r="K967" i="3" s="1"/>
  <c r="I966" i="3"/>
  <c r="J966" i="3" s="1"/>
  <c r="K965" i="3"/>
  <c r="I965" i="3"/>
  <c r="J965" i="3" s="1"/>
  <c r="K964" i="3"/>
  <c r="J964" i="3"/>
  <c r="I964" i="3"/>
  <c r="I963" i="3"/>
  <c r="K963" i="3" s="1"/>
  <c r="I962" i="3"/>
  <c r="J962" i="3" s="1"/>
  <c r="K961" i="3"/>
  <c r="I961" i="3"/>
  <c r="J961" i="3" s="1"/>
  <c r="K960" i="3"/>
  <c r="J960" i="3"/>
  <c r="I960" i="3"/>
  <c r="I959" i="3"/>
  <c r="K959" i="3" s="1"/>
  <c r="I958" i="3"/>
  <c r="J958" i="3" s="1"/>
  <c r="K957" i="3"/>
  <c r="I957" i="3"/>
  <c r="J957" i="3" s="1"/>
  <c r="K956" i="3"/>
  <c r="J956" i="3"/>
  <c r="I956" i="3"/>
  <c r="I955" i="3"/>
  <c r="K955" i="3" s="1"/>
  <c r="I954" i="3"/>
  <c r="J954" i="3" s="1"/>
  <c r="K953" i="3"/>
  <c r="I953" i="3"/>
  <c r="J953" i="3" s="1"/>
  <c r="K952" i="3"/>
  <c r="J952" i="3"/>
  <c r="I952" i="3"/>
  <c r="I951" i="3"/>
  <c r="K951" i="3" s="1"/>
  <c r="I950" i="3"/>
  <c r="J950" i="3" s="1"/>
  <c r="K949" i="3"/>
  <c r="I949" i="3"/>
  <c r="J949" i="3" s="1"/>
  <c r="K948" i="3"/>
  <c r="J948" i="3"/>
  <c r="I948" i="3"/>
  <c r="I947" i="3"/>
  <c r="K947" i="3" s="1"/>
  <c r="I946" i="3"/>
  <c r="J946" i="3" s="1"/>
  <c r="K945" i="3"/>
  <c r="I945" i="3"/>
  <c r="J945" i="3" s="1"/>
  <c r="K944" i="3"/>
  <c r="J944" i="3"/>
  <c r="I944" i="3"/>
  <c r="I943" i="3"/>
  <c r="K943" i="3" s="1"/>
  <c r="I942" i="3"/>
  <c r="J942" i="3" s="1"/>
  <c r="K941" i="3"/>
  <c r="I941" i="3"/>
  <c r="J941" i="3" s="1"/>
  <c r="K940" i="3"/>
  <c r="J940" i="3"/>
  <c r="I940" i="3"/>
  <c r="I939" i="3"/>
  <c r="K939" i="3" s="1"/>
  <c r="I938" i="3"/>
  <c r="J938" i="3" s="1"/>
  <c r="K937" i="3"/>
  <c r="I937" i="3"/>
  <c r="J937" i="3" s="1"/>
  <c r="K936" i="3"/>
  <c r="J936" i="3"/>
  <c r="I936" i="3"/>
  <c r="I935" i="3"/>
  <c r="K935" i="3" s="1"/>
  <c r="I934" i="3"/>
  <c r="J934" i="3" s="1"/>
  <c r="K933" i="3"/>
  <c r="I933" i="3"/>
  <c r="J933" i="3" s="1"/>
  <c r="K932" i="3"/>
  <c r="J932" i="3"/>
  <c r="I932" i="3"/>
  <c r="I931" i="3"/>
  <c r="K931" i="3" s="1"/>
  <c r="I930" i="3"/>
  <c r="J930" i="3" s="1"/>
  <c r="K929" i="3"/>
  <c r="I929" i="3"/>
  <c r="J929" i="3" s="1"/>
  <c r="K928" i="3"/>
  <c r="J928" i="3"/>
  <c r="I928" i="3"/>
  <c r="I927" i="3"/>
  <c r="K927" i="3" s="1"/>
  <c r="I926" i="3"/>
  <c r="J926" i="3" s="1"/>
  <c r="K925" i="3"/>
  <c r="I925" i="3"/>
  <c r="J925" i="3" s="1"/>
  <c r="K924" i="3"/>
  <c r="J924" i="3"/>
  <c r="I924" i="3"/>
  <c r="I923" i="3"/>
  <c r="K923" i="3" s="1"/>
  <c r="I922" i="3"/>
  <c r="J922" i="3" s="1"/>
  <c r="K921" i="3"/>
  <c r="I921" i="3"/>
  <c r="J921" i="3" s="1"/>
  <c r="K920" i="3"/>
  <c r="J920" i="3"/>
  <c r="I920" i="3"/>
  <c r="I919" i="3"/>
  <c r="K919" i="3" s="1"/>
  <c r="I918" i="3"/>
  <c r="J918" i="3" s="1"/>
  <c r="K917" i="3"/>
  <c r="I917" i="3"/>
  <c r="J917" i="3" s="1"/>
  <c r="K916" i="3"/>
  <c r="J916" i="3"/>
  <c r="I916" i="3"/>
  <c r="I915" i="3"/>
  <c r="K915" i="3" s="1"/>
  <c r="I914" i="3"/>
  <c r="J914" i="3" s="1"/>
  <c r="K913" i="3"/>
  <c r="I913" i="3"/>
  <c r="J913" i="3" s="1"/>
  <c r="K912" i="3"/>
  <c r="J912" i="3"/>
  <c r="I912" i="3"/>
  <c r="I911" i="3"/>
  <c r="K911" i="3" s="1"/>
  <c r="I910" i="3"/>
  <c r="J910" i="3" s="1"/>
  <c r="K909" i="3"/>
  <c r="I909" i="3"/>
  <c r="J909" i="3" s="1"/>
  <c r="K908" i="3"/>
  <c r="J908" i="3"/>
  <c r="I908" i="3"/>
  <c r="I907" i="3"/>
  <c r="K907" i="3" s="1"/>
  <c r="I906" i="3"/>
  <c r="J906" i="3" s="1"/>
  <c r="K905" i="3"/>
  <c r="I905" i="3"/>
  <c r="J905" i="3" s="1"/>
  <c r="K904" i="3"/>
  <c r="J904" i="3"/>
  <c r="I904" i="3"/>
  <c r="I903" i="3"/>
  <c r="K903" i="3" s="1"/>
  <c r="I902" i="3"/>
  <c r="J902" i="3" s="1"/>
  <c r="K901" i="3"/>
  <c r="I901" i="3"/>
  <c r="J901" i="3" s="1"/>
  <c r="K900" i="3"/>
  <c r="J900" i="3"/>
  <c r="I900" i="3"/>
  <c r="I899" i="3"/>
  <c r="K899" i="3" s="1"/>
  <c r="I898" i="3"/>
  <c r="J898" i="3" s="1"/>
  <c r="K897" i="3"/>
  <c r="I897" i="3"/>
  <c r="J897" i="3" s="1"/>
  <c r="K896" i="3"/>
  <c r="J896" i="3"/>
  <c r="I896" i="3"/>
  <c r="I895" i="3"/>
  <c r="K895" i="3" s="1"/>
  <c r="I894" i="3"/>
  <c r="J894" i="3" s="1"/>
  <c r="K893" i="3"/>
  <c r="I893" i="3"/>
  <c r="J893" i="3" s="1"/>
  <c r="K892" i="3"/>
  <c r="J892" i="3"/>
  <c r="I892" i="3"/>
  <c r="I891" i="3"/>
  <c r="K891" i="3" s="1"/>
  <c r="I890" i="3"/>
  <c r="J890" i="3" s="1"/>
  <c r="K889" i="3"/>
  <c r="I889" i="3"/>
  <c r="J889" i="3" s="1"/>
  <c r="K888" i="3"/>
  <c r="J888" i="3"/>
  <c r="I888" i="3"/>
  <c r="I887" i="3"/>
  <c r="K887" i="3" s="1"/>
  <c r="I886" i="3"/>
  <c r="J886" i="3" s="1"/>
  <c r="K885" i="3"/>
  <c r="I885" i="3"/>
  <c r="J885" i="3" s="1"/>
  <c r="K884" i="3"/>
  <c r="J884" i="3"/>
  <c r="I884" i="3"/>
  <c r="I883" i="3"/>
  <c r="K883" i="3" s="1"/>
  <c r="I882" i="3"/>
  <c r="J882" i="3" s="1"/>
  <c r="K881" i="3"/>
  <c r="I881" i="3"/>
  <c r="J881" i="3" s="1"/>
  <c r="K880" i="3"/>
  <c r="J880" i="3"/>
  <c r="I880" i="3"/>
  <c r="I879" i="3"/>
  <c r="K879" i="3" s="1"/>
  <c r="I878" i="3"/>
  <c r="J878" i="3" s="1"/>
  <c r="K877" i="3"/>
  <c r="I877" i="3"/>
  <c r="J877" i="3" s="1"/>
  <c r="K876" i="3"/>
  <c r="J876" i="3"/>
  <c r="I876" i="3"/>
  <c r="I875" i="3"/>
  <c r="K875" i="3" s="1"/>
  <c r="I874" i="3"/>
  <c r="J874" i="3" s="1"/>
  <c r="K873" i="3"/>
  <c r="I873" i="3"/>
  <c r="J873" i="3" s="1"/>
  <c r="K872" i="3"/>
  <c r="J872" i="3"/>
  <c r="I872" i="3"/>
  <c r="I871" i="3"/>
  <c r="K871" i="3" s="1"/>
  <c r="I870" i="3"/>
  <c r="J870" i="3" s="1"/>
  <c r="K869" i="3"/>
  <c r="I869" i="3"/>
  <c r="J869" i="3" s="1"/>
  <c r="K868" i="3"/>
  <c r="J868" i="3"/>
  <c r="I868" i="3"/>
  <c r="I867" i="3"/>
  <c r="K867" i="3" s="1"/>
  <c r="I866" i="3"/>
  <c r="J866" i="3" s="1"/>
  <c r="K865" i="3"/>
  <c r="I865" i="3"/>
  <c r="J865" i="3" s="1"/>
  <c r="K864" i="3"/>
  <c r="J864" i="3"/>
  <c r="I864" i="3"/>
  <c r="I863" i="3"/>
  <c r="K863" i="3" s="1"/>
  <c r="I862" i="3"/>
  <c r="J862" i="3" s="1"/>
  <c r="K861" i="3"/>
  <c r="I861" i="3"/>
  <c r="J861" i="3" s="1"/>
  <c r="K860" i="3"/>
  <c r="J860" i="3"/>
  <c r="I860" i="3"/>
  <c r="I859" i="3"/>
  <c r="K859" i="3" s="1"/>
  <c r="I858" i="3"/>
  <c r="J858" i="3" s="1"/>
  <c r="K857" i="3"/>
  <c r="I857" i="3"/>
  <c r="J857" i="3" s="1"/>
  <c r="K856" i="3"/>
  <c r="J856" i="3"/>
  <c r="I856" i="3"/>
  <c r="I855" i="3"/>
  <c r="K855" i="3" s="1"/>
  <c r="I854" i="3"/>
  <c r="J854" i="3" s="1"/>
  <c r="K853" i="3"/>
  <c r="I853" i="3"/>
  <c r="J853" i="3" s="1"/>
  <c r="K852" i="3"/>
  <c r="J852" i="3"/>
  <c r="I852" i="3"/>
  <c r="I851" i="3"/>
  <c r="K851" i="3" s="1"/>
  <c r="I850" i="3"/>
  <c r="J850" i="3" s="1"/>
  <c r="K849" i="3"/>
  <c r="I849" i="3"/>
  <c r="J849" i="3" s="1"/>
  <c r="K848" i="3"/>
  <c r="J848" i="3"/>
  <c r="I848" i="3"/>
  <c r="I847" i="3"/>
  <c r="K847" i="3" s="1"/>
  <c r="I846" i="3"/>
  <c r="J846" i="3" s="1"/>
  <c r="K845" i="3"/>
  <c r="I845" i="3"/>
  <c r="J845" i="3" s="1"/>
  <c r="K844" i="3"/>
  <c r="J844" i="3"/>
  <c r="I844" i="3"/>
  <c r="I843" i="3"/>
  <c r="K843" i="3" s="1"/>
  <c r="I842" i="3"/>
  <c r="J842" i="3" s="1"/>
  <c r="K841" i="3"/>
  <c r="I841" i="3"/>
  <c r="J841" i="3" s="1"/>
  <c r="K840" i="3"/>
  <c r="J840" i="3"/>
  <c r="I840" i="3"/>
  <c r="I839" i="3"/>
  <c r="K839" i="3" s="1"/>
  <c r="I838" i="3"/>
  <c r="J838" i="3" s="1"/>
  <c r="K837" i="3"/>
  <c r="I837" i="3"/>
  <c r="J837" i="3" s="1"/>
  <c r="K836" i="3"/>
  <c r="J836" i="3"/>
  <c r="I836" i="3"/>
  <c r="I835" i="3"/>
  <c r="K835" i="3" s="1"/>
  <c r="I834" i="3"/>
  <c r="J834" i="3" s="1"/>
  <c r="K833" i="3"/>
  <c r="I833" i="3"/>
  <c r="J833" i="3" s="1"/>
  <c r="K832" i="3"/>
  <c r="J832" i="3"/>
  <c r="I832" i="3"/>
  <c r="I831" i="3"/>
  <c r="K831" i="3" s="1"/>
  <c r="I830" i="3"/>
  <c r="J830" i="3" s="1"/>
  <c r="K829" i="3"/>
  <c r="I829" i="3"/>
  <c r="J829" i="3" s="1"/>
  <c r="K828" i="3"/>
  <c r="J828" i="3"/>
  <c r="I828" i="3"/>
  <c r="I827" i="3"/>
  <c r="K827" i="3" s="1"/>
  <c r="I826" i="3"/>
  <c r="J826" i="3" s="1"/>
  <c r="K825" i="3"/>
  <c r="I825" i="3"/>
  <c r="J825" i="3" s="1"/>
  <c r="K824" i="3"/>
  <c r="J824" i="3"/>
  <c r="I824" i="3"/>
  <c r="I823" i="3"/>
  <c r="K823" i="3" s="1"/>
  <c r="I822" i="3"/>
  <c r="J822" i="3" s="1"/>
  <c r="K821" i="3"/>
  <c r="I821" i="3"/>
  <c r="J821" i="3" s="1"/>
  <c r="K820" i="3"/>
  <c r="J820" i="3"/>
  <c r="I820" i="3"/>
  <c r="I819" i="3"/>
  <c r="K819" i="3" s="1"/>
  <c r="I818" i="3"/>
  <c r="J818" i="3" s="1"/>
  <c r="K817" i="3"/>
  <c r="I817" i="3"/>
  <c r="J817" i="3" s="1"/>
  <c r="K816" i="3"/>
  <c r="J816" i="3"/>
  <c r="I816" i="3"/>
  <c r="I815" i="3"/>
  <c r="K815" i="3" s="1"/>
  <c r="I814" i="3"/>
  <c r="J814" i="3" s="1"/>
  <c r="K813" i="3"/>
  <c r="I813" i="3"/>
  <c r="J813" i="3" s="1"/>
  <c r="K812" i="3"/>
  <c r="J812" i="3"/>
  <c r="I812" i="3"/>
  <c r="I811" i="3"/>
  <c r="K811" i="3" s="1"/>
  <c r="I810" i="3"/>
  <c r="J810" i="3" s="1"/>
  <c r="K809" i="3"/>
  <c r="I809" i="3"/>
  <c r="J809" i="3" s="1"/>
  <c r="K808" i="3"/>
  <c r="J808" i="3"/>
  <c r="I808" i="3"/>
  <c r="I807" i="3"/>
  <c r="K807" i="3" s="1"/>
  <c r="I806" i="3"/>
  <c r="J806" i="3" s="1"/>
  <c r="K805" i="3"/>
  <c r="I805" i="3"/>
  <c r="J805" i="3" s="1"/>
  <c r="K804" i="3"/>
  <c r="J804" i="3"/>
  <c r="I804" i="3"/>
  <c r="I803" i="3"/>
  <c r="K803" i="3" s="1"/>
  <c r="I802" i="3"/>
  <c r="J802" i="3" s="1"/>
  <c r="K801" i="3"/>
  <c r="I801" i="3"/>
  <c r="J801" i="3" s="1"/>
  <c r="K800" i="3"/>
  <c r="J800" i="3"/>
  <c r="I800" i="3"/>
  <c r="I799" i="3"/>
  <c r="K799" i="3" s="1"/>
  <c r="I798" i="3"/>
  <c r="J798" i="3" s="1"/>
  <c r="K797" i="3"/>
  <c r="I797" i="3"/>
  <c r="J797" i="3" s="1"/>
  <c r="K796" i="3"/>
  <c r="J796" i="3"/>
  <c r="I796" i="3"/>
  <c r="I795" i="3"/>
  <c r="K795" i="3" s="1"/>
  <c r="I794" i="3"/>
  <c r="J794" i="3" s="1"/>
  <c r="K793" i="3"/>
  <c r="I793" i="3"/>
  <c r="J793" i="3" s="1"/>
  <c r="K792" i="3"/>
  <c r="J792" i="3"/>
  <c r="I792" i="3"/>
  <c r="I791" i="3"/>
  <c r="K791" i="3" s="1"/>
  <c r="I790" i="3"/>
  <c r="J790" i="3" s="1"/>
  <c r="K789" i="3"/>
  <c r="I789" i="3"/>
  <c r="J789" i="3" s="1"/>
  <c r="K788" i="3"/>
  <c r="J788" i="3"/>
  <c r="I788" i="3"/>
  <c r="I787" i="3"/>
  <c r="K787" i="3" s="1"/>
  <c r="I786" i="3"/>
  <c r="J786" i="3" s="1"/>
  <c r="K785" i="3"/>
  <c r="I785" i="3"/>
  <c r="J785" i="3" s="1"/>
  <c r="K784" i="3"/>
  <c r="J784" i="3"/>
  <c r="I784" i="3"/>
  <c r="I783" i="3"/>
  <c r="K783" i="3" s="1"/>
  <c r="I782" i="3"/>
  <c r="J782" i="3" s="1"/>
  <c r="K781" i="3"/>
  <c r="I781" i="3"/>
  <c r="J781" i="3" s="1"/>
  <c r="K780" i="3"/>
  <c r="J780" i="3"/>
  <c r="I780" i="3"/>
  <c r="I779" i="3"/>
  <c r="K779" i="3" s="1"/>
  <c r="I778" i="3"/>
  <c r="J778" i="3" s="1"/>
  <c r="K777" i="3"/>
  <c r="I777" i="3"/>
  <c r="J777" i="3" s="1"/>
  <c r="K776" i="3"/>
  <c r="J776" i="3"/>
  <c r="I776" i="3"/>
  <c r="I775" i="3"/>
  <c r="K775" i="3" s="1"/>
  <c r="I774" i="3"/>
  <c r="J774" i="3" s="1"/>
  <c r="K773" i="3"/>
  <c r="I773" i="3"/>
  <c r="J773" i="3" s="1"/>
  <c r="K772" i="3"/>
  <c r="J772" i="3"/>
  <c r="I772" i="3"/>
  <c r="I771" i="3"/>
  <c r="K771" i="3" s="1"/>
  <c r="I770" i="3"/>
  <c r="J770" i="3" s="1"/>
  <c r="K769" i="3"/>
  <c r="I769" i="3"/>
  <c r="J769" i="3" s="1"/>
  <c r="K768" i="3"/>
  <c r="J768" i="3"/>
  <c r="I768" i="3"/>
  <c r="I767" i="3"/>
  <c r="K767" i="3" s="1"/>
  <c r="I766" i="3"/>
  <c r="J766" i="3" s="1"/>
  <c r="K765" i="3"/>
  <c r="I765" i="3"/>
  <c r="J765" i="3" s="1"/>
  <c r="K764" i="3"/>
  <c r="J764" i="3"/>
  <c r="I764" i="3"/>
  <c r="I763" i="3"/>
  <c r="K763" i="3" s="1"/>
  <c r="I762" i="3"/>
  <c r="J762" i="3" s="1"/>
  <c r="K761" i="3"/>
  <c r="I761" i="3"/>
  <c r="J761" i="3" s="1"/>
  <c r="K760" i="3"/>
  <c r="J760" i="3"/>
  <c r="I760" i="3"/>
  <c r="I759" i="3"/>
  <c r="K759" i="3" s="1"/>
  <c r="I758" i="3"/>
  <c r="J758" i="3" s="1"/>
  <c r="K757" i="3"/>
  <c r="I757" i="3"/>
  <c r="J757" i="3" s="1"/>
  <c r="K756" i="3"/>
  <c r="J756" i="3"/>
  <c r="I756" i="3"/>
  <c r="I755" i="3"/>
  <c r="K755" i="3" s="1"/>
  <c r="I754" i="3"/>
  <c r="J754" i="3" s="1"/>
  <c r="K753" i="3"/>
  <c r="I753" i="3"/>
  <c r="J753" i="3" s="1"/>
  <c r="K752" i="3"/>
  <c r="J752" i="3"/>
  <c r="I752" i="3"/>
  <c r="I751" i="3"/>
  <c r="K751" i="3" s="1"/>
  <c r="I750" i="3"/>
  <c r="J750" i="3" s="1"/>
  <c r="K749" i="3"/>
  <c r="I749" i="3"/>
  <c r="J749" i="3" s="1"/>
  <c r="K748" i="3"/>
  <c r="J748" i="3"/>
  <c r="I748" i="3"/>
  <c r="I747" i="3"/>
  <c r="K747" i="3" s="1"/>
  <c r="I746" i="3"/>
  <c r="J746" i="3" s="1"/>
  <c r="K745" i="3"/>
  <c r="I745" i="3"/>
  <c r="J745" i="3" s="1"/>
  <c r="K744" i="3"/>
  <c r="J744" i="3"/>
  <c r="I744" i="3"/>
  <c r="I743" i="3"/>
  <c r="K743" i="3" s="1"/>
  <c r="I742" i="3"/>
  <c r="J742" i="3" s="1"/>
  <c r="K741" i="3"/>
  <c r="I741" i="3"/>
  <c r="J741" i="3" s="1"/>
  <c r="K740" i="3"/>
  <c r="J740" i="3"/>
  <c r="I740" i="3"/>
  <c r="I739" i="3"/>
  <c r="K739" i="3" s="1"/>
  <c r="I738" i="3"/>
  <c r="J738" i="3" s="1"/>
  <c r="K737" i="3"/>
  <c r="I737" i="3"/>
  <c r="J737" i="3" s="1"/>
  <c r="K736" i="3"/>
  <c r="J736" i="3"/>
  <c r="I736" i="3"/>
  <c r="I735" i="3"/>
  <c r="K735" i="3" s="1"/>
  <c r="I734" i="3"/>
  <c r="J734" i="3" s="1"/>
  <c r="K733" i="3"/>
  <c r="I733" i="3"/>
  <c r="J733" i="3" s="1"/>
  <c r="K732" i="3"/>
  <c r="J732" i="3"/>
  <c r="I732" i="3"/>
  <c r="I731" i="3"/>
  <c r="K731" i="3" s="1"/>
  <c r="I730" i="3"/>
  <c r="J730" i="3" s="1"/>
  <c r="K729" i="3"/>
  <c r="I729" i="3"/>
  <c r="J729" i="3" s="1"/>
  <c r="K728" i="3"/>
  <c r="J728" i="3"/>
  <c r="I728" i="3"/>
  <c r="I727" i="3"/>
  <c r="K727" i="3" s="1"/>
  <c r="I726" i="3"/>
  <c r="J726" i="3" s="1"/>
  <c r="K725" i="3"/>
  <c r="I725" i="3"/>
  <c r="J725" i="3" s="1"/>
  <c r="K724" i="3"/>
  <c r="J724" i="3"/>
  <c r="I724" i="3"/>
  <c r="I723" i="3"/>
  <c r="K723" i="3" s="1"/>
  <c r="I722" i="3"/>
  <c r="J722" i="3" s="1"/>
  <c r="K721" i="3"/>
  <c r="I721" i="3"/>
  <c r="J721" i="3" s="1"/>
  <c r="K720" i="3"/>
  <c r="J720" i="3"/>
  <c r="I720" i="3"/>
  <c r="I719" i="3"/>
  <c r="K719" i="3" s="1"/>
  <c r="I718" i="3"/>
  <c r="J718" i="3" s="1"/>
  <c r="K717" i="3"/>
  <c r="I717" i="3"/>
  <c r="J717" i="3" s="1"/>
  <c r="K716" i="3"/>
  <c r="J716" i="3"/>
  <c r="I716" i="3"/>
  <c r="I715" i="3"/>
  <c r="K715" i="3" s="1"/>
  <c r="I714" i="3"/>
  <c r="J714" i="3" s="1"/>
  <c r="K713" i="3"/>
  <c r="I713" i="3"/>
  <c r="J713" i="3" s="1"/>
  <c r="K712" i="3"/>
  <c r="J712" i="3"/>
  <c r="I712" i="3"/>
  <c r="I711" i="3"/>
  <c r="K711" i="3" s="1"/>
  <c r="I710" i="3"/>
  <c r="J710" i="3" s="1"/>
  <c r="K709" i="3"/>
  <c r="I709" i="3"/>
  <c r="J709" i="3" s="1"/>
  <c r="K708" i="3"/>
  <c r="J708" i="3"/>
  <c r="I708" i="3"/>
  <c r="I707" i="3"/>
  <c r="K707" i="3" s="1"/>
  <c r="I706" i="3"/>
  <c r="J706" i="3" s="1"/>
  <c r="K705" i="3"/>
  <c r="I705" i="3"/>
  <c r="J705" i="3" s="1"/>
  <c r="K704" i="3"/>
  <c r="J704" i="3"/>
  <c r="I704" i="3"/>
  <c r="I703" i="3"/>
  <c r="K703" i="3" s="1"/>
  <c r="I702" i="3"/>
  <c r="J702" i="3" s="1"/>
  <c r="K701" i="3"/>
  <c r="I701" i="3"/>
  <c r="J701" i="3" s="1"/>
  <c r="K700" i="3"/>
  <c r="J700" i="3"/>
  <c r="I700" i="3"/>
  <c r="I699" i="3"/>
  <c r="K699" i="3" s="1"/>
  <c r="I698" i="3"/>
  <c r="J698" i="3" s="1"/>
  <c r="K697" i="3"/>
  <c r="I697" i="3"/>
  <c r="J697" i="3" s="1"/>
  <c r="K696" i="3"/>
  <c r="J696" i="3"/>
  <c r="I696" i="3"/>
  <c r="I695" i="3"/>
  <c r="K695" i="3" s="1"/>
  <c r="I694" i="3"/>
  <c r="J694" i="3" s="1"/>
  <c r="K693" i="3"/>
  <c r="I693" i="3"/>
  <c r="J693" i="3" s="1"/>
  <c r="K692" i="3"/>
  <c r="J692" i="3"/>
  <c r="I692" i="3"/>
  <c r="I691" i="3"/>
  <c r="K691" i="3" s="1"/>
  <c r="I690" i="3"/>
  <c r="J690" i="3" s="1"/>
  <c r="K689" i="3"/>
  <c r="I689" i="3"/>
  <c r="J689" i="3" s="1"/>
  <c r="K688" i="3"/>
  <c r="J688" i="3"/>
  <c r="I688" i="3"/>
  <c r="I687" i="3"/>
  <c r="K687" i="3" s="1"/>
  <c r="I686" i="3"/>
  <c r="J686" i="3" s="1"/>
  <c r="K685" i="3"/>
  <c r="I685" i="3"/>
  <c r="J685" i="3" s="1"/>
  <c r="K684" i="3"/>
  <c r="J684" i="3"/>
  <c r="I684" i="3"/>
  <c r="I683" i="3"/>
  <c r="K683" i="3" s="1"/>
  <c r="I682" i="3"/>
  <c r="J682" i="3" s="1"/>
  <c r="K681" i="3"/>
  <c r="I681" i="3"/>
  <c r="J681" i="3" s="1"/>
  <c r="K680" i="3"/>
  <c r="J680" i="3"/>
  <c r="I680" i="3"/>
  <c r="I679" i="3"/>
  <c r="K679" i="3" s="1"/>
  <c r="I678" i="3"/>
  <c r="J678" i="3" s="1"/>
  <c r="K677" i="3"/>
  <c r="I677" i="3"/>
  <c r="J677" i="3" s="1"/>
  <c r="K676" i="3"/>
  <c r="J676" i="3"/>
  <c r="I676" i="3"/>
  <c r="I675" i="3"/>
  <c r="K675" i="3" s="1"/>
  <c r="I674" i="3"/>
  <c r="J674" i="3" s="1"/>
  <c r="K673" i="3"/>
  <c r="I673" i="3"/>
  <c r="J673" i="3" s="1"/>
  <c r="K672" i="3"/>
  <c r="J672" i="3"/>
  <c r="I672" i="3"/>
  <c r="I671" i="3"/>
  <c r="K671" i="3" s="1"/>
  <c r="I670" i="3"/>
  <c r="J670" i="3" s="1"/>
  <c r="K669" i="3"/>
  <c r="I669" i="3"/>
  <c r="J669" i="3" s="1"/>
  <c r="K668" i="3"/>
  <c r="J668" i="3"/>
  <c r="I668" i="3"/>
  <c r="I667" i="3"/>
  <c r="K667" i="3" s="1"/>
  <c r="I666" i="3"/>
  <c r="J666" i="3" s="1"/>
  <c r="K665" i="3"/>
  <c r="I665" i="3"/>
  <c r="J665" i="3" s="1"/>
  <c r="K664" i="3"/>
  <c r="J664" i="3"/>
  <c r="I664" i="3"/>
  <c r="I663" i="3"/>
  <c r="K663" i="3" s="1"/>
  <c r="I662" i="3"/>
  <c r="J662" i="3" s="1"/>
  <c r="K661" i="3"/>
  <c r="I661" i="3"/>
  <c r="J661" i="3" s="1"/>
  <c r="K660" i="3"/>
  <c r="J660" i="3"/>
  <c r="I660" i="3"/>
  <c r="I659" i="3"/>
  <c r="K659" i="3" s="1"/>
  <c r="I658" i="3"/>
  <c r="J658" i="3" s="1"/>
  <c r="K657" i="3"/>
  <c r="I657" i="3"/>
  <c r="J657" i="3" s="1"/>
  <c r="K656" i="3"/>
  <c r="J656" i="3"/>
  <c r="I656" i="3"/>
  <c r="I655" i="3"/>
  <c r="K655" i="3" s="1"/>
  <c r="I654" i="3"/>
  <c r="J654" i="3" s="1"/>
  <c r="K653" i="3"/>
  <c r="I653" i="3"/>
  <c r="J653" i="3" s="1"/>
  <c r="K652" i="3"/>
  <c r="J652" i="3"/>
  <c r="I652" i="3"/>
  <c r="I651" i="3"/>
  <c r="K651" i="3" s="1"/>
  <c r="I650" i="3"/>
  <c r="J650" i="3" s="1"/>
  <c r="K649" i="3"/>
  <c r="I649" i="3"/>
  <c r="J649" i="3" s="1"/>
  <c r="K648" i="3"/>
  <c r="J648" i="3"/>
  <c r="I648" i="3"/>
  <c r="I647" i="3"/>
  <c r="K647" i="3" s="1"/>
  <c r="I646" i="3"/>
  <c r="J646" i="3" s="1"/>
  <c r="K645" i="3"/>
  <c r="I645" i="3"/>
  <c r="J645" i="3" s="1"/>
  <c r="K644" i="3"/>
  <c r="J644" i="3"/>
  <c r="I644" i="3"/>
  <c r="I643" i="3"/>
  <c r="K643" i="3" s="1"/>
  <c r="I642" i="3"/>
  <c r="J642" i="3" s="1"/>
  <c r="K641" i="3"/>
  <c r="I641" i="3"/>
  <c r="J641" i="3" s="1"/>
  <c r="K640" i="3"/>
  <c r="J640" i="3"/>
  <c r="I640" i="3"/>
  <c r="I639" i="3"/>
  <c r="K639" i="3" s="1"/>
  <c r="I638" i="3"/>
  <c r="J638" i="3" s="1"/>
  <c r="K637" i="3"/>
  <c r="I637" i="3"/>
  <c r="J637" i="3" s="1"/>
  <c r="K636" i="3"/>
  <c r="J636" i="3"/>
  <c r="I636" i="3"/>
  <c r="I635" i="3"/>
  <c r="K635" i="3" s="1"/>
  <c r="I634" i="3"/>
  <c r="J634" i="3" s="1"/>
  <c r="K633" i="3"/>
  <c r="I633" i="3"/>
  <c r="J633" i="3" s="1"/>
  <c r="K632" i="3"/>
  <c r="J632" i="3"/>
  <c r="I632" i="3"/>
  <c r="I631" i="3"/>
  <c r="K631" i="3" s="1"/>
  <c r="I630" i="3"/>
  <c r="J630" i="3" s="1"/>
  <c r="K629" i="3"/>
  <c r="I629" i="3"/>
  <c r="J629" i="3" s="1"/>
  <c r="K628" i="3"/>
  <c r="J628" i="3"/>
  <c r="I628" i="3"/>
  <c r="I627" i="3"/>
  <c r="K627" i="3" s="1"/>
  <c r="I626" i="3"/>
  <c r="J626" i="3" s="1"/>
  <c r="K625" i="3"/>
  <c r="I625" i="3"/>
  <c r="J625" i="3" s="1"/>
  <c r="K624" i="3"/>
  <c r="J624" i="3"/>
  <c r="I624" i="3"/>
  <c r="I623" i="3"/>
  <c r="K623" i="3" s="1"/>
  <c r="I622" i="3"/>
  <c r="J622" i="3" s="1"/>
  <c r="K621" i="3"/>
  <c r="I621" i="3"/>
  <c r="J621" i="3" s="1"/>
  <c r="K620" i="3"/>
  <c r="J620" i="3"/>
  <c r="I620" i="3"/>
  <c r="I619" i="3"/>
  <c r="K619" i="3" s="1"/>
  <c r="I618" i="3"/>
  <c r="J618" i="3" s="1"/>
  <c r="K617" i="3"/>
  <c r="I617" i="3"/>
  <c r="J617" i="3" s="1"/>
  <c r="K616" i="3"/>
  <c r="J616" i="3"/>
  <c r="I616" i="3"/>
  <c r="I615" i="3"/>
  <c r="K615" i="3" s="1"/>
  <c r="I614" i="3"/>
  <c r="J614" i="3" s="1"/>
  <c r="K613" i="3"/>
  <c r="I613" i="3"/>
  <c r="J613" i="3" s="1"/>
  <c r="K612" i="3"/>
  <c r="J612" i="3"/>
  <c r="I612" i="3"/>
  <c r="I611" i="3"/>
  <c r="K611" i="3" s="1"/>
  <c r="I610" i="3"/>
  <c r="J610" i="3" s="1"/>
  <c r="K609" i="3"/>
  <c r="I609" i="3"/>
  <c r="J609" i="3" s="1"/>
  <c r="K608" i="3"/>
  <c r="J608" i="3"/>
  <c r="I608" i="3"/>
  <c r="I607" i="3"/>
  <c r="K607" i="3" s="1"/>
  <c r="I606" i="3"/>
  <c r="J606" i="3" s="1"/>
  <c r="K605" i="3"/>
  <c r="I605" i="3"/>
  <c r="J605" i="3" s="1"/>
  <c r="K604" i="3"/>
  <c r="J604" i="3"/>
  <c r="I604" i="3"/>
  <c r="I603" i="3"/>
  <c r="K603" i="3" s="1"/>
  <c r="I602" i="3"/>
  <c r="J602" i="3" s="1"/>
  <c r="K601" i="3"/>
  <c r="I601" i="3"/>
  <c r="J601" i="3" s="1"/>
  <c r="K600" i="3"/>
  <c r="J600" i="3"/>
  <c r="I600" i="3"/>
  <c r="I599" i="3"/>
  <c r="K599" i="3" s="1"/>
  <c r="I598" i="3"/>
  <c r="J598" i="3" s="1"/>
  <c r="K597" i="3"/>
  <c r="I597" i="3"/>
  <c r="J597" i="3" s="1"/>
  <c r="K596" i="3"/>
  <c r="J596" i="3"/>
  <c r="I596" i="3"/>
  <c r="I595" i="3"/>
  <c r="K595" i="3" s="1"/>
  <c r="I594" i="3"/>
  <c r="J594" i="3" s="1"/>
  <c r="K593" i="3"/>
  <c r="I593" i="3"/>
  <c r="J593" i="3" s="1"/>
  <c r="K592" i="3"/>
  <c r="J592" i="3"/>
  <c r="I592" i="3"/>
  <c r="I591" i="3"/>
  <c r="K591" i="3" s="1"/>
  <c r="I590" i="3"/>
  <c r="J590" i="3" s="1"/>
  <c r="K589" i="3"/>
  <c r="I589" i="3"/>
  <c r="J589" i="3" s="1"/>
  <c r="K588" i="3"/>
  <c r="J588" i="3"/>
  <c r="I588" i="3"/>
  <c r="I587" i="3"/>
  <c r="K587" i="3" s="1"/>
  <c r="I586" i="3"/>
  <c r="J586" i="3" s="1"/>
  <c r="K585" i="3"/>
  <c r="I585" i="3"/>
  <c r="J585" i="3" s="1"/>
  <c r="K584" i="3"/>
  <c r="J584" i="3"/>
  <c r="I584" i="3"/>
  <c r="I583" i="3"/>
  <c r="K583" i="3" s="1"/>
  <c r="I582" i="3"/>
  <c r="J582" i="3" s="1"/>
  <c r="K581" i="3"/>
  <c r="I581" i="3"/>
  <c r="J581" i="3" s="1"/>
  <c r="K580" i="3"/>
  <c r="J580" i="3"/>
  <c r="I580" i="3"/>
  <c r="I579" i="3"/>
  <c r="K579" i="3" s="1"/>
  <c r="I578" i="3"/>
  <c r="J578" i="3" s="1"/>
  <c r="K577" i="3"/>
  <c r="I577" i="3"/>
  <c r="J577" i="3" s="1"/>
  <c r="K576" i="3"/>
  <c r="J576" i="3"/>
  <c r="I576" i="3"/>
  <c r="I575" i="3"/>
  <c r="K575" i="3" s="1"/>
  <c r="I574" i="3"/>
  <c r="J574" i="3" s="1"/>
  <c r="K573" i="3"/>
  <c r="I573" i="3"/>
  <c r="J573" i="3" s="1"/>
  <c r="K572" i="3"/>
  <c r="J572" i="3"/>
  <c r="I572" i="3"/>
  <c r="I571" i="3"/>
  <c r="K571" i="3" s="1"/>
  <c r="I570" i="3"/>
  <c r="J570" i="3" s="1"/>
  <c r="K569" i="3"/>
  <c r="I569" i="3"/>
  <c r="J569" i="3" s="1"/>
  <c r="K568" i="3"/>
  <c r="J568" i="3"/>
  <c r="I568" i="3"/>
  <c r="I567" i="3"/>
  <c r="K567" i="3" s="1"/>
  <c r="I566" i="3"/>
  <c r="J566" i="3" s="1"/>
  <c r="K565" i="3"/>
  <c r="I565" i="3"/>
  <c r="J565" i="3" s="1"/>
  <c r="K564" i="3"/>
  <c r="J564" i="3"/>
  <c r="I564" i="3"/>
  <c r="I563" i="3"/>
  <c r="K563" i="3" s="1"/>
  <c r="I562" i="3"/>
  <c r="J562" i="3" s="1"/>
  <c r="K561" i="3"/>
  <c r="I561" i="3"/>
  <c r="J561" i="3" s="1"/>
  <c r="K560" i="3"/>
  <c r="J560" i="3"/>
  <c r="I560" i="3"/>
  <c r="I559" i="3"/>
  <c r="K559" i="3" s="1"/>
  <c r="I558" i="3"/>
  <c r="J558" i="3" s="1"/>
  <c r="K557" i="3"/>
  <c r="I557" i="3"/>
  <c r="J557" i="3" s="1"/>
  <c r="K556" i="3"/>
  <c r="J556" i="3"/>
  <c r="I556" i="3"/>
  <c r="I555" i="3"/>
  <c r="K555" i="3" s="1"/>
  <c r="I554" i="3"/>
  <c r="J554" i="3" s="1"/>
  <c r="K553" i="3"/>
  <c r="I553" i="3"/>
  <c r="J553" i="3" s="1"/>
  <c r="K552" i="3"/>
  <c r="J552" i="3"/>
  <c r="I552" i="3"/>
  <c r="I551" i="3"/>
  <c r="K551" i="3" s="1"/>
  <c r="I550" i="3"/>
  <c r="J550" i="3" s="1"/>
  <c r="K549" i="3"/>
  <c r="I549" i="3"/>
  <c r="J549" i="3" s="1"/>
  <c r="K548" i="3"/>
  <c r="J548" i="3"/>
  <c r="I548" i="3"/>
  <c r="I547" i="3"/>
  <c r="K547" i="3" s="1"/>
  <c r="I546" i="3"/>
  <c r="J546" i="3" s="1"/>
  <c r="K545" i="3"/>
  <c r="I545" i="3"/>
  <c r="J545" i="3" s="1"/>
  <c r="K544" i="3"/>
  <c r="J544" i="3"/>
  <c r="I544" i="3"/>
  <c r="I543" i="3"/>
  <c r="K543" i="3" s="1"/>
  <c r="I542" i="3"/>
  <c r="J542" i="3" s="1"/>
  <c r="K541" i="3"/>
  <c r="I541" i="3"/>
  <c r="J541" i="3" s="1"/>
  <c r="K540" i="3"/>
  <c r="J540" i="3"/>
  <c r="I540" i="3"/>
  <c r="I539" i="3"/>
  <c r="K539" i="3" s="1"/>
  <c r="I538" i="3"/>
  <c r="J538" i="3" s="1"/>
  <c r="K537" i="3"/>
  <c r="I537" i="3"/>
  <c r="J537" i="3" s="1"/>
  <c r="K536" i="3"/>
  <c r="J536" i="3"/>
  <c r="I536" i="3"/>
  <c r="I535" i="3"/>
  <c r="K535" i="3" s="1"/>
  <c r="I534" i="3"/>
  <c r="J534" i="3" s="1"/>
  <c r="K533" i="3"/>
  <c r="I533" i="3"/>
  <c r="J533" i="3" s="1"/>
  <c r="K532" i="3"/>
  <c r="J532" i="3"/>
  <c r="I532" i="3"/>
  <c r="I531" i="3"/>
  <c r="K531" i="3" s="1"/>
  <c r="I530" i="3"/>
  <c r="J530" i="3" s="1"/>
  <c r="K529" i="3"/>
  <c r="I529" i="3"/>
  <c r="J529" i="3" s="1"/>
  <c r="K528" i="3"/>
  <c r="J528" i="3"/>
  <c r="I528" i="3"/>
  <c r="I527" i="3"/>
  <c r="K527" i="3" s="1"/>
  <c r="I526" i="3"/>
  <c r="J526" i="3" s="1"/>
  <c r="K525" i="3"/>
  <c r="I525" i="3"/>
  <c r="J525" i="3" s="1"/>
  <c r="K524" i="3"/>
  <c r="J524" i="3"/>
  <c r="I524" i="3"/>
  <c r="I523" i="3"/>
  <c r="K523" i="3" s="1"/>
  <c r="I522" i="3"/>
  <c r="J522" i="3" s="1"/>
  <c r="K521" i="3"/>
  <c r="I521" i="3"/>
  <c r="J521" i="3" s="1"/>
  <c r="K520" i="3"/>
  <c r="J520" i="3"/>
  <c r="I520" i="3"/>
  <c r="I519" i="3"/>
  <c r="K519" i="3" s="1"/>
  <c r="I518" i="3"/>
  <c r="J518" i="3" s="1"/>
  <c r="K517" i="3"/>
  <c r="I517" i="3"/>
  <c r="J517" i="3" s="1"/>
  <c r="K516" i="3"/>
  <c r="J516" i="3"/>
  <c r="I516" i="3"/>
  <c r="I515" i="3"/>
  <c r="K515" i="3" s="1"/>
  <c r="I514" i="3"/>
  <c r="J514" i="3" s="1"/>
  <c r="K513" i="3"/>
  <c r="I513" i="3"/>
  <c r="J513" i="3" s="1"/>
  <c r="K512" i="3"/>
  <c r="J512" i="3"/>
  <c r="I512" i="3"/>
  <c r="I511" i="3"/>
  <c r="K511" i="3" s="1"/>
  <c r="I510" i="3"/>
  <c r="J510" i="3" s="1"/>
  <c r="K509" i="3"/>
  <c r="I509" i="3"/>
  <c r="J509" i="3" s="1"/>
  <c r="K508" i="3"/>
  <c r="J508" i="3"/>
  <c r="I508" i="3"/>
  <c r="I507" i="3"/>
  <c r="K507" i="3" s="1"/>
  <c r="I506" i="3"/>
  <c r="J506" i="3" s="1"/>
  <c r="K505" i="3"/>
  <c r="I505" i="3"/>
  <c r="J505" i="3" s="1"/>
  <c r="K504" i="3"/>
  <c r="J504" i="3"/>
  <c r="I504" i="3"/>
  <c r="I503" i="3"/>
  <c r="K503" i="3" s="1"/>
  <c r="I502" i="3"/>
  <c r="J502" i="3" s="1"/>
  <c r="K501" i="3"/>
  <c r="I501" i="3"/>
  <c r="J501" i="3" s="1"/>
  <c r="K500" i="3"/>
  <c r="J500" i="3"/>
  <c r="I500" i="3"/>
  <c r="I499" i="3"/>
  <c r="K499" i="3" s="1"/>
  <c r="I498" i="3"/>
  <c r="J498" i="3" s="1"/>
  <c r="K497" i="3"/>
  <c r="I497" i="3"/>
  <c r="J497" i="3" s="1"/>
  <c r="K496" i="3"/>
  <c r="J496" i="3"/>
  <c r="I496" i="3"/>
  <c r="I495" i="3"/>
  <c r="K495" i="3" s="1"/>
  <c r="I494" i="3"/>
  <c r="J494" i="3" s="1"/>
  <c r="K493" i="3"/>
  <c r="I493" i="3"/>
  <c r="J493" i="3" s="1"/>
  <c r="K492" i="3"/>
  <c r="J492" i="3"/>
  <c r="I492" i="3"/>
  <c r="I491" i="3"/>
  <c r="K491" i="3" s="1"/>
  <c r="I490" i="3"/>
  <c r="J490" i="3" s="1"/>
  <c r="K489" i="3"/>
  <c r="I489" i="3"/>
  <c r="J489" i="3" s="1"/>
  <c r="K488" i="3"/>
  <c r="J488" i="3"/>
  <c r="I488" i="3"/>
  <c r="I487" i="3"/>
  <c r="K487" i="3" s="1"/>
  <c r="I486" i="3"/>
  <c r="J486" i="3" s="1"/>
  <c r="K485" i="3"/>
  <c r="I485" i="3"/>
  <c r="J485" i="3" s="1"/>
  <c r="K484" i="3"/>
  <c r="J484" i="3"/>
  <c r="I484" i="3"/>
  <c r="I483" i="3"/>
  <c r="K483" i="3" s="1"/>
  <c r="I482" i="3"/>
  <c r="J482" i="3" s="1"/>
  <c r="K481" i="3"/>
  <c r="I481" i="3"/>
  <c r="J481" i="3" s="1"/>
  <c r="K480" i="3"/>
  <c r="J480" i="3"/>
  <c r="I480" i="3"/>
  <c r="I479" i="3"/>
  <c r="K479" i="3" s="1"/>
  <c r="I478" i="3"/>
  <c r="J478" i="3" s="1"/>
  <c r="K477" i="3"/>
  <c r="I477" i="3"/>
  <c r="J477" i="3" s="1"/>
  <c r="K476" i="3"/>
  <c r="J476" i="3"/>
  <c r="I476" i="3"/>
  <c r="I475" i="3"/>
  <c r="K475" i="3" s="1"/>
  <c r="I474" i="3"/>
  <c r="J474" i="3" s="1"/>
  <c r="K473" i="3"/>
  <c r="I473" i="3"/>
  <c r="J473" i="3" s="1"/>
  <c r="K472" i="3"/>
  <c r="J472" i="3"/>
  <c r="I472" i="3"/>
  <c r="I471" i="3"/>
  <c r="K471" i="3" s="1"/>
  <c r="I470" i="3"/>
  <c r="J470" i="3" s="1"/>
  <c r="K469" i="3"/>
  <c r="I469" i="3"/>
  <c r="J469" i="3" s="1"/>
  <c r="K468" i="3"/>
  <c r="J468" i="3"/>
  <c r="I468" i="3"/>
  <c r="I467" i="3"/>
  <c r="K467" i="3" s="1"/>
  <c r="I466" i="3"/>
  <c r="J466" i="3" s="1"/>
  <c r="K465" i="3"/>
  <c r="I465" i="3"/>
  <c r="J465" i="3" s="1"/>
  <c r="K464" i="3"/>
  <c r="J464" i="3"/>
  <c r="I464" i="3"/>
  <c r="I463" i="3"/>
  <c r="K463" i="3" s="1"/>
  <c r="I462" i="3"/>
  <c r="J462" i="3" s="1"/>
  <c r="K461" i="3"/>
  <c r="I461" i="3"/>
  <c r="J461" i="3" s="1"/>
  <c r="K460" i="3"/>
  <c r="J460" i="3"/>
  <c r="I460" i="3"/>
  <c r="I459" i="3"/>
  <c r="K459" i="3" s="1"/>
  <c r="I458" i="3"/>
  <c r="J458" i="3" s="1"/>
  <c r="K457" i="3"/>
  <c r="I457" i="3"/>
  <c r="J457" i="3" s="1"/>
  <c r="K456" i="3"/>
  <c r="J456" i="3"/>
  <c r="I456" i="3"/>
  <c r="I455" i="3"/>
  <c r="K455" i="3" s="1"/>
  <c r="I454" i="3"/>
  <c r="J454" i="3" s="1"/>
  <c r="K453" i="3"/>
  <c r="I453" i="3"/>
  <c r="J453" i="3" s="1"/>
  <c r="K452" i="3"/>
  <c r="J452" i="3"/>
  <c r="I452" i="3"/>
  <c r="I451" i="3"/>
  <c r="K451" i="3" s="1"/>
  <c r="I450" i="3"/>
  <c r="J450" i="3" s="1"/>
  <c r="K449" i="3"/>
  <c r="I449" i="3"/>
  <c r="J449" i="3" s="1"/>
  <c r="K448" i="3"/>
  <c r="J448" i="3"/>
  <c r="I448" i="3"/>
  <c r="I447" i="3"/>
  <c r="K447" i="3" s="1"/>
  <c r="I446" i="3"/>
  <c r="J446" i="3" s="1"/>
  <c r="K445" i="3"/>
  <c r="I445" i="3"/>
  <c r="J445" i="3" s="1"/>
  <c r="K444" i="3"/>
  <c r="J444" i="3"/>
  <c r="I444" i="3"/>
  <c r="I443" i="3"/>
  <c r="K443" i="3" s="1"/>
  <c r="I442" i="3"/>
  <c r="J442" i="3" s="1"/>
  <c r="K441" i="3"/>
  <c r="I441" i="3"/>
  <c r="J441" i="3" s="1"/>
  <c r="K440" i="3"/>
  <c r="J440" i="3"/>
  <c r="I440" i="3"/>
  <c r="I439" i="3"/>
  <c r="K439" i="3" s="1"/>
  <c r="I438" i="3"/>
  <c r="J438" i="3" s="1"/>
  <c r="K437" i="3"/>
  <c r="I437" i="3"/>
  <c r="J437" i="3" s="1"/>
  <c r="K436" i="3"/>
  <c r="J436" i="3"/>
  <c r="I436" i="3"/>
  <c r="I435" i="3"/>
  <c r="K435" i="3" s="1"/>
  <c r="I434" i="3"/>
  <c r="J434" i="3" s="1"/>
  <c r="K433" i="3"/>
  <c r="I433" i="3"/>
  <c r="J433" i="3" s="1"/>
  <c r="K432" i="3"/>
  <c r="J432" i="3"/>
  <c r="I432" i="3"/>
  <c r="I431" i="3"/>
  <c r="K431" i="3" s="1"/>
  <c r="I430" i="3"/>
  <c r="J430" i="3" s="1"/>
  <c r="K429" i="3"/>
  <c r="I429" i="3"/>
  <c r="J429" i="3" s="1"/>
  <c r="K428" i="3"/>
  <c r="J428" i="3"/>
  <c r="I428" i="3"/>
  <c r="I427" i="3"/>
  <c r="K427" i="3" s="1"/>
  <c r="I426" i="3"/>
  <c r="J426" i="3" s="1"/>
  <c r="K425" i="3"/>
  <c r="I425" i="3"/>
  <c r="J425" i="3" s="1"/>
  <c r="K424" i="3"/>
  <c r="J424" i="3"/>
  <c r="I424" i="3"/>
  <c r="I423" i="3"/>
  <c r="K423" i="3" s="1"/>
  <c r="I422" i="3"/>
  <c r="J422" i="3" s="1"/>
  <c r="K421" i="3"/>
  <c r="I421" i="3"/>
  <c r="J421" i="3" s="1"/>
  <c r="K420" i="3"/>
  <c r="J420" i="3"/>
  <c r="I420" i="3"/>
  <c r="I419" i="3"/>
  <c r="K419" i="3" s="1"/>
  <c r="I418" i="3"/>
  <c r="J418" i="3" s="1"/>
  <c r="K417" i="3"/>
  <c r="I417" i="3"/>
  <c r="J417" i="3" s="1"/>
  <c r="K416" i="3"/>
  <c r="J416" i="3"/>
  <c r="I416" i="3"/>
  <c r="I415" i="3"/>
  <c r="K415" i="3" s="1"/>
  <c r="I414" i="3"/>
  <c r="J414" i="3" s="1"/>
  <c r="K413" i="3"/>
  <c r="I413" i="3"/>
  <c r="J413" i="3" s="1"/>
  <c r="K412" i="3"/>
  <c r="J412" i="3"/>
  <c r="I412" i="3"/>
  <c r="I411" i="3"/>
  <c r="K411" i="3" s="1"/>
  <c r="I410" i="3"/>
  <c r="J410" i="3" s="1"/>
  <c r="K409" i="3"/>
  <c r="I409" i="3"/>
  <c r="J409" i="3" s="1"/>
  <c r="K408" i="3"/>
  <c r="J408" i="3"/>
  <c r="I408" i="3"/>
  <c r="I407" i="3"/>
  <c r="K407" i="3" s="1"/>
  <c r="I406" i="3"/>
  <c r="J406" i="3" s="1"/>
  <c r="K405" i="3"/>
  <c r="I405" i="3"/>
  <c r="J405" i="3" s="1"/>
  <c r="K404" i="3"/>
  <c r="J404" i="3"/>
  <c r="I404" i="3"/>
  <c r="I403" i="3"/>
  <c r="K403" i="3" s="1"/>
  <c r="I402" i="3"/>
  <c r="J402" i="3" s="1"/>
  <c r="K401" i="3"/>
  <c r="I401" i="3"/>
  <c r="J401" i="3" s="1"/>
  <c r="K400" i="3"/>
  <c r="J400" i="3"/>
  <c r="I400" i="3"/>
  <c r="I399" i="3"/>
  <c r="K399" i="3" s="1"/>
  <c r="I398" i="3"/>
  <c r="J398" i="3" s="1"/>
  <c r="K397" i="3"/>
  <c r="I397" i="3"/>
  <c r="J397" i="3" s="1"/>
  <c r="K396" i="3"/>
  <c r="J396" i="3"/>
  <c r="I396" i="3"/>
  <c r="I395" i="3"/>
  <c r="K395" i="3" s="1"/>
  <c r="I394" i="3"/>
  <c r="J394" i="3" s="1"/>
  <c r="K393" i="3"/>
  <c r="I393" i="3"/>
  <c r="J393" i="3" s="1"/>
  <c r="K392" i="3"/>
  <c r="J392" i="3"/>
  <c r="I392" i="3"/>
  <c r="I391" i="3"/>
  <c r="K391" i="3" s="1"/>
  <c r="I390" i="3"/>
  <c r="J390" i="3" s="1"/>
  <c r="K389" i="3"/>
  <c r="I389" i="3"/>
  <c r="J389" i="3" s="1"/>
  <c r="K388" i="3"/>
  <c r="J388" i="3"/>
  <c r="I388" i="3"/>
  <c r="I387" i="3"/>
  <c r="K387" i="3" s="1"/>
  <c r="I386" i="3"/>
  <c r="J386" i="3" s="1"/>
  <c r="K385" i="3"/>
  <c r="I385" i="3"/>
  <c r="J385" i="3" s="1"/>
  <c r="K384" i="3"/>
  <c r="J384" i="3"/>
  <c r="I384" i="3"/>
  <c r="I383" i="3"/>
  <c r="K383" i="3" s="1"/>
  <c r="I382" i="3"/>
  <c r="J382" i="3" s="1"/>
  <c r="K381" i="3"/>
  <c r="I381" i="3"/>
  <c r="J381" i="3" s="1"/>
  <c r="K380" i="3"/>
  <c r="J380" i="3"/>
  <c r="I380" i="3"/>
  <c r="I379" i="3"/>
  <c r="K379" i="3" s="1"/>
  <c r="I378" i="3"/>
  <c r="J378" i="3" s="1"/>
  <c r="K377" i="3"/>
  <c r="I377" i="3"/>
  <c r="J377" i="3" s="1"/>
  <c r="K376" i="3"/>
  <c r="J376" i="3"/>
  <c r="I376" i="3"/>
  <c r="I375" i="3"/>
  <c r="K375" i="3" s="1"/>
  <c r="I374" i="3"/>
  <c r="J374" i="3" s="1"/>
  <c r="K373" i="3"/>
  <c r="I373" i="3"/>
  <c r="J373" i="3" s="1"/>
  <c r="K372" i="3"/>
  <c r="J372" i="3"/>
  <c r="I372" i="3"/>
  <c r="I371" i="3"/>
  <c r="K371" i="3" s="1"/>
  <c r="I370" i="3"/>
  <c r="J370" i="3" s="1"/>
  <c r="K369" i="3"/>
  <c r="I369" i="3"/>
  <c r="J369" i="3" s="1"/>
  <c r="K368" i="3"/>
  <c r="J368" i="3"/>
  <c r="I368" i="3"/>
  <c r="I367" i="3"/>
  <c r="K367" i="3" s="1"/>
  <c r="I366" i="3"/>
  <c r="J366" i="3" s="1"/>
  <c r="K365" i="3"/>
  <c r="I365" i="3"/>
  <c r="J365" i="3" s="1"/>
  <c r="K364" i="3"/>
  <c r="J364" i="3"/>
  <c r="I364" i="3"/>
  <c r="I363" i="3"/>
  <c r="K363" i="3" s="1"/>
  <c r="I362" i="3"/>
  <c r="J362" i="3" s="1"/>
  <c r="K361" i="3"/>
  <c r="I361" i="3"/>
  <c r="J361" i="3" s="1"/>
  <c r="K360" i="3"/>
  <c r="J360" i="3"/>
  <c r="I360" i="3"/>
  <c r="I359" i="3"/>
  <c r="K359" i="3" s="1"/>
  <c r="I358" i="3"/>
  <c r="J358" i="3" s="1"/>
  <c r="K357" i="3"/>
  <c r="I357" i="3"/>
  <c r="J357" i="3" s="1"/>
  <c r="K356" i="3"/>
  <c r="J356" i="3"/>
  <c r="I356" i="3"/>
  <c r="I355" i="3"/>
  <c r="K355" i="3" s="1"/>
  <c r="I354" i="3"/>
  <c r="J354" i="3" s="1"/>
  <c r="K353" i="3"/>
  <c r="I353" i="3"/>
  <c r="J353" i="3" s="1"/>
  <c r="K352" i="3"/>
  <c r="J352" i="3"/>
  <c r="I352" i="3"/>
  <c r="I351" i="3"/>
  <c r="K351" i="3" s="1"/>
  <c r="I350" i="3"/>
  <c r="J350" i="3" s="1"/>
  <c r="K349" i="3"/>
  <c r="I349" i="3"/>
  <c r="J349" i="3" s="1"/>
  <c r="K348" i="3"/>
  <c r="J348" i="3"/>
  <c r="I348" i="3"/>
  <c r="I347" i="3"/>
  <c r="K347" i="3" s="1"/>
  <c r="I346" i="3"/>
  <c r="J346" i="3" s="1"/>
  <c r="K345" i="3"/>
  <c r="I345" i="3"/>
  <c r="J345" i="3" s="1"/>
  <c r="K344" i="3"/>
  <c r="J344" i="3"/>
  <c r="I344" i="3"/>
  <c r="I343" i="3"/>
  <c r="K343" i="3" s="1"/>
  <c r="I342" i="3"/>
  <c r="J342" i="3" s="1"/>
  <c r="K341" i="3"/>
  <c r="I341" i="3"/>
  <c r="J341" i="3" s="1"/>
  <c r="K340" i="3"/>
  <c r="J340" i="3"/>
  <c r="I340" i="3"/>
  <c r="I339" i="3"/>
  <c r="K339" i="3" s="1"/>
  <c r="I338" i="3"/>
  <c r="J338" i="3" s="1"/>
  <c r="K337" i="3"/>
  <c r="I337" i="3"/>
  <c r="J337" i="3" s="1"/>
  <c r="K336" i="3"/>
  <c r="J336" i="3"/>
  <c r="I336" i="3"/>
  <c r="I335" i="3"/>
  <c r="K335" i="3" s="1"/>
  <c r="I334" i="3"/>
  <c r="J334" i="3" s="1"/>
  <c r="K333" i="3"/>
  <c r="I333" i="3"/>
  <c r="J333" i="3" s="1"/>
  <c r="K332" i="3"/>
  <c r="J332" i="3"/>
  <c r="I332" i="3"/>
  <c r="I331" i="3"/>
  <c r="K331" i="3" s="1"/>
  <c r="I330" i="3"/>
  <c r="J330" i="3" s="1"/>
  <c r="K329" i="3"/>
  <c r="I329" i="3"/>
  <c r="J329" i="3" s="1"/>
  <c r="K328" i="3"/>
  <c r="J328" i="3"/>
  <c r="I328" i="3"/>
  <c r="I327" i="3"/>
  <c r="K327" i="3" s="1"/>
  <c r="I326" i="3"/>
  <c r="J326" i="3" s="1"/>
  <c r="K325" i="3"/>
  <c r="I325" i="3"/>
  <c r="J325" i="3" s="1"/>
  <c r="K324" i="3"/>
  <c r="J324" i="3"/>
  <c r="I324" i="3"/>
  <c r="I323" i="3"/>
  <c r="K323" i="3" s="1"/>
  <c r="I322" i="3"/>
  <c r="J322" i="3" s="1"/>
  <c r="K321" i="3"/>
  <c r="I321" i="3"/>
  <c r="J321" i="3" s="1"/>
  <c r="K320" i="3"/>
  <c r="J320" i="3"/>
  <c r="I320" i="3"/>
  <c r="I319" i="3"/>
  <c r="K319" i="3" s="1"/>
  <c r="I318" i="3"/>
  <c r="J318" i="3" s="1"/>
  <c r="K317" i="3"/>
  <c r="I317" i="3"/>
  <c r="J317" i="3" s="1"/>
  <c r="K316" i="3"/>
  <c r="J316" i="3"/>
  <c r="I316" i="3"/>
  <c r="I315" i="3"/>
  <c r="K315" i="3" s="1"/>
  <c r="I314" i="3"/>
  <c r="J314" i="3" s="1"/>
  <c r="K313" i="3"/>
  <c r="I313" i="3"/>
  <c r="J313" i="3" s="1"/>
  <c r="K312" i="3"/>
  <c r="J312" i="3"/>
  <c r="I312" i="3"/>
  <c r="I311" i="3"/>
  <c r="K311" i="3" s="1"/>
  <c r="I310" i="3"/>
  <c r="J310" i="3" s="1"/>
  <c r="K309" i="3"/>
  <c r="I309" i="3"/>
  <c r="J309" i="3" s="1"/>
  <c r="K308" i="3"/>
  <c r="J308" i="3"/>
  <c r="I308" i="3"/>
  <c r="I307" i="3"/>
  <c r="K307" i="3" s="1"/>
  <c r="I306" i="3"/>
  <c r="J306" i="3" s="1"/>
  <c r="K305" i="3"/>
  <c r="I305" i="3"/>
  <c r="J305" i="3" s="1"/>
  <c r="K304" i="3"/>
  <c r="J304" i="3"/>
  <c r="I304" i="3"/>
  <c r="I303" i="3"/>
  <c r="K303" i="3" s="1"/>
  <c r="I302" i="3"/>
  <c r="J302" i="3" s="1"/>
  <c r="K301" i="3"/>
  <c r="I301" i="3"/>
  <c r="J301" i="3" s="1"/>
  <c r="K300" i="3"/>
  <c r="J300" i="3"/>
  <c r="I300" i="3"/>
  <c r="I299" i="3"/>
  <c r="K299" i="3" s="1"/>
  <c r="I298" i="3"/>
  <c r="J298" i="3" s="1"/>
  <c r="K297" i="3"/>
  <c r="I297" i="3"/>
  <c r="J297" i="3" s="1"/>
  <c r="K296" i="3"/>
  <c r="J296" i="3"/>
  <c r="I296" i="3"/>
  <c r="I295" i="3"/>
  <c r="K295" i="3" s="1"/>
  <c r="I294" i="3"/>
  <c r="J294" i="3" s="1"/>
  <c r="K293" i="3"/>
  <c r="I293" i="3"/>
  <c r="J293" i="3" s="1"/>
  <c r="K292" i="3"/>
  <c r="J292" i="3"/>
  <c r="I292" i="3"/>
  <c r="I291" i="3"/>
  <c r="K291" i="3" s="1"/>
  <c r="I290" i="3"/>
  <c r="J290" i="3" s="1"/>
  <c r="K289" i="3"/>
  <c r="I289" i="3"/>
  <c r="J289" i="3" s="1"/>
  <c r="K288" i="3"/>
  <c r="J288" i="3"/>
  <c r="I288" i="3"/>
  <c r="I287" i="3"/>
  <c r="K287" i="3" s="1"/>
  <c r="I286" i="3"/>
  <c r="J286" i="3" s="1"/>
  <c r="K285" i="3"/>
  <c r="I285" i="3"/>
  <c r="J285" i="3" s="1"/>
  <c r="K284" i="3"/>
  <c r="J284" i="3"/>
  <c r="I284" i="3"/>
  <c r="I283" i="3"/>
  <c r="K283" i="3" s="1"/>
  <c r="I282" i="3"/>
  <c r="J282" i="3" s="1"/>
  <c r="K281" i="3"/>
  <c r="I281" i="3"/>
  <c r="J281" i="3" s="1"/>
  <c r="K280" i="3"/>
  <c r="J280" i="3"/>
  <c r="I280" i="3"/>
  <c r="I279" i="3"/>
  <c r="K279" i="3" s="1"/>
  <c r="I278" i="3"/>
  <c r="J278" i="3" s="1"/>
  <c r="K277" i="3"/>
  <c r="I277" i="3"/>
  <c r="J277" i="3" s="1"/>
  <c r="K276" i="3"/>
  <c r="J276" i="3"/>
  <c r="I276" i="3"/>
  <c r="I275" i="3"/>
  <c r="K275" i="3" s="1"/>
  <c r="I274" i="3"/>
  <c r="J274" i="3" s="1"/>
  <c r="K273" i="3"/>
  <c r="I273" i="3"/>
  <c r="J273" i="3" s="1"/>
  <c r="K272" i="3"/>
  <c r="J272" i="3"/>
  <c r="I272" i="3"/>
  <c r="I271" i="3"/>
  <c r="K271" i="3" s="1"/>
  <c r="I270" i="3"/>
  <c r="J270" i="3" s="1"/>
  <c r="K269" i="3"/>
  <c r="I269" i="3"/>
  <c r="J269" i="3" s="1"/>
  <c r="K268" i="3"/>
  <c r="J268" i="3"/>
  <c r="I268" i="3"/>
  <c r="I267" i="3"/>
  <c r="K267" i="3" s="1"/>
  <c r="I266" i="3"/>
  <c r="J266" i="3" s="1"/>
  <c r="K265" i="3"/>
  <c r="I265" i="3"/>
  <c r="J265" i="3" s="1"/>
  <c r="K264" i="3"/>
  <c r="J264" i="3"/>
  <c r="I264" i="3"/>
  <c r="I263" i="3"/>
  <c r="K263" i="3" s="1"/>
  <c r="I262" i="3"/>
  <c r="J262" i="3" s="1"/>
  <c r="K261" i="3"/>
  <c r="I261" i="3"/>
  <c r="J261" i="3" s="1"/>
  <c r="K260" i="3"/>
  <c r="J260" i="3"/>
  <c r="I260" i="3"/>
  <c r="I259" i="3"/>
  <c r="K259" i="3" s="1"/>
  <c r="I258" i="3"/>
  <c r="J258" i="3" s="1"/>
  <c r="K257" i="3"/>
  <c r="I257" i="3"/>
  <c r="J257" i="3" s="1"/>
  <c r="K256" i="3"/>
  <c r="J256" i="3"/>
  <c r="I256" i="3"/>
  <c r="I255" i="3"/>
  <c r="K255" i="3" s="1"/>
  <c r="I254" i="3"/>
  <c r="J254" i="3" s="1"/>
  <c r="K253" i="3"/>
  <c r="I253" i="3"/>
  <c r="J253" i="3" s="1"/>
  <c r="K252" i="3"/>
  <c r="J252" i="3"/>
  <c r="I252" i="3"/>
  <c r="I251" i="3"/>
  <c r="K251" i="3" s="1"/>
  <c r="I250" i="3"/>
  <c r="J250" i="3" s="1"/>
  <c r="K249" i="3"/>
  <c r="I249" i="3"/>
  <c r="J249" i="3" s="1"/>
  <c r="K248" i="3"/>
  <c r="J248" i="3"/>
  <c r="I248" i="3"/>
  <c r="I247" i="3"/>
  <c r="K247" i="3" s="1"/>
  <c r="I246" i="3"/>
  <c r="J246" i="3" s="1"/>
  <c r="K245" i="3"/>
  <c r="I245" i="3"/>
  <c r="J245" i="3" s="1"/>
  <c r="K244" i="3"/>
  <c r="J244" i="3"/>
  <c r="I244" i="3"/>
  <c r="I243" i="3"/>
  <c r="K243" i="3" s="1"/>
  <c r="I242" i="3"/>
  <c r="J242" i="3" s="1"/>
  <c r="K241" i="3"/>
  <c r="I241" i="3"/>
  <c r="J241" i="3" s="1"/>
  <c r="K240" i="3"/>
  <c r="J240" i="3"/>
  <c r="I240" i="3"/>
  <c r="I239" i="3"/>
  <c r="K239" i="3" s="1"/>
  <c r="I238" i="3"/>
  <c r="J238" i="3" s="1"/>
  <c r="K237" i="3"/>
  <c r="I237" i="3"/>
  <c r="J237" i="3" s="1"/>
  <c r="K236" i="3"/>
  <c r="J236" i="3"/>
  <c r="I236" i="3"/>
  <c r="I235" i="3"/>
  <c r="K235" i="3" s="1"/>
  <c r="I234" i="3"/>
  <c r="J234" i="3" s="1"/>
  <c r="K233" i="3"/>
  <c r="I233" i="3"/>
  <c r="J233" i="3" s="1"/>
  <c r="K232" i="3"/>
  <c r="J232" i="3"/>
  <c r="I232" i="3"/>
  <c r="I231" i="3"/>
  <c r="K231" i="3" s="1"/>
  <c r="I230" i="3"/>
  <c r="J230" i="3" s="1"/>
  <c r="K229" i="3"/>
  <c r="I229" i="3"/>
  <c r="J229" i="3" s="1"/>
  <c r="K228" i="3"/>
  <c r="J228" i="3"/>
  <c r="I228" i="3"/>
  <c r="I227" i="3"/>
  <c r="K227" i="3" s="1"/>
  <c r="I226" i="3"/>
  <c r="J226" i="3" s="1"/>
  <c r="K225" i="3"/>
  <c r="I225" i="3"/>
  <c r="J225" i="3" s="1"/>
  <c r="K224" i="3"/>
  <c r="J224" i="3"/>
  <c r="I224" i="3"/>
  <c r="I223" i="3"/>
  <c r="K223" i="3" s="1"/>
  <c r="I222" i="3"/>
  <c r="J222" i="3" s="1"/>
  <c r="L221" i="3"/>
  <c r="I221" i="3"/>
  <c r="J221" i="3" s="1"/>
  <c r="L220" i="3"/>
  <c r="I220" i="3"/>
  <c r="J220" i="3" s="1"/>
  <c r="K219" i="3"/>
  <c r="I219" i="3"/>
  <c r="J219" i="3" s="1"/>
  <c r="K218" i="3"/>
  <c r="J218" i="3"/>
  <c r="I218" i="3"/>
  <c r="I217" i="3"/>
  <c r="K217" i="3" s="1"/>
  <c r="I216" i="3"/>
  <c r="J216" i="3" s="1"/>
  <c r="K215" i="3"/>
  <c r="I215" i="3"/>
  <c r="J215" i="3" s="1"/>
  <c r="K214" i="3"/>
  <c r="J214" i="3"/>
  <c r="I214" i="3"/>
  <c r="L213" i="3"/>
  <c r="K213" i="3"/>
  <c r="A213" i="3" s="1"/>
  <c r="J213" i="3"/>
  <c r="I213" i="3"/>
  <c r="K212" i="3"/>
  <c r="J212" i="3"/>
  <c r="I212" i="3"/>
  <c r="I211" i="3"/>
  <c r="K211" i="3" s="1"/>
  <c r="I210" i="3"/>
  <c r="J210" i="3" s="1"/>
  <c r="K209" i="3"/>
  <c r="I209" i="3"/>
  <c r="J209" i="3" s="1"/>
  <c r="K208" i="3"/>
  <c r="J208" i="3"/>
  <c r="I208" i="3"/>
  <c r="I207" i="3"/>
  <c r="K207" i="3" s="1"/>
  <c r="I206" i="3"/>
  <c r="J206" i="3" s="1"/>
  <c r="L205" i="3"/>
  <c r="I205" i="3"/>
  <c r="J205" i="3" s="1"/>
  <c r="L204" i="3"/>
  <c r="I204" i="3"/>
  <c r="J204" i="3" s="1"/>
  <c r="K203" i="3"/>
  <c r="I203" i="3"/>
  <c r="J203" i="3" s="1"/>
  <c r="K202" i="3"/>
  <c r="J202" i="3"/>
  <c r="I202" i="3"/>
  <c r="L201" i="3"/>
  <c r="K201" i="3"/>
  <c r="J201" i="3"/>
  <c r="I201" i="3"/>
  <c r="L200" i="3"/>
  <c r="K200" i="3"/>
  <c r="J200" i="3"/>
  <c r="I200" i="3"/>
  <c r="M199" i="3"/>
  <c r="K199" i="3"/>
  <c r="J199" i="3"/>
  <c r="I199" i="3"/>
  <c r="I198" i="3"/>
  <c r="K198" i="3" s="1"/>
  <c r="I197" i="3"/>
  <c r="J197" i="3" s="1"/>
  <c r="L196" i="3"/>
  <c r="I196" i="3"/>
  <c r="J196" i="3" s="1"/>
  <c r="K195" i="3"/>
  <c r="I195" i="3"/>
  <c r="J195" i="3" s="1"/>
  <c r="K194" i="3"/>
  <c r="J194" i="3"/>
  <c r="I194" i="3"/>
  <c r="I193" i="3"/>
  <c r="K193" i="3" s="1"/>
  <c r="I192" i="3"/>
  <c r="J192" i="3" s="1"/>
  <c r="A192" i="3"/>
  <c r="I191" i="3"/>
  <c r="J191" i="3" s="1"/>
  <c r="K190" i="3"/>
  <c r="I190" i="3"/>
  <c r="J190" i="3" s="1"/>
  <c r="K189" i="3"/>
  <c r="J189" i="3"/>
  <c r="I189" i="3"/>
  <c r="I188" i="3"/>
  <c r="K188" i="3" s="1"/>
  <c r="L187" i="3"/>
  <c r="I187" i="3"/>
  <c r="K187" i="3" s="1"/>
  <c r="I186" i="3"/>
  <c r="J186" i="3" s="1"/>
  <c r="L185" i="3"/>
  <c r="I185" i="3"/>
  <c r="J185" i="3" s="1"/>
  <c r="I184" i="3"/>
  <c r="J184" i="3" s="1"/>
  <c r="K183" i="3"/>
  <c r="I183" i="3"/>
  <c r="J183" i="3" s="1"/>
  <c r="K182" i="3"/>
  <c r="J182" i="3"/>
  <c r="I182" i="3"/>
  <c r="I181" i="3"/>
  <c r="K181" i="3" s="1"/>
  <c r="I180" i="3"/>
  <c r="J180" i="3" s="1"/>
  <c r="K179" i="3"/>
  <c r="I179" i="3"/>
  <c r="J179" i="3" s="1"/>
  <c r="K178" i="3"/>
  <c r="J178" i="3"/>
  <c r="I178" i="3"/>
  <c r="I177" i="3"/>
  <c r="K177" i="3" s="1"/>
  <c r="I176" i="3"/>
  <c r="J176" i="3" s="1"/>
  <c r="K175" i="3"/>
  <c r="I175" i="3"/>
  <c r="J175" i="3" s="1"/>
  <c r="K174" i="3"/>
  <c r="J174" i="3"/>
  <c r="I174" i="3"/>
  <c r="I173" i="3"/>
  <c r="K173" i="3" s="1"/>
  <c r="L172" i="3"/>
  <c r="I172" i="3"/>
  <c r="K172" i="3" s="1"/>
  <c r="I171" i="3"/>
  <c r="J171" i="3" s="1"/>
  <c r="K170" i="3"/>
  <c r="I170" i="3"/>
  <c r="J170" i="3" s="1"/>
  <c r="K169" i="3"/>
  <c r="J169" i="3"/>
  <c r="I169" i="3"/>
  <c r="I168" i="3"/>
  <c r="K168" i="3" s="1"/>
  <c r="I167" i="3"/>
  <c r="J167" i="3" s="1"/>
  <c r="K166" i="3"/>
  <c r="I166" i="3"/>
  <c r="J166" i="3" s="1"/>
  <c r="K165" i="3"/>
  <c r="J165" i="3"/>
  <c r="I165" i="3"/>
  <c r="I164" i="3"/>
  <c r="K164" i="3" s="1"/>
  <c r="I163" i="3"/>
  <c r="J163" i="3" s="1"/>
  <c r="L162" i="3"/>
  <c r="I162" i="3"/>
  <c r="J162" i="3" s="1"/>
  <c r="L161" i="3"/>
  <c r="I161" i="3"/>
  <c r="J161" i="3" s="1"/>
  <c r="K160" i="3"/>
  <c r="I160" i="3"/>
  <c r="J160" i="3" s="1"/>
  <c r="K159" i="3"/>
  <c r="J159" i="3"/>
  <c r="I159" i="3"/>
  <c r="I158" i="3"/>
  <c r="K158" i="3" s="1"/>
  <c r="I156" i="3"/>
  <c r="J156" i="3" s="1"/>
  <c r="D156" i="3" a="1"/>
  <c r="D156" i="3" s="1"/>
  <c r="I155" i="3"/>
  <c r="K155" i="3" s="1"/>
  <c r="D155" i="3" a="1"/>
  <c r="D155" i="3"/>
  <c r="K154" i="3"/>
  <c r="J154" i="3"/>
  <c r="I154" i="3"/>
  <c r="D154" i="3" a="1"/>
  <c r="D154" i="3" s="1"/>
  <c r="K153" i="3"/>
  <c r="I153" i="3"/>
  <c r="J153" i="3" s="1"/>
  <c r="D153" i="3" a="1"/>
  <c r="D153" i="3"/>
  <c r="J152" i="3"/>
  <c r="I152" i="3"/>
  <c r="K152" i="3" s="1"/>
  <c r="D152" i="3" a="1"/>
  <c r="D152" i="3" s="1"/>
  <c r="I151" i="3"/>
  <c r="K151" i="3" s="1"/>
  <c r="D151" i="3" a="1"/>
  <c r="D151" i="3"/>
  <c r="J150" i="3"/>
  <c r="I150" i="3"/>
  <c r="K150" i="3" s="1"/>
  <c r="D150" i="3" a="1"/>
  <c r="D150" i="3" s="1"/>
  <c r="K149" i="3"/>
  <c r="I149" i="3"/>
  <c r="J149" i="3" s="1"/>
  <c r="D149" i="3" a="1"/>
  <c r="D149" i="3"/>
  <c r="K148" i="3"/>
  <c r="J148" i="3"/>
  <c r="I148" i="3"/>
  <c r="D148" i="3" a="1"/>
  <c r="D148" i="3" s="1"/>
  <c r="I147" i="3"/>
  <c r="K147" i="3" s="1"/>
  <c r="D147" i="3" a="1"/>
  <c r="D147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I1071" i="2"/>
  <c r="K1071" i="2" s="1"/>
  <c r="I1070" i="2"/>
  <c r="J1070" i="2" s="1"/>
  <c r="K1069" i="2"/>
  <c r="J1069" i="2"/>
  <c r="I1069" i="2"/>
  <c r="I1068" i="2"/>
  <c r="K1068" i="2" s="1"/>
  <c r="I1067" i="2"/>
  <c r="K1067" i="2" s="1"/>
  <c r="I1066" i="2"/>
  <c r="J1066" i="2" s="1"/>
  <c r="K1065" i="2"/>
  <c r="J1065" i="2"/>
  <c r="I1065" i="2"/>
  <c r="K1064" i="2"/>
  <c r="I1064" i="2"/>
  <c r="J1064" i="2" s="1"/>
  <c r="I1063" i="2"/>
  <c r="K1063" i="2" s="1"/>
  <c r="I1062" i="2"/>
  <c r="J1062" i="2" s="1"/>
  <c r="K1061" i="2"/>
  <c r="J1061" i="2"/>
  <c r="I1061" i="2"/>
  <c r="I1060" i="2"/>
  <c r="K1060" i="2" s="1"/>
  <c r="I1059" i="2"/>
  <c r="K1059" i="2" s="1"/>
  <c r="I1058" i="2"/>
  <c r="J1058" i="2" s="1"/>
  <c r="K1057" i="2"/>
  <c r="J1057" i="2"/>
  <c r="I1057" i="2"/>
  <c r="K1056" i="2"/>
  <c r="I1056" i="2"/>
  <c r="J1056" i="2" s="1"/>
  <c r="I1055" i="2"/>
  <c r="K1055" i="2" s="1"/>
  <c r="I1054" i="2"/>
  <c r="J1054" i="2" s="1"/>
  <c r="K1053" i="2"/>
  <c r="J1053" i="2"/>
  <c r="I1053" i="2"/>
  <c r="I1052" i="2"/>
  <c r="K1052" i="2" s="1"/>
  <c r="I1051" i="2"/>
  <c r="K1051" i="2" s="1"/>
  <c r="I1050" i="2"/>
  <c r="J1050" i="2" s="1"/>
  <c r="K1049" i="2"/>
  <c r="J1049" i="2"/>
  <c r="I1049" i="2"/>
  <c r="K1048" i="2"/>
  <c r="I1048" i="2"/>
  <c r="J1048" i="2" s="1"/>
  <c r="I1047" i="2"/>
  <c r="K1047" i="2" s="1"/>
  <c r="I1046" i="2"/>
  <c r="J1046" i="2" s="1"/>
  <c r="K1045" i="2"/>
  <c r="J1045" i="2"/>
  <c r="I1045" i="2"/>
  <c r="I1044" i="2"/>
  <c r="K1044" i="2" s="1"/>
  <c r="I1043" i="2"/>
  <c r="K1043" i="2" s="1"/>
  <c r="I1042" i="2"/>
  <c r="J1042" i="2" s="1"/>
  <c r="K1041" i="2"/>
  <c r="J1041" i="2"/>
  <c r="I1041" i="2"/>
  <c r="K1040" i="2"/>
  <c r="I1040" i="2"/>
  <c r="J1040" i="2" s="1"/>
  <c r="I1039" i="2"/>
  <c r="K1039" i="2" s="1"/>
  <c r="I1038" i="2"/>
  <c r="J1038" i="2" s="1"/>
  <c r="J1037" i="2"/>
  <c r="I1037" i="2"/>
  <c r="K1037" i="2" s="1"/>
  <c r="I1036" i="2"/>
  <c r="K1036" i="2" s="1"/>
  <c r="K1035" i="2"/>
  <c r="J1035" i="2"/>
  <c r="I1035" i="2"/>
  <c r="K1034" i="2"/>
  <c r="I1034" i="2"/>
  <c r="J1034" i="2" s="1"/>
  <c r="J1033" i="2"/>
  <c r="I1033" i="2"/>
  <c r="K1033" i="2" s="1"/>
  <c r="I1032" i="2"/>
  <c r="K1032" i="2" s="1"/>
  <c r="K1031" i="2"/>
  <c r="J1031" i="2"/>
  <c r="I1031" i="2"/>
  <c r="K1030" i="2"/>
  <c r="I1030" i="2"/>
  <c r="J1030" i="2" s="1"/>
  <c r="J1029" i="2"/>
  <c r="I1029" i="2"/>
  <c r="K1029" i="2" s="1"/>
  <c r="I1028" i="2"/>
  <c r="K1028" i="2" s="1"/>
  <c r="J1027" i="2"/>
  <c r="I1027" i="2"/>
  <c r="K1027" i="2" s="1"/>
  <c r="K1026" i="2"/>
  <c r="I1026" i="2"/>
  <c r="J1026" i="2" s="1"/>
  <c r="J1025" i="2"/>
  <c r="I1025" i="2"/>
  <c r="K1025" i="2" s="1"/>
  <c r="I1024" i="2"/>
  <c r="K1024" i="2" s="1"/>
  <c r="J1023" i="2"/>
  <c r="I1023" i="2"/>
  <c r="K1023" i="2" s="1"/>
  <c r="K1022" i="2"/>
  <c r="I1022" i="2"/>
  <c r="J1022" i="2" s="1"/>
  <c r="J1021" i="2"/>
  <c r="I1021" i="2"/>
  <c r="K1021" i="2" s="1"/>
  <c r="I1020" i="2"/>
  <c r="K1020" i="2" s="1"/>
  <c r="J1019" i="2"/>
  <c r="I1019" i="2"/>
  <c r="K1019" i="2" s="1"/>
  <c r="K1018" i="2"/>
  <c r="I1018" i="2"/>
  <c r="J1018" i="2" s="1"/>
  <c r="J1017" i="2"/>
  <c r="I1017" i="2"/>
  <c r="K1017" i="2" s="1"/>
  <c r="I1016" i="2"/>
  <c r="K1016" i="2" s="1"/>
  <c r="J1015" i="2"/>
  <c r="I1015" i="2"/>
  <c r="K1015" i="2" s="1"/>
  <c r="K1014" i="2"/>
  <c r="I1014" i="2"/>
  <c r="J1014" i="2" s="1"/>
  <c r="J1013" i="2"/>
  <c r="I1013" i="2"/>
  <c r="K1013" i="2" s="1"/>
  <c r="I1012" i="2"/>
  <c r="K1012" i="2" s="1"/>
  <c r="J1011" i="2"/>
  <c r="I1011" i="2"/>
  <c r="K1011" i="2" s="1"/>
  <c r="K1010" i="2"/>
  <c r="I1010" i="2"/>
  <c r="J1010" i="2" s="1"/>
  <c r="J1009" i="2"/>
  <c r="I1009" i="2"/>
  <c r="K1009" i="2" s="1"/>
  <c r="I1008" i="2"/>
  <c r="K1008" i="2" s="1"/>
  <c r="J1007" i="2"/>
  <c r="I1007" i="2"/>
  <c r="K1007" i="2" s="1"/>
  <c r="K1006" i="2"/>
  <c r="I1006" i="2"/>
  <c r="J1006" i="2" s="1"/>
  <c r="J1005" i="2"/>
  <c r="I1005" i="2"/>
  <c r="K1005" i="2" s="1"/>
  <c r="I1004" i="2"/>
  <c r="K1004" i="2" s="1"/>
  <c r="J1003" i="2"/>
  <c r="I1003" i="2"/>
  <c r="K1003" i="2" s="1"/>
  <c r="K1002" i="2"/>
  <c r="I1002" i="2"/>
  <c r="J1002" i="2" s="1"/>
  <c r="J1001" i="2"/>
  <c r="I1001" i="2"/>
  <c r="K1001" i="2" s="1"/>
  <c r="I1000" i="2"/>
  <c r="K1000" i="2" s="1"/>
  <c r="J999" i="2"/>
  <c r="I999" i="2"/>
  <c r="K999" i="2" s="1"/>
  <c r="K998" i="2"/>
  <c r="I998" i="2"/>
  <c r="J998" i="2" s="1"/>
  <c r="J997" i="2"/>
  <c r="I997" i="2"/>
  <c r="K997" i="2" s="1"/>
  <c r="I996" i="2"/>
  <c r="K996" i="2" s="1"/>
  <c r="J995" i="2"/>
  <c r="I995" i="2"/>
  <c r="K995" i="2" s="1"/>
  <c r="K994" i="2"/>
  <c r="I994" i="2"/>
  <c r="J994" i="2" s="1"/>
  <c r="J993" i="2"/>
  <c r="I993" i="2"/>
  <c r="K993" i="2" s="1"/>
  <c r="I992" i="2"/>
  <c r="K992" i="2" s="1"/>
  <c r="J991" i="2"/>
  <c r="I991" i="2"/>
  <c r="K991" i="2" s="1"/>
  <c r="K990" i="2"/>
  <c r="I990" i="2"/>
  <c r="J990" i="2" s="1"/>
  <c r="J989" i="2"/>
  <c r="I989" i="2"/>
  <c r="K989" i="2" s="1"/>
  <c r="I988" i="2"/>
  <c r="K988" i="2" s="1"/>
  <c r="J987" i="2"/>
  <c r="I987" i="2"/>
  <c r="K987" i="2" s="1"/>
  <c r="K986" i="2"/>
  <c r="I986" i="2"/>
  <c r="J986" i="2" s="1"/>
  <c r="J985" i="2"/>
  <c r="I985" i="2"/>
  <c r="K985" i="2" s="1"/>
  <c r="I984" i="2"/>
  <c r="K984" i="2" s="1"/>
  <c r="J983" i="2"/>
  <c r="I983" i="2"/>
  <c r="K983" i="2" s="1"/>
  <c r="K982" i="2"/>
  <c r="I982" i="2"/>
  <c r="J982" i="2" s="1"/>
  <c r="J981" i="2"/>
  <c r="I981" i="2"/>
  <c r="K981" i="2" s="1"/>
  <c r="I980" i="2"/>
  <c r="K980" i="2" s="1"/>
  <c r="J979" i="2"/>
  <c r="I979" i="2"/>
  <c r="K979" i="2" s="1"/>
  <c r="K978" i="2"/>
  <c r="I978" i="2"/>
  <c r="J978" i="2" s="1"/>
  <c r="J977" i="2"/>
  <c r="I977" i="2"/>
  <c r="K977" i="2" s="1"/>
  <c r="I976" i="2"/>
  <c r="K976" i="2" s="1"/>
  <c r="J975" i="2"/>
  <c r="I975" i="2"/>
  <c r="K975" i="2" s="1"/>
  <c r="K974" i="2"/>
  <c r="I974" i="2"/>
  <c r="J974" i="2" s="1"/>
  <c r="J973" i="2"/>
  <c r="I973" i="2"/>
  <c r="K973" i="2" s="1"/>
  <c r="I972" i="2"/>
  <c r="K972" i="2" s="1"/>
  <c r="J971" i="2"/>
  <c r="I971" i="2"/>
  <c r="K971" i="2" s="1"/>
  <c r="K970" i="2"/>
  <c r="I970" i="2"/>
  <c r="J970" i="2" s="1"/>
  <c r="J969" i="2"/>
  <c r="I969" i="2"/>
  <c r="K969" i="2" s="1"/>
  <c r="I968" i="2"/>
  <c r="K968" i="2" s="1"/>
  <c r="J967" i="2"/>
  <c r="I967" i="2"/>
  <c r="K967" i="2" s="1"/>
  <c r="K966" i="2"/>
  <c r="I966" i="2"/>
  <c r="J966" i="2" s="1"/>
  <c r="J965" i="2"/>
  <c r="I965" i="2"/>
  <c r="K965" i="2" s="1"/>
  <c r="I964" i="2"/>
  <c r="K964" i="2" s="1"/>
  <c r="J963" i="2"/>
  <c r="I963" i="2"/>
  <c r="K963" i="2" s="1"/>
  <c r="K962" i="2"/>
  <c r="I962" i="2"/>
  <c r="J962" i="2" s="1"/>
  <c r="J961" i="2"/>
  <c r="I961" i="2"/>
  <c r="K961" i="2" s="1"/>
  <c r="I960" i="2"/>
  <c r="K960" i="2" s="1"/>
  <c r="J959" i="2"/>
  <c r="I959" i="2"/>
  <c r="K959" i="2" s="1"/>
  <c r="K958" i="2"/>
  <c r="I958" i="2"/>
  <c r="J958" i="2" s="1"/>
  <c r="J957" i="2"/>
  <c r="I957" i="2"/>
  <c r="K957" i="2" s="1"/>
  <c r="I956" i="2"/>
  <c r="K956" i="2" s="1"/>
  <c r="J955" i="2"/>
  <c r="I955" i="2"/>
  <c r="K955" i="2" s="1"/>
  <c r="K954" i="2"/>
  <c r="I954" i="2"/>
  <c r="J954" i="2" s="1"/>
  <c r="J953" i="2"/>
  <c r="I953" i="2"/>
  <c r="K953" i="2" s="1"/>
  <c r="I952" i="2"/>
  <c r="K952" i="2" s="1"/>
  <c r="J951" i="2"/>
  <c r="I951" i="2"/>
  <c r="K951" i="2" s="1"/>
  <c r="K950" i="2"/>
  <c r="I950" i="2"/>
  <c r="J950" i="2" s="1"/>
  <c r="J949" i="2"/>
  <c r="I949" i="2"/>
  <c r="K949" i="2" s="1"/>
  <c r="I948" i="2"/>
  <c r="K948" i="2" s="1"/>
  <c r="J947" i="2"/>
  <c r="I947" i="2"/>
  <c r="K947" i="2" s="1"/>
  <c r="K946" i="2"/>
  <c r="I946" i="2"/>
  <c r="J946" i="2" s="1"/>
  <c r="J945" i="2"/>
  <c r="I945" i="2"/>
  <c r="K945" i="2" s="1"/>
  <c r="I944" i="2"/>
  <c r="K944" i="2" s="1"/>
  <c r="J943" i="2"/>
  <c r="I943" i="2"/>
  <c r="K943" i="2" s="1"/>
  <c r="K942" i="2"/>
  <c r="I942" i="2"/>
  <c r="J942" i="2" s="1"/>
  <c r="J941" i="2"/>
  <c r="I941" i="2"/>
  <c r="K941" i="2" s="1"/>
  <c r="I940" i="2"/>
  <c r="K940" i="2" s="1"/>
  <c r="J939" i="2"/>
  <c r="I939" i="2"/>
  <c r="K939" i="2" s="1"/>
  <c r="K938" i="2"/>
  <c r="I938" i="2"/>
  <c r="J938" i="2" s="1"/>
  <c r="J937" i="2"/>
  <c r="I937" i="2"/>
  <c r="K937" i="2" s="1"/>
  <c r="I936" i="2"/>
  <c r="K936" i="2" s="1"/>
  <c r="J935" i="2"/>
  <c r="I935" i="2"/>
  <c r="K935" i="2" s="1"/>
  <c r="K934" i="2"/>
  <c r="I934" i="2"/>
  <c r="J934" i="2" s="1"/>
  <c r="J933" i="2"/>
  <c r="I933" i="2"/>
  <c r="K933" i="2" s="1"/>
  <c r="I932" i="2"/>
  <c r="K932" i="2" s="1"/>
  <c r="J931" i="2"/>
  <c r="I931" i="2"/>
  <c r="K931" i="2" s="1"/>
  <c r="K930" i="2"/>
  <c r="I930" i="2"/>
  <c r="J930" i="2" s="1"/>
  <c r="J929" i="2"/>
  <c r="I929" i="2"/>
  <c r="K929" i="2" s="1"/>
  <c r="I928" i="2"/>
  <c r="K928" i="2" s="1"/>
  <c r="J927" i="2"/>
  <c r="I927" i="2"/>
  <c r="K927" i="2" s="1"/>
  <c r="K926" i="2"/>
  <c r="I926" i="2"/>
  <c r="J926" i="2" s="1"/>
  <c r="J925" i="2"/>
  <c r="I925" i="2"/>
  <c r="K925" i="2" s="1"/>
  <c r="I924" i="2"/>
  <c r="K924" i="2" s="1"/>
  <c r="J923" i="2"/>
  <c r="I923" i="2"/>
  <c r="K923" i="2" s="1"/>
  <c r="K922" i="2"/>
  <c r="I922" i="2"/>
  <c r="J922" i="2" s="1"/>
  <c r="J921" i="2"/>
  <c r="I921" i="2"/>
  <c r="K921" i="2" s="1"/>
  <c r="I920" i="2"/>
  <c r="K920" i="2" s="1"/>
  <c r="J919" i="2"/>
  <c r="I919" i="2"/>
  <c r="K919" i="2" s="1"/>
  <c r="K918" i="2"/>
  <c r="I918" i="2"/>
  <c r="J918" i="2" s="1"/>
  <c r="J917" i="2"/>
  <c r="I917" i="2"/>
  <c r="K917" i="2" s="1"/>
  <c r="I916" i="2"/>
  <c r="K916" i="2" s="1"/>
  <c r="J915" i="2"/>
  <c r="I915" i="2"/>
  <c r="K915" i="2" s="1"/>
  <c r="K914" i="2"/>
  <c r="I914" i="2"/>
  <c r="J914" i="2" s="1"/>
  <c r="K913" i="2"/>
  <c r="J913" i="2"/>
  <c r="I913" i="2"/>
  <c r="I912" i="2"/>
  <c r="K912" i="2" s="1"/>
  <c r="J911" i="2"/>
  <c r="I911" i="2"/>
  <c r="K911" i="2" s="1"/>
  <c r="K910" i="2"/>
  <c r="I910" i="2"/>
  <c r="J910" i="2" s="1"/>
  <c r="K909" i="2"/>
  <c r="J909" i="2"/>
  <c r="I909" i="2"/>
  <c r="I908" i="2"/>
  <c r="K908" i="2" s="1"/>
  <c r="J907" i="2"/>
  <c r="I907" i="2"/>
  <c r="K907" i="2" s="1"/>
  <c r="K906" i="2"/>
  <c r="I906" i="2"/>
  <c r="J906" i="2" s="1"/>
  <c r="J905" i="2"/>
  <c r="I905" i="2"/>
  <c r="K905" i="2" s="1"/>
  <c r="I904" i="2"/>
  <c r="K904" i="2" s="1"/>
  <c r="J903" i="2"/>
  <c r="I903" i="2"/>
  <c r="K903" i="2" s="1"/>
  <c r="K902" i="2"/>
  <c r="I902" i="2"/>
  <c r="J902" i="2" s="1"/>
  <c r="J901" i="2"/>
  <c r="I901" i="2"/>
  <c r="K901" i="2" s="1"/>
  <c r="I900" i="2"/>
  <c r="K900" i="2" s="1"/>
  <c r="J899" i="2"/>
  <c r="I899" i="2"/>
  <c r="K899" i="2" s="1"/>
  <c r="K898" i="2"/>
  <c r="I898" i="2"/>
  <c r="J898" i="2" s="1"/>
  <c r="J897" i="2"/>
  <c r="I897" i="2"/>
  <c r="K897" i="2" s="1"/>
  <c r="I896" i="2"/>
  <c r="K896" i="2" s="1"/>
  <c r="J895" i="2"/>
  <c r="I895" i="2"/>
  <c r="K895" i="2" s="1"/>
  <c r="K894" i="2"/>
  <c r="I894" i="2"/>
  <c r="J894" i="2" s="1"/>
  <c r="J893" i="2"/>
  <c r="I893" i="2"/>
  <c r="K893" i="2" s="1"/>
  <c r="I892" i="2"/>
  <c r="K892" i="2" s="1"/>
  <c r="J891" i="2"/>
  <c r="I891" i="2"/>
  <c r="K891" i="2" s="1"/>
  <c r="K890" i="2"/>
  <c r="I890" i="2"/>
  <c r="J890" i="2" s="1"/>
  <c r="J889" i="2"/>
  <c r="I889" i="2"/>
  <c r="K889" i="2" s="1"/>
  <c r="I888" i="2"/>
  <c r="K888" i="2" s="1"/>
  <c r="J887" i="2"/>
  <c r="I887" i="2"/>
  <c r="K887" i="2" s="1"/>
  <c r="K886" i="2"/>
  <c r="I886" i="2"/>
  <c r="J886" i="2" s="1"/>
  <c r="J885" i="2"/>
  <c r="I885" i="2"/>
  <c r="K885" i="2" s="1"/>
  <c r="I884" i="2"/>
  <c r="K884" i="2" s="1"/>
  <c r="J883" i="2"/>
  <c r="I883" i="2"/>
  <c r="K883" i="2" s="1"/>
  <c r="K882" i="2"/>
  <c r="I882" i="2"/>
  <c r="J882" i="2" s="1"/>
  <c r="J881" i="2"/>
  <c r="I881" i="2"/>
  <c r="K881" i="2" s="1"/>
  <c r="I880" i="2"/>
  <c r="K880" i="2" s="1"/>
  <c r="J879" i="2"/>
  <c r="I879" i="2"/>
  <c r="K879" i="2" s="1"/>
  <c r="K878" i="2"/>
  <c r="I878" i="2"/>
  <c r="J878" i="2" s="1"/>
  <c r="J877" i="2"/>
  <c r="I877" i="2"/>
  <c r="K877" i="2" s="1"/>
  <c r="I876" i="2"/>
  <c r="K876" i="2" s="1"/>
  <c r="J875" i="2"/>
  <c r="I875" i="2"/>
  <c r="K875" i="2" s="1"/>
  <c r="K874" i="2"/>
  <c r="I874" i="2"/>
  <c r="J874" i="2" s="1"/>
  <c r="J873" i="2"/>
  <c r="I873" i="2"/>
  <c r="K873" i="2" s="1"/>
  <c r="I872" i="2"/>
  <c r="K872" i="2" s="1"/>
  <c r="J871" i="2"/>
  <c r="I871" i="2"/>
  <c r="K871" i="2" s="1"/>
  <c r="K870" i="2"/>
  <c r="I870" i="2"/>
  <c r="J870" i="2" s="1"/>
  <c r="J869" i="2"/>
  <c r="I869" i="2"/>
  <c r="K869" i="2" s="1"/>
  <c r="I868" i="2"/>
  <c r="K868" i="2" s="1"/>
  <c r="J867" i="2"/>
  <c r="I867" i="2"/>
  <c r="K867" i="2" s="1"/>
  <c r="K866" i="2"/>
  <c r="I866" i="2"/>
  <c r="J866" i="2" s="1"/>
  <c r="J865" i="2"/>
  <c r="I865" i="2"/>
  <c r="K865" i="2" s="1"/>
  <c r="I864" i="2"/>
  <c r="K864" i="2" s="1"/>
  <c r="J863" i="2"/>
  <c r="I863" i="2"/>
  <c r="K863" i="2" s="1"/>
  <c r="K862" i="2"/>
  <c r="I862" i="2"/>
  <c r="J862" i="2" s="1"/>
  <c r="J861" i="2"/>
  <c r="I861" i="2"/>
  <c r="K861" i="2" s="1"/>
  <c r="I860" i="2"/>
  <c r="K860" i="2" s="1"/>
  <c r="J859" i="2"/>
  <c r="I859" i="2"/>
  <c r="K859" i="2" s="1"/>
  <c r="K858" i="2"/>
  <c r="I858" i="2"/>
  <c r="J858" i="2" s="1"/>
  <c r="J857" i="2"/>
  <c r="I857" i="2"/>
  <c r="K857" i="2" s="1"/>
  <c r="I856" i="2"/>
  <c r="K856" i="2" s="1"/>
  <c r="J855" i="2"/>
  <c r="I855" i="2"/>
  <c r="K855" i="2" s="1"/>
  <c r="K854" i="2"/>
  <c r="I854" i="2"/>
  <c r="J854" i="2" s="1"/>
  <c r="J853" i="2"/>
  <c r="I853" i="2"/>
  <c r="K853" i="2" s="1"/>
  <c r="I852" i="2"/>
  <c r="K852" i="2" s="1"/>
  <c r="J851" i="2"/>
  <c r="I851" i="2"/>
  <c r="K851" i="2" s="1"/>
  <c r="K850" i="2"/>
  <c r="I850" i="2"/>
  <c r="J850" i="2" s="1"/>
  <c r="J849" i="2"/>
  <c r="I849" i="2"/>
  <c r="K849" i="2" s="1"/>
  <c r="I848" i="2"/>
  <c r="K848" i="2" s="1"/>
  <c r="J847" i="2"/>
  <c r="I847" i="2"/>
  <c r="K847" i="2" s="1"/>
  <c r="K846" i="2"/>
  <c r="I846" i="2"/>
  <c r="J846" i="2" s="1"/>
  <c r="J845" i="2"/>
  <c r="I845" i="2"/>
  <c r="K845" i="2" s="1"/>
  <c r="I844" i="2"/>
  <c r="K844" i="2" s="1"/>
  <c r="J843" i="2"/>
  <c r="I843" i="2"/>
  <c r="K843" i="2" s="1"/>
  <c r="K842" i="2"/>
  <c r="I842" i="2"/>
  <c r="J842" i="2" s="1"/>
  <c r="J841" i="2"/>
  <c r="I841" i="2"/>
  <c r="K841" i="2" s="1"/>
  <c r="I840" i="2"/>
  <c r="K840" i="2" s="1"/>
  <c r="J839" i="2"/>
  <c r="I839" i="2"/>
  <c r="K839" i="2" s="1"/>
  <c r="K838" i="2"/>
  <c r="I838" i="2"/>
  <c r="J838" i="2" s="1"/>
  <c r="J837" i="2"/>
  <c r="I837" i="2"/>
  <c r="K837" i="2" s="1"/>
  <c r="I836" i="2"/>
  <c r="K836" i="2" s="1"/>
  <c r="J835" i="2"/>
  <c r="I835" i="2"/>
  <c r="K835" i="2" s="1"/>
  <c r="K834" i="2"/>
  <c r="I834" i="2"/>
  <c r="J834" i="2" s="1"/>
  <c r="J833" i="2"/>
  <c r="I833" i="2"/>
  <c r="K833" i="2" s="1"/>
  <c r="I832" i="2"/>
  <c r="K832" i="2" s="1"/>
  <c r="J831" i="2"/>
  <c r="I831" i="2"/>
  <c r="K831" i="2" s="1"/>
  <c r="K830" i="2"/>
  <c r="I830" i="2"/>
  <c r="J830" i="2" s="1"/>
  <c r="J829" i="2"/>
  <c r="I829" i="2"/>
  <c r="K829" i="2" s="1"/>
  <c r="I828" i="2"/>
  <c r="K828" i="2" s="1"/>
  <c r="J827" i="2"/>
  <c r="I827" i="2"/>
  <c r="K827" i="2" s="1"/>
  <c r="K826" i="2"/>
  <c r="I826" i="2"/>
  <c r="J826" i="2" s="1"/>
  <c r="J825" i="2"/>
  <c r="I825" i="2"/>
  <c r="K825" i="2" s="1"/>
  <c r="I824" i="2"/>
  <c r="K824" i="2" s="1"/>
  <c r="J823" i="2"/>
  <c r="I823" i="2"/>
  <c r="K823" i="2" s="1"/>
  <c r="K822" i="2"/>
  <c r="I822" i="2"/>
  <c r="J822" i="2" s="1"/>
  <c r="J821" i="2"/>
  <c r="I821" i="2"/>
  <c r="K821" i="2" s="1"/>
  <c r="I820" i="2"/>
  <c r="K820" i="2" s="1"/>
  <c r="J819" i="2"/>
  <c r="I819" i="2"/>
  <c r="K819" i="2" s="1"/>
  <c r="K818" i="2"/>
  <c r="I818" i="2"/>
  <c r="J818" i="2" s="1"/>
  <c r="J817" i="2"/>
  <c r="I817" i="2"/>
  <c r="K817" i="2" s="1"/>
  <c r="I816" i="2"/>
  <c r="K816" i="2" s="1"/>
  <c r="J815" i="2"/>
  <c r="I815" i="2"/>
  <c r="K815" i="2" s="1"/>
  <c r="K814" i="2"/>
  <c r="I814" i="2"/>
  <c r="J814" i="2" s="1"/>
  <c r="J813" i="2"/>
  <c r="I813" i="2"/>
  <c r="K813" i="2" s="1"/>
  <c r="I812" i="2"/>
  <c r="K812" i="2" s="1"/>
  <c r="J811" i="2"/>
  <c r="I811" i="2"/>
  <c r="K811" i="2" s="1"/>
  <c r="K810" i="2"/>
  <c r="I810" i="2"/>
  <c r="J810" i="2" s="1"/>
  <c r="J809" i="2"/>
  <c r="I809" i="2"/>
  <c r="K809" i="2" s="1"/>
  <c r="I808" i="2"/>
  <c r="K808" i="2" s="1"/>
  <c r="J807" i="2"/>
  <c r="I807" i="2"/>
  <c r="K807" i="2" s="1"/>
  <c r="K806" i="2"/>
  <c r="I806" i="2"/>
  <c r="J806" i="2" s="1"/>
  <c r="J805" i="2"/>
  <c r="I805" i="2"/>
  <c r="K805" i="2" s="1"/>
  <c r="I804" i="2"/>
  <c r="K804" i="2" s="1"/>
  <c r="J803" i="2"/>
  <c r="I803" i="2"/>
  <c r="K803" i="2" s="1"/>
  <c r="K802" i="2"/>
  <c r="I802" i="2"/>
  <c r="J802" i="2" s="1"/>
  <c r="J801" i="2"/>
  <c r="I801" i="2"/>
  <c r="K801" i="2" s="1"/>
  <c r="I800" i="2"/>
  <c r="K800" i="2" s="1"/>
  <c r="J799" i="2"/>
  <c r="I799" i="2"/>
  <c r="K799" i="2" s="1"/>
  <c r="K798" i="2"/>
  <c r="I798" i="2"/>
  <c r="J798" i="2" s="1"/>
  <c r="J797" i="2"/>
  <c r="I797" i="2"/>
  <c r="K797" i="2" s="1"/>
  <c r="I796" i="2"/>
  <c r="K796" i="2" s="1"/>
  <c r="J795" i="2"/>
  <c r="I795" i="2"/>
  <c r="K795" i="2" s="1"/>
  <c r="K794" i="2"/>
  <c r="I794" i="2"/>
  <c r="J794" i="2" s="1"/>
  <c r="J793" i="2"/>
  <c r="I793" i="2"/>
  <c r="K793" i="2" s="1"/>
  <c r="I792" i="2"/>
  <c r="K792" i="2" s="1"/>
  <c r="J791" i="2"/>
  <c r="I791" i="2"/>
  <c r="K791" i="2" s="1"/>
  <c r="K790" i="2"/>
  <c r="I790" i="2"/>
  <c r="J790" i="2" s="1"/>
  <c r="J789" i="2"/>
  <c r="I789" i="2"/>
  <c r="K789" i="2" s="1"/>
  <c r="I788" i="2"/>
  <c r="K788" i="2" s="1"/>
  <c r="J787" i="2"/>
  <c r="I787" i="2"/>
  <c r="K787" i="2" s="1"/>
  <c r="K786" i="2"/>
  <c r="I786" i="2"/>
  <c r="J786" i="2" s="1"/>
  <c r="J785" i="2"/>
  <c r="I785" i="2"/>
  <c r="K785" i="2" s="1"/>
  <c r="I784" i="2"/>
  <c r="K784" i="2" s="1"/>
  <c r="J783" i="2"/>
  <c r="I783" i="2"/>
  <c r="K783" i="2" s="1"/>
  <c r="K782" i="2"/>
  <c r="I782" i="2"/>
  <c r="J782" i="2" s="1"/>
  <c r="J781" i="2"/>
  <c r="I781" i="2"/>
  <c r="K781" i="2" s="1"/>
  <c r="I780" i="2"/>
  <c r="K780" i="2" s="1"/>
  <c r="J779" i="2"/>
  <c r="I779" i="2"/>
  <c r="K779" i="2" s="1"/>
  <c r="K778" i="2"/>
  <c r="I778" i="2"/>
  <c r="J778" i="2" s="1"/>
  <c r="J777" i="2"/>
  <c r="I777" i="2"/>
  <c r="K777" i="2" s="1"/>
  <c r="I776" i="2"/>
  <c r="K776" i="2" s="1"/>
  <c r="J775" i="2"/>
  <c r="I775" i="2"/>
  <c r="K775" i="2" s="1"/>
  <c r="K774" i="2"/>
  <c r="I774" i="2"/>
  <c r="J774" i="2" s="1"/>
  <c r="J773" i="2"/>
  <c r="I773" i="2"/>
  <c r="K773" i="2" s="1"/>
  <c r="I772" i="2"/>
  <c r="K772" i="2" s="1"/>
  <c r="J771" i="2"/>
  <c r="I771" i="2"/>
  <c r="K771" i="2" s="1"/>
  <c r="K770" i="2"/>
  <c r="I770" i="2"/>
  <c r="J770" i="2" s="1"/>
  <c r="J769" i="2"/>
  <c r="I769" i="2"/>
  <c r="K769" i="2" s="1"/>
  <c r="I768" i="2"/>
  <c r="K768" i="2" s="1"/>
  <c r="J767" i="2"/>
  <c r="I767" i="2"/>
  <c r="K767" i="2" s="1"/>
  <c r="K766" i="2"/>
  <c r="I766" i="2"/>
  <c r="J766" i="2" s="1"/>
  <c r="J765" i="2"/>
  <c r="I765" i="2"/>
  <c r="K765" i="2" s="1"/>
  <c r="I764" i="2"/>
  <c r="K764" i="2" s="1"/>
  <c r="J763" i="2"/>
  <c r="I763" i="2"/>
  <c r="K763" i="2" s="1"/>
  <c r="K762" i="2"/>
  <c r="I762" i="2"/>
  <c r="J762" i="2" s="1"/>
  <c r="J761" i="2"/>
  <c r="I761" i="2"/>
  <c r="K761" i="2" s="1"/>
  <c r="I760" i="2"/>
  <c r="K760" i="2" s="1"/>
  <c r="J759" i="2"/>
  <c r="I759" i="2"/>
  <c r="K759" i="2" s="1"/>
  <c r="K758" i="2"/>
  <c r="I758" i="2"/>
  <c r="J758" i="2" s="1"/>
  <c r="J757" i="2"/>
  <c r="I757" i="2"/>
  <c r="K757" i="2" s="1"/>
  <c r="I756" i="2"/>
  <c r="K756" i="2" s="1"/>
  <c r="J755" i="2"/>
  <c r="I755" i="2"/>
  <c r="K755" i="2" s="1"/>
  <c r="K754" i="2"/>
  <c r="I754" i="2"/>
  <c r="J754" i="2" s="1"/>
  <c r="J753" i="2"/>
  <c r="I753" i="2"/>
  <c r="K753" i="2" s="1"/>
  <c r="I752" i="2"/>
  <c r="K752" i="2" s="1"/>
  <c r="J751" i="2"/>
  <c r="I751" i="2"/>
  <c r="K751" i="2" s="1"/>
  <c r="K750" i="2"/>
  <c r="I750" i="2"/>
  <c r="J750" i="2" s="1"/>
  <c r="J749" i="2"/>
  <c r="I749" i="2"/>
  <c r="K749" i="2" s="1"/>
  <c r="I748" i="2"/>
  <c r="K748" i="2" s="1"/>
  <c r="J747" i="2"/>
  <c r="I747" i="2"/>
  <c r="K747" i="2" s="1"/>
  <c r="K746" i="2"/>
  <c r="I746" i="2"/>
  <c r="J746" i="2" s="1"/>
  <c r="J745" i="2"/>
  <c r="I745" i="2"/>
  <c r="K745" i="2" s="1"/>
  <c r="I744" i="2"/>
  <c r="K744" i="2" s="1"/>
  <c r="J743" i="2"/>
  <c r="I743" i="2"/>
  <c r="K743" i="2" s="1"/>
  <c r="K742" i="2"/>
  <c r="I742" i="2"/>
  <c r="J742" i="2" s="1"/>
  <c r="J741" i="2"/>
  <c r="I741" i="2"/>
  <c r="K741" i="2" s="1"/>
  <c r="I740" i="2"/>
  <c r="K740" i="2" s="1"/>
  <c r="J739" i="2"/>
  <c r="I739" i="2"/>
  <c r="K739" i="2" s="1"/>
  <c r="K738" i="2"/>
  <c r="I738" i="2"/>
  <c r="J738" i="2" s="1"/>
  <c r="J737" i="2"/>
  <c r="I737" i="2"/>
  <c r="K737" i="2" s="1"/>
  <c r="I736" i="2"/>
  <c r="K736" i="2" s="1"/>
  <c r="J735" i="2"/>
  <c r="I735" i="2"/>
  <c r="K735" i="2" s="1"/>
  <c r="K734" i="2"/>
  <c r="I734" i="2"/>
  <c r="J734" i="2" s="1"/>
  <c r="J733" i="2"/>
  <c r="I733" i="2"/>
  <c r="K733" i="2" s="1"/>
  <c r="I732" i="2"/>
  <c r="K732" i="2" s="1"/>
  <c r="J731" i="2"/>
  <c r="I731" i="2"/>
  <c r="K731" i="2" s="1"/>
  <c r="K730" i="2"/>
  <c r="I730" i="2"/>
  <c r="J730" i="2" s="1"/>
  <c r="J729" i="2"/>
  <c r="I729" i="2"/>
  <c r="K729" i="2" s="1"/>
  <c r="I728" i="2"/>
  <c r="K728" i="2" s="1"/>
  <c r="J727" i="2"/>
  <c r="I727" i="2"/>
  <c r="K727" i="2" s="1"/>
  <c r="K726" i="2"/>
  <c r="I726" i="2"/>
  <c r="J726" i="2" s="1"/>
  <c r="J725" i="2"/>
  <c r="I725" i="2"/>
  <c r="K725" i="2" s="1"/>
  <c r="I724" i="2"/>
  <c r="K724" i="2" s="1"/>
  <c r="J723" i="2"/>
  <c r="I723" i="2"/>
  <c r="K723" i="2" s="1"/>
  <c r="K722" i="2"/>
  <c r="I722" i="2"/>
  <c r="J722" i="2" s="1"/>
  <c r="J721" i="2"/>
  <c r="I721" i="2"/>
  <c r="K721" i="2" s="1"/>
  <c r="I720" i="2"/>
  <c r="K720" i="2" s="1"/>
  <c r="J719" i="2"/>
  <c r="I719" i="2"/>
  <c r="K719" i="2" s="1"/>
  <c r="K718" i="2"/>
  <c r="I718" i="2"/>
  <c r="J718" i="2" s="1"/>
  <c r="J717" i="2"/>
  <c r="I717" i="2"/>
  <c r="K717" i="2" s="1"/>
  <c r="I716" i="2"/>
  <c r="K716" i="2" s="1"/>
  <c r="J715" i="2"/>
  <c r="I715" i="2"/>
  <c r="K715" i="2" s="1"/>
  <c r="K714" i="2"/>
  <c r="I714" i="2"/>
  <c r="J714" i="2" s="1"/>
  <c r="J713" i="2"/>
  <c r="I713" i="2"/>
  <c r="K713" i="2" s="1"/>
  <c r="I712" i="2"/>
  <c r="K712" i="2" s="1"/>
  <c r="J711" i="2"/>
  <c r="I711" i="2"/>
  <c r="K711" i="2" s="1"/>
  <c r="K710" i="2"/>
  <c r="I710" i="2"/>
  <c r="J710" i="2" s="1"/>
  <c r="J709" i="2"/>
  <c r="I709" i="2"/>
  <c r="K709" i="2" s="1"/>
  <c r="I708" i="2"/>
  <c r="K708" i="2" s="1"/>
  <c r="J707" i="2"/>
  <c r="I707" i="2"/>
  <c r="K707" i="2" s="1"/>
  <c r="K706" i="2"/>
  <c r="I706" i="2"/>
  <c r="J706" i="2" s="1"/>
  <c r="J705" i="2"/>
  <c r="I705" i="2"/>
  <c r="K705" i="2" s="1"/>
  <c r="I704" i="2"/>
  <c r="K704" i="2" s="1"/>
  <c r="J703" i="2"/>
  <c r="I703" i="2"/>
  <c r="K703" i="2" s="1"/>
  <c r="K702" i="2"/>
  <c r="I702" i="2"/>
  <c r="J702" i="2" s="1"/>
  <c r="J701" i="2"/>
  <c r="I701" i="2"/>
  <c r="K701" i="2" s="1"/>
  <c r="I700" i="2"/>
  <c r="K700" i="2" s="1"/>
  <c r="J699" i="2"/>
  <c r="I699" i="2"/>
  <c r="K699" i="2" s="1"/>
  <c r="K698" i="2"/>
  <c r="I698" i="2"/>
  <c r="J698" i="2" s="1"/>
  <c r="J697" i="2"/>
  <c r="I697" i="2"/>
  <c r="K697" i="2" s="1"/>
  <c r="I696" i="2"/>
  <c r="K696" i="2" s="1"/>
  <c r="J695" i="2"/>
  <c r="I695" i="2"/>
  <c r="K695" i="2" s="1"/>
  <c r="K694" i="2"/>
  <c r="I694" i="2"/>
  <c r="J694" i="2" s="1"/>
  <c r="J693" i="2"/>
  <c r="I693" i="2"/>
  <c r="K693" i="2" s="1"/>
  <c r="I692" i="2"/>
  <c r="K692" i="2" s="1"/>
  <c r="J691" i="2"/>
  <c r="I691" i="2"/>
  <c r="K691" i="2" s="1"/>
  <c r="K690" i="2"/>
  <c r="I690" i="2"/>
  <c r="J690" i="2" s="1"/>
  <c r="J689" i="2"/>
  <c r="I689" i="2"/>
  <c r="K689" i="2" s="1"/>
  <c r="I688" i="2"/>
  <c r="K688" i="2" s="1"/>
  <c r="J687" i="2"/>
  <c r="I687" i="2"/>
  <c r="K687" i="2" s="1"/>
  <c r="K686" i="2"/>
  <c r="I686" i="2"/>
  <c r="J686" i="2" s="1"/>
  <c r="J685" i="2"/>
  <c r="I685" i="2"/>
  <c r="K685" i="2" s="1"/>
  <c r="I684" i="2"/>
  <c r="K684" i="2" s="1"/>
  <c r="J683" i="2"/>
  <c r="I683" i="2"/>
  <c r="K683" i="2" s="1"/>
  <c r="K682" i="2"/>
  <c r="I682" i="2"/>
  <c r="J682" i="2" s="1"/>
  <c r="J681" i="2"/>
  <c r="I681" i="2"/>
  <c r="K681" i="2" s="1"/>
  <c r="I680" i="2"/>
  <c r="K680" i="2" s="1"/>
  <c r="J679" i="2"/>
  <c r="I679" i="2"/>
  <c r="K679" i="2" s="1"/>
  <c r="K678" i="2"/>
  <c r="I678" i="2"/>
  <c r="J678" i="2" s="1"/>
  <c r="J677" i="2"/>
  <c r="I677" i="2"/>
  <c r="K677" i="2" s="1"/>
  <c r="I676" i="2"/>
  <c r="K676" i="2" s="1"/>
  <c r="J675" i="2"/>
  <c r="I675" i="2"/>
  <c r="K675" i="2" s="1"/>
  <c r="K674" i="2"/>
  <c r="I674" i="2"/>
  <c r="J674" i="2" s="1"/>
  <c r="J673" i="2"/>
  <c r="I673" i="2"/>
  <c r="K673" i="2" s="1"/>
  <c r="I672" i="2"/>
  <c r="K672" i="2" s="1"/>
  <c r="J671" i="2"/>
  <c r="I671" i="2"/>
  <c r="K671" i="2" s="1"/>
  <c r="K670" i="2"/>
  <c r="I670" i="2"/>
  <c r="J670" i="2" s="1"/>
  <c r="J669" i="2"/>
  <c r="I669" i="2"/>
  <c r="K669" i="2" s="1"/>
  <c r="I668" i="2"/>
  <c r="K668" i="2" s="1"/>
  <c r="J667" i="2"/>
  <c r="I667" i="2"/>
  <c r="K667" i="2" s="1"/>
  <c r="K666" i="2"/>
  <c r="I666" i="2"/>
  <c r="J666" i="2" s="1"/>
  <c r="J665" i="2"/>
  <c r="I665" i="2"/>
  <c r="K665" i="2" s="1"/>
  <c r="I664" i="2"/>
  <c r="K664" i="2" s="1"/>
  <c r="J663" i="2"/>
  <c r="I663" i="2"/>
  <c r="K663" i="2" s="1"/>
  <c r="K662" i="2"/>
  <c r="I662" i="2"/>
  <c r="J662" i="2" s="1"/>
  <c r="J661" i="2"/>
  <c r="I661" i="2"/>
  <c r="K661" i="2" s="1"/>
  <c r="I660" i="2"/>
  <c r="K660" i="2" s="1"/>
  <c r="J659" i="2"/>
  <c r="I659" i="2"/>
  <c r="K659" i="2" s="1"/>
  <c r="K658" i="2"/>
  <c r="I658" i="2"/>
  <c r="J658" i="2" s="1"/>
  <c r="J657" i="2"/>
  <c r="I657" i="2"/>
  <c r="K657" i="2" s="1"/>
  <c r="I656" i="2"/>
  <c r="K656" i="2" s="1"/>
  <c r="J655" i="2"/>
  <c r="I655" i="2"/>
  <c r="K655" i="2" s="1"/>
  <c r="K654" i="2"/>
  <c r="I654" i="2"/>
  <c r="J654" i="2" s="1"/>
  <c r="J653" i="2"/>
  <c r="I653" i="2"/>
  <c r="K653" i="2" s="1"/>
  <c r="I652" i="2"/>
  <c r="K652" i="2" s="1"/>
  <c r="J651" i="2"/>
  <c r="I651" i="2"/>
  <c r="K651" i="2" s="1"/>
  <c r="K650" i="2"/>
  <c r="I650" i="2"/>
  <c r="J650" i="2" s="1"/>
  <c r="J649" i="2"/>
  <c r="I649" i="2"/>
  <c r="K649" i="2" s="1"/>
  <c r="I648" i="2"/>
  <c r="K648" i="2" s="1"/>
  <c r="J647" i="2"/>
  <c r="I647" i="2"/>
  <c r="K647" i="2" s="1"/>
  <c r="K646" i="2"/>
  <c r="I646" i="2"/>
  <c r="J646" i="2" s="1"/>
  <c r="J645" i="2"/>
  <c r="I645" i="2"/>
  <c r="K645" i="2" s="1"/>
  <c r="I644" i="2"/>
  <c r="K644" i="2" s="1"/>
  <c r="J643" i="2"/>
  <c r="I643" i="2"/>
  <c r="K643" i="2" s="1"/>
  <c r="K642" i="2"/>
  <c r="I642" i="2"/>
  <c r="J642" i="2" s="1"/>
  <c r="J641" i="2"/>
  <c r="I641" i="2"/>
  <c r="K641" i="2" s="1"/>
  <c r="I640" i="2"/>
  <c r="K640" i="2" s="1"/>
  <c r="J639" i="2"/>
  <c r="I639" i="2"/>
  <c r="K639" i="2" s="1"/>
  <c r="K638" i="2"/>
  <c r="I638" i="2"/>
  <c r="J638" i="2" s="1"/>
  <c r="J637" i="2"/>
  <c r="I637" i="2"/>
  <c r="K637" i="2" s="1"/>
  <c r="I636" i="2"/>
  <c r="K636" i="2" s="1"/>
  <c r="J635" i="2"/>
  <c r="I635" i="2"/>
  <c r="K635" i="2" s="1"/>
  <c r="K634" i="2"/>
  <c r="I634" i="2"/>
  <c r="J634" i="2" s="1"/>
  <c r="J633" i="2"/>
  <c r="I633" i="2"/>
  <c r="K633" i="2" s="1"/>
  <c r="I632" i="2"/>
  <c r="K632" i="2" s="1"/>
  <c r="J631" i="2"/>
  <c r="I631" i="2"/>
  <c r="K631" i="2" s="1"/>
  <c r="K630" i="2"/>
  <c r="I630" i="2"/>
  <c r="J630" i="2" s="1"/>
  <c r="J629" i="2"/>
  <c r="I629" i="2"/>
  <c r="K629" i="2" s="1"/>
  <c r="I628" i="2"/>
  <c r="K628" i="2" s="1"/>
  <c r="J627" i="2"/>
  <c r="I627" i="2"/>
  <c r="K627" i="2" s="1"/>
  <c r="K626" i="2"/>
  <c r="I626" i="2"/>
  <c r="J626" i="2" s="1"/>
  <c r="J625" i="2"/>
  <c r="I625" i="2"/>
  <c r="K625" i="2" s="1"/>
  <c r="I624" i="2"/>
  <c r="K624" i="2" s="1"/>
  <c r="J623" i="2"/>
  <c r="I623" i="2"/>
  <c r="K623" i="2" s="1"/>
  <c r="K622" i="2"/>
  <c r="I622" i="2"/>
  <c r="J622" i="2" s="1"/>
  <c r="J621" i="2"/>
  <c r="I621" i="2"/>
  <c r="K621" i="2" s="1"/>
  <c r="I620" i="2"/>
  <c r="K620" i="2" s="1"/>
  <c r="J619" i="2"/>
  <c r="I619" i="2"/>
  <c r="K619" i="2" s="1"/>
  <c r="K618" i="2"/>
  <c r="I618" i="2"/>
  <c r="J618" i="2" s="1"/>
  <c r="J617" i="2"/>
  <c r="I617" i="2"/>
  <c r="K617" i="2" s="1"/>
  <c r="I616" i="2"/>
  <c r="K616" i="2" s="1"/>
  <c r="J615" i="2"/>
  <c r="I615" i="2"/>
  <c r="K615" i="2" s="1"/>
  <c r="K614" i="2"/>
  <c r="I614" i="2"/>
  <c r="J614" i="2" s="1"/>
  <c r="J613" i="2"/>
  <c r="I613" i="2"/>
  <c r="K613" i="2" s="1"/>
  <c r="I612" i="2"/>
  <c r="K612" i="2" s="1"/>
  <c r="J611" i="2"/>
  <c r="I611" i="2"/>
  <c r="K611" i="2" s="1"/>
  <c r="K610" i="2"/>
  <c r="I610" i="2"/>
  <c r="J610" i="2" s="1"/>
  <c r="J609" i="2"/>
  <c r="I609" i="2"/>
  <c r="K609" i="2" s="1"/>
  <c r="I608" i="2"/>
  <c r="K608" i="2" s="1"/>
  <c r="J607" i="2"/>
  <c r="I607" i="2"/>
  <c r="K607" i="2" s="1"/>
  <c r="K606" i="2"/>
  <c r="I606" i="2"/>
  <c r="J606" i="2" s="1"/>
  <c r="J605" i="2"/>
  <c r="I605" i="2"/>
  <c r="K605" i="2" s="1"/>
  <c r="I604" i="2"/>
  <c r="K604" i="2" s="1"/>
  <c r="J603" i="2"/>
  <c r="I603" i="2"/>
  <c r="K603" i="2" s="1"/>
  <c r="K602" i="2"/>
  <c r="I602" i="2"/>
  <c r="J602" i="2" s="1"/>
  <c r="J601" i="2"/>
  <c r="I601" i="2"/>
  <c r="K601" i="2" s="1"/>
  <c r="I600" i="2"/>
  <c r="K600" i="2" s="1"/>
  <c r="J599" i="2"/>
  <c r="I599" i="2"/>
  <c r="K599" i="2" s="1"/>
  <c r="K598" i="2"/>
  <c r="I598" i="2"/>
  <c r="J598" i="2" s="1"/>
  <c r="J597" i="2"/>
  <c r="I597" i="2"/>
  <c r="K597" i="2" s="1"/>
  <c r="I596" i="2"/>
  <c r="K596" i="2" s="1"/>
  <c r="J595" i="2"/>
  <c r="I595" i="2"/>
  <c r="K595" i="2" s="1"/>
  <c r="K594" i="2"/>
  <c r="I594" i="2"/>
  <c r="J594" i="2" s="1"/>
  <c r="J593" i="2"/>
  <c r="I593" i="2"/>
  <c r="K593" i="2" s="1"/>
  <c r="I592" i="2"/>
  <c r="K592" i="2" s="1"/>
  <c r="J591" i="2"/>
  <c r="I591" i="2"/>
  <c r="K591" i="2" s="1"/>
  <c r="K590" i="2"/>
  <c r="I590" i="2"/>
  <c r="J590" i="2" s="1"/>
  <c r="J589" i="2"/>
  <c r="I589" i="2"/>
  <c r="K589" i="2" s="1"/>
  <c r="I588" i="2"/>
  <c r="K588" i="2" s="1"/>
  <c r="J587" i="2"/>
  <c r="I587" i="2"/>
  <c r="K587" i="2" s="1"/>
  <c r="K586" i="2"/>
  <c r="I586" i="2"/>
  <c r="J586" i="2" s="1"/>
  <c r="J585" i="2"/>
  <c r="I585" i="2"/>
  <c r="K585" i="2" s="1"/>
  <c r="I584" i="2"/>
  <c r="K584" i="2" s="1"/>
  <c r="J583" i="2"/>
  <c r="I583" i="2"/>
  <c r="K583" i="2" s="1"/>
  <c r="K582" i="2"/>
  <c r="I582" i="2"/>
  <c r="J582" i="2" s="1"/>
  <c r="J581" i="2"/>
  <c r="I581" i="2"/>
  <c r="K581" i="2" s="1"/>
  <c r="I580" i="2"/>
  <c r="K580" i="2" s="1"/>
  <c r="J579" i="2"/>
  <c r="I579" i="2"/>
  <c r="K579" i="2" s="1"/>
  <c r="K578" i="2"/>
  <c r="I578" i="2"/>
  <c r="J578" i="2" s="1"/>
  <c r="J577" i="2"/>
  <c r="I577" i="2"/>
  <c r="K577" i="2" s="1"/>
  <c r="I576" i="2"/>
  <c r="K576" i="2" s="1"/>
  <c r="J575" i="2"/>
  <c r="I575" i="2"/>
  <c r="K575" i="2" s="1"/>
  <c r="K574" i="2"/>
  <c r="I574" i="2"/>
  <c r="J574" i="2" s="1"/>
  <c r="J573" i="2"/>
  <c r="I573" i="2"/>
  <c r="K573" i="2" s="1"/>
  <c r="I572" i="2"/>
  <c r="K572" i="2" s="1"/>
  <c r="J571" i="2"/>
  <c r="I571" i="2"/>
  <c r="K571" i="2" s="1"/>
  <c r="K570" i="2"/>
  <c r="I570" i="2"/>
  <c r="J570" i="2" s="1"/>
  <c r="J569" i="2"/>
  <c r="I569" i="2"/>
  <c r="K569" i="2" s="1"/>
  <c r="I568" i="2"/>
  <c r="K568" i="2" s="1"/>
  <c r="J567" i="2"/>
  <c r="I567" i="2"/>
  <c r="K567" i="2" s="1"/>
  <c r="K566" i="2"/>
  <c r="I566" i="2"/>
  <c r="J566" i="2" s="1"/>
  <c r="J565" i="2"/>
  <c r="I565" i="2"/>
  <c r="K565" i="2" s="1"/>
  <c r="I564" i="2"/>
  <c r="K564" i="2" s="1"/>
  <c r="J563" i="2"/>
  <c r="I563" i="2"/>
  <c r="K563" i="2" s="1"/>
  <c r="K562" i="2"/>
  <c r="I562" i="2"/>
  <c r="J562" i="2" s="1"/>
  <c r="J561" i="2"/>
  <c r="I561" i="2"/>
  <c r="K561" i="2" s="1"/>
  <c r="I560" i="2"/>
  <c r="K560" i="2" s="1"/>
  <c r="J559" i="2"/>
  <c r="I559" i="2"/>
  <c r="K559" i="2" s="1"/>
  <c r="K558" i="2"/>
  <c r="I558" i="2"/>
  <c r="J558" i="2" s="1"/>
  <c r="J557" i="2"/>
  <c r="I557" i="2"/>
  <c r="K557" i="2" s="1"/>
  <c r="I556" i="2"/>
  <c r="K556" i="2" s="1"/>
  <c r="J555" i="2"/>
  <c r="I555" i="2"/>
  <c r="K555" i="2" s="1"/>
  <c r="K554" i="2"/>
  <c r="I554" i="2"/>
  <c r="J554" i="2" s="1"/>
  <c r="J553" i="2"/>
  <c r="I553" i="2"/>
  <c r="K553" i="2" s="1"/>
  <c r="I552" i="2"/>
  <c r="K552" i="2" s="1"/>
  <c r="J551" i="2"/>
  <c r="I551" i="2"/>
  <c r="K551" i="2" s="1"/>
  <c r="K550" i="2"/>
  <c r="I550" i="2"/>
  <c r="J550" i="2" s="1"/>
  <c r="J549" i="2"/>
  <c r="I549" i="2"/>
  <c r="K549" i="2" s="1"/>
  <c r="I548" i="2"/>
  <c r="K548" i="2" s="1"/>
  <c r="J547" i="2"/>
  <c r="I547" i="2"/>
  <c r="K547" i="2" s="1"/>
  <c r="K546" i="2"/>
  <c r="I546" i="2"/>
  <c r="J546" i="2" s="1"/>
  <c r="J545" i="2"/>
  <c r="I545" i="2"/>
  <c r="K545" i="2" s="1"/>
  <c r="I544" i="2"/>
  <c r="K544" i="2" s="1"/>
  <c r="J543" i="2"/>
  <c r="I543" i="2"/>
  <c r="K543" i="2" s="1"/>
  <c r="K542" i="2"/>
  <c r="I542" i="2"/>
  <c r="J542" i="2" s="1"/>
  <c r="J541" i="2"/>
  <c r="I541" i="2"/>
  <c r="K541" i="2" s="1"/>
  <c r="I540" i="2"/>
  <c r="K540" i="2" s="1"/>
  <c r="J539" i="2"/>
  <c r="I539" i="2"/>
  <c r="K539" i="2" s="1"/>
  <c r="K538" i="2"/>
  <c r="I538" i="2"/>
  <c r="J538" i="2" s="1"/>
  <c r="J537" i="2"/>
  <c r="I537" i="2"/>
  <c r="K537" i="2" s="1"/>
  <c r="I536" i="2"/>
  <c r="K536" i="2" s="1"/>
  <c r="J535" i="2"/>
  <c r="I535" i="2"/>
  <c r="K535" i="2" s="1"/>
  <c r="K534" i="2"/>
  <c r="I534" i="2"/>
  <c r="J534" i="2" s="1"/>
  <c r="J533" i="2"/>
  <c r="I533" i="2"/>
  <c r="K533" i="2" s="1"/>
  <c r="I532" i="2"/>
  <c r="K532" i="2" s="1"/>
  <c r="J531" i="2"/>
  <c r="I531" i="2"/>
  <c r="K531" i="2" s="1"/>
  <c r="K530" i="2"/>
  <c r="I530" i="2"/>
  <c r="J530" i="2" s="1"/>
  <c r="J529" i="2"/>
  <c r="I529" i="2"/>
  <c r="K529" i="2" s="1"/>
  <c r="I528" i="2"/>
  <c r="K528" i="2" s="1"/>
  <c r="J527" i="2"/>
  <c r="I527" i="2"/>
  <c r="K527" i="2" s="1"/>
  <c r="K526" i="2"/>
  <c r="I526" i="2"/>
  <c r="J526" i="2" s="1"/>
  <c r="J525" i="2"/>
  <c r="I525" i="2"/>
  <c r="K525" i="2" s="1"/>
  <c r="I524" i="2"/>
  <c r="K524" i="2" s="1"/>
  <c r="J523" i="2"/>
  <c r="I523" i="2"/>
  <c r="K523" i="2" s="1"/>
  <c r="K522" i="2"/>
  <c r="I522" i="2"/>
  <c r="J522" i="2" s="1"/>
  <c r="J521" i="2"/>
  <c r="I521" i="2"/>
  <c r="K521" i="2" s="1"/>
  <c r="I520" i="2"/>
  <c r="K520" i="2" s="1"/>
  <c r="J519" i="2"/>
  <c r="I519" i="2"/>
  <c r="K519" i="2" s="1"/>
  <c r="K518" i="2"/>
  <c r="I518" i="2"/>
  <c r="J518" i="2" s="1"/>
  <c r="J517" i="2"/>
  <c r="I517" i="2"/>
  <c r="K517" i="2" s="1"/>
  <c r="I516" i="2"/>
  <c r="K516" i="2" s="1"/>
  <c r="J515" i="2"/>
  <c r="I515" i="2"/>
  <c r="K515" i="2" s="1"/>
  <c r="K514" i="2"/>
  <c r="I514" i="2"/>
  <c r="J514" i="2" s="1"/>
  <c r="J513" i="2"/>
  <c r="I513" i="2"/>
  <c r="K513" i="2" s="1"/>
  <c r="I512" i="2"/>
  <c r="K512" i="2" s="1"/>
  <c r="J511" i="2"/>
  <c r="I511" i="2"/>
  <c r="K511" i="2" s="1"/>
  <c r="K510" i="2"/>
  <c r="I510" i="2"/>
  <c r="J510" i="2" s="1"/>
  <c r="J509" i="2"/>
  <c r="I509" i="2"/>
  <c r="K509" i="2" s="1"/>
  <c r="I508" i="2"/>
  <c r="K508" i="2" s="1"/>
  <c r="J507" i="2"/>
  <c r="I507" i="2"/>
  <c r="K507" i="2" s="1"/>
  <c r="K506" i="2"/>
  <c r="I506" i="2"/>
  <c r="J506" i="2" s="1"/>
  <c r="J505" i="2"/>
  <c r="I505" i="2"/>
  <c r="K505" i="2" s="1"/>
  <c r="I504" i="2"/>
  <c r="K504" i="2" s="1"/>
  <c r="J503" i="2"/>
  <c r="I503" i="2"/>
  <c r="K503" i="2" s="1"/>
  <c r="K502" i="2"/>
  <c r="I502" i="2"/>
  <c r="J502" i="2" s="1"/>
  <c r="J501" i="2"/>
  <c r="I501" i="2"/>
  <c r="K501" i="2" s="1"/>
  <c r="I500" i="2"/>
  <c r="K500" i="2" s="1"/>
  <c r="J499" i="2"/>
  <c r="I499" i="2"/>
  <c r="K499" i="2" s="1"/>
  <c r="K498" i="2"/>
  <c r="I498" i="2"/>
  <c r="J498" i="2" s="1"/>
  <c r="J497" i="2"/>
  <c r="I497" i="2"/>
  <c r="K497" i="2" s="1"/>
  <c r="I496" i="2"/>
  <c r="K496" i="2" s="1"/>
  <c r="J495" i="2"/>
  <c r="I495" i="2"/>
  <c r="K495" i="2" s="1"/>
  <c r="K494" i="2"/>
  <c r="I494" i="2"/>
  <c r="J494" i="2" s="1"/>
  <c r="J493" i="2"/>
  <c r="I493" i="2"/>
  <c r="K493" i="2" s="1"/>
  <c r="I492" i="2"/>
  <c r="K492" i="2" s="1"/>
  <c r="J491" i="2"/>
  <c r="I491" i="2"/>
  <c r="K491" i="2" s="1"/>
  <c r="K490" i="2"/>
  <c r="I490" i="2"/>
  <c r="J490" i="2" s="1"/>
  <c r="J489" i="2"/>
  <c r="I489" i="2"/>
  <c r="K489" i="2" s="1"/>
  <c r="I488" i="2"/>
  <c r="K488" i="2" s="1"/>
  <c r="J487" i="2"/>
  <c r="I487" i="2"/>
  <c r="K487" i="2" s="1"/>
  <c r="K486" i="2"/>
  <c r="I486" i="2"/>
  <c r="J486" i="2" s="1"/>
  <c r="J485" i="2"/>
  <c r="I485" i="2"/>
  <c r="K485" i="2" s="1"/>
  <c r="I484" i="2"/>
  <c r="K484" i="2" s="1"/>
  <c r="J483" i="2"/>
  <c r="I483" i="2"/>
  <c r="K483" i="2" s="1"/>
  <c r="K482" i="2"/>
  <c r="I482" i="2"/>
  <c r="J482" i="2" s="1"/>
  <c r="J481" i="2"/>
  <c r="I481" i="2"/>
  <c r="K481" i="2" s="1"/>
  <c r="I480" i="2"/>
  <c r="K480" i="2" s="1"/>
  <c r="J479" i="2"/>
  <c r="I479" i="2"/>
  <c r="K479" i="2" s="1"/>
  <c r="K478" i="2"/>
  <c r="I478" i="2"/>
  <c r="J478" i="2" s="1"/>
  <c r="J477" i="2"/>
  <c r="I477" i="2"/>
  <c r="K477" i="2" s="1"/>
  <c r="I476" i="2"/>
  <c r="K476" i="2" s="1"/>
  <c r="J475" i="2"/>
  <c r="I475" i="2"/>
  <c r="K475" i="2" s="1"/>
  <c r="K474" i="2"/>
  <c r="I474" i="2"/>
  <c r="J474" i="2" s="1"/>
  <c r="J473" i="2"/>
  <c r="I473" i="2"/>
  <c r="K473" i="2" s="1"/>
  <c r="I472" i="2"/>
  <c r="K472" i="2" s="1"/>
  <c r="J471" i="2"/>
  <c r="I471" i="2"/>
  <c r="K471" i="2" s="1"/>
  <c r="K470" i="2"/>
  <c r="I470" i="2"/>
  <c r="J470" i="2" s="1"/>
  <c r="J469" i="2"/>
  <c r="I469" i="2"/>
  <c r="K469" i="2" s="1"/>
  <c r="I468" i="2"/>
  <c r="K468" i="2" s="1"/>
  <c r="J467" i="2"/>
  <c r="I467" i="2"/>
  <c r="K467" i="2" s="1"/>
  <c r="K466" i="2"/>
  <c r="I466" i="2"/>
  <c r="J466" i="2" s="1"/>
  <c r="J465" i="2"/>
  <c r="I465" i="2"/>
  <c r="K465" i="2" s="1"/>
  <c r="I464" i="2"/>
  <c r="K464" i="2" s="1"/>
  <c r="J463" i="2"/>
  <c r="I463" i="2"/>
  <c r="K463" i="2" s="1"/>
  <c r="K462" i="2"/>
  <c r="I462" i="2"/>
  <c r="J462" i="2" s="1"/>
  <c r="J461" i="2"/>
  <c r="I461" i="2"/>
  <c r="K461" i="2" s="1"/>
  <c r="I460" i="2"/>
  <c r="K460" i="2" s="1"/>
  <c r="J459" i="2"/>
  <c r="I459" i="2"/>
  <c r="K459" i="2" s="1"/>
  <c r="K458" i="2"/>
  <c r="I458" i="2"/>
  <c r="J458" i="2" s="1"/>
  <c r="J457" i="2"/>
  <c r="I457" i="2"/>
  <c r="K457" i="2" s="1"/>
  <c r="I456" i="2"/>
  <c r="K456" i="2" s="1"/>
  <c r="J455" i="2"/>
  <c r="I455" i="2"/>
  <c r="K455" i="2" s="1"/>
  <c r="K454" i="2"/>
  <c r="I454" i="2"/>
  <c r="J454" i="2" s="1"/>
  <c r="J453" i="2"/>
  <c r="I453" i="2"/>
  <c r="K453" i="2" s="1"/>
  <c r="I452" i="2"/>
  <c r="K452" i="2" s="1"/>
  <c r="J451" i="2"/>
  <c r="I451" i="2"/>
  <c r="K451" i="2" s="1"/>
  <c r="K450" i="2"/>
  <c r="I450" i="2"/>
  <c r="J450" i="2" s="1"/>
  <c r="K449" i="2"/>
  <c r="J449" i="2"/>
  <c r="I449" i="2"/>
  <c r="I448" i="2"/>
  <c r="K448" i="2" s="1"/>
  <c r="J447" i="2"/>
  <c r="I447" i="2"/>
  <c r="K447" i="2" s="1"/>
  <c r="K446" i="2"/>
  <c r="I446" i="2"/>
  <c r="J446" i="2" s="1"/>
  <c r="K445" i="2"/>
  <c r="J445" i="2"/>
  <c r="I445" i="2"/>
  <c r="I444" i="2"/>
  <c r="K444" i="2" s="1"/>
  <c r="J443" i="2"/>
  <c r="I443" i="2"/>
  <c r="K443" i="2" s="1"/>
  <c r="K442" i="2"/>
  <c r="I442" i="2"/>
  <c r="J442" i="2" s="1"/>
  <c r="K441" i="2"/>
  <c r="J441" i="2"/>
  <c r="I441" i="2"/>
  <c r="I440" i="2"/>
  <c r="K440" i="2" s="1"/>
  <c r="J439" i="2"/>
  <c r="I439" i="2"/>
  <c r="K439" i="2" s="1"/>
  <c r="K438" i="2"/>
  <c r="I438" i="2"/>
  <c r="J438" i="2" s="1"/>
  <c r="K437" i="2"/>
  <c r="J437" i="2"/>
  <c r="I437" i="2"/>
  <c r="I436" i="2"/>
  <c r="K436" i="2" s="1"/>
  <c r="J435" i="2"/>
  <c r="I435" i="2"/>
  <c r="K435" i="2" s="1"/>
  <c r="K434" i="2"/>
  <c r="I434" i="2"/>
  <c r="J434" i="2" s="1"/>
  <c r="J433" i="2"/>
  <c r="I433" i="2"/>
  <c r="K433" i="2" s="1"/>
  <c r="I432" i="2"/>
  <c r="K432" i="2" s="1"/>
  <c r="J431" i="2"/>
  <c r="I431" i="2"/>
  <c r="K431" i="2" s="1"/>
  <c r="K430" i="2"/>
  <c r="I430" i="2"/>
  <c r="J430" i="2" s="1"/>
  <c r="J429" i="2"/>
  <c r="I429" i="2"/>
  <c r="K429" i="2" s="1"/>
  <c r="I428" i="2"/>
  <c r="K428" i="2" s="1"/>
  <c r="J427" i="2"/>
  <c r="I427" i="2"/>
  <c r="K427" i="2" s="1"/>
  <c r="K426" i="2"/>
  <c r="I426" i="2"/>
  <c r="J426" i="2" s="1"/>
  <c r="J425" i="2"/>
  <c r="I425" i="2"/>
  <c r="K425" i="2" s="1"/>
  <c r="I424" i="2"/>
  <c r="K424" i="2" s="1"/>
  <c r="J423" i="2"/>
  <c r="I423" i="2"/>
  <c r="K423" i="2" s="1"/>
  <c r="K422" i="2"/>
  <c r="I422" i="2"/>
  <c r="J422" i="2" s="1"/>
  <c r="J421" i="2"/>
  <c r="I421" i="2"/>
  <c r="K421" i="2" s="1"/>
  <c r="I420" i="2"/>
  <c r="K420" i="2" s="1"/>
  <c r="J419" i="2"/>
  <c r="I419" i="2"/>
  <c r="K419" i="2" s="1"/>
  <c r="K418" i="2"/>
  <c r="I418" i="2"/>
  <c r="J418" i="2" s="1"/>
  <c r="J417" i="2"/>
  <c r="I417" i="2"/>
  <c r="K417" i="2" s="1"/>
  <c r="I416" i="2"/>
  <c r="K416" i="2" s="1"/>
  <c r="J415" i="2"/>
  <c r="I415" i="2"/>
  <c r="K415" i="2" s="1"/>
  <c r="K414" i="2"/>
  <c r="I414" i="2"/>
  <c r="J414" i="2" s="1"/>
  <c r="J413" i="2"/>
  <c r="I413" i="2"/>
  <c r="K413" i="2" s="1"/>
  <c r="I412" i="2"/>
  <c r="K412" i="2" s="1"/>
  <c r="J411" i="2"/>
  <c r="I411" i="2"/>
  <c r="K411" i="2" s="1"/>
  <c r="K410" i="2"/>
  <c r="I410" i="2"/>
  <c r="J410" i="2" s="1"/>
  <c r="J409" i="2"/>
  <c r="I409" i="2"/>
  <c r="K409" i="2" s="1"/>
  <c r="I408" i="2"/>
  <c r="K408" i="2" s="1"/>
  <c r="J407" i="2"/>
  <c r="I407" i="2"/>
  <c r="K407" i="2" s="1"/>
  <c r="K406" i="2"/>
  <c r="I406" i="2"/>
  <c r="J406" i="2" s="1"/>
  <c r="J405" i="2"/>
  <c r="I405" i="2"/>
  <c r="K405" i="2" s="1"/>
  <c r="I404" i="2"/>
  <c r="K404" i="2" s="1"/>
  <c r="J403" i="2"/>
  <c r="I403" i="2"/>
  <c r="K403" i="2" s="1"/>
  <c r="K402" i="2"/>
  <c r="I402" i="2"/>
  <c r="J402" i="2" s="1"/>
  <c r="J401" i="2"/>
  <c r="I401" i="2"/>
  <c r="K401" i="2" s="1"/>
  <c r="I400" i="2"/>
  <c r="K400" i="2" s="1"/>
  <c r="J399" i="2"/>
  <c r="I399" i="2"/>
  <c r="K399" i="2" s="1"/>
  <c r="K398" i="2"/>
  <c r="I398" i="2"/>
  <c r="J398" i="2" s="1"/>
  <c r="J397" i="2"/>
  <c r="I397" i="2"/>
  <c r="K397" i="2" s="1"/>
  <c r="I396" i="2"/>
  <c r="K396" i="2" s="1"/>
  <c r="J395" i="2"/>
  <c r="I395" i="2"/>
  <c r="K395" i="2" s="1"/>
  <c r="K394" i="2"/>
  <c r="I394" i="2"/>
  <c r="J394" i="2" s="1"/>
  <c r="J393" i="2"/>
  <c r="I393" i="2"/>
  <c r="K393" i="2" s="1"/>
  <c r="I392" i="2"/>
  <c r="K392" i="2" s="1"/>
  <c r="J391" i="2"/>
  <c r="I391" i="2"/>
  <c r="K391" i="2" s="1"/>
  <c r="K390" i="2"/>
  <c r="I390" i="2"/>
  <c r="J390" i="2" s="1"/>
  <c r="J389" i="2"/>
  <c r="I389" i="2"/>
  <c r="K389" i="2" s="1"/>
  <c r="I388" i="2"/>
  <c r="K388" i="2" s="1"/>
  <c r="J387" i="2"/>
  <c r="I387" i="2"/>
  <c r="K387" i="2" s="1"/>
  <c r="K386" i="2"/>
  <c r="I386" i="2"/>
  <c r="J386" i="2" s="1"/>
  <c r="J385" i="2"/>
  <c r="I385" i="2"/>
  <c r="K385" i="2" s="1"/>
  <c r="I384" i="2"/>
  <c r="K384" i="2" s="1"/>
  <c r="J383" i="2"/>
  <c r="I383" i="2"/>
  <c r="K383" i="2" s="1"/>
  <c r="K382" i="2"/>
  <c r="I382" i="2"/>
  <c r="J382" i="2" s="1"/>
  <c r="J381" i="2"/>
  <c r="I381" i="2"/>
  <c r="K381" i="2" s="1"/>
  <c r="I380" i="2"/>
  <c r="K380" i="2" s="1"/>
  <c r="J379" i="2"/>
  <c r="I379" i="2"/>
  <c r="K379" i="2" s="1"/>
  <c r="K378" i="2"/>
  <c r="I378" i="2"/>
  <c r="J378" i="2" s="1"/>
  <c r="J377" i="2"/>
  <c r="I377" i="2"/>
  <c r="K377" i="2" s="1"/>
  <c r="I376" i="2"/>
  <c r="K376" i="2" s="1"/>
  <c r="J375" i="2"/>
  <c r="I375" i="2"/>
  <c r="K375" i="2" s="1"/>
  <c r="K374" i="2"/>
  <c r="I374" i="2"/>
  <c r="J374" i="2" s="1"/>
  <c r="J373" i="2"/>
  <c r="I373" i="2"/>
  <c r="K373" i="2" s="1"/>
  <c r="I372" i="2"/>
  <c r="K372" i="2" s="1"/>
  <c r="J371" i="2"/>
  <c r="I371" i="2"/>
  <c r="K371" i="2" s="1"/>
  <c r="K370" i="2"/>
  <c r="I370" i="2"/>
  <c r="J370" i="2" s="1"/>
  <c r="J369" i="2"/>
  <c r="I369" i="2"/>
  <c r="K369" i="2" s="1"/>
  <c r="I368" i="2"/>
  <c r="K368" i="2" s="1"/>
  <c r="J367" i="2"/>
  <c r="I367" i="2"/>
  <c r="K367" i="2" s="1"/>
  <c r="K366" i="2"/>
  <c r="I366" i="2"/>
  <c r="J366" i="2" s="1"/>
  <c r="J365" i="2"/>
  <c r="I365" i="2"/>
  <c r="K365" i="2" s="1"/>
  <c r="I364" i="2"/>
  <c r="K364" i="2" s="1"/>
  <c r="J363" i="2"/>
  <c r="I363" i="2"/>
  <c r="K363" i="2" s="1"/>
  <c r="K362" i="2"/>
  <c r="I362" i="2"/>
  <c r="J362" i="2" s="1"/>
  <c r="J361" i="2"/>
  <c r="I361" i="2"/>
  <c r="K361" i="2" s="1"/>
  <c r="I360" i="2"/>
  <c r="K360" i="2" s="1"/>
  <c r="J359" i="2"/>
  <c r="I359" i="2"/>
  <c r="K359" i="2" s="1"/>
  <c r="K358" i="2"/>
  <c r="I358" i="2"/>
  <c r="J358" i="2" s="1"/>
  <c r="J357" i="2"/>
  <c r="I357" i="2"/>
  <c r="K357" i="2" s="1"/>
  <c r="I356" i="2"/>
  <c r="K356" i="2" s="1"/>
  <c r="J355" i="2"/>
  <c r="I355" i="2"/>
  <c r="K355" i="2" s="1"/>
  <c r="K354" i="2"/>
  <c r="I354" i="2"/>
  <c r="J354" i="2" s="1"/>
  <c r="J353" i="2"/>
  <c r="I353" i="2"/>
  <c r="K353" i="2" s="1"/>
  <c r="I352" i="2"/>
  <c r="K352" i="2" s="1"/>
  <c r="J351" i="2"/>
  <c r="I351" i="2"/>
  <c r="K351" i="2" s="1"/>
  <c r="K350" i="2"/>
  <c r="I350" i="2"/>
  <c r="J350" i="2" s="1"/>
  <c r="J349" i="2"/>
  <c r="I349" i="2"/>
  <c r="K349" i="2" s="1"/>
  <c r="I348" i="2"/>
  <c r="K348" i="2" s="1"/>
  <c r="J347" i="2"/>
  <c r="I347" i="2"/>
  <c r="K347" i="2" s="1"/>
  <c r="K346" i="2"/>
  <c r="I346" i="2"/>
  <c r="J346" i="2" s="1"/>
  <c r="J345" i="2"/>
  <c r="I345" i="2"/>
  <c r="K345" i="2" s="1"/>
  <c r="I344" i="2"/>
  <c r="K344" i="2" s="1"/>
  <c r="J343" i="2"/>
  <c r="I343" i="2"/>
  <c r="K343" i="2" s="1"/>
  <c r="K342" i="2"/>
  <c r="I342" i="2"/>
  <c r="J342" i="2" s="1"/>
  <c r="J341" i="2"/>
  <c r="I341" i="2"/>
  <c r="K341" i="2" s="1"/>
  <c r="I340" i="2"/>
  <c r="K340" i="2" s="1"/>
  <c r="J339" i="2"/>
  <c r="I339" i="2"/>
  <c r="K339" i="2" s="1"/>
  <c r="K338" i="2"/>
  <c r="I338" i="2"/>
  <c r="J338" i="2" s="1"/>
  <c r="J337" i="2"/>
  <c r="I337" i="2"/>
  <c r="K337" i="2" s="1"/>
  <c r="I336" i="2"/>
  <c r="K336" i="2" s="1"/>
  <c r="J335" i="2"/>
  <c r="I335" i="2"/>
  <c r="K335" i="2" s="1"/>
  <c r="K334" i="2"/>
  <c r="I334" i="2"/>
  <c r="J334" i="2" s="1"/>
  <c r="J333" i="2"/>
  <c r="I333" i="2"/>
  <c r="K333" i="2" s="1"/>
  <c r="I332" i="2"/>
  <c r="K332" i="2" s="1"/>
  <c r="J331" i="2"/>
  <c r="I331" i="2"/>
  <c r="K331" i="2" s="1"/>
  <c r="K330" i="2"/>
  <c r="I330" i="2"/>
  <c r="J330" i="2" s="1"/>
  <c r="J329" i="2"/>
  <c r="I329" i="2"/>
  <c r="K329" i="2" s="1"/>
  <c r="I328" i="2"/>
  <c r="K328" i="2" s="1"/>
  <c r="J327" i="2"/>
  <c r="I327" i="2"/>
  <c r="K327" i="2" s="1"/>
  <c r="K326" i="2"/>
  <c r="I326" i="2"/>
  <c r="J326" i="2" s="1"/>
  <c r="J325" i="2"/>
  <c r="I325" i="2"/>
  <c r="K325" i="2" s="1"/>
  <c r="I324" i="2"/>
  <c r="K324" i="2" s="1"/>
  <c r="K323" i="2"/>
  <c r="J323" i="2"/>
  <c r="I323" i="2"/>
  <c r="K322" i="2"/>
  <c r="I322" i="2"/>
  <c r="J322" i="2" s="1"/>
  <c r="J321" i="2"/>
  <c r="I321" i="2"/>
  <c r="K321" i="2" s="1"/>
  <c r="I320" i="2"/>
  <c r="K320" i="2" s="1"/>
  <c r="K319" i="2"/>
  <c r="J319" i="2"/>
  <c r="I319" i="2"/>
  <c r="K318" i="2"/>
  <c r="I318" i="2"/>
  <c r="J318" i="2" s="1"/>
  <c r="J317" i="2"/>
  <c r="I317" i="2"/>
  <c r="K317" i="2" s="1"/>
  <c r="I316" i="2"/>
  <c r="K316" i="2" s="1"/>
  <c r="K315" i="2"/>
  <c r="J315" i="2"/>
  <c r="I315" i="2"/>
  <c r="K314" i="2"/>
  <c r="I314" i="2"/>
  <c r="J314" i="2" s="1"/>
  <c r="J313" i="2"/>
  <c r="I313" i="2"/>
  <c r="K313" i="2" s="1"/>
  <c r="I312" i="2"/>
  <c r="K312" i="2" s="1"/>
  <c r="K311" i="2"/>
  <c r="J311" i="2"/>
  <c r="I311" i="2"/>
  <c r="K310" i="2"/>
  <c r="I310" i="2"/>
  <c r="J310" i="2" s="1"/>
  <c r="J309" i="2"/>
  <c r="I309" i="2"/>
  <c r="K309" i="2" s="1"/>
  <c r="I308" i="2"/>
  <c r="K308" i="2" s="1"/>
  <c r="K307" i="2"/>
  <c r="J307" i="2"/>
  <c r="I307" i="2"/>
  <c r="K306" i="2"/>
  <c r="I306" i="2"/>
  <c r="J306" i="2" s="1"/>
  <c r="J305" i="2"/>
  <c r="I305" i="2"/>
  <c r="K305" i="2" s="1"/>
  <c r="I304" i="2"/>
  <c r="K304" i="2" s="1"/>
  <c r="K303" i="2"/>
  <c r="J303" i="2"/>
  <c r="I303" i="2"/>
  <c r="K302" i="2"/>
  <c r="I302" i="2"/>
  <c r="J302" i="2" s="1"/>
  <c r="J301" i="2"/>
  <c r="I301" i="2"/>
  <c r="K301" i="2" s="1"/>
  <c r="I300" i="2"/>
  <c r="K300" i="2" s="1"/>
  <c r="J299" i="2"/>
  <c r="I299" i="2"/>
  <c r="K299" i="2" s="1"/>
  <c r="K298" i="2"/>
  <c r="I298" i="2"/>
  <c r="J298" i="2" s="1"/>
  <c r="J297" i="2"/>
  <c r="I297" i="2"/>
  <c r="K297" i="2" s="1"/>
  <c r="I296" i="2"/>
  <c r="K296" i="2" s="1"/>
  <c r="J295" i="2"/>
  <c r="I295" i="2"/>
  <c r="K295" i="2" s="1"/>
  <c r="K294" i="2"/>
  <c r="I294" i="2"/>
  <c r="J294" i="2" s="1"/>
  <c r="J293" i="2"/>
  <c r="I293" i="2"/>
  <c r="K293" i="2" s="1"/>
  <c r="I292" i="2"/>
  <c r="K292" i="2" s="1"/>
  <c r="J291" i="2"/>
  <c r="I291" i="2"/>
  <c r="K291" i="2" s="1"/>
  <c r="K290" i="2"/>
  <c r="I290" i="2"/>
  <c r="J290" i="2" s="1"/>
  <c r="J289" i="2"/>
  <c r="I289" i="2"/>
  <c r="K289" i="2" s="1"/>
  <c r="I288" i="2"/>
  <c r="K288" i="2" s="1"/>
  <c r="J287" i="2"/>
  <c r="I287" i="2"/>
  <c r="K287" i="2" s="1"/>
  <c r="K286" i="2"/>
  <c r="I286" i="2"/>
  <c r="J286" i="2" s="1"/>
  <c r="J285" i="2"/>
  <c r="I285" i="2"/>
  <c r="K285" i="2" s="1"/>
  <c r="I284" i="2"/>
  <c r="K284" i="2" s="1"/>
  <c r="J283" i="2"/>
  <c r="I283" i="2"/>
  <c r="K283" i="2" s="1"/>
  <c r="K282" i="2"/>
  <c r="I282" i="2"/>
  <c r="J282" i="2" s="1"/>
  <c r="J281" i="2"/>
  <c r="I281" i="2"/>
  <c r="K281" i="2" s="1"/>
  <c r="I280" i="2"/>
  <c r="K280" i="2" s="1"/>
  <c r="J279" i="2"/>
  <c r="I279" i="2"/>
  <c r="K279" i="2" s="1"/>
  <c r="K278" i="2"/>
  <c r="I278" i="2"/>
  <c r="J278" i="2" s="1"/>
  <c r="J277" i="2"/>
  <c r="I277" i="2"/>
  <c r="K277" i="2" s="1"/>
  <c r="I276" i="2"/>
  <c r="K276" i="2" s="1"/>
  <c r="J275" i="2"/>
  <c r="I275" i="2"/>
  <c r="K275" i="2" s="1"/>
  <c r="K274" i="2"/>
  <c r="I274" i="2"/>
  <c r="J274" i="2" s="1"/>
  <c r="J273" i="2"/>
  <c r="I273" i="2"/>
  <c r="K273" i="2" s="1"/>
  <c r="I272" i="2"/>
  <c r="K272" i="2" s="1"/>
  <c r="J271" i="2"/>
  <c r="I271" i="2"/>
  <c r="K271" i="2" s="1"/>
  <c r="K270" i="2"/>
  <c r="I270" i="2"/>
  <c r="J270" i="2" s="1"/>
  <c r="J269" i="2"/>
  <c r="I269" i="2"/>
  <c r="K269" i="2" s="1"/>
  <c r="I268" i="2"/>
  <c r="K268" i="2" s="1"/>
  <c r="J267" i="2"/>
  <c r="I267" i="2"/>
  <c r="K267" i="2" s="1"/>
  <c r="K266" i="2"/>
  <c r="I266" i="2"/>
  <c r="J266" i="2" s="1"/>
  <c r="J265" i="2"/>
  <c r="I265" i="2"/>
  <c r="K265" i="2" s="1"/>
  <c r="I264" i="2"/>
  <c r="K264" i="2" s="1"/>
  <c r="J263" i="2"/>
  <c r="I263" i="2"/>
  <c r="K263" i="2" s="1"/>
  <c r="K262" i="2"/>
  <c r="I262" i="2"/>
  <c r="J262" i="2" s="1"/>
  <c r="J261" i="2"/>
  <c r="I261" i="2"/>
  <c r="K261" i="2" s="1"/>
  <c r="I260" i="2"/>
  <c r="K260" i="2" s="1"/>
  <c r="J259" i="2"/>
  <c r="I259" i="2"/>
  <c r="K259" i="2" s="1"/>
  <c r="K258" i="2"/>
  <c r="I258" i="2"/>
  <c r="J258" i="2" s="1"/>
  <c r="J257" i="2"/>
  <c r="I257" i="2"/>
  <c r="K257" i="2" s="1"/>
  <c r="I256" i="2"/>
  <c r="K256" i="2" s="1"/>
  <c r="J255" i="2"/>
  <c r="I255" i="2"/>
  <c r="K255" i="2" s="1"/>
  <c r="K254" i="2"/>
  <c r="I254" i="2"/>
  <c r="J254" i="2" s="1"/>
  <c r="J253" i="2"/>
  <c r="I253" i="2"/>
  <c r="K253" i="2" s="1"/>
  <c r="I252" i="2"/>
  <c r="K252" i="2" s="1"/>
  <c r="J251" i="2"/>
  <c r="I251" i="2"/>
  <c r="K251" i="2" s="1"/>
  <c r="K250" i="2"/>
  <c r="I250" i="2"/>
  <c r="J250" i="2" s="1"/>
  <c r="J249" i="2"/>
  <c r="I249" i="2"/>
  <c r="K249" i="2" s="1"/>
  <c r="I248" i="2"/>
  <c r="K248" i="2" s="1"/>
  <c r="J247" i="2"/>
  <c r="I247" i="2"/>
  <c r="K247" i="2" s="1"/>
  <c r="K246" i="2"/>
  <c r="I246" i="2"/>
  <c r="J246" i="2" s="1"/>
  <c r="J245" i="2"/>
  <c r="I245" i="2"/>
  <c r="K245" i="2" s="1"/>
  <c r="I244" i="2"/>
  <c r="K244" i="2" s="1"/>
  <c r="J243" i="2"/>
  <c r="I243" i="2"/>
  <c r="K243" i="2" s="1"/>
  <c r="K242" i="2"/>
  <c r="I242" i="2"/>
  <c r="J242" i="2" s="1"/>
  <c r="J241" i="2"/>
  <c r="I241" i="2"/>
  <c r="K241" i="2" s="1"/>
  <c r="I240" i="2"/>
  <c r="K240" i="2" s="1"/>
  <c r="J239" i="2"/>
  <c r="I239" i="2"/>
  <c r="K239" i="2" s="1"/>
  <c r="K238" i="2"/>
  <c r="I238" i="2"/>
  <c r="J238" i="2" s="1"/>
  <c r="J237" i="2"/>
  <c r="I237" i="2"/>
  <c r="K237" i="2" s="1"/>
  <c r="I236" i="2"/>
  <c r="K236" i="2" s="1"/>
  <c r="J235" i="2"/>
  <c r="I235" i="2"/>
  <c r="K235" i="2" s="1"/>
  <c r="K234" i="2"/>
  <c r="I234" i="2"/>
  <c r="J234" i="2" s="1"/>
  <c r="J233" i="2"/>
  <c r="I233" i="2"/>
  <c r="K233" i="2" s="1"/>
  <c r="I232" i="2"/>
  <c r="K232" i="2" s="1"/>
  <c r="J231" i="2"/>
  <c r="I231" i="2"/>
  <c r="K231" i="2" s="1"/>
  <c r="K230" i="2"/>
  <c r="I230" i="2"/>
  <c r="J230" i="2" s="1"/>
  <c r="J229" i="2"/>
  <c r="I229" i="2"/>
  <c r="K229" i="2" s="1"/>
  <c r="I228" i="2"/>
  <c r="K228" i="2" s="1"/>
  <c r="J227" i="2"/>
  <c r="I227" i="2"/>
  <c r="K227" i="2" s="1"/>
  <c r="K226" i="2"/>
  <c r="I226" i="2"/>
  <c r="J226" i="2" s="1"/>
  <c r="J225" i="2"/>
  <c r="I225" i="2"/>
  <c r="K225" i="2" s="1"/>
  <c r="I224" i="2"/>
  <c r="K224" i="2" s="1"/>
  <c r="J223" i="2"/>
  <c r="I223" i="2"/>
  <c r="K223" i="2" s="1"/>
  <c r="K222" i="2"/>
  <c r="I222" i="2"/>
  <c r="J222" i="2" s="1"/>
  <c r="J221" i="2"/>
  <c r="I221" i="2"/>
  <c r="K221" i="2" s="1"/>
  <c r="I220" i="2"/>
  <c r="K220" i="2" s="1"/>
  <c r="J219" i="2"/>
  <c r="I219" i="2"/>
  <c r="K219" i="2" s="1"/>
  <c r="K218" i="2"/>
  <c r="I218" i="2"/>
  <c r="J218" i="2" s="1"/>
  <c r="J217" i="2"/>
  <c r="I217" i="2"/>
  <c r="K217" i="2" s="1"/>
  <c r="L216" i="2"/>
  <c r="J216" i="2"/>
  <c r="I216" i="2"/>
  <c r="K216" i="2" s="1"/>
  <c r="L215" i="2"/>
  <c r="J215" i="2"/>
  <c r="I215" i="2"/>
  <c r="K215" i="2" s="1"/>
  <c r="I214" i="2"/>
  <c r="K214" i="2" s="1"/>
  <c r="J213" i="2"/>
  <c r="I213" i="2"/>
  <c r="K213" i="2" s="1"/>
  <c r="K212" i="2"/>
  <c r="I212" i="2"/>
  <c r="J212" i="2" s="1"/>
  <c r="J211" i="2"/>
  <c r="I211" i="2"/>
  <c r="K211" i="2" s="1"/>
  <c r="I210" i="2"/>
  <c r="K210" i="2" s="1"/>
  <c r="J209" i="2"/>
  <c r="I209" i="2"/>
  <c r="K209" i="2" s="1"/>
  <c r="L208" i="2"/>
  <c r="J208" i="2"/>
  <c r="I208" i="2"/>
  <c r="K208" i="2" s="1"/>
  <c r="K207" i="2"/>
  <c r="I207" i="2"/>
  <c r="J207" i="2" s="1"/>
  <c r="J206" i="2"/>
  <c r="I206" i="2"/>
  <c r="K206" i="2" s="1"/>
  <c r="L205" i="2"/>
  <c r="J205" i="2"/>
  <c r="I205" i="2"/>
  <c r="K205" i="2" s="1"/>
  <c r="I204" i="2"/>
  <c r="K204" i="2" s="1"/>
  <c r="J203" i="2"/>
  <c r="I203" i="2"/>
  <c r="K203" i="2" s="1"/>
  <c r="A203" i="2" s="1"/>
  <c r="J202" i="2"/>
  <c r="I202" i="2"/>
  <c r="K202" i="2" s="1"/>
  <c r="A202" i="2" s="1"/>
  <c r="L201" i="2"/>
  <c r="I201" i="2"/>
  <c r="K201" i="2" s="1"/>
  <c r="L200" i="2"/>
  <c r="I200" i="2"/>
  <c r="K200" i="2" s="1"/>
  <c r="K199" i="2"/>
  <c r="J199" i="2"/>
  <c r="I199" i="2"/>
  <c r="K198" i="2"/>
  <c r="A198" i="2" s="1"/>
  <c r="I198" i="2"/>
  <c r="J198" i="2" s="1"/>
  <c r="K197" i="2"/>
  <c r="I197" i="2"/>
  <c r="J197" i="2" s="1"/>
  <c r="J196" i="2"/>
  <c r="I196" i="2"/>
  <c r="K196" i="2" s="1"/>
  <c r="I195" i="2"/>
  <c r="K195" i="2" s="1"/>
  <c r="J194" i="2"/>
  <c r="I194" i="2"/>
  <c r="K194" i="2" s="1"/>
  <c r="K193" i="2"/>
  <c r="I193" i="2"/>
  <c r="J193" i="2" s="1"/>
  <c r="J192" i="2"/>
  <c r="I192" i="2"/>
  <c r="K192" i="2" s="1"/>
  <c r="I191" i="2"/>
  <c r="K191" i="2" s="1"/>
  <c r="J190" i="2"/>
  <c r="I190" i="2"/>
  <c r="K190" i="2" s="1"/>
  <c r="K189" i="2"/>
  <c r="I189" i="2"/>
  <c r="J189" i="2" s="1"/>
  <c r="L188" i="2"/>
  <c r="K188" i="2"/>
  <c r="I188" i="2"/>
  <c r="J188" i="2" s="1"/>
  <c r="L187" i="2"/>
  <c r="L186" i="2"/>
  <c r="J186" i="2"/>
  <c r="I186" i="2"/>
  <c r="K186" i="2" s="1"/>
  <c r="K184" i="2"/>
  <c r="I184" i="2"/>
  <c r="J184" i="2" s="1"/>
  <c r="L183" i="2"/>
  <c r="K183" i="2"/>
  <c r="I183" i="2"/>
  <c r="J183" i="2" s="1"/>
  <c r="J182" i="2"/>
  <c r="I182" i="2"/>
  <c r="K182" i="2" s="1"/>
  <c r="I181" i="2"/>
  <c r="K181" i="2" s="1"/>
  <c r="K180" i="2"/>
  <c r="J180" i="2"/>
  <c r="I180" i="2"/>
  <c r="K179" i="2"/>
  <c r="I179" i="2"/>
  <c r="J179" i="2" s="1"/>
  <c r="J178" i="2"/>
  <c r="I178" i="2"/>
  <c r="K178" i="2" s="1"/>
  <c r="I177" i="2"/>
  <c r="K177" i="2" s="1"/>
  <c r="K176" i="2"/>
  <c r="J176" i="2"/>
  <c r="I176" i="2"/>
  <c r="K175" i="2"/>
  <c r="I175" i="2"/>
  <c r="J175" i="2" s="1"/>
  <c r="J174" i="2"/>
  <c r="I174" i="2"/>
  <c r="K174" i="2" s="1"/>
  <c r="I173" i="2"/>
  <c r="K173" i="2" s="1"/>
  <c r="K172" i="2"/>
  <c r="J172" i="2"/>
  <c r="I172" i="2"/>
  <c r="K171" i="2"/>
  <c r="I171" i="2"/>
  <c r="J171" i="2" s="1"/>
  <c r="J170" i="2"/>
  <c r="I170" i="2"/>
  <c r="K170" i="2" s="1"/>
  <c r="A170" i="2" s="1"/>
  <c r="L169" i="2"/>
  <c r="K169" i="2"/>
  <c r="I169" i="2"/>
  <c r="J169" i="2" s="1"/>
  <c r="J168" i="2"/>
  <c r="I168" i="2"/>
  <c r="K168" i="2" s="1"/>
  <c r="I167" i="2"/>
  <c r="K167" i="2" s="1"/>
  <c r="J166" i="2"/>
  <c r="I166" i="2"/>
  <c r="K166" i="2" s="1"/>
  <c r="K165" i="2"/>
  <c r="I165" i="2"/>
  <c r="J165" i="2" s="1"/>
  <c r="J164" i="2"/>
  <c r="I164" i="2"/>
  <c r="K164" i="2" s="1"/>
  <c r="I163" i="2"/>
  <c r="K163" i="2" s="1"/>
  <c r="J162" i="2"/>
  <c r="I162" i="2"/>
  <c r="K162" i="2" s="1"/>
  <c r="L161" i="2"/>
  <c r="J161" i="2"/>
  <c r="I161" i="2"/>
  <c r="K161" i="2" s="1"/>
  <c r="K160" i="2"/>
  <c r="I160" i="2"/>
  <c r="J160" i="2" s="1"/>
  <c r="J159" i="2"/>
  <c r="I159" i="2"/>
  <c r="K159" i="2" s="1"/>
  <c r="I158" i="2"/>
  <c r="K158" i="2" s="1"/>
  <c r="J157" i="2"/>
  <c r="I157" i="2"/>
  <c r="K157" i="2" s="1"/>
  <c r="K155" i="2"/>
  <c r="I155" i="2"/>
  <c r="J155" i="2" s="1"/>
  <c r="D155" i="2" a="1"/>
  <c r="D155" i="2"/>
  <c r="I154" i="2"/>
  <c r="K154" i="2" s="1"/>
  <c r="D154" i="2" a="1"/>
  <c r="D154" i="2" s="1"/>
  <c r="I152" i="2"/>
  <c r="K152" i="2" s="1"/>
  <c r="D152" i="2" a="1"/>
  <c r="D152" i="2" s="1"/>
  <c r="K151" i="2"/>
  <c r="J151" i="2"/>
  <c r="I151" i="2"/>
  <c r="D151" i="2" a="1"/>
  <c r="D151" i="2" s="1"/>
  <c r="K150" i="2"/>
  <c r="I150" i="2"/>
  <c r="J150" i="2" s="1"/>
  <c r="D150" i="2" a="1"/>
  <c r="D150" i="2"/>
  <c r="J149" i="2"/>
  <c r="I149" i="2"/>
  <c r="K149" i="2" s="1"/>
  <c r="D149" i="2" a="1"/>
  <c r="D149" i="2" s="1"/>
  <c r="I148" i="2"/>
  <c r="K148" i="2" s="1"/>
  <c r="D148" i="2" a="1"/>
  <c r="D148" i="2"/>
  <c r="K147" i="2"/>
  <c r="J147" i="2"/>
  <c r="I147" i="2"/>
  <c r="D147" i="2" a="1"/>
  <c r="D147" i="2" s="1"/>
  <c r="K146" i="2"/>
  <c r="I146" i="2"/>
  <c r="J146" i="2" s="1"/>
  <c r="D146" i="2" a="1"/>
  <c r="D146" i="2"/>
  <c r="I145" i="2"/>
  <c r="K145" i="2" s="1"/>
  <c r="D145" i="2" a="1"/>
  <c r="D145" i="2" s="1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N9" i="15"/>
  <c r="N8" i="15"/>
  <c r="N7" i="15"/>
  <c r="N6" i="15"/>
  <c r="N5" i="15"/>
  <c r="N4" i="15"/>
  <c r="N3" i="15"/>
  <c r="N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27" i="15"/>
  <c r="N12" i="15"/>
  <c r="N10" i="15"/>
  <c r="N91" i="15"/>
  <c r="N87" i="15"/>
  <c r="N82" i="15"/>
  <c r="N58" i="15"/>
  <c r="N54" i="15"/>
  <c r="N50" i="15"/>
  <c r="N46" i="15"/>
  <c r="N42" i="15"/>
  <c r="N38" i="15"/>
  <c r="N34" i="15"/>
  <c r="N30" i="15"/>
  <c r="N23" i="15"/>
  <c r="N19" i="15"/>
  <c r="N14" i="15"/>
  <c r="N92" i="15"/>
  <c r="N88" i="15"/>
  <c r="N84" i="15"/>
  <c r="N83" i="15"/>
  <c r="N59" i="15"/>
  <c r="N55" i="15"/>
  <c r="N51" i="15"/>
  <c r="N47" i="15"/>
  <c r="N43" i="15"/>
  <c r="N39" i="15"/>
  <c r="N35" i="15"/>
  <c r="N31" i="15"/>
  <c r="N24" i="15"/>
  <c r="N20" i="15"/>
  <c r="N15" i="15"/>
  <c r="N11" i="15"/>
  <c r="N89" i="15"/>
  <c r="N85" i="15"/>
  <c r="N60" i="15"/>
  <c r="N56" i="15"/>
  <c r="N52" i="15"/>
  <c r="N48" i="15"/>
  <c r="N44" i="15"/>
  <c r="N40" i="15"/>
  <c r="N36" i="15"/>
  <c r="N32" i="15"/>
  <c r="N28" i="15"/>
  <c r="N25" i="15"/>
  <c r="N21" i="15"/>
  <c r="N16" i="15"/>
  <c r="N90" i="15"/>
  <c r="N86" i="15"/>
  <c r="N61" i="15"/>
  <c r="N57" i="15"/>
  <c r="N53" i="15"/>
  <c r="N49" i="15"/>
  <c r="N45" i="15"/>
  <c r="N41" i="15"/>
  <c r="N37" i="15"/>
  <c r="N33" i="15"/>
  <c r="N29" i="15"/>
  <c r="N26" i="15"/>
  <c r="N22" i="15"/>
  <c r="N18" i="15"/>
  <c r="N17" i="15"/>
  <c r="N13" i="15"/>
  <c r="F52" i="14" l="1"/>
  <c r="F83" i="14"/>
  <c r="F85" i="14"/>
  <c r="F120" i="14"/>
  <c r="F169" i="14"/>
  <c r="F175" i="14"/>
  <c r="F210" i="14"/>
  <c r="F224" i="14"/>
  <c r="F228" i="14"/>
  <c r="F236" i="14"/>
  <c r="F271" i="14"/>
  <c r="F275" i="14"/>
  <c r="F279" i="14"/>
  <c r="F296" i="14"/>
  <c r="F485" i="14"/>
  <c r="F505" i="14"/>
  <c r="F74" i="14"/>
  <c r="F119" i="14"/>
  <c r="F163" i="14"/>
  <c r="F174" i="14"/>
  <c r="F192" i="14"/>
  <c r="F223" i="14"/>
  <c r="F227" i="14"/>
  <c r="F231" i="14"/>
  <c r="F270" i="14"/>
  <c r="F274" i="14"/>
  <c r="F278" i="14"/>
  <c r="F295" i="14"/>
  <c r="F484" i="14"/>
  <c r="F504" i="14"/>
  <c r="F31" i="14"/>
  <c r="F58" i="14"/>
  <c r="F101" i="14"/>
  <c r="F162" i="14"/>
  <c r="F191" i="14"/>
  <c r="F222" i="14"/>
  <c r="F226" i="14"/>
  <c r="F230" i="14"/>
  <c r="F269" i="14"/>
  <c r="F273" i="14"/>
  <c r="F277" i="14"/>
  <c r="F294" i="14"/>
  <c r="F482" i="14"/>
  <c r="F483" i="14"/>
  <c r="F503" i="14"/>
  <c r="F656" i="14"/>
  <c r="F626" i="14"/>
  <c r="F57" i="14"/>
  <c r="F98" i="14"/>
  <c r="F159" i="14"/>
  <c r="F190" i="14"/>
  <c r="F220" i="14"/>
  <c r="F225" i="14"/>
  <c r="F229" i="14"/>
  <c r="F268" i="14"/>
  <c r="F272" i="14"/>
  <c r="F276" i="14"/>
  <c r="F293" i="14"/>
  <c r="F481" i="14"/>
  <c r="F490" i="14"/>
  <c r="F523" i="14"/>
  <c r="F30" i="14"/>
  <c r="F34" i="14"/>
  <c r="F173" i="14"/>
  <c r="F298" i="14"/>
  <c r="F334" i="14"/>
  <c r="F337" i="14"/>
  <c r="F365" i="14"/>
  <c r="F372" i="14"/>
  <c r="F388" i="14"/>
  <c r="F419" i="14"/>
  <c r="F420" i="14"/>
  <c r="F421" i="14"/>
  <c r="F422" i="14"/>
  <c r="F434" i="14"/>
  <c r="F435" i="14"/>
  <c r="F436" i="14"/>
  <c r="F437" i="14"/>
  <c r="F438" i="14"/>
  <c r="F439" i="14"/>
  <c r="F440" i="14"/>
  <c r="F441" i="14"/>
  <c r="F442" i="14"/>
  <c r="F443" i="14"/>
  <c r="F6" i="14"/>
  <c r="F7" i="14"/>
  <c r="F13" i="14"/>
  <c r="F14" i="14"/>
  <c r="F15" i="14"/>
  <c r="F16" i="14"/>
  <c r="F17" i="14"/>
  <c r="F29" i="14"/>
  <c r="J148" i="2"/>
  <c r="J152" i="2"/>
  <c r="J158" i="2"/>
  <c r="J163" i="2"/>
  <c r="J167" i="2"/>
  <c r="J173" i="2"/>
  <c r="J177" i="2"/>
  <c r="J181" i="2"/>
  <c r="J191" i="2"/>
  <c r="J195" i="2"/>
  <c r="J200" i="2"/>
  <c r="J201" i="2"/>
  <c r="J204" i="2"/>
  <c r="J210" i="2"/>
  <c r="J214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64" i="2"/>
  <c r="J368" i="2"/>
  <c r="J372" i="2"/>
  <c r="J376" i="2"/>
  <c r="J380" i="2"/>
  <c r="J384" i="2"/>
  <c r="J388" i="2"/>
  <c r="J392" i="2"/>
  <c r="J396" i="2"/>
  <c r="J400" i="2"/>
  <c r="J404" i="2"/>
  <c r="J408" i="2"/>
  <c r="J412" i="2"/>
  <c r="J416" i="2"/>
  <c r="J420" i="2"/>
  <c r="J424" i="2"/>
  <c r="J428" i="2"/>
  <c r="J432" i="2"/>
  <c r="J436" i="2"/>
  <c r="J440" i="2"/>
  <c r="J444" i="2"/>
  <c r="J448" i="2"/>
  <c r="J452" i="2"/>
  <c r="J456" i="2"/>
  <c r="J460" i="2"/>
  <c r="J464" i="2"/>
  <c r="J468" i="2"/>
  <c r="J472" i="2"/>
  <c r="J476" i="2"/>
  <c r="J480" i="2"/>
  <c r="J484" i="2"/>
  <c r="J488" i="2"/>
  <c r="J492" i="2"/>
  <c r="J496" i="2"/>
  <c r="J500" i="2"/>
  <c r="J504" i="2"/>
  <c r="J508" i="2"/>
  <c r="J512" i="2"/>
  <c r="J516" i="2"/>
  <c r="J520" i="2"/>
  <c r="J524" i="2"/>
  <c r="J528" i="2"/>
  <c r="J532" i="2"/>
  <c r="J536" i="2"/>
  <c r="J540" i="2"/>
  <c r="J544" i="2"/>
  <c r="J548" i="2"/>
  <c r="J552" i="2"/>
  <c r="J556" i="2"/>
  <c r="J560" i="2"/>
  <c r="J564" i="2"/>
  <c r="J568" i="2"/>
  <c r="J572" i="2"/>
  <c r="J576" i="2"/>
  <c r="J580" i="2"/>
  <c r="J584" i="2"/>
  <c r="J588" i="2"/>
  <c r="J592" i="2"/>
  <c r="J596" i="2"/>
  <c r="J600" i="2"/>
  <c r="J604" i="2"/>
  <c r="J608" i="2"/>
  <c r="J612" i="2"/>
  <c r="J616" i="2"/>
  <c r="J620" i="2"/>
  <c r="J624" i="2"/>
  <c r="J628" i="2"/>
  <c r="J632" i="2"/>
  <c r="J636" i="2"/>
  <c r="J640" i="2"/>
  <c r="J644" i="2"/>
  <c r="J648" i="2"/>
  <c r="J652" i="2"/>
  <c r="J656" i="2"/>
  <c r="J660" i="2"/>
  <c r="J664" i="2"/>
  <c r="J668" i="2"/>
  <c r="J672" i="2"/>
  <c r="J676" i="2"/>
  <c r="J680" i="2"/>
  <c r="J684" i="2"/>
  <c r="J688" i="2"/>
  <c r="J692" i="2"/>
  <c r="J696" i="2"/>
  <c r="J700" i="2"/>
  <c r="J704" i="2"/>
  <c r="J708" i="2"/>
  <c r="J712" i="2"/>
  <c r="J716" i="2"/>
  <c r="J720" i="2"/>
  <c r="J724" i="2"/>
  <c r="J728" i="2"/>
  <c r="J732" i="2"/>
  <c r="J736" i="2"/>
  <c r="J740" i="2"/>
  <c r="J744" i="2"/>
  <c r="J748" i="2"/>
  <c r="J752" i="2"/>
  <c r="J756" i="2"/>
  <c r="J760" i="2"/>
  <c r="J764" i="2"/>
  <c r="J768" i="2"/>
  <c r="J772" i="2"/>
  <c r="J776" i="2"/>
  <c r="J780" i="2"/>
  <c r="J784" i="2"/>
  <c r="J788" i="2"/>
  <c r="J792" i="2"/>
  <c r="J796" i="2"/>
  <c r="J800" i="2"/>
  <c r="J804" i="2"/>
  <c r="J808" i="2"/>
  <c r="J812" i="2"/>
  <c r="J816" i="2"/>
  <c r="J820" i="2"/>
  <c r="J824" i="2"/>
  <c r="J828" i="2"/>
  <c r="J832" i="2"/>
  <c r="J836" i="2"/>
  <c r="J840" i="2"/>
  <c r="J844" i="2"/>
  <c r="J848" i="2"/>
  <c r="J852" i="2"/>
  <c r="J856" i="2"/>
  <c r="J860" i="2"/>
  <c r="J864" i="2"/>
  <c r="J868" i="2"/>
  <c r="J872" i="2"/>
  <c r="J876" i="2"/>
  <c r="J880" i="2"/>
  <c r="J884" i="2"/>
  <c r="J888" i="2"/>
  <c r="J892" i="2"/>
  <c r="J896" i="2"/>
  <c r="J900" i="2"/>
  <c r="J904" i="2"/>
  <c r="J908" i="2"/>
  <c r="J912" i="2"/>
  <c r="J916" i="2"/>
  <c r="J920" i="2"/>
  <c r="J924" i="2"/>
  <c r="J928" i="2"/>
  <c r="J932" i="2"/>
  <c r="J936" i="2"/>
  <c r="J940" i="2"/>
  <c r="J944" i="2"/>
  <c r="J948" i="2"/>
  <c r="J952" i="2"/>
  <c r="J956" i="2"/>
  <c r="J960" i="2"/>
  <c r="J964" i="2"/>
  <c r="J968" i="2"/>
  <c r="J972" i="2"/>
  <c r="J976" i="2"/>
  <c r="J980" i="2"/>
  <c r="J984" i="2"/>
  <c r="J988" i="2"/>
  <c r="J992" i="2"/>
  <c r="J996" i="2"/>
  <c r="J1000" i="2"/>
  <c r="J1004" i="2"/>
  <c r="J1008" i="2"/>
  <c r="J1012" i="2"/>
  <c r="J1016" i="2"/>
  <c r="J1020" i="2"/>
  <c r="J1024" i="2"/>
  <c r="J1028" i="2"/>
  <c r="J1032" i="2"/>
  <c r="J1036" i="2"/>
  <c r="J1039" i="2"/>
  <c r="K1042" i="2"/>
  <c r="J1044" i="2"/>
  <c r="J1047" i="2"/>
  <c r="K1050" i="2"/>
  <c r="J1052" i="2"/>
  <c r="J1055" i="2"/>
  <c r="K1058" i="2"/>
  <c r="J1060" i="2"/>
  <c r="J1063" i="2"/>
  <c r="K1066" i="2"/>
  <c r="J1068" i="2"/>
  <c r="J1071" i="2"/>
  <c r="J145" i="2"/>
  <c r="J154" i="2"/>
  <c r="K1038" i="2"/>
  <c r="J1043" i="2"/>
  <c r="K1046" i="2"/>
  <c r="J1051" i="2"/>
  <c r="K1054" i="2"/>
  <c r="J1059" i="2"/>
  <c r="K1062" i="2"/>
  <c r="J1067" i="2"/>
  <c r="K1070" i="2"/>
  <c r="K156" i="3"/>
  <c r="K161" i="3"/>
  <c r="K162" i="3"/>
  <c r="K163" i="3"/>
  <c r="K167" i="3"/>
  <c r="K171" i="3"/>
  <c r="K176" i="3"/>
  <c r="K180" i="3"/>
  <c r="K184" i="3"/>
  <c r="K185" i="3"/>
  <c r="A185" i="3" s="1"/>
  <c r="K186" i="3"/>
  <c r="K191" i="3"/>
  <c r="K192" i="3"/>
  <c r="K196" i="3"/>
  <c r="K197" i="3"/>
  <c r="K204" i="3"/>
  <c r="K205" i="3"/>
  <c r="K206" i="3"/>
  <c r="K210" i="3"/>
  <c r="K216" i="3"/>
  <c r="K220" i="3"/>
  <c r="K221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406" i="3"/>
  <c r="K410" i="3"/>
  <c r="K414" i="3"/>
  <c r="K418" i="3"/>
  <c r="K422" i="3"/>
  <c r="K426" i="3"/>
  <c r="K430" i="3"/>
  <c r="K434" i="3"/>
  <c r="K438" i="3"/>
  <c r="K442" i="3"/>
  <c r="K446" i="3"/>
  <c r="K450" i="3"/>
  <c r="K454" i="3"/>
  <c r="K458" i="3"/>
  <c r="K462" i="3"/>
  <c r="K466" i="3"/>
  <c r="K470" i="3"/>
  <c r="K474" i="3"/>
  <c r="K478" i="3"/>
  <c r="K482" i="3"/>
  <c r="K486" i="3"/>
  <c r="K490" i="3"/>
  <c r="K494" i="3"/>
  <c r="K498" i="3"/>
  <c r="K502" i="3"/>
  <c r="K506" i="3"/>
  <c r="K510" i="3"/>
  <c r="K514" i="3"/>
  <c r="K518" i="3"/>
  <c r="K522" i="3"/>
  <c r="K526" i="3"/>
  <c r="K530" i="3"/>
  <c r="K534" i="3"/>
  <c r="K538" i="3"/>
  <c r="K542" i="3"/>
  <c r="K546" i="3"/>
  <c r="K550" i="3"/>
  <c r="K554" i="3"/>
  <c r="K558" i="3"/>
  <c r="K562" i="3"/>
  <c r="K566" i="3"/>
  <c r="K570" i="3"/>
  <c r="K574" i="3"/>
  <c r="K578" i="3"/>
  <c r="K582" i="3"/>
  <c r="K586" i="3"/>
  <c r="K590" i="3"/>
  <c r="K594" i="3"/>
  <c r="K598" i="3"/>
  <c r="K602" i="3"/>
  <c r="K606" i="3"/>
  <c r="K610" i="3"/>
  <c r="K614" i="3"/>
  <c r="K618" i="3"/>
  <c r="K622" i="3"/>
  <c r="K626" i="3"/>
  <c r="K630" i="3"/>
  <c r="K634" i="3"/>
  <c r="K638" i="3"/>
  <c r="K642" i="3"/>
  <c r="K646" i="3"/>
  <c r="K650" i="3"/>
  <c r="K654" i="3"/>
  <c r="K658" i="3"/>
  <c r="K662" i="3"/>
  <c r="K666" i="3"/>
  <c r="K670" i="3"/>
  <c r="K674" i="3"/>
  <c r="K678" i="3"/>
  <c r="K682" i="3"/>
  <c r="K686" i="3"/>
  <c r="K690" i="3"/>
  <c r="K694" i="3"/>
  <c r="K698" i="3"/>
  <c r="K702" i="3"/>
  <c r="K706" i="3"/>
  <c r="K710" i="3"/>
  <c r="K714" i="3"/>
  <c r="K718" i="3"/>
  <c r="K722" i="3"/>
  <c r="K726" i="3"/>
  <c r="K730" i="3"/>
  <c r="K734" i="3"/>
  <c r="K738" i="3"/>
  <c r="K742" i="3"/>
  <c r="K746" i="3"/>
  <c r="K750" i="3"/>
  <c r="K754" i="3"/>
  <c r="K758" i="3"/>
  <c r="K762" i="3"/>
  <c r="K766" i="3"/>
  <c r="K770" i="3"/>
  <c r="K774" i="3"/>
  <c r="K778" i="3"/>
  <c r="K782" i="3"/>
  <c r="K786" i="3"/>
  <c r="K790" i="3"/>
  <c r="K794" i="3"/>
  <c r="K798" i="3"/>
  <c r="K802" i="3"/>
  <c r="K806" i="3"/>
  <c r="K810" i="3"/>
  <c r="K814" i="3"/>
  <c r="K818" i="3"/>
  <c r="K822" i="3"/>
  <c r="K826" i="3"/>
  <c r="K830" i="3"/>
  <c r="K834" i="3"/>
  <c r="K838" i="3"/>
  <c r="K842" i="3"/>
  <c r="K846" i="3"/>
  <c r="K850" i="3"/>
  <c r="K854" i="3"/>
  <c r="K858" i="3"/>
  <c r="K862" i="3"/>
  <c r="K866" i="3"/>
  <c r="K870" i="3"/>
  <c r="K874" i="3"/>
  <c r="K878" i="3"/>
  <c r="K882" i="3"/>
  <c r="K886" i="3"/>
  <c r="K890" i="3"/>
  <c r="K894" i="3"/>
  <c r="K898" i="3"/>
  <c r="K902" i="3"/>
  <c r="K906" i="3"/>
  <c r="K910" i="3"/>
  <c r="K914" i="3"/>
  <c r="K918" i="3"/>
  <c r="K922" i="3"/>
  <c r="K926" i="3"/>
  <c r="K930" i="3"/>
  <c r="K934" i="3"/>
  <c r="K938" i="3"/>
  <c r="K942" i="3"/>
  <c r="K946" i="3"/>
  <c r="K950" i="3"/>
  <c r="K954" i="3"/>
  <c r="K958" i="3"/>
  <c r="K962" i="3"/>
  <c r="K966" i="3"/>
  <c r="K970" i="3"/>
  <c r="K974" i="3"/>
  <c r="K978" i="3"/>
  <c r="K982" i="3"/>
  <c r="K986" i="3"/>
  <c r="K990" i="3"/>
  <c r="K994" i="3"/>
  <c r="K998" i="3"/>
  <c r="K1002" i="3"/>
  <c r="K1006" i="3"/>
  <c r="K1010" i="3"/>
  <c r="K1014" i="3"/>
  <c r="K1018" i="3"/>
  <c r="K1022" i="3"/>
  <c r="K1026" i="3"/>
  <c r="K1030" i="3"/>
  <c r="K1034" i="3"/>
  <c r="K1038" i="3"/>
  <c r="K1042" i="3"/>
  <c r="K1046" i="3"/>
  <c r="K1050" i="3"/>
  <c r="K1054" i="3"/>
  <c r="K1058" i="3"/>
  <c r="K1062" i="3"/>
  <c r="K1066" i="3"/>
  <c r="K1070" i="3"/>
  <c r="K147" i="4"/>
  <c r="K151" i="4"/>
  <c r="J152" i="4"/>
  <c r="K156" i="4"/>
  <c r="K160" i="4"/>
  <c r="K167" i="4"/>
  <c r="K171" i="4"/>
  <c r="K175" i="4"/>
  <c r="K179" i="4"/>
  <c r="K187" i="4"/>
  <c r="K188" i="4"/>
  <c r="A188" i="4" s="1"/>
  <c r="K195" i="4"/>
  <c r="K196" i="4"/>
  <c r="K201" i="4"/>
  <c r="K204" i="4"/>
  <c r="K208" i="4"/>
  <c r="K212" i="4"/>
  <c r="K217" i="4"/>
  <c r="K221" i="4"/>
  <c r="K225" i="4"/>
  <c r="K228" i="4"/>
  <c r="J233" i="4"/>
  <c r="K236" i="4"/>
  <c r="J241" i="4"/>
  <c r="K244" i="4"/>
  <c r="J249" i="4"/>
  <c r="K252" i="4"/>
  <c r="J257" i="4"/>
  <c r="K260" i="4"/>
  <c r="J265" i="4"/>
  <c r="K268" i="4"/>
  <c r="J273" i="4"/>
  <c r="K276" i="4"/>
  <c r="J281" i="4"/>
  <c r="K284" i="4"/>
  <c r="J289" i="4"/>
  <c r="K292" i="4"/>
  <c r="J297" i="4"/>
  <c r="K300" i="4"/>
  <c r="J305" i="4"/>
  <c r="K308" i="4"/>
  <c r="J313" i="4"/>
  <c r="K316" i="4"/>
  <c r="J321" i="4"/>
  <c r="K324" i="4"/>
  <c r="J329" i="4"/>
  <c r="K332" i="4"/>
  <c r="J337" i="4"/>
  <c r="K340" i="4"/>
  <c r="J345" i="4"/>
  <c r="K348" i="4"/>
  <c r="J353" i="4"/>
  <c r="K356" i="4"/>
  <c r="J361" i="4"/>
  <c r="K364" i="4"/>
  <c r="J369" i="4"/>
  <c r="K372" i="4"/>
  <c r="J377" i="4"/>
  <c r="K380" i="4"/>
  <c r="J385" i="4"/>
  <c r="K388" i="4"/>
  <c r="J393" i="4"/>
  <c r="K396" i="4"/>
  <c r="J401" i="4"/>
  <c r="K404" i="4"/>
  <c r="J409" i="4"/>
  <c r="K412" i="4"/>
  <c r="J417" i="4"/>
  <c r="K420" i="4"/>
  <c r="J422" i="4"/>
  <c r="K426" i="4"/>
  <c r="J426" i="4"/>
  <c r="K433" i="4"/>
  <c r="K435" i="4"/>
  <c r="J437" i="4"/>
  <c r="K437" i="4"/>
  <c r="J454" i="4"/>
  <c r="K458" i="4"/>
  <c r="J458" i="4"/>
  <c r="K467" i="4"/>
  <c r="J469" i="4"/>
  <c r="K469" i="4"/>
  <c r="K490" i="4"/>
  <c r="J490" i="4"/>
  <c r="K499" i="4"/>
  <c r="J501" i="4"/>
  <c r="K501" i="4"/>
  <c r="J518" i="4"/>
  <c r="K522" i="4"/>
  <c r="J522" i="4"/>
  <c r="K529" i="4"/>
  <c r="K531" i="4"/>
  <c r="J533" i="4"/>
  <c r="K533" i="4"/>
  <c r="J550" i="4"/>
  <c r="K554" i="4"/>
  <c r="J554" i="4"/>
  <c r="K561" i="4"/>
  <c r="K563" i="4"/>
  <c r="J565" i="4"/>
  <c r="K565" i="4"/>
  <c r="K567" i="4"/>
  <c r="J582" i="4"/>
  <c r="K586" i="4"/>
  <c r="J586" i="4"/>
  <c r="K593" i="4"/>
  <c r="K595" i="4"/>
  <c r="J597" i="4"/>
  <c r="K597" i="4"/>
  <c r="J603" i="4"/>
  <c r="J611" i="4"/>
  <c r="J619" i="4"/>
  <c r="J627" i="4"/>
  <c r="J635" i="4"/>
  <c r="J643" i="4"/>
  <c r="J651" i="4"/>
  <c r="J659" i="4"/>
  <c r="J667" i="4"/>
  <c r="J675" i="4"/>
  <c r="J683" i="4"/>
  <c r="J691" i="4"/>
  <c r="J699" i="4"/>
  <c r="J707" i="4"/>
  <c r="J715" i="4"/>
  <c r="J723" i="4"/>
  <c r="J731" i="4"/>
  <c r="J739" i="4"/>
  <c r="J747" i="4"/>
  <c r="J755" i="4"/>
  <c r="J763" i="4"/>
  <c r="J771" i="4"/>
  <c r="J779" i="4"/>
  <c r="J787" i="4"/>
  <c r="J795" i="4"/>
  <c r="J803" i="4"/>
  <c r="J811" i="4"/>
  <c r="J819" i="4"/>
  <c r="J827" i="4"/>
  <c r="J835" i="4"/>
  <c r="J843" i="4"/>
  <c r="J851" i="4"/>
  <c r="J859" i="4"/>
  <c r="J867" i="4"/>
  <c r="J875" i="4"/>
  <c r="J883" i="4"/>
  <c r="J891" i="4"/>
  <c r="J899" i="4"/>
  <c r="J907" i="4"/>
  <c r="J915" i="4"/>
  <c r="J923" i="4"/>
  <c r="J931" i="4"/>
  <c r="J939" i="4"/>
  <c r="J947" i="4"/>
  <c r="J955" i="4"/>
  <c r="J963" i="4"/>
  <c r="J971" i="4"/>
  <c r="J979" i="4"/>
  <c r="J987" i="4"/>
  <c r="J995" i="4"/>
  <c r="J1003" i="4"/>
  <c r="J1011" i="4"/>
  <c r="J1019" i="4"/>
  <c r="J1027" i="4"/>
  <c r="J1035" i="4"/>
  <c r="J1043" i="4"/>
  <c r="J1051" i="4"/>
  <c r="J1059" i="4"/>
  <c r="J1067" i="4"/>
  <c r="K434" i="4"/>
  <c r="J434" i="4"/>
  <c r="J445" i="4"/>
  <c r="K445" i="4"/>
  <c r="K466" i="4"/>
  <c r="J466" i="4"/>
  <c r="J477" i="4"/>
  <c r="K477" i="4"/>
  <c r="K498" i="4"/>
  <c r="J498" i="4"/>
  <c r="J509" i="4"/>
  <c r="K509" i="4"/>
  <c r="K530" i="4"/>
  <c r="J530" i="4"/>
  <c r="J541" i="4"/>
  <c r="K541" i="4"/>
  <c r="K562" i="4"/>
  <c r="J562" i="4"/>
  <c r="J573" i="4"/>
  <c r="K573" i="4"/>
  <c r="K594" i="4"/>
  <c r="J594" i="4"/>
  <c r="J147" i="3"/>
  <c r="J151" i="3"/>
  <c r="J155" i="3"/>
  <c r="J158" i="3"/>
  <c r="J164" i="3"/>
  <c r="J168" i="3"/>
  <c r="J172" i="3"/>
  <c r="J173" i="3"/>
  <c r="J177" i="3"/>
  <c r="J181" i="3"/>
  <c r="J187" i="3"/>
  <c r="J188" i="3"/>
  <c r="J193" i="3"/>
  <c r="J198" i="3"/>
  <c r="J207" i="3"/>
  <c r="J211" i="3"/>
  <c r="J217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J443" i="3"/>
  <c r="J447" i="3"/>
  <c r="J451" i="3"/>
  <c r="J455" i="3"/>
  <c r="J459" i="3"/>
  <c r="J463" i="3"/>
  <c r="J467" i="3"/>
  <c r="J471" i="3"/>
  <c r="J475" i="3"/>
  <c r="J479" i="3"/>
  <c r="J483" i="3"/>
  <c r="J487" i="3"/>
  <c r="J491" i="3"/>
  <c r="J495" i="3"/>
  <c r="J499" i="3"/>
  <c r="J503" i="3"/>
  <c r="J507" i="3"/>
  <c r="J511" i="3"/>
  <c r="J515" i="3"/>
  <c r="J519" i="3"/>
  <c r="J523" i="3"/>
  <c r="J527" i="3"/>
  <c r="J531" i="3"/>
  <c r="J535" i="3"/>
  <c r="J539" i="3"/>
  <c r="J543" i="3"/>
  <c r="J547" i="3"/>
  <c r="J551" i="3"/>
  <c r="J555" i="3"/>
  <c r="J559" i="3"/>
  <c r="J563" i="3"/>
  <c r="J567" i="3"/>
  <c r="J571" i="3"/>
  <c r="J575" i="3"/>
  <c r="J579" i="3"/>
  <c r="J583" i="3"/>
  <c r="J587" i="3"/>
  <c r="J591" i="3"/>
  <c r="J595" i="3"/>
  <c r="J599" i="3"/>
  <c r="J603" i="3"/>
  <c r="J607" i="3"/>
  <c r="J611" i="3"/>
  <c r="J615" i="3"/>
  <c r="J619" i="3"/>
  <c r="J623" i="3"/>
  <c r="J627" i="3"/>
  <c r="J631" i="3"/>
  <c r="J635" i="3"/>
  <c r="J639" i="3"/>
  <c r="J643" i="3"/>
  <c r="J647" i="3"/>
  <c r="J651" i="3"/>
  <c r="J655" i="3"/>
  <c r="J659" i="3"/>
  <c r="J663" i="3"/>
  <c r="J667" i="3"/>
  <c r="J671" i="3"/>
  <c r="J675" i="3"/>
  <c r="J679" i="3"/>
  <c r="J683" i="3"/>
  <c r="J687" i="3"/>
  <c r="J691" i="3"/>
  <c r="J695" i="3"/>
  <c r="J699" i="3"/>
  <c r="J703" i="3"/>
  <c r="J707" i="3"/>
  <c r="J711" i="3"/>
  <c r="J715" i="3"/>
  <c r="J719" i="3"/>
  <c r="J723" i="3"/>
  <c r="J727" i="3"/>
  <c r="J731" i="3"/>
  <c r="J735" i="3"/>
  <c r="J739" i="3"/>
  <c r="J743" i="3"/>
  <c r="J747" i="3"/>
  <c r="J751" i="3"/>
  <c r="J755" i="3"/>
  <c r="J759" i="3"/>
  <c r="J763" i="3"/>
  <c r="J767" i="3"/>
  <c r="J771" i="3"/>
  <c r="J775" i="3"/>
  <c r="J779" i="3"/>
  <c r="J783" i="3"/>
  <c r="J787" i="3"/>
  <c r="J791" i="3"/>
  <c r="J795" i="3"/>
  <c r="J799" i="3"/>
  <c r="J803" i="3"/>
  <c r="J807" i="3"/>
  <c r="J811" i="3"/>
  <c r="J815" i="3"/>
  <c r="J819" i="3"/>
  <c r="J823" i="3"/>
  <c r="J827" i="3"/>
  <c r="J831" i="3"/>
  <c r="J835" i="3"/>
  <c r="J839" i="3"/>
  <c r="J843" i="3"/>
  <c r="J847" i="3"/>
  <c r="J851" i="3"/>
  <c r="J855" i="3"/>
  <c r="J859" i="3"/>
  <c r="J863" i="3"/>
  <c r="J867" i="3"/>
  <c r="J871" i="3"/>
  <c r="J875" i="3"/>
  <c r="J879" i="3"/>
  <c r="J883" i="3"/>
  <c r="J887" i="3"/>
  <c r="J891" i="3"/>
  <c r="J895" i="3"/>
  <c r="J899" i="3"/>
  <c r="J903" i="3"/>
  <c r="J907" i="3"/>
  <c r="J911" i="3"/>
  <c r="J915" i="3"/>
  <c r="J919" i="3"/>
  <c r="J923" i="3"/>
  <c r="J927" i="3"/>
  <c r="J931" i="3"/>
  <c r="J935" i="3"/>
  <c r="J939" i="3"/>
  <c r="J943" i="3"/>
  <c r="J947" i="3"/>
  <c r="J951" i="3"/>
  <c r="J955" i="3"/>
  <c r="J959" i="3"/>
  <c r="J963" i="3"/>
  <c r="J967" i="3"/>
  <c r="J971" i="3"/>
  <c r="J975" i="3"/>
  <c r="J979" i="3"/>
  <c r="J983" i="3"/>
  <c r="J987" i="3"/>
  <c r="J991" i="3"/>
  <c r="J995" i="3"/>
  <c r="J999" i="3"/>
  <c r="J1003" i="3"/>
  <c r="J1007" i="3"/>
  <c r="J1011" i="3"/>
  <c r="J1015" i="3"/>
  <c r="J1019" i="3"/>
  <c r="J1023" i="3"/>
  <c r="J1027" i="3"/>
  <c r="J1031" i="3"/>
  <c r="J1035" i="3"/>
  <c r="J1039" i="3"/>
  <c r="J1043" i="3"/>
  <c r="J1047" i="3"/>
  <c r="J1051" i="3"/>
  <c r="J1055" i="3"/>
  <c r="J1059" i="3"/>
  <c r="J1063" i="3"/>
  <c r="J1067" i="3"/>
  <c r="J1071" i="3"/>
  <c r="K442" i="4"/>
  <c r="J442" i="4"/>
  <c r="J453" i="4"/>
  <c r="K453" i="4"/>
  <c r="K474" i="4"/>
  <c r="J474" i="4"/>
  <c r="J485" i="4"/>
  <c r="K485" i="4"/>
  <c r="K506" i="4"/>
  <c r="J506" i="4"/>
  <c r="J517" i="4"/>
  <c r="K517" i="4"/>
  <c r="K538" i="4"/>
  <c r="J538" i="4"/>
  <c r="J549" i="4"/>
  <c r="K549" i="4"/>
  <c r="K570" i="4"/>
  <c r="J570" i="4"/>
  <c r="J581" i="4"/>
  <c r="K581" i="4"/>
  <c r="K425" i="4"/>
  <c r="J429" i="4"/>
  <c r="K429" i="4"/>
  <c r="K431" i="4"/>
  <c r="J446" i="4"/>
  <c r="K450" i="4"/>
  <c r="J450" i="4"/>
  <c r="K457" i="4"/>
  <c r="J461" i="4"/>
  <c r="K461" i="4"/>
  <c r="K463" i="4"/>
  <c r="J478" i="4"/>
  <c r="K482" i="4"/>
  <c r="J482" i="4"/>
  <c r="K489" i="4"/>
  <c r="J493" i="4"/>
  <c r="K493" i="4"/>
  <c r="K495" i="4"/>
  <c r="J510" i="4"/>
  <c r="K514" i="4"/>
  <c r="J514" i="4"/>
  <c r="K521" i="4"/>
  <c r="J525" i="4"/>
  <c r="K525" i="4"/>
  <c r="K527" i="4"/>
  <c r="J542" i="4"/>
  <c r="K546" i="4"/>
  <c r="J546" i="4"/>
  <c r="K553" i="4"/>
  <c r="J557" i="4"/>
  <c r="K557" i="4"/>
  <c r="K559" i="4"/>
  <c r="J574" i="4"/>
  <c r="K578" i="4"/>
  <c r="J578" i="4"/>
  <c r="K585" i="4"/>
  <c r="J589" i="4"/>
  <c r="K589" i="4"/>
  <c r="K591" i="4"/>
  <c r="J602" i="4"/>
  <c r="K605" i="4"/>
  <c r="J610" i="4"/>
  <c r="K613" i="4"/>
  <c r="J618" i="4"/>
  <c r="K621" i="4"/>
  <c r="J626" i="4"/>
  <c r="K629" i="4"/>
  <c r="J634" i="4"/>
  <c r="K637" i="4"/>
  <c r="J642" i="4"/>
  <c r="K645" i="4"/>
  <c r="J650" i="4"/>
  <c r="K653" i="4"/>
  <c r="J658" i="4"/>
  <c r="K661" i="4"/>
  <c r="J666" i="4"/>
  <c r="K669" i="4"/>
  <c r="J674" i="4"/>
  <c r="K677" i="4"/>
  <c r="J682" i="4"/>
  <c r="K685" i="4"/>
  <c r="J690" i="4"/>
  <c r="K693" i="4"/>
  <c r="J698" i="4"/>
  <c r="K701" i="4"/>
  <c r="J706" i="4"/>
  <c r="K709" i="4"/>
  <c r="J714" i="4"/>
  <c r="K717" i="4"/>
  <c r="J722" i="4"/>
  <c r="K725" i="4"/>
  <c r="J730" i="4"/>
  <c r="K733" i="4"/>
  <c r="J738" i="4"/>
  <c r="K741" i="4"/>
  <c r="J746" i="4"/>
  <c r="K749" i="4"/>
  <c r="J754" i="4"/>
  <c r="K757" i="4"/>
  <c r="J762" i="4"/>
  <c r="K765" i="4"/>
  <c r="J770" i="4"/>
  <c r="K773" i="4"/>
  <c r="J778" i="4"/>
  <c r="K781" i="4"/>
  <c r="J786" i="4"/>
  <c r="K789" i="4"/>
  <c r="J794" i="4"/>
  <c r="K797" i="4"/>
  <c r="J802" i="4"/>
  <c r="K805" i="4"/>
  <c r="J810" i="4"/>
  <c r="K813" i="4"/>
  <c r="J818" i="4"/>
  <c r="K821" i="4"/>
  <c r="J826" i="4"/>
  <c r="K829" i="4"/>
  <c r="J834" i="4"/>
  <c r="K837" i="4"/>
  <c r="J842" i="4"/>
  <c r="K845" i="4"/>
  <c r="J850" i="4"/>
  <c r="K853" i="4"/>
  <c r="J858" i="4"/>
  <c r="K861" i="4"/>
  <c r="J866" i="4"/>
  <c r="K869" i="4"/>
  <c r="J874" i="4"/>
  <c r="K877" i="4"/>
  <c r="J882" i="4"/>
  <c r="K885" i="4"/>
  <c r="J890" i="4"/>
  <c r="K893" i="4"/>
  <c r="J898" i="4"/>
  <c r="K901" i="4"/>
  <c r="J906" i="4"/>
  <c r="K909" i="4"/>
  <c r="J914" i="4"/>
  <c r="K917" i="4"/>
  <c r="J922" i="4"/>
  <c r="K925" i="4"/>
  <c r="J930" i="4"/>
  <c r="K933" i="4"/>
  <c r="J938" i="4"/>
  <c r="K941" i="4"/>
  <c r="J946" i="4"/>
  <c r="K949" i="4"/>
  <c r="J954" i="4"/>
  <c r="K957" i="4"/>
  <c r="J962" i="4"/>
  <c r="K965" i="4"/>
  <c r="J970" i="4"/>
  <c r="K973" i="4"/>
  <c r="J978" i="4"/>
  <c r="K981" i="4"/>
  <c r="J986" i="4"/>
  <c r="K989" i="4"/>
  <c r="J994" i="4"/>
  <c r="K997" i="4"/>
  <c r="J1002" i="4"/>
  <c r="K1005" i="4"/>
  <c r="J1010" i="4"/>
  <c r="K1013" i="4"/>
  <c r="J1018" i="4"/>
  <c r="K1021" i="4"/>
  <c r="J1026" i="4"/>
  <c r="K1029" i="4"/>
  <c r="J1034" i="4"/>
  <c r="K1037" i="4"/>
  <c r="J1042" i="4"/>
  <c r="K1045" i="4"/>
  <c r="J1050" i="4"/>
  <c r="K1053" i="4"/>
  <c r="J1058" i="4"/>
  <c r="K1061" i="4"/>
  <c r="J1066" i="4"/>
  <c r="K1069" i="4"/>
  <c r="J148" i="5"/>
  <c r="J152" i="5"/>
  <c r="J157" i="5"/>
  <c r="J161" i="5"/>
  <c r="J168" i="5"/>
  <c r="J172" i="5"/>
  <c r="J173" i="5"/>
  <c r="J177" i="5"/>
  <c r="J179" i="5"/>
  <c r="J184" i="5"/>
  <c r="J188" i="5"/>
  <c r="J192" i="5"/>
  <c r="J196" i="5"/>
  <c r="J200" i="5"/>
  <c r="J204" i="5"/>
  <c r="J208" i="5"/>
  <c r="J212" i="5"/>
  <c r="J216" i="5"/>
  <c r="J220" i="5"/>
  <c r="J224" i="5"/>
  <c r="J228" i="5"/>
  <c r="J232" i="5"/>
  <c r="J236" i="5"/>
  <c r="J239" i="5"/>
  <c r="K242" i="5"/>
  <c r="J244" i="5"/>
  <c r="J247" i="5"/>
  <c r="K250" i="5"/>
  <c r="J252" i="5"/>
  <c r="J255" i="5"/>
  <c r="K258" i="5"/>
  <c r="J260" i="5"/>
  <c r="J263" i="5"/>
  <c r="K266" i="5"/>
  <c r="J268" i="5"/>
  <c r="J271" i="5"/>
  <c r="K274" i="5"/>
  <c r="J276" i="5"/>
  <c r="J279" i="5"/>
  <c r="K282" i="5"/>
  <c r="J284" i="5"/>
  <c r="J287" i="5"/>
  <c r="K290" i="5"/>
  <c r="J292" i="5"/>
  <c r="J295" i="5"/>
  <c r="K298" i="5"/>
  <c r="J300" i="5"/>
  <c r="J303" i="5"/>
  <c r="K306" i="5"/>
  <c r="J308" i="5"/>
  <c r="J311" i="5"/>
  <c r="K314" i="5"/>
  <c r="J316" i="5"/>
  <c r="J319" i="5"/>
  <c r="K322" i="5"/>
  <c r="J324" i="5"/>
  <c r="J327" i="5"/>
  <c r="K330" i="5"/>
  <c r="J332" i="5"/>
  <c r="J335" i="5"/>
  <c r="K338" i="5"/>
  <c r="J340" i="5"/>
  <c r="J343" i="5"/>
  <c r="K346" i="5"/>
  <c r="J348" i="5"/>
  <c r="J351" i="5"/>
  <c r="K354" i="5"/>
  <c r="J356" i="5"/>
  <c r="J359" i="5"/>
  <c r="K362" i="5"/>
  <c r="J364" i="5"/>
  <c r="J367" i="5"/>
  <c r="K370" i="5"/>
  <c r="J372" i="5"/>
  <c r="J375" i="5"/>
  <c r="K378" i="5"/>
  <c r="J380" i="5"/>
  <c r="J383" i="5"/>
  <c r="K386" i="5"/>
  <c r="J388" i="5"/>
  <c r="J391" i="5"/>
  <c r="K394" i="5"/>
  <c r="J396" i="5"/>
  <c r="J399" i="5"/>
  <c r="K402" i="5"/>
  <c r="J404" i="5"/>
  <c r="J407" i="5"/>
  <c r="K410" i="5"/>
  <c r="J412" i="5"/>
  <c r="J415" i="5"/>
  <c r="K418" i="5"/>
  <c r="J420" i="5"/>
  <c r="J423" i="5"/>
  <c r="K426" i="5"/>
  <c r="J428" i="5"/>
  <c r="J431" i="5"/>
  <c r="K434" i="5"/>
  <c r="J436" i="5"/>
  <c r="J439" i="5"/>
  <c r="K442" i="5"/>
  <c r="J444" i="5"/>
  <c r="J447" i="5"/>
  <c r="K450" i="5"/>
  <c r="J452" i="5"/>
  <c r="J455" i="5"/>
  <c r="K458" i="5"/>
  <c r="J460" i="5"/>
  <c r="J463" i="5"/>
  <c r="K466" i="5"/>
  <c r="J468" i="5"/>
  <c r="J471" i="5"/>
  <c r="K474" i="5"/>
  <c r="J476" i="5"/>
  <c r="J479" i="5"/>
  <c r="K482" i="5"/>
  <c r="J484" i="5"/>
  <c r="J487" i="5"/>
  <c r="K490" i="5"/>
  <c r="J492" i="5"/>
  <c r="J495" i="5"/>
  <c r="K498" i="5"/>
  <c r="J500" i="5"/>
  <c r="J503" i="5"/>
  <c r="K506" i="5"/>
  <c r="J508" i="5"/>
  <c r="J511" i="5"/>
  <c r="K514" i="5"/>
  <c r="J516" i="5"/>
  <c r="J519" i="5"/>
  <c r="K522" i="5"/>
  <c r="J524" i="5"/>
  <c r="J527" i="5"/>
  <c r="K530" i="5"/>
  <c r="J532" i="5"/>
  <c r="J535" i="5"/>
  <c r="K538" i="5"/>
  <c r="J540" i="5"/>
  <c r="J543" i="5"/>
  <c r="K546" i="5"/>
  <c r="J548" i="5"/>
  <c r="J551" i="5"/>
  <c r="K554" i="5"/>
  <c r="J556" i="5"/>
  <c r="J559" i="5"/>
  <c r="K562" i="5"/>
  <c r="J564" i="5"/>
  <c r="J567" i="5"/>
  <c r="K570" i="5"/>
  <c r="J572" i="5"/>
  <c r="J575" i="5"/>
  <c r="K578" i="5"/>
  <c r="J580" i="5"/>
  <c r="J583" i="5"/>
  <c r="K586" i="5"/>
  <c r="J588" i="5"/>
  <c r="J591" i="5"/>
  <c r="K594" i="5"/>
  <c r="J596" i="5"/>
  <c r="J599" i="5"/>
  <c r="K602" i="5"/>
  <c r="J604" i="5"/>
  <c r="J607" i="5"/>
  <c r="K610" i="5"/>
  <c r="J612" i="5"/>
  <c r="J615" i="5"/>
  <c r="K618" i="5"/>
  <c r="J620" i="5"/>
  <c r="J623" i="5"/>
  <c r="K626" i="5"/>
  <c r="J628" i="5"/>
  <c r="J631" i="5"/>
  <c r="K634" i="5"/>
  <c r="J636" i="5"/>
  <c r="J639" i="5"/>
  <c r="K642" i="5"/>
  <c r="J644" i="5"/>
  <c r="J647" i="5"/>
  <c r="K650" i="5"/>
  <c r="J652" i="5"/>
  <c r="J655" i="5"/>
  <c r="K658" i="5"/>
  <c r="J660" i="5"/>
  <c r="J663" i="5"/>
  <c r="K666" i="5"/>
  <c r="J668" i="5"/>
  <c r="J671" i="5"/>
  <c r="K674" i="5"/>
  <c r="J676" i="5"/>
  <c r="J679" i="5"/>
  <c r="K682" i="5"/>
  <c r="J684" i="5"/>
  <c r="J687" i="5"/>
  <c r="K690" i="5"/>
  <c r="J692" i="5"/>
  <c r="J695" i="5"/>
  <c r="K698" i="5"/>
  <c r="J700" i="5"/>
  <c r="J703" i="5"/>
  <c r="K706" i="5"/>
  <c r="J708" i="5"/>
  <c r="J711" i="5"/>
  <c r="K714" i="5"/>
  <c r="J716" i="5"/>
  <c r="J719" i="5"/>
  <c r="K722" i="5"/>
  <c r="J724" i="5"/>
  <c r="J727" i="5"/>
  <c r="K730" i="5"/>
  <c r="J732" i="5"/>
  <c r="J735" i="5"/>
  <c r="K738" i="5"/>
  <c r="J740" i="5"/>
  <c r="J743" i="5"/>
  <c r="K746" i="5"/>
  <c r="J748" i="5"/>
  <c r="J751" i="5"/>
  <c r="K754" i="5"/>
  <c r="J756" i="5"/>
  <c r="J759" i="5"/>
  <c r="K762" i="5"/>
  <c r="J764" i="5"/>
  <c r="J767" i="5"/>
  <c r="K770" i="5"/>
  <c r="J772" i="5"/>
  <c r="J775" i="5"/>
  <c r="K778" i="5"/>
  <c r="J780" i="5"/>
  <c r="J783" i="5"/>
  <c r="K786" i="5"/>
  <c r="J788" i="5"/>
  <c r="J791" i="5"/>
  <c r="K794" i="5"/>
  <c r="J796" i="5"/>
  <c r="J799" i="5"/>
  <c r="K802" i="5"/>
  <c r="J804" i="5"/>
  <c r="J807" i="5"/>
  <c r="K810" i="5"/>
  <c r="J812" i="5"/>
  <c r="J815" i="5"/>
  <c r="K818" i="5"/>
  <c r="J820" i="5"/>
  <c r="J823" i="5"/>
  <c r="K826" i="5"/>
  <c r="J828" i="5"/>
  <c r="J831" i="5"/>
  <c r="K834" i="5"/>
  <c r="J836" i="5"/>
  <c r="J839" i="5"/>
  <c r="K842" i="5"/>
  <c r="J844" i="5"/>
  <c r="J847" i="5"/>
  <c r="K850" i="5"/>
  <c r="J852" i="5"/>
  <c r="J855" i="5"/>
  <c r="K858" i="5"/>
  <c r="J860" i="5"/>
  <c r="J863" i="5"/>
  <c r="K866" i="5"/>
  <c r="J868" i="5"/>
  <c r="J871" i="5"/>
  <c r="K874" i="5"/>
  <c r="J876" i="5"/>
  <c r="J879" i="5"/>
  <c r="K882" i="5"/>
  <c r="J884" i="5"/>
  <c r="J887" i="5"/>
  <c r="K890" i="5"/>
  <c r="J892" i="5"/>
  <c r="J895" i="5"/>
  <c r="K898" i="5"/>
  <c r="J900" i="5"/>
  <c r="J903" i="5"/>
  <c r="K906" i="5"/>
  <c r="J908" i="5"/>
  <c r="J911" i="5"/>
  <c r="K914" i="5"/>
  <c r="J916" i="5"/>
  <c r="J919" i="5"/>
  <c r="K922" i="5"/>
  <c r="J924" i="5"/>
  <c r="J927" i="5"/>
  <c r="K930" i="5"/>
  <c r="J932" i="5"/>
  <c r="J935" i="5"/>
  <c r="K938" i="5"/>
  <c r="J940" i="5"/>
  <c r="J943" i="5"/>
  <c r="K946" i="5"/>
  <c r="J948" i="5"/>
  <c r="J951" i="5"/>
  <c r="K954" i="5"/>
  <c r="J956" i="5"/>
  <c r="J959" i="5"/>
  <c r="K962" i="5"/>
  <c r="J964" i="5"/>
  <c r="J967" i="5"/>
  <c r="K970" i="5"/>
  <c r="J972" i="5"/>
  <c r="J975" i="5"/>
  <c r="K978" i="5"/>
  <c r="J980" i="5"/>
  <c r="J983" i="5"/>
  <c r="K986" i="5"/>
  <c r="J988" i="5"/>
  <c r="J991" i="5"/>
  <c r="K994" i="5"/>
  <c r="J996" i="5"/>
  <c r="J999" i="5"/>
  <c r="K1002" i="5"/>
  <c r="J1004" i="5"/>
  <c r="J1007" i="5"/>
  <c r="K1010" i="5"/>
  <c r="J1012" i="5"/>
  <c r="J1015" i="5"/>
  <c r="K1018" i="5"/>
  <c r="J1020" i="5"/>
  <c r="J1023" i="5"/>
  <c r="K1026" i="5"/>
  <c r="J1028" i="5"/>
  <c r="J1031" i="5"/>
  <c r="K1034" i="5"/>
  <c r="J1036" i="5"/>
  <c r="J1039" i="5"/>
  <c r="K1042" i="5"/>
  <c r="J1044" i="5"/>
  <c r="J1047" i="5"/>
  <c r="K1050" i="5"/>
  <c r="J1052" i="5"/>
  <c r="J1055" i="5"/>
  <c r="K1058" i="5"/>
  <c r="J1060" i="5"/>
  <c r="J1063" i="5"/>
  <c r="K1066" i="5"/>
  <c r="J1068" i="5"/>
  <c r="J1071" i="5"/>
  <c r="K143" i="6"/>
  <c r="K150" i="6"/>
  <c r="K167" i="6"/>
  <c r="K175" i="6"/>
  <c r="K183" i="6"/>
  <c r="K191" i="6"/>
  <c r="K197" i="6"/>
  <c r="K212" i="6"/>
  <c r="K220" i="6"/>
  <c r="K228" i="6"/>
  <c r="K236" i="6"/>
  <c r="K244" i="6"/>
  <c r="K252" i="6"/>
  <c r="K260" i="6"/>
  <c r="K268" i="6"/>
  <c r="K276" i="6"/>
  <c r="K284" i="6"/>
  <c r="K292" i="6"/>
  <c r="K300" i="6"/>
  <c r="K308" i="6"/>
  <c r="K316" i="6"/>
  <c r="K324" i="6"/>
  <c r="K332" i="6"/>
  <c r="K340" i="6"/>
  <c r="K348" i="6"/>
  <c r="K356" i="6"/>
  <c r="K364" i="6"/>
  <c r="K372" i="6"/>
  <c r="K380" i="6"/>
  <c r="K388" i="6"/>
  <c r="K396" i="6"/>
  <c r="K404" i="6"/>
  <c r="K412" i="6"/>
  <c r="K420" i="6"/>
  <c r="K428" i="6"/>
  <c r="K436" i="6"/>
  <c r="K444" i="6"/>
  <c r="K452" i="6"/>
  <c r="K460" i="6"/>
  <c r="K468" i="6"/>
  <c r="K476" i="6"/>
  <c r="K484" i="6"/>
  <c r="K492" i="6"/>
  <c r="K500" i="6"/>
  <c r="K508" i="6"/>
  <c r="K516" i="6"/>
  <c r="K524" i="6"/>
  <c r="K532" i="6"/>
  <c r="K540" i="6"/>
  <c r="K548" i="6"/>
  <c r="K556" i="6"/>
  <c r="K564" i="6"/>
  <c r="K572" i="6"/>
  <c r="K580" i="6"/>
  <c r="K588" i="6"/>
  <c r="K596" i="6"/>
  <c r="K604" i="6"/>
  <c r="K612" i="6"/>
  <c r="K620" i="6"/>
  <c r="K628" i="6"/>
  <c r="K636" i="6"/>
  <c r="K644" i="6"/>
  <c r="K652" i="6"/>
  <c r="K660" i="6"/>
  <c r="K668" i="6"/>
  <c r="K676" i="6"/>
  <c r="K684" i="6"/>
  <c r="K692" i="6"/>
  <c r="K700" i="6"/>
  <c r="K708" i="6"/>
  <c r="K716" i="6"/>
  <c r="K724" i="6"/>
  <c r="K732" i="6"/>
  <c r="K740" i="6"/>
  <c r="K748" i="6"/>
  <c r="K756" i="6"/>
  <c r="K764" i="6"/>
  <c r="K772" i="6"/>
  <c r="K780" i="6"/>
  <c r="K788" i="6"/>
  <c r="K796" i="6"/>
  <c r="K804" i="6"/>
  <c r="K812" i="6"/>
  <c r="K820" i="6"/>
  <c r="K828" i="6"/>
  <c r="K836" i="6"/>
  <c r="K844" i="6"/>
  <c r="K854" i="6"/>
  <c r="K856" i="6"/>
  <c r="K870" i="6"/>
  <c r="K872" i="6"/>
  <c r="K886" i="6"/>
  <c r="K888" i="6"/>
  <c r="K902" i="6"/>
  <c r="K904" i="6"/>
  <c r="K918" i="6"/>
  <c r="K920" i="6"/>
  <c r="K934" i="6"/>
  <c r="K936" i="6"/>
  <c r="K950" i="6"/>
  <c r="K952" i="6"/>
  <c r="K966" i="6"/>
  <c r="K968" i="6"/>
  <c r="K982" i="6"/>
  <c r="K984" i="6"/>
  <c r="K998" i="6"/>
  <c r="K1000" i="6"/>
  <c r="K1014" i="6"/>
  <c r="K1016" i="6"/>
  <c r="K1030" i="6"/>
  <c r="K1032" i="6"/>
  <c r="K1046" i="6"/>
  <c r="K1048" i="6"/>
  <c r="J140" i="6"/>
  <c r="K141" i="6"/>
  <c r="J154" i="6"/>
  <c r="K160" i="6"/>
  <c r="J162" i="6"/>
  <c r="J195" i="6"/>
  <c r="K205" i="6"/>
  <c r="K862" i="6"/>
  <c r="K864" i="6"/>
  <c r="K878" i="6"/>
  <c r="K880" i="6"/>
  <c r="K894" i="6"/>
  <c r="K896" i="6"/>
  <c r="K910" i="6"/>
  <c r="K912" i="6"/>
  <c r="K926" i="6"/>
  <c r="K928" i="6"/>
  <c r="K942" i="6"/>
  <c r="K944" i="6"/>
  <c r="K958" i="6"/>
  <c r="K960" i="6"/>
  <c r="K974" i="6"/>
  <c r="K976" i="6"/>
  <c r="K990" i="6"/>
  <c r="K992" i="6"/>
  <c r="K1006" i="6"/>
  <c r="K1008" i="6"/>
  <c r="K1022" i="6"/>
  <c r="K1024" i="6"/>
  <c r="K1038" i="6"/>
  <c r="K1040" i="6"/>
  <c r="K1054" i="6"/>
  <c r="K1056" i="6"/>
  <c r="K135" i="6"/>
  <c r="J144" i="6"/>
  <c r="K148" i="6"/>
  <c r="K165" i="6"/>
  <c r="J170" i="6"/>
  <c r="K173" i="6"/>
  <c r="J178" i="6"/>
  <c r="K181" i="6"/>
  <c r="J186" i="6"/>
  <c r="K189" i="6"/>
  <c r="J194" i="6"/>
  <c r="J200" i="6"/>
  <c r="K203" i="6"/>
  <c r="J207" i="6"/>
  <c r="K210" i="6"/>
  <c r="J215" i="6"/>
  <c r="K218" i="6"/>
  <c r="J223" i="6"/>
  <c r="K226" i="6"/>
  <c r="J231" i="6"/>
  <c r="K234" i="6"/>
  <c r="J239" i="6"/>
  <c r="K242" i="6"/>
  <c r="J247" i="6"/>
  <c r="K250" i="6"/>
  <c r="J255" i="6"/>
  <c r="K258" i="6"/>
  <c r="J263" i="6"/>
  <c r="K266" i="6"/>
  <c r="J271" i="6"/>
  <c r="K274" i="6"/>
  <c r="J279" i="6"/>
  <c r="K282" i="6"/>
  <c r="J287" i="6"/>
  <c r="K290" i="6"/>
  <c r="J295" i="6"/>
  <c r="K298" i="6"/>
  <c r="J303" i="6"/>
  <c r="K306" i="6"/>
  <c r="J311" i="6"/>
  <c r="K314" i="6"/>
  <c r="J319" i="6"/>
  <c r="K322" i="6"/>
  <c r="J327" i="6"/>
  <c r="K330" i="6"/>
  <c r="J335" i="6"/>
  <c r="K338" i="6"/>
  <c r="J343" i="6"/>
  <c r="K346" i="6"/>
  <c r="J351" i="6"/>
  <c r="K354" i="6"/>
  <c r="J359" i="6"/>
  <c r="K362" i="6"/>
  <c r="J367" i="6"/>
  <c r="K370" i="6"/>
  <c r="J375" i="6"/>
  <c r="K378" i="6"/>
  <c r="J383" i="6"/>
  <c r="K386" i="6"/>
  <c r="J391" i="6"/>
  <c r="K394" i="6"/>
  <c r="J399" i="6"/>
  <c r="K402" i="6"/>
  <c r="J407" i="6"/>
  <c r="K410" i="6"/>
  <c r="J415" i="6"/>
  <c r="K418" i="6"/>
  <c r="J423" i="6"/>
  <c r="K426" i="6"/>
  <c r="J431" i="6"/>
  <c r="K434" i="6"/>
  <c r="J439" i="6"/>
  <c r="K442" i="6"/>
  <c r="J447" i="6"/>
  <c r="K450" i="6"/>
  <c r="J455" i="6"/>
  <c r="K458" i="6"/>
  <c r="J463" i="6"/>
  <c r="K466" i="6"/>
  <c r="J471" i="6"/>
  <c r="K474" i="6"/>
  <c r="J479" i="6"/>
  <c r="K482" i="6"/>
  <c r="J487" i="6"/>
  <c r="K490" i="6"/>
  <c r="J495" i="6"/>
  <c r="K498" i="6"/>
  <c r="J503" i="6"/>
  <c r="K506" i="6"/>
  <c r="J511" i="6"/>
  <c r="K514" i="6"/>
  <c r="J519" i="6"/>
  <c r="K522" i="6"/>
  <c r="J527" i="6"/>
  <c r="K530" i="6"/>
  <c r="J535" i="6"/>
  <c r="K538" i="6"/>
  <c r="J543" i="6"/>
  <c r="K546" i="6"/>
  <c r="J551" i="6"/>
  <c r="K554" i="6"/>
  <c r="J559" i="6"/>
  <c r="K562" i="6"/>
  <c r="J567" i="6"/>
  <c r="K570" i="6"/>
  <c r="J575" i="6"/>
  <c r="K578" i="6"/>
  <c r="J583" i="6"/>
  <c r="K586" i="6"/>
  <c r="J591" i="6"/>
  <c r="K594" i="6"/>
  <c r="J599" i="6"/>
  <c r="K602" i="6"/>
  <c r="J607" i="6"/>
  <c r="K610" i="6"/>
  <c r="J615" i="6"/>
  <c r="K618" i="6"/>
  <c r="J623" i="6"/>
  <c r="K626" i="6"/>
  <c r="J631" i="6"/>
  <c r="K634" i="6"/>
  <c r="J639" i="6"/>
  <c r="K642" i="6"/>
  <c r="J647" i="6"/>
  <c r="K650" i="6"/>
  <c r="J655" i="6"/>
  <c r="K658" i="6"/>
  <c r="J663" i="6"/>
  <c r="K666" i="6"/>
  <c r="J671" i="6"/>
  <c r="K674" i="6"/>
  <c r="J679" i="6"/>
  <c r="K682" i="6"/>
  <c r="J687" i="6"/>
  <c r="K690" i="6"/>
  <c r="J695" i="6"/>
  <c r="K698" i="6"/>
  <c r="J703" i="6"/>
  <c r="K706" i="6"/>
  <c r="J711" i="6"/>
  <c r="K714" i="6"/>
  <c r="J719" i="6"/>
  <c r="K722" i="6"/>
  <c r="J727" i="6"/>
  <c r="K730" i="6"/>
  <c r="J735" i="6"/>
  <c r="K738" i="6"/>
  <c r="J743" i="6"/>
  <c r="K746" i="6"/>
  <c r="J751" i="6"/>
  <c r="K754" i="6"/>
  <c r="J759" i="6"/>
  <c r="K762" i="6"/>
  <c r="J767" i="6"/>
  <c r="K770" i="6"/>
  <c r="J775" i="6"/>
  <c r="K778" i="6"/>
  <c r="J783" i="6"/>
  <c r="K786" i="6"/>
  <c r="J791" i="6"/>
  <c r="K794" i="6"/>
  <c r="J799" i="6"/>
  <c r="K802" i="6"/>
  <c r="J807" i="6"/>
  <c r="K810" i="6"/>
  <c r="J815" i="6"/>
  <c r="K818" i="6"/>
  <c r="J823" i="6"/>
  <c r="K826" i="6"/>
  <c r="J831" i="6"/>
  <c r="K834" i="6"/>
  <c r="J839" i="6"/>
  <c r="K842" i="6"/>
  <c r="J847" i="6"/>
  <c r="J133" i="7"/>
  <c r="J137" i="7"/>
  <c r="J141" i="7"/>
  <c r="J144" i="7"/>
  <c r="J148" i="7"/>
  <c r="J153" i="7"/>
  <c r="J159" i="7"/>
  <c r="J164" i="7"/>
  <c r="J168" i="7"/>
  <c r="J172" i="7"/>
  <c r="J177" i="7"/>
  <c r="J181" i="7"/>
  <c r="J185" i="7"/>
  <c r="J189" i="7"/>
  <c r="J190" i="7"/>
  <c r="J196" i="7"/>
  <c r="J201" i="7"/>
  <c r="J207" i="7"/>
  <c r="J211" i="7"/>
  <c r="J398" i="7"/>
  <c r="K402" i="7"/>
  <c r="J402" i="7"/>
  <c r="K409" i="7"/>
  <c r="J413" i="7"/>
  <c r="K413" i="7"/>
  <c r="K415" i="7"/>
  <c r="J419" i="7"/>
  <c r="J430" i="7"/>
  <c r="K434" i="7"/>
  <c r="J434" i="7"/>
  <c r="K441" i="7"/>
  <c r="J445" i="7"/>
  <c r="K445" i="7"/>
  <c r="K447" i="7"/>
  <c r="J451" i="7"/>
  <c r="J462" i="7"/>
  <c r="K466" i="7"/>
  <c r="J466" i="7"/>
  <c r="K473" i="7"/>
  <c r="J477" i="7"/>
  <c r="K477" i="7"/>
  <c r="K479" i="7"/>
  <c r="J483" i="7"/>
  <c r="J494" i="7"/>
  <c r="K498" i="7"/>
  <c r="J498" i="7"/>
  <c r="K505" i="7"/>
  <c r="J509" i="7"/>
  <c r="K509" i="7"/>
  <c r="K511" i="7"/>
  <c r="J515" i="7"/>
  <c r="J526" i="7"/>
  <c r="K530" i="7"/>
  <c r="J530" i="7"/>
  <c r="K537" i="7"/>
  <c r="J541" i="7"/>
  <c r="K541" i="7"/>
  <c r="K543" i="7"/>
  <c r="J547" i="7"/>
  <c r="J558" i="7"/>
  <c r="K562" i="7"/>
  <c r="J562" i="7"/>
  <c r="K569" i="7"/>
  <c r="J573" i="7"/>
  <c r="K573" i="7"/>
  <c r="K575" i="7"/>
  <c r="J579" i="7"/>
  <c r="J590" i="7"/>
  <c r="K594" i="7"/>
  <c r="J594" i="7"/>
  <c r="K601" i="7"/>
  <c r="J605" i="7"/>
  <c r="K605" i="7"/>
  <c r="K607" i="7"/>
  <c r="J611" i="7"/>
  <c r="J622" i="7"/>
  <c r="K626" i="7"/>
  <c r="J626" i="7"/>
  <c r="K633" i="7"/>
  <c r="J637" i="7"/>
  <c r="K637" i="7"/>
  <c r="K639" i="7"/>
  <c r="J643" i="7"/>
  <c r="J654" i="7"/>
  <c r="K658" i="7"/>
  <c r="J658" i="7"/>
  <c r="K665" i="7"/>
  <c r="J669" i="7"/>
  <c r="K669" i="7"/>
  <c r="K671" i="7"/>
  <c r="J675" i="7"/>
  <c r="J686" i="7"/>
  <c r="K690" i="7"/>
  <c r="J690" i="7"/>
  <c r="K697" i="7"/>
  <c r="J701" i="7"/>
  <c r="K701" i="7"/>
  <c r="K703" i="7"/>
  <c r="J707" i="7"/>
  <c r="J718" i="7"/>
  <c r="K722" i="7"/>
  <c r="J722" i="7"/>
  <c r="K729" i="7"/>
  <c r="J733" i="7"/>
  <c r="K733" i="7"/>
  <c r="K735" i="7"/>
  <c r="J739" i="7"/>
  <c r="J750" i="7"/>
  <c r="K754" i="7"/>
  <c r="J754" i="7"/>
  <c r="K761" i="7"/>
  <c r="J765" i="7"/>
  <c r="K765" i="7"/>
  <c r="K767" i="7"/>
  <c r="J771" i="7"/>
  <c r="J782" i="7"/>
  <c r="K786" i="7"/>
  <c r="J786" i="7"/>
  <c r="K793" i="7"/>
  <c r="J797" i="7"/>
  <c r="K797" i="7"/>
  <c r="K799" i="7"/>
  <c r="J803" i="7"/>
  <c r="J814" i="7"/>
  <c r="K818" i="7"/>
  <c r="J818" i="7"/>
  <c r="K825" i="7"/>
  <c r="J829" i="7"/>
  <c r="K829" i="7"/>
  <c r="K831" i="7"/>
  <c r="J835" i="7"/>
  <c r="J846" i="7"/>
  <c r="K850" i="7"/>
  <c r="J850" i="7"/>
  <c r="K857" i="7"/>
  <c r="J861" i="7"/>
  <c r="K861" i="7"/>
  <c r="K863" i="7"/>
  <c r="J867" i="7"/>
  <c r="J878" i="7"/>
  <c r="K882" i="7"/>
  <c r="J882" i="7"/>
  <c r="K889" i="7"/>
  <c r="J893" i="7"/>
  <c r="K893" i="7"/>
  <c r="K895" i="7"/>
  <c r="J899" i="7"/>
  <c r="J910" i="7"/>
  <c r="K914" i="7"/>
  <c r="J914" i="7"/>
  <c r="K921" i="7"/>
  <c r="J925" i="7"/>
  <c r="K925" i="7"/>
  <c r="K927" i="7"/>
  <c r="J931" i="7"/>
  <c r="J942" i="7"/>
  <c r="K946" i="7"/>
  <c r="J946" i="7"/>
  <c r="K953" i="7"/>
  <c r="J957" i="7"/>
  <c r="K957" i="7"/>
  <c r="K959" i="7"/>
  <c r="J963" i="7"/>
  <c r="J974" i="7"/>
  <c r="K978" i="7"/>
  <c r="J978" i="7"/>
  <c r="K985" i="7"/>
  <c r="J989" i="7"/>
  <c r="K989" i="7"/>
  <c r="K991" i="7"/>
  <c r="J995" i="7"/>
  <c r="J1006" i="7"/>
  <c r="K1010" i="7"/>
  <c r="J1010" i="7"/>
  <c r="K1017" i="7"/>
  <c r="J1021" i="7"/>
  <c r="K1021" i="7"/>
  <c r="K1023" i="7"/>
  <c r="J1027" i="7"/>
  <c r="J1038" i="7"/>
  <c r="K1042" i="7"/>
  <c r="J1042" i="7"/>
  <c r="K1049" i="7"/>
  <c r="J1053" i="7"/>
  <c r="K1053" i="7"/>
  <c r="K1055" i="7"/>
  <c r="J134" i="7"/>
  <c r="J142" i="7"/>
  <c r="J147" i="7"/>
  <c r="J152" i="7"/>
  <c r="J158" i="7"/>
  <c r="J162" i="7"/>
  <c r="J163" i="7"/>
  <c r="J167" i="7"/>
  <c r="J171" i="7"/>
  <c r="J175" i="7"/>
  <c r="J176" i="7"/>
  <c r="J180" i="7"/>
  <c r="J184" i="7"/>
  <c r="J188" i="7"/>
  <c r="J195" i="7"/>
  <c r="J200" i="7"/>
  <c r="J205" i="7"/>
  <c r="J206" i="7"/>
  <c r="J210" i="7"/>
  <c r="J213" i="7"/>
  <c r="K216" i="7"/>
  <c r="J218" i="7"/>
  <c r="J221" i="7"/>
  <c r="K224" i="7"/>
  <c r="J226" i="7"/>
  <c r="J229" i="7"/>
  <c r="K232" i="7"/>
  <c r="J234" i="7"/>
  <c r="J237" i="7"/>
  <c r="K240" i="7"/>
  <c r="J242" i="7"/>
  <c r="J245" i="7"/>
  <c r="K248" i="7"/>
  <c r="J250" i="7"/>
  <c r="J253" i="7"/>
  <c r="K256" i="7"/>
  <c r="J258" i="7"/>
  <c r="J261" i="7"/>
  <c r="K264" i="7"/>
  <c r="J266" i="7"/>
  <c r="J269" i="7"/>
  <c r="K272" i="7"/>
  <c r="J274" i="7"/>
  <c r="J277" i="7"/>
  <c r="K280" i="7"/>
  <c r="J282" i="7"/>
  <c r="J285" i="7"/>
  <c r="K288" i="7"/>
  <c r="J290" i="7"/>
  <c r="J293" i="7"/>
  <c r="K296" i="7"/>
  <c r="J298" i="7"/>
  <c r="J301" i="7"/>
  <c r="K304" i="7"/>
  <c r="J306" i="7"/>
  <c r="J309" i="7"/>
  <c r="K312" i="7"/>
  <c r="J314" i="7"/>
  <c r="J317" i="7"/>
  <c r="K320" i="7"/>
  <c r="J322" i="7"/>
  <c r="J325" i="7"/>
  <c r="K328" i="7"/>
  <c r="J330" i="7"/>
  <c r="J333" i="7"/>
  <c r="K336" i="7"/>
  <c r="J338" i="7"/>
  <c r="J341" i="7"/>
  <c r="K344" i="7"/>
  <c r="J346" i="7"/>
  <c r="J349" i="7"/>
  <c r="K352" i="7"/>
  <c r="J354" i="7"/>
  <c r="J357" i="7"/>
  <c r="K360" i="7"/>
  <c r="J362" i="7"/>
  <c r="J365" i="7"/>
  <c r="K368" i="7"/>
  <c r="J370" i="7"/>
  <c r="J373" i="7"/>
  <c r="K376" i="7"/>
  <c r="J378" i="7"/>
  <c r="J381" i="7"/>
  <c r="K384" i="7"/>
  <c r="J386" i="7"/>
  <c r="J389" i="7"/>
  <c r="K391" i="7"/>
  <c r="J395" i="7"/>
  <c r="J406" i="7"/>
  <c r="K410" i="7"/>
  <c r="J410" i="7"/>
  <c r="K417" i="7"/>
  <c r="J421" i="7"/>
  <c r="K421" i="7"/>
  <c r="K423" i="7"/>
  <c r="J427" i="7"/>
  <c r="J438" i="7"/>
  <c r="K442" i="7"/>
  <c r="J442" i="7"/>
  <c r="K449" i="7"/>
  <c r="J453" i="7"/>
  <c r="K453" i="7"/>
  <c r="K455" i="7"/>
  <c r="J459" i="7"/>
  <c r="J470" i="7"/>
  <c r="K474" i="7"/>
  <c r="J474" i="7"/>
  <c r="K481" i="7"/>
  <c r="J485" i="7"/>
  <c r="K485" i="7"/>
  <c r="K487" i="7"/>
  <c r="J491" i="7"/>
  <c r="J502" i="7"/>
  <c r="K506" i="7"/>
  <c r="J506" i="7"/>
  <c r="K513" i="7"/>
  <c r="J517" i="7"/>
  <c r="K517" i="7"/>
  <c r="K519" i="7"/>
  <c r="J523" i="7"/>
  <c r="J534" i="7"/>
  <c r="K538" i="7"/>
  <c r="J538" i="7"/>
  <c r="K545" i="7"/>
  <c r="J549" i="7"/>
  <c r="K549" i="7"/>
  <c r="K551" i="7"/>
  <c r="J555" i="7"/>
  <c r="J566" i="7"/>
  <c r="K570" i="7"/>
  <c r="J570" i="7"/>
  <c r="K577" i="7"/>
  <c r="J581" i="7"/>
  <c r="K581" i="7"/>
  <c r="K583" i="7"/>
  <c r="J587" i="7"/>
  <c r="J598" i="7"/>
  <c r="K602" i="7"/>
  <c r="J602" i="7"/>
  <c r="K609" i="7"/>
  <c r="J613" i="7"/>
  <c r="K613" i="7"/>
  <c r="K615" i="7"/>
  <c r="J619" i="7"/>
  <c r="J630" i="7"/>
  <c r="K634" i="7"/>
  <c r="J634" i="7"/>
  <c r="K641" i="7"/>
  <c r="J645" i="7"/>
  <c r="K645" i="7"/>
  <c r="K647" i="7"/>
  <c r="J651" i="7"/>
  <c r="J662" i="7"/>
  <c r="K666" i="7"/>
  <c r="J666" i="7"/>
  <c r="K673" i="7"/>
  <c r="J677" i="7"/>
  <c r="K677" i="7"/>
  <c r="K679" i="7"/>
  <c r="J683" i="7"/>
  <c r="J694" i="7"/>
  <c r="K698" i="7"/>
  <c r="J698" i="7"/>
  <c r="K705" i="7"/>
  <c r="J709" i="7"/>
  <c r="K709" i="7"/>
  <c r="K711" i="7"/>
  <c r="J715" i="7"/>
  <c r="J726" i="7"/>
  <c r="K730" i="7"/>
  <c r="J730" i="7"/>
  <c r="K737" i="7"/>
  <c r="J741" i="7"/>
  <c r="K741" i="7"/>
  <c r="K743" i="7"/>
  <c r="J747" i="7"/>
  <c r="J758" i="7"/>
  <c r="K762" i="7"/>
  <c r="J762" i="7"/>
  <c r="K769" i="7"/>
  <c r="J773" i="7"/>
  <c r="K773" i="7"/>
  <c r="K775" i="7"/>
  <c r="J779" i="7"/>
  <c r="J790" i="7"/>
  <c r="K794" i="7"/>
  <c r="J794" i="7"/>
  <c r="K801" i="7"/>
  <c r="J805" i="7"/>
  <c r="K805" i="7"/>
  <c r="K807" i="7"/>
  <c r="J811" i="7"/>
  <c r="J822" i="7"/>
  <c r="K826" i="7"/>
  <c r="J826" i="7"/>
  <c r="K833" i="7"/>
  <c r="J837" i="7"/>
  <c r="K837" i="7"/>
  <c r="K839" i="7"/>
  <c r="J843" i="7"/>
  <c r="J854" i="7"/>
  <c r="K858" i="7"/>
  <c r="J858" i="7"/>
  <c r="K865" i="7"/>
  <c r="J869" i="7"/>
  <c r="K869" i="7"/>
  <c r="K871" i="7"/>
  <c r="J875" i="7"/>
  <c r="J886" i="7"/>
  <c r="K890" i="7"/>
  <c r="J890" i="7"/>
  <c r="K897" i="7"/>
  <c r="J901" i="7"/>
  <c r="K901" i="7"/>
  <c r="K903" i="7"/>
  <c r="J907" i="7"/>
  <c r="J918" i="7"/>
  <c r="K922" i="7"/>
  <c r="J922" i="7"/>
  <c r="K929" i="7"/>
  <c r="J933" i="7"/>
  <c r="K933" i="7"/>
  <c r="K935" i="7"/>
  <c r="J939" i="7"/>
  <c r="J950" i="7"/>
  <c r="K954" i="7"/>
  <c r="J954" i="7"/>
  <c r="K961" i="7"/>
  <c r="J965" i="7"/>
  <c r="K965" i="7"/>
  <c r="K967" i="7"/>
  <c r="J971" i="7"/>
  <c r="J982" i="7"/>
  <c r="K986" i="7"/>
  <c r="J986" i="7"/>
  <c r="K993" i="7"/>
  <c r="J997" i="7"/>
  <c r="K997" i="7"/>
  <c r="K999" i="7"/>
  <c r="J1003" i="7"/>
  <c r="J1014" i="7"/>
  <c r="K1018" i="7"/>
  <c r="J1018" i="7"/>
  <c r="K1025" i="7"/>
  <c r="J1029" i="7"/>
  <c r="K1029" i="7"/>
  <c r="K1031" i="7"/>
  <c r="J1035" i="7"/>
  <c r="J1046" i="7"/>
  <c r="K1050" i="7"/>
  <c r="J1050" i="7"/>
  <c r="K1057" i="7"/>
  <c r="K393" i="7"/>
  <c r="J397" i="7"/>
  <c r="K397" i="7"/>
  <c r="K399" i="7"/>
  <c r="J414" i="7"/>
  <c r="K418" i="7"/>
  <c r="J418" i="7"/>
  <c r="K425" i="7"/>
  <c r="J429" i="7"/>
  <c r="K429" i="7"/>
  <c r="K431" i="7"/>
  <c r="J446" i="7"/>
  <c r="K450" i="7"/>
  <c r="J450" i="7"/>
  <c r="K457" i="7"/>
  <c r="J461" i="7"/>
  <c r="K461" i="7"/>
  <c r="K463" i="7"/>
  <c r="J478" i="7"/>
  <c r="K482" i="7"/>
  <c r="J482" i="7"/>
  <c r="K489" i="7"/>
  <c r="J493" i="7"/>
  <c r="K493" i="7"/>
  <c r="K495" i="7"/>
  <c r="J510" i="7"/>
  <c r="K514" i="7"/>
  <c r="J514" i="7"/>
  <c r="K521" i="7"/>
  <c r="J525" i="7"/>
  <c r="K525" i="7"/>
  <c r="K527" i="7"/>
  <c r="J542" i="7"/>
  <c r="K546" i="7"/>
  <c r="J546" i="7"/>
  <c r="K553" i="7"/>
  <c r="J557" i="7"/>
  <c r="K557" i="7"/>
  <c r="K559" i="7"/>
  <c r="J574" i="7"/>
  <c r="K578" i="7"/>
  <c r="J578" i="7"/>
  <c r="K585" i="7"/>
  <c r="J589" i="7"/>
  <c r="K589" i="7"/>
  <c r="K591" i="7"/>
  <c r="J606" i="7"/>
  <c r="K610" i="7"/>
  <c r="J610" i="7"/>
  <c r="K617" i="7"/>
  <c r="J621" i="7"/>
  <c r="K621" i="7"/>
  <c r="K623" i="7"/>
  <c r="J638" i="7"/>
  <c r="K642" i="7"/>
  <c r="J642" i="7"/>
  <c r="K649" i="7"/>
  <c r="J653" i="7"/>
  <c r="K653" i="7"/>
  <c r="K655" i="7"/>
  <c r="J670" i="7"/>
  <c r="K674" i="7"/>
  <c r="J674" i="7"/>
  <c r="K681" i="7"/>
  <c r="J685" i="7"/>
  <c r="K685" i="7"/>
  <c r="K687" i="7"/>
  <c r="J702" i="7"/>
  <c r="K706" i="7"/>
  <c r="J706" i="7"/>
  <c r="K713" i="7"/>
  <c r="J717" i="7"/>
  <c r="K717" i="7"/>
  <c r="K719" i="7"/>
  <c r="J734" i="7"/>
  <c r="K738" i="7"/>
  <c r="J738" i="7"/>
  <c r="K745" i="7"/>
  <c r="J749" i="7"/>
  <c r="K749" i="7"/>
  <c r="K751" i="7"/>
  <c r="J766" i="7"/>
  <c r="K770" i="7"/>
  <c r="J770" i="7"/>
  <c r="K777" i="7"/>
  <c r="J781" i="7"/>
  <c r="K781" i="7"/>
  <c r="K783" i="7"/>
  <c r="J798" i="7"/>
  <c r="K802" i="7"/>
  <c r="J802" i="7"/>
  <c r="K809" i="7"/>
  <c r="J813" i="7"/>
  <c r="K813" i="7"/>
  <c r="K815" i="7"/>
  <c r="J830" i="7"/>
  <c r="K834" i="7"/>
  <c r="J834" i="7"/>
  <c r="K841" i="7"/>
  <c r="J845" i="7"/>
  <c r="K845" i="7"/>
  <c r="K847" i="7"/>
  <c r="J862" i="7"/>
  <c r="K866" i="7"/>
  <c r="J866" i="7"/>
  <c r="K873" i="7"/>
  <c r="J877" i="7"/>
  <c r="K877" i="7"/>
  <c r="K879" i="7"/>
  <c r="J894" i="7"/>
  <c r="K898" i="7"/>
  <c r="J898" i="7"/>
  <c r="K905" i="7"/>
  <c r="J909" i="7"/>
  <c r="K909" i="7"/>
  <c r="K911" i="7"/>
  <c r="J926" i="7"/>
  <c r="K930" i="7"/>
  <c r="J930" i="7"/>
  <c r="K937" i="7"/>
  <c r="J941" i="7"/>
  <c r="K941" i="7"/>
  <c r="K943" i="7"/>
  <c r="J958" i="7"/>
  <c r="K962" i="7"/>
  <c r="J962" i="7"/>
  <c r="K969" i="7"/>
  <c r="J973" i="7"/>
  <c r="K973" i="7"/>
  <c r="K975" i="7"/>
  <c r="J990" i="7"/>
  <c r="K994" i="7"/>
  <c r="J994" i="7"/>
  <c r="K1001" i="7"/>
  <c r="J1005" i="7"/>
  <c r="K1005" i="7"/>
  <c r="K1007" i="7"/>
  <c r="J1022" i="7"/>
  <c r="K1026" i="7"/>
  <c r="J1026" i="7"/>
  <c r="K1033" i="7"/>
  <c r="J1037" i="7"/>
  <c r="K1037" i="7"/>
  <c r="K1039" i="7"/>
  <c r="J1054" i="7"/>
  <c r="K1058" i="7"/>
  <c r="J1058" i="7"/>
  <c r="K394" i="7"/>
  <c r="J394" i="7"/>
  <c r="J405" i="7"/>
  <c r="K405" i="7"/>
  <c r="K426" i="7"/>
  <c r="J426" i="7"/>
  <c r="J437" i="7"/>
  <c r="K437" i="7"/>
  <c r="K458" i="7"/>
  <c r="J458" i="7"/>
  <c r="J469" i="7"/>
  <c r="K469" i="7"/>
  <c r="K490" i="7"/>
  <c r="J490" i="7"/>
  <c r="J501" i="7"/>
  <c r="K501" i="7"/>
  <c r="K522" i="7"/>
  <c r="J522" i="7"/>
  <c r="J533" i="7"/>
  <c r="K533" i="7"/>
  <c r="K554" i="7"/>
  <c r="J554" i="7"/>
  <c r="J565" i="7"/>
  <c r="K565" i="7"/>
  <c r="K586" i="7"/>
  <c r="J586" i="7"/>
  <c r="J597" i="7"/>
  <c r="K597" i="7"/>
  <c r="K618" i="7"/>
  <c r="J618" i="7"/>
  <c r="J629" i="7"/>
  <c r="K629" i="7"/>
  <c r="K650" i="7"/>
  <c r="J650" i="7"/>
  <c r="J661" i="7"/>
  <c r="K661" i="7"/>
  <c r="K682" i="7"/>
  <c r="J682" i="7"/>
  <c r="J693" i="7"/>
  <c r="K693" i="7"/>
  <c r="K714" i="7"/>
  <c r="J714" i="7"/>
  <c r="J725" i="7"/>
  <c r="K725" i="7"/>
  <c r="K746" i="7"/>
  <c r="J746" i="7"/>
  <c r="J757" i="7"/>
  <c r="K757" i="7"/>
  <c r="K778" i="7"/>
  <c r="J778" i="7"/>
  <c r="J789" i="7"/>
  <c r="K789" i="7"/>
  <c r="K810" i="7"/>
  <c r="J810" i="7"/>
  <c r="J821" i="7"/>
  <c r="K821" i="7"/>
  <c r="K842" i="7"/>
  <c r="J842" i="7"/>
  <c r="J853" i="7"/>
  <c r="K853" i="7"/>
  <c r="K874" i="7"/>
  <c r="J874" i="7"/>
  <c r="J885" i="7"/>
  <c r="K885" i="7"/>
  <c r="K906" i="7"/>
  <c r="J906" i="7"/>
  <c r="J917" i="7"/>
  <c r="K917" i="7"/>
  <c r="K938" i="7"/>
  <c r="J938" i="7"/>
  <c r="J949" i="7"/>
  <c r="K949" i="7"/>
  <c r="K970" i="7"/>
  <c r="J970" i="7"/>
  <c r="J981" i="7"/>
  <c r="K981" i="7"/>
  <c r="K1002" i="7"/>
  <c r="J1002" i="7"/>
  <c r="J1013" i="7"/>
  <c r="K1013" i="7"/>
  <c r="K1034" i="7"/>
  <c r="J1034" i="7"/>
  <c r="J1045" i="7"/>
  <c r="K1045" i="7"/>
</calcChain>
</file>

<file path=xl/comments1.xml><?xml version="1.0" encoding="utf-8"?>
<comments xmlns="http://schemas.openxmlformats.org/spreadsheetml/2006/main">
  <authors>
    <author/>
  </authors>
  <commentList>
    <comment ref="D74" authorId="0" shapeId="0">
      <text>
        <r>
          <rPr>
            <sz val="10"/>
            <color rgb="FF000000"/>
            <rFont val="Arial"/>
            <scheme val="minor"/>
          </rPr>
          <t>GỐI BẠC ĐẠN 6001 ɸ42.7*13*18MM, Nhựa POM</t>
        </r>
      </text>
    </comment>
    <comment ref="D128" authorId="0" shapeId="0">
      <text>
        <r>
          <rPr>
            <sz val="10"/>
            <color rgb="FF000000"/>
            <rFont val="Arial"/>
            <scheme val="minor"/>
          </rPr>
          <t>GỐI BẠC ĐẠN 6001 ɸ50.8*13*18MM, Nhựa POM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73" authorId="0" shapeId="0">
      <text>
        <r>
          <rPr>
            <sz val="10"/>
            <color rgb="FF000000"/>
            <rFont val="Arial"/>
            <scheme val="minor"/>
          </rPr>
          <t>GỐI BẠC ĐẠN 6001 ɸ42.7*13*18MM, Nhựa POM</t>
        </r>
      </text>
    </comment>
    <comment ref="D96" authorId="0" shapeId="0">
      <text>
        <r>
          <rPr>
            <sz val="10"/>
            <color rgb="FF000000"/>
            <rFont val="Arial"/>
            <scheme val="minor"/>
          </rPr>
          <t xml:space="preserve">outer rim
</t>
        </r>
      </text>
    </comment>
    <comment ref="D97" authorId="0" shapeId="0">
      <text>
        <r>
          <rPr>
            <sz val="10"/>
            <color rgb="FF000000"/>
            <rFont val="Arial"/>
            <scheme val="minor"/>
          </rPr>
          <t xml:space="preserve">outer rim
</t>
        </r>
      </text>
    </comment>
    <comment ref="D98" authorId="0" shapeId="0">
      <text>
        <r>
          <rPr>
            <sz val="10"/>
            <color rgb="FF000000"/>
            <rFont val="Arial"/>
            <scheme val="minor"/>
          </rPr>
          <t xml:space="preserve">outer rim
</t>
        </r>
      </text>
    </comment>
    <comment ref="D100" authorId="0" shapeId="0">
      <text>
        <r>
          <rPr>
            <sz val="10"/>
            <color rgb="FF000000"/>
            <rFont val="Arial"/>
            <scheme val="minor"/>
          </rPr>
          <t xml:space="preserve">center hub
</t>
        </r>
      </text>
    </comment>
    <comment ref="D101" authorId="0" shapeId="0">
      <text>
        <r>
          <rPr>
            <sz val="10"/>
            <color rgb="FF000000"/>
            <rFont val="Arial"/>
            <scheme val="minor"/>
          </rPr>
          <t xml:space="preserve">center hub
</t>
        </r>
      </text>
    </comment>
    <comment ref="D133" authorId="0" shapeId="0">
      <text>
        <r>
          <rPr>
            <sz val="10"/>
            <color rgb="FF000000"/>
            <rFont val="Arial"/>
            <scheme val="minor"/>
          </rPr>
          <t xml:space="preserve">GỐI BẠC ĐẠN 6000 ɸ42.7*11*18MM, Nhựa POM
</t>
        </r>
      </text>
    </comment>
  </commentList>
</comments>
</file>

<file path=xl/comments3.xml><?xml version="1.0" encoding="utf-8"?>
<comments xmlns="http://schemas.openxmlformats.org/spreadsheetml/2006/main">
  <authors>
    <author/>
    <author>tc={4f628df4-2906-4a5e-ad5c-97fe5e22fa62}</author>
    <author>tc={7e097a3b-42dd-41ca-88b9-fc86aa43307b}</author>
    <author>tc={73edc4e8-71db-4e5d-9c34-f7086ec9f711}</author>
    <author>tc={3cbdc19c-b74c-4fc6-99fb-3a857901c46a}</author>
    <author>tc={67cb49a3-1e0f-40c8-a40a-bf3dd1379172}</author>
    <author>tc={10050e8e-a94c-4436-b448-75175916bbe2}</author>
  </authors>
  <commentList>
    <comment ref="D72" authorId="0" shapeId="0">
      <text>
        <r>
          <rPr>
            <sz val="10"/>
            <color rgb="FF000000"/>
            <rFont val="Arial"/>
            <scheme val="minor"/>
          </rPr>
          <t xml:space="preserve">Tỉ ren M10, dài 100mm
</t>
        </r>
      </text>
    </comment>
    <comment ref="D92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tấm vách che ống dày 3mm, đường kính 25mm
</t>
        </r>
      </text>
    </comment>
    <comment ref="D105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trụ M8x25
</t>
        </r>
      </text>
    </comment>
    <comment ref="D116" authorId="3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lăn 1
</t>
        </r>
      </text>
    </comment>
    <comment ref="D117" authorId="4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lăn 2
</t>
        </r>
      </text>
    </comment>
    <comment ref="D119" authorId="5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 cố định con lăn
</t>
        </r>
      </text>
    </comment>
    <comment ref="D123" authorId="6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Bulong lục giác đầu trụ M8x25
</t>
        </r>
      </text>
    </comment>
  </commentList>
</comments>
</file>

<file path=xl/comments4.xml><?xml version="1.0" encoding="utf-8"?>
<comments xmlns="http://schemas.openxmlformats.org/spreadsheetml/2006/main">
  <authors>
    <author>tc={8b47c573-c456-458b-96dd-a8062e61a7d3}</author>
    <author>tc={dd22c33b-f8e9-4381-b604-80badb2d7029}</author>
    <author>tc={cdae3458-3943-4c18-bb88-ede6e2e4c63e}</author>
    <author/>
    <author>tc={b3e47a2d-e08a-4325-b402-84c72f12d015}</author>
    <author>tc={69b75f70-cf51-4bef-bc90-96874d2e0ec5}</author>
    <author>tc={eadbaf13-389a-4d28-bdce-f9b7b4e4faf2}</author>
    <author>tc={3770edf0-af15-4b27-a077-5a9a02ad8f68}</author>
    <author>tc={5700f23d-8119-4090-9c7b-7f4c16f4e074}</author>
    <author>tc={2dce7d6d-13cd-47ad-8e23-1f347fcc1633}</author>
    <author>tc={010920be-77ef-4497-b19a-1e0a9a861a72}</author>
    <author>tc={cc358b93-ea8e-4f00-bd6e-ae4a19809435}</author>
    <author>tc={24086627-28c3-483e-87f4-3fd57cfd53d3}</author>
    <author>tc={c173f2fa-0e5e-4399-a592-1a7a1acffd84}</author>
    <author>tc={a2efc121-5d78-47ee-9c72-255e726f71c6}</author>
    <author>tc={2c7e2125-dfa4-47b5-9f27-75961a9216ef}</author>
  </authors>
  <commentList>
    <comment ref="D69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 P1
</t>
        </r>
      </text>
    </comment>
    <comment ref="D70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 p2
</t>
        </r>
      </text>
    </comment>
    <comment ref="D71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6002 bearing housing
</t>
        </r>
      </text>
    </comment>
    <comment ref="D72" authorId="3" shapeId="0">
      <text>
        <r>
          <rPr>
            <sz val="10"/>
            <color rgb="FF000000"/>
            <rFont val="Arial"/>
            <scheme val="minor"/>
          </rPr>
          <t xml:space="preserve">Tỉ ren M10, dài 100mm
</t>
        </r>
      </text>
    </comment>
    <comment ref="D73" authorId="4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frame
</t>
        </r>
      </text>
    </comment>
    <comment ref="D74" authorId="5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khung dẫn hướng
</t>
        </r>
      </text>
    </comment>
    <comment ref="D76" authorId="6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mặt bích trục
</t>
        </r>
      </text>
    </comment>
    <comment ref="D77" authorId="7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trục
</t>
        </r>
      </text>
    </comment>
    <comment ref="D78" authorId="8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bạc đạn 6002
</t>
        </r>
      </text>
    </comment>
    <comment ref="D80" authorId="9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phe gài lỗ phi 32mm
</t>
        </r>
      </text>
    </comment>
    <comment ref="D81" authorId="1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phe gài trục phi 15mm
</t>
        </r>
      </text>
    </comment>
    <comment ref="D82" authorId="1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bằng M6x70
</t>
        </r>
      </text>
    </comment>
    <comment ref="D84" authorId="1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bằng m8x65
</t>
        </r>
      </text>
    </comment>
    <comment ref="D85" authorId="13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trụ M5x15
</t>
        </r>
      </text>
    </comment>
    <comment ref="D90" authorId="14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đền m8x1mm
</t>
        </r>
      </text>
    </comment>
    <comment ref="D92" authorId="15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đền m5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72" authorId="0" shapeId="0">
      <text>
        <r>
          <rPr>
            <sz val="10"/>
            <color rgb="FF000000"/>
            <rFont val="Arial"/>
            <scheme val="minor"/>
          </rPr>
          <t xml:space="preserve">Tỉ ren M10, dài 100mm
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72" authorId="0" shapeId="0">
      <text>
        <r>
          <rPr>
            <sz val="10"/>
            <color rgb="FF000000"/>
            <rFont val="Arial"/>
            <scheme val="minor"/>
          </rPr>
          <t xml:space="preserve">Tỉ ren M10, dài 100mm
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72" authorId="0" shapeId="0">
      <text>
        <r>
          <rPr>
            <sz val="10"/>
            <color rgb="FF000000"/>
            <rFont val="Arial"/>
            <scheme val="minor"/>
          </rPr>
          <t xml:space="preserve">Tỉ ren M10, dài 100mm
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72" authorId="0" shapeId="0">
      <text>
        <r>
          <rPr>
            <sz val="10"/>
            <color rgb="FF000000"/>
            <rFont val="Arial"/>
            <scheme val="minor"/>
          </rPr>
          <t xml:space="preserve">Tỉ ren M10, dài 100mm
</t>
        </r>
      </text>
    </comment>
  </commentList>
</comments>
</file>

<file path=xl/sharedStrings.xml><?xml version="1.0" encoding="utf-8"?>
<sst xmlns="http://schemas.openxmlformats.org/spreadsheetml/2006/main" count="35321" uniqueCount="2276">
  <si>
    <t>CÔNG TY TNHH THƯƠNG MẠI DỊCH VỤ TECHNOJET</t>
  </si>
  <si>
    <t xml:space="preserve">Dự án </t>
  </si>
  <si>
    <t>Mã dự án</t>
  </si>
  <si>
    <t>Ngày lập</t>
  </si>
  <si>
    <t>Ngày update</t>
  </si>
  <si>
    <t>Người lập</t>
  </si>
  <si>
    <t xml:space="preserve">Mô tả </t>
  </si>
  <si>
    <t>DANH SÁCH HẠNG MỤC</t>
  </si>
  <si>
    <t>Sản phẩm</t>
  </si>
  <si>
    <t>số lượng</t>
  </si>
  <si>
    <t>Đơn vị gia công</t>
  </si>
  <si>
    <t>HRM30A6001</t>
  </si>
  <si>
    <t>TNJ</t>
  </si>
  <si>
    <t>HRS20A6003</t>
  </si>
  <si>
    <t>DHRM38A6001</t>
  </si>
  <si>
    <t>SRC18A7501_MC_FSM</t>
  </si>
  <si>
    <t>GRU30A05-OF-L</t>
  </si>
  <si>
    <t>GRU30A05-OF-R</t>
  </si>
  <si>
    <t>BẢNG ĐỊNH MỨC VẬT TƯ - NHÂN CÔNG</t>
  </si>
  <si>
    <t>SẢN XUẤT 1 BỘ HOSE REEL SINGLE WRAP 2 INCH 60 FEETS</t>
  </si>
  <si>
    <t>SẢN XUẤT 1 BỘ HOSE REEL MULTI WRAP 3 INCH 60 FEETS</t>
  </si>
  <si>
    <t>MODEL: HRS20A6003</t>
  </si>
  <si>
    <t>MODEL: HRM30A6001</t>
  </si>
  <si>
    <t>SẢN XUẤT 1 BỘ DUAL HOSE REEL 60FT 3/8"</t>
  </si>
  <si>
    <t>MODEL: DHRM38A6001</t>
  </si>
  <si>
    <t xml:space="preserve"> </t>
  </si>
  <si>
    <t>Số phát hành: 01/HRM15/DMKT</t>
  </si>
  <si>
    <t>TP. Hồ Chí Minh, ngày 21 tháng 11 năm 2025.</t>
  </si>
  <si>
    <t>PHẦN 1: Phần Định mức Vật tư-Nguyên vật liệu sản xuất</t>
  </si>
  <si>
    <t>1.1 DINH_MUC_VAT_TU_SAN_XUAT</t>
  </si>
  <si>
    <t xml:space="preserve">Số phát hành: </t>
  </si>
  <si>
    <t>Tên cụm chị tiết</t>
  </si>
  <si>
    <t>Mã số chi tiết/ bản vẽ</t>
  </si>
  <si>
    <t>Số lượng cụm chi tiết</t>
  </si>
  <si>
    <t>Tên vật tư/NVL dùng để sx</t>
  </si>
  <si>
    <t>Mã kho</t>
  </si>
  <si>
    <t>Hình ảnh NVL</t>
  </si>
  <si>
    <t>Đơn vị theo thiết kế</t>
  </si>
  <si>
    <t xml:space="preserve">Số lượng theo thiết kế </t>
  </si>
  <si>
    <t>Đơn vị hệ thống</t>
  </si>
  <si>
    <t xml:space="preserve">Tỉ trọng chuyển đổi </t>
  </si>
  <si>
    <t xml:space="preserve">Số lượng sau chuyển đổi </t>
  </si>
  <si>
    <t>Ghi chú</t>
  </si>
  <si>
    <t xml:space="preserve">KHUNG NHÔM </t>
  </si>
  <si>
    <t>KHUNG NHÔM</t>
  </si>
  <si>
    <t>S20A60-03</t>
  </si>
  <si>
    <t>KHUNG QUAY</t>
  </si>
  <si>
    <t>Nhôm V 50x50x5mm, THÔ, KHÔNG XI</t>
  </si>
  <si>
    <t>TANG TRỐNG ɸ620*ɸ35.5*2MM, nhôm 5052</t>
  </si>
  <si>
    <t>SẢN XUẤT 1 BỘ STATIC CABLE REEL 1/8"-75FT</t>
  </si>
  <si>
    <t>MODEL: SCR18A7501-MC-FSM</t>
  </si>
  <si>
    <t>mm</t>
  </si>
  <si>
    <t>Nhôm hộp 50x50x5mm, THÔ</t>
  </si>
  <si>
    <t>Cái</t>
  </si>
  <si>
    <t>Nhôm tròn đặc: phi 6mm</t>
  </si>
  <si>
    <t>Nhôm hộp 25x50x4mm, THÔ</t>
  </si>
  <si>
    <t>TẤM TRỐNG 692*82*2MM, nhôm 5052</t>
  </si>
  <si>
    <t>Ống inox 304 bóng 42,7x2mm</t>
  </si>
  <si>
    <t>Cây ty inox 304 (Cây tròn Đặc): phi 14mm</t>
  </si>
  <si>
    <t>Cây ty inox 304 (Cây tròn đặc): Phi 12mm</t>
  </si>
  <si>
    <t>Nhựa POM dạng thanh tròn đặc, màu trắng, DN40</t>
  </si>
  <si>
    <t>Tán inox 304 M10</t>
  </si>
  <si>
    <t>Long Đền inox 304 M10x21, dày 1mm</t>
  </si>
  <si>
    <t>Tán inox 304 M12</t>
  </si>
  <si>
    <t>Bulong inox 304 M8x20</t>
  </si>
  <si>
    <t>Bulong Inox 304 M12x70</t>
  </si>
  <si>
    <t>Bulong inox 304 lục giác chìm đầu bằng M8x40</t>
  </si>
  <si>
    <t>Bulong Inox 304 M12x40</t>
  </si>
  <si>
    <t>Nhôm ống 22x3mm</t>
  </si>
  <si>
    <t>Bulong inox 304 M12x80</t>
  </si>
  <si>
    <t>Bạc đạn (Vòng bi) CN 6001-DDU V3 RBI</t>
  </si>
  <si>
    <t>Long đền inox 304 M8x19x2mm</t>
  </si>
  <si>
    <t>Long đền inox 304 M12x26x1mm</t>
  </si>
  <si>
    <t>PAT GẮN MOTOR 1000*400*6MM, nhôm 6mm</t>
  </si>
  <si>
    <t>KHUNG L (CHI TIẾT 1) 500*5*396.5MM, nhôm 5052 5mm</t>
  </si>
  <si>
    <t>GIÁ ĐỠ HỘP GIẢM TỐC 166.2*85*30*MM, nhôm 5052 4mm</t>
  </si>
  <si>
    <t>KHUNG P (CHI TIẾT 1) 500*5*396.5MM, nhôm 5052 5mm</t>
  </si>
  <si>
    <t>Bulong inox 304 M10x25</t>
  </si>
  <si>
    <t>TẤM GIÁ ĐỠ MOTOR 865*400*6MM, nhôm 6mm</t>
  </si>
  <si>
    <t>KHUNG DƯỚI 500*152*5MM, nhôm 5052 5mm</t>
  </si>
  <si>
    <t>Bạc đạn (Vòng bi) F&amp;D 6006-2RS</t>
  </si>
  <si>
    <t>Inlet piping</t>
  </si>
  <si>
    <t>Ổ đỡ bạc đạn 6006 ɸ71*55*17MM, nhôm</t>
  </si>
  <si>
    <t>M30A60-05</t>
  </si>
  <si>
    <t>Mặt bích vuông DN80 inox 304. NSX: Thái Bình Minh</t>
  </si>
  <si>
    <t>Số lượng xk thực tế (20 bộ)</t>
  </si>
  <si>
    <t>Phe gài lỗ phi 55mm</t>
  </si>
  <si>
    <t>TANG TRỐNG (CHI TIẾT P1) ɸ228.6*44*6MM, nhôm 6mm</t>
  </si>
  <si>
    <t>Bulong Inox 304 M10x30</t>
  </si>
  <si>
    <t>Long đền inox 304 M10x21, dày 1mm</t>
  </si>
  <si>
    <t>Ống inox 304 90x5.0mm DN80</t>
  </si>
  <si>
    <t>INLET PIPING</t>
  </si>
  <si>
    <t>Mặt bích vuông 115 inox 304 có rãnh 2 inch</t>
  </si>
  <si>
    <t>TANG TRỐNG (CHI TIẾT P2) ɸ228.6*64*6MM, nhôm 6mm</t>
  </si>
  <si>
    <t>cái</t>
  </si>
  <si>
    <t>INLLET PIPING</t>
  </si>
  <si>
    <t>Ống inox 304 60x4.0mm</t>
  </si>
  <si>
    <t>Mặt bích tròn DN80 inox 304. NSX: Thái Bình Minh</t>
  </si>
  <si>
    <t>Ổ đỡ bạc đạn 6002</t>
  </si>
  <si>
    <t>Mặt bích DN25 Inox 125x125x5mm</t>
  </si>
  <si>
    <t>Outlet piping</t>
  </si>
  <si>
    <t>M30A60-06</t>
  </si>
  <si>
    <t>Nhôm ống 90x5mm</t>
  </si>
  <si>
    <t>Ống inox 304 34x10mm</t>
  </si>
  <si>
    <t>Mặt bích tròn DN50</t>
  </si>
  <si>
    <t>Ống inox 304 21x5mm</t>
  </si>
  <si>
    <t>KHUNG 200*65*159.9MM, nhôm 5052 5mm</t>
  </si>
  <si>
    <t>Ron (Gioăng) Teflon DN80</t>
  </si>
  <si>
    <t>OUTLET PIPING</t>
  </si>
  <si>
    <t>Co 90D inox 304 ASME B16.11 nối ren NPT CL3000 3/8"</t>
  </si>
  <si>
    <t>KHUNG DẪN HƯỚNG DÂY 147.5*68*50MM, nhôm 5052 5mm</t>
  </si>
  <si>
    <t>Co hàn 45° Inox 304 DN80 SCH40</t>
  </si>
  <si>
    <t>Cây ty inox 304 (Cây tròn đặc): phi 25mm</t>
  </si>
  <si>
    <t>Nhôm ống 25x7.5mm</t>
  </si>
  <si>
    <t>Ron (Gioăng) Teflon DN50</t>
  </si>
  <si>
    <t>Phe gài Trục Phi 30</t>
  </si>
  <si>
    <t>Măng xông Inox 304 DN80</t>
  </si>
  <si>
    <t>MẶT BÍCH TRỤC ɸ78*ɸ20.5*5MM, inox 304</t>
  </si>
  <si>
    <t xml:space="preserve">BỘ LÒ XO THU HỒI </t>
  </si>
  <si>
    <t>Co hàn 45° Inox 304 DN50 SCH40</t>
  </si>
  <si>
    <t>Trục ɸ20*15*23.5MM, inox SS304</t>
  </si>
  <si>
    <t>Co hàn 90 Inox 304 DN80 SCH40</t>
  </si>
  <si>
    <t>HỘP LÒ XO P1 (CHI TIẾT P2) ɸ486*ɸ447*3MM, nhôm 5052</t>
  </si>
  <si>
    <t>Vòng Bi CN 6002-DDU ZV3 RBI</t>
  </si>
  <si>
    <t>Bulong thép đen M12x50</t>
  </si>
  <si>
    <t>Măng xông inox 304 ASME B16.11 nối ren NPT CL3000 2"</t>
  </si>
  <si>
    <t>Bạc đạn (Vòng bi) CN JTEKT (koyo) 626-ZZSM</t>
  </si>
  <si>
    <t>HỘP LÒ XO P1 (CHI TIẾT P3) ɸ439*ɸ31*3MM, nhôm 5052</t>
  </si>
  <si>
    <t>Đĩa tang</t>
  </si>
  <si>
    <t>Co Hàn 90 Inox 304 DN50 SCH10</t>
  </si>
  <si>
    <t>Phe gài lỗ phi 32mm</t>
  </si>
  <si>
    <t>Nhôm la 30x3 mm</t>
  </si>
  <si>
    <t>M30A60-02</t>
  </si>
  <si>
    <t>TANG TRỐNG ɸ1117.6*ɸ90*4MM, nhôm 5052</t>
  </si>
  <si>
    <t>Hộp lò xo P2 bằng nhôm phi 486x31x3mm</t>
  </si>
  <si>
    <t>Bulong thép đen M12X40</t>
  </si>
  <si>
    <t>Phe gài trục phi 15mm</t>
  </si>
  <si>
    <t>KHUNG TANG QUAY</t>
  </si>
  <si>
    <t>LÕI GIỮA LÒ XO ɸ60*30.5*25MM, Inox SS304</t>
  </si>
  <si>
    <t>Bulong inox 304 lục giác chìm đầu bằng M6x70</t>
  </si>
  <si>
    <t>S20A60-04-05-06</t>
  </si>
  <si>
    <t>BÁNH CÓC 242,3*77*25mm</t>
  </si>
  <si>
    <t>Nhôm hộp 25x25x1.5mm, THÔ</t>
  </si>
  <si>
    <t>Bulong inox 304 lục giác chìm đầu bằng M6x80</t>
  </si>
  <si>
    <t>Bulong Inox 304 M12x30</t>
  </si>
  <si>
    <t>Bulong inox 304 lục giác đầu bằng M8x70</t>
  </si>
  <si>
    <t>LƯỠI GÀI 109.8*22.6*21.6mm</t>
  </si>
  <si>
    <t>Nhôm hộp 25x50x2mm, THÔ</t>
  </si>
  <si>
    <t>Nhôm tròn đặc: phi 10mm</t>
  </si>
  <si>
    <t>Lò xo cài cóc phi 22, dài 70, đường kính 1,5 mm</t>
  </si>
  <si>
    <t>Bulong inox 304 lục giác chìm đầu trụ M5x15</t>
  </si>
  <si>
    <t>Đĩa răng 160T-C40 bằng thép ɸ654,343*400*7,2mm</t>
  </si>
  <si>
    <t>Nhôm la 25x5 mm</t>
  </si>
  <si>
    <t>Gối đỡ UCF 218-56</t>
  </si>
  <si>
    <t>Chốt định vị ɸ12*45MM, inox SS304</t>
  </si>
  <si>
    <t>Bulong inox 304 lục giác chìm đầu trụ M5x16</t>
  </si>
  <si>
    <t>TANG CUỐN (VÒNG NGOÀI CHI TIẾT SỐ 2) 922*461*6MM, nhôm 6mm</t>
  </si>
  <si>
    <t>Gối đỡ vòng bi UCF218-56, chất liệu: thép, NSX: LINQING KANGSHI BEARING CO., LTD</t>
  </si>
  <si>
    <t>Tán inox 304 M6</t>
  </si>
  <si>
    <t>GIÁ ĐỠ UCF 218-56 (CHI TIẾT P1) 253*55*244MM, inox 304</t>
  </si>
  <si>
    <t>Bulong Inox 304 lục giác chìm đầu trụ M8x20</t>
  </si>
  <si>
    <t>Tán Inox 304 M8</t>
  </si>
  <si>
    <t>GIÁ ĐỠ UCF 218-56 (CHI TIẾT P2) 353*55*55*5MM, inox 304</t>
  </si>
  <si>
    <t>Bulong inox 304 lục giác chìm đầu trụ M8x25</t>
  </si>
  <si>
    <t>TANG CUỐN (PHẦN TRUNG TÂM CHI TIẾT SỐ 2) ɸ498*ɸ62*6MM, nhôm 6mm</t>
  </si>
  <si>
    <t>Tán inox 304 M5</t>
  </si>
  <si>
    <t>Bulong inox 304 M16x50</t>
  </si>
  <si>
    <t>Bulong inox 304 lục giác chìm đầu trụ M10x50</t>
  </si>
  <si>
    <t>TẤM ĐỠ ỐNG 381.7*132.2*84.2MM, nhôm 5052 3mm</t>
  </si>
  <si>
    <t>Long đền inox 304 M8x1mm</t>
  </si>
  <si>
    <t>Bulong inox 304 M16x70</t>
  </si>
  <si>
    <t>Long đền inox 304 M8x19x1mm</t>
  </si>
  <si>
    <t>Bulong Inox 304 lục giác chìm đầu trụ M10x25</t>
  </si>
  <si>
    <t>Tán inox 304 M16</t>
  </si>
  <si>
    <t>Long đền inox 304 M5x1mm</t>
  </si>
  <si>
    <t>Bulong inox 304 lục giác chìm đầu trụ M10x70</t>
  </si>
  <si>
    <t>Long Đền inox 304 M16x30x1mm</t>
  </si>
  <si>
    <t>Long đền inox 304 M5x10x1mm</t>
  </si>
  <si>
    <t>kg</t>
  </si>
  <si>
    <t>Gudong</t>
  </si>
  <si>
    <t>Long đền inox 304 M6x16 mm</t>
  </si>
  <si>
    <t>Bulong inox 304 Lục Giác chìm đầu trụ M10x80</t>
  </si>
  <si>
    <t>M30A60-09</t>
  </si>
  <si>
    <t>Bulong Inox 304 M12x20</t>
  </si>
  <si>
    <t>Cây ty inox 304 (Cây tròn đặc): phi 18mm</t>
  </si>
  <si>
    <t>Ống inox 304 Phi 9,6x0,6mm</t>
  </si>
  <si>
    <t>Bulong Inox 304 M10x20</t>
  </si>
  <si>
    <t>Ống inox 304 21x3mm</t>
  </si>
  <si>
    <t>Nhôm ống 34x5mm</t>
  </si>
  <si>
    <t>Tán inox 304 M14</t>
  </si>
  <si>
    <t>Bulong đầu dù vít bake 6x10</t>
  </si>
  <si>
    <t>Tay quay ɸ25*80MM, nhôm</t>
  </si>
  <si>
    <t xml:space="preserve">CX1KLO0608
</t>
  </si>
  <si>
    <t>Long đền Inox 304 M14x30x1mm</t>
  </si>
  <si>
    <t>Long Đền inox 304 M12x30, dày 1mm</t>
  </si>
  <si>
    <t>TẤM TRỐNG 2008.077*406*4MM, nhôm 5052</t>
  </si>
  <si>
    <t>MẶT BÍCH TRỐNG ɸ590*ɸ490*4MM, nhôm 5052</t>
  </si>
  <si>
    <t>Đĩa răng 145T-C40 bằng thép 593,696 x 380 x 7,2 mm</t>
  </si>
  <si>
    <t>GỐI ĐỠ UCP</t>
  </si>
  <si>
    <t>Khớp xoay cong 90 độ 3 inch, inox 304, model: SVE30S01-TG, hiệu: TechnoJet</t>
  </si>
  <si>
    <t>Gối đỡ BẠC ĐẠN (Ball Bearing) UCP212 CUXB</t>
  </si>
  <si>
    <t>Ron Teflon</t>
  </si>
  <si>
    <t>KHUNG DẪN HƯỚNG</t>
  </si>
  <si>
    <t>Nắp bịt Inox 304 DN80</t>
  </si>
  <si>
    <t>Khung dẫn ống bằng nhôm 164*172,5*168mm DM38A60-27</t>
  </si>
  <si>
    <t>Xích (sên) KANA 35-1R</t>
  </si>
  <si>
    <t>Bulong inox 304 M16x100</t>
  </si>
  <si>
    <t>Xích (sên) KANA 40-1R</t>
  </si>
  <si>
    <t>Nhựa POM dạng thanh tròn, màu đen DN25</t>
  </si>
  <si>
    <t>Nhông thép 9C35</t>
  </si>
  <si>
    <t>Bulong thép đen lục giác âm M5x6</t>
  </si>
  <si>
    <t>Bạc đạn (Vòng bi) 696 ZZ 2RS</t>
  </si>
  <si>
    <t xml:space="preserve">Chố cài lò xo </t>
  </si>
  <si>
    <t>Chốt gài lò xo inox 304 TLX136F</t>
  </si>
  <si>
    <t>PAT CỐ ĐỊNH CON LĂN 30*30*3MM, Inox SUS304</t>
  </si>
  <si>
    <t>END</t>
  </si>
  <si>
    <t>Bulong inox 304 lục giác chìm đầu dù M6x60</t>
  </si>
  <si>
    <t>Bulong Inox 304 lục giác chìm đầu dù M6x20</t>
  </si>
  <si>
    <t>GUDONG</t>
  </si>
  <si>
    <t>1.2 Tổng hợp nguyên vật liệu sản xuất.</t>
  </si>
  <si>
    <t>STT</t>
  </si>
  <si>
    <t>Tên vật tư</t>
  </si>
  <si>
    <t>Roller guide frame</t>
  </si>
  <si>
    <t>Hình ảnh chi tiết</t>
  </si>
  <si>
    <t>Đơn vị</t>
  </si>
  <si>
    <t>Số lượng</t>
  </si>
  <si>
    <t>Hao hụt theo %</t>
  </si>
  <si>
    <t>M30A60-03-04</t>
  </si>
  <si>
    <t>Số lượng hao hụt theo %</t>
  </si>
  <si>
    <t>Số lượng thực tế/ 1bộ</t>
  </si>
  <si>
    <t xml:space="preserve">Số lượng cho dự án </t>
  </si>
  <si>
    <t>Xuất kho thực tế</t>
  </si>
  <si>
    <t>VAT_TU_GIAN_TIEP</t>
  </si>
  <si>
    <t>KHUNG CON LĂN DẪN HƯỚNG 1250*617*80MM, nhôm 5052 5mm</t>
  </si>
  <si>
    <t>Cây ty inox 304 (Cây tròn đặc): Phi 16mm</t>
  </si>
  <si>
    <t>Ống inox 304 bóng 50.8x1.5mm</t>
  </si>
  <si>
    <t>Keo Loctite 567 250ml</t>
  </si>
  <si>
    <t>Nhựa POM dạng thanh tròn đặc, màu trắng, DN50</t>
  </si>
  <si>
    <t>Chai</t>
  </si>
  <si>
    <t>Cây ty inox 304 (cây tròn đặc): phi 6mm</t>
  </si>
  <si>
    <t>TẤM TRỐNG 1719.05*154.202*4MM, nhôm 5052</t>
  </si>
  <si>
    <t>Keo khóa ren Loctite 243 250ml</t>
  </si>
  <si>
    <t>Khớp xoay cong 90 độ 2 inch, inox 304, model: SVE20S04-TG, hiệu: TechnoJet</t>
  </si>
  <si>
    <t>KHỐI ĐỊNH VỊ CON LĂN 60*60*60MM, Nhôm Al6061</t>
  </si>
  <si>
    <t>Chân chống rung khung dẫn hướng</t>
  </si>
  <si>
    <t>Đá cắt Cn 100.1,5.16</t>
  </si>
  <si>
    <t>Nắp bịt Inox 304 DN50</t>
  </si>
  <si>
    <t>Nhôm la 50x5 mm</t>
  </si>
  <si>
    <t>Đá mài HẢI DƯƠNG Bavia Cn 100.6.16</t>
  </si>
  <si>
    <t>Nhám xếp 100x16mm P80 nắp lưới kim loại Hưng Ngọc</t>
  </si>
  <si>
    <t>Tem inox Ru lô (Hose reel Name plate)</t>
  </si>
  <si>
    <t>CHỐT CÀI</t>
  </si>
  <si>
    <t>Dầu cắt gọt kim loại MQ oil 18L</t>
  </si>
  <si>
    <t>Mili lít</t>
  </si>
  <si>
    <t>Que hàn Inox ATLANTIC (Dây hàn) CHG-308 phi 1.6mm</t>
  </si>
  <si>
    <t>Cây</t>
  </si>
  <si>
    <t>Màng quấn PE khổ 20cm</t>
  </si>
  <si>
    <t>Que hàn nhôm (Dây nhôm hợp kim) ER5356 loại 2.4mm</t>
  </si>
  <si>
    <t>VAT_TU_TRUC_TIEP</t>
  </si>
  <si>
    <t>KHUNG CON LĂN DẪN HƯỚNG 340*320*1200MM, nhôm 5052 5mm</t>
  </si>
  <si>
    <t>CX1JTE0511</t>
  </si>
  <si>
    <t>Bộ</t>
  </si>
  <si>
    <t>CX1NOA0638</t>
  </si>
  <si>
    <t>Bulong inox 304 lục giác chìm đầu bằng M8x65</t>
  </si>
  <si>
    <t>CX1NOA0639</t>
  </si>
  <si>
    <t>Cây ty inox 304 (Cây tròn đặc): phi 10mm</t>
  </si>
  <si>
    <t>CX1NOA0640</t>
  </si>
  <si>
    <t>Nhám xếp nâu 100x16mm, P80 hiệu Wadfow WYL4303</t>
  </si>
  <si>
    <t>Bạc đạn (Vòng bi) CN 6000-DDU ZV3 RBI</t>
  </si>
  <si>
    <t>CX1VVU0588</t>
  </si>
  <si>
    <t>KHỐI ĐỊNH VỊ CON LĂN 50*50*50mm, Nhôm Al6061</t>
  </si>
  <si>
    <t>CX1VVU0582</t>
  </si>
  <si>
    <t>CX1NOA0642</t>
  </si>
  <si>
    <t>Bulong inox 304 M10x70</t>
  </si>
  <si>
    <t xml:space="preserve">NK LẠI 157,86 CON </t>
  </si>
  <si>
    <t>CX1NOA0278</t>
  </si>
  <si>
    <t>CX1NOA0641</t>
  </si>
  <si>
    <t>Que hàn Inox CHG-308 phi 1.6mm, hiệu ATLANTIC</t>
  </si>
  <si>
    <t>CX1VVU0565</t>
  </si>
  <si>
    <t>Que hàn Inox ER308L loại 2.4mm, hiệu MENAM</t>
  </si>
  <si>
    <t>CX1NOA0510</t>
  </si>
  <si>
    <t>+0,01m tiêu hao t7</t>
  </si>
  <si>
    <t>CX1NOA0545</t>
  </si>
  <si>
    <t>CX1NOA0635</t>
  </si>
  <si>
    <t>Que hàn nhôm TIG CHG-AL3536 phi 1.6mm, hiệu ATLANTIC</t>
  </si>
  <si>
    <t>CX1NOA0561</t>
  </si>
  <si>
    <t>3mm=0,003M NÊN KO ĐƯA VÀO 632</t>
  </si>
  <si>
    <t>CX1NOA0636</t>
  </si>
  <si>
    <t>CX1NOA0637</t>
  </si>
  <si>
    <t>CX1RBI0427</t>
  </si>
  <si>
    <t>CX1NOA0235</t>
  </si>
  <si>
    <t>CX1NOA0081</t>
  </si>
  <si>
    <t>CX1NOA0079</t>
  </si>
  <si>
    <t>CX1NOA0159</t>
  </si>
  <si>
    <t>CX1VVU0592</t>
  </si>
  <si>
    <t>CX1VVU0594</t>
  </si>
  <si>
    <t>CX1NOA0008</t>
  </si>
  <si>
    <t>CX1KLO0607</t>
  </si>
  <si>
    <t>CX1NOA0430</t>
  </si>
  <si>
    <t>CX1RBI0563</t>
  </si>
  <si>
    <t xml:space="preserve">NK LẠI 4 CON </t>
  </si>
  <si>
    <t>CX1NOA0010</t>
  </si>
  <si>
    <t>+1 con vật tư tiêu hao t7</t>
  </si>
  <si>
    <t>CX1NOA0508</t>
  </si>
  <si>
    <t>CX1NOA0011</t>
  </si>
  <si>
    <t>hao hụt , ĐƯA PHẦN 0,06M VÀO 632</t>
  </si>
  <si>
    <t>CX1NOA0115</t>
  </si>
  <si>
    <t>CX1NOA0440</t>
  </si>
  <si>
    <t>CX1NOA0431</t>
  </si>
  <si>
    <t>Bulong đầu bằng 6x80</t>
  </si>
  <si>
    <t>CX1NOA0432</t>
  </si>
  <si>
    <t>CX1DPI0445</t>
  </si>
  <si>
    <t>CX1NOA0433</t>
  </si>
  <si>
    <t xml:space="preserve">2 mã này chung =&gt; ko vượt dm </t>
  </si>
  <si>
    <t>Bulong inox 304 pake chìm đầu bằng M6x70</t>
  </si>
  <si>
    <t>CX1NOA0280</t>
  </si>
  <si>
    <t xml:space="preserve">mã 638 thay thế cho 517 cho các sp sau </t>
  </si>
  <si>
    <t>Bulong đầu dù vit bake 6x10</t>
  </si>
  <si>
    <t>ko xk</t>
  </si>
  <si>
    <t>CX1NOA0303</t>
  </si>
  <si>
    <t>CX1F&amp;D0295</t>
  </si>
  <si>
    <t>CX1NOA0151</t>
  </si>
  <si>
    <t>CX1KLO0608</t>
  </si>
  <si>
    <t>+0,22m hao hụt tháng 7</t>
  </si>
  <si>
    <t>CX1HTP0490</t>
  </si>
  <si>
    <t>CX1NOA0105</t>
  </si>
  <si>
    <t xml:space="preserve">HAO HỤT, đã đưa phần còn ại 0,14m vào 632 </t>
  </si>
  <si>
    <t>CX1NOA0128</t>
  </si>
  <si>
    <t>CX1NOA0499</t>
  </si>
  <si>
    <t>CX1NOA0398</t>
  </si>
  <si>
    <t>42=42</t>
  </si>
  <si>
    <t>CX1NOA0080</t>
  </si>
  <si>
    <t>CX1NOA0379</t>
  </si>
  <si>
    <t>CX1NOA0497</t>
  </si>
  <si>
    <t>CX1HTP0355</t>
  </si>
  <si>
    <t>CX1NOA0231</t>
  </si>
  <si>
    <t>CX1VVU0574</t>
  </si>
  <si>
    <t>CX1NOA0458</t>
  </si>
  <si>
    <t>nhỏ hơn định mức</t>
  </si>
  <si>
    <t>CX1VVU0566</t>
  </si>
  <si>
    <t>CX1VVU0567</t>
  </si>
  <si>
    <t>CX1NOA0009</t>
  </si>
  <si>
    <t>CX1LKB0399</t>
  </si>
  <si>
    <t>CX1NOA0070</t>
  </si>
  <si>
    <t>Hư 1 cái do đi tháo ổ đỡ , ĐÃ CHỈNH 1 CÁI TRONG MISA VỀ 632</t>
  </si>
  <si>
    <t>CX1RBI0426</t>
  </si>
  <si>
    <t>CX1HTP0624</t>
  </si>
  <si>
    <t>CX1GOL0384</t>
  </si>
  <si>
    <t>CX1NOA0498</t>
  </si>
  <si>
    <t>CX1VVU0580</t>
  </si>
  <si>
    <t>CÂY TY 2 đầu ren ɸ14*106MM, Inox SUS304</t>
  </si>
  <si>
    <t>CX1HTP0613</t>
  </si>
  <si>
    <t>CX1NOA0178</t>
  </si>
  <si>
    <t>Chốt định vị inox 304 50x12mm. NSX: Kim Lộc</t>
  </si>
  <si>
    <t>nk lại 284g-misa làm tròn 0,28kg-96 con</t>
  </si>
  <si>
    <t>CX1KLO0421</t>
  </si>
  <si>
    <t>CX1NOA0277</t>
  </si>
  <si>
    <t>Bulong Inox 304 lục giác chìm đầu trụ M10x25
(Xk mã thực tế bulong 10x20)</t>
  </si>
  <si>
    <t>đổi thành Chốt giữ lưỡi gài</t>
  </si>
  <si>
    <t>CX1NOA0232</t>
  </si>
  <si>
    <t>CX1NOA0482</t>
  </si>
  <si>
    <t>CX1NOA0300</t>
  </si>
  <si>
    <t>CON LĂN DẪN HƯỚNG (1) ɸ25*8*85MM, Nhựa POM</t>
  </si>
  <si>
    <t>CX1HTP0618</t>
  </si>
  <si>
    <t>CX1NOA0282</t>
  </si>
  <si>
    <t>Long đền Inox 304 M14x30x2mm</t>
  </si>
  <si>
    <t>CON LĂN DẪN HƯỚNG (2) ɸ25*8*36MM, Nhựa POM</t>
  </si>
  <si>
    <t>CX1HTP0619</t>
  </si>
  <si>
    <t>đã trả 19 con mã 1mm, 1con mã 2 mm=&gt; 2 mã này ko vượt đm</t>
  </si>
  <si>
    <t xml:space="preserve">nk lại 7 con </t>
  </si>
  <si>
    <t>CX1NOA0539</t>
  </si>
  <si>
    <t>CX1VVU0572</t>
  </si>
  <si>
    <t>CX1NOA0435</t>
  </si>
  <si>
    <t>CX1VVU0573</t>
  </si>
  <si>
    <t>CX1TBM0528</t>
  </si>
  <si>
    <t>CX1NOA0194</t>
  </si>
  <si>
    <t>CX1TBM0534</t>
  </si>
  <si>
    <t>+6 con hao hụt t7,30 con đưa vào 632</t>
  </si>
  <si>
    <t>Long Đền inox 304 M16x30x2mm</t>
  </si>
  <si>
    <t>đổi thành Khung định hướng ống</t>
  </si>
  <si>
    <t>CX1VVU0589</t>
  </si>
  <si>
    <t xml:space="preserve">nk lại 43,85 con </t>
  </si>
  <si>
    <t>CX1VVU0587</t>
  </si>
  <si>
    <t>CX1VVU0586</t>
  </si>
  <si>
    <t>CX1NOA0434</t>
  </si>
  <si>
    <t>Lò xo cài cóc 42x1, phi 12mm</t>
  </si>
  <si>
    <t>CX1PLY0218</t>
  </si>
  <si>
    <t>CX1NOA0378</t>
  </si>
  <si>
    <t>CX1HTP0626</t>
  </si>
  <si>
    <t>CX1TBM0392</t>
  </si>
  <si>
    <t>CX1NOA0176</t>
  </si>
  <si>
    <t>CX1VVU0579</t>
  </si>
  <si>
    <t>CX1NOA0402</t>
  </si>
  <si>
    <t>CX1TBM0393</t>
  </si>
  <si>
    <t>CX1NOA0380</t>
  </si>
  <si>
    <t>+0,05m hao hụt t7</t>
  </si>
  <si>
    <t>hao hụt, đưa 14 con vào 632</t>
  </si>
  <si>
    <t>nk lại 11 con</t>
  </si>
  <si>
    <t>CX1NOA0156</t>
  </si>
  <si>
    <t>CX1NOA0110</t>
  </si>
  <si>
    <t>CX1NOA0124</t>
  </si>
  <si>
    <t>CX1NOA0109</t>
  </si>
  <si>
    <t>hao hụt cắt sản xuất
Chệnh lệch định mức giữa đề nghị mua sản xuất và định mức theo thiết kế</t>
  </si>
  <si>
    <t>CX1NOA0559</t>
  </si>
  <si>
    <t>hư hỏng trong quá trình sản xuất, đã đưa 1 cái vào 632 trên misa</t>
  </si>
  <si>
    <t>CX1NOA0376</t>
  </si>
  <si>
    <t>CX1NOA0455</t>
  </si>
  <si>
    <t>CX1NOA0543</t>
  </si>
  <si>
    <t>CX1NOA0060</t>
  </si>
  <si>
    <t>CX1HTP0439</t>
  </si>
  <si>
    <t>CX1HTP0491</t>
  </si>
  <si>
    <t>CX1NOA0065</t>
  </si>
  <si>
    <t>CX1PLO0441</t>
  </si>
  <si>
    <t>Hao hụt cắt sản xuất, đưa 0,34m vào 632</t>
  </si>
  <si>
    <t>CX1KLO0356</t>
  </si>
  <si>
    <t>CX1NOA0558</t>
  </si>
  <si>
    <t>CX1CUX0029</t>
  </si>
  <si>
    <t>đợt này ko xk</t>
  </si>
  <si>
    <t>CX1NOA0149</t>
  </si>
  <si>
    <t>CX1NOA0557</t>
  </si>
  <si>
    <t>CX1HTP0625</t>
  </si>
  <si>
    <t>+0,53 hao hụt t7 mã 537 đưa vào 632</t>
  </si>
  <si>
    <t>CX1NOA0403</t>
  </si>
  <si>
    <t xml:space="preserve">2mm, ko xuất trên misa đc nên vẫn để </t>
  </si>
  <si>
    <t>CX1NOA0438</t>
  </si>
  <si>
    <t>CX1GOL0385</t>
  </si>
  <si>
    <t>+0,25m hao hụt thang 7 mã 403, đưa vào 632</t>
  </si>
  <si>
    <t>+0,1m hao hụt t7</t>
  </si>
  <si>
    <t>CX1VVU0581</t>
  </si>
  <si>
    <t>CX1NOA0346</t>
  </si>
  <si>
    <t>CX1KLO0606</t>
  </si>
  <si>
    <t>Hao hụt cắt sản xuất, 5mm- 0,005m- ko cần xuất qua 632 vì misa ko làm tròn tới chữ số t3</t>
  </si>
  <si>
    <t>CX1NOA0401</t>
  </si>
  <si>
    <t>CX1NOA0382</t>
  </si>
  <si>
    <t>Hao hụt cắt sản xuất, đưa phần 0,09 vào 632</t>
  </si>
  <si>
    <t>CX1NOA0404</t>
  </si>
  <si>
    <t>+0,03m tiêu hao t7</t>
  </si>
  <si>
    <t>CX1NOA0400</t>
  </si>
  <si>
    <t>+0,43M HAO HỤT T7, PHẦN HAO HỤT CÒN 0,05M LẠI VÀO 632</t>
  </si>
  <si>
    <t>CX1NOA0405</t>
  </si>
  <si>
    <t>hao hụt trong quá trình sx, đưa phần hao hụt 0,16m vào 632</t>
  </si>
  <si>
    <t>CX1HTP0627</t>
  </si>
  <si>
    <t>nk lại 284g-misa làm tròn 0,28kg-91 con, 186,76 con đưa vào 632</t>
  </si>
  <si>
    <t>+0,15m hao hụt t7</t>
  </si>
  <si>
    <t>CX1VVU0590</t>
  </si>
  <si>
    <t>CX1NOA0377</t>
  </si>
  <si>
    <t>CX1NOA0456</t>
  </si>
  <si>
    <t>CX1NOA0001</t>
  </si>
  <si>
    <t xml:space="preserve">nk lại 157,86 con </t>
  </si>
  <si>
    <t>CX1NOA0145</t>
  </si>
  <si>
    <t>Măng xông Inox 304 60mm DN50 SCH10</t>
  </si>
  <si>
    <t>CX1NOA0044</t>
  </si>
  <si>
    <t>NHẦM 12 CON BÊN REDUCER, đã sửa,+8 CON HAO HỤT T7</t>
  </si>
  <si>
    <t>Mặt bích tròn DN65 inox 304. NSX: Thái Bình Minh</t>
  </si>
  <si>
    <t>CX1NOA0025</t>
  </si>
  <si>
    <t>CX1TBM0365</t>
  </si>
  <si>
    <t>CX1NOA0381</t>
  </si>
  <si>
    <t>CX1TBM0142</t>
  </si>
  <si>
    <t xml:space="preserve">bổ sung thay 10 tán 10M thay cho tán m12, nên không vượt đm </t>
  </si>
  <si>
    <t>CX1NOA0240</t>
  </si>
  <si>
    <t>CX1NOA0020</t>
  </si>
  <si>
    <t xml:space="preserve">nk lại 11 con </t>
  </si>
  <si>
    <t>CX1NOA0541</t>
  </si>
  <si>
    <t>9 CON TIÊU HAO T7</t>
  </si>
  <si>
    <t>CX1VVU0577</t>
  </si>
  <si>
    <t>hao hụt, đưa phần 0,31m vào 632</t>
  </si>
  <si>
    <t>CX1VVU0576</t>
  </si>
  <si>
    <t>CX1VVU0569</t>
  </si>
  <si>
    <t>CX1NOA0506</t>
  </si>
  <si>
    <t>CX1KAN0158</t>
  </si>
  <si>
    <t>CX1VVU0568</t>
  </si>
  <si>
    <t>CX1NOA0546</t>
  </si>
  <si>
    <t>+0,4m hao hụt tháng 7-2,1 còn lại vào 632</t>
  </si>
  <si>
    <t>CX1KAN0157</t>
  </si>
  <si>
    <t>CX1NOA0507</t>
  </si>
  <si>
    <t>+ 0,2m mã 0013 (cũ)+0,03m haoo hụt tháng 7</t>
  </si>
  <si>
    <t>+1,2m hao hụt tháng 7 sên star</t>
  </si>
  <si>
    <t>CX1VVU0578</t>
  </si>
  <si>
    <t>+0,26m tieu hao t7</t>
  </si>
  <si>
    <t>Khóa xích 35</t>
  </si>
  <si>
    <t xml:space="preserve">cái </t>
  </si>
  <si>
    <t>CX1NOA0556</t>
  </si>
  <si>
    <t>Khóa xích 40</t>
  </si>
  <si>
    <t>Do HTP làm lỗi nên xuất bsung, đưa 1m vào 632</t>
  </si>
  <si>
    <t>CX1NOA0505</t>
  </si>
  <si>
    <t>đợt này ko gắn món này</t>
  </si>
  <si>
    <t>phàn hao hụt t7 đưa vào 632</t>
  </si>
  <si>
    <t>CX1NOA0560</t>
  </si>
  <si>
    <t>CX1NOA0022</t>
  </si>
  <si>
    <t>5mm=0,005m NÊN KO ĐƯA VÀO 632</t>
  </si>
  <si>
    <t>CX1NOA0650</t>
  </si>
  <si>
    <t>đổi thành Lò xo bật cài cóc 22x80x1.5mm</t>
  </si>
  <si>
    <t>Bulong đầu bằng 8x70</t>
  </si>
  <si>
    <t>+0,11m tiêu hao t7</t>
  </si>
  <si>
    <t>Sử dụng thay thế cho M8x40 (hao hụt trong quá trình lắp ráp), ĐƯA VÀO 632</t>
  </si>
  <si>
    <t>Bulong 10x40</t>
  </si>
  <si>
    <t>+0,35M HAO HUT T7</t>
  </si>
  <si>
    <t>CX1NOA0084</t>
  </si>
  <si>
    <t>Thay thế bulong m12x20, mã 12X20 này đã hoàn vào kho, nên ko vượt định mức</t>
  </si>
  <si>
    <t>Chốt giữ lưỡi gài 16x42.3mm</t>
  </si>
  <si>
    <t>Khớp xoay</t>
  </si>
  <si>
    <t>NHẦM 40 CON BÊN REDUCER</t>
  </si>
  <si>
    <t>Khung định hướng ống</t>
  </si>
  <si>
    <t>HOÀN KHO 116, THÊM 8 CON HAO HUT T7</t>
  </si>
  <si>
    <t>nk lại 1 con</t>
  </si>
  <si>
    <t>Lò xo bật cài cóc 22x80x1.5mm</t>
  </si>
  <si>
    <t>Lò xo xoắn cuộn China</t>
  </si>
  <si>
    <t>Tán Lông Đền inox 304 M10</t>
  </si>
  <si>
    <t>CX1NOA0048</t>
  </si>
  <si>
    <t>CX1VVU0591</t>
  </si>
  <si>
    <t>CX1VVU0593</t>
  </si>
  <si>
    <t>CX1VVU0570</t>
  </si>
  <si>
    <t>CX1VVU0575</t>
  </si>
  <si>
    <t>nk lại 440mm</t>
  </si>
  <si>
    <t xml:space="preserve">2,2 m đưa vào 632 t7-1,3m kho lại </t>
  </si>
  <si>
    <t>CX1NOA0127</t>
  </si>
  <si>
    <t>CX1NOA0547</t>
  </si>
  <si>
    <t>Đinh rút 4mm</t>
  </si>
  <si>
    <t>ĐÃ ĐƯAvào 632</t>
  </si>
  <si>
    <t>CX1NOA0272</t>
  </si>
  <si>
    <t>nk lại 4 con</t>
  </si>
  <si>
    <t>CX1NOA0273</t>
  </si>
  <si>
    <t>SẢN XUẤT 1 BỘ MECHANIMS CLUTCH REDUCER - LEFT SIDE</t>
  </si>
  <si>
    <t>MODEL: GRU30A05-OF-L</t>
  </si>
  <si>
    <t>Số lượng xk thực tế (10 bộ)</t>
  </si>
  <si>
    <t>Vỏ hộp giảm tốc nhôm 229.8x106.2x76mm. NSX: Kim Lộc</t>
  </si>
  <si>
    <t>Nắp hộp giảm tốc nhôm 82x38x5mm. NSX: Kim Lộc</t>
  </si>
  <si>
    <t>Trục xoay 214.96*30MM, thép</t>
  </si>
  <si>
    <t>ĐĨA RĂNG 45C35, ɸ175.323*52*32.7MM, Thép C45</t>
  </si>
  <si>
    <t>Nhông xích 40B-12T</t>
  </si>
  <si>
    <t>Bánh răng đồng tốc thép C45: 44 x 30,1 x 27 mm</t>
  </si>
  <si>
    <t>Càng gạt li hợp V2 95.983*6*117.6MM, inox SS304</t>
  </si>
  <si>
    <t>Ổ giữ bạc đạn V2 104.483*65*21MM, inox SS304</t>
  </si>
  <si>
    <t>Hộp điều khiển nhôm 78x55x54 mm, dày 3mm. NSX: Kim Lộc</t>
  </si>
  <si>
    <t>Nắp hộp điều khiển 67*50*1MM, nhôm</t>
  </si>
  <si>
    <t>MC – Khâu 2 (Phải) 89.15*16MM, inox SS304</t>
  </si>
  <si>
    <t>Ti dẫn hướng inox 304 71.66x12mm. NSX: Kim Lộc</t>
  </si>
  <si>
    <t>MC - Khâu 1 inox 304 38x39,294x13mm. NSX: Kim Lộc</t>
  </si>
  <si>
    <t>MC - Khâu 3 inox 304 225x20mm. NSX: Kim Lộc</t>
  </si>
  <si>
    <t>MC - Khâu 4 inox 304 138x20mm. NSX: Kim Lộc</t>
  </si>
  <si>
    <t>MODEL: GRU30A05-OF-R</t>
  </si>
  <si>
    <t>PAT ĐIỀU KHIỂN BỘ GIẢM TỐC (PHẢI) 270*125*50MM, nhôm 5052 5mm</t>
  </si>
  <si>
    <t>Bạc đạn (Vòng bi) SKF, model: 6206-2RS1/C3</t>
  </si>
  <si>
    <t>Bạc đạn (VÒNG BI) 6205-2RSC3 ( 6303)</t>
  </si>
  <si>
    <t>Bạc đạn (Vòng bi) 6808 JRLLU, hiệu NTN</t>
  </si>
  <si>
    <t>Phe gài lỗ phi 62mm bằng thép</t>
  </si>
  <si>
    <t>Phe gài lỗ phi 56mm</t>
  </si>
  <si>
    <t>Phe gài trục phi 38mm</t>
  </si>
  <si>
    <t>Phe gài trục phi 10mm</t>
  </si>
  <si>
    <t>Chốt lavet 8x8x30mm</t>
  </si>
  <si>
    <t>Bulong thép đen lục giác âm M6x5</t>
  </si>
  <si>
    <t>Bulong thép đen lục giác âm M6x6</t>
  </si>
  <si>
    <t>Bulong inox 304 M5x25</t>
  </si>
  <si>
    <t>Số lượng xk thực tế</t>
  </si>
  <si>
    <t>Bulong inox 304 lục giác chìm đầu dù M8x40</t>
  </si>
  <si>
    <t>ko thấy xk</t>
  </si>
  <si>
    <t>Bulong inox 304 M8x15</t>
  </si>
  <si>
    <t>Bulong inox 304 M8x16</t>
  </si>
  <si>
    <t>Bulong inox 304 lục giác chìm đầu trụ M4x10</t>
  </si>
  <si>
    <t>Bulong inox 304 lục giác chìm đầu trụ M3x10</t>
  </si>
  <si>
    <t>Bulong inox 304 lục giác chìm đầu dẹp M5x16</t>
  </si>
  <si>
    <t>Trục xỏ chốt chẻ 6x30</t>
  </si>
  <si>
    <t>Trục xỏ chốt chẻ 5x30</t>
  </si>
  <si>
    <t>Chốt chẻ inox 304 phi 2mm</t>
  </si>
  <si>
    <t>SẢN XUẤT 1 BỘ NOZZLE HOLDER-DUST CAP</t>
  </si>
  <si>
    <t>MODEL: NH12ESP01-DC</t>
  </si>
  <si>
    <t>Ốc mỡ M6</t>
  </si>
  <si>
    <t>Lò xo nén Inox 304, phi 45mm, dài 45mm, đường kính 2,2mm</t>
  </si>
  <si>
    <t>Lò xo bật 1,5mm, dài 20mm, đường kính trong 17mm</t>
  </si>
  <si>
    <t>Đinh tán inox đầu lục giác ren trong 5x16</t>
  </si>
  <si>
    <t>Phe gài trục thép đen phi 25mm</t>
  </si>
  <si>
    <t xml:space="preserve">CX1NOA0702
</t>
  </si>
  <si>
    <t>Phe gài trục 10mm</t>
  </si>
  <si>
    <t xml:space="preserve">CX1NOA0309
</t>
  </si>
  <si>
    <t>Interlock holder chi tiết tĩnh</t>
  </si>
  <si>
    <t>INTERLOCK HOLDER SEP REV 4 PART2</t>
  </si>
  <si>
    <t>IH SEP REV 4 PART3 (top bracket)</t>
  </si>
  <si>
    <t xml:space="preserve"> IH SEP04 CONTROL HANDLE #PART1 </t>
  </si>
  <si>
    <t xml:space="preserve"> IH SEP04 LOCK BLOCK ASS'Y # PART1 </t>
  </si>
  <si>
    <t>IH SEP04 LOCK BLOCK ASS'Y # PART12</t>
  </si>
  <si>
    <t>Ống inox 304 đúc 17,1 x 3,2mm</t>
  </si>
  <si>
    <t>Mét</t>
  </si>
  <si>
    <t>Bulong inox 304 lục giác chìm đầu trụ M6x50</t>
  </si>
  <si>
    <t>3 con của tiêu hao t7</t>
  </si>
  <si>
    <t>Bulong Inox 304 lục giác chìm đầu dù M6x16</t>
  </si>
  <si>
    <t xml:space="preserve">CX1NOA0229
</t>
  </si>
  <si>
    <t>Bulong inox 304 lục giác chìm đầu dù M6x15</t>
  </si>
  <si>
    <t xml:space="preserve">CX1NOA0275
</t>
  </si>
  <si>
    <t>Lò xo nén (inox) đường kính trong 10mm, dày 1mm, dài 300mm</t>
  </si>
  <si>
    <t>Khớp xoay chi tiết p1 (holder phiên bản có nắp chụp)</t>
  </si>
  <si>
    <t>Khớp xoay chi tiết p2 (holder phiên bản có nắp chụp)</t>
  </si>
  <si>
    <t>nk lại</t>
  </si>
  <si>
    <t>Long_Đền 304 M8x19x1</t>
  </si>
  <si>
    <t xml:space="preserve">Interlock holder - Pat lò xo </t>
  </si>
  <si>
    <t>Interlock holder- Pat nắp chụp bụi</t>
  </si>
  <si>
    <t>Bulong lục giác chìm đầu dù M8x15, inox 304</t>
  </si>
  <si>
    <t>CX1SKF0213</t>
  </si>
  <si>
    <t>CX1NTN0250</t>
  </si>
  <si>
    <t>Bulong inox 304 lục giác chìm đầu dù M8x16</t>
  </si>
  <si>
    <t>Bulong đầu dẹt 5x16</t>
  </si>
  <si>
    <t>Đinh tán 304 đầu lục giác ren 5x16</t>
  </si>
  <si>
    <t>xuất vào 632</t>
  </si>
  <si>
    <t>CX1SKF0111</t>
  </si>
  <si>
    <t>nk 2 cái</t>
  </si>
  <si>
    <t>dùng cho 8 bộ sau, nk lại 2 cái</t>
  </si>
  <si>
    <t>CX1HTP0299</t>
  </si>
  <si>
    <t>CX1NOA0447</t>
  </si>
  <si>
    <t>CX1NOA0448</t>
  </si>
  <si>
    <t>đã nk lại</t>
  </si>
  <si>
    <t xml:space="preserve">xuất cho bộ ko nắp, nên mã này cho bộ có nắp vượt định mức, nk lại 12 con </t>
  </si>
  <si>
    <t>+1 con hao hụt t7</t>
  </si>
  <si>
    <t>Bulong inox 304 lục giác chìm đầu dù M6x40</t>
  </si>
  <si>
    <t>CX1NOA0449</t>
  </si>
  <si>
    <t>Chốt Chẻ Thép Mạ Kẽm 7 Màu (Chốt Bi) phi2x30mm</t>
  </si>
  <si>
    <t>dùng cho 6 bộ đầu</t>
  </si>
  <si>
    <t>CX1NOA0452</t>
  </si>
  <si>
    <t>CX1NOA0643</t>
  </si>
  <si>
    <t>ko xuất kho , mã Đinh tán inox 304 đầu lục giác ren trong M5X16-cx...700, thay thế cho mã này</t>
  </si>
  <si>
    <t>CX1NOA0468</t>
  </si>
  <si>
    <t xml:space="preserve">hoàn 10/24 con </t>
  </si>
  <si>
    <t xml:space="preserve">hao hụt </t>
  </si>
  <si>
    <t>CX1NOA0148</t>
  </si>
  <si>
    <t>mã 6x6-281, do nk nhầm vs reducer bên phải, đã sửa</t>
  </si>
  <si>
    <t>CX1KLO0599</t>
  </si>
  <si>
    <t>Chi tiết điều khiển thắng tay ɸ40*202.392MM, nhôm</t>
  </si>
  <si>
    <t>CX1KLO0604</t>
  </si>
  <si>
    <t>Chi tiết trượt inox 304 80x27x23mm. NSX : Kim Lộc</t>
  </si>
  <si>
    <t>CX1KLO0425</t>
  </si>
  <si>
    <t>CX1NOA0644</t>
  </si>
  <si>
    <t>CX1KLO0603</t>
  </si>
  <si>
    <t>CX1NOA0144</t>
  </si>
  <si>
    <t>+ 1 cái tiêu hao tháng 7, 1 cái đưa vào 632</t>
  </si>
  <si>
    <t>CHỐT TRƯỢT 1 ɸ9*42MM, Inox SUS304</t>
  </si>
  <si>
    <t>CX1HTP0633</t>
  </si>
  <si>
    <t>CHỐT TRƯỢT 2 ɸ9*45MM, Inox SUS304</t>
  </si>
  <si>
    <t>CX1HTP0634</t>
  </si>
  <si>
    <t>Đai ốc siết trục M30x1.5mm</t>
  </si>
  <si>
    <t>CX1NOA0459</t>
  </si>
  <si>
    <t>CX1HTP0612</t>
  </si>
  <si>
    <t>Đĩa thắng ɸ220*30.2*16MM, nhôm</t>
  </si>
  <si>
    <t>CX1KLO0602</t>
  </si>
  <si>
    <t>CX1KLO0412</t>
  </si>
  <si>
    <t>CX1NOA0646</t>
  </si>
  <si>
    <t>Lò xo cọng 1mm, dài 30mm, đường kính 10mm</t>
  </si>
  <si>
    <t>CX1NOA0444</t>
  </si>
  <si>
    <t>CX1PLY0306</t>
  </si>
  <si>
    <t>ko xuat</t>
  </si>
  <si>
    <t>CX1KLO0422</t>
  </si>
  <si>
    <t>CX1KLO0416</t>
  </si>
  <si>
    <t>CX1KLO0423</t>
  </si>
  <si>
    <t>CX1KLO0597</t>
  </si>
  <si>
    <t>CX1KLO0595</t>
  </si>
  <si>
    <t>CX1KLO0254</t>
  </si>
  <si>
    <t>CX1NOA0130</t>
  </si>
  <si>
    <t>CX1KLO0601</t>
  </si>
  <si>
    <t>CX1NOA0345</t>
  </si>
  <si>
    <t>CX1VVU0584</t>
  </si>
  <si>
    <t>PAT HỖ TRỢ KÉO THẮNG TAY 92*37*15*2MM, Inox SUS304</t>
  </si>
  <si>
    <t>CX1HTP0632</t>
  </si>
  <si>
    <t>PAT THẮNG TAY (PHẢI) 90*83*63.9MM, Nhôm Al6061</t>
  </si>
  <si>
    <t>CX1HTP0631</t>
  </si>
  <si>
    <t>CX1NOA0462</t>
  </si>
  <si>
    <t>CX1NOA0146</t>
  </si>
  <si>
    <t>CX1NOA0457</t>
  </si>
  <si>
    <t>chung vs 8x16</t>
  </si>
  <si>
    <t>CX1KLO0414</t>
  </si>
  <si>
    <t>CX1NOA0465</t>
  </si>
  <si>
    <t>CX1NOA0466</t>
  </si>
  <si>
    <t>CX1KLO0598</t>
  </si>
  <si>
    <t>CX1KLO0253</t>
  </si>
  <si>
    <t>CX1NOA0309</t>
  </si>
  <si>
    <t xml:space="preserve">thay thế mã 5x25, ko vượt dm </t>
  </si>
  <si>
    <t>Bulong đầu dẹp 5x16</t>
  </si>
  <si>
    <t>CX1NOA0702</t>
  </si>
  <si>
    <t>đm của 5x15</t>
  </si>
  <si>
    <t xml:space="preserve">thay đổi phương án lắp ráp, thay thế M5x25 =&gt; ko vượt đm </t>
  </si>
  <si>
    <t xml:space="preserve">chung đm vs 8x15, xuất lố 14 con </t>
  </si>
  <si>
    <t>hoàn 14/24 con</t>
  </si>
  <si>
    <t>CX1NOA0281</t>
  </si>
  <si>
    <t>SẢN XUẤT 1 BỘ NOZZLE HOLDER</t>
  </si>
  <si>
    <t>MODEL: NH12ESP01</t>
  </si>
  <si>
    <t>nk lại 2 cái</t>
  </si>
  <si>
    <t>nk lại 13 con, 12 con cho mã k nắp, 1 con cho bộ mẫu thử</t>
  </si>
  <si>
    <t>nk lại, món này xuất dư bên bộ ko nắp</t>
  </si>
  <si>
    <t xml:space="preserve">nk lại 12 con </t>
  </si>
  <si>
    <t>SHEET</t>
  </si>
  <si>
    <t>STATUS</t>
  </si>
  <si>
    <t>LAST UPDATE</t>
  </si>
  <si>
    <t>🟢 Updated</t>
  </si>
  <si>
    <t>🔴 Outdated</t>
  </si>
  <si>
    <t>SCR18A7501_MC_FSM</t>
  </si>
  <si>
    <t>BẢNG TỔNG HỢP NGUYÊN VẬT LIỆU</t>
  </si>
  <si>
    <t>SẢN XUẤT CÁC PHỤ KIỆN CHO DỰ ÁN 10 XE DISPENSER FSM</t>
  </si>
  <si>
    <t>Chủng loại</t>
  </si>
  <si>
    <t>Tồn kho</t>
  </si>
  <si>
    <t>Số lượng cần</t>
  </si>
  <si>
    <t>Số lượng mua</t>
  </si>
  <si>
    <t>Số lượng đã xuất</t>
  </si>
  <si>
    <t>Số lượng chưa xuất</t>
  </si>
  <si>
    <t xml:space="preserve">Kho khả dụng </t>
  </si>
  <si>
    <t>ĐVT</t>
  </si>
  <si>
    <t>Gram</t>
  </si>
  <si>
    <t>CX1MQ#0154</t>
  </si>
  <si>
    <t>CX1NOA0031</t>
  </si>
  <si>
    <t>CX2LOC0155</t>
  </si>
  <si>
    <t>CX1NOA0371</t>
  </si>
  <si>
    <t>CX1PLO0092</t>
  </si>
  <si>
    <t>BẢNG TỔNG HỢP MÃ KHO NVL</t>
  </si>
  <si>
    <t>Mã</t>
  </si>
  <si>
    <t>số tt mã</t>
  </si>
  <si>
    <t>Tên</t>
  </si>
  <si>
    <t>Đơn vị tính chính</t>
  </si>
  <si>
    <t>Số lượng tồn</t>
  </si>
  <si>
    <t>Tỉ trọng (Gram/cái)</t>
  </si>
  <si>
    <t>Số lượng tồn kho</t>
  </si>
  <si>
    <t>Tỉ trọng khối lượng (cái/gam)</t>
  </si>
  <si>
    <t>Cái</t>
  </si>
  <si>
    <t>CX1NOA0002</t>
  </si>
  <si>
    <t>Tán thép đen M10 đầu 14</t>
  </si>
  <si>
    <t>CX1NOA0003</t>
  </si>
  <si>
    <t>Tán inox 304 M13</t>
  </si>
  <si>
    <t>CX1NOA0004</t>
  </si>
  <si>
    <t>Tán sắt M13</t>
  </si>
  <si>
    <t>CX1NOA0005</t>
  </si>
  <si>
    <t>Tán thép đen M14</t>
  </si>
  <si>
    <t>CX1NOA0006</t>
  </si>
  <si>
    <t>Nối ren ngoài sắt kẽm 13mm</t>
  </si>
  <si>
    <t>Con</t>
  </si>
  <si>
    <t>CX1NOA0007</t>
  </si>
  <si>
    <t>Nối ren ngoài sắt kẽm 21mm</t>
  </si>
  <si>
    <t>CX1NOA0012</t>
  </si>
  <si>
    <t>Bulong inox 304 M18x60</t>
  </si>
  <si>
    <t>CX1NOA0026</t>
  </si>
  <si>
    <t>Tán Inox 304 M18</t>
  </si>
  <si>
    <t>CX1NOA0027</t>
  </si>
  <si>
    <t>Tán thép đen M10 đầu 17</t>
  </si>
  <si>
    <t>CX1NOA0030</t>
  </si>
  <si>
    <t>Bulong inox 304 M18x40</t>
  </si>
  <si>
    <t>CX1NOA0053</t>
  </si>
  <si>
    <t>Bulong Inox 304 M10x40</t>
  </si>
  <si>
    <t>CX1NOA0013</t>
  </si>
  <si>
    <t>CX1NOA0054</t>
  </si>
  <si>
    <t>Bulong inox 304 M18x100</t>
  </si>
  <si>
    <t>CX1TPH0014</t>
  </si>
  <si>
    <t>Dây rút nhựa Tiến Phát 4*150mm</t>
  </si>
  <si>
    <t>bịch</t>
  </si>
  <si>
    <t>CX1TPH0015</t>
  </si>
  <si>
    <t>Dây rút nhựa Tiến Phát 5*250mm</t>
  </si>
  <si>
    <t>CX1LOC0016</t>
  </si>
  <si>
    <t>CX3NOA0017</t>
  </si>
  <si>
    <t>Khí CO2 (CO2 Air)</t>
  </si>
  <si>
    <t>CX1NOA0094</t>
  </si>
  <si>
    <t>Long đền Inox 304 10x40mm</t>
  </si>
  <si>
    <t>CX1GOL0018</t>
  </si>
  <si>
    <t>Khớp xoay thẳng 2 inch inox 304</t>
  </si>
  <si>
    <t>CX1NOA0097</t>
  </si>
  <si>
    <t>Long Đền inox 304 M10x23, dày 2mm</t>
  </si>
  <si>
    <t>CX2NAB0019</t>
  </si>
  <si>
    <t>Chai test hàn màu trắng Developer số 4 Nabakem</t>
  </si>
  <si>
    <t>CX1NOA0116</t>
  </si>
  <si>
    <t>Bulong inox 304 M18x50</t>
  </si>
  <si>
    <t>CX1NOA0021</t>
  </si>
  <si>
    <t>Nhôm hộp 50x50x5.0 Mờ, Xi Anode</t>
  </si>
  <si>
    <t>CX1MNA0023</t>
  </si>
  <si>
    <t>Que hàn Inox 308L 1.6x1000mm, hiệu MENAM</t>
  </si>
  <si>
    <t>CX1NOA0160</t>
  </si>
  <si>
    <t>Bu lông inox 304 lục giác chìm đầu dù M6x20</t>
  </si>
  <si>
    <t>CX1REC0024</t>
  </si>
  <si>
    <t>Xích (Sên) tải HSB 428-132L Recto (XX Malaysia)</t>
  </si>
  <si>
    <t>CX1NOA0166</t>
  </si>
  <si>
    <t>Long đền inox 304 12x30, dày 2mm</t>
  </si>
  <si>
    <t>Bulong thép đen M12x40</t>
  </si>
  <si>
    <t>KG</t>
  </si>
  <si>
    <t>CX1NOA0177</t>
  </si>
  <si>
    <t>Tán thép đen M12</t>
  </si>
  <si>
    <t>CX1NOA0193</t>
  </si>
  <si>
    <t>Bulong inox 304 M10x60</t>
  </si>
  <si>
    <t>CX2NOA0028</t>
  </si>
  <si>
    <t>Thuốc tẩy mối hàn (Dung dịch tẩy inox 1lit/bình)</t>
  </si>
  <si>
    <t>Bình</t>
  </si>
  <si>
    <t>CX1NOA0195</t>
  </si>
  <si>
    <t>Long Đền inox 304 M10x26, 1mm</t>
  </si>
  <si>
    <t>CX1NOA0214</t>
  </si>
  <si>
    <t>Bulong inox 304 M18x80</t>
  </si>
  <si>
    <t>Viên</t>
  </si>
  <si>
    <t>CX1NOA0224</t>
  </si>
  <si>
    <t>Bulong Inox 304 lục giác chìm đầu dù M4x10</t>
  </si>
  <si>
    <t>CX1HDU0032</t>
  </si>
  <si>
    <t>CX1NOA0226</t>
  </si>
  <si>
    <t>Bulong Inox 304 lục giác chìm đầu dù M5x16</t>
  </si>
  <si>
    <t>CX1NOA0033</t>
  </si>
  <si>
    <t>Phụ kiện máy hàn mig: Đầu béc hàn mig 1.2mm x L45mm</t>
  </si>
  <si>
    <t>CX1NOA0227</t>
  </si>
  <si>
    <t>Bulong Inox 304 lục giác chìm đầu dù M5x20</t>
  </si>
  <si>
    <t>CX1BLA0034</t>
  </si>
  <si>
    <t>Đầu giữ kẹp kim hàn 10N32 Black Wolf</t>
  </si>
  <si>
    <t>CX1NOA0228</t>
  </si>
  <si>
    <t>Bulong Inox 304 lục giác chìm đầu dù M6x10</t>
  </si>
  <si>
    <t>CX1BLA0035</t>
  </si>
  <si>
    <t>Đầu giữ kẹp kim hàn 10N28 Black Wolf</t>
  </si>
  <si>
    <t>CX1NOA0229</t>
  </si>
  <si>
    <t>CX1NOA0036</t>
  </si>
  <si>
    <t>Dây hàn K-81T-1.2</t>
  </si>
  <si>
    <t>CX1NOA0230</t>
  </si>
  <si>
    <t>Bulong Inox 304 lục giác chìm đầu dù M10x20</t>
  </si>
  <si>
    <t>CX1NOA0037</t>
  </si>
  <si>
    <t>Que hàn nhôm CHG-AL5356 Phi 2.4</t>
  </si>
  <si>
    <t>CX1VON0038</t>
  </si>
  <si>
    <t>Điện cực hàn vonfram WP20 2.4mm</t>
  </si>
  <si>
    <t>CX1VON0039</t>
  </si>
  <si>
    <t>Điện cực hàn vonfram WP20 3.2mm</t>
  </si>
  <si>
    <t>CX1NOA0233</t>
  </si>
  <si>
    <t>Bulong Inox 304 lục giác chìm đầu bằng M8x20</t>
  </si>
  <si>
    <t>CX1VON0040</t>
  </si>
  <si>
    <t>Điện cực hàn vonfram WT20 2.4mm (welding electrode)</t>
  </si>
  <si>
    <t>CX1NOA0234</t>
  </si>
  <si>
    <t>Tán inox 304 M4</t>
  </si>
  <si>
    <t>CX1BLA0041</t>
  </si>
  <si>
    <t>Kẹp kim hàn 10N24 Black Wolf</t>
  </si>
  <si>
    <t>CX1BLA0042</t>
  </si>
  <si>
    <t>Kẹp kim hàn 3.2mm Black wolf</t>
  </si>
  <si>
    <t>CX1NOA0043</t>
  </si>
  <si>
    <t>Long đền inox 304 18mm</t>
  </si>
  <si>
    <t>CX1NOA0274</t>
  </si>
  <si>
    <t>Bulong inox 304 lục giác chìm đầu dù M5x15</t>
  </si>
  <si>
    <t>CX1NOA0275</t>
  </si>
  <si>
    <t>CX2NAB0045</t>
  </si>
  <si>
    <t>Chai test hàn màu đỏ Penetrant số 2 Nabakem</t>
  </si>
  <si>
    <t>CX1NOA0276</t>
  </si>
  <si>
    <t>Bulong inox 304 lục giác chìm đầu trụ M10x20</t>
  </si>
  <si>
    <t>CX2NAB0046</t>
  </si>
  <si>
    <t>Dung dịch làm sạch bề mặt kim loại Mega-Check Treatment, 450ml/bình (Chai test hàn màu xanh Cleaner số 1-3 Nabakem)</t>
  </si>
  <si>
    <t>Bình</t>
  </si>
  <si>
    <t>CX1KIS0047</t>
  </si>
  <si>
    <t>Que hàn sắt T-50G-2.4x1000, hiệu KISWEL</t>
  </si>
  <si>
    <t>que</t>
  </si>
  <si>
    <t>CX1NOA0279</t>
  </si>
  <si>
    <t>Bulong thép đen lục giác âm M4x6</t>
  </si>
  <si>
    <t>CX1MNA0049</t>
  </si>
  <si>
    <t>CX1NIL0050</t>
  </si>
  <si>
    <t>Bánh xe Nilon 75x105mm</t>
  </si>
  <si>
    <t>CX1NOA0051</t>
  </si>
  <si>
    <t>Bát (Pát) ke góc dày 1 mm (Corner bracket, thick 1 mm)</t>
  </si>
  <si>
    <t>CX1NOA0052</t>
  </si>
  <si>
    <t>Cao su non</t>
  </si>
  <si>
    <t>Cuộn</t>
  </si>
  <si>
    <t>CX1NOA0283</t>
  </si>
  <si>
    <t>Bulong Inox 304 lục giác chìm đầu trụ M10x60</t>
  </si>
  <si>
    <t>CX1NOA0284</t>
  </si>
  <si>
    <t>Bulong inox 304 lục giác chìm đầu dù M10x60</t>
  </si>
  <si>
    <t>CX1NOA0285</t>
  </si>
  <si>
    <t>Long Đền inox 304 M12, dày 2mm</t>
  </si>
  <si>
    <t>CX1NOA0055</t>
  </si>
  <si>
    <t>Bulong, Tán long đền Inox 304 12mm</t>
  </si>
  <si>
    <t>CX1NOA0056</t>
  </si>
  <si>
    <t>Bulong thép đen M16x150</t>
  </si>
  <si>
    <t>CX1NOA0301</t>
  </si>
  <si>
    <t>Bulong inox 304 lục giác chìm đầu dù M4x15</t>
  </si>
  <si>
    <t>CX1NOA0057</t>
  </si>
  <si>
    <t>Bulong thép đen M16x70</t>
  </si>
  <si>
    <t>CX1NOA0302</t>
  </si>
  <si>
    <t>Bulong inox 304 lục giác chìm đầu trụ M4x30</t>
  </si>
  <si>
    <t>CX1NOA0058</t>
  </si>
  <si>
    <t>Bulong thép đen M8x60</t>
  </si>
  <si>
    <t>CX1NOA0059</t>
  </si>
  <si>
    <t>Co hàn 45° inox 304 DN50 SCH10</t>
  </si>
  <si>
    <t>CX1NOA0305</t>
  </si>
  <si>
    <t>Bulong lục giác chìm đầu dù inox 304 M8x15</t>
  </si>
  <si>
    <t>CX1NOA0342</t>
  </si>
  <si>
    <t>Bulong inox 304 lục giác chìm đầu trụ M8x12</t>
  </si>
  <si>
    <t>CX3NOA0061</t>
  </si>
  <si>
    <t>Khí Argon (Argon Air)</t>
  </si>
  <si>
    <t>CX1NOA0062</t>
  </si>
  <si>
    <t>Chân bàn (sắt si) đế cam 16x80 (Table leg with orange base)</t>
  </si>
  <si>
    <t>CX1NOA0374</t>
  </si>
  <si>
    <t>Bulong inox 304 lục giác chìm đầu bằng M10x40</t>
  </si>
  <si>
    <t>CX1NOA0063</t>
  </si>
  <si>
    <t>Cuộn Len</t>
  </si>
  <si>
    <t>CX1NOA0064</t>
  </si>
  <si>
    <t>Motor thủy lực BMR100P43AIIY10/T10</t>
  </si>
  <si>
    <t>CX1NOA0397</t>
  </si>
  <si>
    <t>Long đền inox 304 M6x19</t>
  </si>
  <si>
    <t>CX1NOA0066</t>
  </si>
  <si>
    <t>Chốt gài lò xo tự giữ, inox 304, M12, dài 153mm, Model: TLX150F</t>
  </si>
  <si>
    <t>CX1NOA0067</t>
  </si>
  <si>
    <t>Miếng nhám xếp</t>
  </si>
  <si>
    <t>CX1MXU0068</t>
  </si>
  <si>
    <t>Keo chống dột Minh Xuân</t>
  </si>
  <si>
    <t>Tuýp</t>
  </si>
  <si>
    <t>CX1NOA0069</t>
  </si>
  <si>
    <t>Lưỡi Cưa SGLB 19 X 6/10P - 1,736m (band saw blade)</t>
  </si>
  <si>
    <t>CX1NOA0446</t>
  </si>
  <si>
    <t>Bulong inox 304 M5x30</t>
  </si>
  <si>
    <t>CX1NOA0071</t>
  </si>
  <si>
    <t>Chi tiết giá đỡ đầu ống tra nạp (bằng inox)</t>
  </si>
  <si>
    <t>CX1VGI0072</t>
  </si>
  <si>
    <t>Đĩa tang bẳng nhôm dày 4mm - 1050 (chainring)</t>
  </si>
  <si>
    <t>CX1VGI0073</t>
  </si>
  <si>
    <t>Trống tang bẳng nhôm dày 3mm - 1050</t>
  </si>
  <si>
    <t>CX1NOA0450</t>
  </si>
  <si>
    <t>CX1VGI0074</t>
  </si>
  <si>
    <t>Khung motor bằng nhôm dày 5mm, 5052</t>
  </si>
  <si>
    <t>CX1NOA0451</t>
  </si>
  <si>
    <t>Bulong inox 304 lục giác chìm đầu trụ M6x30</t>
  </si>
  <si>
    <t>CX1NOA0075</t>
  </si>
  <si>
    <t>Mặt bích vuông inox 2B 304 dày 12mm</t>
  </si>
  <si>
    <t>CX1VGI0076</t>
  </si>
  <si>
    <t>Chi tiết tấm đế motor bằng inox dày 5mm 2B 304</t>
  </si>
  <si>
    <t>CX1NOA0453</t>
  </si>
  <si>
    <t>Bulong inox 304 lục giác chìm đầu trụ M8x16</t>
  </si>
  <si>
    <t>CX1NOA0077</t>
  </si>
  <si>
    <t>Đĩa thép tròn dày 8mm, phi 491mm, mác Q235</t>
  </si>
  <si>
    <t>CX1NOA0454</t>
  </si>
  <si>
    <t>Bulong inox 304 lục giác chìm đầu trụ M8x50</t>
  </si>
  <si>
    <t>CX1NOA0078</t>
  </si>
  <si>
    <t>Bulong Inox 304 M8x30</t>
  </si>
  <si>
    <t>CX1NOA0495</t>
  </si>
  <si>
    <t>Bulong inox 304 lục giác chìm đầu trụ M6x16</t>
  </si>
  <si>
    <t>CX1NOA0496</t>
  </si>
  <si>
    <t>Bulong inox 304 lục giác chìm đầu trụ M6x40</t>
  </si>
  <si>
    <t>CX1NOA0082</t>
  </si>
  <si>
    <t>Tê hàn Inox 304 SCH10 DN50</t>
  </si>
  <si>
    <t>CX1NOA0083</t>
  </si>
  <si>
    <t>Ron Teflon dạng tấm (teflon gasket)</t>
  </si>
  <si>
    <t>gram</t>
  </si>
  <si>
    <t>CX1NOA0504</t>
  </si>
  <si>
    <t>Bulong inox 304 lục giác lửng 8x15xM6</t>
  </si>
  <si>
    <t>CX1NOA0085</t>
  </si>
  <si>
    <t>Măng xông Inox 304 49mm DN40</t>
  </si>
  <si>
    <t>CX1NOA0517</t>
  </si>
  <si>
    <t>Bulong inox 304 Lục Giác chìm Đầu Trụ M6x80</t>
  </si>
  <si>
    <t>CX1NAM0086</t>
  </si>
  <si>
    <t>Bình gas mini 250g Namilux</t>
  </si>
  <si>
    <t>CX1NOA0518</t>
  </si>
  <si>
    <t>Bulong inox 304 Lục Giác chìm Đầu Dù M8x60</t>
  </si>
  <si>
    <t>CX1NOA0087</t>
  </si>
  <si>
    <t>Co hàn 90 Inox 304 DN40 1-1/2" SCH10</t>
  </si>
  <si>
    <t>CX1NOA0519</t>
  </si>
  <si>
    <t>Bulong inox 304 M10x50</t>
  </si>
  <si>
    <t>CX1MQ#0088</t>
  </si>
  <si>
    <t>Dầu thủy lực 32</t>
  </si>
  <si>
    <t>Xô</t>
  </si>
  <si>
    <t>CX1FUT0089</t>
  </si>
  <si>
    <t>Xích (Sên) D.I.D HDS 428 - 130 RB STEEL</t>
  </si>
  <si>
    <t>CX1NOA0651</t>
  </si>
  <si>
    <t>Long Đền inox 304 M10x26, 2mm</t>
  </si>
  <si>
    <t>CX1NOA0090</t>
  </si>
  <si>
    <t>Nhông 428-12R TD76</t>
  </si>
  <si>
    <t>Que hàn Inox MENAM (Thanh thép không gỉ) 308L 1.6x1000mm</t>
  </si>
  <si>
    <t>CX1GOL0091</t>
  </si>
  <si>
    <t>Khớp xoay cong 90 độ 2 inch, chất liệu: thép không gỉ 304, đường kính trong: 5,3 cm, dùng nối với ống inox để dẫn chất lỏng</t>
  </si>
  <si>
    <t>Que hàn nhôm (Dây nhôm hợp kim) CHG-AL5356 Phi 2.4</t>
  </si>
  <si>
    <t>Que hàn sắt T-50G-2.4x1000 KISWEL</t>
  </si>
  <si>
    <t>CX1NOA0093</t>
  </si>
  <si>
    <t>Mặt bích Inox 304 Ansi Class150 DN50</t>
  </si>
  <si>
    <t>Que hàn Inox MENAM (Thanh thép không gỉ) ER308L loại 2.4mm (que hàn inox)</t>
  </si>
  <si>
    <t>CX1KIS0220</t>
  </si>
  <si>
    <t>Que hàn sắt T-50G-1.6 x 1000 Kiswel</t>
  </si>
  <si>
    <t>CX1NOA0095</t>
  </si>
  <si>
    <t>Nhôm la 5x30, dài 1m/cây</t>
  </si>
  <si>
    <t>CX1ATL0390</t>
  </si>
  <si>
    <t>Que hàn nhôm TIG ATLANTIC CHG-AL3536 phi 1.6mm</t>
  </si>
  <si>
    <t>CX1NOA0096</t>
  </si>
  <si>
    <t>Mỡ bò sâu</t>
  </si>
  <si>
    <t>CX1ATL0395</t>
  </si>
  <si>
    <t>CX1NOA0396</t>
  </si>
  <si>
    <t>CX1NOA0098</t>
  </si>
  <si>
    <t>Tấm thép dày 22mm</t>
  </si>
  <si>
    <t>Tấm</t>
  </si>
  <si>
    <t>CX1NOA0099</t>
  </si>
  <si>
    <t>Bulong inox 304 M12x50</t>
  </si>
  <si>
    <t>CX1LHA0100</t>
  </si>
  <si>
    <t>Dây rút nhựa Long Hải 5*200mm</t>
  </si>
  <si>
    <t>CX1LHA0101</t>
  </si>
  <si>
    <t>Dây rút nhựa Long Hải 5*250mm</t>
  </si>
  <si>
    <t>CX1NOA0102</t>
  </si>
  <si>
    <t>Thép vuông đặc 16mm</t>
  </si>
  <si>
    <t>CX1NOA0103</t>
  </si>
  <si>
    <t>Thép la 20x6mm</t>
  </si>
  <si>
    <t>CX1NOA0104</t>
  </si>
  <si>
    <t>Ống sắt phi 76</t>
  </si>
  <si>
    <t>CX1NOA0106</t>
  </si>
  <si>
    <t>Sắt hộp 50x50x4mm</t>
  </si>
  <si>
    <t>CX1NSK0107</t>
  </si>
  <si>
    <t>Bạc đạn (Vòng bi) một chiều NSK, model: CSK30PP</t>
  </si>
  <si>
    <t>CX1NOA0108</t>
  </si>
  <si>
    <t>Nhôm V 40x40x5.0mm 6063 THÔ, KHÔNG Xi</t>
  </si>
  <si>
    <t>CX1NOA0112</t>
  </si>
  <si>
    <t>Co hàn 45° inox 304 DN40 SCH10</t>
  </si>
  <si>
    <t>CX1NOA0113</t>
  </si>
  <si>
    <t>Co Hàn 90 Inox 304 DN100</t>
  </si>
  <si>
    <t>CX1NOA0114</t>
  </si>
  <si>
    <t>Tê hàn Inox 304 DN100</t>
  </si>
  <si>
    <t>CX1NOA0117</t>
  </si>
  <si>
    <t>Ống inox 304 114x3.0mm</t>
  </si>
  <si>
    <t>CX1NOA0118</t>
  </si>
  <si>
    <t>Mặt bích ANSI CL150 Inox 304 DN100</t>
  </si>
  <si>
    <t>CX1NOA0119</t>
  </si>
  <si>
    <t>Ống inox 304 hàn DN100x6.02 ASTM A312 SCH40S</t>
  </si>
  <si>
    <t>CXANOA0120</t>
  </si>
  <si>
    <t>Măng xông inox 304 21mm DN15</t>
  </si>
  <si>
    <t>CX1NOA0121</t>
  </si>
  <si>
    <t>Nút bịt ren ngoài inox 304 21mm</t>
  </si>
  <si>
    <t>CX1NOA0122</t>
  </si>
  <si>
    <t>Mặt bích gia công TTMA 4" inox 304</t>
  </si>
  <si>
    <t>CX1QMI0123</t>
  </si>
  <si>
    <t>Mặt bích ren trong NPT Inox 304 Ansi150 DN50</t>
  </si>
  <si>
    <t>CX1NOA0125</t>
  </si>
  <si>
    <t>Ống inox 304 SCH40 48.26, dày 4mm</t>
  </si>
  <si>
    <t>CX1NOA0126</t>
  </si>
  <si>
    <t>Mặt bích mù INOX ANSI DN50</t>
  </si>
  <si>
    <t>CX1TPH0129</t>
  </si>
  <si>
    <t>Vỏ hộp bánh răng giảm tốc (Bearing Case)</t>
  </si>
  <si>
    <t>CX1NOA0131</t>
  </si>
  <si>
    <t>Nhông thép 9T35</t>
  </si>
  <si>
    <t>CX1VGI0132</t>
  </si>
  <si>
    <t>Đĩa tang bằng nhôm đường kính 656mm, dày 4mm - 1050</t>
  </si>
  <si>
    <t>CX1VGI0133</t>
  </si>
  <si>
    <t>Trống tang nhôm đường kính 300mm, dày 3mm-1050</t>
  </si>
  <si>
    <t>CX1VGI0134</t>
  </si>
  <si>
    <t>Trống tang cuốn dây</t>
  </si>
  <si>
    <t>CX1VGI0135</t>
  </si>
  <si>
    <t>Khung dẫn hướng</t>
  </si>
  <si>
    <t>CX1VGI0136</t>
  </si>
  <si>
    <t>Khung motor bằng nhôm, 606x203.2x6mm-1050</t>
  </si>
  <si>
    <t>CX1VGI0137</t>
  </si>
  <si>
    <t>Tấm thép tròn đường kính 449x4mm</t>
  </si>
  <si>
    <t>CX1VGI0138</t>
  </si>
  <si>
    <t>Vòng Tang nhôm đường kính 1473x31x6mm-1050</t>
  </si>
  <si>
    <t>CX1VGI0139</t>
  </si>
  <si>
    <t>Tấm thép tròn đường kính 598x8mm</t>
  </si>
  <si>
    <t>CX1NOA0140</t>
  </si>
  <si>
    <t>Đĩa 45T35</t>
  </si>
  <si>
    <t>CX1LCH0141</t>
  </si>
  <si>
    <t>Trục đĩa răng giảm tốc thép phi 30mm SC-45</t>
  </si>
  <si>
    <t>CX1TBM0143</t>
  </si>
  <si>
    <t>Mặt bích vuông 115 inox 304 có rãnh 1,5 inch</t>
  </si>
  <si>
    <t>CX1NOA0147</t>
  </si>
  <si>
    <t>Lưỡi cưa L1735 20mm x 0.9mm x 5/8TPI</t>
  </si>
  <si>
    <t>CX1NOA0150</t>
  </si>
  <si>
    <t>Nhôm la 40x5mm</t>
  </si>
  <si>
    <t>CX1SKF0152</t>
  </si>
  <si>
    <t>Bạc đạn (Vòng bi) SKF 6201-2Z/C3</t>
  </si>
  <si>
    <t>CX1NOA0153</t>
  </si>
  <si>
    <t>Vú bơm mỡ bằng sắt M8</t>
  </si>
  <si>
    <t>Lít</t>
  </si>
  <si>
    <t xml:space="preserve">Co hàn 90 Inox 304 DN50 SCH40 </t>
  </si>
  <si>
    <t>CX1PLO0161</t>
  </si>
  <si>
    <t>Tem inox Single wrap Hose reel 2" 60ft (Model: HSR02A6001)</t>
  </si>
  <si>
    <t>CX1ATM0162</t>
  </si>
  <si>
    <t>Sơn xịt ATM màu đen bóng A210</t>
  </si>
  <si>
    <t>Lon</t>
  </si>
  <si>
    <t>CX1NOA0163</t>
  </si>
  <si>
    <t>Mũi doa kim loại M6x10, Model: AEX102M06</t>
  </si>
  <si>
    <t>CX1NOA0164</t>
  </si>
  <si>
    <t>Mũi doa kim loại M6x10, Model: A1020E8</t>
  </si>
  <si>
    <t>CX1NOA0165</t>
  </si>
  <si>
    <t>Găng tay Muối tiêu 45g</t>
  </si>
  <si>
    <t>Cặp</t>
  </si>
  <si>
    <t>CX1DID0167</t>
  </si>
  <si>
    <t>Xích (Sên) DID 35-1R</t>
  </si>
  <si>
    <t>sợi</t>
  </si>
  <si>
    <t xml:space="preserve">1 sợi 1m </t>
  </si>
  <si>
    <t>CX1DID0168</t>
  </si>
  <si>
    <t>Xích (Sên) DID 40-1R</t>
  </si>
  <si>
    <t>CX1DID0169</t>
  </si>
  <si>
    <t>KHÓA xích DID DXN 428DXN CON-LINK RJ</t>
  </si>
  <si>
    <t>CX1NOA0170</t>
  </si>
  <si>
    <t>Giấy nhám tròn đế lông 8 lỗ 125mm 100 hạt</t>
  </si>
  <si>
    <t>Tờ</t>
  </si>
  <si>
    <t>CX1HNG0171</t>
  </si>
  <si>
    <t>CX1NOA0172</t>
  </si>
  <si>
    <t>Màng quấn PE khổ 10cm</t>
  </si>
  <si>
    <t>cây</t>
  </si>
  <si>
    <t>CX1TKH0173</t>
  </si>
  <si>
    <t>CX1TKH0174</t>
  </si>
  <si>
    <t>CX1TKH0175</t>
  </si>
  <si>
    <t>CX3HPH0179</t>
  </si>
  <si>
    <t>Khí Argon</t>
  </si>
  <si>
    <t>CX1HON0180</t>
  </si>
  <si>
    <t>Lưỡi cưa vòng HONSBERG 1735x20x0.9x5/8TPI</t>
  </si>
  <si>
    <t>CX1NOA0181</t>
  </si>
  <si>
    <t>Thép hộp đen 40x40x4mm</t>
  </si>
  <si>
    <t>CX1YII0182</t>
  </si>
  <si>
    <t>Xi lanh phanh hơi, P/N: DBF-L6, hiệu: YIIDNN</t>
  </si>
  <si>
    <t>CX1YII0183</t>
  </si>
  <si>
    <t>Xi lanh hơi, P/N: ATQ16x15, hiệu: YIIDNN</t>
  </si>
  <si>
    <t>CX1NOA0184</t>
  </si>
  <si>
    <t>Ống inox 304 90x3.0mm</t>
  </si>
  <si>
    <t>CX1NOA0185</t>
  </si>
  <si>
    <t>Mặt bích ANSI CL150 Inox 304 DN80</t>
  </si>
  <si>
    <t>CX1NOA0186</t>
  </si>
  <si>
    <t>Bầu hàn đồng tâm INOX 304 DN100/80</t>
  </si>
  <si>
    <t>CX1NOA0187</t>
  </si>
  <si>
    <t>Thép hộp 40x80x5mm</t>
  </si>
  <si>
    <t>CX1NOA0188</t>
  </si>
  <si>
    <t>THÉP La đen 80*10mm</t>
  </si>
  <si>
    <t>CX1NOA0189</t>
  </si>
  <si>
    <t>Thép hộp</t>
  </si>
  <si>
    <t>CX1GOL0190</t>
  </si>
  <si>
    <t>Khớp xoay thẳng 2 inch, inox 304, Model: SSV02S03-TG</t>
  </si>
  <si>
    <t>CX1GOL0191</t>
  </si>
  <si>
    <t>Khớp xoay cong 90 độ 2 inch, inox 304, Model: ESV02S04-TG</t>
  </si>
  <si>
    <t>CX1GOL0192</t>
  </si>
  <si>
    <t>Gioăng phốt làm kín (Seal) VITON- RPTFE+304+FVMQ, dùng cho Khớp xoay</t>
  </si>
  <si>
    <t>Long Đền inox 304 M10x26 mm</t>
  </si>
  <si>
    <t>CX1NOA0196</t>
  </si>
  <si>
    <t>Thép Lá 20x1mm</t>
  </si>
  <si>
    <t>CX1VGI0197</t>
  </si>
  <si>
    <t>Tấm gá đỡ motor nhôm 400x863.6x5.95mm</t>
  </si>
  <si>
    <t>CX1VGI0198</t>
  </si>
  <si>
    <t>Tang trống rulo nhôm 508x154.2x4mm</t>
  </si>
  <si>
    <t>CX1VGI0199</t>
  </si>
  <si>
    <t>Reel wheel/ Vòng tang cuốn ống trung tâm - nhôm hộp 1473.2x31mm
 Hộp nhôm AL6063 25x25x1.5mm
 Hộp nhôm AL6063 25x50x2mm 
 Nhôm tấm AL1050 dày 5.95mm</t>
  </si>
  <si>
    <t>CX1VGI0200</t>
  </si>
  <si>
    <t>Reel wheel/ Vòng tang cuốn ống bên ngoài – nhôm hộp 1625.6x31mm
 Hộp nhôm AL6063 25x25x1.5mm 
 Hộp nhôm AL6063 25x50x2mm 
 Nhôm tấm AL1050 dày 5.95mm</t>
  </si>
  <si>
    <t>CX1VGI0201</t>
  </si>
  <si>
    <t>Tấm đỡ hộp giảm tốc nhôm 230x150.2x30x5.95mm</t>
  </si>
  <si>
    <t>CX1VGI0202</t>
  </si>
  <si>
    <t>Tấm pát gắn motor inox 304 (150x200x5mm)</t>
  </si>
  <si>
    <t>CX1VGI0203</t>
  </si>
  <si>
    <t>Nắp hộp điều khiển - nhôm 2.95mm AL1050
 CONTROL BOX COVER
 56.2 x 68 mm
 Số hiệu bản vẽ: GRU-14</t>
  </si>
  <si>
    <t>CX1VGI0204</t>
  </si>
  <si>
    <t>Pat đỡ xylanh 2 nhôm 2.95mm AL1050
 CYLINDER SUPPORT 2
 47 x 33.2 mm
 Số hiệu bản vẽ: GRU-09</t>
  </si>
  <si>
    <t>CX1VGI0205</t>
  </si>
  <si>
    <t>Pat đỡ xylanh 3 - nhôm 3.95mm AL1050
 CYLINDER SUPPORT 3
 47 x 33.6 mm
 Số hiệu bản vẽ: GRU-10</t>
  </si>
  <si>
    <t>CX1VGI0206</t>
  </si>
  <si>
    <t>Phôi đĩa răng 145T - thép dày 8 mm
 145T - DISC SPROCKET
 Đường kính 593,696mm
 Số hiệu bản vẽ: HRS75-09</t>
  </si>
  <si>
    <t>CX1VGI0207</t>
  </si>
  <si>
    <t>Giá đỡ thắng đĩa - nhôm 5mm 6061
 DISC BRAKE BRACKET
 123x92.4x90x5mm
 Số hiệu bản vẽ: GRU-07</t>
  </si>
  <si>
    <t>CX1VGI0208</t>
  </si>
  <si>
    <t>Tấm chắn dàn nâng - thép SS400
 SHIELD
 76.2x1270mm R8x5</t>
  </si>
  <si>
    <t>CX1VGI0209</t>
  </si>
  <si>
    <t>Giá đỡ ống - nhôm 6061
 HOLD PIPE 4 INCH
 100x180mm R6x2</t>
  </si>
  <si>
    <t>CX1VGI0210</t>
  </si>
  <si>
    <t>Gối đỡ mặt bích ống - nhôm 6061
 HOLD PIPE 3 INCH
 190x158.1mm
 Phi 19 - R20 - R54</t>
  </si>
  <si>
    <t>CX1ANE0211</t>
  </si>
  <si>
    <t>Bóng giữ dây cáp Cable reel, bằng nhựa 3D</t>
  </si>
  <si>
    <t>CX1SKF0212</t>
  </si>
  <si>
    <t>Bạc đạn (VÒNG BI) 6201-2RSC3 (32310)</t>
  </si>
  <si>
    <t>CX1PLO0215</t>
  </si>
  <si>
    <t>Tem inox Single wrap Hose reel 2" 75ft (Model: HSR02A7502)</t>
  </si>
  <si>
    <t>CX1PLO0216</t>
  </si>
  <si>
    <t>Tem inox Static Cable reel 65ft (Model: SCR35S6501)</t>
  </si>
  <si>
    <t>CX1PLO0217</t>
  </si>
  <si>
    <t>Tem inox Single wrap Hose reel 2" 60ft (Model: HSR02A6002)</t>
  </si>
  <si>
    <t>CX1PLY0219</t>
  </si>
  <si>
    <t>Lò xo cài cóc 22,5x12x1,2 mm, dài 70cm</t>
  </si>
  <si>
    <t>Que hàn sắt T-50G-1.6 x 1000, hiệu Kiswel</t>
  </si>
  <si>
    <t>5kg</t>
  </si>
  <si>
    <t>CX1ATM0221</t>
  </si>
  <si>
    <t>Sơn xịt ATM màu xám đậm A220</t>
  </si>
  <si>
    <t>CX1HHM0222</t>
  </si>
  <si>
    <t>Ron nhựa teflon trắng (OD160 x ID90 x C130 x 8 lỗ Ø15 x T3)mm</t>
  </si>
  <si>
    <t>CX1HHM0223</t>
  </si>
  <si>
    <t>Ron nhựa teflon trắng (OD230 x ID114 x C190 x 8 lỗ Ø19 x T3)mm</t>
  </si>
  <si>
    <t>CX1NOA0225</t>
  </si>
  <si>
    <t>Bulong Inox 304 lục giác chìm đầu dù M5x10</t>
  </si>
  <si>
    <t>CX1LK#0236</t>
  </si>
  <si>
    <t>Gối đỡ vòng bi UCP 212, hiệu LK</t>
  </si>
  <si>
    <t>CX1NOA0237</t>
  </si>
  <si>
    <t>Co hàn 45° inox 304 2.5 inch DN65</t>
  </si>
  <si>
    <t>CX1NOA0238</t>
  </si>
  <si>
    <t>Măng xông inox 304 DN65</t>
  </si>
  <si>
    <t>CX1NOA0239</t>
  </si>
  <si>
    <t>Bulong inox 304 M16x40</t>
  </si>
  <si>
    <t>CX1NOA0241</t>
  </si>
  <si>
    <t>Long đền Inox 304 M16 A2-70, dày 2mm</t>
  </si>
  <si>
    <t>CX1NOA0242</t>
  </si>
  <si>
    <t>Cùm U inox 304 M12x114</t>
  </si>
  <si>
    <t>CX1NOA0243</t>
  </si>
  <si>
    <t>Tán keo thép xi trắng M16</t>
  </si>
  <si>
    <t>CX1NOA0244</t>
  </si>
  <si>
    <t>Long đền thép M16</t>
  </si>
  <si>
    <t>CX1NOA0245</t>
  </si>
  <si>
    <t>Bulong inox 304 M16x80</t>
  </si>
  <si>
    <t>CX1NOA0246</t>
  </si>
  <si>
    <t>Bulong Inox 304 M16x150</t>
  </si>
  <si>
    <t>CX1NOA0247</t>
  </si>
  <si>
    <t>Co hàn 45° Inox 304 DN100</t>
  </si>
  <si>
    <t>CX1NOA0248</t>
  </si>
  <si>
    <t>Mặt bích CL150 Inox 304 DN100</t>
  </si>
  <si>
    <t>CX1VGI0249</t>
  </si>
  <si>
    <t>Khung Giá đỡ Interlock IH12SEP02 - inox 3mm 130x85x75x3mm</t>
  </si>
  <si>
    <t>CX1KLO0251</t>
  </si>
  <si>
    <t>Bộ nhông răng và cóc giữ</t>
  </si>
  <si>
    <t>CX1KLO0252</t>
  </si>
  <si>
    <t>Pát đỡ xylanh 1 / Cylinder Support 1</t>
  </si>
  <si>
    <t>CX1KLO0255</t>
  </si>
  <si>
    <t>Đĩa thắng (BRAKING DISC)</t>
  </si>
  <si>
    <t>CX1KLO0256</t>
  </si>
  <si>
    <t>Càng gạt bánh răng đồng tốc (SHIFT FORK)</t>
  </si>
  <si>
    <t>CX1KLO0257</t>
  </si>
  <si>
    <t>Trục xoay (ROTARY SHAFT)</t>
  </si>
  <si>
    <t>CX1UNI0258</t>
  </si>
  <si>
    <t>Sơn phủ epoxy 2 thành phần màu trắng 5kg, hiệu UNIKOLOR, Mã: EP-101</t>
  </si>
  <si>
    <t>CX1NOA0259</t>
  </si>
  <si>
    <t>Dung môi K21/0.5L</t>
  </si>
  <si>
    <t>CX1REX0260</t>
  </si>
  <si>
    <t>Sơn lót Epoxy 2 thành phần 5kg, hiệu: REXO, mã: EP-101</t>
  </si>
  <si>
    <t>CX1TBM0261</t>
  </si>
  <si>
    <t>Khung đỡ 1</t>
  </si>
  <si>
    <t>CX1TBM0262</t>
  </si>
  <si>
    <t>Khung đỡ 2</t>
  </si>
  <si>
    <t>CX1TBM0263</t>
  </si>
  <si>
    <t>Trục</t>
  </si>
  <si>
    <t>CX1TBM0264</t>
  </si>
  <si>
    <t>CX1TBM0265</t>
  </si>
  <si>
    <t>CX1TBM0266</t>
  </si>
  <si>
    <t>Nắp hộp lò xo</t>
  </si>
  <si>
    <t>CX1TBM0267</t>
  </si>
  <si>
    <t>Hộp lò xo</t>
  </si>
  <si>
    <t>CX1TNJ0268</t>
  </si>
  <si>
    <t>Lò xo lá TECHNOJET 250x20x1mm</t>
  </si>
  <si>
    <t>CX1PLY0269</t>
  </si>
  <si>
    <t>Lò xo nén phi 2mm - 45x35mm</t>
  </si>
  <si>
    <t>CX1PLY0270</t>
  </si>
  <si>
    <t>Lò xo cài cóc phi 19mm, dày 0,8mm, dài 38mm</t>
  </si>
  <si>
    <t>CX1TBM0271</t>
  </si>
  <si>
    <t>Bộ giữ bạc đạn SS304, dùng cho reducer GRU30A05-OF</t>
  </si>
  <si>
    <t>Bộ</t>
  </si>
  <si>
    <t>Khóa xích 35 CL</t>
  </si>
  <si>
    <t>Khóa xích 40 CL</t>
  </si>
  <si>
    <t>CX1NOA0286</t>
  </si>
  <si>
    <t>Long Đền inox 304 A2-70 M10</t>
  </si>
  <si>
    <t>CX1NOA0287</t>
  </si>
  <si>
    <t>Nhôm la 100*6mm</t>
  </si>
  <si>
    <t>CX1NOA0288</t>
  </si>
  <si>
    <t>Lò xo lá cũ</t>
  </si>
  <si>
    <t>CX1NOA0289</t>
  </si>
  <si>
    <t>Kẹp max (Kẹp tiếp mass)</t>
  </si>
  <si>
    <t>CX1NOA0290</t>
  </si>
  <si>
    <t>CX1WAD0512</t>
  </si>
  <si>
    <t>Dây cáp (dùng cho cable reel)</t>
  </si>
  <si>
    <t>CX1NOA0291</t>
  </si>
  <si>
    <t>Co hàn 90 inox 304 DN65 2.5 inch</t>
  </si>
  <si>
    <t>CX1NOA0292</t>
  </si>
  <si>
    <t>Nắp bịt Inox 304 DN65</t>
  </si>
  <si>
    <t>CX1LK#0293</t>
  </si>
  <si>
    <t>Gối đỡ vòng bi UCP 214, hiệu LK</t>
  </si>
  <si>
    <t>CX1LK#0294</t>
  </si>
  <si>
    <t>Gối đỡ vòng bi UCF 214, hiệu LK</t>
  </si>
  <si>
    <t>CX1F&amp;D0296</t>
  </si>
  <si>
    <t>Bạc đạn (Vòng bi) F&amp;D 6206-2RS</t>
  </si>
  <si>
    <t>CX1HTP0297</t>
  </si>
  <si>
    <t>Nhông xích 45C35, thép C45: 175,323 x 55 x 32,7 mm</t>
  </si>
  <si>
    <t>CX1HTP0298</t>
  </si>
  <si>
    <t>Nhông xích 62C35</t>
  </si>
  <si>
    <t>CX1NOA0304</t>
  </si>
  <si>
    <t>Ma ní siết cáp inox 304 10mm</t>
  </si>
  <si>
    <t>CX1PLY0307</t>
  </si>
  <si>
    <t>Lò xo bật Inox 304, phi 8,5mm, đường kính 2mm</t>
  </si>
  <si>
    <t>CX1NOA0308</t>
  </si>
  <si>
    <t>Phe gài trục phi 40mm</t>
  </si>
  <si>
    <t>CX1NOA0310</t>
  </si>
  <si>
    <t>Ma ní siết cáp thép xi trắng (dùng cho cáp 10mm)</t>
  </si>
  <si>
    <t>CX1NOA0311</t>
  </si>
  <si>
    <t>Bulong thép M16x60</t>
  </si>
  <si>
    <t>CX1NOA0312</t>
  </si>
  <si>
    <t>Lò xo bật phi 10mm, đường kính 2mm</t>
  </si>
  <si>
    <t>CX1NOA0313</t>
  </si>
  <si>
    <t>Nhôm hộp 40x4mm, THÔ</t>
  </si>
  <si>
    <t>CX1NOA0314</t>
  </si>
  <si>
    <t>Chai xịt chống rỉ sét RP7</t>
  </si>
  <si>
    <t>CX1NOA0315</t>
  </si>
  <si>
    <t>Bộ cổ góp điện</t>
  </si>
  <si>
    <t>CX1NOA0316</t>
  </si>
  <si>
    <t>Bulong inox 304 lục giác chìm đầu trụ M8x60</t>
  </si>
  <si>
    <t>CX1NOA0317</t>
  </si>
  <si>
    <t>Băng keo điện</t>
  </si>
  <si>
    <t>CX1STA0318</t>
  </si>
  <si>
    <t>Xích (sên) STAR 40-1R</t>
  </si>
  <si>
    <t>CX1AIR0319</t>
  </si>
  <si>
    <t>Van AIRTAC M5PP210-08</t>
  </si>
  <si>
    <t>CX1PLO0320</t>
  </si>
  <si>
    <t>Tem inox Static Cable reel 55ft (Model: SCR100A5501)</t>
  </si>
  <si>
    <t>CX1PLO0321</t>
  </si>
  <si>
    <t>Tem inox Multi-wrap Hose reel 1.5" 60ft (Model: HRM15A6001)</t>
  </si>
  <si>
    <t>CX1PLO0322</t>
  </si>
  <si>
    <t>Tem inox Multi-wrap Hose reel 2.5" 30ft (Model: HRM25A3001)</t>
  </si>
  <si>
    <t>CX1PLO0323</t>
  </si>
  <si>
    <t>Tem inox Multi-wrap Hose reel 2.5" 75ft (Model: HRM25A7501)</t>
  </si>
  <si>
    <t>CX1PLO0324</t>
  </si>
  <si>
    <t>Tem inox Multi-wrap Hose reel 1.5" 75ft (Model: HRM15A7501)</t>
  </si>
  <si>
    <t>CX1JIS0325</t>
  </si>
  <si>
    <t>Ống dẫn khí PE (Polyethylene) JISAN, 6x8mm x 100M</t>
  </si>
  <si>
    <t>CX1JIS0326</t>
  </si>
  <si>
    <t>Ống dẫn khí PE (Polyethylene) JISAN, 4x6mm x 100M</t>
  </si>
  <si>
    <t>CX1NOA0327</t>
  </si>
  <si>
    <t>Tiết lưu ESL 8M5 (Ống 8 ren ngoài M5)</t>
  </si>
  <si>
    <t>CX1NOA0328</t>
  </si>
  <si>
    <t>Nối góc - PL 801 (Ống 8 ren ngoài 9.6)</t>
  </si>
  <si>
    <t>CX1NOA0329</t>
  </si>
  <si>
    <t>Nối thẳng - PC 801 (Ống 8 ren ngoài 9.6)</t>
  </si>
  <si>
    <t>CX1NOA0330</t>
  </si>
  <si>
    <t>Nối thẳng - PC 802 (Ống 8 ren ngoài 13)</t>
  </si>
  <si>
    <t>CX1NOA0331</t>
  </si>
  <si>
    <t>Nối thẳng - PC 803 (Ống 8 ren ngoài 17)</t>
  </si>
  <si>
    <t>CX1NOA0332</t>
  </si>
  <si>
    <t>Nối thẳng - PC 6M5 (Ống 6 ren ngoài M5)</t>
  </si>
  <si>
    <t>CX1AIR0333</t>
  </si>
  <si>
    <t>Van hơi 4V210 24V</t>
  </si>
  <si>
    <t>CX1TBM0334</t>
  </si>
  <si>
    <t>Khung, số hiệu bản vẽ: SRC100-03 (dùng cho Rulo cuốn cáp SCR100A5501)</t>
  </si>
  <si>
    <t>CX1TBM0335</t>
  </si>
  <si>
    <t>Trống cuốn, số hiệu bản vẽ: SRC100-04 (dùng cho Rulo cuốn cáp SCR100A5501)</t>
  </si>
  <si>
    <t>CX1TBM0336</t>
  </si>
  <si>
    <t>Nắp trống, số hiệu bản vẽ: SRC100-05 (dùng cho Rulo cuốn cáp SCR100A5501)</t>
  </si>
  <si>
    <t>CX1TBM0337</t>
  </si>
  <si>
    <t>Vỏ hộp P1, số hiệu bản vẽ: SRC100-06 (dùng cho Rulo cuốn cáp SCR100A5501)</t>
  </si>
  <si>
    <t>CX1TBM0338</t>
  </si>
  <si>
    <t>Vỏ hộp P2, số hiệu bản vẽ: SRC100-07 (dùng cho Rulo cuốn cáp SCR100A5501)</t>
  </si>
  <si>
    <t>CX1KLO0339</t>
  </si>
  <si>
    <t>Trục, số hiệu bản vẽ: SCR100-08 (dùng cho Rulo cuốn cáp SCR100A501)</t>
  </si>
  <si>
    <t>CX1KLO0340</t>
  </si>
  <si>
    <t>Pat đỡ xylanh 3 - GRU-10</t>
  </si>
  <si>
    <t>CX1NOA0341</t>
  </si>
  <si>
    <t>CX1NOA0343</t>
  </si>
  <si>
    <t>Ống Nối Ty 304 12</t>
  </si>
  <si>
    <t>CX1NOA0344</t>
  </si>
  <si>
    <t>Cùm U inox 304 M12x76</t>
  </si>
  <si>
    <t>CX1NOA0347</t>
  </si>
  <si>
    <t>Ống inox 304 73x5mm</t>
  </si>
  <si>
    <t>CX1PLY0348</t>
  </si>
  <si>
    <t>Lò xo nén Inox 304, phi 45mm, dài 45mm, đường kính 2mm</t>
  </si>
  <si>
    <t>CX1NOA0349</t>
  </si>
  <si>
    <t>Ống inox 304 hàn 76x5mm</t>
  </si>
  <si>
    <t>CX1RIZ0350</t>
  </si>
  <si>
    <t>Mỡ bò vàng bôi trơn RIZOL GP Grease NLGI 2 (18KG/thùng)</t>
  </si>
  <si>
    <t>CX1MOL0351</t>
  </si>
  <si>
    <t>Mỡ bò trắng bôi trơn Molygraph HVG 28 (1KG/thùng)</t>
  </si>
  <si>
    <t>CX1HXI0352</t>
  </si>
  <si>
    <t>Motor (động cơ) khí nén, Model: HX6AM-H. Vật liệu: Hợp kim nhôm. Hiệu: Hongxin. Mới 100%</t>
  </si>
  <si>
    <t>Bộ (Set)</t>
  </si>
  <si>
    <t>CX1HXI0353</t>
  </si>
  <si>
    <t>Motor (động cơ) khí nén, Model: HX6AM-V</t>
  </si>
  <si>
    <t>CX1HTP0354</t>
  </si>
  <si>
    <t>Đĩa răng 120T-C40 (Số hiệu bản vẽ: M15A60-13)</t>
  </si>
  <si>
    <t>Đĩa răng 160T-C40 bằng thép ɸ654,343x400x7,2mm</t>
  </si>
  <si>
    <t>Chi tiết</t>
  </si>
  <si>
    <t>CX1LK#0357</t>
  </si>
  <si>
    <t>Gối Đỡ CN Dùng Ổ Bi UCP-215 LK</t>
  </si>
  <si>
    <t>CX1LK#0358</t>
  </si>
  <si>
    <t>Gối Đỡ CN Dùng Ổ Bi UCF-215 LK</t>
  </si>
  <si>
    <t>CX1NOA0359</t>
  </si>
  <si>
    <t>Thép hộp 60x60x4mm</t>
  </si>
  <si>
    <t>CX1NOA0360</t>
  </si>
  <si>
    <t>Nhôm ống 15x1.5mm</t>
  </si>
  <si>
    <t>CX1HHT0361</t>
  </si>
  <si>
    <t>Bộ phụ kiện nhôm ru lô cuốn ống 2,5” x 30ft (03 chi tiết) - Nhôm A1050. NSX: HHT</t>
  </si>
  <si>
    <t>CX1HHT0362</t>
  </si>
  <si>
    <t>Bộ phụ kiện nhôm ru lô cuốn ống 2,5” x 75ft (03 chi tiết) - Nhôm A1050. NSX: HHT</t>
  </si>
  <si>
    <t>CX1HHT0363</t>
  </si>
  <si>
    <t>Bộ phụ kiện nhôm ru lô cuốn ống 1,5” x 75ft (03 chi tiết) - Nhôm A1050. NSX: HHT</t>
  </si>
  <si>
    <t>CX1HHT0364</t>
  </si>
  <si>
    <t>Bộ phụ kiện nhôm ru lô cuốn ống 1,5” x 60ft (03 chi tiết) - Nhôm A1050. NSX: HHT</t>
  </si>
  <si>
    <t>CX1NOA0366</t>
  </si>
  <si>
    <t xml:space="preserve">Thấu kính bảo vệ ( dùng cho máy hàn laze Jasic)
</t>
  </si>
  <si>
    <t>CX1TBM0367</t>
  </si>
  <si>
    <t>Mặt bích vuông DN65 inox 304. NSX: Thái Bình Minh</t>
  </si>
  <si>
    <t>CX1TBM0368</t>
  </si>
  <si>
    <t>Giá gối đỡ bạc đạn UCF 215 inox 304. NSX: Thái Bình Minh</t>
  </si>
  <si>
    <t>CX1NOA0369</t>
  </si>
  <si>
    <t>Khớp quay cuốn cáp 4 lõi</t>
  </si>
  <si>
    <t>CX1NOA0370</t>
  </si>
  <si>
    <t>Ron (gioăng) teflon vòng đệm tròn DN65</t>
  </si>
  <si>
    <t>CX1NOA0372</t>
  </si>
  <si>
    <t>Măng xông ren trong 1/4 inox 304</t>
  </si>
  <si>
    <t>CX1KOY0373</t>
  </si>
  <si>
    <t>Bạc đạn (Vòng bi) 6006-ZZCM KOYO</t>
  </si>
  <si>
    <t>CX1HHT0375</t>
  </si>
  <si>
    <t>Bộ chi tiết Cable reel SCR100A5501 - Nhôm A5052</t>
  </si>
  <si>
    <t>CX1GOL0383</t>
  </si>
  <si>
    <t>Khớp xoay cong 90 độ 2.5inch, inox 304, model: SVE25S01-TG, hiệu:TechnoJet</t>
  </si>
  <si>
    <t>CX1GOL0386</t>
  </si>
  <si>
    <t>Khớp xoay thẳng 4 inch, inox 304, model: SVS40S01-TTMA, hiệu: TechnoJet</t>
  </si>
  <si>
    <t>CX1GOL0387</t>
  </si>
  <si>
    <t>Khớp xoay thẳng 2 inch, inox 304, model: SVS20S03-TG, hiệu:TechnoJet</t>
  </si>
  <si>
    <t>CX1GOL0388</t>
  </si>
  <si>
    <t>Khớp xoay 2 đầu cong 90 độ 3inch, inox 304, model:SVDE30S01-FT, hiệu:TechnoJet</t>
  </si>
  <si>
    <t>CX1NOA0389</t>
  </si>
  <si>
    <t>Măng xông inox 304 27mm DN20</t>
  </si>
  <si>
    <t>CX1TBM0391</t>
  </si>
  <si>
    <t>Mặt bích tròn DN50 inox 304. NSX: Thái Bình Minh</t>
  </si>
  <si>
    <t>CX1TBM0394</t>
  </si>
  <si>
    <t>Keo nến silicon</t>
  </si>
  <si>
    <t>Que hàn nhôm ER5356 loại 2.4mm</t>
  </si>
  <si>
    <t>5 kg</t>
  </si>
  <si>
    <t>CX1HHT0406</t>
  </si>
  <si>
    <t>Bộ phụ kiện nhôm ru lô cuốn ống đa cấp 3” x 60ft HRM30A6001 (13 chi tiết) - Nhôm A1050</t>
  </si>
  <si>
    <t>CX1HHT0407</t>
  </si>
  <si>
    <t>Bộ phụ kiện nhôm ru lô cuốn ống đơn cấp 2” x 60ft HRS20A6003 (16 chi tiết) - Nhôm A1050</t>
  </si>
  <si>
    <t>CX1HHT0408</t>
  </si>
  <si>
    <t>Bộ chi tiết nhôm Reducer GRU30A05-OF (02 chi tiết) - Nhôm A1050</t>
  </si>
  <si>
    <t>CX1HHT0409</t>
  </si>
  <si>
    <t>Bộ phụ kiện Interlock Holder IH12SEP03 (7 chi tiết) - Inox</t>
  </si>
  <si>
    <t>CX1HHT0410</t>
  </si>
  <si>
    <t>Bộ phụ kiện Interlock Holder IH12SEP03 (không có nắp chụp bụi) (2 chi tiết) - Inox</t>
  </si>
  <si>
    <t>CX1HHT0411</t>
  </si>
  <si>
    <t>CT SUPPORT PART - Inox 2mm (Số hiệu bản vẽ: GRU-OM-03, chi tiết số 2)</t>
  </si>
  <si>
    <t>CX1KLO0413</t>
  </si>
  <si>
    <t>Nắp hộp điều khiển nhôm 68x55x1mm. NSX: Kim Lộc</t>
  </si>
  <si>
    <t>mã cũ</t>
  </si>
  <si>
    <t xml:space="preserve">thừa 2 con </t>
  </si>
  <si>
    <t>CX1KLO0415</t>
  </si>
  <si>
    <t>MC - Khâu 2 inox 304 89,15x16mm. NSX: Kim Lộc</t>
  </si>
  <si>
    <t>CX1KLO0417</t>
  </si>
  <si>
    <t>Trục xoay thép 212,2x30mm. NSX: Kim Lộc</t>
  </si>
  <si>
    <t>mã cũ, mã mới 598</t>
  </si>
  <si>
    <t>CX1KLO0418</t>
  </si>
  <si>
    <t>Càng gạt li hợp V2 inox 304 95,983x107,6mm. NSX: Kim Lộc</t>
  </si>
  <si>
    <t>CX1KLO0419</t>
  </si>
  <si>
    <t>Ổ giữ bạc đạn V2, inox 304 104,464x32,5x65mm. NSX: Kim Lộc</t>
  </si>
  <si>
    <t>CX1KLO0420</t>
  </si>
  <si>
    <t>Đĩa thắng inox 304 220x3mm. NSX: Kim Lộc</t>
  </si>
  <si>
    <t>CX1KLO0424</t>
  </si>
  <si>
    <t>Chi tiết điều khiển thắng tay Control Handle nhôm 252,392x40mm. NSX: Kim Lộc</t>
  </si>
  <si>
    <t>CX1RBI0428</t>
  </si>
  <si>
    <t>Bạc đạn (Vòng bi) CN 6206-DDU V3 RBI</t>
  </si>
  <si>
    <t>CX1PBC0429</t>
  </si>
  <si>
    <t>Bạc đạn (Vòng bi) CN 6808-2RS PBC</t>
  </si>
  <si>
    <t>CX1NOA0436</t>
  </si>
  <si>
    <t>Long Đền inox 304 M12-M</t>
  </si>
  <si>
    <t>CX1NOA0437</t>
  </si>
  <si>
    <t>Nút bịt ren ngoài Inox 304 DN65</t>
  </si>
  <si>
    <t>CX1PLO0442</t>
  </si>
  <si>
    <t>Connected pipe Inox 44x44x12mm</t>
  </si>
  <si>
    <t>CX1PLO0443</t>
  </si>
  <si>
    <t>Lõi giữa lò xo 60x30.5x25mm, Inox 304</t>
  </si>
  <si>
    <t>CX1NOA0460</t>
  </si>
  <si>
    <t>Lò xo nén 10x25x1mm</t>
  </si>
  <si>
    <t>CX1IHB0461</t>
  </si>
  <si>
    <t>Tem inox in UV 8x4cm</t>
  </si>
  <si>
    <t>CX1NOA0463</t>
  </si>
  <si>
    <t>Cây ty inox 304 (Cây đặc) hình lục giác, phi 14mm</t>
  </si>
  <si>
    <t>CX1NOA0464</t>
  </si>
  <si>
    <t>Inox la 20x4mm</t>
  </si>
  <si>
    <t>CX1NOA0467</t>
  </si>
  <si>
    <t>Nắm tay quay ren M10</t>
  </si>
  <si>
    <t>CX1NOA0469</t>
  </si>
  <si>
    <t>Ốc mỡ 8x1mm</t>
  </si>
  <si>
    <t>CX1NOA0470</t>
  </si>
  <si>
    <t>Xích (sên) Maxton 40-1R</t>
  </si>
  <si>
    <t>CX1NOA0471</t>
  </si>
  <si>
    <t>Ty ren inox 304 M10</t>
  </si>
  <si>
    <t>CX1HHT0472</t>
  </si>
  <si>
    <t>Bộ chi tiết Cable reel SCR100A5501 - Inox</t>
  </si>
  <si>
    <t>CX1TBM0473</t>
  </si>
  <si>
    <t>Hộp P1 bằng nhôm 264*126mm</t>
  </si>
  <si>
    <t>CX1TBM0474</t>
  </si>
  <si>
    <t>Khung nhôm 250*145*235mm</t>
  </si>
  <si>
    <t>CX1TBM0475</t>
  </si>
  <si>
    <t>Hộp P2 bằng nhôm 274*12mm</t>
  </si>
  <si>
    <t>CX1TBM0476</t>
  </si>
  <si>
    <t>Trống cuốn nhôm 250*124mm</t>
  </si>
  <si>
    <t>CX1TBM0477</t>
  </si>
  <si>
    <t>Giá đỡ UCF 218-56 bằng inox 304 353*55*299mm</t>
  </si>
  <si>
    <t>CX1TBM0478</t>
  </si>
  <si>
    <t>Ty ren con lăn dẫn hướng M10 inox 304 115*10mm</t>
  </si>
  <si>
    <t>CX1TBM0479</t>
  </si>
  <si>
    <t>Ty ren con lăn dẫn hướng M10 inox 304 505*10mm</t>
  </si>
  <si>
    <t>CX1TBM0480</t>
  </si>
  <si>
    <t>Ty ren con lăn dẫn hướng M12 inox 304 417,6*12mm</t>
  </si>
  <si>
    <t>CX1TBM0481</t>
  </si>
  <si>
    <t>Ty ren con lăn dẫn hướng M12 inox 304 580*12m</t>
  </si>
  <si>
    <t>CX1PLY0483</t>
  </si>
  <si>
    <t>Lò xo bật 2mm phi 8.5mm trái</t>
  </si>
  <si>
    <t>CX1PLY0484</t>
  </si>
  <si>
    <t>Lò xo bật 2mm phi 8.5mm phải</t>
  </si>
  <si>
    <t>CX1PLY0485</t>
  </si>
  <si>
    <t>Lò xo bật 2mm phi 8.5mm trái có móc</t>
  </si>
  <si>
    <t>CX1PLY0486</t>
  </si>
  <si>
    <t>Lò xo bật 2mm phi 8.5mm phải có móc</t>
  </si>
  <si>
    <t>CX1HTP0487</t>
  </si>
  <si>
    <t>TRỤC ɸ65*54mm</t>
  </si>
  <si>
    <t>CX1HTP0488</t>
  </si>
  <si>
    <t>BÁNH CÓC 149,5*64*13mm</t>
  </si>
  <si>
    <t>CX1HTP0489</t>
  </si>
  <si>
    <t>LƯỠI GÀI 73.4*18*16mm</t>
  </si>
  <si>
    <t>CX1HTP0492</t>
  </si>
  <si>
    <t>Trục ɸ115*38mm</t>
  </si>
  <si>
    <t>CX1KLO0493</t>
  </si>
  <si>
    <t>Lõi giữa lò xo 60x30.5x25mm, inox 304</t>
  </si>
  <si>
    <t>CX1PBC0494</t>
  </si>
  <si>
    <t>Bạc đạn (Vòng bi) CN 6006-2RS PBC</t>
  </si>
  <si>
    <t>CX1DAT0500</t>
  </si>
  <si>
    <t>Bóng chặn dây lớn, in nhựa 3D - Petg</t>
  </si>
  <si>
    <t>CX1DAT0501</t>
  </si>
  <si>
    <t>Bóng chặn dây nhỏ in nhựa 3D - Petg</t>
  </si>
  <si>
    <t>CX1DWH0502</t>
  </si>
  <si>
    <t>Lò xo xoắn cuộn, chất liệu:Thép mangan, cuộn dài 20m, độ dày lá thép 1.5mm, đường kính ngoài 415mm, cao 25mm</t>
  </si>
  <si>
    <t>CX1DWH0503</t>
  </si>
  <si>
    <t>Lò xo xoắn cuộn, chất liệu:Thép mangan, cuộn dài 19m, độ dày lá thép 1mm, đường kính ngoài 250mm, cao 20mm</t>
  </si>
  <si>
    <t>CX1NOA0509</t>
  </si>
  <si>
    <t>Nhôm ống 70x5mm</t>
  </si>
  <si>
    <t>CX1NOA0513</t>
  </si>
  <si>
    <t>CX1PLY0514</t>
  </si>
  <si>
    <t>Lò xo bật phi 22x50x1.5mm</t>
  </si>
  <si>
    <t>CX1VVU0515</t>
  </si>
  <si>
    <t>Bộ phụ kiện nhôm Rulo cuốn cáp SCR18A7501-MC (04 chi tiết)</t>
  </si>
  <si>
    <t>CX1SFM0516</t>
  </si>
  <si>
    <t>Khớp xoay, model: SVE05S01, chất liệu: thép không gỉ 304, đường kính trong: 1.2cm, hiệu: TechnoJet</t>
  </si>
  <si>
    <t>CX1TBM0520</t>
  </si>
  <si>
    <t>Khung nhôm 280*87*275mm SCR35-03</t>
  </si>
  <si>
    <t>CX1TBM0521</t>
  </si>
  <si>
    <t>Trống cuốn nhôm 356*39,4mm SCR35-04</t>
  </si>
  <si>
    <t>CX1TBM0522</t>
  </si>
  <si>
    <t>Nắp trống nhôm 356*18mm SCR35-05</t>
  </si>
  <si>
    <t>CX1TBM0523</t>
  </si>
  <si>
    <t>Vỏ hộp P1 bằng nhôm 364*60mm SCR35-06</t>
  </si>
  <si>
    <t>CX1TBM0524</t>
  </si>
  <si>
    <t>Vỏ hộp P2 bằng nhôm 378*22mm SCR35-07</t>
  </si>
  <si>
    <t>CX1TBM0525</t>
  </si>
  <si>
    <t>Tang trống nhôm 600*6mm DM38A60-03</t>
  </si>
  <si>
    <t>CX1TBM0526</t>
  </si>
  <si>
    <t>Trống nhôm 267*76mm DM38A60-04</t>
  </si>
  <si>
    <t>CX1TBM0527</t>
  </si>
  <si>
    <t>Hộp lò xo P1 bằng nhôm 486*3mm DM38A60-14</t>
  </si>
  <si>
    <t>CX1TBM0529</t>
  </si>
  <si>
    <t>Hộp P1 bằng nhôm 284,2*285,7*151mm DM38A60-20</t>
  </si>
  <si>
    <t>CX1TBM0530</t>
  </si>
  <si>
    <t>Hộp P2 bằng nhôm 652*151*316mm DM38A60-21</t>
  </si>
  <si>
    <t>CX1TBM0531</t>
  </si>
  <si>
    <t>Khung phải bằng nhôm 500*386,5*22mm DM38A60-23</t>
  </si>
  <si>
    <t>CX1TBM0532</t>
  </si>
  <si>
    <t>Khung trái bằng nhôm 500*386,5*22mm DM38A60-22</t>
  </si>
  <si>
    <t>CX1TBM0533</t>
  </si>
  <si>
    <t>Khung dưới bằng nhôm 500*146*60mm DM38A60-25</t>
  </si>
  <si>
    <t>CX1NOA0535</t>
  </si>
  <si>
    <t>Dây hàn ER304-1.2mm</t>
  </si>
  <si>
    <t>CX1NOA0536</t>
  </si>
  <si>
    <t>Dây hàn 5356-1.2mm</t>
  </si>
  <si>
    <t>CX1NOA0537</t>
  </si>
  <si>
    <t>Nhựa POM tròn đặc DN40</t>
  </si>
  <si>
    <t>CX1NOA0538</t>
  </si>
  <si>
    <t>Nhựa POM tròn đặc DN50</t>
  </si>
  <si>
    <t>CX1PLY0540</t>
  </si>
  <si>
    <t>Lò xo bật phi 14x50x1mm</t>
  </si>
  <si>
    <t>CX1NOA0542</t>
  </si>
  <si>
    <t>Nhôm la 50x2mm</t>
  </si>
  <si>
    <t>CX1NOA0544</t>
  </si>
  <si>
    <t>Nhôm ống 40x5mm</t>
  </si>
  <si>
    <t>CX1HTP0548</t>
  </si>
  <si>
    <t>MẶT BÍCH TRÒN DN50 ɸ152 x 61,5 x 10mm, SUS304</t>
  </si>
  <si>
    <t>CX1HTP0549</t>
  </si>
  <si>
    <t>MẶT BÍCH TRÒN DN25 ɸ125 x 34,4 x 8mm, SUS304</t>
  </si>
  <si>
    <t>CX1NOA0550</t>
  </si>
  <si>
    <t>Keo dán 502 - chai 30g</t>
  </si>
  <si>
    <t>CX1NOA0551</t>
  </si>
  <si>
    <t>Vải nhám 4 x 50 #120-#600</t>
  </si>
  <si>
    <t>CX3HPA0552</t>
  </si>
  <si>
    <t>Khí ARGON</t>
  </si>
  <si>
    <t>CX1NOA0553</t>
  </si>
  <si>
    <t>Găng tay Muối tiêu 50g</t>
  </si>
  <si>
    <t>Đôi</t>
  </si>
  <si>
    <t>CX1NOA0554</t>
  </si>
  <si>
    <t>Nhựa POM dạng thanh tròn, màu trắng DN40</t>
  </si>
  <si>
    <t>CX1NOA0555</t>
  </si>
  <si>
    <t>Nhựa POM dạng thanh tròn, màu trắng DN50</t>
  </si>
  <si>
    <t>CX1RBI0562</t>
  </si>
  <si>
    <t>Vòng Bi CN 6006-2RS RBI</t>
  </si>
  <si>
    <t>CX1RBI0564</t>
  </si>
  <si>
    <t>Vòng Bi CN SS626-ZZ RBI</t>
  </si>
  <si>
    <t>CX1VVU0571</t>
  </si>
  <si>
    <t>HỘP LÒ XO P2 ɸ486*ɸ31*3MM, nhôm 5052</t>
  </si>
  <si>
    <t>CX1VVU0583</t>
  </si>
  <si>
    <t>KHUNG ĐỊNH HƯỚNG ỐNG 174x275x360MM, nhôm 5052 5mm</t>
  </si>
  <si>
    <t>CX1VVU0585</t>
  </si>
  <si>
    <t>PAT ĐIỀU KHIỂN BỘ GIẢM TỐC (TRÁI) 270*125*50MM, nhôm 5052 5mm</t>
  </si>
  <si>
    <t>CX1KLO0596</t>
  </si>
  <si>
    <t>MC – Khâu 2 89.15*16MM (Trái), inox SS304</t>
  </si>
  <si>
    <t>CX1KLO0600</t>
  </si>
  <si>
    <t>Nắp hộp giảm tốc ɸ82*35*5MM, nhôm</t>
  </si>
  <si>
    <t>CX1KLO0605</t>
  </si>
  <si>
    <t>Ổ đỡ bạc đạn ɸ42*32*12.5MM, nhôm</t>
  </si>
  <si>
    <t>CX1HTP0609</t>
  </si>
  <si>
    <t>MẶT BÍCH VUÔNG DN50 115 - 115*115*61.5*13MM, Inox SUS304</t>
  </si>
  <si>
    <t>CX1HTP0610</t>
  </si>
  <si>
    <t>MẶT BÍCH TRÒN DN80 ɸ200*90.7*10MM, Inox SUS304</t>
  </si>
  <si>
    <t>CX1HTP0611</t>
  </si>
  <si>
    <t>MẶT BÍCH VUÔNG DN80 140*140*90.7*16.6MM, Inox SUS304</t>
  </si>
  <si>
    <t>ĐĨA RĂNG 45C35, ɸ175.323x52x32.7MM, Thép C45</t>
  </si>
  <si>
    <t>CX1HTP0614</t>
  </si>
  <si>
    <t>CÂY TY 2 đầu ren ɸ18*468MM, inox SUS304</t>
  </si>
  <si>
    <t>CX1HTP0615</t>
  </si>
  <si>
    <t>CÂY TY 2 đầu ren ɸ12*647MM, inox SUS304</t>
  </si>
  <si>
    <t>CX1HTP0616</t>
  </si>
  <si>
    <t>CÂY TY 2 đầu ren ɸ12*370MM, inox SUS304</t>
  </si>
  <si>
    <t>CX1HTP0617</t>
  </si>
  <si>
    <t>CÂY TY 2 đầu ren ɸ16*196.5MM, inox SUS304</t>
  </si>
  <si>
    <t>CX1HTP0620</t>
  </si>
  <si>
    <t>GỐI BẠC ĐẠN 6001 ɸ50.8*13*18MM, Nhựa POM</t>
  </si>
  <si>
    <t>CX1HTP0621</t>
  </si>
  <si>
    <t>GỐI BẠC ĐẠN 6000 ɸ42.7*11*18MM, Nhựa POM</t>
  </si>
  <si>
    <t>CX1HTP0622</t>
  </si>
  <si>
    <t>GỐI BẠC ĐẠN 6001 ɸ42.7*13*18MM, Nhựa POM</t>
  </si>
  <si>
    <t>CX1HTP0623</t>
  </si>
  <si>
    <t>CX1HTP0628</t>
  </si>
  <si>
    <t>LƯỠI GÀI 109.8*21.6*24.6MM, Thép C45</t>
  </si>
  <si>
    <t>CX1HTP0629</t>
  </si>
  <si>
    <t>CHỐT GIỮ LƯỠI GÀI ɸ16*42.3MM, Inox SUS304</t>
  </si>
  <si>
    <t>CX1HTP0630</t>
  </si>
  <si>
    <t>PAT THẮNG TAY (TRÁI) 90*83*63.9MM, Nhôm Al6061</t>
  </si>
  <si>
    <t>CX1NOA0645</t>
  </si>
  <si>
    <t>Lò xo nén 45x45x2.5mm</t>
  </si>
  <si>
    <t>CX1NOA0647</t>
  </si>
  <si>
    <t>Ron Teflon dạng tấm 110x3mm</t>
  </si>
  <si>
    <t>CX1NOA0648</t>
  </si>
  <si>
    <t>Lò xo nén phi 30, dài 300, đường kính 2 mm</t>
  </si>
  <si>
    <t>CX1NOA0649</t>
  </si>
  <si>
    <t>Lò xo nén phi 28, dài 300, đường kính 2,5 mm</t>
  </si>
  <si>
    <t>CX1VVU0662</t>
  </si>
  <si>
    <t>CHI TIẾT TRỐNG (PHẦN 1) 935.8*40*2MM</t>
  </si>
  <si>
    <t>CX1VVU0663</t>
  </si>
  <si>
    <t>CHI TIẾT TRỐNG (PHẦN 2) ɸ356* ɸ257*2MM</t>
  </si>
  <si>
    <t>CX1VVU0664</t>
  </si>
  <si>
    <t>CHI TIẾT TRỐNG (PHẦN 3) ɸ356* ɸ257*2MM</t>
  </si>
  <si>
    <t>CX1VVU0665</t>
  </si>
  <si>
    <t>CHI TIẾT TRỐNG (PHẦN 4) ɸ251* ɸ50*2MM</t>
  </si>
  <si>
    <t>CX1VVU0666</t>
  </si>
  <si>
    <t>KHUNG 280*275*87*5MM</t>
  </si>
  <si>
    <t>CX1VVU0667</t>
  </si>
  <si>
    <t>KHUNG DẪN HƯỚNG DÂY 250*215*105*5MM</t>
  </si>
  <si>
    <t>CX1VVU0668</t>
  </si>
  <si>
    <t>NẮP TRỐNG ɸ356* ɸ63*5MM</t>
  </si>
  <si>
    <t xml:space="preserve"> CX1GOL0669</t>
  </si>
  <si>
    <t>Khớp xoay thẳng 2 inch, inox 304, model: SVS20S01-FF, hiệu:TechnoJet</t>
  </si>
  <si>
    <t>CX1KLO0677</t>
  </si>
  <si>
    <t>Măng xông inox 304 DN 80-3 INCH, ren NPT</t>
  </si>
  <si>
    <t>CX1NOA0670</t>
  </si>
  <si>
    <t>Bọ sắt</t>
  </si>
  <si>
    <t>CX1NOA0671</t>
  </si>
  <si>
    <t>Dây đai Pet</t>
  </si>
  <si>
    <t>CX1NOA0672</t>
  </si>
  <si>
    <t>Trục mút 4''x6''x1''</t>
  </si>
  <si>
    <t>CX1LIN0673</t>
  </si>
  <si>
    <t>Màng PE 5kg, khổ 500mm</t>
  </si>
  <si>
    <t>CX1LIN0674</t>
  </si>
  <si>
    <t>Màng PE 1.3kg, khổ 250mm</t>
  </si>
  <si>
    <t>CX1LIN0675</t>
  </si>
  <si>
    <t>Màng PE 500gr, khổ 10cm, đường kính lõi 52mm</t>
  </si>
  <si>
    <t>CX1NOA0676</t>
  </si>
  <si>
    <t>Thép la 30 x 12mm</t>
  </si>
  <si>
    <t>m</t>
  </si>
  <si>
    <t>CX1NOA0678</t>
  </si>
  <si>
    <t>CX1NOA0679</t>
  </si>
  <si>
    <t>Long Đền 304 M5x10x1</t>
  </si>
  <si>
    <t>CX1NOA0680</t>
  </si>
  <si>
    <t>Kg</t>
  </si>
  <si>
    <t>CX1NOA0681</t>
  </si>
  <si>
    <t>Long Đền 304 M14x30x2</t>
  </si>
  <si>
    <t>CX1NOA0682</t>
  </si>
  <si>
    <t>Long Đền 304 M16x30x2</t>
  </si>
  <si>
    <t>CX1SFM0683</t>
  </si>
  <si>
    <t>Khớp xoay, model: SVE12S02, chất liệu: thép không gỉ 304, đường kính trong: 1.4cm, hiệu: TechnoJet</t>
  </si>
  <si>
    <t>CX1NOA0684</t>
  </si>
  <si>
    <t>Phe gài trục inox phi 15x1mm</t>
  </si>
  <si>
    <t>CX1NOA0685</t>
  </si>
  <si>
    <t>CX1NOA0686</t>
  </si>
  <si>
    <t>Bulong inox 304 đầu dù vit bake M6X10</t>
  </si>
  <si>
    <t>CX1NOA0687</t>
  </si>
  <si>
    <t>Bulong inox 304 lục giác chìm đầu trụ M6X70</t>
  </si>
  <si>
    <t>CX1NOA0688</t>
  </si>
  <si>
    <t>CX1NOA0689</t>
  </si>
  <si>
    <t>CX1MAX0690</t>
  </si>
  <si>
    <t>CX1MAX0691</t>
  </si>
  <si>
    <t>Xích (sên) Maxton 35-1R</t>
  </si>
  <si>
    <t>CX1UKB0692</t>
  </si>
  <si>
    <t>Bạc đạn (Vòng bi) UKB, model: 6206-2RS1</t>
  </si>
  <si>
    <t>CX1VVU0693</t>
  </si>
  <si>
    <t xml:space="preserve">Bộ chi tiết của Nozzle Holder - Bát giữ đầu vòi ống xăng dầu bằng inox </t>
  </si>
  <si>
    <t>CX1LKB0694</t>
  </si>
  <si>
    <t>Gối đỡ vòng bi UCP212-56, chất liệu: thép, NSX: LINQING KANGSHI BEARING CO., LTD</t>
  </si>
  <si>
    <t>CX1NOA0695</t>
  </si>
  <si>
    <t>TÁN THÉP ĐEN 24MM</t>
  </si>
  <si>
    <t>CÁI</t>
  </si>
  <si>
    <t>CX1NOA0696</t>
  </si>
  <si>
    <t>Burong (ty ren/ răng) thép đen 24mm</t>
  </si>
  <si>
    <t>CX1NOA0697</t>
  </si>
  <si>
    <t>Ty ren inox 304 M12</t>
  </si>
  <si>
    <t>CX1PLY0698</t>
  </si>
  <si>
    <t>Lò xo bật cài cóc Đk trong 22mm, dài 80mm, dày 1,5mm</t>
  </si>
  <si>
    <t>CX1NOA0699</t>
  </si>
  <si>
    <t>Sắt U 150</t>
  </si>
  <si>
    <t>CX1NOA0700</t>
  </si>
  <si>
    <t>Đinh tán inox 304 đầu lục giác ren trong M5X16</t>
  </si>
  <si>
    <t>CX1NOA0701</t>
  </si>
  <si>
    <t>Bulong lục giác chìm đầu dẹp M5x6</t>
  </si>
  <si>
    <t xml:space="preserve">Phe gài trục thép đen phi 25 </t>
  </si>
  <si>
    <t>CX1NOA0703</t>
  </si>
  <si>
    <t>Bulong lục giác đầu dẹp m5x16</t>
  </si>
  <si>
    <t>CX1NOA0704</t>
  </si>
  <si>
    <t>BuLong 304 M8x16</t>
  </si>
  <si>
    <t>Ngoài ra còn có các mã: CX1F&amp;D0296, CX1RBI0428</t>
  </si>
  <si>
    <t>Ngoài ra còn có mã: CX1TKH0175, CX1TBM0391, CX1HTP0548</t>
  </si>
  <si>
    <t>Ngoài ra còn có mã: CX1TBM0264</t>
  </si>
  <si>
    <t>Ngoài ra còn có mã: CX1TKH0173</t>
  </si>
  <si>
    <t>Ngoài ra còn có mã: CX1TKH0174</t>
  </si>
  <si>
    <t>Ngoài ra còn có các mã: CX1NOA0537, CX1NOA0554</t>
  </si>
  <si>
    <t>Ngoài ra còn có mã: CX1SKF0212</t>
  </si>
  <si>
    <t>Ngoài ra còn có các mã: CX1DID0168, CX1STA0318, CX1NOA0470</t>
  </si>
  <si>
    <t>Ngoài ra còn có mã:         
CX1DID0167</t>
  </si>
  <si>
    <t>Ngoài ra còn có mã: CX3HPA0552</t>
  </si>
  <si>
    <t>Ngoài ra còn có mã: CX1PBC0429</t>
  </si>
  <si>
    <t>Ngoài ra còn có các  mã: 
CX1KOY0373, 
CX1PBC0494, 
CX1RBI0562</t>
  </si>
  <si>
    <t>ngoài ra còn có mã:         
CX1NOA0131</t>
  </si>
  <si>
    <t>CX1TBM0366</t>
  </si>
  <si>
    <t>Ngoài ra còn có mã: CX1HTP0610</t>
  </si>
  <si>
    <t>Ngoài ra còn có mã: CX1HTP0611</t>
  </si>
  <si>
    <t>Ngoài ra còn có các mã: CX1NOA0555, CX1NOA0538</t>
  </si>
  <si>
    <t>Ngoài ra còn có mã: CX1RBI0564</t>
  </si>
  <si>
    <t>Ngoài ra còn có mã: CX1HNG0171</t>
  </si>
  <si>
    <t>Ngoài ra còn có mã: CX1VVU0571</t>
  </si>
  <si>
    <t>Ngoài ra còn có mã: CX1NOA0013 (kg)</t>
  </si>
  <si>
    <t>Ngoài ra còn có các mã:         
CX1KLO0493, CX1PLO0443</t>
  </si>
  <si>
    <t>SỔ CHI TIẾT VẬT TƯ HÀNG HÓA</t>
  </si>
  <si>
    <t>Kho: Kho Nguyên vật liệu, Từ ngày 29/05/2026 đến ngày 31/10/2026</t>
  </si>
  <si>
    <t>Tên kho</t>
  </si>
  <si>
    <t>Mã hàng</t>
  </si>
  <si>
    <t>Tên hàng</t>
  </si>
  <si>
    <t>Mô tả</t>
  </si>
  <si>
    <t>Ngày hạch toán</t>
  </si>
  <si>
    <t>Ngày chứng từ</t>
  </si>
  <si>
    <t>Số chứng từ</t>
  </si>
  <si>
    <t>Diễn giải</t>
  </si>
  <si>
    <t>ĐVT chính (ĐVC)</t>
  </si>
  <si>
    <t>Đơn giá</t>
  </si>
  <si>
    <t>Nhập</t>
  </si>
  <si>
    <t>Xuất</t>
  </si>
  <si>
    <t>Tồn</t>
  </si>
  <si>
    <t>TK Kho</t>
  </si>
  <si>
    <t>TK đối ứng</t>
  </si>
  <si>
    <t>Mã đối tượng THCP</t>
  </si>
  <si>
    <t>Tên đối tượng THCP</t>
  </si>
  <si>
    <t>Mã khoản mục CP</t>
  </si>
  <si>
    <t>Tên khoản mục CP</t>
  </si>
  <si>
    <t>Giá trị</t>
  </si>
  <si>
    <t>C</t>
  </si>
  <si>
    <t>Kho Nguyên vật liệu</t>
  </si>
  <si>
    <t/>
  </si>
  <si>
    <t>Số dư đầu kỳ</t>
  </si>
  <si>
    <t xml:space="preserve">Que hàn Inox CHG-308 phi 1.6mm, hiệu ATLANTIC </t>
  </si>
  <si>
    <t>XK26/175</t>
  </si>
  <si>
    <t>Vật liệu tiêu hao</t>
  </si>
  <si>
    <t>152</t>
  </si>
  <si>
    <t>154</t>
  </si>
  <si>
    <t>SXC.VL</t>
  </si>
  <si>
    <t>Chi phí vật liệu</t>
  </si>
  <si>
    <t>XK26/202</t>
  </si>
  <si>
    <t>Xuất kho sản xuất</t>
  </si>
  <si>
    <t>DX1TNJ0024</t>
  </si>
  <si>
    <t>Rulo cuốn ống đơn cấp bằng nhôm 2 inch 60 feet. Model: HRS20A6003. Hiệu: TECHNOJET</t>
  </si>
  <si>
    <t>XK26/206</t>
  </si>
  <si>
    <t>XK26/209</t>
  </si>
  <si>
    <t>XK26/217</t>
  </si>
  <si>
    <t>DX1TNJ0023</t>
  </si>
  <si>
    <t>Rulo cuốn ống đa cấp bằng nhôm 3 inch 60 feet. Model: HRM30A6001. Hiệu: TECHNOJET</t>
  </si>
  <si>
    <t>XK26/219</t>
  </si>
  <si>
    <t>XK26/226</t>
  </si>
  <si>
    <t>XK26/253</t>
  </si>
  <si>
    <t>XK26/334</t>
  </si>
  <si>
    <t>XK26/342</t>
  </si>
  <si>
    <t xml:space="preserve">Sơn xịt ATM màu đen bóng A210 </t>
  </si>
  <si>
    <t>CX1BET0653</t>
  </si>
  <si>
    <t>BETADINE SÁT KHUẨN NHỎ 30ML</t>
  </si>
  <si>
    <t>NK26/165</t>
  </si>
  <si>
    <t>Mua hàng của CÔNG TY CỔ PHẦN  DƯỢC PHẨM FPT LONG CHÂU theo hóa đơn số 00294146</t>
  </si>
  <si>
    <t>1111</t>
  </si>
  <si>
    <t>XK26/203</t>
  </si>
  <si>
    <t>Xuất kho dụng cụ y tế cho LÊ CHÍ TÂM</t>
  </si>
  <si>
    <t>SXC.K</t>
  </si>
  <si>
    <t>Chi phí bằng tiền khác</t>
  </si>
  <si>
    <t>CX1BGL0655</t>
  </si>
  <si>
    <t>GĂNG TAY Y TẾ CÓ BỘT, PHỦ LATEX SIZE M (100 CÁI) POWDER DISPOSABLE</t>
  </si>
  <si>
    <t xml:space="preserve">Đầu giữ kẹp kim hàn 10N32 Black Wolf </t>
  </si>
  <si>
    <t xml:space="preserve">Đầu giữ kẹp kim hàn 10N28 Black Wolf </t>
  </si>
  <si>
    <t xml:space="preserve">Kẹp kim hàn 10N24 Black Wolf </t>
  </si>
  <si>
    <t xml:space="preserve">Kẹp kim hàn 3.2mm Black wolf </t>
  </si>
  <si>
    <t>CX1BOS0659</t>
  </si>
  <si>
    <t>Chổi Than GWS750-100 -1619P11715</t>
  </si>
  <si>
    <t>NK26/146</t>
  </si>
  <si>
    <t>Mua hàng của CÔNG TY TNHH MTV THƯƠNG MẠI KẾT NỐI TIÊU DÙNG theo hóa đơn số 00005574</t>
  </si>
  <si>
    <t>XK26/160</t>
  </si>
  <si>
    <t>CX1BTH0656</t>
  </si>
  <si>
    <t>GẠC TIỆT TRÙNG BẢO THẠCH LỚN 8X10CM X 12 LỚP (10 MIẾNG) - SƠ CỨU VẾT THƯƠNG, THẤM MÁU VÀ DỊCH TIẾT</t>
  </si>
  <si>
    <t>Gói</t>
  </si>
  <si>
    <t>CX1BTH0661</t>
  </si>
  <si>
    <t>BĂNG TAM GIÁC BẢO THẠCH 80X80CM/2 - CỐ ĐỊNH VÙNG CHẤN THƯƠNG</t>
  </si>
  <si>
    <t>CX1BTU0654</t>
  </si>
  <si>
    <t>BÔNG CUỘN THẤM NƯỚC BẠCH TUYẾT 45G - VỆ SINH CÁ NHÂN VÀ Y TẾ</t>
  </si>
  <si>
    <t>NK26/204</t>
  </si>
  <si>
    <t>Mua hàng của Chợ</t>
  </si>
  <si>
    <t>NK26/235</t>
  </si>
  <si>
    <t>Mua Mũi khoan, bộ taro M6, long đền M6X19,M10X26 2mm của Chợ</t>
  </si>
  <si>
    <t>XK26/351</t>
  </si>
  <si>
    <t>NVLTT</t>
  </si>
  <si>
    <t>Chi phí nguyên liệu, vật liệu trực tiếp</t>
  </si>
  <si>
    <t>NK26/168</t>
  </si>
  <si>
    <t>Mua hàng lò xo cuộn PO14 của Dongguan Weihui Hardware Spring Products Co., Ltd.</t>
  </si>
  <si>
    <t>331</t>
  </si>
  <si>
    <t>XK26/310</t>
  </si>
  <si>
    <t>DX1TNJ0031</t>
  </si>
  <si>
    <t>Rulo cuốn ống đôi rút tự động 3/8 inch x 60 feet. Model: DHRM38A6001-AC. Hiệu: TechnoJet</t>
  </si>
  <si>
    <t>XK26/121</t>
  </si>
  <si>
    <t>DX1TNJ0034</t>
  </si>
  <si>
    <t>Ru lô cuốn cáp tĩnh điện quay tự động, model: SCR35A6002, vật liệu: nhôm,hiệu TechnoJet</t>
  </si>
  <si>
    <t>CX1FBJ0705</t>
  </si>
  <si>
    <t>Vòng Bi CN 696-ZZ FBJ</t>
  </si>
  <si>
    <t>NK26/228</t>
  </si>
  <si>
    <t>Mua hàng vòng bi của CÔNG TY TNHH THIẾT BỊ ĐỈNH PHONG</t>
  </si>
  <si>
    <t>1121</t>
  </si>
  <si>
    <t>XK26/324</t>
  </si>
  <si>
    <t>Cái (Pcs)</t>
  </si>
  <si>
    <t>XK26/168</t>
  </si>
  <si>
    <t>Xuất kho cho CÔNG TY TNHH CƠ KHÍ HOÀNG TRÍ PHÁT mượn</t>
  </si>
  <si>
    <t>1388</t>
  </si>
  <si>
    <t>NK26/163</t>
  </si>
  <si>
    <t>Nhập kho lại Măng xông, khớp xoay thẳng 2", khớp xoay cong 90 độ 3" cho CÔNG TY Hoàng Trí Phát  mượn</t>
  </si>
  <si>
    <t>XK26/319</t>
  </si>
  <si>
    <t>Xuất kho bán hàng INNOCAR INC</t>
  </si>
  <si>
    <t>632</t>
  </si>
  <si>
    <t xml:space="preserve">
</t>
  </si>
  <si>
    <t>NK26/170</t>
  </si>
  <si>
    <t>Mua Khớp xoay thẳng 2", Gioăng phốt của GOLDENMAN PETROLEUM EQUIPMENT CO., LIMITED theo TK108498859120</t>
  </si>
  <si>
    <t>XK26/221</t>
  </si>
  <si>
    <t>NK26/224</t>
  </si>
  <si>
    <t>Mua Khớp xoay cong 2", 3",Gioăng phốt (PO15) của GOLDENMAN PETROLEUM EQUIPMENT CO., LIMITED theo TK108628152950</t>
  </si>
  <si>
    <t>XK26/321</t>
  </si>
  <si>
    <t>XK26/266</t>
  </si>
  <si>
    <t>XK26/214</t>
  </si>
  <si>
    <t>DX1TNJ0036</t>
  </si>
  <si>
    <t>CX1GOL0669</t>
  </si>
  <si>
    <t>DX1TNJ0035</t>
  </si>
  <si>
    <t>XK26/208</t>
  </si>
  <si>
    <t>XK26/267</t>
  </si>
  <si>
    <t>DX1TNJ0037</t>
  </si>
  <si>
    <t>Nozzle Holder - Bát giữ đầu vòi ống xăng dầu bằng inox , có trang bị nắp chụp. Model: NH12ESP01-DC. Hiệu: TECHNOJET</t>
  </si>
  <si>
    <t>XK26/268</t>
  </si>
  <si>
    <t>XK26/283</t>
  </si>
  <si>
    <t>XK26/320</t>
  </si>
  <si>
    <t>DX1TNJ0038</t>
  </si>
  <si>
    <t>Nozzle Holder - Bát giữ đầu vòi ống xăng dầu bằng inox , không có nắp chụp. Model: NH12ESP01. Hiệu: TECHNOJET</t>
  </si>
  <si>
    <t>NK26/155</t>
  </si>
  <si>
    <t>Mua Lưỡi cưa vòng  của CÔNG TY TRÁCH NHIỆM HỮU HẠN DỊCH VỤ HỒ GIA PHÁT</t>
  </si>
  <si>
    <t>711</t>
  </si>
  <si>
    <t>XK26/204</t>
  </si>
  <si>
    <t>XK26/207</t>
  </si>
  <si>
    <t>NK26/222</t>
  </si>
  <si>
    <t>Mua hàng của CÔNG TY TNHH CƠ KHÍ HOÀNG TRÍ PHÁT theo hóa đơn số 117</t>
  </si>
  <si>
    <t>XK26/290</t>
  </si>
  <si>
    <t xml:space="preserve">Xuất kho sản xuất </t>
  </si>
  <si>
    <t>DX1TNJ0040</t>
  </si>
  <si>
    <t>Bộ giảm tốc bánh răng đa năng, chất liệu kim loại (Phải). Model GRU30A05-OF-R. Hiệu TECHNOJET</t>
  </si>
  <si>
    <t>XK26/297</t>
  </si>
  <si>
    <t>XK26/300</t>
  </si>
  <si>
    <t>DX1TNJ0039</t>
  </si>
  <si>
    <t>Bộ giảm tốc bánh răng đa năng, chất liệu kim loại (Trái). Model GRU30A05-OF-L. Hiệu TECHNOJET</t>
  </si>
  <si>
    <t>NK26/138</t>
  </si>
  <si>
    <t>Mua hàng của CÔNG TY TNHH CƠ KHÍ HOÀNG TRÍ PHÁT theo hóa đơn số 76</t>
  </si>
  <si>
    <t>XK26/349</t>
  </si>
  <si>
    <t>XK26/225</t>
  </si>
  <si>
    <t xml:space="preserve">TRỤC ɸ65*54mm </t>
  </si>
  <si>
    <t xml:space="preserve">BÁNH CÓC 242,3*77*25mm </t>
  </si>
  <si>
    <t>XK26/312</t>
  </si>
  <si>
    <t xml:space="preserve">MẶT BÍCH TRÒN DN25 ɸ125 x 34,4 x 8mm, SUS304 </t>
  </si>
  <si>
    <t>XK26/164</t>
  </si>
  <si>
    <t xml:space="preserve">MẶT BÍCH VUÔNG DN50 115 - 115*115*61.5*13MM, Inox SUS304 </t>
  </si>
  <si>
    <t>XK26/280</t>
  </si>
  <si>
    <t>XK26/281</t>
  </si>
  <si>
    <t>XK26/288</t>
  </si>
  <si>
    <t xml:space="preserve">KHỐI ĐỊNH VỊ CON LĂN 60*60*60MM, Nhôm Al6061 </t>
  </si>
  <si>
    <t>KHỐI ĐỊNH VỊ CON LĂN  50*50*50mm, Nhôm Al6061</t>
  </si>
  <si>
    <t>XK26/322</t>
  </si>
  <si>
    <t>XK26/315</t>
  </si>
  <si>
    <t>XK26/313</t>
  </si>
  <si>
    <t>Sợi</t>
  </si>
  <si>
    <t>NK26/153</t>
  </si>
  <si>
    <t>Nhập kho NVL thừa</t>
  </si>
  <si>
    <t>Hộp</t>
  </si>
  <si>
    <t xml:space="preserve">Que hàn sắt T-50G-1.6 x 1000, hiệu Kiswel </t>
  </si>
  <si>
    <t>XK26/201</t>
  </si>
  <si>
    <t xml:space="preserve">Xuất kho tiêu hao </t>
  </si>
  <si>
    <t>NK26/203</t>
  </si>
  <si>
    <t>Mua hàng của CÔNG TY TNHH SẢN XUẤT VÀ THƯƠNG MẠI CƠ KHÍ KIM LỘC theo hóa đơn số 00000076</t>
  </si>
  <si>
    <t xml:space="preserve">Nhông thép 9C35 </t>
  </si>
  <si>
    <t>XK26/178</t>
  </si>
  <si>
    <t>MC – Khâu 2 89.15*16MM (Trái),  inox SS304</t>
  </si>
  <si>
    <t>MC – Khâu 2 (Phải) 89.15*16MM,  inox SS304</t>
  </si>
  <si>
    <t>NK26/242</t>
  </si>
  <si>
    <t>XK26/249</t>
  </si>
  <si>
    <t>DX1TNJ0033</t>
  </si>
  <si>
    <t>Ru lô cuốn cáp tĩnh điện quay bằng tay (Không chứa dây), model: SCR18A7501-MC, hiệu TechnoJet</t>
  </si>
  <si>
    <t>XK26/248</t>
  </si>
  <si>
    <t xml:space="preserve">Măng xông inox 304 3" 8TPI NPT </t>
  </si>
  <si>
    <t>NK26/213</t>
  </si>
  <si>
    <t>Mua Măng xông 3' ren NPT của CÔNG TY TNHH SẢN XUẤT VÀ THƯƠNG MẠI CƠ KHÍ KIM LỘC theo hóa đơn số 00000080</t>
  </si>
  <si>
    <t>XK26/259</t>
  </si>
  <si>
    <t>XK26/131</t>
  </si>
  <si>
    <t>6421</t>
  </si>
  <si>
    <t>XK26/359</t>
  </si>
  <si>
    <t>XK26/362</t>
  </si>
  <si>
    <t>NK26/202</t>
  </si>
  <si>
    <t>Mua hàng Gối đỡ  của NINGBO HUAYI IMP AND EXP CO.,LTD</t>
  </si>
  <si>
    <t>XK26/263</t>
  </si>
  <si>
    <t>XK26/340</t>
  </si>
  <si>
    <t>Gối đỡ vòng bi UCP212, chất liệu: thép, NSX: LINQING KANGSHI BEARING CO., LTD</t>
  </si>
  <si>
    <t>XK26/262</t>
  </si>
  <si>
    <t>XK26/337</t>
  </si>
  <si>
    <t>NK26/196</t>
  </si>
  <si>
    <t>Mua hàng của CÔNG TY TNHH XUẤT NHẬP KHẨU C K M theo hóa đơn số 00000657</t>
  </si>
  <si>
    <t>XK26/292</t>
  </si>
  <si>
    <t>XK26/341</t>
  </si>
  <si>
    <t>NK26/244</t>
  </si>
  <si>
    <t xml:space="preserve">Que hàn Inox 308L 1.6x1000mm, hiệu MENAM </t>
  </si>
  <si>
    <t>XK26/148</t>
  </si>
  <si>
    <t>XK26/154</t>
  </si>
  <si>
    <t>XK26/260</t>
  </si>
  <si>
    <t>XK26/338</t>
  </si>
  <si>
    <t>XK26/150</t>
  </si>
  <si>
    <t>Xuất kho Vật liệu sản xuất tiêu hao</t>
  </si>
  <si>
    <t>XK26/186</t>
  </si>
  <si>
    <t>XK26/187</t>
  </si>
  <si>
    <t>NK26/182</t>
  </si>
  <si>
    <t>Mua hàng của CÔNG TY TNHH TM CHÍ CƯỜNG theo hóa đơn số 16085</t>
  </si>
  <si>
    <t>XK26/275</t>
  </si>
  <si>
    <t>XK26/285</t>
  </si>
  <si>
    <t>XK26/286</t>
  </si>
  <si>
    <t>XK26/298</t>
  </si>
  <si>
    <t>XK26/302</t>
  </si>
  <si>
    <t>XK26/343</t>
  </si>
  <si>
    <t>XK26/347</t>
  </si>
  <si>
    <t>XK26/350</t>
  </si>
  <si>
    <t>XK26/365</t>
  </si>
  <si>
    <t>Xuất kho 2 bộ lẻ HRS (sản xuất tháng 4)</t>
  </si>
  <si>
    <t>NK26/174</t>
  </si>
  <si>
    <t>Mua hàng của CÔNG TY TNHH TM CHÍ CƯỜNG theo hóa đơn số 15560</t>
  </si>
  <si>
    <t>XK26/213</t>
  </si>
  <si>
    <t>XK26/236</t>
  </si>
  <si>
    <t>XK26/278</t>
  </si>
  <si>
    <t>XK26/279</t>
  </si>
  <si>
    <t>XK26/129</t>
  </si>
  <si>
    <t>NK26/186</t>
  </si>
  <si>
    <t>Mua hàng co hàn, ron teflon CÔNG TY TNHH XUẤT NHẬP KHẨU THƯƠNG MẠI DỊCH VỤ VẠN THÀNH CÔNG theo hóa đơn số 00007500</t>
  </si>
  <si>
    <t>NK26/118</t>
  </si>
  <si>
    <t>Mua hàng ống inox</t>
  </si>
  <si>
    <t>NK26/121</t>
  </si>
  <si>
    <t>Mua hàng ống CTY QUANG MINH</t>
  </si>
  <si>
    <t>XK26/118</t>
  </si>
  <si>
    <t>NK26/173</t>
  </si>
  <si>
    <t>Mua hàng của CÔNG TY TNHH TM CHÍ CƯỜNG theo hóa đơn số 15423</t>
  </si>
  <si>
    <t>NK26/220</t>
  </si>
  <si>
    <t>Mua TÁN M12 của CÔNG TY TNHH TM CHÍ CƯỜNG theo hóa đơn số 17534</t>
  </si>
  <si>
    <t>XK26/305</t>
  </si>
  <si>
    <t>XK26/296</t>
  </si>
  <si>
    <t>Xuất kho cho ccdc</t>
  </si>
  <si>
    <t>SXC.DCSX</t>
  </si>
  <si>
    <t>Chi phí dụng cụ sản xuất</t>
  </si>
  <si>
    <t>XK26/291</t>
  </si>
  <si>
    <t xml:space="preserve">Co Hàn 90 Inox 304 DN50 SCH10 </t>
  </si>
  <si>
    <t>NK26/132</t>
  </si>
  <si>
    <t>Mua hàng của CÔNG TY TNHH  ĐẦU TƯ THƯƠNG MẠI THÉP GIANG SƠN THỊNH theo hóa đơn số 261</t>
  </si>
  <si>
    <t>XK26/146</t>
  </si>
  <si>
    <t xml:space="preserve">Tán Inox 304 M8 </t>
  </si>
  <si>
    <t>XK26/184</t>
  </si>
  <si>
    <t>DX1TNJ0028</t>
  </si>
  <si>
    <t>Bát giữ đầu vòi ống xăng dầu bằng inox, không có trang bị nắp chụp. Model: IH12ESP03. Hiệu: TECHNOJET</t>
  </si>
  <si>
    <t>NK26/212</t>
  </si>
  <si>
    <t xml:space="preserve">Nhập kho NVL ncc Chí Cường giao thừa </t>
  </si>
  <si>
    <t>NK26/184</t>
  </si>
  <si>
    <t>Mua hàng của CÔNG TY TNHH THƯƠNG MẠI DỊCH VỤ XUẤT NHẬP KHẨU KIM MINH PHÁT theo hóa đơn số 00000259</t>
  </si>
  <si>
    <t>XK26/235</t>
  </si>
  <si>
    <t>NK26/193</t>
  </si>
  <si>
    <t>Mua bulong, tán của CÔNG TY TNHH THƯƠNG MẠI DỊCH VỤ XUẤT NHẬP KHẨU KIM MINH PHÁT theo hóa đơn số 262</t>
  </si>
  <si>
    <t>XK26/242</t>
  </si>
  <si>
    <t>XK26/243</t>
  </si>
  <si>
    <t>XK26/254</t>
  </si>
  <si>
    <t>XK26/299</t>
  </si>
  <si>
    <t>XK26/303</t>
  </si>
  <si>
    <t>XK26/307</t>
  </si>
  <si>
    <t>NK26/245</t>
  </si>
  <si>
    <t>Nhập kho NVL thừa Holder</t>
  </si>
  <si>
    <t>XK26/239</t>
  </si>
  <si>
    <t>XK26/287</t>
  </si>
  <si>
    <t xml:space="preserve">Mặt bích Inox 304 Ansi Class150 DN50 </t>
  </si>
  <si>
    <t xml:space="preserve">Long đền Inox 304 10x40mm </t>
  </si>
  <si>
    <t>NK26/131</t>
  </si>
  <si>
    <t>Mua  ống inox và cây ty của CTY QUANG MINH</t>
  </si>
  <si>
    <t>XK26/137</t>
  </si>
  <si>
    <t xml:space="preserve">Nhôm V 40x40x5.0mm 6063 THÔ, KHÔNG Xi </t>
  </si>
  <si>
    <t>XK26/132</t>
  </si>
  <si>
    <t xml:space="preserve">Vật tư tiêu hao </t>
  </si>
  <si>
    <t>NK26/151</t>
  </si>
  <si>
    <t>Mua hàng của CÔNG TY TNHH  ĐẦU TƯ THƯƠNG MẠI THÉP GIANG SƠN THỊNH theo hóa đơn số 292</t>
  </si>
  <si>
    <t>XK26/294</t>
  </si>
  <si>
    <t>CX1NOA0120</t>
  </si>
  <si>
    <t>XK26/119</t>
  </si>
  <si>
    <t>XK26/163</t>
  </si>
  <si>
    <t>NK26/164</t>
  </si>
  <si>
    <t>Mua Chốt gài lò xo inox 304 TLX136F của CÔNG TY TNHH GIẢI PHÁP CÔNG NGHỆ AN HUY</t>
  </si>
  <si>
    <t>XK26/216</t>
  </si>
  <si>
    <t>NK26/195</t>
  </si>
  <si>
    <t>Phe gài Trục Phi 30x1.5mm bằng thép</t>
  </si>
  <si>
    <t>NK26/190</t>
  </si>
  <si>
    <t>Mua hàng của  PHE GÀI TRỤC của CÔNG TY CỔ PHẦN MECSU</t>
  </si>
  <si>
    <t>Phe gài lỗ phi 62x2mm bằng thép</t>
  </si>
  <si>
    <t>NK26/181</t>
  </si>
  <si>
    <t>Mua hàng của  PHE GÀI LỖ CÔNG TY CỔ PHẦN MECSU</t>
  </si>
  <si>
    <t>XK26/110</t>
  </si>
  <si>
    <t>Xuất kho khác cho LÊ CHÍ TÂM</t>
  </si>
  <si>
    <t>XK26/128</t>
  </si>
  <si>
    <t>Xuất kho sử dụng</t>
  </si>
  <si>
    <t>XK26/142</t>
  </si>
  <si>
    <t>XK26/181</t>
  </si>
  <si>
    <t xml:space="preserve">Nhựa POM dạng thanh tròn đặc, màu trắng, DN40 </t>
  </si>
  <si>
    <t>XK26/166</t>
  </si>
  <si>
    <t>XK26/116</t>
  </si>
  <si>
    <t>XK26/309</t>
  </si>
  <si>
    <t>NK26/243</t>
  </si>
  <si>
    <t>XK26/120</t>
  </si>
  <si>
    <t>XK26/152</t>
  </si>
  <si>
    <t>XK26/212</t>
  </si>
  <si>
    <t>XK26/246</t>
  </si>
  <si>
    <t>XK26/295</t>
  </si>
  <si>
    <t>XK26/153</t>
  </si>
  <si>
    <t xml:space="preserve">Xuất kho sử dụng làm chân máy uốn hộp </t>
  </si>
  <si>
    <t>XK26/135</t>
  </si>
  <si>
    <t xml:space="preserve">Xuất kho sử dụng cố định hộp điện máy lốc tấm </t>
  </si>
  <si>
    <t>XK26/136</t>
  </si>
  <si>
    <t>Xuất kho sản xuất (vật liệu tiêu hao trong quá trình sản xuất)</t>
  </si>
  <si>
    <t>NK26/211</t>
  </si>
  <si>
    <t>Mua hàng của CÔNG TY TNHH XUẤT NHẬP KHẨU C K M theo hóa đơn số 00000734</t>
  </si>
  <si>
    <t>XK26/348</t>
  </si>
  <si>
    <t>XK26/311</t>
  </si>
  <si>
    <t>NK26/154</t>
  </si>
  <si>
    <t>XK26/339</t>
  </si>
  <si>
    <t>NK26/246</t>
  </si>
  <si>
    <t>NK26/158</t>
  </si>
  <si>
    <t>Phe gài trục phi 10x1mm bằng thép</t>
  </si>
  <si>
    <t>XK26/304</t>
  </si>
  <si>
    <t>XK26/308</t>
  </si>
  <si>
    <t xml:space="preserve">Bộ cổ góp điện </t>
  </si>
  <si>
    <t>XK26/269</t>
  </si>
  <si>
    <t>Đầu nối khí nén có ren bằng đồng thau M13</t>
  </si>
  <si>
    <t>Thấu kính bảo vệ ( dùng cho máy hàn laze Jasic)</t>
  </si>
  <si>
    <t>XK26/182</t>
  </si>
  <si>
    <t>XK26/198</t>
  </si>
  <si>
    <t xml:space="preserve">Măng xông ren trong 1/4 inox 304 </t>
  </si>
  <si>
    <t xml:space="preserve">Co hàn 90 Inox 304 DN80 SCH40 </t>
  </si>
  <si>
    <t>NK26/191</t>
  </si>
  <si>
    <t xml:space="preserve">Mua nắp bịt inox dn80 của_CÔNG TY TNHH THÉP GIA TÍN </t>
  </si>
  <si>
    <t>XK26/333</t>
  </si>
  <si>
    <t>XK26/138</t>
  </si>
  <si>
    <t>XK26/180</t>
  </si>
  <si>
    <t>CX1NOA0394</t>
  </si>
  <si>
    <t>NK26/116</t>
  </si>
  <si>
    <t>Mua hàng của CÔNG TY TNHH SẢN XUẤT VÀ THƯƠNG MẠI DỊCH VỤ MINH QUÂN theo hóa đơn số 58</t>
  </si>
  <si>
    <t>XK26/126</t>
  </si>
  <si>
    <t>XK26/183</t>
  </si>
  <si>
    <t>XK26/232</t>
  </si>
  <si>
    <t>NK26/192</t>
  </si>
  <si>
    <t xml:space="preserve">Mua cây ty 10mm của CÔNG TY TNHH SẢN XUẤT VÀ THƯƠNG MẠI DỊCH VỤ MINH QUÂN </t>
  </si>
  <si>
    <t>XK26/265</t>
  </si>
  <si>
    <t>XK26/109</t>
  </si>
  <si>
    <t>XK26/361</t>
  </si>
  <si>
    <t>XK26/240</t>
  </si>
  <si>
    <t>NK26/183</t>
  </si>
  <si>
    <t>Mua hàng của CÔNG TY TNHH TM CHÍ CƯỜNG theo hóa đơn số 16141</t>
  </si>
  <si>
    <t>XK26/245</t>
  </si>
  <si>
    <t>Phe gài lỗ phi 55x2mm bằng thép</t>
  </si>
  <si>
    <t>Phe gài trục phi 38x1.75mm bằng thép</t>
  </si>
  <si>
    <t>Phe gài lỗ phi 56x2mm bằng thép</t>
  </si>
  <si>
    <t>NK26/188</t>
  </si>
  <si>
    <t>Mua hàng của HỘ KINH DOANH SAGO TOOL</t>
  </si>
  <si>
    <t>NK26/250</t>
  </si>
  <si>
    <t>Nhập kho sên 40 maxton thừa khác</t>
  </si>
  <si>
    <t>NK26/137</t>
  </si>
  <si>
    <t>Mua hàng của CÔNG TY CỔ PHẦN KỸ THUẬT THƯƠNG MẠI IWISU theo hóa đơn số 00002030</t>
  </si>
  <si>
    <t>XK26/161</t>
  </si>
  <si>
    <t>Bulong inox 304  lục giác chìm đầu trụ M6x40</t>
  </si>
  <si>
    <t xml:space="preserve">Bulong inox 304 lục giác lửng 8x15xM6 </t>
  </si>
  <si>
    <t>XK26/139</t>
  </si>
  <si>
    <t>XK26/176</t>
  </si>
  <si>
    <t>XK26/159</t>
  </si>
  <si>
    <t>XK26/170</t>
  </si>
  <si>
    <t>XK26/195</t>
  </si>
  <si>
    <t>Xuất kho Vật liệu tiêu hao</t>
  </si>
  <si>
    <t>XK26/169</t>
  </si>
  <si>
    <t>XK26/344</t>
  </si>
  <si>
    <t>XK26/130</t>
  </si>
  <si>
    <t xml:space="preserve">Ống inox 304 đúc 17,1 x 3,2mm </t>
  </si>
  <si>
    <t>XK26/241</t>
  </si>
  <si>
    <t>XK26/301</t>
  </si>
  <si>
    <t>NK26/117</t>
  </si>
  <si>
    <t>Mua hàng nhựa POM</t>
  </si>
  <si>
    <t>NK26/124</t>
  </si>
  <si>
    <t>Mua hàng của CÔNG TY TNHH  ĐẦU TƯ THƯƠNG MẠI THÉP GIANG SƠN THỊNH theo hóa đơn số 237</t>
  </si>
  <si>
    <t>XK26/127</t>
  </si>
  <si>
    <t>XK26/133</t>
  </si>
  <si>
    <t>XK26/143</t>
  </si>
  <si>
    <t>XK26/197</t>
  </si>
  <si>
    <t>NK26/133</t>
  </si>
  <si>
    <t>Mua hàng của CÔNG TY TNHH  ĐẦU TƯ THƯƠNG MẠI THÉP GIANG SƠN THỊNH theo hóa đơn số 263</t>
  </si>
  <si>
    <t>XK26/228</t>
  </si>
  <si>
    <t>NK26/180</t>
  </si>
  <si>
    <t>Mua hàng của CÔNG TY TNHH  ĐẦU TƯ THƯƠNG MẠI THÉP GIANG SƠN THỊNH theo hóa đơn số 360</t>
  </si>
  <si>
    <t>XK26/323</t>
  </si>
  <si>
    <t>NK26/141</t>
  </si>
  <si>
    <t>Mua hàng của CÔNG TY TNHH MTV TM DV DIFACHI theo hóa đơn số 710</t>
  </si>
  <si>
    <t>XK26/151</t>
  </si>
  <si>
    <t>NK26/234</t>
  </si>
  <si>
    <t>Mua keo 502 của Chợ</t>
  </si>
  <si>
    <t>NK26/142</t>
  </si>
  <si>
    <t>Mua 300 đôi găng tay của  CÔNG TY TNHH SX TM XNK THÀNH CÔNG</t>
  </si>
  <si>
    <t>XK26/220</t>
  </si>
  <si>
    <t>XK26/244</t>
  </si>
  <si>
    <t>XK26/270</t>
  </si>
  <si>
    <t>XK26/314</t>
  </si>
  <si>
    <t>NK26/149</t>
  </si>
  <si>
    <t>XK26/177</t>
  </si>
  <si>
    <t>XK26/199</t>
  </si>
  <si>
    <t>NK26/185</t>
  </si>
  <si>
    <t>Mua hàng của CÔNG TY TNHH SẢN XUẤT VÀ THƯƠNG MẠI DỊCH VỤ MINH QUÂN theo hóa đơn số 107</t>
  </si>
  <si>
    <t>NK26/152</t>
  </si>
  <si>
    <t>Mua ống inox của CÔNG TY TNHH SẢN XUẤT VÀ THƯƠNG MẠI DỊCH VỤ MINH QUÂN</t>
  </si>
  <si>
    <t>Phe gài lỗ phi 32mm bằng thép</t>
  </si>
  <si>
    <t>NK26/187</t>
  </si>
  <si>
    <t>Mua hàng của Cửa hàng Kiện &amp; San (cổ dê) ) (SHOPEE)</t>
  </si>
  <si>
    <t>XK26/238</t>
  </si>
  <si>
    <t>NK26/208</t>
  </si>
  <si>
    <t>Phe gài trục phi 15mm bằng thép</t>
  </si>
  <si>
    <t>Bulong inox 304 pake đầu bằng M6x70</t>
  </si>
  <si>
    <t>NK26/209</t>
  </si>
  <si>
    <t>Nhập kho NVL NCC MECSU giao dư</t>
  </si>
  <si>
    <t>XK26/252</t>
  </si>
  <si>
    <t>NK26/160</t>
  </si>
  <si>
    <t>XK26/200</t>
  </si>
  <si>
    <t>Xuất kho vật liệu tiêu hao</t>
  </si>
  <si>
    <t>XK26/237</t>
  </si>
  <si>
    <t>XK26/251</t>
  </si>
  <si>
    <t>Bulong inox 304  lục giác chìm đầu dù M6x40</t>
  </si>
  <si>
    <t>Tán thép đen 24mm</t>
  </si>
  <si>
    <t>NK26/218</t>
  </si>
  <si>
    <t>Mua TÁN THÉP ĐEN M24 của Chợ</t>
  </si>
  <si>
    <t>XK26/293</t>
  </si>
  <si>
    <t>Xuất kho sử dụng cho ccdc</t>
  </si>
  <si>
    <t>XK26/189</t>
  </si>
  <si>
    <t>NK26/219</t>
  </si>
  <si>
    <t>Mua Sắt U150 của CÔNG TY TNHH THƯƠNG MẠI LIÊN TÂM</t>
  </si>
  <si>
    <t>XK26/332</t>
  </si>
  <si>
    <t>Xuất kho dùng cho ccdc</t>
  </si>
  <si>
    <t>NK26/223</t>
  </si>
  <si>
    <t>Bulong inox 304 lục giác đầu dẹp m5x16</t>
  </si>
  <si>
    <t>CX1NOA0706</t>
  </si>
  <si>
    <t>Ống sắt phi 110, dày 9mm, dài 100mm</t>
  </si>
  <si>
    <t>NK26/230</t>
  </si>
  <si>
    <t>Mua nối giảm ren,đầu nối nhanh (hơi),ống sắt của Chợ</t>
  </si>
  <si>
    <t>ống</t>
  </si>
  <si>
    <t>XK26/331</t>
  </si>
  <si>
    <t>Xuất kho khác</t>
  </si>
  <si>
    <t>CX1NOA0707</t>
  </si>
  <si>
    <t>Nhám trụ phi 30mm</t>
  </si>
  <si>
    <t>NK26/233</t>
  </si>
  <si>
    <t>Mua nhám trụ của Cửa hàng Phú Cường</t>
  </si>
  <si>
    <t>CX1NOA0708</t>
  </si>
  <si>
    <t>Nhám trụ phi 50mm</t>
  </si>
  <si>
    <t>XK26/336</t>
  </si>
  <si>
    <t>CX1NOA0709</t>
  </si>
  <si>
    <t>Mũi cước đĩa phi 50</t>
  </si>
  <si>
    <t>NK26/241</t>
  </si>
  <si>
    <t>XK26/355</t>
  </si>
  <si>
    <t>Xuất kho để vệ sinh khớp xoay</t>
  </si>
  <si>
    <t>CX1NOA0710</t>
  </si>
  <si>
    <t>Mũi cước đĩa phi 75</t>
  </si>
  <si>
    <t>CX1NOA0711</t>
  </si>
  <si>
    <t>Túi zipper 15x20cm</t>
  </si>
  <si>
    <t>NK26/247</t>
  </si>
  <si>
    <t>Mua TÚI ZIP của HỘ KINH DOANH LÊ CÁT LAN</t>
  </si>
  <si>
    <t>XK26/360</t>
  </si>
  <si>
    <t>CX1NOA0712</t>
  </si>
  <si>
    <t>Túi zipper 20x30cm</t>
  </si>
  <si>
    <t>CX1NOA0713</t>
  </si>
  <si>
    <t>Túi zipper 12x17cm</t>
  </si>
  <si>
    <t>CX1NOA0714</t>
  </si>
  <si>
    <t>GIẤY NHÁM P1000</t>
  </si>
  <si>
    <t>NK26/249</t>
  </si>
  <si>
    <t>Mua giấy nhám của Chợ</t>
  </si>
  <si>
    <t>XK26/363</t>
  </si>
  <si>
    <t>NK26/221</t>
  </si>
  <si>
    <t>XK26/284</t>
  </si>
  <si>
    <t>XK26/227</t>
  </si>
  <si>
    <t>XK26/196</t>
  </si>
  <si>
    <t>Xuất kho VẬT LIỆU TIÊU HAO (LÒ XO)</t>
  </si>
  <si>
    <t>NK26/126</t>
  </si>
  <si>
    <t>Nhập kho NVL thừa (lò xo)</t>
  </si>
  <si>
    <t>Lò xo nén phi 2,5mm - 42x35mm</t>
  </si>
  <si>
    <t>Lò xo nén Inox 304, phi ngoài 45mm, dài 45mm, dày 2,2mm</t>
  </si>
  <si>
    <t>NK26/217</t>
  </si>
  <si>
    <t>Mua hàng của HỘ KINH DOANH LÒ XO PHA LY theo hóa đơn số 117</t>
  </si>
  <si>
    <t>Lò xo cài cóc phi 14x50x1mm</t>
  </si>
  <si>
    <t>NK26/122</t>
  </si>
  <si>
    <t>NK26/120</t>
  </si>
  <si>
    <t>XK26/210</t>
  </si>
  <si>
    <t>NK26/156</t>
  </si>
  <si>
    <t xml:space="preserve">Vòng Bi CN 6002-DDU ZV3 RBI </t>
  </si>
  <si>
    <t>NK26/231</t>
  </si>
  <si>
    <t>Mua hàng Khớp xoay (PO20),của SHANDONG FOCUS MACHINERY CO., LTD.</t>
  </si>
  <si>
    <t>XK26/356</t>
  </si>
  <si>
    <t xml:space="preserve">Xích (sên) STAR 40-1R </t>
  </si>
  <si>
    <t xml:space="preserve">Nắp trống nhôm 356*18mm SCR35-05 </t>
  </si>
  <si>
    <t>XK26/289</t>
  </si>
  <si>
    <t>CX1URG0657</t>
  </si>
  <si>
    <t>BĂNG THUN 3 MÓC URGOBAND 10CM X 4.5M - HỖ TRỢ CẦM MÁU, CỐ ĐỊNH KHỚP XƯƠNG</t>
  </si>
  <si>
    <t>CX1URG0658</t>
  </si>
  <si>
    <t>BĂNG KEO LỤA URGOSYVAL 1.25CMX5M (STRONG ADHESIVE TAPE) - BĂNG VẾT THƯƠNG TRONG PHẪU THUẬT VÀ CỐ ĐỊNH THIẾT BỊ Y TẾ</t>
  </si>
  <si>
    <t>CX1VPH0652</t>
  </si>
  <si>
    <t>NƯỚC MUỐI VĨNH PHÚC SMILES 600ML NATRI CLORID 0.9 - LÀM SẠCH RĂNG, KHỬ MÙI HÔI MIỆNG</t>
  </si>
  <si>
    <t>CX1VPH0660</t>
  </si>
  <si>
    <t>CỒN TRẮNG 70 ĐỘ VĨNH PHÚC 60ML - DÙNG SÁT TRÙNG VẾT THƯƠNG</t>
  </si>
  <si>
    <t xml:space="preserve">MẶT BÍCH TRỤC ɸ78*ɸ20.5*5MM, inox 304 </t>
  </si>
  <si>
    <t>NK26/166</t>
  </si>
  <si>
    <t>Mua hàng của CÔNG TY TNHH TỰ ĐỘNG HÓA VIỆT VŨ theo hóa đơn số 00000413</t>
  </si>
  <si>
    <t>XK26/261</t>
  </si>
  <si>
    <t>GIÁ ĐỠ HỘP GIẢM TỐC 166.2*85*30MM, nhôm 5052 4mm</t>
  </si>
  <si>
    <t>NK26/167</t>
  </si>
  <si>
    <t>Mua hàng của CÔNG TY TNHH TỰ ĐỘNG HÓA VIỆT VŨ theo hóa đơn số 00000414</t>
  </si>
  <si>
    <t>XK26/345</t>
  </si>
  <si>
    <t>XK26/218</t>
  </si>
  <si>
    <t>XK26/250</t>
  </si>
  <si>
    <t>KHUNG P (CHI TIẾT 1)  500*5*396.5MM, nhôm 5052 5mm</t>
  </si>
  <si>
    <t>TANG CUỐN (PHẦN TRUNG TÂM CHI TIẾT SỐ 2)  ɸ498*ɸ62*6MM, nhôm 6mm</t>
  </si>
  <si>
    <t>XK26/205</t>
  </si>
  <si>
    <t>Bộ chi tiết của Nozzle Holder - Bát giữ đầu vòi ống xăng dầu bằng inox (5 chi tiết)</t>
  </si>
  <si>
    <t>NK26/194</t>
  </si>
  <si>
    <t>Mua hàng của CÔNG TY TNHH TỰ ĐỘNG HÓA VIỆT VŨ theo hóa đơn số 43</t>
  </si>
  <si>
    <t>XK26/346</t>
  </si>
  <si>
    <t>XK26/306</t>
  </si>
  <si>
    <t>XK26/115</t>
  </si>
  <si>
    <t>XK26/144</t>
  </si>
  <si>
    <t>XK26/215</t>
  </si>
  <si>
    <t>XK26/223</t>
  </si>
  <si>
    <t>XK26/258</t>
  </si>
  <si>
    <t>NK26/214</t>
  </si>
  <si>
    <t>Mua hàng nhám xếp của CÔNG TY TNHH THƯƠNG MẠI DỊCH VỤ XÂY DỰNG 247</t>
  </si>
  <si>
    <t>NK26/210</t>
  </si>
  <si>
    <t>Mua Keo Loctite của CÔNG TY TNHH CÔNG NGHỆ VÀ THƯƠNG MẠI MEGALINE</t>
  </si>
  <si>
    <t xml:space="preserve">Thuốc tẩy mối hàn (Dung dịch tẩy inox 1lit/bình) </t>
  </si>
  <si>
    <t>NK26/143</t>
  </si>
  <si>
    <t>Mua hàng của CÔNG TY TRÁCH NHIỆM HỮU HẠN KHÍ CÔNG NGHIỆP HÙNG PHÁT theo hóa đơn số 00000213</t>
  </si>
  <si>
    <t>NK26/169</t>
  </si>
  <si>
    <t>Mua vỏ bình chứa khí và khí argon của CÔNG TY TRÁCH NHIỆM HỮU HẠN KHÍ CÔNG NGHIỆP HÙNG PHÁT theo hóa đơn số 00000418</t>
  </si>
  <si>
    <t>XK26/222</t>
  </si>
  <si>
    <t>XK26/233</t>
  </si>
  <si>
    <t xml:space="preserve">Xuất kho sử dụng </t>
  </si>
  <si>
    <t>NK26/144</t>
  </si>
  <si>
    <t>MuaKhí Argon của CÔNG TY TNHH KHÍ CÔNG NGHIỆP HƯNG PHÁT</t>
  </si>
  <si>
    <t>XK26/162</t>
  </si>
  <si>
    <t>NK26/161</t>
  </si>
  <si>
    <t>Mua Khí Argon của CÔNG TY TNHH KHÍ CÔNG NGHIỆP HƯNG PHÁT</t>
  </si>
  <si>
    <t>NK26/162</t>
  </si>
  <si>
    <t>NK26/176</t>
  </si>
  <si>
    <t>XK26/234</t>
  </si>
  <si>
    <t>XK26/326</t>
  </si>
  <si>
    <t>NK26/229</t>
  </si>
  <si>
    <t>XK26/157</t>
  </si>
  <si>
    <t>DAUNOI</t>
  </si>
  <si>
    <t>Đầu nối khí nén có ren bằng đồng thau M10</t>
  </si>
  <si>
    <t>DAUNOIM17</t>
  </si>
  <si>
    <t>Đầu nối khí nén có ren bằng đồng thau M17</t>
  </si>
  <si>
    <t>KHOPXOAYT</t>
  </si>
  <si>
    <t>Khớp xoay thẳng 2 inch, chất liệu: thép không gỉ 304, đường kính trong: 5,3 cm, dùng nối với ống inox để dẫn chất lỏng</t>
  </si>
  <si>
    <t>THI304-100</t>
  </si>
  <si>
    <t>Tê hàn Inox 304 DN50</t>
  </si>
  <si>
    <t>Tổng cộng</t>
  </si>
  <si>
    <t>mã THCP ĐỐI TƯỢNG trên misa</t>
  </si>
  <si>
    <t>NH12ESP01-DC (DRAFT)</t>
  </si>
  <si>
    <t>NH12ESP01 (DRAFT)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</si>
</sst>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d/m/yyyy"/>
    <numFmt numFmtId="166" formatCode="d/m"/>
    <numFmt numFmtId="167" formatCode="0.0000"/>
    <numFmt numFmtId="168" formatCode="#,##0.00_);\(#,##0.00\)"/>
    <numFmt numFmtId="169" formatCode="#,##0_);\(#,##0\)"/>
  </numFmts>
  <fonts count="41">
    <font>
      <sz val="10"/>
      <color rgb="FF000000"/>
      <name val="Arial"/>
      <scheme val="minor"/>
    </font>
    <font>
      <b/>
      <sz val="16"/>
      <color theme="1"/>
      <name val="Arial"/>
    </font>
    <font>
      <b/>
      <sz val="12"/>
      <color theme="1"/>
      <name val="Times New Roman"/>
    </font>
    <font>
      <sz val="10"/>
      <name val="Arial"/>
    </font>
    <font>
      <sz val="10"/>
      <color theme="1"/>
      <name val="Arial"/>
      <scheme val="minor"/>
    </font>
    <font>
      <b/>
      <sz val="20"/>
      <color theme="1"/>
      <name val="Arial"/>
      <scheme val="minor"/>
    </font>
    <font>
      <b/>
      <sz val="10"/>
      <color theme="1"/>
      <name val="Arial"/>
      <scheme val="minor"/>
    </font>
    <font>
      <b/>
      <sz val="24"/>
      <color theme="1"/>
      <name val="Arial"/>
      <scheme val="minor"/>
    </font>
    <font>
      <b/>
      <sz val="40"/>
      <color theme="1"/>
      <name val="Arial"/>
      <scheme val="minor"/>
    </font>
    <font>
      <sz val="30"/>
      <color theme="1"/>
      <name val="Arial"/>
      <scheme val="minor"/>
    </font>
    <font>
      <b/>
      <sz val="30"/>
      <color theme="1"/>
      <name val="Arial"/>
      <scheme val="minor"/>
    </font>
    <font>
      <b/>
      <sz val="20"/>
      <color theme="1"/>
      <name val="Arial"/>
    </font>
    <font>
      <sz val="20"/>
      <color theme="1"/>
      <name val="Arial"/>
      <scheme val="minor"/>
    </font>
    <font>
      <sz val="20"/>
      <color rgb="FF000000"/>
      <name val="Arial"/>
      <scheme val="minor"/>
    </font>
    <font>
      <sz val="16"/>
      <color theme="1"/>
      <name val="Arial"/>
      <scheme val="minor"/>
    </font>
    <font>
      <b/>
      <sz val="20"/>
      <color rgb="FF000000"/>
      <name val="Arial"/>
      <scheme val="minor"/>
    </font>
    <font>
      <b/>
      <sz val="15"/>
      <color theme="1"/>
      <name val="Arial"/>
      <scheme val="minor"/>
    </font>
    <font>
      <strike/>
      <sz val="20"/>
      <color theme="1"/>
      <name val="Arial"/>
      <scheme val="minor"/>
    </font>
    <font>
      <sz val="14"/>
      <color theme="1"/>
      <name val="Arial"/>
      <scheme val="minor"/>
    </font>
    <font>
      <b/>
      <sz val="18"/>
      <color theme="1"/>
      <name val="Arial"/>
      <scheme val="minor"/>
    </font>
    <font>
      <sz val="16"/>
      <color rgb="FFFF0000"/>
      <name val="Arial"/>
      <scheme val="minor"/>
    </font>
    <font>
      <sz val="18"/>
      <color rgb="FFFF0000"/>
      <name val="Arial"/>
      <scheme val="minor"/>
    </font>
    <font>
      <sz val="11"/>
      <color rgb="FF000000"/>
      <name val="&quot;Times New Roman&quot;"/>
    </font>
    <font>
      <b/>
      <sz val="17"/>
      <color theme="1"/>
      <name val="Arial"/>
    </font>
    <font>
      <b/>
      <sz val="10"/>
      <color theme="1"/>
      <name val="Arial"/>
    </font>
    <font>
      <b/>
      <sz val="17"/>
      <color theme="1"/>
      <name val="Arial"/>
      <scheme val="minor"/>
    </font>
    <font>
      <sz val="12"/>
      <color theme="1"/>
      <name val="Arial"/>
      <scheme val="minor"/>
    </font>
    <font>
      <sz val="13"/>
      <color theme="1"/>
      <name val="Times New Roman"/>
    </font>
    <font>
      <sz val="10"/>
      <color rgb="FF111111"/>
      <name val="Inherit"/>
    </font>
    <font>
      <sz val="10"/>
      <color rgb="FF111111"/>
      <name val="Noto_sans"/>
    </font>
    <font>
      <sz val="11"/>
      <color rgb="FF081B3A"/>
      <name val="SegoeuiPc"/>
    </font>
    <font>
      <sz val="13"/>
      <color rgb="FF000000"/>
      <name val="&quot;Times New Roman&quot;"/>
    </font>
    <font>
      <sz val="11"/>
      <color rgb="FF081B3A"/>
      <name val="Arial"/>
    </font>
    <font>
      <sz val="10"/>
      <color rgb="FF10141B"/>
      <name val="Arial"/>
    </font>
    <font>
      <sz val="11"/>
      <color theme="1"/>
      <name val="Times New Roman"/>
    </font>
    <font>
      <sz val="12"/>
      <color theme="1"/>
      <name val="Times New Roman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2"/>
    </font>
    <font>
      <sz val="11"/>
      <color rgb="FFED1C24"/>
      <name val="Times New Roman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FFF8CB"/>
        <bgColor rgb="FFFFF8CB"/>
      </patternFill>
    </fill>
    <fill>
      <patternFill patternType="solid">
        <fgColor rgb="FFCFE2F3"/>
        <bgColor rgb="FFCFE2F3"/>
      </patternFill>
    </fill>
    <fill>
      <patternFill patternType="solid">
        <fgColor rgb="FFD8D8D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94C9CE"/>
      </right>
      <top/>
      <bottom style="thin">
        <color rgb="FFC7C7C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05">
    <xf numFmtId="0" fontId="0" fillId="0" borderId="0" xfId="0" applyFont="1" applyAlignment="1"/>
    <xf numFmtId="0" fontId="2" fillId="3" borderId="0" xfId="0" applyFont="1" applyFill="1" applyAlignment="1"/>
    <xf numFmtId="0" fontId="4" fillId="4" borderId="4" xfId="0" applyFont="1" applyFill="1" applyBorder="1" applyAlignment="1"/>
    <xf numFmtId="164" fontId="2" fillId="3" borderId="0" xfId="0" applyNumberFormat="1" applyFont="1" applyFill="1" applyAlignment="1"/>
    <xf numFmtId="2" fontId="2" fillId="3" borderId="0" xfId="0" applyNumberFormat="1" applyFont="1" applyFill="1" applyAlignment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/>
    </xf>
    <xf numFmtId="0" fontId="4" fillId="5" borderId="0" xfId="0" applyFont="1" applyFill="1" applyAlignment="1"/>
    <xf numFmtId="0" fontId="2" fillId="3" borderId="0" xfId="0" applyFont="1" applyFill="1" applyAlignment="1">
      <alignment wrapText="1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9" fillId="3" borderId="0" xfId="0" applyFont="1" applyFill="1" applyAlignment="1">
      <alignment horizontal="center"/>
    </xf>
    <xf numFmtId="0" fontId="2" fillId="3" borderId="0" xfId="0" applyFont="1" applyFill="1" applyAlignment="1"/>
    <xf numFmtId="0" fontId="5" fillId="3" borderId="0" xfId="0" applyFont="1" applyFill="1" applyAlignment="1">
      <alignment horizontal="right"/>
    </xf>
    <xf numFmtId="0" fontId="11" fillId="2" borderId="0" xfId="0" applyFont="1" applyFill="1" applyAlignment="1"/>
    <xf numFmtId="0" fontId="12" fillId="4" borderId="8" xfId="0" applyFont="1" applyFill="1" applyBorder="1" applyAlignment="1">
      <alignment horizontal="center" vertical="center" wrapText="1"/>
    </xf>
    <xf numFmtId="164" fontId="12" fillId="4" borderId="8" xfId="0" applyNumberFormat="1" applyFont="1" applyFill="1" applyBorder="1" applyAlignment="1">
      <alignment horizontal="center" vertical="center" wrapText="1"/>
    </xf>
    <xf numFmtId="2" fontId="12" fillId="4" borderId="8" xfId="0" applyNumberFormat="1" applyFont="1" applyFill="1" applyBorder="1" applyAlignment="1">
      <alignment horizontal="center" vertical="center" wrapText="1"/>
    </xf>
    <xf numFmtId="2" fontId="12" fillId="4" borderId="0" xfId="0" applyNumberFormat="1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wrapText="1"/>
    </xf>
    <xf numFmtId="0" fontId="12" fillId="3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5" fillId="3" borderId="9" xfId="0" applyFont="1" applyFill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left" vertical="center" wrapText="1"/>
    </xf>
    <xf numFmtId="2" fontId="12" fillId="0" borderId="4" xfId="0" applyNumberFormat="1" applyFont="1" applyBorder="1" applyAlignment="1">
      <alignment horizontal="left" vertical="center" wrapText="1"/>
    </xf>
    <xf numFmtId="2" fontId="12" fillId="0" borderId="4" xfId="0" applyNumberFormat="1" applyFont="1" applyBorder="1" applyAlignment="1">
      <alignment horizontal="left" vertical="center" wrapText="1"/>
    </xf>
    <xf numFmtId="2" fontId="12" fillId="0" borderId="0" xfId="0" applyNumberFormat="1" applyFont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4" fillId="5" borderId="4" xfId="0" applyFont="1" applyFill="1" applyBorder="1" applyAlignment="1">
      <alignment vertical="center" wrapText="1"/>
    </xf>
    <xf numFmtId="164" fontId="12" fillId="4" borderId="4" xfId="0" applyNumberFormat="1" applyFont="1" applyFill="1" applyBorder="1" applyAlignment="1">
      <alignment vertical="center" wrapText="1"/>
    </xf>
    <xf numFmtId="164" fontId="12" fillId="4" borderId="1" xfId="0" applyNumberFormat="1" applyFont="1" applyFill="1" applyBorder="1" applyAlignment="1">
      <alignment vertical="center" wrapText="1"/>
    </xf>
    <xf numFmtId="2" fontId="12" fillId="4" borderId="4" xfId="0" applyNumberFormat="1" applyFont="1" applyFill="1" applyBorder="1" applyAlignment="1">
      <alignment vertical="center" wrapText="1"/>
    </xf>
    <xf numFmtId="2" fontId="12" fillId="4" borderId="0" xfId="0" applyNumberFormat="1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164" fontId="12" fillId="0" borderId="4" xfId="0" applyNumberFormat="1" applyFont="1" applyBorder="1" applyAlignment="1">
      <alignment horizontal="left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4" fillId="5" borderId="0" xfId="0" applyFont="1" applyFill="1" applyAlignment="1"/>
    <xf numFmtId="0" fontId="12" fillId="0" borderId="4" xfId="0" applyFont="1" applyBorder="1" applyAlignment="1">
      <alignment horizontal="left" vertical="center" wrapText="1"/>
    </xf>
    <xf numFmtId="2" fontId="12" fillId="8" borderId="4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2" fontId="12" fillId="8" borderId="0" xfId="0" applyNumberFormat="1" applyFont="1" applyFill="1" applyAlignment="1">
      <alignment horizontal="left" vertical="center" wrapText="1"/>
    </xf>
    <xf numFmtId="2" fontId="12" fillId="3" borderId="4" xfId="0" applyNumberFormat="1" applyFont="1" applyFill="1" applyBorder="1" applyAlignment="1">
      <alignment horizontal="left" vertical="center" wrapText="1"/>
    </xf>
    <xf numFmtId="2" fontId="12" fillId="3" borderId="0" xfId="0" applyNumberFormat="1" applyFont="1" applyFill="1" applyAlignment="1">
      <alignment horizontal="left" vertical="center" wrapText="1"/>
    </xf>
    <xf numFmtId="2" fontId="12" fillId="2" borderId="4" xfId="0" applyNumberFormat="1" applyFont="1" applyFill="1" applyBorder="1" applyAlignment="1">
      <alignment horizontal="left" vertical="center" wrapText="1"/>
    </xf>
    <xf numFmtId="2" fontId="12" fillId="2" borderId="0" xfId="0" applyNumberFormat="1" applyFont="1" applyFill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2" fillId="3" borderId="0" xfId="0" applyFont="1" applyFill="1" applyAlignment="1">
      <alignment horizontal="left" vertical="center" wrapText="1"/>
    </xf>
    <xf numFmtId="0" fontId="18" fillId="0" borderId="0" xfId="0" applyFont="1" applyAlignment="1">
      <alignment wrapText="1"/>
    </xf>
    <xf numFmtId="2" fontId="12" fillId="4" borderId="4" xfId="0" applyNumberFormat="1" applyFont="1" applyFill="1" applyBorder="1" applyAlignment="1">
      <alignment horizontal="left" vertical="center" wrapText="1"/>
    </xf>
    <xf numFmtId="0" fontId="12" fillId="4" borderId="0" xfId="0" quotePrefix="1" applyFont="1" applyFill="1" applyAlignment="1">
      <alignment horizontal="left" vertical="center" wrapText="1"/>
    </xf>
    <xf numFmtId="2" fontId="12" fillId="4" borderId="0" xfId="0" applyNumberFormat="1" applyFont="1" applyFill="1" applyAlignment="1">
      <alignment horizontal="left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4" fillId="0" borderId="0" xfId="0" applyFont="1"/>
    <xf numFmtId="0" fontId="12" fillId="2" borderId="0" xfId="0" quotePrefix="1" applyFont="1" applyFill="1" applyAlignment="1">
      <alignment horizontal="left" vertical="center" wrapText="1"/>
    </xf>
    <xf numFmtId="0" fontId="17" fillId="9" borderId="4" xfId="0" applyFont="1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167" fontId="12" fillId="9" borderId="4" xfId="0" applyNumberFormat="1" applyFont="1" applyFill="1" applyBorder="1" applyAlignment="1">
      <alignment horizontal="left" vertical="center" wrapText="1"/>
    </xf>
    <xf numFmtId="2" fontId="12" fillId="9" borderId="4" xfId="0" applyNumberFormat="1" applyFont="1" applyFill="1" applyBorder="1" applyAlignment="1">
      <alignment horizontal="left" vertical="center" wrapText="1"/>
    </xf>
    <xf numFmtId="2" fontId="12" fillId="9" borderId="4" xfId="0" applyNumberFormat="1" applyFont="1" applyFill="1" applyBorder="1" applyAlignment="1">
      <alignment horizontal="left" vertical="center" wrapText="1"/>
    </xf>
    <xf numFmtId="2" fontId="12" fillId="9" borderId="0" xfId="0" applyNumberFormat="1" applyFont="1" applyFill="1" applyAlignment="1">
      <alignment horizontal="left" vertical="center" wrapText="1"/>
    </xf>
    <xf numFmtId="0" fontId="12" fillId="9" borderId="4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center" vertical="center" wrapText="1"/>
    </xf>
    <xf numFmtId="2" fontId="12" fillId="10" borderId="4" xfId="0" applyNumberFormat="1" applyFont="1" applyFill="1" applyBorder="1" applyAlignment="1">
      <alignment horizontal="left" vertical="center" wrapText="1"/>
    </xf>
    <xf numFmtId="2" fontId="12" fillId="10" borderId="0" xfId="0" applyNumberFormat="1" applyFont="1" applyFill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2" fontId="19" fillId="0" borderId="10" xfId="0" applyNumberFormat="1" applyFont="1" applyBorder="1" applyAlignment="1">
      <alignment horizontal="left" vertical="center" wrapText="1"/>
    </xf>
    <xf numFmtId="0" fontId="12" fillId="12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horizontal="left" vertical="center" wrapText="1"/>
    </xf>
    <xf numFmtId="0" fontId="19" fillId="13" borderId="10" xfId="0" applyFont="1" applyFill="1" applyBorder="1" applyAlignment="1">
      <alignment horizontal="left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164" fontId="12" fillId="9" borderId="4" xfId="0" applyNumberFormat="1" applyFont="1" applyFill="1" applyBorder="1" applyAlignment="1">
      <alignment horizontal="left" vertical="center" wrapText="1"/>
    </xf>
    <xf numFmtId="0" fontId="12" fillId="9" borderId="0" xfId="0" quotePrefix="1" applyFont="1" applyFill="1" applyAlignment="1">
      <alignment horizontal="left" vertical="center" wrapText="1"/>
    </xf>
    <xf numFmtId="2" fontId="4" fillId="0" borderId="0" xfId="0" applyNumberFormat="1" applyFont="1"/>
    <xf numFmtId="0" fontId="20" fillId="4" borderId="0" xfId="0" applyFont="1" applyFill="1" applyAlignment="1">
      <alignment wrapText="1"/>
    </xf>
    <xf numFmtId="2" fontId="12" fillId="11" borderId="4" xfId="0" applyNumberFormat="1" applyFont="1" applyFill="1" applyBorder="1" applyAlignment="1">
      <alignment horizontal="left" vertical="center" wrapText="1"/>
    </xf>
    <xf numFmtId="2" fontId="12" fillId="13" borderId="4" xfId="0" applyNumberFormat="1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164" fontId="12" fillId="2" borderId="4" xfId="0" applyNumberFormat="1" applyFont="1" applyFill="1" applyBorder="1" applyAlignment="1">
      <alignment horizontal="left" vertical="center" wrapText="1"/>
    </xf>
    <xf numFmtId="2" fontId="12" fillId="5" borderId="4" xfId="0" applyNumberFormat="1" applyFont="1" applyFill="1" applyBorder="1" applyAlignment="1">
      <alignment horizontal="left" vertical="center" wrapText="1"/>
    </xf>
    <xf numFmtId="2" fontId="12" fillId="5" borderId="0" xfId="0" applyNumberFormat="1" applyFont="1" applyFill="1" applyAlignment="1">
      <alignment horizontal="left" vertical="center" wrapText="1"/>
    </xf>
    <xf numFmtId="2" fontId="12" fillId="10" borderId="4" xfId="0" applyNumberFormat="1" applyFont="1" applyFill="1" applyBorder="1" applyAlignment="1">
      <alignment horizontal="left" vertical="center" wrapText="1"/>
    </xf>
    <xf numFmtId="0" fontId="21" fillId="4" borderId="0" xfId="0" applyFont="1" applyFill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9" fillId="0" borderId="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2" fontId="12" fillId="4" borderId="4" xfId="0" applyNumberFormat="1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left" vertical="center" wrapText="1"/>
    </xf>
    <xf numFmtId="0" fontId="12" fillId="14" borderId="4" xfId="0" applyFont="1" applyFill="1" applyBorder="1" applyAlignment="1">
      <alignment horizontal="left" vertical="center"/>
    </xf>
    <xf numFmtId="0" fontId="12" fillId="0" borderId="9" xfId="0" applyFont="1" applyBorder="1" applyAlignment="1">
      <alignment horizontal="center" vertical="center" wrapText="1"/>
    </xf>
    <xf numFmtId="2" fontId="12" fillId="0" borderId="9" xfId="0" applyNumberFormat="1" applyFont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2" fontId="12" fillId="0" borderId="8" xfId="0" applyNumberFormat="1" applyFont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4" fillId="0" borderId="0" xfId="0" applyFont="1" applyAlignment="1"/>
    <xf numFmtId="0" fontId="12" fillId="0" borderId="0" xfId="0" quotePrefix="1" applyFont="1" applyAlignment="1">
      <alignment horizontal="left" vertical="center" wrapText="1"/>
    </xf>
    <xf numFmtId="0" fontId="4" fillId="16" borderId="0" xfId="0" applyFont="1" applyFill="1"/>
    <xf numFmtId="0" fontId="12" fillId="16" borderId="4" xfId="0" applyFont="1" applyFill="1" applyBorder="1" applyAlignment="1">
      <alignment horizontal="left" vertical="center" wrapText="1"/>
    </xf>
    <xf numFmtId="0" fontId="12" fillId="16" borderId="4" xfId="0" applyFont="1" applyFill="1" applyBorder="1" applyAlignment="1">
      <alignment horizontal="left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left" vertical="center" wrapText="1"/>
    </xf>
    <xf numFmtId="167" fontId="12" fillId="16" borderId="4" xfId="0" applyNumberFormat="1" applyFont="1" applyFill="1" applyBorder="1" applyAlignment="1">
      <alignment horizontal="left" vertical="center" wrapText="1"/>
    </xf>
    <xf numFmtId="2" fontId="12" fillId="16" borderId="4" xfId="0" applyNumberFormat="1" applyFont="1" applyFill="1" applyBorder="1" applyAlignment="1">
      <alignment horizontal="left" vertical="center" wrapText="1"/>
    </xf>
    <xf numFmtId="2" fontId="12" fillId="16" borderId="4" xfId="0" applyNumberFormat="1" applyFont="1" applyFill="1" applyBorder="1" applyAlignment="1">
      <alignment horizontal="left" vertical="center" wrapText="1"/>
    </xf>
    <xf numFmtId="2" fontId="12" fillId="16" borderId="0" xfId="0" applyNumberFormat="1" applyFont="1" applyFill="1" applyAlignment="1">
      <alignment horizontal="left" vertical="center" wrapText="1"/>
    </xf>
    <xf numFmtId="167" fontId="12" fillId="0" borderId="4" xfId="0" applyNumberFormat="1" applyFont="1" applyBorder="1" applyAlignment="1">
      <alignment horizontal="left" vertical="center" wrapText="1"/>
    </xf>
    <xf numFmtId="0" fontId="4" fillId="11" borderId="0" xfId="0" applyFont="1" applyFill="1"/>
    <xf numFmtId="0" fontId="12" fillId="11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left" vertical="center" wrapText="1"/>
    </xf>
    <xf numFmtId="167" fontId="12" fillId="11" borderId="4" xfId="0" applyNumberFormat="1" applyFont="1" applyFill="1" applyBorder="1" applyAlignment="1">
      <alignment horizontal="left" vertical="center" wrapText="1"/>
    </xf>
    <xf numFmtId="2" fontId="12" fillId="11" borderId="4" xfId="0" applyNumberFormat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4" fontId="12" fillId="10" borderId="0" xfId="0" applyNumberFormat="1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/>
    <xf numFmtId="14" fontId="2" fillId="3" borderId="4" xfId="0" applyNumberFormat="1" applyFont="1" applyFill="1" applyBorder="1" applyAlignment="1"/>
    <xf numFmtId="0" fontId="12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2" fontId="12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7" fontId="12" fillId="0" borderId="0" xfId="0" applyNumberFormat="1" applyFont="1" applyAlignment="1">
      <alignment horizontal="left" vertical="center" wrapText="1"/>
    </xf>
    <xf numFmtId="164" fontId="12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wrapText="1"/>
    </xf>
    <xf numFmtId="0" fontId="24" fillId="17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wrapText="1"/>
    </xf>
    <xf numFmtId="0" fontId="25" fillId="4" borderId="0" xfId="0" applyFont="1" applyFill="1" applyAlignment="1">
      <alignment horizontal="center" wrapText="1"/>
    </xf>
    <xf numFmtId="0" fontId="22" fillId="0" borderId="4" xfId="0" applyFont="1" applyBorder="1" applyAlignment="1">
      <alignment horizontal="left"/>
    </xf>
    <xf numFmtId="0" fontId="25" fillId="4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2" fillId="3" borderId="4" xfId="0" applyFont="1" applyFill="1" applyBorder="1" applyAlignment="1">
      <alignment horizontal="center"/>
    </xf>
    <xf numFmtId="0" fontId="22" fillId="0" borderId="4" xfId="0" applyFont="1" applyBorder="1" applyAlignment="1">
      <alignment horizontal="right"/>
    </xf>
    <xf numFmtId="0" fontId="22" fillId="3" borderId="4" xfId="0" applyFont="1" applyFill="1" applyBorder="1" applyAlignment="1">
      <alignment horizontal="left" wrapText="1"/>
    </xf>
    <xf numFmtId="0" fontId="22" fillId="3" borderId="4" xfId="0" applyFont="1" applyFill="1" applyBorder="1" applyAlignment="1">
      <alignment horizontal="left"/>
    </xf>
    <xf numFmtId="0" fontId="22" fillId="10" borderId="4" xfId="0" applyFont="1" applyFill="1" applyBorder="1" applyAlignment="1">
      <alignment horizontal="left"/>
    </xf>
    <xf numFmtId="0" fontId="4" fillId="0" borderId="4" xfId="0" applyFont="1" applyBorder="1"/>
    <xf numFmtId="0" fontId="26" fillId="0" borderId="4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4" xfId="0" applyFont="1" applyBorder="1" applyAlignment="1"/>
    <xf numFmtId="0" fontId="27" fillId="0" borderId="4" xfId="0" applyFont="1" applyBorder="1" applyAlignment="1"/>
    <xf numFmtId="0" fontId="22" fillId="4" borderId="4" xfId="0" applyFont="1" applyFill="1" applyBorder="1" applyAlignment="1">
      <alignment horizontal="left"/>
    </xf>
    <xf numFmtId="0" fontId="22" fillId="4" borderId="4" xfId="0" applyFont="1" applyFill="1" applyBorder="1" applyAlignment="1">
      <alignment horizontal="right"/>
    </xf>
    <xf numFmtId="0" fontId="22" fillId="5" borderId="4" xfId="0" applyFont="1" applyFill="1" applyBorder="1" applyAlignment="1">
      <alignment horizontal="left"/>
    </xf>
    <xf numFmtId="0" fontId="22" fillId="5" borderId="4" xfId="0" applyFont="1" applyFill="1" applyBorder="1" applyAlignment="1">
      <alignment horizontal="right"/>
    </xf>
    <xf numFmtId="0" fontId="28" fillId="4" borderId="11" xfId="0" applyFont="1" applyFill="1" applyBorder="1" applyAlignment="1"/>
    <xf numFmtId="0" fontId="29" fillId="5" borderId="0" xfId="0" applyFont="1" applyFill="1" applyAlignment="1"/>
    <xf numFmtId="1" fontId="22" fillId="0" borderId="4" xfId="0" applyNumberFormat="1" applyFont="1" applyBorder="1" applyAlignment="1">
      <alignment horizontal="right"/>
    </xf>
    <xf numFmtId="1" fontId="4" fillId="0" borderId="0" xfId="0" applyNumberFormat="1" applyFont="1"/>
    <xf numFmtId="0" fontId="22" fillId="18" borderId="4" xfId="0" applyFont="1" applyFill="1" applyBorder="1" applyAlignment="1">
      <alignment horizontal="left"/>
    </xf>
    <xf numFmtId="0" fontId="22" fillId="18" borderId="0" xfId="0" applyFont="1" applyFill="1" applyAlignment="1">
      <alignment horizontal="right"/>
    </xf>
    <xf numFmtId="0" fontId="4" fillId="18" borderId="0" xfId="0" applyFont="1" applyFill="1" applyAlignment="1"/>
    <xf numFmtId="0" fontId="22" fillId="19" borderId="4" xfId="0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2" fillId="10" borderId="4" xfId="0" applyFont="1" applyFill="1" applyBorder="1" applyAlignment="1">
      <alignment horizontal="right"/>
    </xf>
    <xf numFmtId="0" fontId="29" fillId="20" borderId="0" xfId="0" applyFont="1" applyFill="1" applyAlignment="1">
      <alignment horizontal="left"/>
    </xf>
    <xf numFmtId="0" fontId="22" fillId="21" borderId="4" xfId="0" applyFont="1" applyFill="1" applyBorder="1" applyAlignment="1">
      <alignment horizontal="left"/>
    </xf>
    <xf numFmtId="0" fontId="22" fillId="21" borderId="4" xfId="0" applyFont="1" applyFill="1" applyBorder="1" applyAlignment="1">
      <alignment horizontal="right"/>
    </xf>
    <xf numFmtId="0" fontId="4" fillId="21" borderId="0" xfId="0" applyFont="1" applyFill="1" applyAlignment="1"/>
    <xf numFmtId="0" fontId="4" fillId="4" borderId="0" xfId="0" applyFont="1" applyFill="1" applyAlignment="1"/>
    <xf numFmtId="0" fontId="30" fillId="3" borderId="0" xfId="0" applyFont="1" applyFill="1" applyAlignment="1"/>
    <xf numFmtId="0" fontId="31" fillId="0" borderId="4" xfId="0" applyFont="1" applyBorder="1" applyAlignment="1">
      <alignment horizontal="left"/>
    </xf>
    <xf numFmtId="0" fontId="32" fillId="3" borderId="0" xfId="0" applyFont="1" applyFill="1" applyAlignment="1"/>
    <xf numFmtId="0" fontId="22" fillId="2" borderId="4" xfId="0" applyFont="1" applyFill="1" applyBorder="1" applyAlignment="1">
      <alignment horizontal="left"/>
    </xf>
    <xf numFmtId="1" fontId="22" fillId="2" borderId="4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left"/>
    </xf>
    <xf numFmtId="4" fontId="22" fillId="0" borderId="4" xfId="0" applyNumberFormat="1" applyFont="1" applyBorder="1" applyAlignment="1">
      <alignment horizontal="right"/>
    </xf>
    <xf numFmtId="1" fontId="22" fillId="0" borderId="4" xfId="0" applyNumberFormat="1" applyFont="1" applyBorder="1" applyAlignment="1">
      <alignment horizontal="right"/>
    </xf>
    <xf numFmtId="0" fontId="22" fillId="0" borderId="9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8" fillId="0" borderId="11" xfId="0" applyFont="1" applyBorder="1" applyAlignment="1"/>
    <xf numFmtId="0" fontId="2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34" fillId="0" borderId="0" xfId="0" applyFont="1" applyAlignment="1"/>
    <xf numFmtId="0" fontId="34" fillId="0" borderId="4" xfId="0" applyFont="1" applyBorder="1" applyAlignment="1"/>
    <xf numFmtId="0" fontId="26" fillId="0" borderId="0" xfId="0" applyFont="1" applyAlignment="1">
      <alignment horizontal="center" wrapText="1"/>
    </xf>
    <xf numFmtId="0" fontId="34" fillId="0" borderId="0" xfId="0" applyFont="1" applyAlignment="1"/>
    <xf numFmtId="0" fontId="35" fillId="0" borderId="4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2" fillId="2" borderId="1" xfId="0" applyFont="1" applyFill="1" applyBorder="1" applyAlignment="1"/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/>
    <xf numFmtId="165" fontId="4" fillId="3" borderId="1" xfId="0" applyNumberFormat="1" applyFont="1" applyFill="1" applyBorder="1" applyAlignment="1">
      <alignment horizontal="left"/>
    </xf>
    <xf numFmtId="0" fontId="4" fillId="5" borderId="0" xfId="0" applyFont="1" applyFill="1" applyAlignment="1"/>
    <xf numFmtId="0" fontId="0" fillId="0" borderId="0" xfId="0" applyFont="1" applyAlignment="1"/>
    <xf numFmtId="0" fontId="1" fillId="0" borderId="0" xfId="0" applyFont="1" applyAlignment="1">
      <alignment horizontal="left"/>
    </xf>
    <xf numFmtId="0" fontId="8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/>
    <xf numFmtId="0" fontId="11" fillId="2" borderId="1" xfId="0" applyFont="1" applyFill="1" applyBorder="1" applyAlignment="1"/>
    <xf numFmtId="0" fontId="11" fillId="2" borderId="5" xfId="0" applyFont="1" applyFill="1" applyBorder="1" applyAlignment="1"/>
    <xf numFmtId="0" fontId="3" fillId="0" borderId="6" xfId="0" applyFont="1" applyBorder="1"/>
    <xf numFmtId="0" fontId="3" fillId="0" borderId="7" xfId="0" applyFont="1" applyBorder="1"/>
    <xf numFmtId="0" fontId="12" fillId="0" borderId="9" xfId="0" applyFont="1" applyBorder="1" applyAlignment="1">
      <alignment horizontal="left" vertical="center" wrapText="1"/>
    </xf>
    <xf numFmtId="0" fontId="3" fillId="0" borderId="10" xfId="0" applyFont="1" applyBorder="1"/>
    <xf numFmtId="0" fontId="3" fillId="0" borderId="8" xfId="0" applyFont="1" applyBorder="1"/>
    <xf numFmtId="0" fontId="12" fillId="0" borderId="9" xfId="0" applyFont="1" applyBorder="1" applyAlignment="1">
      <alignment horizontal="left" vertical="center"/>
    </xf>
    <xf numFmtId="0" fontId="19" fillId="9" borderId="10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6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4" fillId="5" borderId="1" xfId="0" applyFont="1" applyFill="1" applyBorder="1" applyAlignment="1">
      <alignment vertical="center" wrapText="1"/>
    </xf>
    <xf numFmtId="0" fontId="14" fillId="5" borderId="0" xfId="0" applyFont="1" applyFill="1" applyAlignment="1"/>
    <xf numFmtId="0" fontId="12" fillId="6" borderId="1" xfId="0" applyFont="1" applyFill="1" applyBorder="1" applyAlignment="1">
      <alignment horizontal="left" vertical="center" wrapText="1"/>
    </xf>
    <xf numFmtId="0" fontId="15" fillId="3" borderId="9" xfId="0" applyFont="1" applyFill="1" applyBorder="1" applyAlignment="1">
      <alignment horizontal="center" vertical="center" wrapText="1"/>
    </xf>
    <xf numFmtId="2" fontId="12" fillId="11" borderId="0" xfId="0" applyNumberFormat="1" applyFont="1" applyFill="1" applyAlignment="1">
      <alignment horizontal="left" vertical="center" wrapText="1"/>
    </xf>
    <xf numFmtId="0" fontId="23" fillId="0" borderId="0" xfId="0" applyFont="1" applyAlignment="1">
      <alignment horizontal="left"/>
    </xf>
    <xf numFmtId="0" fontId="8" fillId="16" borderId="0" xfId="0" applyFont="1" applyFill="1" applyAlignment="1">
      <alignment horizontal="center" vertical="center" wrapText="1"/>
    </xf>
    <xf numFmtId="0" fontId="36" fillId="0" borderId="0" xfId="0" applyNumberFormat="1" applyFont="1" applyAlignment="1">
      <alignment horizontal="center" vertical="center" wrapText="1"/>
    </xf>
    <xf numFmtId="14" fontId="36" fillId="0" borderId="0" xfId="0" applyNumberFormat="1" applyFont="1" applyAlignment="1">
      <alignment horizontal="center" vertical="center" wrapText="1"/>
    </xf>
    <xf numFmtId="168" fontId="36" fillId="0" borderId="0" xfId="0" applyNumberFormat="1" applyFont="1" applyAlignment="1">
      <alignment horizontal="center" vertical="center" wrapText="1"/>
    </xf>
    <xf numFmtId="169" fontId="36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NumberFormat="1" applyFont="1" applyAlignment="1">
      <alignment horizontal="center" vertical="center" wrapText="1"/>
    </xf>
    <xf numFmtId="14" fontId="37" fillId="0" borderId="0" xfId="0" applyNumberFormat="1" applyFont="1" applyAlignment="1">
      <alignment horizontal="center" vertical="center" wrapText="1"/>
    </xf>
    <xf numFmtId="168" fontId="37" fillId="0" borderId="0" xfId="0" applyNumberFormat="1" applyFont="1" applyAlignment="1">
      <alignment horizontal="center" vertical="center" wrapText="1"/>
    </xf>
    <xf numFmtId="169" fontId="37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22" borderId="12" xfId="0" applyNumberFormat="1" applyFont="1" applyFill="1" applyBorder="1" applyAlignment="1" applyProtection="1">
      <alignment horizontal="center" vertical="center" wrapText="1"/>
    </xf>
    <xf numFmtId="0" fontId="38" fillId="22" borderId="13" xfId="0" applyNumberFormat="1" applyFont="1" applyFill="1" applyBorder="1" applyAlignment="1" applyProtection="1">
      <alignment horizontal="center" vertical="center" wrapText="1"/>
    </xf>
    <xf numFmtId="0" fontId="38" fillId="22" borderId="14" xfId="0" applyNumberFormat="1" applyFont="1" applyFill="1" applyBorder="1" applyAlignment="1" applyProtection="1">
      <alignment horizontal="center" vertical="center" wrapText="1"/>
    </xf>
    <xf numFmtId="0" fontId="0" fillId="0" borderId="0" xfId="0" applyFont="1"/>
    <xf numFmtId="0" fontId="38" fillId="22" borderId="15" xfId="0" applyNumberFormat="1" applyFont="1" applyFill="1" applyBorder="1" applyAlignment="1" applyProtection="1">
      <alignment horizontal="center" vertical="center" wrapText="1"/>
    </xf>
    <xf numFmtId="0" fontId="38" fillId="22" borderId="16" xfId="0" applyNumberFormat="1" applyFont="1" applyFill="1" applyBorder="1" applyAlignment="1" applyProtection="1">
      <alignment horizontal="center" vertical="center" wrapText="1"/>
    </xf>
    <xf numFmtId="0" fontId="39" fillId="0" borderId="16" xfId="0" applyNumberFormat="1" applyFont="1" applyBorder="1" applyAlignment="1">
      <alignment horizontal="left" wrapText="1"/>
    </xf>
    <xf numFmtId="14" fontId="39" fillId="0" borderId="16" xfId="0" applyNumberFormat="1" applyFont="1" applyBorder="1" applyAlignment="1">
      <alignment horizontal="center" wrapText="1"/>
    </xf>
    <xf numFmtId="168" fontId="39" fillId="0" borderId="16" xfId="0" applyNumberFormat="1" applyFont="1" applyBorder="1" applyAlignment="1">
      <alignment horizontal="right" wrapText="1"/>
    </xf>
    <xf numFmtId="169" fontId="39" fillId="0" borderId="16" xfId="0" applyNumberFormat="1" applyFont="1" applyBorder="1" applyAlignment="1">
      <alignment horizontal="right" wrapText="1"/>
    </xf>
    <xf numFmtId="0" fontId="0" fillId="0" borderId="16" xfId="0" applyNumberFormat="1" applyFont="1" applyBorder="1" applyAlignment="1">
      <alignment horizontal="left" wrapText="1"/>
    </xf>
    <xf numFmtId="14" fontId="0" fillId="0" borderId="16" xfId="0" applyNumberFormat="1" applyFont="1" applyBorder="1" applyAlignment="1">
      <alignment horizontal="center" wrapText="1"/>
    </xf>
    <xf numFmtId="168" fontId="0" fillId="0" borderId="16" xfId="0" applyNumberFormat="1" applyFont="1" applyBorder="1" applyAlignment="1">
      <alignment horizontal="right" wrapText="1"/>
    </xf>
    <xf numFmtId="169" fontId="0" fillId="0" borderId="16" xfId="0" applyNumberFormat="1" applyFont="1" applyBorder="1" applyAlignment="1">
      <alignment horizontal="right" wrapText="1"/>
    </xf>
    <xf numFmtId="169" fontId="40" fillId="0" borderId="16" xfId="0" applyNumberFormat="1" applyFont="1" applyBorder="1" applyAlignment="1">
      <alignment horizontal="right" wrapText="1"/>
    </xf>
    <xf numFmtId="169" fontId="39" fillId="22" borderId="16" xfId="0" applyNumberFormat="1" applyFont="1" applyFill="1" applyBorder="1" applyAlignment="1">
      <alignment horizontal="left" vertical="center" wrapText="1"/>
    </xf>
    <xf numFmtId="169" fontId="39" fillId="22" borderId="16" xfId="0" applyNumberFormat="1" applyFont="1" applyFill="1" applyBorder="1" applyAlignment="1">
      <alignment horizontal="center" vertical="center" wrapText="1"/>
    </xf>
    <xf numFmtId="168" fontId="39" fillId="22" borderId="16" xfId="0" applyNumberFormat="1" applyFont="1" applyFill="1" applyBorder="1" applyAlignment="1">
      <alignment horizontal="right" vertical="center" wrapText="1"/>
    </xf>
    <xf numFmtId="169" fontId="39" fillId="22" borderId="16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Alignment="1">
      <alignment horizontal="left" wrapText="1"/>
    </xf>
    <xf numFmtId="14" fontId="0" fillId="0" borderId="0" xfId="0" applyNumberFormat="1" applyFont="1" applyAlignment="1">
      <alignment horizontal="center" wrapText="1"/>
    </xf>
    <xf numFmtId="168" fontId="0" fillId="0" borderId="0" xfId="0" applyNumberFormat="1" applyFont="1" applyAlignment="1">
      <alignment horizontal="right" wrapText="1"/>
    </xf>
    <xf numFmtId="169" fontId="0" fillId="0" borderId="0" xfId="0" applyNumberFormat="1" applyFont="1" applyAlignment="1">
      <alignment horizontal="right" wrapText="1"/>
    </xf>
    <xf numFmtId="168" fontId="40" fillId="0" borderId="16" xfId="0" applyNumberFormat="1" applyFont="1" applyBorder="1" applyAlignment="1">
      <alignment horizontal="right" wrapText="1"/>
    </xf>
    <xf numFmtId="0" fontId="6" fillId="0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3" borderId="17" xfId="0" applyFont="1" applyFill="1" applyBorder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26" Type="http://schemas.openxmlformats.org/officeDocument/2006/relationships/image" Target="../media/image28.png"/><Relationship Id="rId39" Type="http://schemas.openxmlformats.org/officeDocument/2006/relationships/image" Target="../media/image42.png"/><Relationship Id="rId21" Type="http://schemas.openxmlformats.org/officeDocument/2006/relationships/image" Target="../media/image22.png"/><Relationship Id="rId34" Type="http://schemas.openxmlformats.org/officeDocument/2006/relationships/image" Target="../media/image37.png"/><Relationship Id="rId7" Type="http://schemas.openxmlformats.org/officeDocument/2006/relationships/image" Target="../media/image7.png"/><Relationship Id="rId12" Type="http://schemas.openxmlformats.org/officeDocument/2006/relationships/image" Target="../media/image45.png"/><Relationship Id="rId17" Type="http://schemas.openxmlformats.org/officeDocument/2006/relationships/image" Target="../media/image16.png"/><Relationship Id="rId25" Type="http://schemas.openxmlformats.org/officeDocument/2006/relationships/image" Target="../media/image27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29" Type="http://schemas.openxmlformats.org/officeDocument/2006/relationships/image" Target="../media/image47.jpg"/><Relationship Id="rId1" Type="http://schemas.openxmlformats.org/officeDocument/2006/relationships/image" Target="../media/image43.jpg"/><Relationship Id="rId6" Type="http://schemas.openxmlformats.org/officeDocument/2006/relationships/image" Target="../media/image30.png"/><Relationship Id="rId11" Type="http://schemas.openxmlformats.org/officeDocument/2006/relationships/image" Target="../media/image10.png"/><Relationship Id="rId24" Type="http://schemas.openxmlformats.org/officeDocument/2006/relationships/image" Target="../media/image26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5.png"/><Relationship Id="rId28" Type="http://schemas.openxmlformats.org/officeDocument/2006/relationships/image" Target="../media/image8.png"/><Relationship Id="rId36" Type="http://schemas.openxmlformats.org/officeDocument/2006/relationships/image" Target="../media/image39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31" Type="http://schemas.openxmlformats.org/officeDocument/2006/relationships/image" Target="../media/image34.png"/><Relationship Id="rId4" Type="http://schemas.openxmlformats.org/officeDocument/2006/relationships/image" Target="../media/image4.png"/><Relationship Id="rId9" Type="http://schemas.openxmlformats.org/officeDocument/2006/relationships/image" Target="../media/image44.png"/><Relationship Id="rId14" Type="http://schemas.openxmlformats.org/officeDocument/2006/relationships/image" Target="../media/image13.png"/><Relationship Id="rId22" Type="http://schemas.openxmlformats.org/officeDocument/2006/relationships/image" Target="../media/image24.png"/><Relationship Id="rId27" Type="http://schemas.openxmlformats.org/officeDocument/2006/relationships/image" Target="../media/image46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8" Type="http://schemas.openxmlformats.org/officeDocument/2006/relationships/image" Target="../media/image6.png"/><Relationship Id="rId3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48.png"/><Relationship Id="rId6" Type="http://schemas.openxmlformats.org/officeDocument/2006/relationships/image" Target="../media/image37.png"/><Relationship Id="rId11" Type="http://schemas.openxmlformats.org/officeDocument/2006/relationships/image" Target="../media/image42.png"/><Relationship Id="rId5" Type="http://schemas.openxmlformats.org/officeDocument/2006/relationships/image" Target="../media/image36.png"/><Relationship Id="rId10" Type="http://schemas.openxmlformats.org/officeDocument/2006/relationships/image" Target="../media/image41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10" Type="http://schemas.openxmlformats.org/officeDocument/2006/relationships/image" Target="../media/image42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5.png"/><Relationship Id="rId7" Type="http://schemas.openxmlformats.org/officeDocument/2006/relationships/image" Target="../media/image40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9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9" Type="http://schemas.openxmlformats.org/officeDocument/2006/relationships/image" Target="../media/image4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5.png"/><Relationship Id="rId7" Type="http://schemas.openxmlformats.org/officeDocument/2006/relationships/image" Target="../media/image40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9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9" Type="http://schemas.openxmlformats.org/officeDocument/2006/relationships/image" Target="../media/image4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5.png"/><Relationship Id="rId7" Type="http://schemas.openxmlformats.org/officeDocument/2006/relationships/image" Target="../media/image40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9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9" Type="http://schemas.openxmlformats.org/officeDocument/2006/relationships/image" Target="../media/image4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5.png"/><Relationship Id="rId7" Type="http://schemas.openxmlformats.org/officeDocument/2006/relationships/image" Target="../media/image40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9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9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2371725</xdr:colOff>
      <xdr:row>18</xdr:row>
      <xdr:rowOff>57150</xdr:rowOff>
    </xdr:from>
    <xdr:ext cx="8410575" cy="8448675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1085850" cy="1104900"/>
    <xdr:pic>
      <xdr:nvPicPr>
        <xdr:cNvPr id="3" name="image2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1076325" cy="933450"/>
    <xdr:pic>
      <xdr:nvPicPr>
        <xdr:cNvPr id="4" name="image40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1076325" cy="933450"/>
    <xdr:pic>
      <xdr:nvPicPr>
        <xdr:cNvPr id="5" name="image40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1085850" cy="1076325"/>
    <xdr:pic>
      <xdr:nvPicPr>
        <xdr:cNvPr id="6" name="image6.png" title="Hình ảnh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1085850" cy="1190625"/>
    <xdr:pic>
      <xdr:nvPicPr>
        <xdr:cNvPr id="7" name="image12.png" title="Hình ảnh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1085850" cy="1028700"/>
    <xdr:pic>
      <xdr:nvPicPr>
        <xdr:cNvPr id="8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1085850" cy="981075"/>
    <xdr:pic>
      <xdr:nvPicPr>
        <xdr:cNvPr id="9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1085850" cy="981075"/>
    <xdr:pic>
      <xdr:nvPicPr>
        <xdr:cNvPr id="10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1085850" cy="981075"/>
    <xdr:pic>
      <xdr:nvPicPr>
        <xdr:cNvPr id="11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1085850" cy="1019175"/>
    <xdr:pic>
      <xdr:nvPicPr>
        <xdr:cNvPr id="12" name="image27.png" title="Hình ảnh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1085850" cy="1057275"/>
    <xdr:pic>
      <xdr:nvPicPr>
        <xdr:cNvPr id="13" name="image37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1085850" cy="533400"/>
    <xdr:pic>
      <xdr:nvPicPr>
        <xdr:cNvPr id="14" name="image54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1085850" cy="1200150"/>
    <xdr:pic>
      <xdr:nvPicPr>
        <xdr:cNvPr id="15" name="image47.png" title="Hình ảnh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1085850" cy="981075"/>
    <xdr:pic>
      <xdr:nvPicPr>
        <xdr:cNvPr id="16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1085850" cy="1028700"/>
    <xdr:pic>
      <xdr:nvPicPr>
        <xdr:cNvPr id="17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1085850" cy="1057275"/>
    <xdr:pic>
      <xdr:nvPicPr>
        <xdr:cNvPr id="18" name="image37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1085850" cy="866775"/>
    <xdr:pic>
      <xdr:nvPicPr>
        <xdr:cNvPr id="19" name="image23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952500" cy="1028700"/>
    <xdr:pic>
      <xdr:nvPicPr>
        <xdr:cNvPr id="20" name="image1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1085850" cy="1028700"/>
    <xdr:pic>
      <xdr:nvPicPr>
        <xdr:cNvPr id="21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1085850" cy="962025"/>
    <xdr:pic>
      <xdr:nvPicPr>
        <xdr:cNvPr id="22" name="image32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1085850" cy="866775"/>
    <xdr:pic>
      <xdr:nvPicPr>
        <xdr:cNvPr id="23" name="image23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1085850" cy="971550"/>
    <xdr:pic>
      <xdr:nvPicPr>
        <xdr:cNvPr id="24" name="image25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952500" cy="1028700"/>
    <xdr:pic>
      <xdr:nvPicPr>
        <xdr:cNvPr id="25" name="image29.pn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942975" cy="1047750"/>
    <xdr:pic>
      <xdr:nvPicPr>
        <xdr:cNvPr id="26" name="image20.png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93</xdr:row>
      <xdr:rowOff>0</xdr:rowOff>
    </xdr:from>
    <xdr:ext cx="962025" cy="981075"/>
    <xdr:pic>
      <xdr:nvPicPr>
        <xdr:cNvPr id="27" name="image18.pn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1085850" cy="1000125"/>
    <xdr:pic>
      <xdr:nvPicPr>
        <xdr:cNvPr id="28" name="image13.png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1085850" cy="1371600"/>
    <xdr:pic>
      <xdr:nvPicPr>
        <xdr:cNvPr id="29" name="image9.png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96</xdr:row>
      <xdr:rowOff>0</xdr:rowOff>
    </xdr:from>
    <xdr:ext cx="1085850" cy="1057275"/>
    <xdr:pic>
      <xdr:nvPicPr>
        <xdr:cNvPr id="30" name="image37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1085850" cy="981075"/>
    <xdr:pic>
      <xdr:nvPicPr>
        <xdr:cNvPr id="31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1085850" cy="1114425"/>
    <xdr:pic>
      <xdr:nvPicPr>
        <xdr:cNvPr id="32" name="image16.png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1085850" cy="981075"/>
    <xdr:pic>
      <xdr:nvPicPr>
        <xdr:cNvPr id="33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1085850" cy="981075"/>
    <xdr:pic>
      <xdr:nvPicPr>
        <xdr:cNvPr id="34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1085850" cy="1028700"/>
    <xdr:pic>
      <xdr:nvPicPr>
        <xdr:cNvPr id="35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1085850" cy="57150"/>
    <xdr:pic>
      <xdr:nvPicPr>
        <xdr:cNvPr id="36" name="image33.png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1076325" cy="876300"/>
    <xdr:pic>
      <xdr:nvPicPr>
        <xdr:cNvPr id="37" name="image58.png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1085850" cy="1028700"/>
    <xdr:pic>
      <xdr:nvPicPr>
        <xdr:cNvPr id="38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1085850" cy="1057275"/>
    <xdr:pic>
      <xdr:nvPicPr>
        <xdr:cNvPr id="39" name="image37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113</xdr:row>
      <xdr:rowOff>0</xdr:rowOff>
    </xdr:from>
    <xdr:ext cx="1085850" cy="600075"/>
    <xdr:pic>
      <xdr:nvPicPr>
        <xdr:cNvPr id="40" name="image73.png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114</xdr:row>
      <xdr:rowOff>0</xdr:rowOff>
    </xdr:from>
    <xdr:ext cx="1085850" cy="971550"/>
    <xdr:pic>
      <xdr:nvPicPr>
        <xdr:cNvPr id="41" name="image25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1085850" cy="1028700"/>
    <xdr:pic>
      <xdr:nvPicPr>
        <xdr:cNvPr id="42" name="image59.png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1085850" cy="923925"/>
    <xdr:pic>
      <xdr:nvPicPr>
        <xdr:cNvPr id="43" name="image46.png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120</xdr:row>
      <xdr:rowOff>0</xdr:rowOff>
    </xdr:from>
    <xdr:ext cx="1085850" cy="1028700"/>
    <xdr:pic>
      <xdr:nvPicPr>
        <xdr:cNvPr id="44" name="image79.png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1085850" cy="1152525"/>
    <xdr:pic>
      <xdr:nvPicPr>
        <xdr:cNvPr id="45" name="image31.png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1085850" cy="1057275"/>
    <xdr:pic>
      <xdr:nvPicPr>
        <xdr:cNvPr id="46" name="image37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123</xdr:row>
      <xdr:rowOff>0</xdr:rowOff>
    </xdr:from>
    <xdr:ext cx="1085850" cy="1028700"/>
    <xdr:pic>
      <xdr:nvPicPr>
        <xdr:cNvPr id="47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1085850" cy="1485900"/>
    <xdr:pic>
      <xdr:nvPicPr>
        <xdr:cNvPr id="48" name="image44.png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125</xdr:row>
      <xdr:rowOff>0</xdr:rowOff>
    </xdr:from>
    <xdr:ext cx="1085850" cy="1076325"/>
    <xdr:pic>
      <xdr:nvPicPr>
        <xdr:cNvPr id="49" name="image6.png" title="Hình ảnh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126</xdr:row>
      <xdr:rowOff>0</xdr:rowOff>
    </xdr:from>
    <xdr:ext cx="1085850" cy="1228725"/>
    <xdr:pic>
      <xdr:nvPicPr>
        <xdr:cNvPr id="50" name="image52.png" title="Hình ảnh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127</xdr:row>
      <xdr:rowOff>0</xdr:rowOff>
    </xdr:from>
    <xdr:ext cx="1085850" cy="1190625"/>
    <xdr:pic>
      <xdr:nvPicPr>
        <xdr:cNvPr id="51" name="image12.png" title="Hình ảnh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128</xdr:row>
      <xdr:rowOff>0</xdr:rowOff>
    </xdr:from>
    <xdr:ext cx="1085850" cy="1019175"/>
    <xdr:pic>
      <xdr:nvPicPr>
        <xdr:cNvPr id="52" name="image27.png" title="Hình ảnh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129</xdr:row>
      <xdr:rowOff>0</xdr:rowOff>
    </xdr:from>
    <xdr:ext cx="1085850" cy="981075"/>
    <xdr:pic>
      <xdr:nvPicPr>
        <xdr:cNvPr id="53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130</xdr:row>
      <xdr:rowOff>0</xdr:rowOff>
    </xdr:from>
    <xdr:ext cx="1085850" cy="981075"/>
    <xdr:pic>
      <xdr:nvPicPr>
        <xdr:cNvPr id="54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131</xdr:row>
      <xdr:rowOff>0</xdr:rowOff>
    </xdr:from>
    <xdr:ext cx="1085850" cy="1028700"/>
    <xdr:pic>
      <xdr:nvPicPr>
        <xdr:cNvPr id="55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132</xdr:row>
      <xdr:rowOff>0</xdr:rowOff>
    </xdr:from>
    <xdr:ext cx="1085850" cy="1057275"/>
    <xdr:pic>
      <xdr:nvPicPr>
        <xdr:cNvPr id="56" name="image37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133</xdr:row>
      <xdr:rowOff>0</xdr:rowOff>
    </xdr:from>
    <xdr:ext cx="1085850" cy="885825"/>
    <xdr:pic>
      <xdr:nvPicPr>
        <xdr:cNvPr id="57" name="image65.jpg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134</xdr:row>
      <xdr:rowOff>0</xdr:rowOff>
    </xdr:from>
    <xdr:ext cx="1076325" cy="933450"/>
    <xdr:pic>
      <xdr:nvPicPr>
        <xdr:cNvPr id="58" name="image40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1085850" cy="952500"/>
    <xdr:pic>
      <xdr:nvPicPr>
        <xdr:cNvPr id="59" name="image74.png" title="Hình ảnh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1085850" cy="981075"/>
    <xdr:pic>
      <xdr:nvPicPr>
        <xdr:cNvPr id="60" name="image1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1085850" cy="1028700"/>
    <xdr:pic>
      <xdr:nvPicPr>
        <xdr:cNvPr id="61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1085850" cy="1057275"/>
    <xdr:pic>
      <xdr:nvPicPr>
        <xdr:cNvPr id="62" name="image37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144</xdr:row>
      <xdr:rowOff>0</xdr:rowOff>
    </xdr:from>
    <xdr:ext cx="1152525" cy="1257300"/>
    <xdr:pic>
      <xdr:nvPicPr>
        <xdr:cNvPr id="63" name="image56.png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145</xdr:row>
      <xdr:rowOff>0</xdr:rowOff>
    </xdr:from>
    <xdr:ext cx="1085850" cy="1266825"/>
    <xdr:pic>
      <xdr:nvPicPr>
        <xdr:cNvPr id="64" name="image49.png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146</xdr:row>
      <xdr:rowOff>0</xdr:rowOff>
    </xdr:from>
    <xdr:ext cx="1247775" cy="1266825"/>
    <xdr:pic>
      <xdr:nvPicPr>
        <xdr:cNvPr id="65" name="image68.png"/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147</xdr:row>
      <xdr:rowOff>0</xdr:rowOff>
    </xdr:from>
    <xdr:ext cx="1200150" cy="1228725"/>
    <xdr:pic>
      <xdr:nvPicPr>
        <xdr:cNvPr id="66" name="image78.png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148</xdr:row>
      <xdr:rowOff>0</xdr:rowOff>
    </xdr:from>
    <xdr:ext cx="1190625" cy="1133475"/>
    <xdr:pic>
      <xdr:nvPicPr>
        <xdr:cNvPr id="67" name="image62.png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149</xdr:row>
      <xdr:rowOff>0</xdr:rowOff>
    </xdr:from>
    <xdr:ext cx="1819275" cy="904875"/>
    <xdr:pic>
      <xdr:nvPicPr>
        <xdr:cNvPr id="68" name="image69.png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150</xdr:row>
      <xdr:rowOff>0</xdr:rowOff>
    </xdr:from>
    <xdr:ext cx="1085850" cy="1628775"/>
    <xdr:pic>
      <xdr:nvPicPr>
        <xdr:cNvPr id="69" name="image81.png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151</xdr:row>
      <xdr:rowOff>0</xdr:rowOff>
    </xdr:from>
    <xdr:ext cx="1466850" cy="1219200"/>
    <xdr:pic>
      <xdr:nvPicPr>
        <xdr:cNvPr id="70" name="image70.png"/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153</xdr:row>
      <xdr:rowOff>0</xdr:rowOff>
    </xdr:from>
    <xdr:ext cx="619125" cy="1457325"/>
    <xdr:pic>
      <xdr:nvPicPr>
        <xdr:cNvPr id="71" name="image51.png"/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1238250" cy="1228725"/>
    <xdr:pic>
      <xdr:nvPicPr>
        <xdr:cNvPr id="72" name="image67.png"/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581025</xdr:colOff>
      <xdr:row>18</xdr:row>
      <xdr:rowOff>104775</xdr:rowOff>
    </xdr:from>
    <xdr:ext cx="5572125" cy="7419975"/>
    <xdr:pic>
      <xdr:nvPicPr>
        <xdr:cNvPr id="2" name="image64.jp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1152525" cy="1181100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1152525" cy="990600"/>
    <xdr:pic>
      <xdr:nvPicPr>
        <xdr:cNvPr id="4" name="image38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1152525" cy="990600"/>
    <xdr:pic>
      <xdr:nvPicPr>
        <xdr:cNvPr id="5" name="image38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1152525" cy="1143000"/>
    <xdr:pic>
      <xdr:nvPicPr>
        <xdr:cNvPr id="6" name="image8.png" title="Hình ảnh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1152525" cy="1266825"/>
    <xdr:pic>
      <xdr:nvPicPr>
        <xdr:cNvPr id="7" name="image7.png" title="Hình ảnh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1133475" cy="1295400"/>
    <xdr:pic>
      <xdr:nvPicPr>
        <xdr:cNvPr id="8" name="image39.png" title="Hình ảnh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1143000" cy="1047750"/>
    <xdr:pic>
      <xdr:nvPicPr>
        <xdr:cNvPr id="9" name="image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1143000" cy="1047750"/>
    <xdr:pic>
      <xdr:nvPicPr>
        <xdr:cNvPr id="10" name="image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1152525" cy="1095375"/>
    <xdr:pic>
      <xdr:nvPicPr>
        <xdr:cNvPr id="11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1152525" cy="847725"/>
    <xdr:pic>
      <xdr:nvPicPr>
        <xdr:cNvPr id="12" name="image43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1152525" cy="1114425"/>
    <xdr:pic>
      <xdr:nvPicPr>
        <xdr:cNvPr id="13" name="image36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1152525" cy="561975"/>
    <xdr:pic>
      <xdr:nvPicPr>
        <xdr:cNvPr id="14" name="image57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1152525" cy="1181100"/>
    <xdr:pic>
      <xdr:nvPicPr>
        <xdr:cNvPr id="15" name="image26.png" title="Hình ảnh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1143000" cy="1047750"/>
    <xdr:pic>
      <xdr:nvPicPr>
        <xdr:cNvPr id="16" name="image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1152525" cy="1095375"/>
    <xdr:pic>
      <xdr:nvPicPr>
        <xdr:cNvPr id="17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1152525" cy="1114425"/>
    <xdr:pic>
      <xdr:nvPicPr>
        <xdr:cNvPr id="18" name="image36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1152525" cy="923925"/>
    <xdr:pic>
      <xdr:nvPicPr>
        <xdr:cNvPr id="19" name="image22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952500" cy="1028700"/>
    <xdr:pic>
      <xdr:nvPicPr>
        <xdr:cNvPr id="20" name="image4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1152525" cy="1095375"/>
    <xdr:pic>
      <xdr:nvPicPr>
        <xdr:cNvPr id="21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1152525" cy="1019175"/>
    <xdr:pic>
      <xdr:nvPicPr>
        <xdr:cNvPr id="22" name="image30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1152525" cy="923925"/>
    <xdr:pic>
      <xdr:nvPicPr>
        <xdr:cNvPr id="23" name="image22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1143000" cy="1038225"/>
    <xdr:pic>
      <xdr:nvPicPr>
        <xdr:cNvPr id="24" name="image24.pn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952500" cy="1028700"/>
    <xdr:pic>
      <xdr:nvPicPr>
        <xdr:cNvPr id="25" name="image28.png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942975" cy="1047750"/>
    <xdr:pic>
      <xdr:nvPicPr>
        <xdr:cNvPr id="26" name="image19.pn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93</xdr:row>
      <xdr:rowOff>0</xdr:rowOff>
    </xdr:from>
    <xdr:ext cx="962025" cy="981075"/>
    <xdr:pic>
      <xdr:nvPicPr>
        <xdr:cNvPr id="27" name="image17.png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1152525" cy="1057275"/>
    <xdr:pic>
      <xdr:nvPicPr>
        <xdr:cNvPr id="28" name="image14.png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1143000" cy="1047750"/>
    <xdr:pic>
      <xdr:nvPicPr>
        <xdr:cNvPr id="29" name="image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113</xdr:row>
      <xdr:rowOff>0</xdr:rowOff>
    </xdr:from>
    <xdr:ext cx="1152525" cy="1095375"/>
    <xdr:pic>
      <xdr:nvPicPr>
        <xdr:cNvPr id="30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115</xdr:row>
      <xdr:rowOff>0</xdr:rowOff>
    </xdr:from>
    <xdr:ext cx="1152525" cy="57150"/>
    <xdr:pic>
      <xdr:nvPicPr>
        <xdr:cNvPr id="31" name="image41.png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1152525" cy="1095375"/>
    <xdr:pic>
      <xdr:nvPicPr>
        <xdr:cNvPr id="32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117</xdr:row>
      <xdr:rowOff>0</xdr:rowOff>
    </xdr:from>
    <xdr:ext cx="1152525" cy="1114425"/>
    <xdr:pic>
      <xdr:nvPicPr>
        <xdr:cNvPr id="33" name="image36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1152525" cy="638175"/>
    <xdr:pic>
      <xdr:nvPicPr>
        <xdr:cNvPr id="34" name="image75.png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120</xdr:row>
      <xdr:rowOff>0</xdr:rowOff>
    </xdr:from>
    <xdr:ext cx="1143000" cy="1038225"/>
    <xdr:pic>
      <xdr:nvPicPr>
        <xdr:cNvPr id="35" name="image24.pn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1152525" cy="1085850"/>
    <xdr:pic>
      <xdr:nvPicPr>
        <xdr:cNvPr id="36" name="image60.png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125</xdr:row>
      <xdr:rowOff>0</xdr:rowOff>
    </xdr:from>
    <xdr:ext cx="1152525" cy="981075"/>
    <xdr:pic>
      <xdr:nvPicPr>
        <xdr:cNvPr id="37" name="image48.png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126</xdr:row>
      <xdr:rowOff>0</xdr:rowOff>
    </xdr:from>
    <xdr:ext cx="1143000" cy="1095375"/>
    <xdr:pic>
      <xdr:nvPicPr>
        <xdr:cNvPr id="38" name="image80.png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127</xdr:row>
      <xdr:rowOff>0</xdr:rowOff>
    </xdr:from>
    <xdr:ext cx="1152525" cy="1228725"/>
    <xdr:pic>
      <xdr:nvPicPr>
        <xdr:cNvPr id="39" name="image35.png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128</xdr:row>
      <xdr:rowOff>0</xdr:rowOff>
    </xdr:from>
    <xdr:ext cx="1152525" cy="1114425"/>
    <xdr:pic>
      <xdr:nvPicPr>
        <xdr:cNvPr id="40" name="image36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129</xdr:row>
      <xdr:rowOff>0</xdr:rowOff>
    </xdr:from>
    <xdr:ext cx="1152525" cy="1095375"/>
    <xdr:pic>
      <xdr:nvPicPr>
        <xdr:cNvPr id="41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130</xdr:row>
      <xdr:rowOff>0</xdr:rowOff>
    </xdr:from>
    <xdr:ext cx="1104900" cy="1562100"/>
    <xdr:pic>
      <xdr:nvPicPr>
        <xdr:cNvPr id="42" name="image50.png" title="Hình ảnh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131</xdr:row>
      <xdr:rowOff>0</xdr:rowOff>
    </xdr:from>
    <xdr:ext cx="1152525" cy="1143000"/>
    <xdr:pic>
      <xdr:nvPicPr>
        <xdr:cNvPr id="43" name="image8.png" title="Hình ảnh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132</xdr:row>
      <xdr:rowOff>0</xdr:rowOff>
    </xdr:from>
    <xdr:ext cx="1152525" cy="1266825"/>
    <xdr:pic>
      <xdr:nvPicPr>
        <xdr:cNvPr id="44" name="image7.png" title="Hình ảnh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133</xdr:row>
      <xdr:rowOff>0</xdr:rowOff>
    </xdr:from>
    <xdr:ext cx="1152525" cy="1304925"/>
    <xdr:pic>
      <xdr:nvPicPr>
        <xdr:cNvPr id="45" name="image39.png" title="Hình ảnh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134</xdr:row>
      <xdr:rowOff>0</xdr:rowOff>
    </xdr:from>
    <xdr:ext cx="1152525" cy="1085850"/>
    <xdr:pic>
      <xdr:nvPicPr>
        <xdr:cNvPr id="46" name="image45.png" title="Hình ảnh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1152525" cy="1104900"/>
    <xdr:pic>
      <xdr:nvPicPr>
        <xdr:cNvPr id="47" name="image82.jpg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1143000" cy="1047750"/>
    <xdr:pic>
      <xdr:nvPicPr>
        <xdr:cNvPr id="48" name="image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137</xdr:row>
      <xdr:rowOff>0</xdr:rowOff>
    </xdr:from>
    <xdr:ext cx="1143000" cy="1047750"/>
    <xdr:pic>
      <xdr:nvPicPr>
        <xdr:cNvPr id="49" name="image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1152525" cy="1095375"/>
    <xdr:pic>
      <xdr:nvPicPr>
        <xdr:cNvPr id="50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1152525" cy="1095375"/>
    <xdr:pic>
      <xdr:nvPicPr>
        <xdr:cNvPr id="51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1152525" cy="1114425"/>
    <xdr:pic>
      <xdr:nvPicPr>
        <xdr:cNvPr id="52" name="image36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141</xdr:row>
      <xdr:rowOff>0</xdr:rowOff>
    </xdr:from>
    <xdr:ext cx="1152525" cy="1114425"/>
    <xdr:pic>
      <xdr:nvPicPr>
        <xdr:cNvPr id="53" name="image36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146</xdr:row>
      <xdr:rowOff>0</xdr:rowOff>
    </xdr:from>
    <xdr:ext cx="1152525" cy="1257300"/>
    <xdr:pic>
      <xdr:nvPicPr>
        <xdr:cNvPr id="54" name="image55.png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147</xdr:row>
      <xdr:rowOff>0</xdr:rowOff>
    </xdr:from>
    <xdr:ext cx="1085850" cy="1266825"/>
    <xdr:pic>
      <xdr:nvPicPr>
        <xdr:cNvPr id="55" name="image53.png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148</xdr:row>
      <xdr:rowOff>0</xdr:rowOff>
    </xdr:from>
    <xdr:ext cx="1247775" cy="1266825"/>
    <xdr:pic>
      <xdr:nvPicPr>
        <xdr:cNvPr id="56" name="image61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149</xdr:row>
      <xdr:rowOff>0</xdr:rowOff>
    </xdr:from>
    <xdr:ext cx="1200150" cy="1228725"/>
    <xdr:pic>
      <xdr:nvPicPr>
        <xdr:cNvPr id="57" name="image76.png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150</xdr:row>
      <xdr:rowOff>0</xdr:rowOff>
    </xdr:from>
    <xdr:ext cx="1190625" cy="1133475"/>
    <xdr:pic>
      <xdr:nvPicPr>
        <xdr:cNvPr id="58" name="image63.png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151</xdr:row>
      <xdr:rowOff>0</xdr:rowOff>
    </xdr:from>
    <xdr:ext cx="1819275" cy="904875"/>
    <xdr:pic>
      <xdr:nvPicPr>
        <xdr:cNvPr id="59" name="image72.png"/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152</xdr:row>
      <xdr:rowOff>0</xdr:rowOff>
    </xdr:from>
    <xdr:ext cx="1085850" cy="1628775"/>
    <xdr:pic>
      <xdr:nvPicPr>
        <xdr:cNvPr id="60" name="image77.png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153</xdr:row>
      <xdr:rowOff>0</xdr:rowOff>
    </xdr:from>
    <xdr:ext cx="1466850" cy="1219200"/>
    <xdr:pic>
      <xdr:nvPicPr>
        <xdr:cNvPr id="61" name="image71.png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619125" cy="1457325"/>
    <xdr:pic>
      <xdr:nvPicPr>
        <xdr:cNvPr id="62" name="image42.png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155</xdr:row>
      <xdr:rowOff>0</xdr:rowOff>
    </xdr:from>
    <xdr:ext cx="1238250" cy="1228725"/>
    <xdr:pic>
      <xdr:nvPicPr>
        <xdr:cNvPr id="63" name="image66.png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1781175</xdr:colOff>
      <xdr:row>22</xdr:row>
      <xdr:rowOff>152400</xdr:rowOff>
    </xdr:from>
    <xdr:ext cx="3629025" cy="4781550"/>
    <xdr:pic>
      <xdr:nvPicPr>
        <xdr:cNvPr id="2" name="image1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143</xdr:row>
      <xdr:rowOff>0</xdr:rowOff>
    </xdr:from>
    <xdr:ext cx="1152525" cy="1257300"/>
    <xdr:pic>
      <xdr:nvPicPr>
        <xdr:cNvPr id="3" name="image55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144</xdr:row>
      <xdr:rowOff>0</xdr:rowOff>
    </xdr:from>
    <xdr:ext cx="1085850" cy="1266825"/>
    <xdr:pic>
      <xdr:nvPicPr>
        <xdr:cNvPr id="4" name="image53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145</xdr:row>
      <xdr:rowOff>0</xdr:rowOff>
    </xdr:from>
    <xdr:ext cx="1247775" cy="1266825"/>
    <xdr:pic>
      <xdr:nvPicPr>
        <xdr:cNvPr id="5" name="image61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146</xdr:row>
      <xdr:rowOff>0</xdr:rowOff>
    </xdr:from>
    <xdr:ext cx="1200150" cy="1228725"/>
    <xdr:pic>
      <xdr:nvPicPr>
        <xdr:cNvPr id="6" name="image76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147</xdr:row>
      <xdr:rowOff>0</xdr:rowOff>
    </xdr:from>
    <xdr:ext cx="1190625" cy="1133475"/>
    <xdr:pic>
      <xdr:nvPicPr>
        <xdr:cNvPr id="7" name="image63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148</xdr:row>
      <xdr:rowOff>0</xdr:rowOff>
    </xdr:from>
    <xdr:ext cx="1819275" cy="904875"/>
    <xdr:pic>
      <xdr:nvPicPr>
        <xdr:cNvPr id="8" name="image72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149</xdr:row>
      <xdr:rowOff>0</xdr:rowOff>
    </xdr:from>
    <xdr:ext cx="1085850" cy="1628775"/>
    <xdr:pic>
      <xdr:nvPicPr>
        <xdr:cNvPr id="9" name="image77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150</xdr:row>
      <xdr:rowOff>0</xdr:rowOff>
    </xdr:from>
    <xdr:ext cx="1466850" cy="1219200"/>
    <xdr:pic>
      <xdr:nvPicPr>
        <xdr:cNvPr id="10" name="image71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151</xdr:row>
      <xdr:rowOff>0</xdr:rowOff>
    </xdr:from>
    <xdr:ext cx="619125" cy="1457325"/>
    <xdr:pic>
      <xdr:nvPicPr>
        <xdr:cNvPr id="11" name="image42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152</xdr:row>
      <xdr:rowOff>0</xdr:rowOff>
    </xdr:from>
    <xdr:ext cx="1238250" cy="1228725"/>
    <xdr:pic>
      <xdr:nvPicPr>
        <xdr:cNvPr id="12" name="image66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144</xdr:row>
      <xdr:rowOff>0</xdr:rowOff>
    </xdr:from>
    <xdr:ext cx="1152525" cy="1257300"/>
    <xdr:pic>
      <xdr:nvPicPr>
        <xdr:cNvPr id="2" name="image5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145</xdr:row>
      <xdr:rowOff>0</xdr:rowOff>
    </xdr:from>
    <xdr:ext cx="1085850" cy="1266825"/>
    <xdr:pic>
      <xdr:nvPicPr>
        <xdr:cNvPr id="3" name="image5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146</xdr:row>
      <xdr:rowOff>0</xdr:rowOff>
    </xdr:from>
    <xdr:ext cx="1247775" cy="1266825"/>
    <xdr:pic>
      <xdr:nvPicPr>
        <xdr:cNvPr id="4" name="image6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147</xdr:row>
      <xdr:rowOff>0</xdr:rowOff>
    </xdr:from>
    <xdr:ext cx="1200150" cy="1228725"/>
    <xdr:pic>
      <xdr:nvPicPr>
        <xdr:cNvPr id="5" name="image76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148</xdr:row>
      <xdr:rowOff>0</xdr:rowOff>
    </xdr:from>
    <xdr:ext cx="1190625" cy="1133475"/>
    <xdr:pic>
      <xdr:nvPicPr>
        <xdr:cNvPr id="6" name="image6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149</xdr:row>
      <xdr:rowOff>0</xdr:rowOff>
    </xdr:from>
    <xdr:ext cx="1819275" cy="904875"/>
    <xdr:pic>
      <xdr:nvPicPr>
        <xdr:cNvPr id="7" name="image7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150</xdr:row>
      <xdr:rowOff>0</xdr:rowOff>
    </xdr:from>
    <xdr:ext cx="1085850" cy="1628775"/>
    <xdr:pic>
      <xdr:nvPicPr>
        <xdr:cNvPr id="8" name="image77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151</xdr:row>
      <xdr:rowOff>0</xdr:rowOff>
    </xdr:from>
    <xdr:ext cx="1466850" cy="1219200"/>
    <xdr:pic>
      <xdr:nvPicPr>
        <xdr:cNvPr id="9" name="image71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152</xdr:row>
      <xdr:rowOff>0</xdr:rowOff>
    </xdr:from>
    <xdr:ext cx="619125" cy="1457325"/>
    <xdr:pic>
      <xdr:nvPicPr>
        <xdr:cNvPr id="10" name="image42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153</xdr:row>
      <xdr:rowOff>0</xdr:rowOff>
    </xdr:from>
    <xdr:ext cx="1238250" cy="1228725"/>
    <xdr:pic>
      <xdr:nvPicPr>
        <xdr:cNvPr id="11" name="image66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134</xdr:row>
      <xdr:rowOff>0</xdr:rowOff>
    </xdr:from>
    <xdr:ext cx="1152525" cy="1257300"/>
    <xdr:pic>
      <xdr:nvPicPr>
        <xdr:cNvPr id="2" name="image5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1085850" cy="1266825"/>
    <xdr:pic>
      <xdr:nvPicPr>
        <xdr:cNvPr id="3" name="image5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1247775" cy="1266825"/>
    <xdr:pic>
      <xdr:nvPicPr>
        <xdr:cNvPr id="4" name="image6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137</xdr:row>
      <xdr:rowOff>0</xdr:rowOff>
    </xdr:from>
    <xdr:ext cx="1200150" cy="1228725"/>
    <xdr:pic>
      <xdr:nvPicPr>
        <xdr:cNvPr id="5" name="image76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138</xdr:row>
      <xdr:rowOff>0</xdr:rowOff>
    </xdr:from>
    <xdr:ext cx="1190625" cy="1133475"/>
    <xdr:pic>
      <xdr:nvPicPr>
        <xdr:cNvPr id="6" name="image6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140</xdr:row>
      <xdr:rowOff>0</xdr:rowOff>
    </xdr:from>
    <xdr:ext cx="1085850" cy="1628775"/>
    <xdr:pic>
      <xdr:nvPicPr>
        <xdr:cNvPr id="7" name="image77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141</xdr:row>
      <xdr:rowOff>0</xdr:rowOff>
    </xdr:from>
    <xdr:ext cx="1466850" cy="1219200"/>
    <xdr:pic>
      <xdr:nvPicPr>
        <xdr:cNvPr id="8" name="image71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142</xdr:row>
      <xdr:rowOff>0</xdr:rowOff>
    </xdr:from>
    <xdr:ext cx="619125" cy="1457325"/>
    <xdr:pic>
      <xdr:nvPicPr>
        <xdr:cNvPr id="9" name="image42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143</xdr:row>
      <xdr:rowOff>0</xdr:rowOff>
    </xdr:from>
    <xdr:ext cx="1238250" cy="1228725"/>
    <xdr:pic>
      <xdr:nvPicPr>
        <xdr:cNvPr id="10" name="image66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132</xdr:row>
      <xdr:rowOff>0</xdr:rowOff>
    </xdr:from>
    <xdr:ext cx="1152525" cy="1257300"/>
    <xdr:pic>
      <xdr:nvPicPr>
        <xdr:cNvPr id="2" name="image5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133</xdr:row>
      <xdr:rowOff>0</xdr:rowOff>
    </xdr:from>
    <xdr:ext cx="1085850" cy="1266825"/>
    <xdr:pic>
      <xdr:nvPicPr>
        <xdr:cNvPr id="3" name="image5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134</xdr:row>
      <xdr:rowOff>0</xdr:rowOff>
    </xdr:from>
    <xdr:ext cx="1247775" cy="1266825"/>
    <xdr:pic>
      <xdr:nvPicPr>
        <xdr:cNvPr id="4" name="image6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1200150" cy="1228725"/>
    <xdr:pic>
      <xdr:nvPicPr>
        <xdr:cNvPr id="5" name="image76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1190625" cy="1133475"/>
    <xdr:pic>
      <xdr:nvPicPr>
        <xdr:cNvPr id="6" name="image6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138</xdr:row>
      <xdr:rowOff>0</xdr:rowOff>
    </xdr:from>
    <xdr:ext cx="1085850" cy="1628775"/>
    <xdr:pic>
      <xdr:nvPicPr>
        <xdr:cNvPr id="7" name="image77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139</xdr:row>
      <xdr:rowOff>0</xdr:rowOff>
    </xdr:from>
    <xdr:ext cx="1466850" cy="1219200"/>
    <xdr:pic>
      <xdr:nvPicPr>
        <xdr:cNvPr id="8" name="image71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140</xdr:row>
      <xdr:rowOff>0</xdr:rowOff>
    </xdr:from>
    <xdr:ext cx="619125" cy="1457325"/>
    <xdr:pic>
      <xdr:nvPicPr>
        <xdr:cNvPr id="9" name="image42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141</xdr:row>
      <xdr:rowOff>0</xdr:rowOff>
    </xdr:from>
    <xdr:ext cx="1238250" cy="1228725"/>
    <xdr:pic>
      <xdr:nvPicPr>
        <xdr:cNvPr id="10" name="image66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134</xdr:row>
      <xdr:rowOff>0</xdr:rowOff>
    </xdr:from>
    <xdr:ext cx="1152525" cy="1257300"/>
    <xdr:pic>
      <xdr:nvPicPr>
        <xdr:cNvPr id="2" name="image5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1085850" cy="1266825"/>
    <xdr:pic>
      <xdr:nvPicPr>
        <xdr:cNvPr id="3" name="image5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1247775" cy="1266825"/>
    <xdr:pic>
      <xdr:nvPicPr>
        <xdr:cNvPr id="4" name="image6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137</xdr:row>
      <xdr:rowOff>0</xdr:rowOff>
    </xdr:from>
    <xdr:ext cx="1200150" cy="1228725"/>
    <xdr:pic>
      <xdr:nvPicPr>
        <xdr:cNvPr id="5" name="image76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138</xdr:row>
      <xdr:rowOff>0</xdr:rowOff>
    </xdr:from>
    <xdr:ext cx="1190625" cy="1133475"/>
    <xdr:pic>
      <xdr:nvPicPr>
        <xdr:cNvPr id="6" name="image6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140</xdr:row>
      <xdr:rowOff>0</xdr:rowOff>
    </xdr:from>
    <xdr:ext cx="1085850" cy="1628775"/>
    <xdr:pic>
      <xdr:nvPicPr>
        <xdr:cNvPr id="7" name="image77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141</xdr:row>
      <xdr:rowOff>0</xdr:rowOff>
    </xdr:from>
    <xdr:ext cx="1466850" cy="1219200"/>
    <xdr:pic>
      <xdr:nvPicPr>
        <xdr:cNvPr id="8" name="image71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142</xdr:row>
      <xdr:rowOff>0</xdr:rowOff>
    </xdr:from>
    <xdr:ext cx="619125" cy="1457325"/>
    <xdr:pic>
      <xdr:nvPicPr>
        <xdr:cNvPr id="9" name="image42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143</xdr:row>
      <xdr:rowOff>0</xdr:rowOff>
    </xdr:from>
    <xdr:ext cx="1238250" cy="1228725"/>
    <xdr:pic>
      <xdr:nvPicPr>
        <xdr:cNvPr id="10" name="image66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132</xdr:row>
      <xdr:rowOff>0</xdr:rowOff>
    </xdr:from>
    <xdr:ext cx="1152525" cy="1257300"/>
    <xdr:pic>
      <xdr:nvPicPr>
        <xdr:cNvPr id="2" name="image5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133</xdr:row>
      <xdr:rowOff>0</xdr:rowOff>
    </xdr:from>
    <xdr:ext cx="1085850" cy="1266825"/>
    <xdr:pic>
      <xdr:nvPicPr>
        <xdr:cNvPr id="3" name="image5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134</xdr:row>
      <xdr:rowOff>0</xdr:rowOff>
    </xdr:from>
    <xdr:ext cx="1247775" cy="1266825"/>
    <xdr:pic>
      <xdr:nvPicPr>
        <xdr:cNvPr id="4" name="image6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1200150" cy="1228725"/>
    <xdr:pic>
      <xdr:nvPicPr>
        <xdr:cNvPr id="5" name="image76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1190625" cy="1133475"/>
    <xdr:pic>
      <xdr:nvPicPr>
        <xdr:cNvPr id="6" name="image6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138</xdr:row>
      <xdr:rowOff>0</xdr:rowOff>
    </xdr:from>
    <xdr:ext cx="1085850" cy="1628775"/>
    <xdr:pic>
      <xdr:nvPicPr>
        <xdr:cNvPr id="7" name="image77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139</xdr:row>
      <xdr:rowOff>0</xdr:rowOff>
    </xdr:from>
    <xdr:ext cx="1466850" cy="1219200"/>
    <xdr:pic>
      <xdr:nvPicPr>
        <xdr:cNvPr id="8" name="image71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140</xdr:row>
      <xdr:rowOff>0</xdr:rowOff>
    </xdr:from>
    <xdr:ext cx="619125" cy="1457325"/>
    <xdr:pic>
      <xdr:nvPicPr>
        <xdr:cNvPr id="9" name="image42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141</xdr:row>
      <xdr:rowOff>0</xdr:rowOff>
    </xdr:from>
    <xdr:ext cx="1238250" cy="1228725"/>
    <xdr:pic>
      <xdr:nvPicPr>
        <xdr:cNvPr id="10" name="image66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Giang Duong" id="{872768b4-1ac9-4713-89cd-b1d5fcf44eaa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7" dT="2026-07-21T08:54:11.00" personId="{872768b4-1ac9-4713-89cd-b1d5fcf44eaa}" id="{3cbdc19c-b74c-4fc6-99fb-3a857901c46a}" done="0">
    <x18tc:text xml:space="preserve">Con lăn 2</x18tc:text>
  </x18tc:threadedComment>
  <x18tc:threadedComment ref="D119" dT="2026-07-21T08:54:52.00" personId="{872768b4-1ac9-4713-89cd-b1d5fcf44eaa}" id="{67cb49a3-1e0f-40c8-a40a-bf3dd1379172}" done="0">
    <x18tc:text xml:space="preserve">pat cố định con lăn</x18tc:text>
  </x18tc:threadedComment>
  <x18tc:threadedComment ref="D123" dT="2026-07-21T08:56:13.00" personId="{872768b4-1ac9-4713-89cd-b1d5fcf44eaa}" id="{10050e8e-a94c-4436-b448-75175916bbe2}" done="0">
    <x18tc:text xml:space="preserve">Bulong lục giác đầu trụ M8x25</x18tc:text>
  </x18tc:threadedComment>
  <x18tc:threadedComment ref="D92" dT="2026-07-21T08:34:20.00" personId="{872768b4-1ac9-4713-89cd-b1d5fcf44eaa}" id="{4f628df4-2906-4a5e-ad5c-97fe5e22fa62}" done="0">
    <x18tc:text xml:space="preserve">tấm vách che ống dày 3mm, đường kính 25mm</x18tc:text>
  </x18tc:threadedComment>
  <x18tc:threadedComment ref="D105" dT="2026-07-21T08:42:28.00" personId="{872768b4-1ac9-4713-89cd-b1d5fcf44eaa}" id="{7e097a3b-42dd-41ca-88b9-fc86aa43307b}" done="0">
    <x18tc:text xml:space="preserve">lục giác đầu trụ M8x25</x18tc:text>
  </x18tc:threadedComment>
  <x18tc:threadedComment ref="D116" dT="2026-07-21T08:53:04.00" personId="{872768b4-1ac9-4713-89cd-b1d5fcf44eaa}" id="{73edc4e8-71db-4e5d-9c34-f7086ec9f711}" done="0">
    <x18tc:text xml:space="preserve">Con lăn 1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0" dT="2026-07-21T09:17:53.00" personId="{872768b4-1ac9-4713-89cd-b1d5fcf44eaa}" id="{a2efc121-5d78-47ee-9c72-255e726f71c6}" done="0">
    <x18tc:text xml:space="preserve">long đền m8x1mm</x18tc:text>
  </x18tc:threadedComment>
  <x18tc:threadedComment ref="D92" dT="2026-07-21T09:18:29.00" personId="{872768b4-1ac9-4713-89cd-b1d5fcf44eaa}" id="{2c7e2125-dfa4-47b5-9f27-75961a9216ef}" done="0">
    <x18tc:text xml:space="preserve">long đền m5</x18tc:text>
  </x18tc:threadedComment>
  <x18tc:threadedComment ref="D69" dT="2026-07-21T09:11:06.00" personId="{872768b4-1ac9-4713-89cd-b1d5fcf44eaa}" id="{8b47c573-c456-458b-96dd-a8062e61a7d3}" done="0">
    <x18tc:text xml:space="preserve">head P1</x18tc:text>
  </x18tc:threadedComment>
  <x18tc:threadedComment ref="D70" dT="2026-07-21T09:11:15.00" personId="{872768b4-1ac9-4713-89cd-b1d5fcf44eaa}" id="{dd22c33b-f8e9-4381-b604-80badb2d7029}" done="0">
    <x18tc:text xml:space="preserve">head p2</x18tc:text>
  </x18tc:threadedComment>
  <x18tc:threadedComment ref="D71" dT="2026-07-21T09:11:34.00" personId="{872768b4-1ac9-4713-89cd-b1d5fcf44eaa}" id="{cdae3458-3943-4c18-bb88-ede6e2e4c63e}" done="0">
    <x18tc:text xml:space="preserve">6002 bearing housing</x18tc:text>
  </x18tc:threadedComment>
  <x18tc:threadedComment ref="D73" dT="2026-07-21T09:12:19.00" personId="{872768b4-1ac9-4713-89cd-b1d5fcf44eaa}" id="{b3e47a2d-e08a-4325-b402-84c72f12d015}" done="0">
    <x18tc:text xml:space="preserve">frame</x18tc:text>
  </x18tc:threadedComment>
  <x18tc:threadedComment ref="D74" dT="2026-07-21T09:12:34.00" personId="{872768b4-1ac9-4713-89cd-b1d5fcf44eaa}" id="{69b75f70-cf51-4bef-bc90-96874d2e0ec5}" done="0">
    <x18tc:text xml:space="preserve">khung dẫn hướng</x18tc:text>
  </x18tc:threadedComment>
  <x18tc:threadedComment ref="D76" dT="2026-07-21T09:13:20.00" personId="{872768b4-1ac9-4713-89cd-b1d5fcf44eaa}" id="{eadbaf13-389a-4d28-bdce-f9b7b4e4faf2}" done="0">
    <x18tc:text xml:space="preserve">mặt bích trục</x18tc:text>
  </x18tc:threadedComment>
  <x18tc:threadedComment ref="D77" dT="2026-07-21T09:13:28.00" personId="{872768b4-1ac9-4713-89cd-b1d5fcf44eaa}" id="{3770edf0-af15-4b27-a077-5a9a02ad8f68}" done="0">
    <x18tc:text xml:space="preserve">trục</x18tc:text>
  </x18tc:threadedComment>
  <x18tc:threadedComment ref="D78" dT="2026-07-21T09:13:58.00" personId="{872768b4-1ac9-4713-89cd-b1d5fcf44eaa}" id="{5700f23d-8119-4090-9c7b-7f4c16f4e074}" done="0">
    <x18tc:text xml:space="preserve">bạc đạn 6002</x18tc:text>
  </x18tc:threadedComment>
  <x18tc:threadedComment ref="D80" dT="2026-07-21T09:14:42.00" personId="{872768b4-1ac9-4713-89cd-b1d5fcf44eaa}" id="{2dce7d6d-13cd-47ad-8e23-1f347fcc1633}" done="0">
    <x18tc:text xml:space="preserve">phe gài lỗ phi 32mm</x18tc:text>
  </x18tc:threadedComment>
  <x18tc:threadedComment ref="D81" dT="2026-07-21T09:15:02.00" personId="{872768b4-1ac9-4713-89cd-b1d5fcf44eaa}" id="{010920be-77ef-4497-b19a-1e0a9a861a72}" done="0">
    <x18tc:text xml:space="preserve">phe gài trục phi 15mm</x18tc:text>
  </x18tc:threadedComment>
  <x18tc:threadedComment ref="D82" dT="2026-07-21T09:15:26.00" personId="{872768b4-1ac9-4713-89cd-b1d5fcf44eaa}" id="{cc358b93-ea8e-4f00-bd6e-ae4a19809435}" done="0">
    <x18tc:text xml:space="preserve">lục giác đầu bằng M6x70</x18tc:text>
  </x18tc:threadedComment>
  <x18tc:threadedComment ref="D84" dT="2026-07-21T09:15:57.00" personId="{872768b4-1ac9-4713-89cd-b1d5fcf44eaa}" id="{24086627-28c3-483e-87f4-3fd57cfd53d3}" done="0">
    <x18tc:text xml:space="preserve">lục giác đầu bằng m8x65</x18tc:text>
  </x18tc:threadedComment>
  <x18tc:threadedComment ref="D85" dT="2026-07-21T09:16:51.00" personId="{872768b4-1ac9-4713-89cd-b1d5fcf44eaa}" id="{c173f2fa-0e5e-4399-a592-1a7a1acffd84}" done="0">
    <x18tc:text xml:space="preserve">lục giác đầu trụ M5x15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microsoft.com/office/2017/10/relationships/threadedComment" Target="../threadedComments/threadedComment2.xml"/><Relationship Id="rId4" Type="http://schemas.microsoft.com/office/2019/04/relationships/documenttask" Target="../documenttasks/documenttask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8"/>
  <sheetViews>
    <sheetView showGridLines="0" workbookViewId="0">
      <pane ySplit="1" topLeftCell="A2" activePane="bottomLeft" state="frozen"/>
      <selection pane="bottomLeft" activeCell="F19" sqref="F19"/>
    </sheetView>
  </sheetViews>
  <sheetFormatPr defaultColWidth="12.5703125" defaultRowHeight="15.75" customHeight="1"/>
  <cols>
    <col min="1" max="1" width="19.140625" customWidth="1"/>
    <col min="3" max="3" width="19.42578125" customWidth="1"/>
    <col min="6" max="6" width="38.140625" customWidth="1"/>
  </cols>
  <sheetData>
    <row r="1" spans="1:6" ht="15.75" customHeight="1">
      <c r="A1" s="232"/>
      <c r="B1" s="233"/>
      <c r="C1" s="233"/>
      <c r="D1" s="233"/>
      <c r="E1" s="233"/>
      <c r="F1" s="234"/>
    </row>
    <row r="2" spans="1:6">
      <c r="A2" s="2" t="s">
        <v>1</v>
      </c>
      <c r="B2" s="235"/>
      <c r="C2" s="233"/>
      <c r="D2" s="233"/>
      <c r="E2" s="233"/>
      <c r="F2" s="234"/>
    </row>
    <row r="3" spans="1:6">
      <c r="A3" s="2" t="s">
        <v>2</v>
      </c>
      <c r="B3" s="235"/>
      <c r="C3" s="233"/>
      <c r="D3" s="233"/>
      <c r="E3" s="233"/>
      <c r="F3" s="234"/>
    </row>
    <row r="4" spans="1:6">
      <c r="A4" s="2" t="s">
        <v>3</v>
      </c>
      <c r="B4" s="236"/>
      <c r="C4" s="233"/>
      <c r="D4" s="233"/>
      <c r="E4" s="233"/>
      <c r="F4" s="234"/>
    </row>
    <row r="5" spans="1:6">
      <c r="A5" s="2" t="s">
        <v>4</v>
      </c>
      <c r="B5" s="236"/>
      <c r="C5" s="233"/>
      <c r="D5" s="233"/>
      <c r="E5" s="233"/>
      <c r="F5" s="234"/>
    </row>
    <row r="6" spans="1:6">
      <c r="A6" s="2" t="s">
        <v>5</v>
      </c>
      <c r="B6" s="235"/>
      <c r="C6" s="233"/>
      <c r="D6" s="233"/>
      <c r="E6" s="233"/>
      <c r="F6" s="234"/>
    </row>
    <row r="7" spans="1:6">
      <c r="A7" s="2" t="s">
        <v>6</v>
      </c>
      <c r="B7" s="235"/>
      <c r="C7" s="233"/>
      <c r="D7" s="233"/>
      <c r="E7" s="233"/>
      <c r="F7" s="234"/>
    </row>
    <row r="8" spans="1:6">
      <c r="A8" s="237" t="s">
        <v>7</v>
      </c>
      <c r="B8" s="238"/>
      <c r="C8" s="238"/>
      <c r="D8" s="238"/>
      <c r="E8" s="238"/>
      <c r="F8" s="238"/>
    </row>
    <row r="9" spans="1:6" ht="12.75">
      <c r="A9" s="11" t="s">
        <v>8</v>
      </c>
      <c r="B9" s="11" t="s">
        <v>9</v>
      </c>
      <c r="C9" s="11" t="s">
        <v>10</v>
      </c>
      <c r="D9" s="302" t="s">
        <v>2273</v>
      </c>
    </row>
    <row r="10" spans="1:6" ht="12.75">
      <c r="A10" s="12" t="s">
        <v>11</v>
      </c>
      <c r="B10" s="13">
        <v>10</v>
      </c>
      <c r="C10" s="13" t="s">
        <v>12</v>
      </c>
      <c r="D10" s="303" t="s">
        <v>1755</v>
      </c>
    </row>
    <row r="11" spans="1:6" ht="12.75">
      <c r="A11" s="12" t="s">
        <v>13</v>
      </c>
      <c r="B11" s="13">
        <v>10</v>
      </c>
      <c r="C11" s="13" t="s">
        <v>12</v>
      </c>
      <c r="D11" s="288" t="s">
        <v>1750</v>
      </c>
    </row>
    <row r="12" spans="1:6" ht="12.75">
      <c r="A12" s="12" t="s">
        <v>14</v>
      </c>
      <c r="B12" s="13">
        <v>10</v>
      </c>
      <c r="C12" s="13" t="s">
        <v>12</v>
      </c>
      <c r="D12" s="303" t="s">
        <v>1801</v>
      </c>
    </row>
    <row r="13" spans="1:6" ht="12.75">
      <c r="A13" s="14" t="s">
        <v>15</v>
      </c>
      <c r="B13" s="13">
        <v>20</v>
      </c>
      <c r="C13" s="13" t="s">
        <v>12</v>
      </c>
      <c r="D13" s="303" t="s">
        <v>1890</v>
      </c>
    </row>
    <row r="14" spans="1:6" ht="12.75">
      <c r="A14" s="14" t="s">
        <v>16</v>
      </c>
      <c r="B14" s="13">
        <v>10</v>
      </c>
      <c r="C14" s="13" t="s">
        <v>12</v>
      </c>
      <c r="D14" s="303" t="s">
        <v>1855</v>
      </c>
    </row>
    <row r="15" spans="1:6" ht="12.75">
      <c r="A15" s="14" t="s">
        <v>17</v>
      </c>
      <c r="B15" s="13">
        <v>10</v>
      </c>
      <c r="C15" s="13" t="s">
        <v>12</v>
      </c>
      <c r="D15" s="303" t="s">
        <v>1851</v>
      </c>
    </row>
    <row r="16" spans="1:6" ht="12.75">
      <c r="A16" s="12" t="s">
        <v>2274</v>
      </c>
      <c r="B16" s="17"/>
      <c r="C16" s="17"/>
      <c r="D16" s="304" t="s">
        <v>1835</v>
      </c>
    </row>
    <row r="17" spans="1:4" ht="12.75">
      <c r="A17" s="12" t="s">
        <v>2275</v>
      </c>
      <c r="B17" s="17"/>
      <c r="C17" s="17"/>
      <c r="D17" s="304" t="s">
        <v>1840</v>
      </c>
    </row>
    <row r="18" spans="1:4">
      <c r="A18" s="18"/>
      <c r="B18" s="17"/>
      <c r="C18" s="17"/>
    </row>
  </sheetData>
  <mergeCells count="8">
    <mergeCell ref="B6:F6"/>
    <mergeCell ref="B7:F7"/>
    <mergeCell ref="A8:F8"/>
    <mergeCell ref="A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M1071"/>
  <sheetViews>
    <sheetView showGridLines="0" topLeftCell="A11" zoomScale="39" zoomScaleNormal="39" workbookViewId="0">
      <selection sqref="A1:E7"/>
    </sheetView>
  </sheetViews>
  <sheetFormatPr defaultColWidth="12.5703125" defaultRowHeight="15.75" customHeight="1"/>
  <cols>
    <col min="1" max="1" width="17.85546875" customWidth="1"/>
    <col min="2" max="2" width="24" customWidth="1"/>
    <col min="3" max="3" width="27.140625" customWidth="1"/>
    <col min="4" max="4" width="41.7109375" customWidth="1"/>
    <col min="5" max="5" width="29.42578125" customWidth="1"/>
    <col min="6" max="6" width="14.28515625" customWidth="1"/>
    <col min="7" max="7" width="36.140625" customWidth="1"/>
    <col min="8" max="8" width="25" customWidth="1"/>
    <col min="9" max="9" width="19.42578125" customWidth="1"/>
    <col min="10" max="10" width="20.42578125" customWidth="1"/>
    <col min="11" max="11" width="21.140625" customWidth="1"/>
    <col min="12" max="13" width="21" customWidth="1"/>
  </cols>
  <sheetData>
    <row r="1" spans="1:13">
      <c r="A1" s="239"/>
      <c r="B1" s="238"/>
      <c r="C1" s="238"/>
      <c r="D1" s="238"/>
      <c r="E1" s="238"/>
      <c r="F1" s="1"/>
      <c r="G1" s="1"/>
      <c r="H1" s="1"/>
      <c r="I1" s="1"/>
      <c r="J1" s="3"/>
      <c r="K1" s="3"/>
      <c r="L1" s="4"/>
      <c r="M1" s="4"/>
    </row>
    <row r="2" spans="1:13">
      <c r="A2" s="238"/>
      <c r="B2" s="238"/>
      <c r="C2" s="238"/>
      <c r="D2" s="238"/>
      <c r="E2" s="238"/>
      <c r="F2" s="1"/>
      <c r="G2" s="1"/>
      <c r="H2" s="1"/>
      <c r="I2" s="1"/>
      <c r="J2" s="3"/>
      <c r="K2" s="3"/>
      <c r="L2" s="4"/>
      <c r="M2" s="4"/>
    </row>
    <row r="3" spans="1:13">
      <c r="A3" s="238"/>
      <c r="B3" s="238"/>
      <c r="C3" s="238"/>
      <c r="D3" s="238"/>
      <c r="E3" s="238"/>
      <c r="F3" s="1"/>
      <c r="G3" s="1"/>
      <c r="H3" s="1"/>
      <c r="I3" s="1"/>
      <c r="J3" s="3"/>
      <c r="K3" s="3"/>
      <c r="L3" s="4"/>
      <c r="M3" s="4"/>
    </row>
    <row r="4" spans="1:13">
      <c r="A4" s="238"/>
      <c r="B4" s="238"/>
      <c r="C4" s="238"/>
      <c r="D4" s="238"/>
      <c r="E4" s="238"/>
      <c r="F4" s="1"/>
      <c r="G4" s="1"/>
      <c r="H4" s="1"/>
      <c r="I4" s="1"/>
      <c r="J4" s="3"/>
      <c r="K4" s="3"/>
      <c r="L4" s="4"/>
      <c r="M4" s="4"/>
    </row>
    <row r="5" spans="1:13">
      <c r="A5" s="238"/>
      <c r="B5" s="238"/>
      <c r="C5" s="238"/>
      <c r="D5" s="238"/>
      <c r="E5" s="238"/>
      <c r="F5" s="1"/>
      <c r="G5" s="1"/>
      <c r="H5" s="1"/>
      <c r="I5" s="1"/>
      <c r="J5" s="3"/>
      <c r="K5" s="3"/>
      <c r="L5" s="4"/>
      <c r="M5" s="4"/>
    </row>
    <row r="6" spans="1:13">
      <c r="A6" s="238"/>
      <c r="B6" s="238"/>
      <c r="C6" s="238"/>
      <c r="D6" s="238"/>
      <c r="E6" s="238"/>
      <c r="F6" s="1"/>
      <c r="G6" s="1"/>
      <c r="H6" s="1"/>
      <c r="I6" s="1"/>
      <c r="J6" s="3"/>
      <c r="K6" s="3"/>
      <c r="L6" s="4"/>
      <c r="M6" s="4"/>
    </row>
    <row r="7" spans="1:13">
      <c r="A7" s="238"/>
      <c r="B7" s="238"/>
      <c r="C7" s="238"/>
      <c r="D7" s="238"/>
      <c r="E7" s="238"/>
      <c r="F7" s="1"/>
      <c r="G7" s="1"/>
      <c r="H7" s="1"/>
      <c r="I7" s="1"/>
      <c r="J7" s="3"/>
      <c r="K7" s="3"/>
      <c r="L7" s="4"/>
      <c r="M7" s="4"/>
    </row>
    <row r="8" spans="1:13" ht="26.25">
      <c r="A8" s="5" t="s">
        <v>0</v>
      </c>
      <c r="B8" s="5"/>
      <c r="C8" s="5"/>
      <c r="D8" s="7"/>
      <c r="E8" s="6"/>
      <c r="F8" s="1"/>
      <c r="G8" s="1"/>
      <c r="H8" s="1"/>
      <c r="I8" s="1"/>
      <c r="J8" s="3"/>
      <c r="K8" s="3"/>
      <c r="L8" s="4"/>
      <c r="M8" s="4"/>
    </row>
    <row r="9" spans="1:13">
      <c r="A9" s="1"/>
      <c r="B9" s="1"/>
      <c r="C9" s="1"/>
      <c r="D9" s="10"/>
      <c r="E9" s="8"/>
      <c r="F9" s="1"/>
      <c r="G9" s="1"/>
      <c r="H9" s="1"/>
      <c r="I9" s="1"/>
      <c r="J9" s="3"/>
      <c r="K9" s="3"/>
      <c r="L9" s="4"/>
      <c r="M9" s="4"/>
    </row>
    <row r="10" spans="1:13">
      <c r="A10" s="1"/>
      <c r="B10" s="1"/>
      <c r="C10" s="1"/>
      <c r="D10" s="10"/>
      <c r="E10" s="8"/>
      <c r="F10" s="1"/>
      <c r="G10" s="1"/>
      <c r="H10" s="1"/>
      <c r="I10" s="1"/>
      <c r="J10" s="3"/>
      <c r="K10" s="3"/>
      <c r="L10" s="4"/>
      <c r="M10" s="4"/>
    </row>
    <row r="11" spans="1:13">
      <c r="A11" s="1"/>
      <c r="B11" s="1"/>
      <c r="C11" s="1"/>
      <c r="D11" s="10"/>
      <c r="E11" s="8"/>
      <c r="F11" s="1"/>
      <c r="G11" s="1"/>
      <c r="H11" s="1"/>
      <c r="I11" s="1"/>
      <c r="J11" s="3"/>
      <c r="K11" s="3"/>
      <c r="L11" s="4"/>
      <c r="M11" s="4"/>
    </row>
    <row r="12" spans="1:13">
      <c r="A12" s="1"/>
      <c r="B12" s="1"/>
      <c r="C12" s="1"/>
      <c r="D12" s="10"/>
      <c r="E12" s="8"/>
      <c r="F12" s="1"/>
      <c r="G12" s="1"/>
      <c r="H12" s="1"/>
      <c r="I12" s="1"/>
      <c r="J12" s="3"/>
      <c r="K12" s="3"/>
      <c r="L12" s="4"/>
      <c r="M12" s="4"/>
    </row>
    <row r="13" spans="1:13">
      <c r="A13" s="1"/>
      <c r="B13" s="1"/>
      <c r="C13" s="1"/>
      <c r="D13" s="10"/>
      <c r="E13" s="8"/>
      <c r="F13" s="1"/>
      <c r="G13" s="1"/>
      <c r="H13" s="1"/>
      <c r="I13" s="1"/>
      <c r="J13" s="3"/>
      <c r="K13" s="3"/>
      <c r="L13" s="4"/>
      <c r="M13" s="4"/>
    </row>
    <row r="14" spans="1:13" ht="30">
      <c r="A14" s="1"/>
      <c r="B14" s="1"/>
      <c r="C14" s="1"/>
      <c r="D14" s="16"/>
      <c r="E14" s="15"/>
      <c r="F14" s="15"/>
      <c r="G14" s="15"/>
      <c r="H14" s="15"/>
      <c r="I14" s="15"/>
      <c r="J14" s="3"/>
      <c r="K14" s="3"/>
      <c r="L14" s="4"/>
      <c r="M14" s="4"/>
    </row>
    <row r="15" spans="1:13" ht="22.5">
      <c r="A15" s="1"/>
      <c r="B15" s="1"/>
      <c r="C15" s="1"/>
      <c r="D15" s="240" t="s">
        <v>18</v>
      </c>
      <c r="E15" s="238"/>
      <c r="F15" s="238"/>
      <c r="G15" s="238"/>
      <c r="H15" s="238"/>
      <c r="I15" s="238"/>
      <c r="J15" s="3"/>
      <c r="K15" s="3"/>
      <c r="L15" s="4"/>
      <c r="M15" s="4"/>
    </row>
    <row r="16" spans="1:13" ht="19.5">
      <c r="A16" s="1"/>
      <c r="B16" s="1"/>
      <c r="C16" s="1"/>
      <c r="D16" s="241" t="s">
        <v>20</v>
      </c>
      <c r="E16" s="238"/>
      <c r="F16" s="238"/>
      <c r="G16" s="238"/>
      <c r="H16" s="238"/>
      <c r="I16" s="238"/>
      <c r="J16" s="3"/>
      <c r="K16" s="3"/>
      <c r="L16" s="4"/>
      <c r="M16" s="4"/>
    </row>
    <row r="17" spans="1:13" ht="19.5">
      <c r="A17" s="1"/>
      <c r="B17" s="1"/>
      <c r="C17" s="1"/>
      <c r="D17" s="242" t="s">
        <v>22</v>
      </c>
      <c r="E17" s="238"/>
      <c r="F17" s="238"/>
      <c r="G17" s="238"/>
      <c r="H17" s="238"/>
      <c r="I17" s="238"/>
      <c r="J17" s="3"/>
      <c r="K17" s="3"/>
      <c r="L17" s="4"/>
      <c r="M17" s="4"/>
    </row>
    <row r="18" spans="1:13">
      <c r="A18" s="1"/>
      <c r="B18" s="1"/>
      <c r="C18" s="1"/>
      <c r="D18" s="10"/>
      <c r="E18" s="8"/>
      <c r="F18" s="1"/>
      <c r="G18" s="1"/>
      <c r="H18" s="1"/>
      <c r="I18" s="1"/>
      <c r="J18" s="3"/>
      <c r="K18" s="3"/>
      <c r="L18" s="4"/>
      <c r="M18" s="4"/>
    </row>
    <row r="19" spans="1:13">
      <c r="A19" s="1"/>
      <c r="B19" s="1"/>
      <c r="C19" s="1"/>
      <c r="D19" s="10"/>
      <c r="E19" s="8"/>
      <c r="F19" s="1"/>
      <c r="G19" s="1"/>
      <c r="H19" s="1"/>
      <c r="I19" s="1"/>
      <c r="J19" s="3"/>
      <c r="K19" s="3"/>
      <c r="L19" s="4"/>
      <c r="M19" s="4"/>
    </row>
    <row r="20" spans="1:13">
      <c r="A20" s="1"/>
      <c r="B20" s="1"/>
      <c r="C20" s="1"/>
      <c r="D20" s="10"/>
      <c r="E20" s="8"/>
      <c r="F20" s="1"/>
      <c r="G20" s="1"/>
      <c r="H20" s="1"/>
      <c r="I20" s="1"/>
      <c r="J20" s="3"/>
      <c r="K20" s="3"/>
      <c r="L20" s="4"/>
      <c r="M20" s="4"/>
    </row>
    <row r="21" spans="1:13">
      <c r="A21" s="1"/>
      <c r="B21" s="1"/>
      <c r="C21" s="1"/>
      <c r="D21" s="10"/>
      <c r="E21" s="8"/>
      <c r="F21" s="1"/>
      <c r="G21" s="1"/>
      <c r="H21" s="1"/>
      <c r="I21" s="1"/>
      <c r="J21" s="3"/>
      <c r="K21" s="3"/>
      <c r="L21" s="4"/>
      <c r="M21" s="4"/>
    </row>
    <row r="22" spans="1:13">
      <c r="A22" s="1"/>
      <c r="B22" s="1"/>
      <c r="C22" s="1"/>
      <c r="D22" s="10"/>
      <c r="E22" s="8"/>
      <c r="F22" s="1"/>
      <c r="G22" s="1"/>
      <c r="H22" s="1"/>
      <c r="I22" s="1"/>
      <c r="J22" s="3"/>
      <c r="K22" s="3"/>
      <c r="L22" s="4"/>
      <c r="M22" s="4"/>
    </row>
    <row r="23" spans="1:13">
      <c r="A23" s="1"/>
      <c r="B23" s="1"/>
      <c r="C23" s="1"/>
      <c r="D23" s="10"/>
      <c r="E23" s="8"/>
      <c r="F23" s="1"/>
      <c r="G23" s="1"/>
      <c r="H23" s="1"/>
      <c r="I23" s="1"/>
      <c r="J23" s="3"/>
      <c r="K23" s="3"/>
      <c r="L23" s="4"/>
      <c r="M23" s="4"/>
    </row>
    <row r="24" spans="1:13">
      <c r="A24" s="1"/>
      <c r="B24" s="1"/>
      <c r="C24" s="1"/>
      <c r="D24" s="10"/>
      <c r="E24" s="8"/>
      <c r="F24" s="1"/>
      <c r="G24" s="1"/>
      <c r="H24" s="1"/>
      <c r="I24" s="1"/>
      <c r="J24" s="3"/>
      <c r="K24" s="3"/>
      <c r="L24" s="4"/>
      <c r="M24" s="4"/>
    </row>
    <row r="25" spans="1:13">
      <c r="A25" s="1"/>
      <c r="B25" s="1"/>
      <c r="C25" s="1"/>
      <c r="D25" s="10"/>
      <c r="E25" s="8"/>
      <c r="F25" s="1"/>
      <c r="G25" s="1"/>
      <c r="H25" s="1"/>
      <c r="I25" s="1"/>
      <c r="J25" s="3"/>
      <c r="K25" s="3"/>
      <c r="L25" s="4"/>
      <c r="M25" s="4"/>
    </row>
    <row r="26" spans="1:13">
      <c r="A26" s="1"/>
      <c r="B26" s="1"/>
      <c r="C26" s="1"/>
      <c r="D26" s="10"/>
      <c r="E26" s="8"/>
      <c r="F26" s="1"/>
      <c r="G26" s="1"/>
      <c r="H26" s="1"/>
      <c r="I26" s="1"/>
      <c r="J26" s="3"/>
      <c r="K26" s="3"/>
      <c r="L26" s="4"/>
      <c r="M26" s="4"/>
    </row>
    <row r="27" spans="1:13">
      <c r="A27" s="1"/>
      <c r="B27" s="1"/>
      <c r="C27" s="1"/>
      <c r="D27" s="10"/>
      <c r="E27" s="8"/>
      <c r="F27" s="1"/>
      <c r="G27" s="1"/>
      <c r="H27" s="1"/>
      <c r="I27" s="1"/>
      <c r="J27" s="3"/>
      <c r="K27" s="3"/>
      <c r="L27" s="4"/>
      <c r="M27" s="4"/>
    </row>
    <row r="28" spans="1:13">
      <c r="A28" s="1"/>
      <c r="B28" s="1"/>
      <c r="C28" s="1"/>
      <c r="D28" s="10"/>
      <c r="E28" s="8"/>
      <c r="F28" s="1"/>
      <c r="G28" s="1"/>
      <c r="H28" s="1"/>
      <c r="I28" s="1"/>
      <c r="J28" s="3"/>
      <c r="K28" s="3"/>
      <c r="L28" s="4"/>
      <c r="M28" s="4"/>
    </row>
    <row r="29" spans="1:13">
      <c r="A29" s="1"/>
      <c r="B29" s="1"/>
      <c r="C29" s="1"/>
      <c r="D29" s="10"/>
      <c r="E29" s="8"/>
      <c r="F29" s="1"/>
      <c r="G29" s="1"/>
      <c r="H29" s="1"/>
      <c r="I29" s="1"/>
      <c r="J29" s="3"/>
      <c r="K29" s="3"/>
      <c r="L29" s="4"/>
      <c r="M29" s="4"/>
    </row>
    <row r="30" spans="1:13">
      <c r="A30" s="1"/>
      <c r="B30" s="1"/>
      <c r="C30" s="1"/>
      <c r="D30" s="10"/>
      <c r="E30" s="8"/>
      <c r="F30" s="1"/>
      <c r="G30" s="1"/>
      <c r="H30" s="1"/>
      <c r="I30" s="1"/>
      <c r="J30" s="3"/>
      <c r="K30" s="3"/>
      <c r="L30" s="4"/>
      <c r="M30" s="4"/>
    </row>
    <row r="31" spans="1:13">
      <c r="A31" s="1"/>
      <c r="B31" s="1"/>
      <c r="C31" s="1"/>
      <c r="D31" s="10"/>
      <c r="E31" s="8"/>
      <c r="F31" s="1"/>
      <c r="G31" s="1"/>
      <c r="H31" s="1"/>
      <c r="I31" s="1"/>
      <c r="J31" s="3"/>
      <c r="K31" s="3"/>
      <c r="L31" s="4"/>
      <c r="M31" s="4"/>
    </row>
    <row r="32" spans="1:13">
      <c r="A32" s="1"/>
      <c r="B32" s="1"/>
      <c r="C32" s="1"/>
      <c r="D32" s="10"/>
      <c r="E32" s="8"/>
      <c r="F32" s="1"/>
      <c r="G32" s="1"/>
      <c r="H32" s="1"/>
      <c r="I32" s="1"/>
      <c r="J32" s="3"/>
      <c r="K32" s="3"/>
      <c r="L32" s="4"/>
      <c r="M32" s="4"/>
    </row>
    <row r="33" spans="1:13">
      <c r="A33" s="1"/>
      <c r="B33" s="1"/>
      <c r="C33" s="1"/>
      <c r="D33" s="10"/>
      <c r="E33" s="8"/>
      <c r="F33" s="1"/>
      <c r="G33" s="1"/>
      <c r="H33" s="1"/>
      <c r="I33" s="1"/>
      <c r="J33" s="3"/>
      <c r="K33" s="3"/>
      <c r="L33" s="4"/>
      <c r="M33" s="4"/>
    </row>
    <row r="34" spans="1:13">
      <c r="A34" s="1"/>
      <c r="B34" s="1"/>
      <c r="C34" s="1"/>
      <c r="D34" s="10"/>
      <c r="E34" s="8"/>
      <c r="F34" s="1"/>
      <c r="G34" s="1"/>
      <c r="H34" s="1"/>
      <c r="I34" s="1"/>
      <c r="J34" s="3"/>
      <c r="K34" s="3"/>
      <c r="L34" s="4"/>
      <c r="M34" s="4"/>
    </row>
    <row r="35" spans="1:13">
      <c r="A35" s="1"/>
      <c r="B35" s="1"/>
      <c r="C35" s="1"/>
      <c r="D35" s="10"/>
      <c r="E35" s="8"/>
      <c r="F35" s="1"/>
      <c r="G35" s="1"/>
      <c r="H35" s="1"/>
      <c r="I35" s="1"/>
      <c r="J35" s="3"/>
      <c r="K35" s="3"/>
      <c r="L35" s="4"/>
      <c r="M35" s="4"/>
    </row>
    <row r="36" spans="1:13">
      <c r="A36" s="1"/>
      <c r="B36" s="1"/>
      <c r="C36" s="1"/>
      <c r="D36" s="10"/>
      <c r="E36" s="8"/>
      <c r="F36" s="1"/>
      <c r="G36" s="1"/>
      <c r="H36" s="1"/>
      <c r="I36" s="1"/>
      <c r="J36" s="3"/>
      <c r="K36" s="3"/>
      <c r="L36" s="4"/>
      <c r="M36" s="4"/>
    </row>
    <row r="37" spans="1:13">
      <c r="A37" s="1"/>
      <c r="B37" s="1"/>
      <c r="C37" s="1"/>
      <c r="D37" s="10"/>
      <c r="E37" s="8"/>
      <c r="F37" s="1"/>
      <c r="G37" s="1"/>
      <c r="H37" s="1"/>
      <c r="I37" s="1"/>
      <c r="J37" s="3"/>
      <c r="K37" s="3"/>
      <c r="L37" s="4"/>
      <c r="M37" s="4"/>
    </row>
    <row r="38" spans="1:13">
      <c r="A38" s="1"/>
      <c r="B38" s="1"/>
      <c r="C38" s="1"/>
      <c r="D38" s="10"/>
      <c r="E38" s="8"/>
      <c r="F38" s="1"/>
      <c r="G38" s="1"/>
      <c r="H38" s="1"/>
      <c r="I38" s="1"/>
      <c r="J38" s="3"/>
      <c r="K38" s="3"/>
      <c r="L38" s="4"/>
      <c r="M38" s="4"/>
    </row>
    <row r="39" spans="1:13">
      <c r="A39" s="1"/>
      <c r="B39" s="1"/>
      <c r="C39" s="1"/>
      <c r="D39" s="10"/>
      <c r="E39" s="8"/>
      <c r="F39" s="1"/>
      <c r="G39" s="1"/>
      <c r="H39" s="1"/>
      <c r="I39" s="1"/>
      <c r="J39" s="3"/>
      <c r="K39" s="3"/>
      <c r="L39" s="4"/>
      <c r="M39" s="4"/>
    </row>
    <row r="40" spans="1:13">
      <c r="A40" s="1"/>
      <c r="B40" s="1"/>
      <c r="C40" s="1"/>
      <c r="D40" s="10"/>
      <c r="E40" s="8"/>
      <c r="F40" s="1"/>
      <c r="G40" s="1"/>
      <c r="H40" s="1"/>
      <c r="I40" s="1"/>
      <c r="J40" s="3"/>
      <c r="K40" s="3"/>
      <c r="L40" s="4"/>
      <c r="M40" s="4"/>
    </row>
    <row r="41" spans="1:13">
      <c r="A41" s="1"/>
      <c r="B41" s="1"/>
      <c r="C41" s="1"/>
      <c r="D41" s="10"/>
      <c r="E41" s="8"/>
      <c r="F41" s="1"/>
      <c r="G41" s="1"/>
      <c r="H41" s="1"/>
      <c r="I41" s="1"/>
      <c r="J41" s="3"/>
      <c r="K41" s="3"/>
      <c r="L41" s="4"/>
      <c r="M41" s="4"/>
    </row>
    <row r="42" spans="1:13">
      <c r="A42" s="1"/>
      <c r="B42" s="1"/>
      <c r="C42" s="1"/>
      <c r="D42" s="10"/>
      <c r="E42" s="8"/>
      <c r="F42" s="1"/>
      <c r="G42" s="1"/>
      <c r="H42" s="1"/>
      <c r="I42" s="1"/>
      <c r="J42" s="3"/>
      <c r="K42" s="3"/>
      <c r="L42" s="4"/>
      <c r="M42" s="4"/>
    </row>
    <row r="43" spans="1:13">
      <c r="A43" s="1"/>
      <c r="B43" s="1"/>
      <c r="C43" s="1"/>
      <c r="D43" s="10"/>
      <c r="E43" s="8"/>
      <c r="F43" s="1"/>
      <c r="G43" s="1"/>
      <c r="H43" s="1"/>
      <c r="I43" s="1"/>
      <c r="J43" s="3"/>
      <c r="K43" s="3"/>
      <c r="L43" s="4"/>
      <c r="M43" s="4"/>
    </row>
    <row r="44" spans="1:13">
      <c r="A44" s="1"/>
      <c r="B44" s="1"/>
      <c r="C44" s="1"/>
      <c r="D44" s="10"/>
      <c r="E44" s="8"/>
      <c r="F44" s="1"/>
      <c r="G44" s="1"/>
      <c r="H44" s="1"/>
      <c r="I44" s="1"/>
      <c r="J44" s="3"/>
      <c r="K44" s="3"/>
      <c r="L44" s="4"/>
      <c r="M44" s="4"/>
    </row>
    <row r="45" spans="1:13">
      <c r="A45" s="1"/>
      <c r="B45" s="1"/>
      <c r="C45" s="1"/>
      <c r="D45" s="10"/>
      <c r="E45" s="8"/>
      <c r="F45" s="1"/>
      <c r="G45" s="1"/>
      <c r="H45" s="1"/>
      <c r="I45" s="1"/>
      <c r="J45" s="3"/>
      <c r="K45" s="3"/>
      <c r="L45" s="4"/>
      <c r="M45" s="4"/>
    </row>
    <row r="46" spans="1:13">
      <c r="A46" s="1"/>
      <c r="B46" s="1"/>
      <c r="C46" s="1"/>
      <c r="D46" s="10"/>
      <c r="E46" s="8"/>
      <c r="F46" s="1"/>
      <c r="G46" s="1"/>
      <c r="H46" s="1"/>
      <c r="I46" s="1"/>
      <c r="J46" s="3"/>
      <c r="K46" s="3"/>
      <c r="L46" s="4"/>
      <c r="M46" s="4"/>
    </row>
    <row r="47" spans="1:13">
      <c r="A47" s="1"/>
      <c r="B47" s="1"/>
      <c r="C47" s="1"/>
      <c r="D47" s="10"/>
      <c r="E47" s="8"/>
      <c r="F47" s="1"/>
      <c r="G47" s="1"/>
      <c r="H47" s="1"/>
      <c r="I47" s="1"/>
      <c r="J47" s="3"/>
      <c r="K47" s="3"/>
      <c r="L47" s="4"/>
      <c r="M47" s="4"/>
    </row>
    <row r="48" spans="1:13">
      <c r="A48" s="1"/>
      <c r="B48" s="1"/>
      <c r="C48" s="1"/>
      <c r="D48" s="10"/>
      <c r="E48" s="8"/>
      <c r="F48" s="1"/>
      <c r="G48" s="1"/>
      <c r="H48" s="1"/>
      <c r="I48" s="1"/>
      <c r="J48" s="3"/>
      <c r="K48" s="3"/>
      <c r="L48" s="4"/>
      <c r="M48" s="4"/>
    </row>
    <row r="49" spans="1:13">
      <c r="A49" s="1"/>
      <c r="B49" s="1"/>
      <c r="C49" s="1"/>
      <c r="D49" s="10"/>
      <c r="E49" s="8"/>
      <c r="F49" s="1"/>
      <c r="G49" s="1"/>
      <c r="H49" s="1"/>
      <c r="I49" s="1"/>
      <c r="J49" s="3"/>
      <c r="K49" s="3"/>
      <c r="L49" s="4"/>
      <c r="M49" s="4"/>
    </row>
    <row r="50" spans="1:13">
      <c r="A50" s="1"/>
      <c r="B50" s="1"/>
      <c r="C50" s="1"/>
      <c r="D50" s="10"/>
      <c r="E50" s="8"/>
      <c r="F50" s="1"/>
      <c r="G50" s="1"/>
      <c r="H50" s="1"/>
      <c r="I50" s="1"/>
      <c r="J50" s="3"/>
      <c r="K50" s="3"/>
      <c r="L50" s="4"/>
      <c r="M50" s="4"/>
    </row>
    <row r="51" spans="1:13">
      <c r="A51" s="1"/>
      <c r="B51" s="1"/>
      <c r="C51" s="1"/>
      <c r="D51" s="10"/>
      <c r="E51" s="8"/>
      <c r="F51" s="1"/>
      <c r="G51" s="1"/>
      <c r="H51" s="1"/>
      <c r="I51" s="1"/>
      <c r="J51" s="3"/>
      <c r="K51" s="3"/>
      <c r="L51" s="4"/>
      <c r="M51" s="4"/>
    </row>
    <row r="52" spans="1:13">
      <c r="A52" s="1"/>
      <c r="B52" s="1"/>
      <c r="C52" s="1"/>
      <c r="D52" s="10"/>
      <c r="E52" s="8"/>
      <c r="F52" s="1"/>
      <c r="G52" s="1"/>
      <c r="H52" s="1"/>
      <c r="I52" s="1"/>
      <c r="J52" s="3"/>
      <c r="K52" s="3"/>
      <c r="L52" s="4"/>
      <c r="M52" s="4"/>
    </row>
    <row r="53" spans="1:13">
      <c r="A53" s="1"/>
      <c r="B53" s="1"/>
      <c r="C53" s="1"/>
      <c r="D53" s="10"/>
      <c r="E53" s="8"/>
      <c r="F53" s="1"/>
      <c r="G53" s="1"/>
      <c r="H53" s="1"/>
      <c r="I53" s="1"/>
      <c r="J53" s="3"/>
      <c r="K53" s="3"/>
      <c r="L53" s="4"/>
      <c r="M53" s="4"/>
    </row>
    <row r="54" spans="1:13">
      <c r="A54" s="1"/>
      <c r="B54" s="1"/>
      <c r="C54" s="1"/>
      <c r="D54" s="10"/>
      <c r="E54" s="8"/>
      <c r="F54" s="1"/>
      <c r="G54" s="1"/>
      <c r="H54" s="1"/>
      <c r="I54" s="1"/>
      <c r="J54" s="3"/>
      <c r="K54" s="3"/>
      <c r="L54" s="4"/>
      <c r="M54" s="4"/>
    </row>
    <row r="55" spans="1:13">
      <c r="A55" s="1"/>
      <c r="B55" s="1"/>
      <c r="C55" s="1"/>
      <c r="D55" s="10"/>
      <c r="E55" s="8"/>
      <c r="F55" s="1"/>
      <c r="G55" s="1"/>
      <c r="H55" s="1"/>
      <c r="I55" s="1"/>
      <c r="J55" s="3"/>
      <c r="K55" s="3"/>
      <c r="L55" s="4"/>
      <c r="M55" s="4"/>
    </row>
    <row r="56" spans="1:13">
      <c r="A56" s="1"/>
      <c r="B56" s="1"/>
      <c r="C56" s="1"/>
      <c r="D56" s="10"/>
      <c r="E56" s="8"/>
      <c r="F56" s="1"/>
      <c r="G56" s="1"/>
      <c r="H56" s="1"/>
      <c r="I56" s="1"/>
      <c r="J56" s="3"/>
      <c r="K56" s="3"/>
      <c r="L56" s="4"/>
      <c r="M56" s="4"/>
    </row>
    <row r="57" spans="1:13">
      <c r="A57" s="1"/>
      <c r="B57" s="1"/>
      <c r="C57" s="1"/>
      <c r="D57" s="10"/>
      <c r="E57" s="8"/>
      <c r="F57" s="1"/>
      <c r="G57" s="1"/>
      <c r="H57" s="1"/>
      <c r="I57" s="1"/>
      <c r="J57" s="3"/>
      <c r="K57" s="3"/>
      <c r="L57" s="4"/>
      <c r="M57" s="4"/>
    </row>
    <row r="58" spans="1:13" ht="26.25">
      <c r="A58" s="1"/>
      <c r="B58" s="1"/>
      <c r="C58" s="1"/>
      <c r="D58" s="10"/>
      <c r="E58" s="8"/>
      <c r="F58" s="1"/>
      <c r="G58" s="1"/>
      <c r="H58" s="21"/>
      <c r="I58" s="243"/>
      <c r="J58" s="238"/>
      <c r="K58" s="238"/>
      <c r="L58" s="238"/>
      <c r="M58" s="5"/>
    </row>
    <row r="59" spans="1:13">
      <c r="A59" s="1"/>
      <c r="B59" s="1"/>
      <c r="C59" s="1"/>
      <c r="D59" s="10"/>
      <c r="E59" s="8"/>
      <c r="F59" s="1"/>
      <c r="G59" s="1"/>
      <c r="H59" s="1"/>
      <c r="I59" s="244"/>
      <c r="J59" s="238"/>
      <c r="K59" s="238"/>
      <c r="L59" s="238"/>
      <c r="M59" s="1"/>
    </row>
    <row r="60" spans="1:13">
      <c r="A60" s="1"/>
      <c r="B60" s="1"/>
      <c r="C60" s="1"/>
      <c r="D60" s="10"/>
      <c r="E60" s="8"/>
      <c r="F60" s="1"/>
      <c r="G60" s="1"/>
      <c r="H60" s="1"/>
      <c r="I60" s="1"/>
      <c r="J60" s="3"/>
      <c r="K60" s="3"/>
      <c r="L60" s="4"/>
      <c r="M60" s="4"/>
    </row>
    <row r="61" spans="1:13">
      <c r="A61" s="1"/>
      <c r="B61" s="1"/>
      <c r="C61" s="1"/>
      <c r="D61" s="10"/>
      <c r="E61" s="8"/>
      <c r="F61" s="1"/>
      <c r="G61" s="1"/>
      <c r="H61" s="1"/>
      <c r="I61" s="1"/>
      <c r="J61" s="3"/>
      <c r="K61" s="3"/>
      <c r="L61" s="4"/>
      <c r="M61" s="4"/>
    </row>
    <row r="62" spans="1:13" ht="26.25">
      <c r="A62" s="1"/>
      <c r="B62" s="1"/>
      <c r="C62" s="1"/>
      <c r="D62" s="10"/>
      <c r="E62" s="8"/>
      <c r="F62" s="1"/>
      <c r="G62" s="1"/>
      <c r="H62" s="1"/>
      <c r="I62" s="243" t="s">
        <v>26</v>
      </c>
      <c r="J62" s="238"/>
      <c r="K62" s="238"/>
      <c r="L62" s="238"/>
      <c r="M62" s="5"/>
    </row>
    <row r="63" spans="1:13" ht="26.25">
      <c r="A63" s="1"/>
      <c r="B63" s="1"/>
      <c r="C63" s="1"/>
      <c r="D63" s="10"/>
      <c r="E63" s="8"/>
      <c r="F63" s="1"/>
      <c r="G63" s="1"/>
      <c r="H63" s="1"/>
      <c r="I63" s="243" t="s">
        <v>27</v>
      </c>
      <c r="J63" s="238"/>
      <c r="K63" s="238"/>
      <c r="L63" s="238"/>
      <c r="M63" s="5"/>
    </row>
    <row r="64" spans="1:13">
      <c r="A64" s="1"/>
      <c r="B64" s="1"/>
      <c r="C64" s="1"/>
      <c r="D64" s="10"/>
      <c r="E64" s="8"/>
      <c r="F64" s="1"/>
      <c r="G64" s="1"/>
      <c r="H64" s="1"/>
      <c r="I64" s="244"/>
      <c r="J64" s="238"/>
      <c r="K64" s="238"/>
      <c r="L64" s="238"/>
      <c r="M64" s="1"/>
    </row>
    <row r="65" spans="1:13">
      <c r="A65" s="1"/>
      <c r="B65" s="1"/>
      <c r="C65" s="1"/>
      <c r="D65" s="10"/>
      <c r="E65" s="8"/>
      <c r="F65" s="1"/>
      <c r="G65" s="1"/>
      <c r="H65" s="1"/>
      <c r="I65" s="1"/>
      <c r="J65" s="3"/>
      <c r="K65" s="3"/>
      <c r="L65" s="4"/>
      <c r="M65" s="4"/>
    </row>
    <row r="66" spans="1:13" ht="26.25">
      <c r="A66" s="245" t="s">
        <v>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4"/>
      <c r="M66" s="22"/>
    </row>
    <row r="67" spans="1:13" ht="26.25">
      <c r="A67" s="246" t="s">
        <v>29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8"/>
      <c r="M67" s="22"/>
    </row>
    <row r="68" spans="1:13" ht="110.25" customHeight="1">
      <c r="A68" s="23" t="s">
        <v>31</v>
      </c>
      <c r="B68" s="23" t="s">
        <v>32</v>
      </c>
      <c r="C68" s="23" t="s">
        <v>33</v>
      </c>
      <c r="D68" s="23" t="s">
        <v>34</v>
      </c>
      <c r="E68" s="23" t="s">
        <v>35</v>
      </c>
      <c r="F68" s="23" t="s">
        <v>36</v>
      </c>
      <c r="G68" s="23" t="s">
        <v>37</v>
      </c>
      <c r="H68" s="23" t="s">
        <v>38</v>
      </c>
      <c r="I68" s="23" t="s">
        <v>39</v>
      </c>
      <c r="J68" s="24" t="s">
        <v>40</v>
      </c>
      <c r="K68" s="24" t="s">
        <v>41</v>
      </c>
      <c r="L68" s="25" t="s">
        <v>42</v>
      </c>
      <c r="M68" s="26"/>
    </row>
    <row r="69" spans="1:13" ht="93.75" customHeight="1">
      <c r="A69" s="249" t="s">
        <v>43</v>
      </c>
      <c r="C69" s="252">
        <v>1</v>
      </c>
      <c r="D69" s="28" t="s">
        <v>47</v>
      </c>
      <c r="E69" s="29" t="str">
        <f>VLOOKUP(D69,'KHO TNJ'!$B$6:$C1071,2,FALSE)</f>
        <v>CX1NOA0065</v>
      </c>
      <c r="F69" s="30"/>
      <c r="G69" s="31" t="s">
        <v>51</v>
      </c>
      <c r="H69" s="32">
        <v>1235</v>
      </c>
      <c r="I69" s="29"/>
      <c r="J69" s="34"/>
      <c r="K69" s="34"/>
      <c r="L69" s="32"/>
      <c r="M69" s="35"/>
    </row>
    <row r="70" spans="1:13" ht="102" customHeight="1">
      <c r="A70" s="250"/>
      <c r="C70" s="250"/>
      <c r="D70" s="28" t="s">
        <v>52</v>
      </c>
      <c r="E70" s="29" t="str">
        <f>VLOOKUP(D70,'KHO TNJ'!$B$6:$C1071,2,FALSE)</f>
        <v>CX1NOA0109</v>
      </c>
      <c r="F70" s="36"/>
      <c r="G70" s="31" t="s">
        <v>51</v>
      </c>
      <c r="H70" s="32">
        <v>6048</v>
      </c>
      <c r="I70" s="29"/>
      <c r="J70" s="34"/>
      <c r="K70" s="34"/>
      <c r="L70" s="32"/>
      <c r="M70" s="35"/>
    </row>
    <row r="71" spans="1:13" ht="102" customHeight="1">
      <c r="A71" s="250"/>
      <c r="C71" s="250"/>
      <c r="D71" s="28" t="s">
        <v>55</v>
      </c>
      <c r="E71" s="29" t="str">
        <f>VLOOKUP(D71,'KHO TNJ'!$B$6:$C1071,2,FALSE)</f>
        <v>CX1NOA0110</v>
      </c>
      <c r="F71" s="36"/>
      <c r="G71" s="31" t="s">
        <v>51</v>
      </c>
      <c r="H71" s="32">
        <v>802</v>
      </c>
      <c r="I71" s="29"/>
      <c r="J71" s="34"/>
      <c r="K71" s="34"/>
      <c r="L71" s="32"/>
      <c r="M71" s="35"/>
    </row>
    <row r="72" spans="1:13" ht="102" customHeight="1">
      <c r="A72" s="250"/>
      <c r="C72" s="250"/>
      <c r="D72" s="28" t="s">
        <v>57</v>
      </c>
      <c r="E72" s="29" t="str">
        <f>VLOOKUP(D72,'KHO TNJ'!$B$6:$C1071,2,FALSE)</f>
        <v>CX1NOA0404</v>
      </c>
      <c r="F72" s="36"/>
      <c r="G72" s="31" t="s">
        <v>51</v>
      </c>
      <c r="H72" s="32">
        <v>994</v>
      </c>
      <c r="I72" s="29"/>
      <c r="J72" s="34"/>
      <c r="K72" s="34"/>
      <c r="L72" s="32"/>
      <c r="M72" s="35"/>
    </row>
    <row r="73" spans="1:13" ht="102" customHeight="1">
      <c r="A73" s="250"/>
      <c r="C73" s="250"/>
      <c r="D73" s="28" t="s">
        <v>59</v>
      </c>
      <c r="E73" s="29" t="str">
        <f>VLOOKUP(D73,'KHO TNJ'!$B$6:$C1071,2,FALSE)</f>
        <v>CX1NOA0151</v>
      </c>
      <c r="F73" s="36"/>
      <c r="G73" s="31" t="s">
        <v>51</v>
      </c>
      <c r="H73" s="32">
        <v>1294</v>
      </c>
      <c r="I73" s="29"/>
      <c r="J73" s="34"/>
      <c r="K73" s="34"/>
      <c r="L73" s="32"/>
      <c r="M73" s="35"/>
    </row>
    <row r="74" spans="1:13" ht="102" customHeight="1">
      <c r="A74" s="250"/>
      <c r="C74" s="250"/>
      <c r="D74" s="28" t="s">
        <v>60</v>
      </c>
      <c r="E74" s="29" t="str">
        <f>VLOOKUP(D74,'KHO TNJ'!$B$6:$C1071,2,FALSE)</f>
        <v>CX1NOA0149</v>
      </c>
      <c r="F74" s="36"/>
      <c r="G74" s="31" t="s">
        <v>51</v>
      </c>
      <c r="H74" s="32">
        <v>92</v>
      </c>
      <c r="I74" s="29"/>
      <c r="J74" s="34"/>
      <c r="K74" s="34"/>
      <c r="L74" s="32"/>
      <c r="M74" s="35"/>
    </row>
    <row r="75" spans="1:13" ht="102" customHeight="1">
      <c r="A75" s="250"/>
      <c r="C75" s="250"/>
      <c r="D75" s="28" t="s">
        <v>63</v>
      </c>
      <c r="E75" s="29" t="str">
        <f>VLOOKUP(D75,'KHO TNJ'!$B$6:$C1071,2,FALSE)</f>
        <v>CX1NOA0025</v>
      </c>
      <c r="F75" s="39"/>
      <c r="G75" s="31" t="s">
        <v>53</v>
      </c>
      <c r="H75" s="32">
        <v>17</v>
      </c>
      <c r="I75" s="29"/>
      <c r="J75" s="34"/>
      <c r="K75" s="34"/>
      <c r="L75" s="32"/>
      <c r="M75" s="35"/>
    </row>
    <row r="76" spans="1:13" ht="102" customHeight="1">
      <c r="A76" s="250"/>
      <c r="C76" s="250"/>
      <c r="D76" s="28" t="s">
        <v>65</v>
      </c>
      <c r="E76" s="29" t="str">
        <f>VLOOKUP(D76,'KHO TNJ'!$B$6:$C1071,2,FALSE)</f>
        <v>CX1NOA0115</v>
      </c>
      <c r="F76" s="40"/>
      <c r="G76" s="31" t="s">
        <v>53</v>
      </c>
      <c r="H76" s="32">
        <v>3</v>
      </c>
      <c r="I76" s="29"/>
      <c r="J76" s="34"/>
      <c r="K76" s="34"/>
      <c r="L76" s="32"/>
      <c r="M76" s="35"/>
    </row>
    <row r="77" spans="1:13" ht="102" customHeight="1">
      <c r="A77" s="250"/>
      <c r="C77" s="250"/>
      <c r="D77" s="28" t="s">
        <v>67</v>
      </c>
      <c r="E77" s="29" t="str">
        <f>VLOOKUP(D77,'KHO TNJ'!$B$6:$C1071,2,FALSE)</f>
        <v>CX1NOA0011</v>
      </c>
      <c r="F77" s="40"/>
      <c r="G77" s="31" t="s">
        <v>53</v>
      </c>
      <c r="H77" s="32">
        <v>3</v>
      </c>
      <c r="I77" s="29"/>
      <c r="J77" s="34"/>
      <c r="K77" s="34"/>
      <c r="L77" s="32"/>
      <c r="M77" s="35"/>
    </row>
    <row r="78" spans="1:13" ht="102" customHeight="1">
      <c r="A78" s="250"/>
      <c r="C78" s="250"/>
      <c r="D78" s="28" t="s">
        <v>69</v>
      </c>
      <c r="E78" s="29" t="str">
        <f>VLOOKUP(D78,'KHO TNJ'!$B$6:$C1071,2,FALSE)</f>
        <v>CX1NOA0431</v>
      </c>
      <c r="F78" s="40"/>
      <c r="G78" s="31" t="s">
        <v>53</v>
      </c>
      <c r="H78" s="32">
        <v>3</v>
      </c>
      <c r="I78" s="29"/>
      <c r="J78" s="34"/>
      <c r="K78" s="34"/>
      <c r="L78" s="32"/>
      <c r="M78" s="35"/>
    </row>
    <row r="79" spans="1:13" ht="102" customHeight="1">
      <c r="A79" s="250"/>
      <c r="C79" s="250"/>
      <c r="D79" s="28" t="s">
        <v>70</v>
      </c>
      <c r="E79" s="29" t="str">
        <f>VLOOKUP(D79,'KHO TNJ'!$B$6:$C1071,2,FALSE)</f>
        <v>CX1RBI0427</v>
      </c>
      <c r="F79" s="36"/>
      <c r="G79" s="31" t="s">
        <v>53</v>
      </c>
      <c r="H79" s="32">
        <v>4</v>
      </c>
      <c r="I79" s="29"/>
      <c r="J79" s="34"/>
      <c r="K79" s="34"/>
      <c r="L79" s="32"/>
      <c r="M79" s="35"/>
    </row>
    <row r="80" spans="1:13" ht="102" customHeight="1">
      <c r="A80" s="250"/>
      <c r="C80" s="250"/>
      <c r="D80" s="28" t="s">
        <v>72</v>
      </c>
      <c r="E80" s="29" t="str">
        <f>VLOOKUP(D80,'KHO TNJ'!$B$6:$C1071,2,FALSE)</f>
        <v>CX1NOA0277</v>
      </c>
      <c r="F80" s="39"/>
      <c r="G80" s="31" t="s">
        <v>53</v>
      </c>
      <c r="H80" s="32">
        <v>34</v>
      </c>
      <c r="I80" s="29"/>
      <c r="J80" s="34"/>
      <c r="K80" s="34"/>
      <c r="L80" s="32"/>
      <c r="M80" s="35"/>
    </row>
    <row r="81" spans="1:13" ht="102" customHeight="1">
      <c r="A81" s="250"/>
      <c r="C81" s="250"/>
      <c r="D81" s="28" t="s">
        <v>73</v>
      </c>
      <c r="E81" s="29" t="str">
        <f>VLOOKUP(D81,'KHO TNJ'!$B$6:$C1071,2,FALSE)</f>
        <v>CX1VVU0590</v>
      </c>
      <c r="F81" s="39"/>
      <c r="G81" s="31" t="s">
        <v>53</v>
      </c>
      <c r="H81" s="32">
        <v>1</v>
      </c>
      <c r="I81" s="29"/>
      <c r="J81" s="34"/>
      <c r="K81" s="34"/>
      <c r="L81" s="32"/>
      <c r="M81" s="35"/>
    </row>
    <row r="82" spans="1:13" ht="102" customHeight="1">
      <c r="A82" s="250"/>
      <c r="C82" s="250"/>
      <c r="D82" s="28" t="s">
        <v>75</v>
      </c>
      <c r="E82" s="29" t="str">
        <f>VLOOKUP(D82,'KHO TNJ'!$B$6:$C1071,2,FALSE)</f>
        <v>CX1VVU0574</v>
      </c>
      <c r="F82" s="39"/>
      <c r="G82" s="31" t="s">
        <v>53</v>
      </c>
      <c r="H82" s="32">
        <v>2</v>
      </c>
      <c r="I82" s="29"/>
      <c r="J82" s="34"/>
      <c r="K82" s="34"/>
      <c r="L82" s="32"/>
      <c r="M82" s="35"/>
    </row>
    <row r="83" spans="1:13" ht="102" customHeight="1">
      <c r="A83" s="250"/>
      <c r="C83" s="250"/>
      <c r="D83" s="28" t="s">
        <v>77</v>
      </c>
      <c r="E83" s="29" t="str">
        <f>VLOOKUP(D83,'KHO TNJ'!$B$6:$C1071,2,FALSE)</f>
        <v>CX1NOA0430</v>
      </c>
      <c r="F83" s="40"/>
      <c r="G83" s="31" t="s">
        <v>53</v>
      </c>
      <c r="H83" s="32">
        <v>4</v>
      </c>
      <c r="I83" s="29"/>
      <c r="J83" s="34"/>
      <c r="K83" s="34"/>
      <c r="L83" s="32"/>
      <c r="M83" s="35"/>
    </row>
    <row r="84" spans="1:13" ht="102" customHeight="1">
      <c r="A84" s="250"/>
      <c r="C84" s="250"/>
      <c r="D84" s="28" t="s">
        <v>61</v>
      </c>
      <c r="E84" s="29" t="str">
        <f>VLOOKUP(D84,'KHO TNJ'!$B$6:$C1071,2,FALSE)</f>
        <v>CX1NOA0001</v>
      </c>
      <c r="F84" s="39"/>
      <c r="G84" s="31" t="s">
        <v>53</v>
      </c>
      <c r="H84" s="32">
        <v>4</v>
      </c>
      <c r="I84" s="29"/>
      <c r="J84" s="34"/>
      <c r="K84" s="34"/>
      <c r="L84" s="32"/>
      <c r="M84" s="35"/>
    </row>
    <row r="85" spans="1:13" ht="102" customHeight="1">
      <c r="A85" s="251"/>
      <c r="C85" s="251"/>
      <c r="D85" s="28" t="s">
        <v>62</v>
      </c>
      <c r="E85" s="29" t="str">
        <f>VLOOKUP(D85,'KHO TNJ'!$B$6:$C1071,2,FALSE)</f>
        <v>CX1NOA0178</v>
      </c>
      <c r="F85" s="39"/>
      <c r="G85" s="31" t="s">
        <v>53</v>
      </c>
      <c r="H85" s="32">
        <v>8</v>
      </c>
      <c r="I85" s="29"/>
      <c r="J85" s="34"/>
      <c r="K85" s="34"/>
      <c r="L85" s="32"/>
      <c r="M85" s="35"/>
    </row>
    <row r="86" spans="1:13" ht="99" customHeight="1">
      <c r="A86" s="249" t="s">
        <v>81</v>
      </c>
      <c r="B86" s="249" t="s">
        <v>83</v>
      </c>
      <c r="C86" s="249">
        <v>1</v>
      </c>
      <c r="D86" s="28" t="s">
        <v>84</v>
      </c>
      <c r="E86" s="29" t="str">
        <f>VLOOKUP(D86,'KHO TNJ'!$B$6:$C1071,2,FALSE)</f>
        <v>CX1TBM0393</v>
      </c>
      <c r="F86" s="40"/>
      <c r="G86" s="31" t="s">
        <v>53</v>
      </c>
      <c r="H86" s="41">
        <v>1</v>
      </c>
      <c r="I86" s="29"/>
      <c r="J86" s="34"/>
      <c r="K86" s="34"/>
      <c r="L86" s="32"/>
      <c r="M86" s="35"/>
    </row>
    <row r="87" spans="1:13" ht="81" customHeight="1">
      <c r="A87" s="250"/>
      <c r="B87" s="250"/>
      <c r="C87" s="250"/>
      <c r="D87" s="28" t="s">
        <v>90</v>
      </c>
      <c r="E87" s="29" t="str">
        <f>VLOOKUP(D87,'KHO TNJ'!$B$6:$C1071,2,FALSE)</f>
        <v>CX1NOA0382</v>
      </c>
      <c r="F87" s="39"/>
      <c r="G87" s="31" t="s">
        <v>51</v>
      </c>
      <c r="H87" s="41">
        <v>1030</v>
      </c>
      <c r="I87" s="29"/>
      <c r="J87" s="34"/>
      <c r="K87" s="34"/>
      <c r="L87" s="32"/>
      <c r="M87" s="35"/>
    </row>
    <row r="88" spans="1:13" ht="104.25" customHeight="1">
      <c r="A88" s="250"/>
      <c r="B88" s="250"/>
      <c r="C88" s="250"/>
      <c r="D88" s="28" t="s">
        <v>63</v>
      </c>
      <c r="E88" s="29" t="str">
        <f>VLOOKUP(D88,'KHO TNJ'!$B$6:$C1071,2,FALSE)</f>
        <v>CX1NOA0025</v>
      </c>
      <c r="F88" s="39"/>
      <c r="G88" s="31" t="s">
        <v>94</v>
      </c>
      <c r="H88" s="41">
        <v>12</v>
      </c>
      <c r="I88" s="29"/>
      <c r="J88" s="34"/>
      <c r="K88" s="34"/>
      <c r="L88" s="32"/>
      <c r="M88" s="35"/>
    </row>
    <row r="89" spans="1:13" ht="96" customHeight="1">
      <c r="A89" s="251"/>
      <c r="B89" s="251"/>
      <c r="C89" s="251"/>
      <c r="D89" s="28" t="s">
        <v>97</v>
      </c>
      <c r="E89" s="29" t="str">
        <f>VLOOKUP(D89,'KHO TNJ'!$B$6:$C1071,2,FALSE)</f>
        <v>CX1TBM0392</v>
      </c>
      <c r="F89" s="40"/>
      <c r="G89" s="31" t="s">
        <v>53</v>
      </c>
      <c r="H89" s="41">
        <v>2</v>
      </c>
      <c r="I89" s="29"/>
      <c r="J89" s="34"/>
      <c r="K89" s="34"/>
      <c r="L89" s="32"/>
      <c r="M89" s="35"/>
    </row>
    <row r="90" spans="1:13" ht="79.5" customHeight="1">
      <c r="A90" s="249" t="s">
        <v>100</v>
      </c>
      <c r="B90" s="249" t="s">
        <v>101</v>
      </c>
      <c r="C90" s="249">
        <v>1</v>
      </c>
      <c r="D90" s="28" t="s">
        <v>84</v>
      </c>
      <c r="E90" s="29" t="str">
        <f>VLOOKUP(D90,'KHO TNJ'!$B$6:$C1071,2,FALSE)</f>
        <v>CX1TBM0393</v>
      </c>
      <c r="F90" s="40"/>
      <c r="G90" s="31" t="s">
        <v>53</v>
      </c>
      <c r="H90" s="41">
        <v>1</v>
      </c>
      <c r="I90" s="29"/>
      <c r="J90" s="34"/>
      <c r="K90" s="34"/>
      <c r="L90" s="32"/>
      <c r="M90" s="35"/>
    </row>
    <row r="91" spans="1:13" ht="98.25" customHeight="1">
      <c r="A91" s="250"/>
      <c r="B91" s="250"/>
      <c r="C91" s="250"/>
      <c r="D91" s="28" t="s">
        <v>107</v>
      </c>
      <c r="E91" s="29" t="str">
        <f>VLOOKUP(D91,'KHO TNJ'!$B$6:$C1071,2,FALSE)</f>
        <v>CX1NOA0377</v>
      </c>
      <c r="F91" s="39"/>
      <c r="G91" s="31" t="s">
        <v>53</v>
      </c>
      <c r="H91" s="41">
        <v>1</v>
      </c>
      <c r="I91" s="29"/>
      <c r="J91" s="34"/>
      <c r="K91" s="34"/>
      <c r="L91" s="32"/>
      <c r="M91" s="35"/>
    </row>
    <row r="92" spans="1:13" ht="81" customHeight="1">
      <c r="A92" s="250"/>
      <c r="B92" s="250"/>
      <c r="C92" s="250"/>
      <c r="D92" s="28" t="s">
        <v>111</v>
      </c>
      <c r="E92" s="29" t="str">
        <f>VLOOKUP(D92,'KHO TNJ'!$B$6:$C1071,2,FALSE)</f>
        <v>CX1NOA0398</v>
      </c>
      <c r="F92" s="39"/>
      <c r="G92" s="31" t="s">
        <v>53</v>
      </c>
      <c r="H92" s="37">
        <v>0.5</v>
      </c>
      <c r="I92" s="29"/>
      <c r="J92" s="34"/>
      <c r="K92" s="34"/>
      <c r="L92" s="32"/>
      <c r="M92" s="35"/>
    </row>
    <row r="93" spans="1:13" ht="82.5" customHeight="1">
      <c r="A93" s="250"/>
      <c r="B93" s="250"/>
      <c r="C93" s="250"/>
      <c r="D93" s="28" t="s">
        <v>116</v>
      </c>
      <c r="E93" s="29" t="str">
        <f>VLOOKUP(D93,'KHO TNJ'!$B$6:$C1071,2,FALSE)</f>
        <v>CX1NOA0378</v>
      </c>
      <c r="F93" s="39"/>
      <c r="G93" s="31" t="s">
        <v>53</v>
      </c>
      <c r="H93" s="41">
        <v>0.5</v>
      </c>
      <c r="I93" s="29"/>
      <c r="J93" s="34"/>
      <c r="K93" s="34"/>
      <c r="L93" s="32"/>
      <c r="M93" s="35"/>
    </row>
    <row r="94" spans="1:13" ht="77.25" customHeight="1">
      <c r="A94" s="250"/>
      <c r="B94" s="250"/>
      <c r="C94" s="250"/>
      <c r="D94" s="28" t="s">
        <v>121</v>
      </c>
      <c r="E94" s="29" t="str">
        <f>VLOOKUP(D94,'KHO TNJ'!$B$6:$C1071,2,FALSE)</f>
        <v>CX1NOA0379</v>
      </c>
      <c r="F94" s="39"/>
      <c r="G94" s="31" t="s">
        <v>53</v>
      </c>
      <c r="H94" s="41">
        <v>1</v>
      </c>
      <c r="I94" s="29"/>
      <c r="J94" s="34"/>
      <c r="K94" s="34"/>
      <c r="L94" s="32"/>
      <c r="M94" s="35"/>
    </row>
    <row r="95" spans="1:13" ht="97.5" customHeight="1">
      <c r="A95" s="251"/>
      <c r="B95" s="251"/>
      <c r="C95" s="251"/>
      <c r="D95" s="28" t="s">
        <v>124</v>
      </c>
      <c r="E95" s="29" t="str">
        <f>VLOOKUP(D95,'KHO TNJ'!$B$6:$C1071,2,FALSE)</f>
        <v>CX1NOA0303</v>
      </c>
      <c r="F95" s="40"/>
      <c r="G95" s="31" t="s">
        <v>53</v>
      </c>
      <c r="H95" s="41">
        <v>4</v>
      </c>
      <c r="I95" s="29"/>
      <c r="J95" s="34"/>
      <c r="K95" s="34"/>
      <c r="L95" s="32"/>
      <c r="M95" s="35"/>
    </row>
    <row r="96" spans="1:13" ht="144.75" customHeight="1">
      <c r="A96" s="249" t="s">
        <v>128</v>
      </c>
      <c r="B96" s="249" t="s">
        <v>132</v>
      </c>
      <c r="C96" s="249">
        <v>2</v>
      </c>
      <c r="D96" s="28" t="s">
        <v>133</v>
      </c>
      <c r="E96" s="29" t="str">
        <f>VLOOKUP(D96,'KHO TNJ'!$B$6:$C1071,2,FALSE)</f>
        <v>CX1VVU0577</v>
      </c>
      <c r="F96" s="40"/>
      <c r="G96" s="31" t="s">
        <v>53</v>
      </c>
      <c r="H96" s="41">
        <v>2</v>
      </c>
      <c r="I96" s="29"/>
      <c r="J96" s="34"/>
      <c r="K96" s="34"/>
      <c r="L96" s="32"/>
      <c r="M96" s="35"/>
    </row>
    <row r="97" spans="1:13" ht="103.5" customHeight="1">
      <c r="A97" s="250"/>
      <c r="B97" s="250"/>
      <c r="C97" s="250"/>
      <c r="D97" s="28" t="s">
        <v>72</v>
      </c>
      <c r="E97" s="29" t="str">
        <f>VLOOKUP(D97,'KHO TNJ'!$B$6:$C1071,2,FALSE)</f>
        <v>CX1NOA0277</v>
      </c>
      <c r="F97" s="39"/>
      <c r="G97" s="31" t="s">
        <v>53</v>
      </c>
      <c r="H97" s="41">
        <v>8</v>
      </c>
      <c r="I97" s="29"/>
      <c r="J97" s="34"/>
      <c r="K97" s="34"/>
      <c r="L97" s="32"/>
      <c r="M97" s="35"/>
    </row>
    <row r="98" spans="1:13" ht="109.5" customHeight="1">
      <c r="A98" s="250"/>
      <c r="B98" s="250"/>
      <c r="C98" s="250"/>
      <c r="D98" s="28" t="s">
        <v>144</v>
      </c>
      <c r="E98" s="29" t="str">
        <f>VLOOKUP(D98,'KHO TNJ'!$B$6:$C1071,2,FALSE)</f>
        <v>CX1NOA0010</v>
      </c>
      <c r="F98" s="40"/>
      <c r="G98" s="31" t="s">
        <v>53</v>
      </c>
      <c r="H98" s="41">
        <v>8</v>
      </c>
      <c r="I98" s="29"/>
      <c r="J98" s="34"/>
      <c r="K98" s="34"/>
      <c r="L98" s="32"/>
      <c r="M98" s="35"/>
    </row>
    <row r="99" spans="1:13" ht="109.5" customHeight="1">
      <c r="A99" s="251"/>
      <c r="B99" s="251"/>
      <c r="C99" s="251"/>
      <c r="D99" s="28" t="s">
        <v>148</v>
      </c>
      <c r="E99" s="29" t="str">
        <f>VLOOKUP(D99,'KHO TNJ'!$B$6:$C1071,2,FALSE)</f>
        <v>CX1NOA0543</v>
      </c>
      <c r="F99" s="40"/>
      <c r="G99" s="31" t="s">
        <v>51</v>
      </c>
      <c r="H99" s="41">
        <v>7364</v>
      </c>
      <c r="I99" s="29"/>
      <c r="J99" s="34"/>
      <c r="K99" s="34"/>
      <c r="L99" s="32"/>
      <c r="M99" s="35"/>
    </row>
    <row r="100" spans="1:13" ht="115.5" customHeight="1">
      <c r="A100" s="28"/>
      <c r="B100" s="28"/>
      <c r="C100" s="28"/>
      <c r="D100" s="28" t="s">
        <v>151</v>
      </c>
      <c r="E100" s="29" t="str">
        <f>VLOOKUP(D100,'KHO TNJ'!$B$6:$C1071,2,FALSE)</f>
        <v>CX1HTP0355</v>
      </c>
      <c r="F100" s="40"/>
      <c r="G100" s="31" t="s">
        <v>53</v>
      </c>
      <c r="H100" s="41">
        <v>1</v>
      </c>
      <c r="I100" s="29"/>
      <c r="J100" s="34"/>
      <c r="K100" s="34"/>
      <c r="L100" s="32"/>
      <c r="M100" s="35"/>
    </row>
    <row r="101" spans="1:13" ht="116.25" customHeight="1">
      <c r="A101" s="249" t="s">
        <v>153</v>
      </c>
      <c r="B101" s="249"/>
      <c r="C101" s="249">
        <v>2</v>
      </c>
      <c r="D101" s="28" t="s">
        <v>157</v>
      </c>
      <c r="E101" s="29" t="str">
        <f>VLOOKUP(D101,'KHO TNJ'!$B$6:$C1071,2,FALSE)</f>
        <v>CX1LKB0399</v>
      </c>
      <c r="F101" s="39"/>
      <c r="G101" s="31" t="s">
        <v>53</v>
      </c>
      <c r="H101" s="41">
        <v>2</v>
      </c>
      <c r="I101" s="29"/>
      <c r="J101" s="34"/>
      <c r="K101" s="34"/>
      <c r="L101" s="32"/>
      <c r="M101" s="35"/>
    </row>
    <row r="102" spans="1:13" ht="116.25" customHeight="1">
      <c r="A102" s="250"/>
      <c r="B102" s="250"/>
      <c r="C102" s="250"/>
      <c r="D102" s="28" t="s">
        <v>159</v>
      </c>
      <c r="E102" s="29" t="str">
        <f>VLOOKUP(D102,'KHO TNJ'!$B$6:$C1071,2,FALSE)</f>
        <v>CX1VVU0566</v>
      </c>
      <c r="F102" s="39"/>
      <c r="G102" s="31" t="s">
        <v>53</v>
      </c>
      <c r="H102" s="41">
        <v>2</v>
      </c>
      <c r="I102" s="29"/>
      <c r="J102" s="34"/>
      <c r="K102" s="34"/>
      <c r="L102" s="32"/>
      <c r="M102" s="35"/>
    </row>
    <row r="103" spans="1:13" ht="116.25" customHeight="1">
      <c r="A103" s="250"/>
      <c r="B103" s="250"/>
      <c r="C103" s="250"/>
      <c r="D103" s="28" t="s">
        <v>162</v>
      </c>
      <c r="E103" s="29" t="str">
        <f>VLOOKUP(D103,'KHO TNJ'!$B$6:$C1071,2,FALSE)</f>
        <v>CX1VVU0567</v>
      </c>
      <c r="F103" s="39"/>
      <c r="G103" s="31" t="s">
        <v>53</v>
      </c>
      <c r="H103" s="41">
        <v>2</v>
      </c>
      <c r="I103" s="29"/>
      <c r="J103" s="34"/>
      <c r="K103" s="34"/>
      <c r="L103" s="32"/>
      <c r="M103" s="35"/>
    </row>
    <row r="104" spans="1:13" ht="116.25" customHeight="1">
      <c r="A104" s="250"/>
      <c r="B104" s="250"/>
      <c r="C104" s="250"/>
      <c r="D104" s="44" t="s">
        <v>166</v>
      </c>
      <c r="E104" s="29" t="str">
        <f>VLOOKUP(D104,'KHO TNJ'!$B$6:$C1071,2,FALSE)</f>
        <v>CX1NOA0432</v>
      </c>
      <c r="F104" s="40"/>
      <c r="G104" s="31" t="s">
        <v>53</v>
      </c>
      <c r="H104" s="41">
        <v>8</v>
      </c>
      <c r="I104" s="29"/>
      <c r="J104" s="34"/>
      <c r="K104" s="34"/>
      <c r="L104" s="32"/>
      <c r="M104" s="35"/>
    </row>
    <row r="105" spans="1:13" ht="116.25" customHeight="1">
      <c r="A105" s="250"/>
      <c r="B105" s="250"/>
      <c r="C105" s="250"/>
      <c r="D105" s="44" t="s">
        <v>170</v>
      </c>
      <c r="E105" s="29" t="str">
        <f>VLOOKUP(D105,'KHO TNJ'!$B$6:$C1071,2,FALSE)</f>
        <v>CX1NOA0433</v>
      </c>
      <c r="F105" s="40"/>
      <c r="G105" s="31" t="s">
        <v>53</v>
      </c>
      <c r="H105" s="41">
        <v>4</v>
      </c>
      <c r="I105" s="29"/>
      <c r="J105" s="34"/>
      <c r="K105" s="34"/>
      <c r="L105" s="32"/>
      <c r="M105" s="35"/>
    </row>
    <row r="106" spans="1:13" ht="112.5" customHeight="1">
      <c r="A106" s="250"/>
      <c r="B106" s="250"/>
      <c r="C106" s="250"/>
      <c r="D106" s="28" t="s">
        <v>173</v>
      </c>
      <c r="E106" s="29" t="str">
        <f>VLOOKUP(D106,'KHO TNJ'!$B$6:$C1071,2,FALSE)</f>
        <v>CX1NOA0240</v>
      </c>
      <c r="F106" s="40"/>
      <c r="G106" s="31" t="s">
        <v>53</v>
      </c>
      <c r="H106" s="41">
        <v>12</v>
      </c>
      <c r="I106" s="29"/>
      <c r="J106" s="34"/>
      <c r="K106" s="34"/>
      <c r="L106" s="32"/>
      <c r="M106" s="35"/>
    </row>
    <row r="107" spans="1:13" ht="112.5" customHeight="1">
      <c r="A107" s="251"/>
      <c r="B107" s="251"/>
      <c r="C107" s="251"/>
      <c r="D107" s="28" t="s">
        <v>176</v>
      </c>
      <c r="E107" s="29" t="str">
        <f>VLOOKUP(D107,'KHO TNJ'!$B$6:$C1071,2,FALSE)</f>
        <v>CX1NOA0539</v>
      </c>
      <c r="F107" s="40"/>
      <c r="G107" s="31" t="s">
        <v>53</v>
      </c>
      <c r="H107" s="41">
        <v>24</v>
      </c>
      <c r="I107" s="29"/>
      <c r="J107" s="34"/>
      <c r="K107" s="34"/>
      <c r="L107" s="32"/>
      <c r="M107" s="35"/>
    </row>
    <row r="108" spans="1:13" ht="113.25" customHeight="1">
      <c r="A108" s="249" t="s">
        <v>179</v>
      </c>
      <c r="B108" s="249" t="s">
        <v>182</v>
      </c>
      <c r="C108" s="249">
        <v>6</v>
      </c>
      <c r="D108" s="28" t="s">
        <v>184</v>
      </c>
      <c r="E108" s="29" t="str">
        <f>VLOOKUP(D108,'KHO TNJ'!$B$6:$C1071,2,FALSE)</f>
        <v>CX1NOA0105</v>
      </c>
      <c r="F108" s="40"/>
      <c r="G108" s="31" t="s">
        <v>51</v>
      </c>
      <c r="H108" s="41">
        <v>2844</v>
      </c>
      <c r="I108" s="29"/>
      <c r="J108" s="34"/>
      <c r="K108" s="34"/>
      <c r="L108" s="32"/>
      <c r="M108" s="35"/>
    </row>
    <row r="109" spans="1:13" ht="96" customHeight="1">
      <c r="A109" s="250"/>
      <c r="B109" s="250"/>
      <c r="C109" s="250"/>
      <c r="D109" s="28" t="s">
        <v>187</v>
      </c>
      <c r="E109" s="29" t="str">
        <f>VLOOKUP(D109,'KHO TNJ'!$B$6:$C1071,2,FALSE)</f>
        <v>CX1NOA0346</v>
      </c>
      <c r="F109" s="40"/>
      <c r="G109" s="31" t="s">
        <v>51</v>
      </c>
      <c r="H109" s="41">
        <v>110</v>
      </c>
      <c r="I109" s="29"/>
      <c r="J109" s="34"/>
      <c r="K109" s="34"/>
      <c r="L109" s="32"/>
      <c r="M109" s="35"/>
    </row>
    <row r="110" spans="1:13" ht="96" customHeight="1">
      <c r="A110" s="250"/>
      <c r="B110" s="250"/>
      <c r="C110" s="250"/>
      <c r="D110" s="28" t="s">
        <v>189</v>
      </c>
      <c r="E110" s="29" t="str">
        <f>VLOOKUP(D110,'KHO TNJ'!$B$6:$C1071,2,FALSE)</f>
        <v>CX1NOA0381</v>
      </c>
      <c r="F110" s="39"/>
      <c r="G110" s="31" t="s">
        <v>94</v>
      </c>
      <c r="H110" s="41">
        <v>12</v>
      </c>
      <c r="I110" s="29"/>
      <c r="J110" s="34"/>
      <c r="K110" s="34"/>
      <c r="L110" s="32"/>
      <c r="M110" s="35"/>
    </row>
    <row r="111" spans="1:13" ht="101.25" customHeight="1">
      <c r="A111" s="251"/>
      <c r="B111" s="251"/>
      <c r="C111" s="251"/>
      <c r="D111" s="28" t="s">
        <v>193</v>
      </c>
      <c r="E111" s="29" t="str">
        <f>VLOOKUP(D111,'KHO TNJ'!$B$6:$C1071,2,FALSE)</f>
        <v>CX1NOA0300</v>
      </c>
      <c r="F111" s="39"/>
      <c r="G111" s="31" t="s">
        <v>53</v>
      </c>
      <c r="H111" s="41">
        <v>24</v>
      </c>
      <c r="I111" s="29"/>
      <c r="J111" s="34"/>
      <c r="K111" s="34"/>
      <c r="L111" s="32"/>
      <c r="M111" s="35"/>
    </row>
    <row r="112" spans="1:13" ht="123.75" customHeight="1">
      <c r="A112" s="28"/>
      <c r="B112" s="28"/>
      <c r="C112" s="28"/>
      <c r="D112" s="28" t="s">
        <v>195</v>
      </c>
      <c r="E112" s="29" t="str">
        <f>VLOOKUP(D112,'KHO TNJ'!$B$6:$C1071,2,FALSE)</f>
        <v>CX1VVU0578</v>
      </c>
      <c r="F112" s="40"/>
      <c r="G112" s="31" t="s">
        <v>53</v>
      </c>
      <c r="H112" s="41">
        <v>1</v>
      </c>
      <c r="I112" s="29"/>
      <c r="J112" s="34"/>
      <c r="K112" s="34"/>
      <c r="L112" s="32"/>
      <c r="M112" s="35"/>
    </row>
    <row r="113" spans="1:13" ht="100.5" customHeight="1">
      <c r="A113" s="28"/>
      <c r="B113" s="28"/>
      <c r="C113" s="28"/>
      <c r="D113" s="28" t="s">
        <v>196</v>
      </c>
      <c r="E113" s="29" t="str">
        <f>VLOOKUP(D113,'KHO TNJ'!$B$6:$C1071,2,FALSE)</f>
        <v>CX1VVU0579</v>
      </c>
      <c r="F113" s="40"/>
      <c r="G113" s="31" t="s">
        <v>53</v>
      </c>
      <c r="H113" s="41">
        <v>2</v>
      </c>
      <c r="I113" s="29"/>
      <c r="J113" s="34"/>
      <c r="K113" s="34"/>
      <c r="L113" s="32"/>
      <c r="M113" s="35"/>
    </row>
    <row r="114" spans="1:13" ht="127.5" customHeight="1">
      <c r="A114" s="249"/>
      <c r="B114" s="249"/>
      <c r="C114" s="249"/>
      <c r="D114" s="28" t="s">
        <v>199</v>
      </c>
      <c r="E114" s="29" t="str">
        <f>VLOOKUP(D114,'KHO TNJ'!$B$6:$C1071,2,FALSE)</f>
        <v>CX1GOL0384</v>
      </c>
      <c r="F114" s="39"/>
      <c r="G114" s="31" t="s">
        <v>53</v>
      </c>
      <c r="H114" s="41">
        <v>1</v>
      </c>
      <c r="I114" s="29"/>
      <c r="J114" s="34"/>
      <c r="K114" s="34"/>
      <c r="L114" s="32"/>
      <c r="M114" s="35"/>
    </row>
    <row r="115" spans="1:13" ht="105" customHeight="1">
      <c r="A115" s="251"/>
      <c r="B115" s="251"/>
      <c r="C115" s="251"/>
      <c r="D115" s="28" t="s">
        <v>201</v>
      </c>
      <c r="E115" s="29" t="e">
        <f>VLOOKUP(D115,'KHO TNJ'!$B$6:$C1071,2,FALSE)</f>
        <v>#N/A</v>
      </c>
      <c r="F115" s="40"/>
      <c r="G115" s="31" t="s">
        <v>53</v>
      </c>
      <c r="H115" s="41">
        <v>0</v>
      </c>
      <c r="I115" s="29"/>
      <c r="J115" s="34"/>
      <c r="K115" s="34"/>
      <c r="L115" s="32"/>
      <c r="M115" s="35"/>
    </row>
    <row r="116" spans="1:13" ht="111.75" customHeight="1">
      <c r="A116" s="28"/>
      <c r="B116" s="28"/>
      <c r="C116" s="28"/>
      <c r="D116" s="28" t="s">
        <v>203</v>
      </c>
      <c r="E116" s="29" t="str">
        <f>VLOOKUP(D116,'KHO TNJ'!$B$6:$C1071,2,FALSE)</f>
        <v>CX1NOA0380</v>
      </c>
      <c r="F116" s="40"/>
      <c r="G116" s="31" t="s">
        <v>53</v>
      </c>
      <c r="H116" s="41">
        <v>1</v>
      </c>
      <c r="I116" s="29"/>
      <c r="J116" s="34"/>
      <c r="K116" s="34"/>
      <c r="L116" s="32"/>
      <c r="M116" s="35"/>
    </row>
    <row r="117" spans="1:13" ht="111.75" customHeight="1">
      <c r="A117" s="28"/>
      <c r="B117" s="28"/>
      <c r="C117" s="28"/>
      <c r="D117" s="28" t="s">
        <v>205</v>
      </c>
      <c r="E117" s="29" t="str">
        <f>VLOOKUP(D117,'KHO TNJ'!$B$6:$C1071,2,FALSE)</f>
        <v>CX1KAN0158</v>
      </c>
      <c r="F117" s="40"/>
      <c r="G117" s="31" t="s">
        <v>51</v>
      </c>
      <c r="H117" s="41">
        <v>1402</v>
      </c>
      <c r="I117" s="29"/>
      <c r="J117" s="34"/>
      <c r="K117" s="34"/>
      <c r="L117" s="32"/>
      <c r="M117" s="35"/>
    </row>
    <row r="118" spans="1:13" ht="111.75" customHeight="1">
      <c r="A118" s="28"/>
      <c r="B118" s="28"/>
      <c r="C118" s="28"/>
      <c r="D118" s="28" t="s">
        <v>207</v>
      </c>
      <c r="E118" s="29" t="str">
        <f>VLOOKUP(D118,'KHO TNJ'!$B$6:$C1071,2,FALSE)</f>
        <v>CX1KAN0157</v>
      </c>
      <c r="F118" s="40"/>
      <c r="G118" s="31" t="s">
        <v>51</v>
      </c>
      <c r="H118" s="41">
        <v>2320</v>
      </c>
      <c r="I118" s="29"/>
      <c r="J118" s="34"/>
      <c r="K118" s="34"/>
      <c r="L118" s="32"/>
      <c r="M118" s="35"/>
    </row>
    <row r="119" spans="1:13" ht="127.5" customHeight="1">
      <c r="A119" s="249"/>
      <c r="B119" s="249"/>
      <c r="C119" s="249"/>
      <c r="D119" s="28" t="s">
        <v>209</v>
      </c>
      <c r="E119" s="29" t="str">
        <f>VLOOKUP(D119,'KHO TNJ'!$B$6:$C1071,2,FALSE)</f>
        <v>CX1KLO0356</v>
      </c>
      <c r="F119" s="40"/>
      <c r="G119" s="31" t="s">
        <v>53</v>
      </c>
      <c r="H119" s="41">
        <v>1</v>
      </c>
      <c r="I119" s="29"/>
      <c r="J119" s="34"/>
      <c r="K119" s="34"/>
      <c r="L119" s="32"/>
      <c r="M119" s="35"/>
    </row>
    <row r="120" spans="1:13" ht="100.5" customHeight="1">
      <c r="A120" s="251"/>
      <c r="B120" s="251"/>
      <c r="C120" s="251"/>
      <c r="D120" s="28" t="s">
        <v>210</v>
      </c>
      <c r="E120" s="29" t="str">
        <f>VLOOKUP(D120,'KHO TNJ'!$B$6:$C1071,2,FALSE)</f>
        <v>CX1NOA0280</v>
      </c>
      <c r="F120" s="40"/>
      <c r="G120" s="31" t="s">
        <v>53</v>
      </c>
      <c r="H120" s="41">
        <v>2</v>
      </c>
      <c r="I120" s="29"/>
      <c r="J120" s="34"/>
      <c r="K120" s="34"/>
      <c r="L120" s="32"/>
      <c r="M120" s="35"/>
    </row>
    <row r="121" spans="1:13" ht="123" customHeight="1">
      <c r="A121" s="249" t="s">
        <v>212</v>
      </c>
      <c r="B121" s="249"/>
      <c r="C121" s="249">
        <v>1</v>
      </c>
      <c r="D121" s="28" t="s">
        <v>213</v>
      </c>
      <c r="E121" s="29" t="str">
        <f>VLOOKUP(D121,'KHO TNJ'!$B$6:$C1071,2,FALSE)</f>
        <v>CX1NOA0128</v>
      </c>
      <c r="F121" s="40"/>
      <c r="G121" s="31" t="s">
        <v>53</v>
      </c>
      <c r="H121" s="41">
        <v>1</v>
      </c>
      <c r="I121" s="29"/>
      <c r="J121" s="34"/>
      <c r="K121" s="34"/>
      <c r="L121" s="32"/>
      <c r="M121" s="35"/>
    </row>
    <row r="122" spans="1:13" ht="123" customHeight="1">
      <c r="A122" s="250"/>
      <c r="B122" s="250"/>
      <c r="C122" s="250"/>
      <c r="D122" s="28" t="s">
        <v>216</v>
      </c>
      <c r="E122" s="29" t="str">
        <f>VLOOKUP(D122,'KHO TNJ'!$B$6:$C1071,2,FALSE)</f>
        <v>CX1NOA0159</v>
      </c>
      <c r="F122" s="40"/>
      <c r="G122" s="31" t="s">
        <v>53</v>
      </c>
      <c r="H122" s="41">
        <v>4</v>
      </c>
      <c r="I122" s="29"/>
      <c r="J122" s="34"/>
      <c r="K122" s="34"/>
      <c r="L122" s="32"/>
      <c r="M122" s="35"/>
    </row>
    <row r="123" spans="1:13" ht="123" customHeight="1">
      <c r="A123" s="250"/>
      <c r="B123" s="250"/>
      <c r="C123" s="250"/>
      <c r="D123" s="28" t="s">
        <v>180</v>
      </c>
      <c r="E123" s="29" t="str">
        <f>VLOOKUP(D123,'KHO TNJ'!$B$6:$C1071,2,FALSE)</f>
        <v>CX1NOA0278</v>
      </c>
      <c r="F123" s="39"/>
      <c r="G123" s="31" t="s">
        <v>53</v>
      </c>
      <c r="H123" s="41">
        <v>4</v>
      </c>
      <c r="I123" s="29"/>
      <c r="J123" s="34"/>
      <c r="K123" s="34"/>
      <c r="L123" s="32"/>
      <c r="M123" s="35"/>
    </row>
    <row r="124" spans="1:13" ht="123" customHeight="1">
      <c r="A124" s="251"/>
      <c r="B124" s="251"/>
      <c r="C124" s="251"/>
      <c r="D124" s="28" t="s">
        <v>158</v>
      </c>
      <c r="E124" s="29" t="str">
        <f>VLOOKUP(D124,'KHO TNJ'!$B$6:$C1071,2,FALSE)</f>
        <v>CX1NOA0081</v>
      </c>
      <c r="F124" s="40"/>
      <c r="G124" s="31" t="s">
        <v>53</v>
      </c>
      <c r="H124" s="41">
        <v>4</v>
      </c>
      <c r="I124" s="29"/>
      <c r="J124" s="34"/>
      <c r="K124" s="34"/>
      <c r="L124" s="32"/>
      <c r="M124" s="35"/>
    </row>
    <row r="125" spans="1:13" ht="123" customHeight="1">
      <c r="A125" s="249" t="s">
        <v>222</v>
      </c>
      <c r="B125" s="249" t="s">
        <v>227</v>
      </c>
      <c r="C125" s="249">
        <v>1</v>
      </c>
      <c r="D125" s="28" t="s">
        <v>233</v>
      </c>
      <c r="E125" s="29" t="str">
        <f>VLOOKUP(D125,'KHO TNJ'!$B$6:$C1071,2,FALSE)</f>
        <v>CX1VVU0580</v>
      </c>
      <c r="F125" s="39"/>
      <c r="G125" s="31" t="s">
        <v>53</v>
      </c>
      <c r="H125" s="41">
        <v>1</v>
      </c>
      <c r="I125" s="29"/>
      <c r="J125" s="34"/>
      <c r="K125" s="34"/>
      <c r="L125" s="32"/>
      <c r="M125" s="35"/>
    </row>
    <row r="126" spans="1:13" ht="123" customHeight="1">
      <c r="A126" s="250"/>
      <c r="B126" s="250"/>
      <c r="C126" s="250"/>
      <c r="D126" s="28" t="s">
        <v>235</v>
      </c>
      <c r="E126" s="29" t="str">
        <f>VLOOKUP(D126,'KHO TNJ'!$B$6:$C1071,2,FALSE)</f>
        <v>CX1NOA0405</v>
      </c>
      <c r="F126" s="36"/>
      <c r="G126" s="31" t="s">
        <v>51</v>
      </c>
      <c r="H126" s="41">
        <v>1412.6</v>
      </c>
      <c r="I126" s="29"/>
      <c r="J126" s="34"/>
      <c r="K126" s="34"/>
      <c r="L126" s="32"/>
      <c r="M126" s="35"/>
    </row>
    <row r="127" spans="1:13" ht="123" customHeight="1">
      <c r="A127" s="250"/>
      <c r="B127" s="250"/>
      <c r="C127" s="250"/>
      <c r="D127" s="28" t="s">
        <v>59</v>
      </c>
      <c r="E127" s="29" t="str">
        <f>VLOOKUP(D127,'KHO TNJ'!$B$6:$C1071,2,FALSE)</f>
        <v>CX1NOA0151</v>
      </c>
      <c r="F127" s="36"/>
      <c r="G127" s="31" t="s">
        <v>51</v>
      </c>
      <c r="H127" s="41">
        <v>1577.6</v>
      </c>
      <c r="I127" s="29"/>
      <c r="J127" s="34"/>
      <c r="K127" s="34"/>
      <c r="L127" s="32"/>
      <c r="M127" s="35"/>
    </row>
    <row r="128" spans="1:13" ht="123" customHeight="1">
      <c r="A128" s="250"/>
      <c r="B128" s="250"/>
      <c r="C128" s="250"/>
      <c r="D128" s="28" t="s">
        <v>237</v>
      </c>
      <c r="E128" s="29" t="str">
        <f>VLOOKUP(D128,'KHO TNJ'!$B$6:$C1071,2,FALSE)</f>
        <v>CX1NOA0403</v>
      </c>
      <c r="F128" s="36"/>
      <c r="G128" s="31" t="s">
        <v>51</v>
      </c>
      <c r="H128" s="41">
        <v>136</v>
      </c>
      <c r="I128" s="29"/>
      <c r="J128" s="34"/>
      <c r="K128" s="34"/>
      <c r="L128" s="32"/>
      <c r="M128" s="35"/>
    </row>
    <row r="129" spans="1:13" ht="123" customHeight="1">
      <c r="A129" s="250"/>
      <c r="B129" s="250"/>
      <c r="C129" s="250"/>
      <c r="D129" s="28" t="s">
        <v>70</v>
      </c>
      <c r="E129" s="29" t="str">
        <f>VLOOKUP(D129,'KHO TNJ'!$B$6:$C1071,2,FALSE)</f>
        <v>CX1RBI0427</v>
      </c>
      <c r="F129" s="36"/>
      <c r="G129" s="31" t="s">
        <v>53</v>
      </c>
      <c r="H129" s="41">
        <v>6</v>
      </c>
      <c r="I129" s="29"/>
      <c r="J129" s="34"/>
      <c r="K129" s="34"/>
      <c r="L129" s="32"/>
      <c r="M129" s="35"/>
    </row>
    <row r="130" spans="1:13" ht="123" customHeight="1">
      <c r="A130" s="250"/>
      <c r="B130" s="250"/>
      <c r="C130" s="250"/>
      <c r="D130" s="28" t="s">
        <v>69</v>
      </c>
      <c r="E130" s="29" t="str">
        <f>VLOOKUP(D130,'KHO TNJ'!$B$6:$C1071,2,FALSE)</f>
        <v>CX1NOA0431</v>
      </c>
      <c r="F130" s="40"/>
      <c r="G130" s="31" t="s">
        <v>53</v>
      </c>
      <c r="H130" s="41">
        <v>4</v>
      </c>
      <c r="I130" s="29"/>
      <c r="J130" s="34"/>
      <c r="K130" s="34"/>
      <c r="L130" s="32"/>
      <c r="M130" s="35"/>
    </row>
    <row r="131" spans="1:13" ht="123" customHeight="1">
      <c r="A131" s="250"/>
      <c r="B131" s="250"/>
      <c r="C131" s="250"/>
      <c r="D131" s="28" t="s">
        <v>65</v>
      </c>
      <c r="E131" s="29" t="str">
        <f>VLOOKUP(D131,'KHO TNJ'!$B$6:$C1071,2,FALSE)</f>
        <v>CX1NOA0115</v>
      </c>
      <c r="F131" s="40"/>
      <c r="G131" s="31" t="s">
        <v>53</v>
      </c>
      <c r="H131" s="41">
        <v>4</v>
      </c>
      <c r="I131" s="29"/>
      <c r="J131" s="34"/>
      <c r="K131" s="34"/>
      <c r="L131" s="32"/>
      <c r="M131" s="35"/>
    </row>
    <row r="132" spans="1:13" ht="123" customHeight="1">
      <c r="A132" s="250"/>
      <c r="B132" s="250"/>
      <c r="C132" s="250"/>
      <c r="D132" s="28" t="s">
        <v>63</v>
      </c>
      <c r="E132" s="29" t="str">
        <f>VLOOKUP(D132,'KHO TNJ'!$B$6:$C1071,2,FALSE)</f>
        <v>CX1NOA0025</v>
      </c>
      <c r="F132" s="40"/>
      <c r="G132" s="31" t="s">
        <v>53</v>
      </c>
      <c r="H132" s="41">
        <v>8</v>
      </c>
      <c r="I132" s="29"/>
      <c r="J132" s="34"/>
      <c r="K132" s="34"/>
      <c r="L132" s="32"/>
      <c r="M132" s="35"/>
    </row>
    <row r="133" spans="1:13" ht="123" customHeight="1">
      <c r="A133" s="250"/>
      <c r="B133" s="250"/>
      <c r="C133" s="250"/>
      <c r="D133" s="28" t="s">
        <v>72</v>
      </c>
      <c r="E133" s="29" t="str">
        <f>VLOOKUP(D133,'KHO TNJ'!$B$6:$C1071,2,FALSE)</f>
        <v>CX1NOA0277</v>
      </c>
      <c r="F133" s="39"/>
      <c r="G133" s="31" t="s">
        <v>53</v>
      </c>
      <c r="H133" s="41">
        <v>16</v>
      </c>
      <c r="I133" s="29"/>
      <c r="J133" s="34"/>
      <c r="K133" s="34"/>
      <c r="L133" s="32"/>
      <c r="M133" s="35"/>
    </row>
    <row r="134" spans="1:13" ht="123" customHeight="1">
      <c r="A134" s="251"/>
      <c r="B134" s="251"/>
      <c r="C134" s="251"/>
      <c r="D134" s="28" t="s">
        <v>243</v>
      </c>
      <c r="E134" s="29" t="str">
        <f>VLOOKUP(D134,'KHO TNJ'!$B$6:$C1071,2,FALSE)</f>
        <v>CX1HTP0624</v>
      </c>
      <c r="F134" s="39"/>
      <c r="G134" s="31" t="s">
        <v>53</v>
      </c>
      <c r="H134" s="41">
        <v>4</v>
      </c>
      <c r="I134" s="29"/>
      <c r="J134" s="34"/>
      <c r="K134" s="34"/>
      <c r="L134" s="32"/>
      <c r="M134" s="35"/>
    </row>
    <row r="135" spans="1:13" ht="123" customHeight="1">
      <c r="A135" s="249" t="s">
        <v>244</v>
      </c>
      <c r="B135" s="249"/>
      <c r="C135" s="249">
        <v>2</v>
      </c>
      <c r="D135" s="28" t="s">
        <v>55</v>
      </c>
      <c r="E135" s="29" t="str">
        <f>VLOOKUP(D135,'KHO TNJ'!$B$6:$C1071,2,FALSE)</f>
        <v>CX1NOA0110</v>
      </c>
      <c r="F135" s="36"/>
      <c r="G135" s="31" t="s">
        <v>51</v>
      </c>
      <c r="H135" s="41">
        <v>1600</v>
      </c>
      <c r="I135" s="29"/>
      <c r="J135" s="34"/>
      <c r="K135" s="34"/>
      <c r="L135" s="32"/>
      <c r="M135" s="35"/>
    </row>
    <row r="136" spans="1:13" ht="123" customHeight="1">
      <c r="A136" s="250"/>
      <c r="B136" s="250"/>
      <c r="C136" s="250"/>
      <c r="D136" s="28" t="s">
        <v>247</v>
      </c>
      <c r="E136" s="29" t="str">
        <f>VLOOKUP(D136,'KHO TNJ'!$B$6:$C1071,2,FALSE)</f>
        <v>CX1NOA0559</v>
      </c>
      <c r="F136" s="36"/>
      <c r="G136" s="31" t="s">
        <v>51</v>
      </c>
      <c r="H136" s="41">
        <v>372</v>
      </c>
      <c r="I136" s="29"/>
      <c r="J136" s="34"/>
      <c r="K136" s="34"/>
      <c r="L136" s="32"/>
      <c r="M136" s="35"/>
    </row>
    <row r="137" spans="1:13" ht="123" customHeight="1">
      <c r="A137" s="250"/>
      <c r="B137" s="250"/>
      <c r="C137" s="250"/>
      <c r="D137" s="28" t="s">
        <v>65</v>
      </c>
      <c r="E137" s="29" t="str">
        <f>VLOOKUP(D137,'KHO TNJ'!$B$6:$C1071,2,FALSE)</f>
        <v>CX1NOA0115</v>
      </c>
      <c r="F137" s="40"/>
      <c r="G137" s="31" t="s">
        <v>53</v>
      </c>
      <c r="H137" s="41">
        <v>2</v>
      </c>
      <c r="I137" s="29"/>
      <c r="J137" s="34"/>
      <c r="K137" s="34"/>
      <c r="L137" s="32"/>
      <c r="M137" s="35"/>
    </row>
    <row r="138" spans="1:13" ht="123" customHeight="1">
      <c r="A138" s="250"/>
      <c r="B138" s="250"/>
      <c r="C138" s="250"/>
      <c r="D138" s="28" t="s">
        <v>144</v>
      </c>
      <c r="E138" s="29" t="str">
        <f>VLOOKUP(D138,'KHO TNJ'!$B$6:$C1071,2,FALSE)</f>
        <v>CX1NOA0010</v>
      </c>
      <c r="F138" s="40"/>
      <c r="G138" s="31" t="s">
        <v>53</v>
      </c>
      <c r="H138" s="41">
        <v>2</v>
      </c>
      <c r="I138" s="29"/>
      <c r="J138" s="34"/>
      <c r="K138" s="34"/>
      <c r="L138" s="32"/>
      <c r="M138" s="35"/>
    </row>
    <row r="139" spans="1:13" ht="123" customHeight="1">
      <c r="A139" s="250"/>
      <c r="B139" s="250"/>
      <c r="C139" s="250"/>
      <c r="D139" s="28" t="s">
        <v>63</v>
      </c>
      <c r="E139" s="29" t="str">
        <f>VLOOKUP(D139,'KHO TNJ'!$B$6:$C1071,2,FALSE)</f>
        <v>CX1NOA0025</v>
      </c>
      <c r="F139" s="40"/>
      <c r="G139" s="31" t="s">
        <v>53</v>
      </c>
      <c r="H139" s="41">
        <v>4</v>
      </c>
      <c r="I139" s="29"/>
      <c r="J139" s="34"/>
      <c r="K139" s="34"/>
      <c r="L139" s="32"/>
      <c r="M139" s="35"/>
    </row>
    <row r="140" spans="1:13" ht="123" customHeight="1">
      <c r="A140" s="251"/>
      <c r="B140" s="251"/>
      <c r="C140" s="251"/>
      <c r="D140" s="28" t="s">
        <v>72</v>
      </c>
      <c r="E140" s="29" t="str">
        <f>VLOOKUP(D140,'KHO TNJ'!$B$6:$C1071,2,FALSE)</f>
        <v>CX1NOA0277</v>
      </c>
      <c r="F140" s="39"/>
      <c r="G140" s="31" t="s">
        <v>53</v>
      </c>
      <c r="H140" s="41">
        <v>14</v>
      </c>
      <c r="I140" s="29"/>
      <c r="J140" s="34"/>
      <c r="K140" s="34"/>
      <c r="L140" s="32"/>
      <c r="M140" s="35"/>
    </row>
    <row r="141" spans="1:13" ht="30" customHeight="1">
      <c r="A141" s="257" t="s">
        <v>215</v>
      </c>
      <c r="B141" s="233"/>
      <c r="C141" s="233"/>
      <c r="D141" s="233"/>
      <c r="E141" s="233"/>
      <c r="F141" s="233"/>
      <c r="G141" s="233"/>
      <c r="H141" s="233"/>
      <c r="I141" s="233"/>
      <c r="J141" s="233"/>
      <c r="K141" s="233"/>
      <c r="L141" s="234"/>
      <c r="M141" s="60"/>
    </row>
    <row r="142" spans="1:13" ht="26.25">
      <c r="A142" s="254" t="s">
        <v>219</v>
      </c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4"/>
      <c r="M142" s="48"/>
    </row>
    <row r="143" spans="1:13" ht="76.5">
      <c r="A143" s="49"/>
      <c r="B143" s="50" t="s">
        <v>220</v>
      </c>
      <c r="C143" s="50" t="s">
        <v>221</v>
      </c>
      <c r="D143" s="50" t="s">
        <v>35</v>
      </c>
      <c r="E143" s="51" t="s">
        <v>223</v>
      </c>
      <c r="F143" s="50" t="s">
        <v>224</v>
      </c>
      <c r="G143" s="50" t="s">
        <v>225</v>
      </c>
      <c r="H143" s="50" t="s">
        <v>226</v>
      </c>
      <c r="I143" s="50" t="s">
        <v>228</v>
      </c>
      <c r="J143" s="63" t="s">
        <v>229</v>
      </c>
      <c r="K143" s="64" t="s">
        <v>230</v>
      </c>
      <c r="L143" s="65" t="s">
        <v>231</v>
      </c>
      <c r="M143" s="66"/>
    </row>
    <row r="144" spans="1:13" ht="19.5">
      <c r="A144" s="255" t="s">
        <v>232</v>
      </c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4"/>
      <c r="M144" s="67"/>
    </row>
    <row r="145" spans="1:13" ht="99" customHeight="1">
      <c r="A145" s="55"/>
      <c r="B145" s="28">
        <v>1</v>
      </c>
      <c r="C145" s="28" t="s">
        <v>236</v>
      </c>
      <c r="D145" s="28" t="str">
        <f t="array" ref="D145">IF(C145="","",IFERROR(INDEX('KHO TNJ'!$C$6:$C1071,MATCH(C145,'KHO TNJ'!$B$6:$B1071,0)),"#N/A"))</f>
        <v>CX1LOC0016</v>
      </c>
      <c r="E145" s="39"/>
      <c r="F145" s="28" t="s">
        <v>238</v>
      </c>
      <c r="G145" s="28">
        <v>0.05</v>
      </c>
      <c r="H145" s="28">
        <v>5</v>
      </c>
      <c r="I145" s="40">
        <f t="shared" ref="I145:I152" si="0">$G145*$H145/100</f>
        <v>2.5000000000000001E-3</v>
      </c>
      <c r="J145" s="68">
        <f t="shared" ref="J145:J152" si="1">$G145+$I145</f>
        <v>5.2500000000000005E-2</v>
      </c>
      <c r="K145" s="68">
        <f>($G145+$I145)*THONG_TIN_CHUNG!B$10</f>
        <v>0.52500000000000002</v>
      </c>
      <c r="L145" s="58">
        <v>0</v>
      </c>
      <c r="M145" s="59"/>
    </row>
    <row r="146" spans="1:13" ht="99.75" customHeight="1">
      <c r="A146" s="69"/>
      <c r="B146" s="28">
        <v>2</v>
      </c>
      <c r="C146" s="28" t="s">
        <v>241</v>
      </c>
      <c r="D146" s="28" t="str">
        <f t="array" ref="D146">IF(C146="","",IFERROR(INDEX('KHO TNJ'!$C$6:$C1071,MATCH(C146,'KHO TNJ'!$B$6:$B1071,0)),"#N/A"))</f>
        <v>CX2LOC0155</v>
      </c>
      <c r="E146" s="39"/>
      <c r="F146" s="28" t="s">
        <v>238</v>
      </c>
      <c r="G146" s="28">
        <v>0.05</v>
      </c>
      <c r="H146" s="28">
        <v>5</v>
      </c>
      <c r="I146" s="40">
        <f t="shared" si="0"/>
        <v>2.5000000000000001E-3</v>
      </c>
      <c r="J146" s="68">
        <f t="shared" si="1"/>
        <v>5.2500000000000005E-2</v>
      </c>
      <c r="K146" s="68">
        <f>($G146+$I146)*THONG_TIN_CHUNG!B$10</f>
        <v>0.52500000000000002</v>
      </c>
      <c r="L146" s="72">
        <v>1</v>
      </c>
      <c r="M146" s="74"/>
    </row>
    <row r="147" spans="1:13" ht="99.75" customHeight="1">
      <c r="A147" s="69"/>
      <c r="B147" s="28">
        <v>3</v>
      </c>
      <c r="C147" s="28" t="s">
        <v>245</v>
      </c>
      <c r="D147" s="28" t="str">
        <f t="array" ref="D147">IF(C147="","",IFERROR(INDEX('KHO TNJ'!$C$6:$C1071,MATCH(C147,'KHO TNJ'!$B$6:$B1071,0)),"#N/A"))</f>
        <v>CX1NOA0031</v>
      </c>
      <c r="E147" s="39"/>
      <c r="F147" s="28" t="s">
        <v>53</v>
      </c>
      <c r="G147" s="28">
        <v>0.5</v>
      </c>
      <c r="H147" s="28">
        <v>5</v>
      </c>
      <c r="I147" s="40">
        <f t="shared" si="0"/>
        <v>2.5000000000000001E-2</v>
      </c>
      <c r="J147" s="68">
        <f t="shared" si="1"/>
        <v>0.52500000000000002</v>
      </c>
      <c r="K147" s="68">
        <f>($G147+$I147)*THONG_TIN_CHUNG!B$10</f>
        <v>5.25</v>
      </c>
      <c r="L147" s="58"/>
      <c r="M147" s="59"/>
    </row>
    <row r="148" spans="1:13" ht="96.75" customHeight="1">
      <c r="A148" s="69"/>
      <c r="B148" s="28">
        <v>4</v>
      </c>
      <c r="C148" s="28" t="s">
        <v>248</v>
      </c>
      <c r="D148" s="28" t="str">
        <f t="array" ref="D148">IF(C148="","",IFERROR(INDEX('KHO TNJ'!$C$6:$C1071,MATCH(C148,'KHO TNJ'!$B$6:$B1071,0)),"#N/A"))</f>
        <v>CX1HDU0032</v>
      </c>
      <c r="E148" s="39"/>
      <c r="F148" s="28" t="s">
        <v>53</v>
      </c>
      <c r="G148" s="28">
        <v>0.125</v>
      </c>
      <c r="H148" s="28">
        <v>5</v>
      </c>
      <c r="I148" s="40">
        <f t="shared" si="0"/>
        <v>6.2500000000000003E-3</v>
      </c>
      <c r="J148" s="68">
        <f t="shared" si="1"/>
        <v>0.13125000000000001</v>
      </c>
      <c r="K148" s="68">
        <f>($G148+$I148)*THONG_TIN_CHUNG!B$10</f>
        <v>1.3125</v>
      </c>
      <c r="L148" s="58">
        <v>0</v>
      </c>
      <c r="M148" s="59"/>
    </row>
    <row r="149" spans="1:13" ht="89.25" customHeight="1">
      <c r="A149" s="69"/>
      <c r="B149" s="28">
        <v>5</v>
      </c>
      <c r="C149" s="28" t="s">
        <v>267</v>
      </c>
      <c r="D149" s="28" t="str">
        <f t="array" ref="D149">IF(C149="","",IFERROR(INDEX('KHO TNJ'!$C$6:$C1071,MATCH(C149,'KHO TNJ'!$B$6:$B1071,0)),"#N/A"))</f>
        <v>CX1WAD0512</v>
      </c>
      <c r="E149" s="39"/>
      <c r="F149" s="28" t="s">
        <v>53</v>
      </c>
      <c r="G149" s="28">
        <v>0.1</v>
      </c>
      <c r="H149" s="28">
        <v>5</v>
      </c>
      <c r="I149" s="40">
        <f t="shared" si="0"/>
        <v>5.0000000000000001E-3</v>
      </c>
      <c r="J149" s="68">
        <f t="shared" si="1"/>
        <v>0.10500000000000001</v>
      </c>
      <c r="K149" s="68">
        <f>($G149+$I149)*THONG_TIN_CHUNG!B$10</f>
        <v>1.05</v>
      </c>
      <c r="L149" s="58">
        <v>0</v>
      </c>
      <c r="M149" s="59"/>
    </row>
    <row r="150" spans="1:13" ht="71.25" customHeight="1">
      <c r="A150" s="69"/>
      <c r="B150" s="28">
        <v>6</v>
      </c>
      <c r="C150" s="61" t="s">
        <v>250</v>
      </c>
      <c r="D150" s="28" t="str">
        <f t="array" ref="D150">IF(C150="","",IFERROR(INDEX('KHO TNJ'!$C$6:$C1071,MATCH(C150,'KHO TNJ'!$B$6:$B1071,0)),"#N/A"))</f>
        <v>CX1PLO0092</v>
      </c>
      <c r="E150" s="39"/>
      <c r="F150" s="28" t="s">
        <v>53</v>
      </c>
      <c r="G150" s="28">
        <v>1</v>
      </c>
      <c r="H150" s="28">
        <v>0</v>
      </c>
      <c r="I150" s="40">
        <f t="shared" si="0"/>
        <v>0</v>
      </c>
      <c r="J150" s="68">
        <f t="shared" si="1"/>
        <v>1</v>
      </c>
      <c r="K150" s="68">
        <f>($G150+$I150)*THONG_TIN_CHUNG!B$10</f>
        <v>10</v>
      </c>
      <c r="L150" s="58">
        <v>0</v>
      </c>
      <c r="M150" s="59"/>
    </row>
    <row r="151" spans="1:13" ht="128.25" customHeight="1">
      <c r="A151" s="69"/>
      <c r="B151" s="28">
        <v>7</v>
      </c>
      <c r="C151" s="28" t="s">
        <v>252</v>
      </c>
      <c r="D151" s="28" t="str">
        <f t="array" ref="D151">IF(C151="","",IFERROR(INDEX('KHO TNJ'!$C$6:$C1071,MATCH(C151,'KHO TNJ'!$B$6:$B1071,0)),"#N/A"))</f>
        <v>CX1MQ#0154</v>
      </c>
      <c r="E151" s="39"/>
      <c r="F151" s="28" t="s">
        <v>253</v>
      </c>
      <c r="G151" s="28">
        <v>50</v>
      </c>
      <c r="H151" s="28">
        <v>5</v>
      </c>
      <c r="I151" s="40">
        <f t="shared" si="0"/>
        <v>2.5</v>
      </c>
      <c r="J151" s="68">
        <f t="shared" si="1"/>
        <v>52.5</v>
      </c>
      <c r="K151" s="68">
        <f>($G151+$I151)*THONG_TIN_CHUNG!B$10</f>
        <v>525</v>
      </c>
      <c r="L151" s="58">
        <v>0</v>
      </c>
      <c r="M151" s="59"/>
    </row>
    <row r="152" spans="1:13" ht="96" customHeight="1">
      <c r="A152" s="69"/>
      <c r="B152" s="28">
        <v>8</v>
      </c>
      <c r="C152" s="28" t="s">
        <v>277</v>
      </c>
      <c r="D152" s="28" t="str">
        <f t="array" ref="D152">IF(C152="","",IFERROR(INDEX('KHO TNJ'!$C$6:$C1071,MATCH(C152,'KHO TNJ'!$B$6:$B1071,0)),"#N/A"))</f>
        <v>CX1ATL0395</v>
      </c>
      <c r="E152" s="39"/>
      <c r="F152" s="28" t="s">
        <v>255</v>
      </c>
      <c r="G152" s="28">
        <v>5</v>
      </c>
      <c r="H152" s="28">
        <v>5</v>
      </c>
      <c r="I152" s="40">
        <f t="shared" si="0"/>
        <v>0.25</v>
      </c>
      <c r="J152" s="68">
        <f t="shared" si="1"/>
        <v>5.25</v>
      </c>
      <c r="K152" s="68">
        <f>($G152+$I152)*THONG_TIN_CHUNG!B$10</f>
        <v>52.5</v>
      </c>
      <c r="L152" s="72">
        <v>90</v>
      </c>
      <c r="M152" s="74"/>
    </row>
    <row r="153" spans="1:13" ht="114.75" customHeight="1">
      <c r="A153" s="69"/>
      <c r="B153" s="28"/>
      <c r="C153" s="28" t="s">
        <v>279</v>
      </c>
      <c r="D153" s="28"/>
      <c r="E153" s="39"/>
      <c r="F153" s="28"/>
      <c r="G153" s="28"/>
      <c r="H153" s="28"/>
      <c r="I153" s="40"/>
      <c r="J153" s="68"/>
      <c r="K153" s="68"/>
      <c r="L153" s="72">
        <v>40</v>
      </c>
      <c r="M153" s="74"/>
    </row>
    <row r="154" spans="1:13" ht="114.75" customHeight="1">
      <c r="A154" s="69"/>
      <c r="B154" s="28">
        <v>9</v>
      </c>
      <c r="C154" s="28" t="s">
        <v>256</v>
      </c>
      <c r="D154" s="28" t="str">
        <f t="array" ref="D154">IF(C154="","",IFERROR(INDEX('KHO TNJ'!$C$6:$C1071,MATCH(C154,'KHO TNJ'!$B$6:$B1071,0)),"#N/A"))</f>
        <v>CX1NOA0371</v>
      </c>
      <c r="E154" s="39"/>
      <c r="F154" s="28" t="s">
        <v>255</v>
      </c>
      <c r="G154" s="28">
        <v>0.03</v>
      </c>
      <c r="H154" s="28">
        <v>5</v>
      </c>
      <c r="I154" s="40">
        <f t="shared" ref="I154:I155" si="2">$G154*$H154/100</f>
        <v>1.5E-3</v>
      </c>
      <c r="J154" s="68">
        <f t="shared" ref="J154:J155" si="3">$G154+$I154</f>
        <v>3.15E-2</v>
      </c>
      <c r="K154" s="68">
        <f>($G154+$I154)*THONG_TIN_CHUNG!B$10</f>
        <v>0.315</v>
      </c>
      <c r="L154" s="58">
        <v>0</v>
      </c>
      <c r="M154" s="59"/>
    </row>
    <row r="155" spans="1:13" ht="96.75" customHeight="1">
      <c r="A155" s="86"/>
      <c r="B155" s="28">
        <v>10</v>
      </c>
      <c r="C155" s="28" t="s">
        <v>284</v>
      </c>
      <c r="D155" s="28" t="str">
        <f t="array" ref="D155">IF(C155="","",IFERROR(INDEX('KHO TNJ'!$C$6:$C1071,MATCH(C155,'KHO TNJ'!$B$6:$B1071,0)),"#N/A"))</f>
        <v>CX1ATL0390</v>
      </c>
      <c r="E155" s="39"/>
      <c r="F155" s="28" t="s">
        <v>255</v>
      </c>
      <c r="G155" s="28">
        <v>3.5</v>
      </c>
      <c r="H155" s="28">
        <v>5</v>
      </c>
      <c r="I155" s="40">
        <f t="shared" si="2"/>
        <v>0.17499999999999999</v>
      </c>
      <c r="J155" s="68">
        <f t="shared" si="3"/>
        <v>3.6749999999999998</v>
      </c>
      <c r="K155" s="68">
        <f>($G155+$I155)*THONG_TIN_CHUNG!B$10</f>
        <v>36.75</v>
      </c>
      <c r="L155" s="58">
        <v>0</v>
      </c>
      <c r="M155" s="59"/>
    </row>
    <row r="156" spans="1:13" ht="19.5">
      <c r="A156" s="256" t="s">
        <v>258</v>
      </c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4"/>
      <c r="M156" s="87"/>
    </row>
    <row r="157" spans="1:13" ht="102">
      <c r="A157" s="88"/>
      <c r="B157" s="71">
        <v>1</v>
      </c>
      <c r="C157" s="71" t="s">
        <v>70</v>
      </c>
      <c r="D157" s="71" t="s">
        <v>289</v>
      </c>
      <c r="E157" s="71"/>
      <c r="F157" s="71" t="s">
        <v>53</v>
      </c>
      <c r="G157" s="71">
        <v>10</v>
      </c>
      <c r="H157" s="28">
        <v>0</v>
      </c>
      <c r="I157" s="40">
        <f t="shared" ref="I157:I184" si="4">$G157*$H157/100</f>
        <v>0</v>
      </c>
      <c r="J157" s="68">
        <f t="shared" ref="J157:J184" si="5">$G157+$I157</f>
        <v>10</v>
      </c>
      <c r="K157" s="68">
        <f>($G157+$I157)*THONG_TIN_CHUNG!B$10</f>
        <v>100</v>
      </c>
      <c r="L157" s="58">
        <v>100</v>
      </c>
      <c r="M157" s="59"/>
    </row>
    <row r="158" spans="1:13" ht="102">
      <c r="A158" s="88"/>
      <c r="B158" s="71">
        <v>2</v>
      </c>
      <c r="C158" s="71" t="s">
        <v>216</v>
      </c>
      <c r="D158" s="71" t="s">
        <v>293</v>
      </c>
      <c r="E158" s="71"/>
      <c r="F158" s="71" t="s">
        <v>53</v>
      </c>
      <c r="G158" s="71">
        <v>4</v>
      </c>
      <c r="H158" s="28">
        <v>5</v>
      </c>
      <c r="I158" s="40">
        <f t="shared" si="4"/>
        <v>0.2</v>
      </c>
      <c r="J158" s="68">
        <f t="shared" si="5"/>
        <v>4.2</v>
      </c>
      <c r="K158" s="68">
        <f>($G158+$I158)*THONG_TIN_CHUNG!B$10</f>
        <v>42</v>
      </c>
      <c r="L158" s="77">
        <v>40</v>
      </c>
      <c r="M158" s="78"/>
    </row>
    <row r="159" spans="1:13" ht="51">
      <c r="A159" s="88"/>
      <c r="B159" s="71">
        <v>3</v>
      </c>
      <c r="C159" s="79" t="s">
        <v>186</v>
      </c>
      <c r="D159" s="79" t="s">
        <v>296</v>
      </c>
      <c r="E159" s="79"/>
      <c r="F159" s="79" t="s">
        <v>53</v>
      </c>
      <c r="G159" s="79">
        <v>0</v>
      </c>
      <c r="H159" s="28">
        <v>5</v>
      </c>
      <c r="I159" s="40">
        <f t="shared" si="4"/>
        <v>0</v>
      </c>
      <c r="J159" s="68">
        <f t="shared" si="5"/>
        <v>0</v>
      </c>
      <c r="K159" s="68">
        <f>($G159+$I159)*THONG_TIN_CHUNG!B$10</f>
        <v>0</v>
      </c>
    </row>
    <row r="160" spans="1:13" ht="51">
      <c r="A160" s="88"/>
      <c r="B160" s="71">
        <v>4</v>
      </c>
      <c r="C160" s="71" t="s">
        <v>77</v>
      </c>
      <c r="D160" s="71" t="s">
        <v>298</v>
      </c>
      <c r="E160" s="71"/>
      <c r="F160" s="71" t="s">
        <v>53</v>
      </c>
      <c r="G160" s="71">
        <v>4</v>
      </c>
      <c r="H160" s="28">
        <v>5</v>
      </c>
      <c r="I160" s="40">
        <f t="shared" si="4"/>
        <v>0.2</v>
      </c>
      <c r="J160" s="68">
        <f t="shared" si="5"/>
        <v>4.2</v>
      </c>
      <c r="K160" s="68">
        <f>($G160+$I160)*THONG_TIN_CHUNG!B$10</f>
        <v>42</v>
      </c>
      <c r="L160" s="77">
        <v>36</v>
      </c>
      <c r="M160" s="78" t="s">
        <v>300</v>
      </c>
    </row>
    <row r="161" spans="1:13" ht="76.5">
      <c r="A161" s="88"/>
      <c r="B161" s="71">
        <v>5</v>
      </c>
      <c r="C161" s="71" t="s">
        <v>144</v>
      </c>
      <c r="D161" s="71" t="s">
        <v>301</v>
      </c>
      <c r="E161" s="71"/>
      <c r="F161" s="71" t="s">
        <v>53</v>
      </c>
      <c r="G161" s="71">
        <v>10</v>
      </c>
      <c r="H161" s="28">
        <v>5</v>
      </c>
      <c r="I161" s="40">
        <f t="shared" si="4"/>
        <v>0.5</v>
      </c>
      <c r="J161" s="68">
        <f t="shared" si="5"/>
        <v>10.5</v>
      </c>
      <c r="K161" s="68">
        <f>($G161+$I161)*THONG_TIN_CHUNG!B$10</f>
        <v>105</v>
      </c>
      <c r="L161" s="77">
        <f>96+1</f>
        <v>97</v>
      </c>
      <c r="M161" s="90" t="s">
        <v>302</v>
      </c>
    </row>
    <row r="162" spans="1:13" ht="51">
      <c r="A162" s="88"/>
      <c r="B162" s="71">
        <v>6</v>
      </c>
      <c r="C162" s="71" t="s">
        <v>67</v>
      </c>
      <c r="D162" s="71" t="s">
        <v>304</v>
      </c>
      <c r="E162" s="71"/>
      <c r="F162" s="71" t="s">
        <v>53</v>
      </c>
      <c r="G162" s="71">
        <v>3</v>
      </c>
      <c r="H162" s="28">
        <v>5</v>
      </c>
      <c r="I162" s="40">
        <f t="shared" si="4"/>
        <v>0.15</v>
      </c>
      <c r="J162" s="68">
        <f t="shared" si="5"/>
        <v>3.15</v>
      </c>
      <c r="K162" s="68">
        <f>($G162+$I162)*THONG_TIN_CHUNG!B$10</f>
        <v>31.5</v>
      </c>
      <c r="L162" s="77">
        <v>30</v>
      </c>
      <c r="M162" s="78"/>
    </row>
    <row r="163" spans="1:13" ht="51">
      <c r="A163" s="88"/>
      <c r="B163" s="71">
        <v>7</v>
      </c>
      <c r="C163" s="71" t="s">
        <v>65</v>
      </c>
      <c r="D163" s="71" t="s">
        <v>306</v>
      </c>
      <c r="E163" s="71"/>
      <c r="F163" s="71" t="s">
        <v>53</v>
      </c>
      <c r="G163" s="71">
        <v>9</v>
      </c>
      <c r="H163" s="28">
        <v>5</v>
      </c>
      <c r="I163" s="40">
        <f t="shared" si="4"/>
        <v>0.45</v>
      </c>
      <c r="J163" s="68">
        <f t="shared" si="5"/>
        <v>9.4499999999999993</v>
      </c>
      <c r="K163" s="68">
        <f>($G163+$I163)*THONG_TIN_CHUNG!B$10</f>
        <v>94.5</v>
      </c>
      <c r="L163" s="77">
        <v>90</v>
      </c>
      <c r="M163" s="78"/>
    </row>
    <row r="164" spans="1:13" ht="51">
      <c r="A164" s="88"/>
      <c r="B164" s="71">
        <v>8</v>
      </c>
      <c r="C164" s="71" t="s">
        <v>69</v>
      </c>
      <c r="D164" s="71" t="s">
        <v>308</v>
      </c>
      <c r="E164" s="71"/>
      <c r="F164" s="71" t="s">
        <v>53</v>
      </c>
      <c r="G164" s="71">
        <v>7</v>
      </c>
      <c r="H164" s="28">
        <v>5</v>
      </c>
      <c r="I164" s="40">
        <f t="shared" si="4"/>
        <v>0.35</v>
      </c>
      <c r="J164" s="68">
        <f t="shared" si="5"/>
        <v>7.35</v>
      </c>
      <c r="K164" s="68">
        <f>($G164+$I164)*THONG_TIN_CHUNG!B$10</f>
        <v>73.5</v>
      </c>
      <c r="L164" s="77">
        <v>70</v>
      </c>
      <c r="M164" s="78"/>
    </row>
    <row r="165" spans="1:13" ht="51">
      <c r="A165" s="88"/>
      <c r="B165" s="71">
        <v>9</v>
      </c>
      <c r="C165" s="71" t="s">
        <v>166</v>
      </c>
      <c r="D165" s="71" t="s">
        <v>310</v>
      </c>
      <c r="E165" s="71"/>
      <c r="F165" s="71" t="s">
        <v>53</v>
      </c>
      <c r="G165" s="71">
        <v>8</v>
      </c>
      <c r="H165" s="28">
        <v>5</v>
      </c>
      <c r="I165" s="40">
        <f t="shared" si="4"/>
        <v>0.4</v>
      </c>
      <c r="J165" s="68">
        <f t="shared" si="5"/>
        <v>8.4</v>
      </c>
      <c r="K165" s="68">
        <f>($G165+$I165)*THONG_TIN_CHUNG!B$10</f>
        <v>84</v>
      </c>
      <c r="L165" s="77">
        <v>80</v>
      </c>
      <c r="M165" s="78"/>
    </row>
    <row r="166" spans="1:13" ht="51">
      <c r="A166" s="88"/>
      <c r="B166" s="71">
        <v>10</v>
      </c>
      <c r="C166" s="71" t="s">
        <v>170</v>
      </c>
      <c r="D166" s="71" t="s">
        <v>312</v>
      </c>
      <c r="E166" s="71"/>
      <c r="F166" s="71" t="s">
        <v>53</v>
      </c>
      <c r="G166" s="71">
        <v>4</v>
      </c>
      <c r="H166" s="28">
        <v>5</v>
      </c>
      <c r="I166" s="40">
        <f t="shared" si="4"/>
        <v>0.2</v>
      </c>
      <c r="J166" s="68">
        <f t="shared" si="5"/>
        <v>4.2</v>
      </c>
      <c r="K166" s="68">
        <f>($G166+$I166)*THONG_TIN_CHUNG!B$10</f>
        <v>42</v>
      </c>
      <c r="L166" s="77">
        <v>40</v>
      </c>
      <c r="M166" s="78"/>
    </row>
    <row r="167" spans="1:13" ht="76.5">
      <c r="A167" s="88"/>
      <c r="B167" s="71">
        <v>11</v>
      </c>
      <c r="C167" s="71" t="s">
        <v>210</v>
      </c>
      <c r="D167" s="71" t="s">
        <v>315</v>
      </c>
      <c r="E167" s="71"/>
      <c r="F167" s="71" t="s">
        <v>53</v>
      </c>
      <c r="G167" s="71">
        <v>2</v>
      </c>
      <c r="H167" s="28">
        <v>5</v>
      </c>
      <c r="I167" s="40">
        <f t="shared" si="4"/>
        <v>0.1</v>
      </c>
      <c r="J167" s="68">
        <f t="shared" si="5"/>
        <v>2.1</v>
      </c>
      <c r="K167" s="68">
        <f>($G167+$I167)*THONG_TIN_CHUNG!B$10</f>
        <v>21</v>
      </c>
      <c r="L167" s="77" t="s">
        <v>318</v>
      </c>
      <c r="M167" s="78"/>
    </row>
    <row r="168" spans="1:13" ht="51">
      <c r="A168" s="88"/>
      <c r="B168" s="71">
        <v>12</v>
      </c>
      <c r="C168" s="71" t="s">
        <v>124</v>
      </c>
      <c r="D168" s="71" t="s">
        <v>319</v>
      </c>
      <c r="E168" s="71"/>
      <c r="F168" s="71" t="s">
        <v>53</v>
      </c>
      <c r="G168" s="71">
        <v>4</v>
      </c>
      <c r="H168" s="28">
        <v>5</v>
      </c>
      <c r="I168" s="40">
        <f t="shared" si="4"/>
        <v>0.2</v>
      </c>
      <c r="J168" s="68">
        <f t="shared" si="5"/>
        <v>4.2</v>
      </c>
      <c r="K168" s="68">
        <f>($G168+$I168)*THONG_TIN_CHUNG!B$10</f>
        <v>42</v>
      </c>
      <c r="L168" s="58">
        <v>40</v>
      </c>
      <c r="M168" s="59"/>
    </row>
    <row r="169" spans="1:13" ht="102">
      <c r="A169" s="88"/>
      <c r="B169" s="71">
        <v>13</v>
      </c>
      <c r="C169" s="71" t="s">
        <v>59</v>
      </c>
      <c r="D169" s="71" t="s">
        <v>321</v>
      </c>
      <c r="E169" s="71"/>
      <c r="F169" s="71" t="s">
        <v>51</v>
      </c>
      <c r="G169" s="71">
        <v>2871.6</v>
      </c>
      <c r="H169" s="28">
        <v>5</v>
      </c>
      <c r="I169" s="40">
        <f t="shared" si="4"/>
        <v>143.58000000000001</v>
      </c>
      <c r="J169" s="68">
        <f t="shared" si="5"/>
        <v>3015.18</v>
      </c>
      <c r="K169" s="68">
        <f>($G169+$I169)*THONG_TIN_CHUNG!B$10</f>
        <v>30151.8</v>
      </c>
      <c r="L169" s="77">
        <f>28800+0.22*1000</f>
        <v>29020</v>
      </c>
      <c r="M169" s="90" t="s">
        <v>323</v>
      </c>
    </row>
    <row r="170" spans="1:13" ht="153">
      <c r="A170" s="105">
        <f>L170-K170</f>
        <v>138</v>
      </c>
      <c r="B170" s="71">
        <v>14</v>
      </c>
      <c r="C170" s="71" t="s">
        <v>184</v>
      </c>
      <c r="D170" s="71" t="s">
        <v>325</v>
      </c>
      <c r="E170" s="71"/>
      <c r="F170" s="71" t="s">
        <v>51</v>
      </c>
      <c r="G170" s="71">
        <v>2844</v>
      </c>
      <c r="H170" s="28">
        <v>5</v>
      </c>
      <c r="I170" s="40">
        <f t="shared" si="4"/>
        <v>142.19999999999999</v>
      </c>
      <c r="J170" s="68">
        <f t="shared" si="5"/>
        <v>2986.2</v>
      </c>
      <c r="K170" s="68">
        <f>($G170+$I170)*THONG_TIN_CHUNG!B$10</f>
        <v>29862</v>
      </c>
      <c r="L170" s="72">
        <v>30000</v>
      </c>
      <c r="M170" s="74" t="s">
        <v>326</v>
      </c>
    </row>
    <row r="171" spans="1:13" ht="76.5">
      <c r="A171" s="88"/>
      <c r="B171" s="71">
        <v>15</v>
      </c>
      <c r="C171" s="71" t="s">
        <v>213</v>
      </c>
      <c r="D171" s="71" t="s">
        <v>327</v>
      </c>
      <c r="E171" s="71"/>
      <c r="F171" s="71" t="s">
        <v>53</v>
      </c>
      <c r="G171" s="71">
        <v>1</v>
      </c>
      <c r="H171" s="28">
        <v>0</v>
      </c>
      <c r="I171" s="40">
        <f t="shared" si="4"/>
        <v>0</v>
      </c>
      <c r="J171" s="68">
        <f t="shared" si="5"/>
        <v>1</v>
      </c>
      <c r="K171" s="68">
        <f>($G171+$I171)*THONG_TIN_CHUNG!B$10</f>
        <v>10</v>
      </c>
      <c r="L171" s="58">
        <v>10</v>
      </c>
      <c r="M171" s="59"/>
    </row>
    <row r="172" spans="1:13" ht="76.5">
      <c r="A172" s="88"/>
      <c r="B172" s="71">
        <v>16</v>
      </c>
      <c r="C172" s="71" t="s">
        <v>111</v>
      </c>
      <c r="D172" s="71" t="s">
        <v>329</v>
      </c>
      <c r="E172" s="71"/>
      <c r="F172" s="71" t="s">
        <v>53</v>
      </c>
      <c r="G172" s="71">
        <v>0.5</v>
      </c>
      <c r="H172" s="28">
        <v>0</v>
      </c>
      <c r="I172" s="40">
        <f t="shared" si="4"/>
        <v>0</v>
      </c>
      <c r="J172" s="68">
        <f t="shared" si="5"/>
        <v>0.5</v>
      </c>
      <c r="K172" s="68">
        <f>($G172+$I172)*THONG_TIN_CHUNG!B$10</f>
        <v>5</v>
      </c>
      <c r="L172" s="102">
        <v>5</v>
      </c>
      <c r="M172" s="103"/>
    </row>
    <row r="173" spans="1:13" ht="76.5">
      <c r="A173" s="88"/>
      <c r="B173" s="71">
        <v>17</v>
      </c>
      <c r="C173" s="71" t="s">
        <v>121</v>
      </c>
      <c r="D173" s="71" t="s">
        <v>332</v>
      </c>
      <c r="E173" s="71"/>
      <c r="F173" s="71" t="s">
        <v>53</v>
      </c>
      <c r="G173" s="71">
        <v>1</v>
      </c>
      <c r="H173" s="28">
        <v>0</v>
      </c>
      <c r="I173" s="40">
        <f t="shared" si="4"/>
        <v>0</v>
      </c>
      <c r="J173" s="68">
        <f t="shared" si="5"/>
        <v>1</v>
      </c>
      <c r="K173" s="68">
        <f>($G173+$I173)*THONG_TIN_CHUNG!B$10</f>
        <v>10</v>
      </c>
      <c r="L173" s="102">
        <v>10</v>
      </c>
      <c r="M173" s="103"/>
    </row>
    <row r="174" spans="1:13" ht="127.5">
      <c r="A174" s="88"/>
      <c r="B174" s="71">
        <v>18</v>
      </c>
      <c r="C174" s="71" t="s">
        <v>151</v>
      </c>
      <c r="D174" s="71" t="s">
        <v>334</v>
      </c>
      <c r="E174" s="71"/>
      <c r="F174" s="71" t="s">
        <v>53</v>
      </c>
      <c r="G174" s="71">
        <v>1</v>
      </c>
      <c r="H174" s="28">
        <v>0</v>
      </c>
      <c r="I174" s="40">
        <f t="shared" si="4"/>
        <v>0</v>
      </c>
      <c r="J174" s="68">
        <f t="shared" si="5"/>
        <v>1</v>
      </c>
      <c r="K174" s="68">
        <f>($G174+$I174)*THONG_TIN_CHUNG!B$10</f>
        <v>10</v>
      </c>
      <c r="L174" s="58">
        <v>10</v>
      </c>
      <c r="M174" s="59"/>
    </row>
    <row r="175" spans="1:13" ht="127.5">
      <c r="A175" s="88"/>
      <c r="B175" s="71">
        <v>19</v>
      </c>
      <c r="C175" s="71" t="s">
        <v>75</v>
      </c>
      <c r="D175" s="71" t="s">
        <v>336</v>
      </c>
      <c r="E175" s="71"/>
      <c r="F175" s="71" t="s">
        <v>53</v>
      </c>
      <c r="G175" s="71">
        <v>2</v>
      </c>
      <c r="H175" s="28">
        <v>0</v>
      </c>
      <c r="I175" s="40">
        <f t="shared" si="4"/>
        <v>0</v>
      </c>
      <c r="J175" s="68">
        <f t="shared" si="5"/>
        <v>2</v>
      </c>
      <c r="K175" s="68">
        <f>($G175+$I175)*THONG_TIN_CHUNG!B$10</f>
        <v>20</v>
      </c>
      <c r="L175" s="58">
        <v>20</v>
      </c>
      <c r="M175" s="59"/>
    </row>
    <row r="176" spans="1:13" ht="127.5">
      <c r="A176" s="88"/>
      <c r="B176" s="71">
        <v>20</v>
      </c>
      <c r="C176" s="71" t="s">
        <v>159</v>
      </c>
      <c r="D176" s="71" t="s">
        <v>339</v>
      </c>
      <c r="E176" s="71"/>
      <c r="F176" s="71" t="s">
        <v>53</v>
      </c>
      <c r="G176" s="71">
        <v>2</v>
      </c>
      <c r="H176" s="28">
        <v>0</v>
      </c>
      <c r="I176" s="40">
        <f t="shared" si="4"/>
        <v>0</v>
      </c>
      <c r="J176" s="68">
        <f t="shared" si="5"/>
        <v>2</v>
      </c>
      <c r="K176" s="68">
        <f>($G176+$I176)*THONG_TIN_CHUNG!B$10</f>
        <v>20</v>
      </c>
      <c r="L176" s="58">
        <v>20</v>
      </c>
      <c r="M176" s="59"/>
    </row>
    <row r="177" spans="1:13" ht="127.5">
      <c r="A177" s="88"/>
      <c r="B177" s="71">
        <v>21</v>
      </c>
      <c r="C177" s="71" t="s">
        <v>162</v>
      </c>
      <c r="D177" s="71" t="s">
        <v>340</v>
      </c>
      <c r="E177" s="71"/>
      <c r="F177" s="71" t="s">
        <v>53</v>
      </c>
      <c r="G177" s="71">
        <v>2</v>
      </c>
      <c r="H177" s="28">
        <v>0</v>
      </c>
      <c r="I177" s="40">
        <f t="shared" si="4"/>
        <v>0</v>
      </c>
      <c r="J177" s="68">
        <f t="shared" si="5"/>
        <v>2</v>
      </c>
      <c r="K177" s="68">
        <f>($G177+$I177)*THONG_TIN_CHUNG!B$10</f>
        <v>20</v>
      </c>
      <c r="L177" s="58">
        <v>20</v>
      </c>
      <c r="M177" s="59"/>
    </row>
    <row r="178" spans="1:13" ht="204">
      <c r="A178" s="88"/>
      <c r="B178" s="71">
        <v>22</v>
      </c>
      <c r="C178" s="71" t="s">
        <v>157</v>
      </c>
      <c r="D178" s="71" t="s">
        <v>342</v>
      </c>
      <c r="E178" s="71"/>
      <c r="F178" s="71" t="s">
        <v>53</v>
      </c>
      <c r="G178" s="71">
        <v>2</v>
      </c>
      <c r="H178" s="28">
        <v>0</v>
      </c>
      <c r="I178" s="40">
        <f t="shared" si="4"/>
        <v>0</v>
      </c>
      <c r="J178" s="68">
        <f t="shared" si="5"/>
        <v>2</v>
      </c>
      <c r="K178" s="68">
        <f>($G178+$I178)*THONG_TIN_CHUNG!B$10</f>
        <v>20</v>
      </c>
      <c r="L178" s="72">
        <v>21</v>
      </c>
      <c r="M178" s="74" t="s">
        <v>344</v>
      </c>
    </row>
    <row r="179" spans="1:13" ht="102">
      <c r="A179" s="88"/>
      <c r="B179" s="71">
        <v>23</v>
      </c>
      <c r="C179" s="71" t="s">
        <v>243</v>
      </c>
      <c r="D179" s="71" t="s">
        <v>346</v>
      </c>
      <c r="E179" s="71"/>
      <c r="F179" s="71" t="s">
        <v>53</v>
      </c>
      <c r="G179" s="71">
        <v>4</v>
      </c>
      <c r="H179" s="28">
        <v>0</v>
      </c>
      <c r="I179" s="40">
        <f t="shared" si="4"/>
        <v>0</v>
      </c>
      <c r="J179" s="68">
        <f t="shared" si="5"/>
        <v>4</v>
      </c>
      <c r="K179" s="68">
        <f>($G179+$I179)*THONG_TIN_CHUNG!B$10</f>
        <v>40</v>
      </c>
      <c r="L179" s="58">
        <v>40</v>
      </c>
      <c r="M179" s="59"/>
    </row>
    <row r="180" spans="1:13" ht="178.5">
      <c r="A180" s="88"/>
      <c r="B180" s="71">
        <v>24</v>
      </c>
      <c r="C180" s="71" t="s">
        <v>199</v>
      </c>
      <c r="D180" s="71" t="s">
        <v>347</v>
      </c>
      <c r="E180" s="71"/>
      <c r="F180" s="71" t="s">
        <v>53</v>
      </c>
      <c r="G180" s="71">
        <v>1</v>
      </c>
      <c r="H180" s="28">
        <v>0</v>
      </c>
      <c r="I180" s="40">
        <f t="shared" si="4"/>
        <v>0</v>
      </c>
      <c r="J180" s="68">
        <f t="shared" si="5"/>
        <v>1</v>
      </c>
      <c r="K180" s="68">
        <f>($G180+$I180)*THONG_TIN_CHUNG!B$10</f>
        <v>10</v>
      </c>
      <c r="L180" s="58">
        <v>10</v>
      </c>
      <c r="M180" s="59"/>
    </row>
    <row r="181" spans="1:13" ht="153">
      <c r="A181" s="88"/>
      <c r="B181" s="71">
        <v>25</v>
      </c>
      <c r="C181" s="71" t="s">
        <v>233</v>
      </c>
      <c r="D181" s="71" t="s">
        <v>349</v>
      </c>
      <c r="E181" s="71"/>
      <c r="F181" s="71" t="s">
        <v>53</v>
      </c>
      <c r="G181" s="71">
        <v>1</v>
      </c>
      <c r="H181" s="28">
        <v>0</v>
      </c>
      <c r="I181" s="40">
        <f t="shared" si="4"/>
        <v>0</v>
      </c>
      <c r="J181" s="68">
        <f t="shared" si="5"/>
        <v>1</v>
      </c>
      <c r="K181" s="68">
        <f>($G181+$I181)*THONG_TIN_CHUNG!B$10</f>
        <v>10</v>
      </c>
      <c r="L181" s="58">
        <v>10</v>
      </c>
      <c r="M181" s="59"/>
    </row>
    <row r="182" spans="1:13" ht="102">
      <c r="A182" s="88"/>
      <c r="B182" s="71">
        <v>26</v>
      </c>
      <c r="C182" s="71" t="s">
        <v>62</v>
      </c>
      <c r="D182" s="71" t="s">
        <v>352</v>
      </c>
      <c r="E182" s="71"/>
      <c r="F182" s="71" t="s">
        <v>53</v>
      </c>
      <c r="G182" s="71">
        <v>8</v>
      </c>
      <c r="H182" s="28">
        <v>5</v>
      </c>
      <c r="I182" s="40">
        <f t="shared" si="4"/>
        <v>0.4</v>
      </c>
      <c r="J182" s="68">
        <f t="shared" si="5"/>
        <v>8.4</v>
      </c>
      <c r="K182" s="68">
        <f>($G182+$I182)*THONG_TIN_CHUNG!B$10</f>
        <v>84</v>
      </c>
      <c r="L182" s="77">
        <v>64</v>
      </c>
      <c r="M182" s="78"/>
    </row>
    <row r="183" spans="1:13" ht="139.5">
      <c r="A183" s="108" t="s">
        <v>354</v>
      </c>
      <c r="B183" s="109">
        <v>27</v>
      </c>
      <c r="C183" s="109" t="s">
        <v>72</v>
      </c>
      <c r="D183" s="109" t="s">
        <v>356</v>
      </c>
      <c r="E183" s="71"/>
      <c r="F183" s="71" t="s">
        <v>53</v>
      </c>
      <c r="G183" s="71">
        <v>72</v>
      </c>
      <c r="H183" s="28">
        <v>5</v>
      </c>
      <c r="I183" s="40">
        <f t="shared" si="4"/>
        <v>3.6</v>
      </c>
      <c r="J183" s="68">
        <f t="shared" si="5"/>
        <v>75.599999999999994</v>
      </c>
      <c r="K183" s="68">
        <f>($G183+$I183)*THONG_TIN_CHUNG!B$10</f>
        <v>756</v>
      </c>
      <c r="L183" s="77">
        <f>515.2</f>
        <v>515.20000000000005</v>
      </c>
      <c r="M183" s="78"/>
    </row>
    <row r="184" spans="1:13" ht="76.5">
      <c r="A184" s="88"/>
      <c r="B184" s="71">
        <v>28</v>
      </c>
      <c r="C184" s="95" t="s">
        <v>193</v>
      </c>
      <c r="D184" s="71" t="s">
        <v>361</v>
      </c>
      <c r="E184" s="71"/>
      <c r="F184" s="71" t="s">
        <v>53</v>
      </c>
      <c r="G184" s="71">
        <v>24</v>
      </c>
      <c r="H184" s="28">
        <v>5</v>
      </c>
      <c r="I184" s="40">
        <f t="shared" si="4"/>
        <v>1.2</v>
      </c>
      <c r="J184" s="68">
        <f t="shared" si="5"/>
        <v>25.2</v>
      </c>
      <c r="K184" s="68">
        <f>($G184+$I184)*THONG_TIN_CHUNG!B$10</f>
        <v>252</v>
      </c>
      <c r="L184" s="77">
        <v>174.8</v>
      </c>
      <c r="M184" s="78"/>
    </row>
    <row r="185" spans="1:13" ht="76.5">
      <c r="A185" s="88"/>
      <c r="B185" s="71"/>
      <c r="C185" s="95" t="s">
        <v>365</v>
      </c>
      <c r="D185" s="71"/>
      <c r="E185" s="71"/>
      <c r="F185" s="71"/>
      <c r="G185" s="71"/>
      <c r="H185" s="28"/>
      <c r="I185" s="40"/>
      <c r="J185" s="68"/>
      <c r="K185" s="68"/>
      <c r="L185" s="77">
        <v>72</v>
      </c>
      <c r="M185" s="78"/>
    </row>
    <row r="186" spans="1:13" ht="127.5">
      <c r="A186" s="253" t="s">
        <v>368</v>
      </c>
      <c r="B186" s="100">
        <v>29</v>
      </c>
      <c r="C186" s="100" t="s">
        <v>176</v>
      </c>
      <c r="D186" s="100" t="s">
        <v>370</v>
      </c>
      <c r="E186" s="100"/>
      <c r="F186" s="100" t="s">
        <v>53</v>
      </c>
      <c r="G186" s="100">
        <v>24</v>
      </c>
      <c r="H186" s="93">
        <v>5</v>
      </c>
      <c r="I186" s="94">
        <f>$G186*$H186/100</f>
        <v>1.2</v>
      </c>
      <c r="J186" s="111">
        <f>$G186+$I186</f>
        <v>25.2</v>
      </c>
      <c r="K186" s="111">
        <f>($G186+$I186)*THONG_TIN_CHUNG!B$10</f>
        <v>252</v>
      </c>
      <c r="L186" s="98">
        <f>166-19+6</f>
        <v>153</v>
      </c>
      <c r="M186" s="112" t="s">
        <v>377</v>
      </c>
    </row>
    <row r="187" spans="1:13" ht="76.5">
      <c r="A187" s="250"/>
      <c r="B187" s="100"/>
      <c r="C187" s="100" t="s">
        <v>378</v>
      </c>
      <c r="D187" s="100"/>
      <c r="E187" s="100"/>
      <c r="F187" s="100"/>
      <c r="G187" s="100"/>
      <c r="H187" s="93"/>
      <c r="I187" s="94"/>
      <c r="J187" s="111"/>
      <c r="K187" s="111"/>
      <c r="L187" s="98">
        <f>100-1</f>
        <v>99</v>
      </c>
      <c r="M187" s="99"/>
    </row>
    <row r="188" spans="1:13" ht="76.5">
      <c r="A188" s="88" t="s">
        <v>381</v>
      </c>
      <c r="B188" s="71">
        <v>30</v>
      </c>
      <c r="C188" s="71" t="s">
        <v>180</v>
      </c>
      <c r="D188" s="71" t="s">
        <v>275</v>
      </c>
      <c r="E188" s="71"/>
      <c r="F188" s="71" t="s">
        <v>53</v>
      </c>
      <c r="G188" s="71">
        <v>4</v>
      </c>
      <c r="H188" s="28">
        <v>5</v>
      </c>
      <c r="I188" s="40">
        <f t="shared" ref="I188:I1071" si="6">$G188*$H188/100</f>
        <v>0.2</v>
      </c>
      <c r="J188" s="68">
        <f t="shared" ref="J188:J1071" si="7">$G188+$I188</f>
        <v>4.2</v>
      </c>
      <c r="K188" s="68">
        <f>($G188+$I188)*THONG_TIN_CHUNG!B$10</f>
        <v>42</v>
      </c>
      <c r="L188" s="102">
        <f>80-43.85</f>
        <v>36.15</v>
      </c>
      <c r="M188" s="103"/>
    </row>
    <row r="189" spans="1:13" ht="76.5">
      <c r="A189" s="88"/>
      <c r="B189" s="71">
        <v>31</v>
      </c>
      <c r="C189" s="71" t="s">
        <v>116</v>
      </c>
      <c r="D189" s="71" t="s">
        <v>387</v>
      </c>
      <c r="E189" s="71"/>
      <c r="F189" s="71" t="s">
        <v>53</v>
      </c>
      <c r="G189" s="71">
        <v>0.5</v>
      </c>
      <c r="H189" s="28">
        <v>0</v>
      </c>
      <c r="I189" s="40">
        <f t="shared" si="6"/>
        <v>0</v>
      </c>
      <c r="J189" s="68">
        <f t="shared" si="7"/>
        <v>0.5</v>
      </c>
      <c r="K189" s="68">
        <f>($G189+$I189)*THONG_TIN_CHUNG!B$10</f>
        <v>5</v>
      </c>
      <c r="L189" s="58">
        <v>5</v>
      </c>
      <c r="M189" s="59"/>
    </row>
    <row r="190" spans="1:13" ht="127.5">
      <c r="A190" s="88"/>
      <c r="B190" s="71">
        <v>32</v>
      </c>
      <c r="C190" s="71" t="s">
        <v>97</v>
      </c>
      <c r="D190" s="71" t="s">
        <v>389</v>
      </c>
      <c r="E190" s="71"/>
      <c r="F190" s="71" t="s">
        <v>53</v>
      </c>
      <c r="G190" s="71">
        <v>2</v>
      </c>
      <c r="H190" s="28">
        <v>0</v>
      </c>
      <c r="I190" s="40">
        <f t="shared" si="6"/>
        <v>0</v>
      </c>
      <c r="J190" s="68">
        <f t="shared" si="7"/>
        <v>2</v>
      </c>
      <c r="K190" s="68">
        <f>($G190+$I190)*THONG_TIN_CHUNG!B$10</f>
        <v>20</v>
      </c>
      <c r="L190" s="58">
        <v>20</v>
      </c>
      <c r="M190" s="59"/>
    </row>
    <row r="191" spans="1:13" ht="127.5">
      <c r="A191" s="88"/>
      <c r="B191" s="71">
        <v>33</v>
      </c>
      <c r="C191" s="71" t="s">
        <v>196</v>
      </c>
      <c r="D191" s="71" t="s">
        <v>391</v>
      </c>
      <c r="E191" s="71"/>
      <c r="F191" s="71" t="s">
        <v>53</v>
      </c>
      <c r="G191" s="71">
        <v>2</v>
      </c>
      <c r="H191" s="28">
        <v>0</v>
      </c>
      <c r="I191" s="40">
        <f t="shared" si="6"/>
        <v>0</v>
      </c>
      <c r="J191" s="68">
        <f t="shared" si="7"/>
        <v>2</v>
      </c>
      <c r="K191" s="68">
        <f>($G191+$I191)*THONG_TIN_CHUNG!B$10</f>
        <v>20</v>
      </c>
      <c r="L191" s="102">
        <v>20</v>
      </c>
      <c r="M191" s="103"/>
    </row>
    <row r="192" spans="1:13" ht="127.5">
      <c r="A192" s="88"/>
      <c r="B192" s="71">
        <v>34</v>
      </c>
      <c r="C192" s="71" t="s">
        <v>84</v>
      </c>
      <c r="D192" s="71" t="s">
        <v>393</v>
      </c>
      <c r="E192" s="71"/>
      <c r="F192" s="71" t="s">
        <v>53</v>
      </c>
      <c r="G192" s="71">
        <v>2</v>
      </c>
      <c r="H192" s="28">
        <v>0</v>
      </c>
      <c r="I192" s="40">
        <f t="shared" si="6"/>
        <v>0</v>
      </c>
      <c r="J192" s="68">
        <f t="shared" si="7"/>
        <v>2</v>
      </c>
      <c r="K192" s="68">
        <f>($G192+$I192)*THONG_TIN_CHUNG!B$10</f>
        <v>20</v>
      </c>
      <c r="L192" s="58">
        <v>20</v>
      </c>
      <c r="M192" s="59"/>
    </row>
    <row r="193" spans="1:13" ht="51">
      <c r="A193" s="88"/>
      <c r="B193" s="71">
        <v>35</v>
      </c>
      <c r="C193" s="71" t="s">
        <v>203</v>
      </c>
      <c r="D193" s="71" t="s">
        <v>394</v>
      </c>
      <c r="E193" s="71"/>
      <c r="F193" s="71" t="s">
        <v>53</v>
      </c>
      <c r="G193" s="71">
        <v>1</v>
      </c>
      <c r="H193" s="28">
        <v>0</v>
      </c>
      <c r="I193" s="40">
        <f t="shared" si="6"/>
        <v>0</v>
      </c>
      <c r="J193" s="68">
        <f t="shared" si="7"/>
        <v>1</v>
      </c>
      <c r="K193" s="68">
        <f>($G193+$I193)*THONG_TIN_CHUNG!B$10</f>
        <v>10</v>
      </c>
      <c r="L193" s="58">
        <v>10</v>
      </c>
      <c r="M193" s="59"/>
    </row>
    <row r="194" spans="1:13" ht="76.5">
      <c r="A194" s="88"/>
      <c r="B194" s="71">
        <v>36</v>
      </c>
      <c r="C194" s="71" t="s">
        <v>55</v>
      </c>
      <c r="D194" s="71" t="s">
        <v>399</v>
      </c>
      <c r="E194" s="71"/>
      <c r="F194" s="71" t="s">
        <v>51</v>
      </c>
      <c r="G194" s="71">
        <v>2402</v>
      </c>
      <c r="H194" s="28">
        <v>5</v>
      </c>
      <c r="I194" s="40">
        <f t="shared" si="6"/>
        <v>120.1</v>
      </c>
      <c r="J194" s="68">
        <f t="shared" si="7"/>
        <v>2522.1</v>
      </c>
      <c r="K194" s="68">
        <f>($G194+$I194)*THONG_TIN_CHUNG!B$10</f>
        <v>25221</v>
      </c>
      <c r="L194" s="77">
        <v>24400</v>
      </c>
      <c r="M194" s="78"/>
    </row>
    <row r="195" spans="1:13" ht="306">
      <c r="A195" s="88"/>
      <c r="B195" s="71">
        <v>37</v>
      </c>
      <c r="C195" s="71" t="s">
        <v>52</v>
      </c>
      <c r="D195" s="71" t="s">
        <v>401</v>
      </c>
      <c r="E195" s="71"/>
      <c r="F195" s="71" t="s">
        <v>51</v>
      </c>
      <c r="G195" s="71">
        <v>6048</v>
      </c>
      <c r="H195" s="28">
        <v>5</v>
      </c>
      <c r="I195" s="40">
        <f t="shared" si="6"/>
        <v>302.39999999999998</v>
      </c>
      <c r="J195" s="68">
        <f t="shared" si="7"/>
        <v>6350.4</v>
      </c>
      <c r="K195" s="68">
        <f>($G195+$I195)*THONG_TIN_CHUNG!B$10</f>
        <v>63504</v>
      </c>
      <c r="L195" s="102">
        <v>63500</v>
      </c>
      <c r="M195" s="103" t="s">
        <v>402</v>
      </c>
    </row>
    <row r="196" spans="1:13" ht="51">
      <c r="A196" s="88"/>
      <c r="B196" s="71">
        <v>38</v>
      </c>
      <c r="C196" s="71" t="s">
        <v>247</v>
      </c>
      <c r="D196" s="71" t="s">
        <v>403</v>
      </c>
      <c r="E196" s="71"/>
      <c r="F196" s="71" t="s">
        <v>51</v>
      </c>
      <c r="G196" s="71">
        <v>372</v>
      </c>
      <c r="H196" s="28">
        <v>5</v>
      </c>
      <c r="I196" s="40">
        <f t="shared" si="6"/>
        <v>18.600000000000001</v>
      </c>
      <c r="J196" s="68">
        <f t="shared" si="7"/>
        <v>390.6</v>
      </c>
      <c r="K196" s="68">
        <f>($G196+$I196)*THONG_TIN_CHUNG!B$10</f>
        <v>3906</v>
      </c>
      <c r="L196" s="77">
        <v>3720</v>
      </c>
      <c r="M196" s="78"/>
    </row>
    <row r="197" spans="1:13" ht="76.5">
      <c r="A197" s="88"/>
      <c r="B197" s="71">
        <v>39</v>
      </c>
      <c r="C197" s="71" t="s">
        <v>148</v>
      </c>
      <c r="D197" s="71" t="s">
        <v>407</v>
      </c>
      <c r="E197" s="71"/>
      <c r="F197" s="71" t="s">
        <v>51</v>
      </c>
      <c r="G197" s="71">
        <v>7364</v>
      </c>
      <c r="H197" s="28">
        <v>5</v>
      </c>
      <c r="I197" s="40">
        <f t="shared" si="6"/>
        <v>368.2</v>
      </c>
      <c r="J197" s="68">
        <f t="shared" si="7"/>
        <v>7732.2</v>
      </c>
      <c r="K197" s="68">
        <f>($G197+$I197)*THONG_TIN_CHUNG!B$10</f>
        <v>77322</v>
      </c>
      <c r="L197" s="77">
        <v>74280</v>
      </c>
      <c r="M197" s="78"/>
    </row>
    <row r="198" spans="1:13" ht="127.5">
      <c r="A198" s="105">
        <f>L198-K198</f>
        <v>332.5</v>
      </c>
      <c r="B198" s="71">
        <v>40</v>
      </c>
      <c r="C198" s="71" t="s">
        <v>47</v>
      </c>
      <c r="D198" s="71" t="s">
        <v>411</v>
      </c>
      <c r="E198" s="71"/>
      <c r="F198" s="71" t="s">
        <v>51</v>
      </c>
      <c r="G198" s="71">
        <v>1235</v>
      </c>
      <c r="H198" s="28">
        <v>5</v>
      </c>
      <c r="I198" s="40">
        <f t="shared" si="6"/>
        <v>61.75</v>
      </c>
      <c r="J198" s="68">
        <f t="shared" si="7"/>
        <v>1296.75</v>
      </c>
      <c r="K198" s="68">
        <f>($G198+$I198)*THONG_TIN_CHUNG!B$10</f>
        <v>12967.5</v>
      </c>
      <c r="L198" s="72">
        <v>13300</v>
      </c>
      <c r="M198" s="74" t="s">
        <v>413</v>
      </c>
    </row>
    <row r="199" spans="1:13" ht="51">
      <c r="A199" s="88"/>
      <c r="B199" s="71">
        <v>41</v>
      </c>
      <c r="C199" s="71" t="s">
        <v>209</v>
      </c>
      <c r="D199" s="71" t="s">
        <v>414</v>
      </c>
      <c r="E199" s="71"/>
      <c r="F199" s="71" t="s">
        <v>53</v>
      </c>
      <c r="G199" s="71">
        <v>1</v>
      </c>
      <c r="H199" s="28">
        <v>0</v>
      </c>
      <c r="I199" s="40">
        <f t="shared" si="6"/>
        <v>0</v>
      </c>
      <c r="J199" s="68">
        <f t="shared" si="7"/>
        <v>1</v>
      </c>
      <c r="K199" s="68">
        <f>($G199+$I199)*THONG_TIN_CHUNG!B$10</f>
        <v>10</v>
      </c>
      <c r="L199" s="77" t="s">
        <v>417</v>
      </c>
      <c r="M199" s="78"/>
    </row>
    <row r="200" spans="1:13" ht="102">
      <c r="A200" s="88"/>
      <c r="B200" s="71">
        <v>42</v>
      </c>
      <c r="C200" s="71" t="s">
        <v>60</v>
      </c>
      <c r="D200" s="71" t="s">
        <v>418</v>
      </c>
      <c r="E200" s="71"/>
      <c r="F200" s="71" t="s">
        <v>51</v>
      </c>
      <c r="G200" s="71">
        <v>92</v>
      </c>
      <c r="H200" s="28">
        <v>5</v>
      </c>
      <c r="I200" s="40">
        <f t="shared" si="6"/>
        <v>4.5999999999999996</v>
      </c>
      <c r="J200" s="68">
        <f t="shared" si="7"/>
        <v>96.6</v>
      </c>
      <c r="K200" s="68">
        <f>($G200+$I200)*THONG_TIN_CHUNG!B$10</f>
        <v>966</v>
      </c>
      <c r="L200" s="116">
        <f>900+0.53*1000</f>
        <v>1430</v>
      </c>
      <c r="M200" s="90" t="s">
        <v>421</v>
      </c>
    </row>
    <row r="201" spans="1:13" ht="153">
      <c r="A201" s="88"/>
      <c r="B201" s="71">
        <v>43</v>
      </c>
      <c r="C201" s="71" t="s">
        <v>237</v>
      </c>
      <c r="D201" s="71" t="s">
        <v>422</v>
      </c>
      <c r="E201" s="71"/>
      <c r="F201" s="71" t="s">
        <v>51</v>
      </c>
      <c r="G201" s="71">
        <v>136</v>
      </c>
      <c r="H201" s="28">
        <v>5</v>
      </c>
      <c r="I201" s="40">
        <f t="shared" si="6"/>
        <v>6.8</v>
      </c>
      <c r="J201" s="68">
        <f t="shared" si="7"/>
        <v>142.80000000000001</v>
      </c>
      <c r="K201" s="68">
        <f>($G201+$I201)*THONG_TIN_CHUNG!B$10</f>
        <v>1428</v>
      </c>
      <c r="L201" s="116">
        <f>1400+0.25*1000</f>
        <v>1650</v>
      </c>
      <c r="M201" s="90" t="s">
        <v>426</v>
      </c>
    </row>
    <row r="202" spans="1:13" ht="280.5">
      <c r="A202" s="105">
        <f t="shared" ref="A202:A203" si="8">L202-K202</f>
        <v>5</v>
      </c>
      <c r="B202" s="71">
        <v>44</v>
      </c>
      <c r="C202" s="71" t="s">
        <v>187</v>
      </c>
      <c r="D202" s="71" t="s">
        <v>429</v>
      </c>
      <c r="E202" s="71"/>
      <c r="F202" s="71" t="s">
        <v>51</v>
      </c>
      <c r="G202" s="71">
        <v>110</v>
      </c>
      <c r="H202" s="28">
        <v>5</v>
      </c>
      <c r="I202" s="40">
        <f t="shared" si="6"/>
        <v>5.5</v>
      </c>
      <c r="J202" s="68">
        <f t="shared" si="7"/>
        <v>115.5</v>
      </c>
      <c r="K202" s="68">
        <f>($G202+$I202)*THONG_TIN_CHUNG!B$10</f>
        <v>1155</v>
      </c>
      <c r="L202" s="72">
        <v>1160</v>
      </c>
      <c r="M202" s="74" t="s">
        <v>431</v>
      </c>
    </row>
    <row r="203" spans="1:13" ht="127.5">
      <c r="A203" s="105">
        <f t="shared" si="8"/>
        <v>85</v>
      </c>
      <c r="B203" s="71">
        <v>45</v>
      </c>
      <c r="C203" s="71" t="s">
        <v>90</v>
      </c>
      <c r="D203" s="71" t="s">
        <v>433</v>
      </c>
      <c r="E203" s="71"/>
      <c r="F203" s="71" t="s">
        <v>51</v>
      </c>
      <c r="G203" s="71">
        <v>1030</v>
      </c>
      <c r="H203" s="28">
        <v>5</v>
      </c>
      <c r="I203" s="40">
        <f t="shared" si="6"/>
        <v>51.5</v>
      </c>
      <c r="J203" s="68">
        <f t="shared" si="7"/>
        <v>1081.5</v>
      </c>
      <c r="K203" s="68">
        <f>($G203+$I203)*THONG_TIN_CHUNG!B$10</f>
        <v>10815</v>
      </c>
      <c r="L203" s="72">
        <v>10900</v>
      </c>
      <c r="M203" s="74" t="s">
        <v>434</v>
      </c>
    </row>
    <row r="204" spans="1:13" ht="178.5">
      <c r="A204" s="88"/>
      <c r="B204" s="71">
        <v>46</v>
      </c>
      <c r="C204" s="71" t="s">
        <v>57</v>
      </c>
      <c r="D204" s="71" t="s">
        <v>435</v>
      </c>
      <c r="E204" s="71"/>
      <c r="F204" s="71" t="s">
        <v>51</v>
      </c>
      <c r="G204" s="71">
        <v>994</v>
      </c>
      <c r="H204" s="28">
        <v>5</v>
      </c>
      <c r="I204" s="40">
        <f t="shared" si="6"/>
        <v>49.7</v>
      </c>
      <c r="J204" s="68">
        <f t="shared" si="7"/>
        <v>1043.7</v>
      </c>
      <c r="K204" s="68">
        <f>($G204+$I204)*THONG_TIN_CHUNG!B$10</f>
        <v>10437</v>
      </c>
      <c r="L204" s="77">
        <v>10000</v>
      </c>
      <c r="M204" s="90" t="s">
        <v>438</v>
      </c>
    </row>
    <row r="205" spans="1:13" ht="76.5">
      <c r="A205" s="88"/>
      <c r="B205" s="71">
        <v>47</v>
      </c>
      <c r="C205" s="71" t="s">
        <v>235</v>
      </c>
      <c r="D205" s="71" t="s">
        <v>439</v>
      </c>
      <c r="E205" s="71"/>
      <c r="F205" s="71" t="s">
        <v>51</v>
      </c>
      <c r="G205" s="71">
        <v>1412.6</v>
      </c>
      <c r="H205" s="28">
        <v>5</v>
      </c>
      <c r="I205" s="40">
        <f t="shared" si="6"/>
        <v>70.63</v>
      </c>
      <c r="J205" s="68">
        <f t="shared" si="7"/>
        <v>1483.23</v>
      </c>
      <c r="K205" s="68">
        <f>($G205+$I205)*THONG_TIN_CHUNG!B$10</f>
        <v>14832.3</v>
      </c>
      <c r="L205" s="77">
        <f>14300+0.15*1000</f>
        <v>14450</v>
      </c>
      <c r="M205" s="90" t="s">
        <v>443</v>
      </c>
    </row>
    <row r="206" spans="1:13" ht="102">
      <c r="A206" s="88"/>
      <c r="B206" s="71">
        <v>48</v>
      </c>
      <c r="C206" s="71" t="s">
        <v>73</v>
      </c>
      <c r="D206" s="71" t="s">
        <v>444</v>
      </c>
      <c r="E206" s="71"/>
      <c r="F206" s="71" t="s">
        <v>53</v>
      </c>
      <c r="G206" s="71">
        <v>1</v>
      </c>
      <c r="H206" s="28">
        <v>0</v>
      </c>
      <c r="I206" s="40">
        <f t="shared" si="6"/>
        <v>0</v>
      </c>
      <c r="J206" s="68">
        <f t="shared" si="7"/>
        <v>1</v>
      </c>
      <c r="K206" s="68">
        <f>($G206+$I206)*THONG_TIN_CHUNG!B$10</f>
        <v>10</v>
      </c>
      <c r="L206" s="58">
        <v>10</v>
      </c>
      <c r="M206" s="59"/>
    </row>
    <row r="207" spans="1:13" ht="51">
      <c r="A207" s="88"/>
      <c r="B207" s="71">
        <v>49</v>
      </c>
      <c r="C207" s="71" t="s">
        <v>107</v>
      </c>
      <c r="D207" s="71" t="s">
        <v>445</v>
      </c>
      <c r="E207" s="71"/>
      <c r="F207" s="71" t="s">
        <v>53</v>
      </c>
      <c r="G207" s="71">
        <v>1</v>
      </c>
      <c r="H207" s="28">
        <v>0</v>
      </c>
      <c r="I207" s="40">
        <f t="shared" si="6"/>
        <v>0</v>
      </c>
      <c r="J207" s="68">
        <f t="shared" si="7"/>
        <v>1</v>
      </c>
      <c r="K207" s="68">
        <f>($G207+$I207)*THONG_TIN_CHUNG!B$10</f>
        <v>10</v>
      </c>
      <c r="L207" s="58">
        <v>10</v>
      </c>
      <c r="M207" s="59"/>
    </row>
    <row r="208" spans="1:13" ht="178.5">
      <c r="A208" s="88"/>
      <c r="B208" s="71">
        <v>50</v>
      </c>
      <c r="C208" s="71" t="s">
        <v>61</v>
      </c>
      <c r="D208" s="71" t="s">
        <v>447</v>
      </c>
      <c r="E208" s="71"/>
      <c r="F208" s="71" t="s">
        <v>53</v>
      </c>
      <c r="G208" s="71">
        <v>4</v>
      </c>
      <c r="H208" s="28">
        <v>5</v>
      </c>
      <c r="I208" s="40">
        <f t="shared" si="6"/>
        <v>0.2</v>
      </c>
      <c r="J208" s="68">
        <f t="shared" si="7"/>
        <v>4.2</v>
      </c>
      <c r="K208" s="68">
        <f>($G208+$I208)*THONG_TIN_CHUNG!B$10</f>
        <v>42</v>
      </c>
      <c r="L208" s="83">
        <f>44-12+8</f>
        <v>40</v>
      </c>
      <c r="M208" s="85" t="s">
        <v>452</v>
      </c>
    </row>
    <row r="209" spans="1:13" ht="51">
      <c r="A209" s="88"/>
      <c r="B209" s="71">
        <v>51</v>
      </c>
      <c r="C209" s="71" t="s">
        <v>63</v>
      </c>
      <c r="D209" s="71" t="s">
        <v>454</v>
      </c>
      <c r="E209" s="71"/>
      <c r="F209" s="71" t="s">
        <v>53</v>
      </c>
      <c r="G209" s="71">
        <v>41</v>
      </c>
      <c r="H209" s="28">
        <v>5</v>
      </c>
      <c r="I209" s="40">
        <f t="shared" si="6"/>
        <v>2.0499999999999998</v>
      </c>
      <c r="J209" s="68">
        <f t="shared" si="7"/>
        <v>43.05</v>
      </c>
      <c r="K209" s="68">
        <f>($G209+$I209)*THONG_TIN_CHUNG!B$10</f>
        <v>430.5</v>
      </c>
      <c r="L209" s="58">
        <v>430</v>
      </c>
      <c r="M209" s="59"/>
    </row>
    <row r="210" spans="1:13" ht="51">
      <c r="A210" s="88"/>
      <c r="B210" s="71">
        <v>52</v>
      </c>
      <c r="C210" s="71" t="s">
        <v>189</v>
      </c>
      <c r="D210" s="71" t="s">
        <v>456</v>
      </c>
      <c r="E210" s="71"/>
      <c r="F210" s="71" t="s">
        <v>94</v>
      </c>
      <c r="G210" s="71">
        <v>12</v>
      </c>
      <c r="H210" s="28">
        <v>5</v>
      </c>
      <c r="I210" s="40">
        <f t="shared" si="6"/>
        <v>0.6</v>
      </c>
      <c r="J210" s="68">
        <f t="shared" si="7"/>
        <v>12.6</v>
      </c>
      <c r="K210" s="68">
        <f>($G210+$I210)*THONG_TIN_CHUNG!B$10</f>
        <v>126</v>
      </c>
      <c r="L210" s="58">
        <v>120</v>
      </c>
      <c r="M210" s="59"/>
    </row>
    <row r="211" spans="1:13" ht="51">
      <c r="A211" s="88"/>
      <c r="B211" s="71">
        <v>53</v>
      </c>
      <c r="C211" s="71" t="s">
        <v>173</v>
      </c>
      <c r="D211" s="71" t="s">
        <v>459</v>
      </c>
      <c r="E211" s="71"/>
      <c r="F211" s="71" t="s">
        <v>53</v>
      </c>
      <c r="G211" s="71">
        <v>12</v>
      </c>
      <c r="H211" s="28">
        <v>5</v>
      </c>
      <c r="I211" s="40">
        <f t="shared" si="6"/>
        <v>0.6</v>
      </c>
      <c r="J211" s="68">
        <f t="shared" si="7"/>
        <v>12.6</v>
      </c>
      <c r="K211" s="68">
        <f>($G211+$I211)*THONG_TIN_CHUNG!B$10</f>
        <v>126</v>
      </c>
      <c r="L211" s="58">
        <v>122</v>
      </c>
      <c r="M211" s="59"/>
    </row>
    <row r="212" spans="1:13" ht="51">
      <c r="A212" s="88"/>
      <c r="B212" s="71">
        <v>54</v>
      </c>
      <c r="C212" s="71" t="s">
        <v>158</v>
      </c>
      <c r="D212" s="71" t="s">
        <v>291</v>
      </c>
      <c r="E212" s="71"/>
      <c r="F212" s="71" t="s">
        <v>53</v>
      </c>
      <c r="G212" s="71">
        <v>4</v>
      </c>
      <c r="H212" s="28">
        <v>5</v>
      </c>
      <c r="I212" s="40">
        <f t="shared" si="6"/>
        <v>0.2</v>
      </c>
      <c r="J212" s="68">
        <f t="shared" si="7"/>
        <v>4.2</v>
      </c>
      <c r="K212" s="68">
        <f>($G212+$I212)*THONG_TIN_CHUNG!B$10</f>
        <v>42</v>
      </c>
      <c r="L212" s="58">
        <v>40</v>
      </c>
      <c r="M212" s="59"/>
    </row>
    <row r="213" spans="1:13" ht="127.5">
      <c r="A213" s="88"/>
      <c r="B213" s="71">
        <v>55</v>
      </c>
      <c r="C213" s="71" t="s">
        <v>133</v>
      </c>
      <c r="D213" s="71" t="s">
        <v>464</v>
      </c>
      <c r="E213" s="71"/>
      <c r="F213" s="71" t="s">
        <v>53</v>
      </c>
      <c r="G213" s="71">
        <v>2</v>
      </c>
      <c r="H213" s="28">
        <v>0</v>
      </c>
      <c r="I213" s="40">
        <f t="shared" si="6"/>
        <v>0</v>
      </c>
      <c r="J213" s="68">
        <f t="shared" si="7"/>
        <v>2</v>
      </c>
      <c r="K213" s="68">
        <f>($G213+$I213)*THONG_TIN_CHUNG!B$10</f>
        <v>20</v>
      </c>
      <c r="L213" s="58">
        <v>20</v>
      </c>
      <c r="M213" s="59"/>
    </row>
    <row r="214" spans="1:13" ht="102">
      <c r="A214" s="88"/>
      <c r="B214" s="71">
        <v>56</v>
      </c>
      <c r="C214" s="79" t="s">
        <v>240</v>
      </c>
      <c r="D214" s="79" t="s">
        <v>466</v>
      </c>
      <c r="E214" s="79"/>
      <c r="F214" s="79" t="s">
        <v>53</v>
      </c>
      <c r="G214" s="79">
        <v>0</v>
      </c>
      <c r="H214" s="28">
        <v>0</v>
      </c>
      <c r="I214" s="40">
        <f t="shared" si="6"/>
        <v>0</v>
      </c>
      <c r="J214" s="68">
        <f t="shared" si="7"/>
        <v>0</v>
      </c>
      <c r="K214" s="68">
        <f>($G214+$I214)*THONG_TIN_CHUNG!B$10</f>
        <v>0</v>
      </c>
      <c r="L214" s="58"/>
      <c r="M214" s="59"/>
    </row>
    <row r="215" spans="1:13" ht="127.5">
      <c r="A215" s="88"/>
      <c r="B215" s="71">
        <v>57</v>
      </c>
      <c r="C215" s="71" t="s">
        <v>205</v>
      </c>
      <c r="D215" s="71" t="s">
        <v>469</v>
      </c>
      <c r="E215" s="71"/>
      <c r="F215" s="71" t="s">
        <v>51</v>
      </c>
      <c r="G215" s="71">
        <v>1402</v>
      </c>
      <c r="H215" s="28">
        <v>5</v>
      </c>
      <c r="I215" s="40">
        <f t="shared" si="6"/>
        <v>70.099999999999994</v>
      </c>
      <c r="J215" s="68">
        <f t="shared" si="7"/>
        <v>1472.1</v>
      </c>
      <c r="K215" s="68">
        <f>($G215+$I215)*THONG_TIN_CHUNG!B$10</f>
        <v>14721</v>
      </c>
      <c r="L215" s="43">
        <f>12650+1600+0.4*1000</f>
        <v>14650</v>
      </c>
      <c r="M215" s="90" t="s">
        <v>472</v>
      </c>
    </row>
    <row r="216" spans="1:13" ht="102">
      <c r="A216" s="88"/>
      <c r="B216" s="71">
        <v>58</v>
      </c>
      <c r="C216" s="71" t="s">
        <v>207</v>
      </c>
      <c r="D216" s="71" t="s">
        <v>473</v>
      </c>
      <c r="E216" s="71"/>
      <c r="F216" s="71" t="s">
        <v>51</v>
      </c>
      <c r="G216" s="71">
        <v>2320</v>
      </c>
      <c r="H216" s="28">
        <v>5</v>
      </c>
      <c r="I216" s="40">
        <f t="shared" si="6"/>
        <v>116</v>
      </c>
      <c r="J216" s="68">
        <f t="shared" si="7"/>
        <v>2436</v>
      </c>
      <c r="K216" s="68">
        <f>($G216+$I216)*THONG_TIN_CHUNG!B$10</f>
        <v>24360</v>
      </c>
      <c r="L216" s="118">
        <f>22960+1.2*1000</f>
        <v>24160</v>
      </c>
      <c r="M216" s="90" t="s">
        <v>476</v>
      </c>
    </row>
    <row r="217" spans="1:13" ht="102">
      <c r="A217" s="88"/>
      <c r="B217" s="71">
        <v>59</v>
      </c>
      <c r="C217" s="71" t="s">
        <v>195</v>
      </c>
      <c r="D217" s="71" t="s">
        <v>477</v>
      </c>
      <c r="E217" s="71"/>
      <c r="F217" s="71" t="s">
        <v>53</v>
      </c>
      <c r="G217" s="71">
        <v>1</v>
      </c>
      <c r="H217" s="28"/>
      <c r="I217" s="40">
        <f t="shared" si="6"/>
        <v>0</v>
      </c>
      <c r="J217" s="68">
        <f t="shared" si="7"/>
        <v>1</v>
      </c>
      <c r="K217" s="68">
        <f>($G217+$I217)*THONG_TIN_CHUNG!B$10</f>
        <v>10</v>
      </c>
      <c r="L217" s="58">
        <v>10</v>
      </c>
      <c r="M217" s="59"/>
    </row>
    <row r="218" spans="1:13" ht="25.5">
      <c r="A218" s="88"/>
      <c r="B218" s="71">
        <v>60</v>
      </c>
      <c r="C218" s="95" t="s">
        <v>479</v>
      </c>
      <c r="D218" s="71"/>
      <c r="E218" s="71"/>
      <c r="F218" s="71" t="s">
        <v>480</v>
      </c>
      <c r="G218" s="71">
        <v>1</v>
      </c>
      <c r="H218" s="28">
        <v>5</v>
      </c>
      <c r="I218" s="40">
        <f t="shared" si="6"/>
        <v>0.05</v>
      </c>
      <c r="J218" s="68">
        <f t="shared" si="7"/>
        <v>1.05</v>
      </c>
      <c r="K218" s="68">
        <f>($G218+$I218)*THONG_TIN_CHUNG!B$10</f>
        <v>10.5</v>
      </c>
      <c r="L218" s="77">
        <v>7</v>
      </c>
      <c r="M218" s="78"/>
    </row>
    <row r="219" spans="1:13" ht="25.5">
      <c r="A219" s="88"/>
      <c r="B219" s="71">
        <v>61</v>
      </c>
      <c r="C219" s="95" t="s">
        <v>482</v>
      </c>
      <c r="D219" s="71"/>
      <c r="E219" s="71"/>
      <c r="F219" s="71" t="s">
        <v>480</v>
      </c>
      <c r="G219" s="71">
        <v>1</v>
      </c>
      <c r="H219" s="28">
        <v>5</v>
      </c>
      <c r="I219" s="40">
        <f t="shared" si="6"/>
        <v>0.05</v>
      </c>
      <c r="J219" s="68">
        <f t="shared" si="7"/>
        <v>1.05</v>
      </c>
      <c r="K219" s="68">
        <f>($G219+$I219)*THONG_TIN_CHUNG!B$10</f>
        <v>10.5</v>
      </c>
      <c r="L219" s="77">
        <v>4</v>
      </c>
      <c r="M219" s="78"/>
    </row>
    <row r="220" spans="1:13" ht="25.5">
      <c r="A220" s="88"/>
      <c r="B220" s="71">
        <v>62</v>
      </c>
      <c r="C220" s="71"/>
      <c r="D220" s="71"/>
      <c r="E220" s="71"/>
      <c r="F220" s="71"/>
      <c r="G220" s="71"/>
      <c r="H220" s="28">
        <v>5</v>
      </c>
      <c r="I220" s="40">
        <f t="shared" si="6"/>
        <v>0</v>
      </c>
      <c r="J220" s="68">
        <f t="shared" si="7"/>
        <v>0</v>
      </c>
      <c r="K220" s="68">
        <f>($G220+$I220)*THONG_TIN_CHUNG!B$10</f>
        <v>0</v>
      </c>
      <c r="L220" s="58">
        <v>0</v>
      </c>
      <c r="M220" s="59"/>
    </row>
    <row r="221" spans="1:13" ht="25.5">
      <c r="A221" s="88"/>
      <c r="B221" s="71">
        <v>63</v>
      </c>
      <c r="C221" s="71"/>
      <c r="D221" s="71"/>
      <c r="E221" s="71"/>
      <c r="F221" s="71"/>
      <c r="G221" s="71"/>
      <c r="H221" s="28">
        <v>5</v>
      </c>
      <c r="I221" s="40">
        <f t="shared" si="6"/>
        <v>0</v>
      </c>
      <c r="J221" s="68">
        <f t="shared" si="7"/>
        <v>0</v>
      </c>
      <c r="K221" s="68">
        <f>($G221+$I221)*THONG_TIN_CHUNG!B$10</f>
        <v>0</v>
      </c>
      <c r="L221" s="58">
        <v>0</v>
      </c>
      <c r="M221" s="59"/>
    </row>
    <row r="222" spans="1:13" ht="25.5">
      <c r="A222" s="88"/>
      <c r="B222" s="71">
        <v>64</v>
      </c>
      <c r="C222" s="71"/>
      <c r="D222" s="71"/>
      <c r="E222" s="71"/>
      <c r="F222" s="71"/>
      <c r="G222" s="71"/>
      <c r="H222" s="28">
        <v>5</v>
      </c>
      <c r="I222" s="40">
        <f t="shared" si="6"/>
        <v>0</v>
      </c>
      <c r="J222" s="68">
        <f t="shared" si="7"/>
        <v>0</v>
      </c>
      <c r="K222" s="68">
        <f>($G222+$I222)*THONG_TIN_CHUNG!B$10</f>
        <v>0</v>
      </c>
      <c r="L222" s="58">
        <v>0</v>
      </c>
      <c r="M222" s="59"/>
    </row>
    <row r="223" spans="1:13" ht="25.5">
      <c r="A223" s="88"/>
      <c r="B223" s="71">
        <v>65</v>
      </c>
      <c r="C223" s="71"/>
      <c r="D223" s="71"/>
      <c r="E223" s="71"/>
      <c r="F223" s="71"/>
      <c r="G223" s="71"/>
      <c r="H223" s="28">
        <v>5</v>
      </c>
      <c r="I223" s="40">
        <f t="shared" si="6"/>
        <v>0</v>
      </c>
      <c r="J223" s="68">
        <f t="shared" si="7"/>
        <v>0</v>
      </c>
      <c r="K223" s="68">
        <f>($G223+$I223)*THONG_TIN_CHUNG!B$10</f>
        <v>0</v>
      </c>
      <c r="L223" s="58">
        <v>0</v>
      </c>
      <c r="M223" s="59"/>
    </row>
    <row r="224" spans="1:13" ht="25.5">
      <c r="A224" s="88"/>
      <c r="B224" s="71">
        <v>66</v>
      </c>
      <c r="C224" s="71"/>
      <c r="D224" s="71"/>
      <c r="E224" s="71"/>
      <c r="F224" s="71"/>
      <c r="G224" s="71"/>
      <c r="H224" s="28">
        <v>5</v>
      </c>
      <c r="I224" s="40">
        <f t="shared" si="6"/>
        <v>0</v>
      </c>
      <c r="J224" s="68">
        <f t="shared" si="7"/>
        <v>0</v>
      </c>
      <c r="K224" s="68">
        <f>($G224+$I224)*THONG_TIN_CHUNG!B$10</f>
        <v>0</v>
      </c>
      <c r="L224" s="58">
        <v>0</v>
      </c>
      <c r="M224" s="59"/>
    </row>
    <row r="225" spans="1:13" ht="25.5">
      <c r="A225" s="88"/>
      <c r="B225" s="71">
        <v>67</v>
      </c>
      <c r="C225" s="71"/>
      <c r="D225" s="71"/>
      <c r="E225" s="71"/>
      <c r="F225" s="71"/>
      <c r="G225" s="71"/>
      <c r="H225" s="28">
        <v>5</v>
      </c>
      <c r="I225" s="40">
        <f t="shared" si="6"/>
        <v>0</v>
      </c>
      <c r="J225" s="68">
        <f t="shared" si="7"/>
        <v>0</v>
      </c>
      <c r="K225" s="68">
        <f>($G225+$I225)*THONG_TIN_CHUNG!B$10</f>
        <v>0</v>
      </c>
      <c r="L225" s="58">
        <v>0</v>
      </c>
      <c r="M225" s="59"/>
    </row>
    <row r="226" spans="1:13" ht="25.5">
      <c r="A226" s="88"/>
      <c r="B226" s="71">
        <v>68</v>
      </c>
      <c r="C226" s="71"/>
      <c r="D226" s="71"/>
      <c r="E226" s="71"/>
      <c r="F226" s="71"/>
      <c r="G226" s="71"/>
      <c r="H226" s="28">
        <v>5</v>
      </c>
      <c r="I226" s="40">
        <f t="shared" si="6"/>
        <v>0</v>
      </c>
      <c r="J226" s="68">
        <f t="shared" si="7"/>
        <v>0</v>
      </c>
      <c r="K226" s="68">
        <f>($G226+$I226)*THONG_TIN_CHUNG!B$10</f>
        <v>0</v>
      </c>
      <c r="L226" s="58">
        <v>0</v>
      </c>
      <c r="M226" s="59"/>
    </row>
    <row r="227" spans="1:13" ht="25.5">
      <c r="A227" s="88"/>
      <c r="B227" s="71">
        <v>69</v>
      </c>
      <c r="C227" s="71"/>
      <c r="D227" s="71"/>
      <c r="E227" s="71"/>
      <c r="F227" s="71"/>
      <c r="G227" s="71"/>
      <c r="H227" s="28">
        <v>5</v>
      </c>
      <c r="I227" s="40">
        <f t="shared" si="6"/>
        <v>0</v>
      </c>
      <c r="J227" s="68">
        <f t="shared" si="7"/>
        <v>0</v>
      </c>
      <c r="K227" s="68">
        <f>($G227+$I227)*THONG_TIN_CHUNG!B$10</f>
        <v>0</v>
      </c>
      <c r="L227" s="58">
        <v>0</v>
      </c>
      <c r="M227" s="59"/>
    </row>
    <row r="228" spans="1:13" ht="25.5">
      <c r="A228" s="88"/>
      <c r="B228" s="71">
        <v>70</v>
      </c>
      <c r="C228" s="71"/>
      <c r="D228" s="71"/>
      <c r="E228" s="71"/>
      <c r="F228" s="71"/>
      <c r="G228" s="71"/>
      <c r="H228" s="28">
        <v>5</v>
      </c>
      <c r="I228" s="40">
        <f t="shared" si="6"/>
        <v>0</v>
      </c>
      <c r="J228" s="68">
        <f t="shared" si="7"/>
        <v>0</v>
      </c>
      <c r="K228" s="68">
        <f>($G228+$I228)*THONG_TIN_CHUNG!B$10</f>
        <v>0</v>
      </c>
      <c r="L228" s="58">
        <v>0</v>
      </c>
      <c r="M228" s="59"/>
    </row>
    <row r="229" spans="1:13" ht="25.5">
      <c r="A229" s="88"/>
      <c r="B229" s="71">
        <v>71</v>
      </c>
      <c r="C229" s="71"/>
      <c r="D229" s="71"/>
      <c r="E229" s="71"/>
      <c r="F229" s="71"/>
      <c r="G229" s="71"/>
      <c r="H229" s="28">
        <v>5</v>
      </c>
      <c r="I229" s="40">
        <f t="shared" si="6"/>
        <v>0</v>
      </c>
      <c r="J229" s="68">
        <f t="shared" si="7"/>
        <v>0</v>
      </c>
      <c r="K229" s="68">
        <f>($G229+$I229)*THONG_TIN_CHUNG!B$10</f>
        <v>0</v>
      </c>
      <c r="L229" s="58">
        <v>0</v>
      </c>
      <c r="M229" s="59"/>
    </row>
    <row r="230" spans="1:13" ht="25.5">
      <c r="A230" s="88"/>
      <c r="B230" s="71">
        <v>72</v>
      </c>
      <c r="C230" s="71"/>
      <c r="D230" s="71"/>
      <c r="E230" s="71"/>
      <c r="F230" s="71"/>
      <c r="G230" s="71"/>
      <c r="H230" s="28">
        <v>5</v>
      </c>
      <c r="I230" s="40">
        <f t="shared" si="6"/>
        <v>0</v>
      </c>
      <c r="J230" s="68">
        <f t="shared" si="7"/>
        <v>0</v>
      </c>
      <c r="K230" s="68">
        <f>($G230+$I230)*THONG_TIN_CHUNG!B$10</f>
        <v>0</v>
      </c>
      <c r="L230" s="58">
        <v>0</v>
      </c>
      <c r="M230" s="59"/>
    </row>
    <row r="231" spans="1:13" ht="25.5">
      <c r="A231" s="88"/>
      <c r="B231" s="71">
        <v>73</v>
      </c>
      <c r="C231" s="71"/>
      <c r="D231" s="71"/>
      <c r="E231" s="71"/>
      <c r="F231" s="71"/>
      <c r="G231" s="71"/>
      <c r="H231" s="28">
        <v>5</v>
      </c>
      <c r="I231" s="40">
        <f t="shared" si="6"/>
        <v>0</v>
      </c>
      <c r="J231" s="68">
        <f t="shared" si="7"/>
        <v>0</v>
      </c>
      <c r="K231" s="68">
        <f>($G231+$I231)*THONG_TIN_CHUNG!B$10</f>
        <v>0</v>
      </c>
      <c r="L231" s="58">
        <v>0</v>
      </c>
      <c r="M231" s="59"/>
    </row>
    <row r="232" spans="1:13" ht="25.5">
      <c r="A232" s="88"/>
      <c r="B232" s="71">
        <v>74</v>
      </c>
      <c r="C232" s="71"/>
      <c r="D232" s="71"/>
      <c r="E232" s="71"/>
      <c r="F232" s="71"/>
      <c r="G232" s="71"/>
      <c r="H232" s="28">
        <v>5</v>
      </c>
      <c r="I232" s="40">
        <f t="shared" si="6"/>
        <v>0</v>
      </c>
      <c r="J232" s="68">
        <f t="shared" si="7"/>
        <v>0</v>
      </c>
      <c r="K232" s="68">
        <f>($G232+$I232)*THONG_TIN_CHUNG!B$10</f>
        <v>0</v>
      </c>
      <c r="L232" s="58">
        <v>0</v>
      </c>
      <c r="M232" s="59"/>
    </row>
    <row r="233" spans="1:13" ht="25.5">
      <c r="A233" s="88"/>
      <c r="B233" s="71">
        <v>75</v>
      </c>
      <c r="C233" s="71"/>
      <c r="D233" s="71"/>
      <c r="E233" s="71"/>
      <c r="F233" s="71"/>
      <c r="G233" s="71"/>
      <c r="H233" s="28">
        <v>5</v>
      </c>
      <c r="I233" s="40">
        <f t="shared" si="6"/>
        <v>0</v>
      </c>
      <c r="J233" s="68">
        <f t="shared" si="7"/>
        <v>0</v>
      </c>
      <c r="K233" s="68">
        <f>($G233+$I233)*THONG_TIN_CHUNG!B$10</f>
        <v>0</v>
      </c>
      <c r="L233" s="58">
        <v>0</v>
      </c>
      <c r="M233" s="59"/>
    </row>
    <row r="234" spans="1:13" ht="25.5">
      <c r="A234" s="88"/>
      <c r="B234" s="71">
        <v>76</v>
      </c>
      <c r="C234" s="71"/>
      <c r="D234" s="71"/>
      <c r="E234" s="71"/>
      <c r="F234" s="71"/>
      <c r="G234" s="71"/>
      <c r="H234" s="28">
        <v>5</v>
      </c>
      <c r="I234" s="40">
        <f t="shared" si="6"/>
        <v>0</v>
      </c>
      <c r="J234" s="68">
        <f t="shared" si="7"/>
        <v>0</v>
      </c>
      <c r="K234" s="68">
        <f>($G234+$I234)*THONG_TIN_CHUNG!B$10</f>
        <v>0</v>
      </c>
      <c r="L234" s="58">
        <v>0</v>
      </c>
      <c r="M234" s="59"/>
    </row>
    <row r="235" spans="1:13" ht="25.5">
      <c r="A235" s="88"/>
      <c r="B235" s="71">
        <v>77</v>
      </c>
      <c r="C235" s="71"/>
      <c r="D235" s="71"/>
      <c r="E235" s="71"/>
      <c r="F235" s="71"/>
      <c r="G235" s="71"/>
      <c r="H235" s="28">
        <v>5</v>
      </c>
      <c r="I235" s="40">
        <f t="shared" si="6"/>
        <v>0</v>
      </c>
      <c r="J235" s="68">
        <f t="shared" si="7"/>
        <v>0</v>
      </c>
      <c r="K235" s="68">
        <f>($G235+$I235)*THONG_TIN_CHUNG!B$10</f>
        <v>0</v>
      </c>
      <c r="L235" s="58">
        <v>0</v>
      </c>
      <c r="M235" s="59"/>
    </row>
    <row r="236" spans="1:13" ht="25.5">
      <c r="A236" s="88"/>
      <c r="B236" s="71">
        <v>78</v>
      </c>
      <c r="C236" s="71"/>
      <c r="D236" s="71"/>
      <c r="E236" s="71"/>
      <c r="F236" s="71"/>
      <c r="G236" s="71"/>
      <c r="H236" s="28">
        <v>5</v>
      </c>
      <c r="I236" s="40">
        <f t="shared" si="6"/>
        <v>0</v>
      </c>
      <c r="J236" s="68">
        <f t="shared" si="7"/>
        <v>0</v>
      </c>
      <c r="K236" s="68">
        <f>($G236+$I236)*THONG_TIN_CHUNG!B$10</f>
        <v>0</v>
      </c>
      <c r="L236" s="58">
        <v>0</v>
      </c>
      <c r="M236" s="59"/>
    </row>
    <row r="237" spans="1:13" ht="25.5">
      <c r="A237" s="88"/>
      <c r="B237" s="71">
        <v>79</v>
      </c>
      <c r="C237" s="71"/>
      <c r="D237" s="71"/>
      <c r="E237" s="71"/>
      <c r="F237" s="71"/>
      <c r="G237" s="71"/>
      <c r="H237" s="28">
        <v>5</v>
      </c>
      <c r="I237" s="40">
        <f t="shared" si="6"/>
        <v>0</v>
      </c>
      <c r="J237" s="68">
        <f t="shared" si="7"/>
        <v>0</v>
      </c>
      <c r="K237" s="68">
        <f>($G237+$I237)*THONG_TIN_CHUNG!B$10</f>
        <v>0</v>
      </c>
      <c r="L237" s="58">
        <v>0</v>
      </c>
      <c r="M237" s="59"/>
    </row>
    <row r="238" spans="1:13" ht="25.5">
      <c r="A238" s="88"/>
      <c r="B238" s="71">
        <v>80</v>
      </c>
      <c r="C238" s="71"/>
      <c r="D238" s="71"/>
      <c r="E238" s="71"/>
      <c r="F238" s="71"/>
      <c r="G238" s="71"/>
      <c r="H238" s="28">
        <v>5</v>
      </c>
      <c r="I238" s="40">
        <f t="shared" si="6"/>
        <v>0</v>
      </c>
      <c r="J238" s="68">
        <f t="shared" si="7"/>
        <v>0</v>
      </c>
      <c r="K238" s="68">
        <f>($G238+$I238)*THONG_TIN_CHUNG!B$10</f>
        <v>0</v>
      </c>
      <c r="L238" s="58">
        <v>0</v>
      </c>
      <c r="M238" s="59"/>
    </row>
    <row r="239" spans="1:13" ht="25.5">
      <c r="A239" s="88"/>
      <c r="B239" s="71">
        <v>81</v>
      </c>
      <c r="C239" s="71"/>
      <c r="D239" s="71"/>
      <c r="E239" s="71"/>
      <c r="F239" s="71"/>
      <c r="G239" s="71"/>
      <c r="H239" s="28">
        <v>5</v>
      </c>
      <c r="I239" s="40">
        <f t="shared" si="6"/>
        <v>0</v>
      </c>
      <c r="J239" s="68">
        <f t="shared" si="7"/>
        <v>0</v>
      </c>
      <c r="K239" s="68">
        <f>($G239+$I239)*THONG_TIN_CHUNG!B$10</f>
        <v>0</v>
      </c>
      <c r="L239" s="58">
        <v>0</v>
      </c>
      <c r="M239" s="59"/>
    </row>
    <row r="240" spans="1:13" ht="25.5">
      <c r="A240" s="88"/>
      <c r="B240" s="71">
        <v>82</v>
      </c>
      <c r="C240" s="71"/>
      <c r="D240" s="71"/>
      <c r="E240" s="71"/>
      <c r="F240" s="71"/>
      <c r="G240" s="71"/>
      <c r="H240" s="28">
        <v>5</v>
      </c>
      <c r="I240" s="40">
        <f t="shared" si="6"/>
        <v>0</v>
      </c>
      <c r="J240" s="68">
        <f t="shared" si="7"/>
        <v>0</v>
      </c>
      <c r="K240" s="68">
        <f>($G240+$I240)*THONG_TIN_CHUNG!B$10</f>
        <v>0</v>
      </c>
      <c r="L240" s="58">
        <v>0</v>
      </c>
      <c r="M240" s="59"/>
    </row>
    <row r="241" spans="1:13" ht="25.5">
      <c r="A241" s="88"/>
      <c r="B241" s="71">
        <v>83</v>
      </c>
      <c r="C241" s="71"/>
      <c r="D241" s="71"/>
      <c r="E241" s="71"/>
      <c r="F241" s="71"/>
      <c r="G241" s="71"/>
      <c r="H241" s="28">
        <v>5</v>
      </c>
      <c r="I241" s="40">
        <f t="shared" si="6"/>
        <v>0</v>
      </c>
      <c r="J241" s="68">
        <f t="shared" si="7"/>
        <v>0</v>
      </c>
      <c r="K241" s="68">
        <f>($G241+$I241)*THONG_TIN_CHUNG!B$10</f>
        <v>0</v>
      </c>
      <c r="L241" s="58">
        <v>0</v>
      </c>
      <c r="M241" s="59"/>
    </row>
    <row r="242" spans="1:13" ht="25.5">
      <c r="A242" s="88"/>
      <c r="B242" s="71">
        <v>84</v>
      </c>
      <c r="C242" s="71"/>
      <c r="D242" s="71"/>
      <c r="E242" s="71"/>
      <c r="F242" s="71"/>
      <c r="G242" s="71"/>
      <c r="H242" s="28">
        <v>5</v>
      </c>
      <c r="I242" s="40">
        <f t="shared" si="6"/>
        <v>0</v>
      </c>
      <c r="J242" s="68">
        <f t="shared" si="7"/>
        <v>0</v>
      </c>
      <c r="K242" s="68">
        <f>($G242+$I242)*THONG_TIN_CHUNG!B$10</f>
        <v>0</v>
      </c>
      <c r="L242" s="58">
        <v>0</v>
      </c>
      <c r="M242" s="59"/>
    </row>
    <row r="243" spans="1:13" ht="25.5">
      <c r="A243" s="88"/>
      <c r="B243" s="71">
        <v>85</v>
      </c>
      <c r="C243" s="71"/>
      <c r="D243" s="71"/>
      <c r="E243" s="71"/>
      <c r="F243" s="71"/>
      <c r="G243" s="71"/>
      <c r="H243" s="28">
        <v>5</v>
      </c>
      <c r="I243" s="40">
        <f t="shared" si="6"/>
        <v>0</v>
      </c>
      <c r="J243" s="68">
        <f t="shared" si="7"/>
        <v>0</v>
      </c>
      <c r="K243" s="68">
        <f>($G243+$I243)*THONG_TIN_CHUNG!B$10</f>
        <v>0</v>
      </c>
      <c r="L243" s="58">
        <v>0</v>
      </c>
      <c r="M243" s="59"/>
    </row>
    <row r="244" spans="1:13" ht="25.5">
      <c r="A244" s="88"/>
      <c r="B244" s="71">
        <v>86</v>
      </c>
      <c r="C244" s="71"/>
      <c r="D244" s="71"/>
      <c r="E244" s="71"/>
      <c r="F244" s="71"/>
      <c r="G244" s="71"/>
      <c r="H244" s="28">
        <v>5</v>
      </c>
      <c r="I244" s="40">
        <f t="shared" si="6"/>
        <v>0</v>
      </c>
      <c r="J244" s="68">
        <f t="shared" si="7"/>
        <v>0</v>
      </c>
      <c r="K244" s="68">
        <f>($G244+$I244)*THONG_TIN_CHUNG!B$10</f>
        <v>0</v>
      </c>
      <c r="L244" s="58">
        <v>0</v>
      </c>
      <c r="M244" s="59"/>
    </row>
    <row r="245" spans="1:13" ht="25.5">
      <c r="A245" s="88"/>
      <c r="B245" s="71">
        <v>87</v>
      </c>
      <c r="C245" s="71"/>
      <c r="D245" s="71"/>
      <c r="E245" s="71"/>
      <c r="F245" s="71"/>
      <c r="G245" s="71"/>
      <c r="H245" s="28">
        <v>5</v>
      </c>
      <c r="I245" s="40">
        <f t="shared" si="6"/>
        <v>0</v>
      </c>
      <c r="J245" s="68">
        <f t="shared" si="7"/>
        <v>0</v>
      </c>
      <c r="K245" s="68">
        <f>($G245+$I245)*THONG_TIN_CHUNG!B$10</f>
        <v>0</v>
      </c>
      <c r="L245" s="58">
        <v>0</v>
      </c>
      <c r="M245" s="59"/>
    </row>
    <row r="246" spans="1:13" ht="25.5">
      <c r="A246" s="88"/>
      <c r="B246" s="71">
        <v>88</v>
      </c>
      <c r="C246" s="71"/>
      <c r="D246" s="71"/>
      <c r="E246" s="71"/>
      <c r="F246" s="71"/>
      <c r="G246" s="71"/>
      <c r="H246" s="28">
        <v>5</v>
      </c>
      <c r="I246" s="40">
        <f t="shared" si="6"/>
        <v>0</v>
      </c>
      <c r="J246" s="68">
        <f t="shared" si="7"/>
        <v>0</v>
      </c>
      <c r="K246" s="68">
        <f>($G246+$I246)*THONG_TIN_CHUNG!B$10</f>
        <v>0</v>
      </c>
      <c r="L246" s="58">
        <v>0</v>
      </c>
      <c r="M246" s="59"/>
    </row>
    <row r="247" spans="1:13" ht="25.5">
      <c r="A247" s="88"/>
      <c r="B247" s="71">
        <v>89</v>
      </c>
      <c r="C247" s="71"/>
      <c r="D247" s="71"/>
      <c r="E247" s="71"/>
      <c r="F247" s="71"/>
      <c r="G247" s="71"/>
      <c r="H247" s="28">
        <v>5</v>
      </c>
      <c r="I247" s="40">
        <f t="shared" si="6"/>
        <v>0</v>
      </c>
      <c r="J247" s="68">
        <f t="shared" si="7"/>
        <v>0</v>
      </c>
      <c r="K247" s="68">
        <f>($G247+$I247)*THONG_TIN_CHUNG!B$10</f>
        <v>0</v>
      </c>
      <c r="L247" s="58">
        <v>0</v>
      </c>
      <c r="M247" s="59"/>
    </row>
    <row r="248" spans="1:13" ht="25.5">
      <c r="A248" s="88"/>
      <c r="B248" s="71">
        <v>90</v>
      </c>
      <c r="C248" s="71"/>
      <c r="D248" s="71"/>
      <c r="E248" s="71"/>
      <c r="F248" s="71"/>
      <c r="G248" s="71"/>
      <c r="H248" s="28">
        <v>5</v>
      </c>
      <c r="I248" s="40">
        <f t="shared" si="6"/>
        <v>0</v>
      </c>
      <c r="J248" s="68">
        <f t="shared" si="7"/>
        <v>0</v>
      </c>
      <c r="K248" s="68">
        <f>($G248+$I248)*THONG_TIN_CHUNG!B$10</f>
        <v>0</v>
      </c>
      <c r="L248" s="58">
        <v>0</v>
      </c>
      <c r="M248" s="59"/>
    </row>
    <row r="249" spans="1:13" ht="25.5">
      <c r="A249" s="88"/>
      <c r="B249" s="71">
        <v>91</v>
      </c>
      <c r="C249" s="71"/>
      <c r="D249" s="71"/>
      <c r="E249" s="71"/>
      <c r="F249" s="71"/>
      <c r="G249" s="71"/>
      <c r="H249" s="28">
        <v>5</v>
      </c>
      <c r="I249" s="40">
        <f t="shared" si="6"/>
        <v>0</v>
      </c>
      <c r="J249" s="68">
        <f t="shared" si="7"/>
        <v>0</v>
      </c>
      <c r="K249" s="68">
        <f>($G249+$I249)*THONG_TIN_CHUNG!B$10</f>
        <v>0</v>
      </c>
      <c r="L249" s="58">
        <v>0</v>
      </c>
      <c r="M249" s="59"/>
    </row>
    <row r="250" spans="1:13" ht="25.5">
      <c r="A250" s="88"/>
      <c r="B250" s="71">
        <v>92</v>
      </c>
      <c r="C250" s="71"/>
      <c r="D250" s="71"/>
      <c r="E250" s="71"/>
      <c r="F250" s="71"/>
      <c r="G250" s="71"/>
      <c r="H250" s="28">
        <v>5</v>
      </c>
      <c r="I250" s="40">
        <f t="shared" si="6"/>
        <v>0</v>
      </c>
      <c r="J250" s="68">
        <f t="shared" si="7"/>
        <v>0</v>
      </c>
      <c r="K250" s="68">
        <f>($G250+$I250)*THONG_TIN_CHUNG!B$10</f>
        <v>0</v>
      </c>
      <c r="L250" s="58">
        <v>0</v>
      </c>
      <c r="M250" s="59"/>
    </row>
    <row r="251" spans="1:13" ht="25.5">
      <c r="A251" s="88"/>
      <c r="B251" s="71">
        <v>93</v>
      </c>
      <c r="C251" s="71"/>
      <c r="D251" s="71"/>
      <c r="E251" s="71"/>
      <c r="F251" s="71"/>
      <c r="G251" s="71"/>
      <c r="H251" s="28">
        <v>5</v>
      </c>
      <c r="I251" s="40">
        <f t="shared" si="6"/>
        <v>0</v>
      </c>
      <c r="J251" s="68">
        <f t="shared" si="7"/>
        <v>0</v>
      </c>
      <c r="K251" s="68">
        <f>($G251+$I251)*THONG_TIN_CHUNG!B$10</f>
        <v>0</v>
      </c>
      <c r="L251" s="58">
        <v>0</v>
      </c>
      <c r="M251" s="59"/>
    </row>
    <row r="252" spans="1:13" ht="25.5">
      <c r="A252" s="88"/>
      <c r="B252" s="71">
        <v>94</v>
      </c>
      <c r="C252" s="71"/>
      <c r="D252" s="71"/>
      <c r="E252" s="71"/>
      <c r="F252" s="71"/>
      <c r="G252" s="71"/>
      <c r="H252" s="28">
        <v>5</v>
      </c>
      <c r="I252" s="40">
        <f t="shared" si="6"/>
        <v>0</v>
      </c>
      <c r="J252" s="68">
        <f t="shared" si="7"/>
        <v>0</v>
      </c>
      <c r="K252" s="68">
        <f>($G252+$I252)*THONG_TIN_CHUNG!B$10</f>
        <v>0</v>
      </c>
      <c r="L252" s="58">
        <v>0</v>
      </c>
      <c r="M252" s="59"/>
    </row>
    <row r="253" spans="1:13" ht="25.5">
      <c r="A253" s="88"/>
      <c r="B253" s="71">
        <v>95</v>
      </c>
      <c r="C253" s="71"/>
      <c r="D253" s="71"/>
      <c r="E253" s="71"/>
      <c r="F253" s="71"/>
      <c r="G253" s="71"/>
      <c r="H253" s="28">
        <v>5</v>
      </c>
      <c r="I253" s="40">
        <f t="shared" si="6"/>
        <v>0</v>
      </c>
      <c r="J253" s="68">
        <f t="shared" si="7"/>
        <v>0</v>
      </c>
      <c r="K253" s="68">
        <f>($G253+$I253)*THONG_TIN_CHUNG!B$10</f>
        <v>0</v>
      </c>
      <c r="L253" s="58">
        <v>0</v>
      </c>
      <c r="M253" s="59"/>
    </row>
    <row r="254" spans="1:13" ht="25.5">
      <c r="A254" s="88"/>
      <c r="B254" s="71">
        <v>96</v>
      </c>
      <c r="C254" s="71"/>
      <c r="D254" s="71"/>
      <c r="E254" s="71"/>
      <c r="F254" s="71"/>
      <c r="G254" s="71"/>
      <c r="H254" s="28">
        <v>5</v>
      </c>
      <c r="I254" s="40">
        <f t="shared" si="6"/>
        <v>0</v>
      </c>
      <c r="J254" s="68">
        <f t="shared" si="7"/>
        <v>0</v>
      </c>
      <c r="K254" s="68">
        <f>($G254+$I254)*THONG_TIN_CHUNG!B$10</f>
        <v>0</v>
      </c>
      <c r="L254" s="58">
        <v>0</v>
      </c>
      <c r="M254" s="59"/>
    </row>
    <row r="255" spans="1:13" ht="25.5">
      <c r="A255" s="88"/>
      <c r="B255" s="71">
        <v>97</v>
      </c>
      <c r="C255" s="71"/>
      <c r="D255" s="71"/>
      <c r="E255" s="71"/>
      <c r="F255" s="71"/>
      <c r="G255" s="71"/>
      <c r="H255" s="28">
        <v>5</v>
      </c>
      <c r="I255" s="40">
        <f t="shared" si="6"/>
        <v>0</v>
      </c>
      <c r="J255" s="68">
        <f t="shared" si="7"/>
        <v>0</v>
      </c>
      <c r="K255" s="68">
        <f>($G255+$I255)*THONG_TIN_CHUNG!B$10</f>
        <v>0</v>
      </c>
      <c r="L255" s="58">
        <v>0</v>
      </c>
      <c r="M255" s="59"/>
    </row>
    <row r="256" spans="1:13" ht="25.5">
      <c r="A256" s="88"/>
      <c r="B256" s="71">
        <v>98</v>
      </c>
      <c r="C256" s="71"/>
      <c r="D256" s="71"/>
      <c r="E256" s="71"/>
      <c r="F256" s="71"/>
      <c r="G256" s="71"/>
      <c r="H256" s="28">
        <v>5</v>
      </c>
      <c r="I256" s="40">
        <f t="shared" si="6"/>
        <v>0</v>
      </c>
      <c r="J256" s="68">
        <f t="shared" si="7"/>
        <v>0</v>
      </c>
      <c r="K256" s="68">
        <f>($G256+$I256)*THONG_TIN_CHUNG!B$10</f>
        <v>0</v>
      </c>
      <c r="L256" s="58">
        <v>0</v>
      </c>
      <c r="M256" s="59"/>
    </row>
    <row r="257" spans="1:13" ht="25.5">
      <c r="A257" s="88"/>
      <c r="B257" s="71">
        <v>99</v>
      </c>
      <c r="C257" s="71"/>
      <c r="D257" s="71"/>
      <c r="E257" s="71"/>
      <c r="F257" s="71"/>
      <c r="G257" s="71"/>
      <c r="H257" s="28">
        <v>5</v>
      </c>
      <c r="I257" s="40">
        <f t="shared" si="6"/>
        <v>0</v>
      </c>
      <c r="J257" s="68">
        <f t="shared" si="7"/>
        <v>0</v>
      </c>
      <c r="K257" s="68">
        <f>($G257+$I257)*THONG_TIN_CHUNG!B$10</f>
        <v>0</v>
      </c>
      <c r="L257" s="58">
        <v>0</v>
      </c>
      <c r="M257" s="59"/>
    </row>
    <row r="258" spans="1:13" ht="25.5">
      <c r="A258" s="88"/>
      <c r="B258" s="71">
        <v>100</v>
      </c>
      <c r="C258" s="71"/>
      <c r="D258" s="71"/>
      <c r="E258" s="71"/>
      <c r="F258" s="71"/>
      <c r="G258" s="71"/>
      <c r="H258" s="28">
        <v>5</v>
      </c>
      <c r="I258" s="40">
        <f t="shared" si="6"/>
        <v>0</v>
      </c>
      <c r="J258" s="68">
        <f t="shared" si="7"/>
        <v>0</v>
      </c>
      <c r="K258" s="68">
        <f>($G258+$I258)*THONG_TIN_CHUNG!B$10</f>
        <v>0</v>
      </c>
      <c r="L258" s="58">
        <v>0</v>
      </c>
      <c r="M258" s="59"/>
    </row>
    <row r="259" spans="1:13" ht="25.5">
      <c r="A259" s="88"/>
      <c r="B259" s="71">
        <v>101</v>
      </c>
      <c r="C259" s="71"/>
      <c r="D259" s="71"/>
      <c r="E259" s="71"/>
      <c r="F259" s="71"/>
      <c r="G259" s="71"/>
      <c r="H259" s="28">
        <v>5</v>
      </c>
      <c r="I259" s="40">
        <f t="shared" si="6"/>
        <v>0</v>
      </c>
      <c r="J259" s="68">
        <f t="shared" si="7"/>
        <v>0</v>
      </c>
      <c r="K259" s="68">
        <f>($G259+$I259)*THONG_TIN_CHUNG!B$10</f>
        <v>0</v>
      </c>
      <c r="L259" s="58">
        <v>0</v>
      </c>
      <c r="M259" s="59"/>
    </row>
    <row r="260" spans="1:13" ht="25.5">
      <c r="A260" s="88"/>
      <c r="B260" s="71">
        <v>102</v>
      </c>
      <c r="C260" s="71"/>
      <c r="D260" s="71"/>
      <c r="E260" s="71"/>
      <c r="F260" s="71"/>
      <c r="G260" s="71"/>
      <c r="H260" s="28">
        <v>5</v>
      </c>
      <c r="I260" s="40">
        <f t="shared" si="6"/>
        <v>0</v>
      </c>
      <c r="J260" s="68">
        <f t="shared" si="7"/>
        <v>0</v>
      </c>
      <c r="K260" s="68">
        <f>($G260+$I260)*THONG_TIN_CHUNG!B$10</f>
        <v>0</v>
      </c>
      <c r="L260" s="58">
        <v>0</v>
      </c>
      <c r="M260" s="59"/>
    </row>
    <row r="261" spans="1:13" ht="25.5">
      <c r="A261" s="88"/>
      <c r="B261" s="71">
        <v>103</v>
      </c>
      <c r="C261" s="71"/>
      <c r="D261" s="71"/>
      <c r="E261" s="71"/>
      <c r="F261" s="71"/>
      <c r="G261" s="71"/>
      <c r="H261" s="28">
        <v>5</v>
      </c>
      <c r="I261" s="40">
        <f t="shared" si="6"/>
        <v>0</v>
      </c>
      <c r="J261" s="68">
        <f t="shared" si="7"/>
        <v>0</v>
      </c>
      <c r="K261" s="68">
        <f>($G261+$I261)*THONG_TIN_CHUNG!B$10</f>
        <v>0</v>
      </c>
      <c r="L261" s="58">
        <v>0</v>
      </c>
      <c r="M261" s="59"/>
    </row>
    <row r="262" spans="1:13" ht="25.5">
      <c r="A262" s="88"/>
      <c r="B262" s="71">
        <v>104</v>
      </c>
      <c r="C262" s="71"/>
      <c r="D262" s="71"/>
      <c r="E262" s="71"/>
      <c r="F262" s="71"/>
      <c r="G262" s="71"/>
      <c r="H262" s="28">
        <v>5</v>
      </c>
      <c r="I262" s="40">
        <f t="shared" si="6"/>
        <v>0</v>
      </c>
      <c r="J262" s="68">
        <f t="shared" si="7"/>
        <v>0</v>
      </c>
      <c r="K262" s="68">
        <f>($G262+$I262)*THONG_TIN_CHUNG!B$10</f>
        <v>0</v>
      </c>
      <c r="L262" s="58">
        <v>0</v>
      </c>
      <c r="M262" s="59"/>
    </row>
    <row r="263" spans="1:13" ht="25.5">
      <c r="A263" s="88"/>
      <c r="B263" s="71">
        <v>105</v>
      </c>
      <c r="C263" s="71"/>
      <c r="D263" s="71"/>
      <c r="E263" s="71"/>
      <c r="F263" s="71"/>
      <c r="G263" s="71"/>
      <c r="H263" s="28">
        <v>5</v>
      </c>
      <c r="I263" s="40">
        <f t="shared" si="6"/>
        <v>0</v>
      </c>
      <c r="J263" s="68">
        <f t="shared" si="7"/>
        <v>0</v>
      </c>
      <c r="K263" s="68">
        <f>($G263+$I263)*THONG_TIN_CHUNG!B$10</f>
        <v>0</v>
      </c>
      <c r="L263" s="58">
        <v>0</v>
      </c>
      <c r="M263" s="59"/>
    </row>
    <row r="264" spans="1:13" ht="25.5">
      <c r="A264" s="88"/>
      <c r="B264" s="71">
        <v>106</v>
      </c>
      <c r="C264" s="71"/>
      <c r="D264" s="71"/>
      <c r="E264" s="71"/>
      <c r="F264" s="71"/>
      <c r="G264" s="71"/>
      <c r="H264" s="28">
        <v>5</v>
      </c>
      <c r="I264" s="40">
        <f t="shared" si="6"/>
        <v>0</v>
      </c>
      <c r="J264" s="68">
        <f t="shared" si="7"/>
        <v>0</v>
      </c>
      <c r="K264" s="68">
        <f>($G264+$I264)*THONG_TIN_CHUNG!B$10</f>
        <v>0</v>
      </c>
      <c r="L264" s="58">
        <v>0</v>
      </c>
      <c r="M264" s="59"/>
    </row>
    <row r="265" spans="1:13" ht="25.5">
      <c r="A265" s="88"/>
      <c r="B265" s="71">
        <v>107</v>
      </c>
      <c r="C265" s="71"/>
      <c r="D265" s="71"/>
      <c r="E265" s="71"/>
      <c r="F265" s="71"/>
      <c r="G265" s="71"/>
      <c r="H265" s="28">
        <v>5</v>
      </c>
      <c r="I265" s="40">
        <f t="shared" si="6"/>
        <v>0</v>
      </c>
      <c r="J265" s="68">
        <f t="shared" si="7"/>
        <v>0</v>
      </c>
      <c r="K265" s="68">
        <f>($G265+$I265)*THONG_TIN_CHUNG!B$10</f>
        <v>0</v>
      </c>
      <c r="L265" s="58">
        <v>0</v>
      </c>
      <c r="M265" s="59"/>
    </row>
    <row r="266" spans="1:13" ht="25.5">
      <c r="A266" s="88"/>
      <c r="B266" s="71">
        <v>108</v>
      </c>
      <c r="C266" s="71"/>
      <c r="D266" s="71"/>
      <c r="E266" s="71"/>
      <c r="F266" s="71"/>
      <c r="G266" s="71"/>
      <c r="H266" s="28">
        <v>5</v>
      </c>
      <c r="I266" s="40">
        <f t="shared" si="6"/>
        <v>0</v>
      </c>
      <c r="J266" s="68">
        <f t="shared" si="7"/>
        <v>0</v>
      </c>
      <c r="K266" s="68">
        <f>($G266+$I266)*THONG_TIN_CHUNG!B$10</f>
        <v>0</v>
      </c>
      <c r="L266" s="58">
        <v>0</v>
      </c>
      <c r="M266" s="59"/>
    </row>
    <row r="267" spans="1:13" ht="25.5">
      <c r="A267" s="88"/>
      <c r="B267" s="71">
        <v>109</v>
      </c>
      <c r="C267" s="71"/>
      <c r="D267" s="71"/>
      <c r="E267" s="71"/>
      <c r="F267" s="71"/>
      <c r="G267" s="71"/>
      <c r="H267" s="28">
        <v>5</v>
      </c>
      <c r="I267" s="40">
        <f t="shared" si="6"/>
        <v>0</v>
      </c>
      <c r="J267" s="68">
        <f t="shared" si="7"/>
        <v>0</v>
      </c>
      <c r="K267" s="68">
        <f>($G267+$I267)*THONG_TIN_CHUNG!B$10</f>
        <v>0</v>
      </c>
      <c r="L267" s="58">
        <v>0</v>
      </c>
      <c r="M267" s="59"/>
    </row>
    <row r="268" spans="1:13" ht="25.5">
      <c r="A268" s="88"/>
      <c r="B268" s="71">
        <v>110</v>
      </c>
      <c r="C268" s="71"/>
      <c r="D268" s="71"/>
      <c r="E268" s="71"/>
      <c r="F268" s="71"/>
      <c r="G268" s="71"/>
      <c r="H268" s="28">
        <v>5</v>
      </c>
      <c r="I268" s="40">
        <f t="shared" si="6"/>
        <v>0</v>
      </c>
      <c r="J268" s="68">
        <f t="shared" si="7"/>
        <v>0</v>
      </c>
      <c r="K268" s="68">
        <f>($G268+$I268)*THONG_TIN_CHUNG!B$10</f>
        <v>0</v>
      </c>
      <c r="L268" s="58">
        <v>0</v>
      </c>
      <c r="M268" s="59"/>
    </row>
    <row r="269" spans="1:13" ht="25.5">
      <c r="A269" s="88"/>
      <c r="B269" s="71">
        <v>111</v>
      </c>
      <c r="C269" s="71"/>
      <c r="D269" s="71"/>
      <c r="E269" s="71"/>
      <c r="F269" s="71"/>
      <c r="G269" s="71"/>
      <c r="H269" s="28">
        <v>5</v>
      </c>
      <c r="I269" s="40">
        <f t="shared" si="6"/>
        <v>0</v>
      </c>
      <c r="J269" s="68">
        <f t="shared" si="7"/>
        <v>0</v>
      </c>
      <c r="K269" s="68">
        <f>($G269+$I269)*THONG_TIN_CHUNG!B$10</f>
        <v>0</v>
      </c>
      <c r="L269" s="58">
        <v>0</v>
      </c>
      <c r="M269" s="59"/>
    </row>
    <row r="270" spans="1:13" ht="25.5">
      <c r="A270" s="88"/>
      <c r="B270" s="71">
        <v>112</v>
      </c>
      <c r="C270" s="71"/>
      <c r="D270" s="71"/>
      <c r="E270" s="71"/>
      <c r="F270" s="71"/>
      <c r="G270" s="71"/>
      <c r="H270" s="28">
        <v>5</v>
      </c>
      <c r="I270" s="40">
        <f t="shared" si="6"/>
        <v>0</v>
      </c>
      <c r="J270" s="68">
        <f t="shared" si="7"/>
        <v>0</v>
      </c>
      <c r="K270" s="68">
        <f>($G270+$I270)*THONG_TIN_CHUNG!B$10</f>
        <v>0</v>
      </c>
      <c r="L270" s="58">
        <v>0</v>
      </c>
      <c r="M270" s="59"/>
    </row>
    <row r="271" spans="1:13" ht="25.5">
      <c r="A271" s="88"/>
      <c r="B271" s="71">
        <v>113</v>
      </c>
      <c r="C271" s="71"/>
      <c r="D271" s="71"/>
      <c r="E271" s="71"/>
      <c r="F271" s="71"/>
      <c r="G271" s="71"/>
      <c r="H271" s="28">
        <v>5</v>
      </c>
      <c r="I271" s="40">
        <f t="shared" si="6"/>
        <v>0</v>
      </c>
      <c r="J271" s="68">
        <f t="shared" si="7"/>
        <v>0</v>
      </c>
      <c r="K271" s="68">
        <f>($G271+$I271)*THONG_TIN_CHUNG!B$10</f>
        <v>0</v>
      </c>
      <c r="L271" s="58">
        <v>0</v>
      </c>
      <c r="M271" s="59"/>
    </row>
    <row r="272" spans="1:13" ht="25.5">
      <c r="A272" s="88"/>
      <c r="B272" s="71">
        <v>114</v>
      </c>
      <c r="C272" s="71"/>
      <c r="D272" s="71"/>
      <c r="E272" s="71"/>
      <c r="F272" s="71"/>
      <c r="G272" s="71"/>
      <c r="H272" s="28">
        <v>5</v>
      </c>
      <c r="I272" s="40">
        <f t="shared" si="6"/>
        <v>0</v>
      </c>
      <c r="J272" s="68">
        <f t="shared" si="7"/>
        <v>0</v>
      </c>
      <c r="K272" s="68">
        <f>($G272+$I272)*THONG_TIN_CHUNG!B$10</f>
        <v>0</v>
      </c>
      <c r="L272" s="58">
        <v>0</v>
      </c>
      <c r="M272" s="59"/>
    </row>
    <row r="273" spans="1:13" ht="25.5">
      <c r="A273" s="88"/>
      <c r="B273" s="71">
        <v>115</v>
      </c>
      <c r="C273" s="71"/>
      <c r="D273" s="71"/>
      <c r="E273" s="71"/>
      <c r="F273" s="71"/>
      <c r="G273" s="71"/>
      <c r="H273" s="28">
        <v>5</v>
      </c>
      <c r="I273" s="40">
        <f t="shared" si="6"/>
        <v>0</v>
      </c>
      <c r="J273" s="68">
        <f t="shared" si="7"/>
        <v>0</v>
      </c>
      <c r="K273" s="68">
        <f>($G273+$I273)*THONG_TIN_CHUNG!B$10</f>
        <v>0</v>
      </c>
      <c r="L273" s="58">
        <v>0</v>
      </c>
      <c r="M273" s="59"/>
    </row>
    <row r="274" spans="1:13" ht="25.5">
      <c r="A274" s="88"/>
      <c r="B274" s="71">
        <v>116</v>
      </c>
      <c r="C274" s="71"/>
      <c r="D274" s="71"/>
      <c r="E274" s="71"/>
      <c r="F274" s="71"/>
      <c r="G274" s="71"/>
      <c r="H274" s="28">
        <v>5</v>
      </c>
      <c r="I274" s="40">
        <f t="shared" si="6"/>
        <v>0</v>
      </c>
      <c r="J274" s="68">
        <f t="shared" si="7"/>
        <v>0</v>
      </c>
      <c r="K274" s="68">
        <f>($G274+$I274)*THONG_TIN_CHUNG!B$10</f>
        <v>0</v>
      </c>
      <c r="L274" s="58">
        <v>0</v>
      </c>
      <c r="M274" s="59"/>
    </row>
    <row r="275" spans="1:13" ht="25.5">
      <c r="A275" s="88"/>
      <c r="B275" s="71">
        <v>117</v>
      </c>
      <c r="C275" s="71"/>
      <c r="D275" s="71"/>
      <c r="E275" s="71"/>
      <c r="F275" s="71"/>
      <c r="G275" s="71"/>
      <c r="H275" s="28">
        <v>5</v>
      </c>
      <c r="I275" s="40">
        <f t="shared" si="6"/>
        <v>0</v>
      </c>
      <c r="J275" s="68">
        <f t="shared" si="7"/>
        <v>0</v>
      </c>
      <c r="K275" s="68">
        <f>($G275+$I275)*THONG_TIN_CHUNG!B$10</f>
        <v>0</v>
      </c>
      <c r="L275" s="58">
        <v>0</v>
      </c>
      <c r="M275" s="59"/>
    </row>
    <row r="276" spans="1:13" ht="25.5">
      <c r="A276" s="88"/>
      <c r="B276" s="71">
        <v>118</v>
      </c>
      <c r="C276" s="71"/>
      <c r="D276" s="71"/>
      <c r="E276" s="71"/>
      <c r="F276" s="71"/>
      <c r="G276" s="71"/>
      <c r="H276" s="28">
        <v>5</v>
      </c>
      <c r="I276" s="40">
        <f t="shared" si="6"/>
        <v>0</v>
      </c>
      <c r="J276" s="68">
        <f t="shared" si="7"/>
        <v>0</v>
      </c>
      <c r="K276" s="68">
        <f>($G276+$I276)*THONG_TIN_CHUNG!B$10</f>
        <v>0</v>
      </c>
      <c r="L276" s="58">
        <v>0</v>
      </c>
      <c r="M276" s="59"/>
    </row>
    <row r="277" spans="1:13" ht="25.5">
      <c r="A277" s="88"/>
      <c r="B277" s="71">
        <v>119</v>
      </c>
      <c r="C277" s="71"/>
      <c r="D277" s="71"/>
      <c r="E277" s="71"/>
      <c r="F277" s="71"/>
      <c r="G277" s="71"/>
      <c r="H277" s="28">
        <v>5</v>
      </c>
      <c r="I277" s="40">
        <f t="shared" si="6"/>
        <v>0</v>
      </c>
      <c r="J277" s="68">
        <f t="shared" si="7"/>
        <v>0</v>
      </c>
      <c r="K277" s="68">
        <f>($G277+$I277)*THONG_TIN_CHUNG!B$10</f>
        <v>0</v>
      </c>
      <c r="L277" s="58">
        <v>0</v>
      </c>
      <c r="M277" s="59"/>
    </row>
    <row r="278" spans="1:13" ht="25.5">
      <c r="A278" s="88"/>
      <c r="B278" s="71">
        <v>120</v>
      </c>
      <c r="C278" s="71"/>
      <c r="D278" s="71"/>
      <c r="E278" s="71"/>
      <c r="F278" s="71"/>
      <c r="G278" s="71"/>
      <c r="H278" s="28">
        <v>5</v>
      </c>
      <c r="I278" s="40">
        <f t="shared" si="6"/>
        <v>0</v>
      </c>
      <c r="J278" s="68">
        <f t="shared" si="7"/>
        <v>0</v>
      </c>
      <c r="K278" s="68">
        <f>($G278+$I278)*THONG_TIN_CHUNG!B$10</f>
        <v>0</v>
      </c>
      <c r="L278" s="58">
        <v>0</v>
      </c>
      <c r="M278" s="59"/>
    </row>
    <row r="279" spans="1:13" ht="25.5">
      <c r="A279" s="88"/>
      <c r="B279" s="71">
        <v>121</v>
      </c>
      <c r="C279" s="71"/>
      <c r="D279" s="71"/>
      <c r="E279" s="71"/>
      <c r="F279" s="71"/>
      <c r="G279" s="71"/>
      <c r="H279" s="28">
        <v>5</v>
      </c>
      <c r="I279" s="40">
        <f t="shared" si="6"/>
        <v>0</v>
      </c>
      <c r="J279" s="68">
        <f t="shared" si="7"/>
        <v>0</v>
      </c>
      <c r="K279" s="68">
        <f>($G279+$I279)*THONG_TIN_CHUNG!B$10</f>
        <v>0</v>
      </c>
      <c r="L279" s="58">
        <v>0</v>
      </c>
      <c r="M279" s="59"/>
    </row>
    <row r="280" spans="1:13" ht="25.5">
      <c r="A280" s="88"/>
      <c r="B280" s="71">
        <v>122</v>
      </c>
      <c r="C280" s="71"/>
      <c r="D280" s="71"/>
      <c r="E280" s="71"/>
      <c r="F280" s="71"/>
      <c r="G280" s="71"/>
      <c r="H280" s="28">
        <v>5</v>
      </c>
      <c r="I280" s="40">
        <f t="shared" si="6"/>
        <v>0</v>
      </c>
      <c r="J280" s="68">
        <f t="shared" si="7"/>
        <v>0</v>
      </c>
      <c r="K280" s="68">
        <f>($G280+$I280)*THONG_TIN_CHUNG!B$10</f>
        <v>0</v>
      </c>
      <c r="L280" s="58">
        <v>0</v>
      </c>
      <c r="M280" s="59"/>
    </row>
    <row r="281" spans="1:13" ht="25.5">
      <c r="A281" s="88"/>
      <c r="B281" s="71">
        <v>123</v>
      </c>
      <c r="C281" s="71"/>
      <c r="D281" s="71"/>
      <c r="E281" s="71"/>
      <c r="F281" s="71"/>
      <c r="G281" s="71"/>
      <c r="H281" s="28">
        <v>5</v>
      </c>
      <c r="I281" s="40">
        <f t="shared" si="6"/>
        <v>0</v>
      </c>
      <c r="J281" s="68">
        <f t="shared" si="7"/>
        <v>0</v>
      </c>
      <c r="K281" s="68">
        <f>($G281+$I281)*THONG_TIN_CHUNG!B$10</f>
        <v>0</v>
      </c>
      <c r="L281" s="58">
        <v>0</v>
      </c>
      <c r="M281" s="59"/>
    </row>
    <row r="282" spans="1:13" ht="25.5">
      <c r="A282" s="88"/>
      <c r="B282" s="71">
        <v>124</v>
      </c>
      <c r="C282" s="71"/>
      <c r="D282" s="71"/>
      <c r="E282" s="71"/>
      <c r="F282" s="71"/>
      <c r="G282" s="71"/>
      <c r="H282" s="28">
        <v>5</v>
      </c>
      <c r="I282" s="40">
        <f t="shared" si="6"/>
        <v>0</v>
      </c>
      <c r="J282" s="68">
        <f t="shared" si="7"/>
        <v>0</v>
      </c>
      <c r="K282" s="68">
        <f>($G282+$I282)*THONG_TIN_CHUNG!B$10</f>
        <v>0</v>
      </c>
      <c r="L282" s="58">
        <v>0</v>
      </c>
      <c r="M282" s="59"/>
    </row>
    <row r="283" spans="1:13" ht="25.5">
      <c r="A283" s="88"/>
      <c r="B283" s="71">
        <v>125</v>
      </c>
      <c r="C283" s="71"/>
      <c r="D283" s="71"/>
      <c r="E283" s="71"/>
      <c r="F283" s="71"/>
      <c r="G283" s="71"/>
      <c r="H283" s="28">
        <v>5</v>
      </c>
      <c r="I283" s="40">
        <f t="shared" si="6"/>
        <v>0</v>
      </c>
      <c r="J283" s="68">
        <f t="shared" si="7"/>
        <v>0</v>
      </c>
      <c r="K283" s="68">
        <f>($G283+$I283)*THONG_TIN_CHUNG!B$10</f>
        <v>0</v>
      </c>
      <c r="L283" s="58">
        <v>0</v>
      </c>
      <c r="M283" s="59"/>
    </row>
    <row r="284" spans="1:13" ht="25.5">
      <c r="A284" s="88"/>
      <c r="B284" s="71">
        <v>126</v>
      </c>
      <c r="C284" s="71"/>
      <c r="D284" s="71"/>
      <c r="E284" s="71"/>
      <c r="F284" s="71"/>
      <c r="G284" s="71"/>
      <c r="H284" s="28">
        <v>5</v>
      </c>
      <c r="I284" s="40">
        <f t="shared" si="6"/>
        <v>0</v>
      </c>
      <c r="J284" s="68">
        <f t="shared" si="7"/>
        <v>0</v>
      </c>
      <c r="K284" s="68">
        <f>($G284+$I284)*THONG_TIN_CHUNG!B$10</f>
        <v>0</v>
      </c>
      <c r="L284" s="58">
        <v>0</v>
      </c>
      <c r="M284" s="59"/>
    </row>
    <row r="285" spans="1:13" ht="25.5">
      <c r="A285" s="88"/>
      <c r="B285" s="71">
        <v>127</v>
      </c>
      <c r="C285" s="71"/>
      <c r="D285" s="71"/>
      <c r="E285" s="71"/>
      <c r="F285" s="71"/>
      <c r="G285" s="71"/>
      <c r="H285" s="28">
        <v>5</v>
      </c>
      <c r="I285" s="40">
        <f t="shared" si="6"/>
        <v>0</v>
      </c>
      <c r="J285" s="68">
        <f t="shared" si="7"/>
        <v>0</v>
      </c>
      <c r="K285" s="68">
        <f>($G285+$I285)*THONG_TIN_CHUNG!B$10</f>
        <v>0</v>
      </c>
      <c r="L285" s="58">
        <v>0</v>
      </c>
      <c r="M285" s="59"/>
    </row>
    <row r="286" spans="1:13" ht="25.5">
      <c r="A286" s="88"/>
      <c r="B286" s="71">
        <v>128</v>
      </c>
      <c r="C286" s="71"/>
      <c r="D286" s="71"/>
      <c r="E286" s="71"/>
      <c r="F286" s="71"/>
      <c r="G286" s="71"/>
      <c r="H286" s="28">
        <v>5</v>
      </c>
      <c r="I286" s="40">
        <f t="shared" si="6"/>
        <v>0</v>
      </c>
      <c r="J286" s="68">
        <f t="shared" si="7"/>
        <v>0</v>
      </c>
      <c r="K286" s="68">
        <f>($G286+$I286)*THONG_TIN_CHUNG!B$10</f>
        <v>0</v>
      </c>
      <c r="L286" s="58">
        <v>0</v>
      </c>
      <c r="M286" s="59"/>
    </row>
    <row r="287" spans="1:13" ht="25.5">
      <c r="A287" s="88"/>
      <c r="B287" s="71">
        <v>129</v>
      </c>
      <c r="C287" s="71"/>
      <c r="D287" s="71"/>
      <c r="E287" s="71"/>
      <c r="F287" s="71"/>
      <c r="G287" s="71"/>
      <c r="H287" s="28">
        <v>5</v>
      </c>
      <c r="I287" s="40">
        <f t="shared" si="6"/>
        <v>0</v>
      </c>
      <c r="J287" s="68">
        <f t="shared" si="7"/>
        <v>0</v>
      </c>
      <c r="K287" s="68">
        <f>($G287+$I287)*THONG_TIN_CHUNG!B$10</f>
        <v>0</v>
      </c>
      <c r="L287" s="58">
        <v>0</v>
      </c>
      <c r="M287" s="59"/>
    </row>
    <row r="288" spans="1:13" ht="25.5">
      <c r="A288" s="88"/>
      <c r="B288" s="71">
        <v>130</v>
      </c>
      <c r="C288" s="71"/>
      <c r="D288" s="71"/>
      <c r="E288" s="71"/>
      <c r="F288" s="71"/>
      <c r="G288" s="71"/>
      <c r="H288" s="28">
        <v>5</v>
      </c>
      <c r="I288" s="40">
        <f t="shared" si="6"/>
        <v>0</v>
      </c>
      <c r="J288" s="68">
        <f t="shared" si="7"/>
        <v>0</v>
      </c>
      <c r="K288" s="68">
        <f>($G288+$I288)*THONG_TIN_CHUNG!B$10</f>
        <v>0</v>
      </c>
      <c r="L288" s="58">
        <v>0</v>
      </c>
      <c r="M288" s="59"/>
    </row>
    <row r="289" spans="1:13" ht="25.5">
      <c r="A289" s="88"/>
      <c r="B289" s="71">
        <v>131</v>
      </c>
      <c r="C289" s="71"/>
      <c r="D289" s="71"/>
      <c r="E289" s="71"/>
      <c r="F289" s="71"/>
      <c r="G289" s="71"/>
      <c r="H289" s="28">
        <v>5</v>
      </c>
      <c r="I289" s="40">
        <f t="shared" si="6"/>
        <v>0</v>
      </c>
      <c r="J289" s="68">
        <f t="shared" si="7"/>
        <v>0</v>
      </c>
      <c r="K289" s="68">
        <f>($G289+$I289)*THONG_TIN_CHUNG!B$10</f>
        <v>0</v>
      </c>
      <c r="L289" s="58">
        <v>0</v>
      </c>
      <c r="M289" s="59"/>
    </row>
    <row r="290" spans="1:13" ht="25.5">
      <c r="A290" s="88"/>
      <c r="B290" s="71">
        <v>132</v>
      </c>
      <c r="C290" s="71"/>
      <c r="D290" s="71"/>
      <c r="E290" s="71"/>
      <c r="F290" s="71"/>
      <c r="G290" s="71"/>
      <c r="H290" s="28">
        <v>5</v>
      </c>
      <c r="I290" s="40">
        <f t="shared" si="6"/>
        <v>0</v>
      </c>
      <c r="J290" s="68">
        <f t="shared" si="7"/>
        <v>0</v>
      </c>
      <c r="K290" s="68">
        <f>($G290+$I290)*THONG_TIN_CHUNG!B$10</f>
        <v>0</v>
      </c>
      <c r="L290" s="58">
        <v>0</v>
      </c>
      <c r="M290" s="59"/>
    </row>
    <row r="291" spans="1:13" ht="25.5">
      <c r="A291" s="88"/>
      <c r="B291" s="71">
        <v>133</v>
      </c>
      <c r="C291" s="71"/>
      <c r="D291" s="71"/>
      <c r="E291" s="71"/>
      <c r="F291" s="71"/>
      <c r="G291" s="71"/>
      <c r="H291" s="28">
        <v>5</v>
      </c>
      <c r="I291" s="40">
        <f t="shared" si="6"/>
        <v>0</v>
      </c>
      <c r="J291" s="68">
        <f t="shared" si="7"/>
        <v>0</v>
      </c>
      <c r="K291" s="68">
        <f>($G291+$I291)*THONG_TIN_CHUNG!B$10</f>
        <v>0</v>
      </c>
      <c r="L291" s="58">
        <v>0</v>
      </c>
      <c r="M291" s="59"/>
    </row>
    <row r="292" spans="1:13" ht="25.5">
      <c r="A292" s="88"/>
      <c r="B292" s="71">
        <v>134</v>
      </c>
      <c r="C292" s="71"/>
      <c r="D292" s="71"/>
      <c r="E292" s="71"/>
      <c r="F292" s="71"/>
      <c r="G292" s="71"/>
      <c r="H292" s="28">
        <v>5</v>
      </c>
      <c r="I292" s="40">
        <f t="shared" si="6"/>
        <v>0</v>
      </c>
      <c r="J292" s="68">
        <f t="shared" si="7"/>
        <v>0</v>
      </c>
      <c r="K292" s="68">
        <f>($G292+$I292)*THONG_TIN_CHUNG!B$10</f>
        <v>0</v>
      </c>
      <c r="L292" s="58">
        <v>0</v>
      </c>
      <c r="M292" s="59"/>
    </row>
    <row r="293" spans="1:13" ht="25.5">
      <c r="A293" s="88"/>
      <c r="B293" s="71">
        <v>135</v>
      </c>
      <c r="C293" s="71"/>
      <c r="D293" s="71"/>
      <c r="E293" s="71"/>
      <c r="F293" s="71"/>
      <c r="G293" s="71"/>
      <c r="H293" s="28">
        <v>5</v>
      </c>
      <c r="I293" s="40">
        <f t="shared" si="6"/>
        <v>0</v>
      </c>
      <c r="J293" s="68">
        <f t="shared" si="7"/>
        <v>0</v>
      </c>
      <c r="K293" s="68">
        <f>($G293+$I293)*THONG_TIN_CHUNG!B$10</f>
        <v>0</v>
      </c>
      <c r="L293" s="58">
        <v>0</v>
      </c>
      <c r="M293" s="59"/>
    </row>
    <row r="294" spans="1:13" ht="25.5">
      <c r="A294" s="88"/>
      <c r="B294" s="71">
        <v>136</v>
      </c>
      <c r="C294" s="71"/>
      <c r="D294" s="71"/>
      <c r="E294" s="71"/>
      <c r="F294" s="71"/>
      <c r="G294" s="71"/>
      <c r="H294" s="28">
        <v>5</v>
      </c>
      <c r="I294" s="40">
        <f t="shared" si="6"/>
        <v>0</v>
      </c>
      <c r="J294" s="68">
        <f t="shared" si="7"/>
        <v>0</v>
      </c>
      <c r="K294" s="68">
        <f>($G294+$I294)*THONG_TIN_CHUNG!B$10</f>
        <v>0</v>
      </c>
      <c r="L294" s="58">
        <v>0</v>
      </c>
      <c r="M294" s="59"/>
    </row>
    <row r="295" spans="1:13" ht="25.5">
      <c r="A295" s="88"/>
      <c r="B295" s="71">
        <v>137</v>
      </c>
      <c r="C295" s="71"/>
      <c r="D295" s="71"/>
      <c r="E295" s="71"/>
      <c r="F295" s="71"/>
      <c r="G295" s="71"/>
      <c r="H295" s="28">
        <v>5</v>
      </c>
      <c r="I295" s="40">
        <f t="shared" si="6"/>
        <v>0</v>
      </c>
      <c r="J295" s="68">
        <f t="shared" si="7"/>
        <v>0</v>
      </c>
      <c r="K295" s="68">
        <f>($G295+$I295)*THONG_TIN_CHUNG!B$10</f>
        <v>0</v>
      </c>
      <c r="L295" s="58">
        <v>0</v>
      </c>
      <c r="M295" s="59"/>
    </row>
    <row r="296" spans="1:13" ht="25.5">
      <c r="A296" s="88"/>
      <c r="B296" s="71">
        <v>138</v>
      </c>
      <c r="C296" s="71"/>
      <c r="D296" s="71"/>
      <c r="E296" s="71"/>
      <c r="F296" s="71"/>
      <c r="G296" s="71"/>
      <c r="H296" s="28">
        <v>5</v>
      </c>
      <c r="I296" s="40">
        <f t="shared" si="6"/>
        <v>0</v>
      </c>
      <c r="J296" s="68">
        <f t="shared" si="7"/>
        <v>0</v>
      </c>
      <c r="K296" s="68">
        <f>($G296+$I296)*THONG_TIN_CHUNG!B$10</f>
        <v>0</v>
      </c>
      <c r="L296" s="58">
        <v>0</v>
      </c>
      <c r="M296" s="59"/>
    </row>
    <row r="297" spans="1:13" ht="25.5">
      <c r="A297" s="88"/>
      <c r="B297" s="71">
        <v>139</v>
      </c>
      <c r="C297" s="71"/>
      <c r="D297" s="71"/>
      <c r="E297" s="71"/>
      <c r="F297" s="71"/>
      <c r="G297" s="71"/>
      <c r="H297" s="28">
        <v>5</v>
      </c>
      <c r="I297" s="40">
        <f t="shared" si="6"/>
        <v>0</v>
      </c>
      <c r="J297" s="68">
        <f t="shared" si="7"/>
        <v>0</v>
      </c>
      <c r="K297" s="68">
        <f>($G297+$I297)*THONG_TIN_CHUNG!B$10</f>
        <v>0</v>
      </c>
      <c r="L297" s="58">
        <v>0</v>
      </c>
      <c r="M297" s="59"/>
    </row>
    <row r="298" spans="1:13" ht="25.5">
      <c r="A298" s="88"/>
      <c r="B298" s="71">
        <v>140</v>
      </c>
      <c r="C298" s="71"/>
      <c r="D298" s="71"/>
      <c r="E298" s="71"/>
      <c r="F298" s="71"/>
      <c r="G298" s="71"/>
      <c r="H298" s="28">
        <v>5</v>
      </c>
      <c r="I298" s="40">
        <f t="shared" si="6"/>
        <v>0</v>
      </c>
      <c r="J298" s="68">
        <f t="shared" si="7"/>
        <v>0</v>
      </c>
      <c r="K298" s="68">
        <f>($G298+$I298)*THONG_TIN_CHUNG!B$10</f>
        <v>0</v>
      </c>
      <c r="L298" s="58">
        <v>0</v>
      </c>
      <c r="M298" s="59"/>
    </row>
    <row r="299" spans="1:13" ht="25.5">
      <c r="A299" s="88"/>
      <c r="B299" s="71">
        <v>141</v>
      </c>
      <c r="C299" s="71"/>
      <c r="D299" s="71"/>
      <c r="E299" s="71"/>
      <c r="F299" s="71"/>
      <c r="G299" s="71"/>
      <c r="H299" s="28">
        <v>5</v>
      </c>
      <c r="I299" s="40">
        <f t="shared" si="6"/>
        <v>0</v>
      </c>
      <c r="J299" s="68">
        <f t="shared" si="7"/>
        <v>0</v>
      </c>
      <c r="K299" s="68">
        <f>($G299+$I299)*THONG_TIN_CHUNG!B$10</f>
        <v>0</v>
      </c>
      <c r="L299" s="58">
        <v>0</v>
      </c>
      <c r="M299" s="59"/>
    </row>
    <row r="300" spans="1:13" ht="25.5">
      <c r="A300" s="88"/>
      <c r="B300" s="71">
        <v>142</v>
      </c>
      <c r="C300" s="71"/>
      <c r="D300" s="71"/>
      <c r="E300" s="71"/>
      <c r="F300" s="71"/>
      <c r="G300" s="71"/>
      <c r="H300" s="28">
        <v>5</v>
      </c>
      <c r="I300" s="40">
        <f t="shared" si="6"/>
        <v>0</v>
      </c>
      <c r="J300" s="68">
        <f t="shared" si="7"/>
        <v>0</v>
      </c>
      <c r="K300" s="68">
        <f>($G300+$I300)*THONG_TIN_CHUNG!B$10</f>
        <v>0</v>
      </c>
      <c r="L300" s="58">
        <v>0</v>
      </c>
      <c r="M300" s="59"/>
    </row>
    <row r="301" spans="1:13" ht="25.5">
      <c r="A301" s="88"/>
      <c r="B301" s="71">
        <v>143</v>
      </c>
      <c r="C301" s="71"/>
      <c r="D301" s="71"/>
      <c r="E301" s="71"/>
      <c r="F301" s="71"/>
      <c r="G301" s="71"/>
      <c r="H301" s="28">
        <v>5</v>
      </c>
      <c r="I301" s="40">
        <f t="shared" si="6"/>
        <v>0</v>
      </c>
      <c r="J301" s="68">
        <f t="shared" si="7"/>
        <v>0</v>
      </c>
      <c r="K301" s="68">
        <f>($G301+$I301)*THONG_TIN_CHUNG!B$10</f>
        <v>0</v>
      </c>
      <c r="L301" s="58">
        <v>0</v>
      </c>
      <c r="M301" s="59"/>
    </row>
    <row r="302" spans="1:13" ht="25.5">
      <c r="A302" s="88"/>
      <c r="B302" s="71">
        <v>144</v>
      </c>
      <c r="C302" s="71"/>
      <c r="D302" s="71"/>
      <c r="E302" s="71"/>
      <c r="F302" s="71"/>
      <c r="G302" s="71"/>
      <c r="H302" s="28">
        <v>5</v>
      </c>
      <c r="I302" s="40">
        <f t="shared" si="6"/>
        <v>0</v>
      </c>
      <c r="J302" s="68">
        <f t="shared" si="7"/>
        <v>0</v>
      </c>
      <c r="K302" s="68">
        <f>($G302+$I302)*THONG_TIN_CHUNG!B$10</f>
        <v>0</v>
      </c>
      <c r="L302" s="58">
        <v>0</v>
      </c>
      <c r="M302" s="59"/>
    </row>
    <row r="303" spans="1:13" ht="25.5">
      <c r="A303" s="88"/>
      <c r="B303" s="71">
        <v>145</v>
      </c>
      <c r="C303" s="71"/>
      <c r="D303" s="71"/>
      <c r="E303" s="71"/>
      <c r="F303" s="71"/>
      <c r="G303" s="71"/>
      <c r="H303" s="28">
        <v>5</v>
      </c>
      <c r="I303" s="40">
        <f t="shared" si="6"/>
        <v>0</v>
      </c>
      <c r="J303" s="68">
        <f t="shared" si="7"/>
        <v>0</v>
      </c>
      <c r="K303" s="68">
        <f>($G303+$I303)*THONG_TIN_CHUNG!B$10</f>
        <v>0</v>
      </c>
      <c r="L303" s="58">
        <v>0</v>
      </c>
      <c r="M303" s="59"/>
    </row>
    <row r="304" spans="1:13" ht="25.5">
      <c r="A304" s="88"/>
      <c r="B304" s="71">
        <v>146</v>
      </c>
      <c r="C304" s="71"/>
      <c r="D304" s="71"/>
      <c r="E304" s="71"/>
      <c r="F304" s="71"/>
      <c r="G304" s="71"/>
      <c r="H304" s="28">
        <v>5</v>
      </c>
      <c r="I304" s="40">
        <f t="shared" si="6"/>
        <v>0</v>
      </c>
      <c r="J304" s="68">
        <f t="shared" si="7"/>
        <v>0</v>
      </c>
      <c r="K304" s="68">
        <f>($G304+$I304)*THONG_TIN_CHUNG!B$10</f>
        <v>0</v>
      </c>
      <c r="L304" s="58">
        <v>0</v>
      </c>
      <c r="M304" s="59"/>
    </row>
    <row r="305" spans="1:13" ht="25.5">
      <c r="A305" s="88"/>
      <c r="B305" s="71">
        <v>147</v>
      </c>
      <c r="C305" s="71"/>
      <c r="D305" s="71"/>
      <c r="E305" s="71"/>
      <c r="F305" s="71"/>
      <c r="G305" s="71"/>
      <c r="H305" s="28">
        <v>5</v>
      </c>
      <c r="I305" s="40">
        <f t="shared" si="6"/>
        <v>0</v>
      </c>
      <c r="J305" s="68">
        <f t="shared" si="7"/>
        <v>0</v>
      </c>
      <c r="K305" s="68">
        <f>($G305+$I305)*THONG_TIN_CHUNG!B$10</f>
        <v>0</v>
      </c>
      <c r="L305" s="58">
        <v>0</v>
      </c>
      <c r="M305" s="59"/>
    </row>
    <row r="306" spans="1:13" ht="25.5">
      <c r="A306" s="88"/>
      <c r="B306" s="71">
        <v>148</v>
      </c>
      <c r="C306" s="71"/>
      <c r="D306" s="71"/>
      <c r="E306" s="71"/>
      <c r="F306" s="71"/>
      <c r="G306" s="71"/>
      <c r="H306" s="28">
        <v>5</v>
      </c>
      <c r="I306" s="40">
        <f t="shared" si="6"/>
        <v>0</v>
      </c>
      <c r="J306" s="68">
        <f t="shared" si="7"/>
        <v>0</v>
      </c>
      <c r="K306" s="68">
        <f>($G306+$I306)*THONG_TIN_CHUNG!B$10</f>
        <v>0</v>
      </c>
      <c r="L306" s="58">
        <v>0</v>
      </c>
      <c r="M306" s="59"/>
    </row>
    <row r="307" spans="1:13" ht="25.5">
      <c r="A307" s="88"/>
      <c r="B307" s="71">
        <v>149</v>
      </c>
      <c r="C307" s="71"/>
      <c r="D307" s="71"/>
      <c r="E307" s="71"/>
      <c r="F307" s="71"/>
      <c r="G307" s="71"/>
      <c r="H307" s="28">
        <v>5</v>
      </c>
      <c r="I307" s="40">
        <f t="shared" si="6"/>
        <v>0</v>
      </c>
      <c r="J307" s="68">
        <f t="shared" si="7"/>
        <v>0</v>
      </c>
      <c r="K307" s="68">
        <f>($G307+$I307)*THONG_TIN_CHUNG!B$10</f>
        <v>0</v>
      </c>
      <c r="L307" s="58">
        <v>0</v>
      </c>
      <c r="M307" s="59"/>
    </row>
    <row r="308" spans="1:13" ht="25.5">
      <c r="A308" s="88"/>
      <c r="B308" s="71">
        <v>150</v>
      </c>
      <c r="C308" s="71"/>
      <c r="D308" s="71"/>
      <c r="E308" s="71"/>
      <c r="F308" s="71"/>
      <c r="G308" s="71"/>
      <c r="H308" s="28">
        <v>5</v>
      </c>
      <c r="I308" s="40">
        <f t="shared" si="6"/>
        <v>0</v>
      </c>
      <c r="J308" s="68">
        <f t="shared" si="7"/>
        <v>0</v>
      </c>
      <c r="K308" s="68">
        <f>($G308+$I308)*THONG_TIN_CHUNG!B$10</f>
        <v>0</v>
      </c>
      <c r="L308" s="58">
        <v>0</v>
      </c>
      <c r="M308" s="59"/>
    </row>
    <row r="309" spans="1:13" ht="25.5">
      <c r="A309" s="88"/>
      <c r="B309" s="71">
        <v>151</v>
      </c>
      <c r="C309" s="71"/>
      <c r="D309" s="71"/>
      <c r="E309" s="71"/>
      <c r="F309" s="71"/>
      <c r="G309" s="71"/>
      <c r="H309" s="28">
        <v>5</v>
      </c>
      <c r="I309" s="40">
        <f t="shared" si="6"/>
        <v>0</v>
      </c>
      <c r="J309" s="68">
        <f t="shared" si="7"/>
        <v>0</v>
      </c>
      <c r="K309" s="68">
        <f>($G309+$I309)*THONG_TIN_CHUNG!B$10</f>
        <v>0</v>
      </c>
      <c r="L309" s="58">
        <v>0</v>
      </c>
      <c r="M309" s="59"/>
    </row>
    <row r="310" spans="1:13" ht="25.5">
      <c r="A310" s="88"/>
      <c r="B310" s="71">
        <v>152</v>
      </c>
      <c r="C310" s="71"/>
      <c r="D310" s="71"/>
      <c r="E310" s="71"/>
      <c r="F310" s="71"/>
      <c r="G310" s="71"/>
      <c r="H310" s="28">
        <v>5</v>
      </c>
      <c r="I310" s="40">
        <f t="shared" si="6"/>
        <v>0</v>
      </c>
      <c r="J310" s="68">
        <f t="shared" si="7"/>
        <v>0</v>
      </c>
      <c r="K310" s="68">
        <f>($G310+$I310)*THONG_TIN_CHUNG!B$10</f>
        <v>0</v>
      </c>
      <c r="L310" s="58">
        <v>0</v>
      </c>
      <c r="M310" s="59"/>
    </row>
    <row r="311" spans="1:13" ht="25.5">
      <c r="A311" s="88"/>
      <c r="B311" s="71">
        <v>153</v>
      </c>
      <c r="C311" s="71"/>
      <c r="D311" s="71"/>
      <c r="E311" s="71"/>
      <c r="F311" s="71"/>
      <c r="G311" s="71"/>
      <c r="H311" s="28">
        <v>5</v>
      </c>
      <c r="I311" s="40">
        <f t="shared" si="6"/>
        <v>0</v>
      </c>
      <c r="J311" s="68">
        <f t="shared" si="7"/>
        <v>0</v>
      </c>
      <c r="K311" s="68">
        <f>($G311+$I311)*THONG_TIN_CHUNG!B$10</f>
        <v>0</v>
      </c>
      <c r="L311" s="58">
        <v>0</v>
      </c>
      <c r="M311" s="59"/>
    </row>
    <row r="312" spans="1:13" ht="25.5">
      <c r="A312" s="88"/>
      <c r="B312" s="71">
        <v>154</v>
      </c>
      <c r="C312" s="71"/>
      <c r="D312" s="71"/>
      <c r="E312" s="71"/>
      <c r="F312" s="71"/>
      <c r="G312" s="71"/>
      <c r="H312" s="28">
        <v>5</v>
      </c>
      <c r="I312" s="40">
        <f t="shared" si="6"/>
        <v>0</v>
      </c>
      <c r="J312" s="68">
        <f t="shared" si="7"/>
        <v>0</v>
      </c>
      <c r="K312" s="68">
        <f>($G312+$I312)*THONG_TIN_CHUNG!B$10</f>
        <v>0</v>
      </c>
      <c r="L312" s="58">
        <v>0</v>
      </c>
      <c r="M312" s="59"/>
    </row>
    <row r="313" spans="1:13" ht="25.5">
      <c r="A313" s="88"/>
      <c r="B313" s="71">
        <v>155</v>
      </c>
      <c r="C313" s="71"/>
      <c r="D313" s="71"/>
      <c r="E313" s="71"/>
      <c r="F313" s="71"/>
      <c r="G313" s="71"/>
      <c r="H313" s="28">
        <v>5</v>
      </c>
      <c r="I313" s="40">
        <f t="shared" si="6"/>
        <v>0</v>
      </c>
      <c r="J313" s="68">
        <f t="shared" si="7"/>
        <v>0</v>
      </c>
      <c r="K313" s="68">
        <f>($G313+$I313)*THONG_TIN_CHUNG!B$10</f>
        <v>0</v>
      </c>
      <c r="L313" s="58">
        <v>0</v>
      </c>
      <c r="M313" s="59"/>
    </row>
    <row r="314" spans="1:13" ht="25.5">
      <c r="A314" s="88"/>
      <c r="B314" s="71">
        <v>156</v>
      </c>
      <c r="C314" s="71"/>
      <c r="D314" s="71"/>
      <c r="E314" s="71"/>
      <c r="F314" s="71"/>
      <c r="G314" s="71"/>
      <c r="H314" s="28">
        <v>5</v>
      </c>
      <c r="I314" s="40">
        <f t="shared" si="6"/>
        <v>0</v>
      </c>
      <c r="J314" s="68">
        <f t="shared" si="7"/>
        <v>0</v>
      </c>
      <c r="K314" s="68">
        <f>($G314+$I314)*THONG_TIN_CHUNG!B$10</f>
        <v>0</v>
      </c>
      <c r="L314" s="58">
        <v>0</v>
      </c>
      <c r="M314" s="59"/>
    </row>
    <row r="315" spans="1:13" ht="25.5">
      <c r="A315" s="88"/>
      <c r="B315" s="71">
        <v>157</v>
      </c>
      <c r="C315" s="71"/>
      <c r="D315" s="71"/>
      <c r="E315" s="71"/>
      <c r="F315" s="71"/>
      <c r="G315" s="71"/>
      <c r="H315" s="28">
        <v>5</v>
      </c>
      <c r="I315" s="40">
        <f t="shared" si="6"/>
        <v>0</v>
      </c>
      <c r="J315" s="68">
        <f t="shared" si="7"/>
        <v>0</v>
      </c>
      <c r="K315" s="68">
        <f>($G315+$I315)*THONG_TIN_CHUNG!B$10</f>
        <v>0</v>
      </c>
      <c r="L315" s="58">
        <v>0</v>
      </c>
      <c r="M315" s="59"/>
    </row>
    <row r="316" spans="1:13" ht="25.5">
      <c r="A316" s="88"/>
      <c r="B316" s="71">
        <v>158</v>
      </c>
      <c r="C316" s="71"/>
      <c r="D316" s="71"/>
      <c r="E316" s="71"/>
      <c r="F316" s="71"/>
      <c r="G316" s="71"/>
      <c r="H316" s="28">
        <v>5</v>
      </c>
      <c r="I316" s="40">
        <f t="shared" si="6"/>
        <v>0</v>
      </c>
      <c r="J316" s="68">
        <f t="shared" si="7"/>
        <v>0</v>
      </c>
      <c r="K316" s="68">
        <f>($G316+$I316)*THONG_TIN_CHUNG!B$10</f>
        <v>0</v>
      </c>
      <c r="L316" s="58">
        <v>0</v>
      </c>
      <c r="M316" s="59"/>
    </row>
    <row r="317" spans="1:13" ht="25.5">
      <c r="A317" s="88"/>
      <c r="B317" s="71">
        <v>159</v>
      </c>
      <c r="C317" s="71"/>
      <c r="D317" s="71"/>
      <c r="E317" s="71"/>
      <c r="F317" s="71"/>
      <c r="G317" s="71"/>
      <c r="H317" s="28">
        <v>5</v>
      </c>
      <c r="I317" s="40">
        <f t="shared" si="6"/>
        <v>0</v>
      </c>
      <c r="J317" s="68">
        <f t="shared" si="7"/>
        <v>0</v>
      </c>
      <c r="K317" s="68">
        <f>($G317+$I317)*THONG_TIN_CHUNG!B$10</f>
        <v>0</v>
      </c>
      <c r="L317" s="58">
        <v>0</v>
      </c>
      <c r="M317" s="59"/>
    </row>
    <row r="318" spans="1:13" ht="25.5">
      <c r="A318" s="88"/>
      <c r="B318" s="71">
        <v>160</v>
      </c>
      <c r="C318" s="71"/>
      <c r="D318" s="71"/>
      <c r="E318" s="71"/>
      <c r="F318" s="71"/>
      <c r="G318" s="71"/>
      <c r="H318" s="28">
        <v>5</v>
      </c>
      <c r="I318" s="40">
        <f t="shared" si="6"/>
        <v>0</v>
      </c>
      <c r="J318" s="68">
        <f t="shared" si="7"/>
        <v>0</v>
      </c>
      <c r="K318" s="68">
        <f>($G318+$I318)*THONG_TIN_CHUNG!B$10</f>
        <v>0</v>
      </c>
      <c r="L318" s="58">
        <v>0</v>
      </c>
      <c r="M318" s="59"/>
    </row>
    <row r="319" spans="1:13" ht="25.5">
      <c r="A319" s="88"/>
      <c r="B319" s="71">
        <v>161</v>
      </c>
      <c r="C319" s="71"/>
      <c r="D319" s="71"/>
      <c r="E319" s="71"/>
      <c r="F319" s="71"/>
      <c r="G319" s="71"/>
      <c r="H319" s="28">
        <v>5</v>
      </c>
      <c r="I319" s="40">
        <f t="shared" si="6"/>
        <v>0</v>
      </c>
      <c r="J319" s="68">
        <f t="shared" si="7"/>
        <v>0</v>
      </c>
      <c r="K319" s="68">
        <f>($G319+$I319)*THONG_TIN_CHUNG!B$10</f>
        <v>0</v>
      </c>
      <c r="L319" s="58">
        <v>0</v>
      </c>
      <c r="M319" s="59"/>
    </row>
    <row r="320" spans="1:13" ht="25.5">
      <c r="A320" s="88"/>
      <c r="B320" s="71">
        <v>162</v>
      </c>
      <c r="C320" s="71"/>
      <c r="D320" s="71"/>
      <c r="E320" s="71"/>
      <c r="F320" s="71"/>
      <c r="G320" s="71"/>
      <c r="H320" s="28">
        <v>5</v>
      </c>
      <c r="I320" s="40">
        <f t="shared" si="6"/>
        <v>0</v>
      </c>
      <c r="J320" s="68">
        <f t="shared" si="7"/>
        <v>0</v>
      </c>
      <c r="K320" s="68">
        <f>($G320+$I320)*THONG_TIN_CHUNG!B$10</f>
        <v>0</v>
      </c>
      <c r="L320" s="58">
        <v>0</v>
      </c>
      <c r="M320" s="59"/>
    </row>
    <row r="321" spans="1:13" ht="25.5">
      <c r="A321" s="88"/>
      <c r="B321" s="71">
        <v>163</v>
      </c>
      <c r="C321" s="71"/>
      <c r="D321" s="71"/>
      <c r="E321" s="71"/>
      <c r="F321" s="71"/>
      <c r="G321" s="71"/>
      <c r="H321" s="28">
        <v>5</v>
      </c>
      <c r="I321" s="40">
        <f t="shared" si="6"/>
        <v>0</v>
      </c>
      <c r="J321" s="68">
        <f t="shared" si="7"/>
        <v>0</v>
      </c>
      <c r="K321" s="68">
        <f>($G321+$I321)*THONG_TIN_CHUNG!B$10</f>
        <v>0</v>
      </c>
      <c r="L321" s="58">
        <v>0</v>
      </c>
      <c r="M321" s="59"/>
    </row>
    <row r="322" spans="1:13" ht="25.5">
      <c r="A322" s="88"/>
      <c r="B322" s="71">
        <v>164</v>
      </c>
      <c r="C322" s="71"/>
      <c r="D322" s="71"/>
      <c r="E322" s="71"/>
      <c r="F322" s="71"/>
      <c r="G322" s="71"/>
      <c r="H322" s="28">
        <v>5</v>
      </c>
      <c r="I322" s="40">
        <f t="shared" si="6"/>
        <v>0</v>
      </c>
      <c r="J322" s="68">
        <f t="shared" si="7"/>
        <v>0</v>
      </c>
      <c r="K322" s="68">
        <f>($G322+$I322)*THONG_TIN_CHUNG!B$10</f>
        <v>0</v>
      </c>
      <c r="L322" s="58">
        <v>0</v>
      </c>
      <c r="M322" s="59"/>
    </row>
    <row r="323" spans="1:13" ht="25.5">
      <c r="A323" s="88"/>
      <c r="B323" s="71">
        <v>165</v>
      </c>
      <c r="C323" s="71"/>
      <c r="D323" s="71"/>
      <c r="E323" s="71"/>
      <c r="F323" s="71"/>
      <c r="G323" s="71"/>
      <c r="H323" s="28">
        <v>5</v>
      </c>
      <c r="I323" s="40">
        <f t="shared" si="6"/>
        <v>0</v>
      </c>
      <c r="J323" s="68">
        <f t="shared" si="7"/>
        <v>0</v>
      </c>
      <c r="K323" s="68">
        <f>($G323+$I323)*THONG_TIN_CHUNG!B$10</f>
        <v>0</v>
      </c>
      <c r="L323" s="58">
        <v>0</v>
      </c>
      <c r="M323" s="59"/>
    </row>
    <row r="324" spans="1:13" ht="25.5">
      <c r="A324" s="88"/>
      <c r="B324" s="71">
        <v>166</v>
      </c>
      <c r="C324" s="71"/>
      <c r="D324" s="71"/>
      <c r="E324" s="71"/>
      <c r="F324" s="71"/>
      <c r="G324" s="71"/>
      <c r="H324" s="28">
        <v>5</v>
      </c>
      <c r="I324" s="40">
        <f t="shared" si="6"/>
        <v>0</v>
      </c>
      <c r="J324" s="68">
        <f t="shared" si="7"/>
        <v>0</v>
      </c>
      <c r="K324" s="68">
        <f>($G324+$I324)*THONG_TIN_CHUNG!B$10</f>
        <v>0</v>
      </c>
      <c r="L324" s="58">
        <v>0</v>
      </c>
      <c r="M324" s="59"/>
    </row>
    <row r="325" spans="1:13" ht="25.5">
      <c r="A325" s="88"/>
      <c r="B325" s="71">
        <v>167</v>
      </c>
      <c r="C325" s="71"/>
      <c r="D325" s="71"/>
      <c r="E325" s="71"/>
      <c r="F325" s="71"/>
      <c r="G325" s="71"/>
      <c r="H325" s="28">
        <v>5</v>
      </c>
      <c r="I325" s="40">
        <f t="shared" si="6"/>
        <v>0</v>
      </c>
      <c r="J325" s="68">
        <f t="shared" si="7"/>
        <v>0</v>
      </c>
      <c r="K325" s="68">
        <f>($G325+$I325)*THONG_TIN_CHUNG!B$10</f>
        <v>0</v>
      </c>
      <c r="L325" s="58">
        <v>0</v>
      </c>
      <c r="M325" s="59"/>
    </row>
    <row r="326" spans="1:13" ht="25.5">
      <c r="A326" s="88"/>
      <c r="B326" s="71">
        <v>168</v>
      </c>
      <c r="C326" s="71"/>
      <c r="D326" s="71"/>
      <c r="E326" s="71"/>
      <c r="F326" s="71"/>
      <c r="G326" s="71"/>
      <c r="H326" s="28">
        <v>5</v>
      </c>
      <c r="I326" s="40">
        <f t="shared" si="6"/>
        <v>0</v>
      </c>
      <c r="J326" s="68">
        <f t="shared" si="7"/>
        <v>0</v>
      </c>
      <c r="K326" s="68">
        <f>($G326+$I326)*THONG_TIN_CHUNG!B$10</f>
        <v>0</v>
      </c>
      <c r="L326" s="58">
        <v>0</v>
      </c>
      <c r="M326" s="59"/>
    </row>
    <row r="327" spans="1:13" ht="25.5">
      <c r="A327" s="88"/>
      <c r="B327" s="71">
        <v>169</v>
      </c>
      <c r="C327" s="71"/>
      <c r="D327" s="71"/>
      <c r="E327" s="71"/>
      <c r="F327" s="71"/>
      <c r="G327" s="71"/>
      <c r="H327" s="28">
        <v>5</v>
      </c>
      <c r="I327" s="40">
        <f t="shared" si="6"/>
        <v>0</v>
      </c>
      <c r="J327" s="68">
        <f t="shared" si="7"/>
        <v>0</v>
      </c>
      <c r="K327" s="68">
        <f>($G327+$I327)*THONG_TIN_CHUNG!B$10</f>
        <v>0</v>
      </c>
      <c r="L327" s="58">
        <v>0</v>
      </c>
      <c r="M327" s="59"/>
    </row>
    <row r="328" spans="1:13" ht="25.5">
      <c r="A328" s="88"/>
      <c r="B328" s="71">
        <v>170</v>
      </c>
      <c r="C328" s="71"/>
      <c r="D328" s="71"/>
      <c r="E328" s="71"/>
      <c r="F328" s="71"/>
      <c r="G328" s="71"/>
      <c r="H328" s="28">
        <v>5</v>
      </c>
      <c r="I328" s="40">
        <f t="shared" si="6"/>
        <v>0</v>
      </c>
      <c r="J328" s="68">
        <f t="shared" si="7"/>
        <v>0</v>
      </c>
      <c r="K328" s="68">
        <f>($G328+$I328)*THONG_TIN_CHUNG!B$10</f>
        <v>0</v>
      </c>
      <c r="L328" s="58">
        <v>0</v>
      </c>
      <c r="M328" s="59"/>
    </row>
    <row r="329" spans="1:13" ht="25.5">
      <c r="A329" s="88"/>
      <c r="B329" s="71">
        <v>171</v>
      </c>
      <c r="C329" s="71"/>
      <c r="D329" s="71"/>
      <c r="E329" s="71"/>
      <c r="F329" s="71"/>
      <c r="G329" s="71"/>
      <c r="H329" s="28">
        <v>5</v>
      </c>
      <c r="I329" s="40">
        <f t="shared" si="6"/>
        <v>0</v>
      </c>
      <c r="J329" s="68">
        <f t="shared" si="7"/>
        <v>0</v>
      </c>
      <c r="K329" s="68">
        <f>($G329+$I329)*THONG_TIN_CHUNG!B$10</f>
        <v>0</v>
      </c>
      <c r="L329" s="58">
        <v>0</v>
      </c>
      <c r="M329" s="59"/>
    </row>
    <row r="330" spans="1:13" ht="25.5">
      <c r="A330" s="88"/>
      <c r="B330" s="71">
        <v>172</v>
      </c>
      <c r="C330" s="71"/>
      <c r="D330" s="71"/>
      <c r="E330" s="71"/>
      <c r="F330" s="71"/>
      <c r="G330" s="71"/>
      <c r="H330" s="28">
        <v>5</v>
      </c>
      <c r="I330" s="40">
        <f t="shared" si="6"/>
        <v>0</v>
      </c>
      <c r="J330" s="68">
        <f t="shared" si="7"/>
        <v>0</v>
      </c>
      <c r="K330" s="68">
        <f>($G330+$I330)*THONG_TIN_CHUNG!B$10</f>
        <v>0</v>
      </c>
      <c r="L330" s="58">
        <v>0</v>
      </c>
      <c r="M330" s="59"/>
    </row>
    <row r="331" spans="1:13" ht="25.5">
      <c r="A331" s="88"/>
      <c r="B331" s="71">
        <v>173</v>
      </c>
      <c r="C331" s="71"/>
      <c r="D331" s="71"/>
      <c r="E331" s="71"/>
      <c r="F331" s="71"/>
      <c r="G331" s="71"/>
      <c r="H331" s="28">
        <v>5</v>
      </c>
      <c r="I331" s="40">
        <f t="shared" si="6"/>
        <v>0</v>
      </c>
      <c r="J331" s="68">
        <f t="shared" si="7"/>
        <v>0</v>
      </c>
      <c r="K331" s="68">
        <f>($G331+$I331)*THONG_TIN_CHUNG!B$10</f>
        <v>0</v>
      </c>
      <c r="L331" s="58">
        <v>0</v>
      </c>
      <c r="M331" s="59"/>
    </row>
    <row r="332" spans="1:13" ht="25.5">
      <c r="A332" s="88"/>
      <c r="B332" s="71">
        <v>174</v>
      </c>
      <c r="C332" s="71"/>
      <c r="D332" s="71"/>
      <c r="E332" s="71"/>
      <c r="F332" s="71"/>
      <c r="G332" s="71"/>
      <c r="H332" s="28">
        <v>5</v>
      </c>
      <c r="I332" s="40">
        <f t="shared" si="6"/>
        <v>0</v>
      </c>
      <c r="J332" s="68">
        <f t="shared" si="7"/>
        <v>0</v>
      </c>
      <c r="K332" s="68">
        <f>($G332+$I332)*THONG_TIN_CHUNG!B$10</f>
        <v>0</v>
      </c>
      <c r="L332" s="58">
        <v>0</v>
      </c>
      <c r="M332" s="59"/>
    </row>
    <row r="333" spans="1:13" ht="25.5">
      <c r="A333" s="88"/>
      <c r="B333" s="71">
        <v>175</v>
      </c>
      <c r="C333" s="71"/>
      <c r="D333" s="71"/>
      <c r="E333" s="71"/>
      <c r="F333" s="71"/>
      <c r="G333" s="71"/>
      <c r="H333" s="28">
        <v>5</v>
      </c>
      <c r="I333" s="40">
        <f t="shared" si="6"/>
        <v>0</v>
      </c>
      <c r="J333" s="68">
        <f t="shared" si="7"/>
        <v>0</v>
      </c>
      <c r="K333" s="68">
        <f>($G333+$I333)*THONG_TIN_CHUNG!B$10</f>
        <v>0</v>
      </c>
      <c r="L333" s="58">
        <v>0</v>
      </c>
      <c r="M333" s="59"/>
    </row>
    <row r="334" spans="1:13" ht="25.5">
      <c r="A334" s="88"/>
      <c r="B334" s="71">
        <v>176</v>
      </c>
      <c r="C334" s="71"/>
      <c r="D334" s="71"/>
      <c r="E334" s="71"/>
      <c r="F334" s="71"/>
      <c r="G334" s="71"/>
      <c r="H334" s="28">
        <v>5</v>
      </c>
      <c r="I334" s="40">
        <f t="shared" si="6"/>
        <v>0</v>
      </c>
      <c r="J334" s="68">
        <f t="shared" si="7"/>
        <v>0</v>
      </c>
      <c r="K334" s="68">
        <f>($G334+$I334)*THONG_TIN_CHUNG!B$10</f>
        <v>0</v>
      </c>
      <c r="L334" s="58">
        <v>0</v>
      </c>
      <c r="M334" s="59"/>
    </row>
    <row r="335" spans="1:13" ht="25.5">
      <c r="A335" s="88"/>
      <c r="B335" s="71">
        <v>177</v>
      </c>
      <c r="C335" s="71"/>
      <c r="D335" s="71"/>
      <c r="E335" s="71"/>
      <c r="F335" s="71"/>
      <c r="G335" s="71"/>
      <c r="H335" s="28">
        <v>5</v>
      </c>
      <c r="I335" s="40">
        <f t="shared" si="6"/>
        <v>0</v>
      </c>
      <c r="J335" s="68">
        <f t="shared" si="7"/>
        <v>0</v>
      </c>
      <c r="K335" s="68">
        <f>($G335+$I335)*THONG_TIN_CHUNG!B$10</f>
        <v>0</v>
      </c>
      <c r="L335" s="58">
        <v>0</v>
      </c>
      <c r="M335" s="59"/>
    </row>
    <row r="336" spans="1:13" ht="25.5">
      <c r="A336" s="88"/>
      <c r="B336" s="71">
        <v>178</v>
      </c>
      <c r="C336" s="71"/>
      <c r="D336" s="71"/>
      <c r="E336" s="71"/>
      <c r="F336" s="71"/>
      <c r="G336" s="71"/>
      <c r="H336" s="28">
        <v>5</v>
      </c>
      <c r="I336" s="40">
        <f t="shared" si="6"/>
        <v>0</v>
      </c>
      <c r="J336" s="68">
        <f t="shared" si="7"/>
        <v>0</v>
      </c>
      <c r="K336" s="68">
        <f>($G336+$I336)*THONG_TIN_CHUNG!B$10</f>
        <v>0</v>
      </c>
      <c r="L336" s="58">
        <v>0</v>
      </c>
      <c r="M336" s="59"/>
    </row>
    <row r="337" spans="1:13" ht="25.5">
      <c r="A337" s="88"/>
      <c r="B337" s="71">
        <v>179</v>
      </c>
      <c r="C337" s="71"/>
      <c r="D337" s="71"/>
      <c r="E337" s="71"/>
      <c r="F337" s="71"/>
      <c r="G337" s="71"/>
      <c r="H337" s="28">
        <v>5</v>
      </c>
      <c r="I337" s="40">
        <f t="shared" si="6"/>
        <v>0</v>
      </c>
      <c r="J337" s="68">
        <f t="shared" si="7"/>
        <v>0</v>
      </c>
      <c r="K337" s="68">
        <f>($G337+$I337)*THONG_TIN_CHUNG!B$10</f>
        <v>0</v>
      </c>
      <c r="L337" s="58">
        <v>0</v>
      </c>
      <c r="M337" s="59"/>
    </row>
    <row r="338" spans="1:13" ht="25.5">
      <c r="A338" s="88"/>
      <c r="B338" s="71">
        <v>180</v>
      </c>
      <c r="C338" s="71"/>
      <c r="D338" s="71"/>
      <c r="E338" s="71"/>
      <c r="F338" s="71"/>
      <c r="G338" s="71"/>
      <c r="H338" s="28">
        <v>5</v>
      </c>
      <c r="I338" s="40">
        <f t="shared" si="6"/>
        <v>0</v>
      </c>
      <c r="J338" s="68">
        <f t="shared" si="7"/>
        <v>0</v>
      </c>
      <c r="K338" s="68">
        <f>($G338+$I338)*THONG_TIN_CHUNG!B$10</f>
        <v>0</v>
      </c>
      <c r="L338" s="58">
        <v>0</v>
      </c>
      <c r="M338" s="59"/>
    </row>
    <row r="339" spans="1:13" ht="25.5">
      <c r="A339" s="88"/>
      <c r="B339" s="71">
        <v>181</v>
      </c>
      <c r="C339" s="71"/>
      <c r="D339" s="71"/>
      <c r="E339" s="71"/>
      <c r="F339" s="71"/>
      <c r="G339" s="71"/>
      <c r="H339" s="28">
        <v>5</v>
      </c>
      <c r="I339" s="40">
        <f t="shared" si="6"/>
        <v>0</v>
      </c>
      <c r="J339" s="68">
        <f t="shared" si="7"/>
        <v>0</v>
      </c>
      <c r="K339" s="68">
        <f>($G339+$I339)*THONG_TIN_CHUNG!B$10</f>
        <v>0</v>
      </c>
      <c r="L339" s="58">
        <v>0</v>
      </c>
      <c r="M339" s="59"/>
    </row>
    <row r="340" spans="1:13" ht="25.5">
      <c r="A340" s="88"/>
      <c r="B340" s="71">
        <v>182</v>
      </c>
      <c r="C340" s="71"/>
      <c r="D340" s="71"/>
      <c r="E340" s="71"/>
      <c r="F340" s="71"/>
      <c r="G340" s="71"/>
      <c r="H340" s="28">
        <v>5</v>
      </c>
      <c r="I340" s="40">
        <f t="shared" si="6"/>
        <v>0</v>
      </c>
      <c r="J340" s="68">
        <f t="shared" si="7"/>
        <v>0</v>
      </c>
      <c r="K340" s="68">
        <f>($G340+$I340)*THONG_TIN_CHUNG!B$10</f>
        <v>0</v>
      </c>
      <c r="L340" s="58">
        <v>0</v>
      </c>
      <c r="M340" s="59"/>
    </row>
    <row r="341" spans="1:13" ht="25.5">
      <c r="A341" s="88"/>
      <c r="B341" s="71">
        <v>183</v>
      </c>
      <c r="C341" s="71"/>
      <c r="D341" s="71"/>
      <c r="E341" s="71"/>
      <c r="F341" s="71"/>
      <c r="G341" s="71"/>
      <c r="H341" s="28">
        <v>5</v>
      </c>
      <c r="I341" s="40">
        <f t="shared" si="6"/>
        <v>0</v>
      </c>
      <c r="J341" s="68">
        <f t="shared" si="7"/>
        <v>0</v>
      </c>
      <c r="K341" s="68">
        <f>($G341+$I341)*THONG_TIN_CHUNG!B$10</f>
        <v>0</v>
      </c>
      <c r="L341" s="58">
        <v>0</v>
      </c>
      <c r="M341" s="59"/>
    </row>
    <row r="342" spans="1:13" ht="25.5">
      <c r="A342" s="88"/>
      <c r="B342" s="71">
        <v>184</v>
      </c>
      <c r="C342" s="71"/>
      <c r="D342" s="71"/>
      <c r="E342" s="71"/>
      <c r="F342" s="71"/>
      <c r="G342" s="71"/>
      <c r="H342" s="28">
        <v>5</v>
      </c>
      <c r="I342" s="40">
        <f t="shared" si="6"/>
        <v>0</v>
      </c>
      <c r="J342" s="68">
        <f t="shared" si="7"/>
        <v>0</v>
      </c>
      <c r="K342" s="68">
        <f>($G342+$I342)*THONG_TIN_CHUNG!B$10</f>
        <v>0</v>
      </c>
      <c r="L342" s="58">
        <v>0</v>
      </c>
      <c r="M342" s="59"/>
    </row>
    <row r="343" spans="1:13" ht="25.5">
      <c r="A343" s="88"/>
      <c r="B343" s="71">
        <v>185</v>
      </c>
      <c r="C343" s="71"/>
      <c r="D343" s="71"/>
      <c r="E343" s="71"/>
      <c r="F343" s="71"/>
      <c r="G343" s="71"/>
      <c r="H343" s="28">
        <v>5</v>
      </c>
      <c r="I343" s="40">
        <f t="shared" si="6"/>
        <v>0</v>
      </c>
      <c r="J343" s="68">
        <f t="shared" si="7"/>
        <v>0</v>
      </c>
      <c r="K343" s="68">
        <f>($G343+$I343)*THONG_TIN_CHUNG!B$10</f>
        <v>0</v>
      </c>
      <c r="L343" s="58">
        <v>0</v>
      </c>
      <c r="M343" s="59"/>
    </row>
    <row r="344" spans="1:13" ht="25.5">
      <c r="A344" s="88"/>
      <c r="B344" s="71">
        <v>186</v>
      </c>
      <c r="C344" s="71"/>
      <c r="D344" s="71"/>
      <c r="E344" s="71"/>
      <c r="F344" s="71"/>
      <c r="G344" s="71"/>
      <c r="H344" s="28">
        <v>5</v>
      </c>
      <c r="I344" s="40">
        <f t="shared" si="6"/>
        <v>0</v>
      </c>
      <c r="J344" s="68">
        <f t="shared" si="7"/>
        <v>0</v>
      </c>
      <c r="K344" s="68">
        <f>($G344+$I344)*THONG_TIN_CHUNG!B$10</f>
        <v>0</v>
      </c>
      <c r="L344" s="58">
        <v>0</v>
      </c>
      <c r="M344" s="59"/>
    </row>
    <row r="345" spans="1:13" ht="25.5">
      <c r="A345" s="88"/>
      <c r="B345" s="71">
        <v>187</v>
      </c>
      <c r="C345" s="71"/>
      <c r="D345" s="71"/>
      <c r="E345" s="71"/>
      <c r="F345" s="71"/>
      <c r="G345" s="71"/>
      <c r="H345" s="28">
        <v>5</v>
      </c>
      <c r="I345" s="40">
        <f t="shared" si="6"/>
        <v>0</v>
      </c>
      <c r="J345" s="68">
        <f t="shared" si="7"/>
        <v>0</v>
      </c>
      <c r="K345" s="68">
        <f>($G345+$I345)*THONG_TIN_CHUNG!B$10</f>
        <v>0</v>
      </c>
      <c r="L345" s="58">
        <v>0</v>
      </c>
      <c r="M345" s="59"/>
    </row>
    <row r="346" spans="1:13" ht="25.5">
      <c r="A346" s="88"/>
      <c r="B346" s="71">
        <v>188</v>
      </c>
      <c r="C346" s="71"/>
      <c r="D346" s="71"/>
      <c r="E346" s="71"/>
      <c r="F346" s="71"/>
      <c r="G346" s="71"/>
      <c r="H346" s="28">
        <v>5</v>
      </c>
      <c r="I346" s="40">
        <f t="shared" si="6"/>
        <v>0</v>
      </c>
      <c r="J346" s="68">
        <f t="shared" si="7"/>
        <v>0</v>
      </c>
      <c r="K346" s="68">
        <f>($G346+$I346)*THONG_TIN_CHUNG!B$10</f>
        <v>0</v>
      </c>
      <c r="L346" s="58">
        <v>0</v>
      </c>
      <c r="M346" s="59"/>
    </row>
    <row r="347" spans="1:13" ht="25.5">
      <c r="A347" s="88"/>
      <c r="B347" s="71">
        <v>189</v>
      </c>
      <c r="C347" s="71"/>
      <c r="D347" s="71"/>
      <c r="E347" s="71"/>
      <c r="F347" s="71"/>
      <c r="G347" s="71"/>
      <c r="H347" s="28">
        <v>5</v>
      </c>
      <c r="I347" s="40">
        <f t="shared" si="6"/>
        <v>0</v>
      </c>
      <c r="J347" s="68">
        <f t="shared" si="7"/>
        <v>0</v>
      </c>
      <c r="K347" s="68">
        <f>($G347+$I347)*THONG_TIN_CHUNG!B$10</f>
        <v>0</v>
      </c>
      <c r="L347" s="58">
        <v>0</v>
      </c>
      <c r="M347" s="59"/>
    </row>
    <row r="348" spans="1:13" ht="25.5">
      <c r="A348" s="88"/>
      <c r="B348" s="71">
        <v>190</v>
      </c>
      <c r="C348" s="71"/>
      <c r="D348" s="71"/>
      <c r="E348" s="71"/>
      <c r="F348" s="71"/>
      <c r="G348" s="71"/>
      <c r="H348" s="28">
        <v>5</v>
      </c>
      <c r="I348" s="40">
        <f t="shared" si="6"/>
        <v>0</v>
      </c>
      <c r="J348" s="68">
        <f t="shared" si="7"/>
        <v>0</v>
      </c>
      <c r="K348" s="68">
        <f>($G348+$I348)*THONG_TIN_CHUNG!B$10</f>
        <v>0</v>
      </c>
      <c r="L348" s="58">
        <v>0</v>
      </c>
      <c r="M348" s="59"/>
    </row>
    <row r="349" spans="1:13" ht="25.5">
      <c r="A349" s="88"/>
      <c r="B349" s="71">
        <v>191</v>
      </c>
      <c r="C349" s="71"/>
      <c r="D349" s="71"/>
      <c r="E349" s="71"/>
      <c r="F349" s="71"/>
      <c r="G349" s="71"/>
      <c r="H349" s="28">
        <v>5</v>
      </c>
      <c r="I349" s="40">
        <f t="shared" si="6"/>
        <v>0</v>
      </c>
      <c r="J349" s="68">
        <f t="shared" si="7"/>
        <v>0</v>
      </c>
      <c r="K349" s="68">
        <f>($G349+$I349)*THONG_TIN_CHUNG!B$10</f>
        <v>0</v>
      </c>
      <c r="L349" s="58">
        <v>0</v>
      </c>
      <c r="M349" s="59"/>
    </row>
    <row r="350" spans="1:13" ht="25.5">
      <c r="A350" s="88"/>
      <c r="B350" s="71">
        <v>192</v>
      </c>
      <c r="C350" s="71"/>
      <c r="D350" s="71"/>
      <c r="E350" s="71"/>
      <c r="F350" s="71"/>
      <c r="G350" s="71"/>
      <c r="H350" s="28">
        <v>5</v>
      </c>
      <c r="I350" s="40">
        <f t="shared" si="6"/>
        <v>0</v>
      </c>
      <c r="J350" s="68">
        <f t="shared" si="7"/>
        <v>0</v>
      </c>
      <c r="K350" s="68">
        <f>($G350+$I350)*THONG_TIN_CHUNG!B$10</f>
        <v>0</v>
      </c>
      <c r="L350" s="58">
        <v>0</v>
      </c>
      <c r="M350" s="59"/>
    </row>
    <row r="351" spans="1:13" ht="25.5">
      <c r="A351" s="88"/>
      <c r="B351" s="71">
        <v>193</v>
      </c>
      <c r="C351" s="71"/>
      <c r="D351" s="71"/>
      <c r="E351" s="71"/>
      <c r="F351" s="71"/>
      <c r="G351" s="71"/>
      <c r="H351" s="28">
        <v>5</v>
      </c>
      <c r="I351" s="40">
        <f t="shared" si="6"/>
        <v>0</v>
      </c>
      <c r="J351" s="68">
        <f t="shared" si="7"/>
        <v>0</v>
      </c>
      <c r="K351" s="68">
        <f>($G351+$I351)*THONG_TIN_CHUNG!B$10</f>
        <v>0</v>
      </c>
      <c r="L351" s="58">
        <v>0</v>
      </c>
      <c r="M351" s="59"/>
    </row>
    <row r="352" spans="1:13" ht="25.5">
      <c r="A352" s="88"/>
      <c r="B352" s="71">
        <v>194</v>
      </c>
      <c r="C352" s="71"/>
      <c r="D352" s="71"/>
      <c r="E352" s="71"/>
      <c r="F352" s="71"/>
      <c r="G352" s="71"/>
      <c r="H352" s="28">
        <v>5</v>
      </c>
      <c r="I352" s="40">
        <f t="shared" si="6"/>
        <v>0</v>
      </c>
      <c r="J352" s="68">
        <f t="shared" si="7"/>
        <v>0</v>
      </c>
      <c r="K352" s="68">
        <f>($G352+$I352)*THONG_TIN_CHUNG!B$10</f>
        <v>0</v>
      </c>
      <c r="L352" s="58">
        <v>0</v>
      </c>
      <c r="M352" s="59"/>
    </row>
    <row r="353" spans="1:13" ht="25.5">
      <c r="A353" s="88"/>
      <c r="B353" s="71">
        <v>195</v>
      </c>
      <c r="C353" s="71"/>
      <c r="D353" s="71"/>
      <c r="E353" s="71"/>
      <c r="F353" s="71"/>
      <c r="G353" s="71"/>
      <c r="H353" s="28">
        <v>5</v>
      </c>
      <c r="I353" s="40">
        <f t="shared" si="6"/>
        <v>0</v>
      </c>
      <c r="J353" s="68">
        <f t="shared" si="7"/>
        <v>0</v>
      </c>
      <c r="K353" s="68">
        <f>($G353+$I353)*THONG_TIN_CHUNG!B$10</f>
        <v>0</v>
      </c>
      <c r="L353" s="58">
        <v>0</v>
      </c>
      <c r="M353" s="59"/>
    </row>
    <row r="354" spans="1:13" ht="25.5">
      <c r="A354" s="88"/>
      <c r="B354" s="71">
        <v>196</v>
      </c>
      <c r="C354" s="71"/>
      <c r="D354" s="71"/>
      <c r="E354" s="71"/>
      <c r="F354" s="71"/>
      <c r="G354" s="71"/>
      <c r="H354" s="28">
        <v>5</v>
      </c>
      <c r="I354" s="40">
        <f t="shared" si="6"/>
        <v>0</v>
      </c>
      <c r="J354" s="68">
        <f t="shared" si="7"/>
        <v>0</v>
      </c>
      <c r="K354" s="68">
        <f>($G354+$I354)*THONG_TIN_CHUNG!B$10</f>
        <v>0</v>
      </c>
      <c r="L354" s="58">
        <v>0</v>
      </c>
      <c r="M354" s="59"/>
    </row>
    <row r="355" spans="1:13" ht="25.5">
      <c r="A355" s="88"/>
      <c r="B355" s="71">
        <v>197</v>
      </c>
      <c r="C355" s="71"/>
      <c r="D355" s="71"/>
      <c r="E355" s="71"/>
      <c r="F355" s="71"/>
      <c r="G355" s="71"/>
      <c r="H355" s="28">
        <v>5</v>
      </c>
      <c r="I355" s="40">
        <f t="shared" si="6"/>
        <v>0</v>
      </c>
      <c r="J355" s="68">
        <f t="shared" si="7"/>
        <v>0</v>
      </c>
      <c r="K355" s="68">
        <f>($G355+$I355)*THONG_TIN_CHUNG!B$10</f>
        <v>0</v>
      </c>
      <c r="L355" s="58">
        <v>0</v>
      </c>
      <c r="M355" s="59"/>
    </row>
    <row r="356" spans="1:13" ht="25.5">
      <c r="A356" s="88"/>
      <c r="B356" s="71">
        <v>198</v>
      </c>
      <c r="C356" s="71"/>
      <c r="D356" s="71"/>
      <c r="E356" s="71"/>
      <c r="F356" s="71"/>
      <c r="G356" s="71"/>
      <c r="H356" s="28">
        <v>5</v>
      </c>
      <c r="I356" s="40">
        <f t="shared" si="6"/>
        <v>0</v>
      </c>
      <c r="J356" s="68">
        <f t="shared" si="7"/>
        <v>0</v>
      </c>
      <c r="K356" s="68">
        <f>($G356+$I356)*THONG_TIN_CHUNG!B$10</f>
        <v>0</v>
      </c>
      <c r="L356" s="58">
        <v>0</v>
      </c>
      <c r="M356" s="59"/>
    </row>
    <row r="357" spans="1:13" ht="25.5">
      <c r="A357" s="88"/>
      <c r="B357" s="71">
        <v>199</v>
      </c>
      <c r="C357" s="71"/>
      <c r="D357" s="71"/>
      <c r="E357" s="71"/>
      <c r="F357" s="71"/>
      <c r="G357" s="71"/>
      <c r="H357" s="28">
        <v>5</v>
      </c>
      <c r="I357" s="40">
        <f t="shared" si="6"/>
        <v>0</v>
      </c>
      <c r="J357" s="68">
        <f t="shared" si="7"/>
        <v>0</v>
      </c>
      <c r="K357" s="68">
        <f>($G357+$I357)*THONG_TIN_CHUNG!B$10</f>
        <v>0</v>
      </c>
      <c r="L357" s="58">
        <v>0</v>
      </c>
      <c r="M357" s="59"/>
    </row>
    <row r="358" spans="1:13" ht="25.5">
      <c r="A358" s="88"/>
      <c r="B358" s="71">
        <v>200</v>
      </c>
      <c r="C358" s="71"/>
      <c r="D358" s="71"/>
      <c r="E358" s="71"/>
      <c r="F358" s="71"/>
      <c r="G358" s="71"/>
      <c r="H358" s="28">
        <v>5</v>
      </c>
      <c r="I358" s="40">
        <f t="shared" si="6"/>
        <v>0</v>
      </c>
      <c r="J358" s="68">
        <f t="shared" si="7"/>
        <v>0</v>
      </c>
      <c r="K358" s="68">
        <f>($G358+$I358)*THONG_TIN_CHUNG!B$10</f>
        <v>0</v>
      </c>
      <c r="L358" s="58">
        <v>0</v>
      </c>
      <c r="M358" s="59"/>
    </row>
    <row r="359" spans="1:13" ht="25.5">
      <c r="A359" s="88"/>
      <c r="B359" s="71"/>
      <c r="C359" s="71"/>
      <c r="D359" s="71"/>
      <c r="E359" s="71"/>
      <c r="F359" s="71"/>
      <c r="G359" s="71"/>
      <c r="H359" s="28">
        <v>5</v>
      </c>
      <c r="I359" s="40">
        <f t="shared" si="6"/>
        <v>0</v>
      </c>
      <c r="J359" s="68">
        <f t="shared" si="7"/>
        <v>0</v>
      </c>
      <c r="K359" s="68">
        <f>($G359+$I359)*THONG_TIN_CHUNG!B$10</f>
        <v>0</v>
      </c>
      <c r="L359" s="58">
        <v>0</v>
      </c>
      <c r="M359" s="59"/>
    </row>
    <row r="360" spans="1:13" ht="25.5">
      <c r="A360" s="88"/>
      <c r="B360" s="71"/>
      <c r="C360" s="71"/>
      <c r="D360" s="71"/>
      <c r="E360" s="71"/>
      <c r="F360" s="71"/>
      <c r="G360" s="71"/>
      <c r="H360" s="28">
        <v>5</v>
      </c>
      <c r="I360" s="40">
        <f t="shared" si="6"/>
        <v>0</v>
      </c>
      <c r="J360" s="68">
        <f t="shared" si="7"/>
        <v>0</v>
      </c>
      <c r="K360" s="68">
        <f>($G360+$I360)*THONG_TIN_CHUNG!B$10</f>
        <v>0</v>
      </c>
      <c r="L360" s="58">
        <v>0</v>
      </c>
      <c r="M360" s="59"/>
    </row>
    <row r="361" spans="1:13" ht="25.5">
      <c r="A361" s="88"/>
      <c r="B361" s="71"/>
      <c r="C361" s="71"/>
      <c r="D361" s="71"/>
      <c r="E361" s="71"/>
      <c r="F361" s="71"/>
      <c r="G361" s="71"/>
      <c r="H361" s="28">
        <v>5</v>
      </c>
      <c r="I361" s="40">
        <f t="shared" si="6"/>
        <v>0</v>
      </c>
      <c r="J361" s="68">
        <f t="shared" si="7"/>
        <v>0</v>
      </c>
      <c r="K361" s="68">
        <f>($G361+$I361)*THONG_TIN_CHUNG!B$10</f>
        <v>0</v>
      </c>
      <c r="L361" s="58">
        <v>0</v>
      </c>
      <c r="M361" s="59"/>
    </row>
    <row r="362" spans="1:13" ht="25.5">
      <c r="A362" s="88"/>
      <c r="B362" s="71"/>
      <c r="C362" s="71"/>
      <c r="D362" s="71"/>
      <c r="E362" s="71"/>
      <c r="F362" s="71"/>
      <c r="G362" s="71"/>
      <c r="H362" s="28">
        <v>5</v>
      </c>
      <c r="I362" s="40">
        <f t="shared" si="6"/>
        <v>0</v>
      </c>
      <c r="J362" s="68">
        <f t="shared" si="7"/>
        <v>0</v>
      </c>
      <c r="K362" s="68">
        <f>($G362+$I362)*THONG_TIN_CHUNG!B$10</f>
        <v>0</v>
      </c>
      <c r="L362" s="58">
        <v>0</v>
      </c>
      <c r="M362" s="59"/>
    </row>
    <row r="363" spans="1:13" ht="25.5">
      <c r="A363" s="88"/>
      <c r="B363" s="71"/>
      <c r="C363" s="71"/>
      <c r="D363" s="71"/>
      <c r="E363" s="71"/>
      <c r="F363" s="71"/>
      <c r="G363" s="71"/>
      <c r="H363" s="28">
        <v>5</v>
      </c>
      <c r="I363" s="40">
        <f t="shared" si="6"/>
        <v>0</v>
      </c>
      <c r="J363" s="68">
        <f t="shared" si="7"/>
        <v>0</v>
      </c>
      <c r="K363" s="68">
        <f>($G363+$I363)*THONG_TIN_CHUNG!B$10</f>
        <v>0</v>
      </c>
      <c r="L363" s="58">
        <v>0</v>
      </c>
      <c r="M363" s="59"/>
    </row>
    <row r="364" spans="1:13" ht="25.5">
      <c r="A364" s="88"/>
      <c r="B364" s="71"/>
      <c r="C364" s="71"/>
      <c r="D364" s="71"/>
      <c r="E364" s="71"/>
      <c r="F364" s="71"/>
      <c r="G364" s="71"/>
      <c r="H364" s="28">
        <v>5</v>
      </c>
      <c r="I364" s="40">
        <f t="shared" si="6"/>
        <v>0</v>
      </c>
      <c r="J364" s="68">
        <f t="shared" si="7"/>
        <v>0</v>
      </c>
      <c r="K364" s="68">
        <f>($G364+$I364)*THONG_TIN_CHUNG!B$10</f>
        <v>0</v>
      </c>
      <c r="L364" s="58">
        <v>0</v>
      </c>
      <c r="M364" s="59"/>
    </row>
    <row r="365" spans="1:13" ht="25.5">
      <c r="A365" s="125"/>
      <c r="B365" s="71"/>
      <c r="C365" s="71"/>
      <c r="D365" s="71"/>
      <c r="E365" s="71"/>
      <c r="F365" s="71"/>
      <c r="G365" s="71"/>
      <c r="H365" s="28">
        <v>5</v>
      </c>
      <c r="I365" s="40">
        <f t="shared" si="6"/>
        <v>0</v>
      </c>
      <c r="J365" s="68">
        <f t="shared" si="7"/>
        <v>0</v>
      </c>
      <c r="K365" s="68">
        <f>($G365+$I365)*THONG_TIN_CHUNG!B$10</f>
        <v>0</v>
      </c>
      <c r="L365" s="58">
        <v>0</v>
      </c>
      <c r="M365" s="59"/>
    </row>
    <row r="366" spans="1:13" ht="25.5">
      <c r="A366" s="28"/>
      <c r="B366" s="71"/>
      <c r="C366" s="71"/>
      <c r="D366" s="71"/>
      <c r="E366" s="71"/>
      <c r="F366" s="71"/>
      <c r="G366" s="71"/>
      <c r="H366" s="28">
        <v>5</v>
      </c>
      <c r="I366" s="40">
        <f t="shared" si="6"/>
        <v>0</v>
      </c>
      <c r="J366" s="68">
        <f t="shared" si="7"/>
        <v>0</v>
      </c>
      <c r="K366" s="68">
        <f>($G366+$I366)*THONG_TIN_CHUNG!B$10</f>
        <v>0</v>
      </c>
      <c r="L366" s="58">
        <v>0</v>
      </c>
      <c r="M366" s="59"/>
    </row>
    <row r="367" spans="1:13" ht="25.5">
      <c r="A367" s="28"/>
      <c r="B367" s="71"/>
      <c r="C367" s="71"/>
      <c r="D367" s="71"/>
      <c r="E367" s="71"/>
      <c r="F367" s="71"/>
      <c r="G367" s="71"/>
      <c r="H367" s="28">
        <v>5</v>
      </c>
      <c r="I367" s="40">
        <f t="shared" si="6"/>
        <v>0</v>
      </c>
      <c r="J367" s="68">
        <f t="shared" si="7"/>
        <v>0</v>
      </c>
      <c r="K367" s="68">
        <f>($G367+$I367)*THONG_TIN_CHUNG!B$10</f>
        <v>0</v>
      </c>
      <c r="L367" s="58">
        <v>0</v>
      </c>
      <c r="M367" s="59"/>
    </row>
    <row r="368" spans="1:13" ht="25.5">
      <c r="A368" s="28"/>
      <c r="B368" s="71"/>
      <c r="C368" s="71"/>
      <c r="D368" s="71"/>
      <c r="E368" s="71"/>
      <c r="F368" s="71"/>
      <c r="G368" s="71"/>
      <c r="H368" s="28">
        <v>5</v>
      </c>
      <c r="I368" s="40">
        <f t="shared" si="6"/>
        <v>0</v>
      </c>
      <c r="J368" s="68">
        <f t="shared" si="7"/>
        <v>0</v>
      </c>
      <c r="K368" s="68">
        <f>($G368+$I368)*THONG_TIN_CHUNG!B$10</f>
        <v>0</v>
      </c>
      <c r="L368" s="58">
        <v>0</v>
      </c>
      <c r="M368" s="59"/>
    </row>
    <row r="369" spans="1:13" ht="25.5">
      <c r="A369" s="28"/>
      <c r="B369" s="71"/>
      <c r="C369" s="71"/>
      <c r="D369" s="71"/>
      <c r="E369" s="71"/>
      <c r="F369" s="71"/>
      <c r="G369" s="71"/>
      <c r="H369" s="28">
        <v>5</v>
      </c>
      <c r="I369" s="40">
        <f t="shared" si="6"/>
        <v>0</v>
      </c>
      <c r="J369" s="68">
        <f t="shared" si="7"/>
        <v>0</v>
      </c>
      <c r="K369" s="68">
        <f>($G369+$I369)*THONG_TIN_CHUNG!B$10</f>
        <v>0</v>
      </c>
      <c r="L369" s="58">
        <v>0</v>
      </c>
      <c r="M369" s="59"/>
    </row>
    <row r="370" spans="1:13" ht="25.5">
      <c r="A370" s="28"/>
      <c r="B370" s="71"/>
      <c r="C370" s="71"/>
      <c r="D370" s="71"/>
      <c r="E370" s="71"/>
      <c r="F370" s="71"/>
      <c r="G370" s="71"/>
      <c r="H370" s="28">
        <v>5</v>
      </c>
      <c r="I370" s="40">
        <f t="shared" si="6"/>
        <v>0</v>
      </c>
      <c r="J370" s="68">
        <f t="shared" si="7"/>
        <v>0</v>
      </c>
      <c r="K370" s="68">
        <f>($G370+$I370)*THONG_TIN_CHUNG!B$10</f>
        <v>0</v>
      </c>
      <c r="L370" s="58">
        <v>0</v>
      </c>
      <c r="M370" s="59"/>
    </row>
    <row r="371" spans="1:13" ht="25.5">
      <c r="A371" s="28"/>
      <c r="B371" s="71"/>
      <c r="C371" s="71"/>
      <c r="D371" s="71"/>
      <c r="E371" s="71"/>
      <c r="F371" s="71"/>
      <c r="G371" s="71"/>
      <c r="H371" s="28">
        <v>5</v>
      </c>
      <c r="I371" s="40">
        <f t="shared" si="6"/>
        <v>0</v>
      </c>
      <c r="J371" s="68">
        <f t="shared" si="7"/>
        <v>0</v>
      </c>
      <c r="K371" s="68">
        <f>($G371+$I371)*THONG_TIN_CHUNG!B$10</f>
        <v>0</v>
      </c>
      <c r="L371" s="58">
        <v>0</v>
      </c>
      <c r="M371" s="59"/>
    </row>
    <row r="372" spans="1:13" ht="25.5">
      <c r="A372" s="28"/>
      <c r="B372" s="71"/>
      <c r="C372" s="71"/>
      <c r="D372" s="71"/>
      <c r="E372" s="71"/>
      <c r="F372" s="71"/>
      <c r="G372" s="71"/>
      <c r="H372" s="28">
        <v>5</v>
      </c>
      <c r="I372" s="40">
        <f t="shared" si="6"/>
        <v>0</v>
      </c>
      <c r="J372" s="68">
        <f t="shared" si="7"/>
        <v>0</v>
      </c>
      <c r="K372" s="68">
        <f>($G372+$I372)*THONG_TIN_CHUNG!B$10</f>
        <v>0</v>
      </c>
      <c r="L372" s="58">
        <v>0</v>
      </c>
      <c r="M372" s="59"/>
    </row>
    <row r="373" spans="1:13" ht="25.5">
      <c r="A373" s="28"/>
      <c r="B373" s="71"/>
      <c r="C373" s="71"/>
      <c r="D373" s="71"/>
      <c r="E373" s="71"/>
      <c r="F373" s="71"/>
      <c r="G373" s="71"/>
      <c r="H373" s="28">
        <v>5</v>
      </c>
      <c r="I373" s="40">
        <f t="shared" si="6"/>
        <v>0</v>
      </c>
      <c r="J373" s="68">
        <f t="shared" si="7"/>
        <v>0</v>
      </c>
      <c r="K373" s="68">
        <f>($G373+$I373)*THONG_TIN_CHUNG!B$10</f>
        <v>0</v>
      </c>
      <c r="L373" s="58">
        <v>0</v>
      </c>
      <c r="M373" s="59"/>
    </row>
    <row r="374" spans="1:13" ht="25.5">
      <c r="A374" s="28"/>
      <c r="B374" s="71"/>
      <c r="C374" s="71"/>
      <c r="D374" s="71"/>
      <c r="E374" s="71"/>
      <c r="F374" s="71"/>
      <c r="G374" s="71"/>
      <c r="H374" s="28">
        <v>5</v>
      </c>
      <c r="I374" s="40">
        <f t="shared" si="6"/>
        <v>0</v>
      </c>
      <c r="J374" s="68">
        <f t="shared" si="7"/>
        <v>0</v>
      </c>
      <c r="K374" s="68">
        <f>($G374+$I374)*THONG_TIN_CHUNG!B$10</f>
        <v>0</v>
      </c>
      <c r="L374" s="58">
        <v>0</v>
      </c>
      <c r="M374" s="59"/>
    </row>
    <row r="375" spans="1:13" ht="25.5">
      <c r="A375" s="28"/>
      <c r="B375" s="71"/>
      <c r="C375" s="71"/>
      <c r="D375" s="71"/>
      <c r="E375" s="71"/>
      <c r="F375" s="71"/>
      <c r="G375" s="71"/>
      <c r="H375" s="28">
        <v>5</v>
      </c>
      <c r="I375" s="40">
        <f t="shared" si="6"/>
        <v>0</v>
      </c>
      <c r="J375" s="68">
        <f t="shared" si="7"/>
        <v>0</v>
      </c>
      <c r="K375" s="68">
        <f>($G375+$I375)*THONG_TIN_CHUNG!B$10</f>
        <v>0</v>
      </c>
      <c r="L375" s="58">
        <v>0</v>
      </c>
      <c r="M375" s="59"/>
    </row>
    <row r="376" spans="1:13" ht="25.5">
      <c r="A376" s="28"/>
      <c r="B376" s="71"/>
      <c r="C376" s="71"/>
      <c r="D376" s="71"/>
      <c r="E376" s="71"/>
      <c r="F376" s="71"/>
      <c r="G376" s="71"/>
      <c r="H376" s="28">
        <v>5</v>
      </c>
      <c r="I376" s="40">
        <f t="shared" si="6"/>
        <v>0</v>
      </c>
      <c r="J376" s="68">
        <f t="shared" si="7"/>
        <v>0</v>
      </c>
      <c r="K376" s="68">
        <f>($G376+$I376)*THONG_TIN_CHUNG!B$10</f>
        <v>0</v>
      </c>
      <c r="L376" s="58">
        <v>0</v>
      </c>
      <c r="M376" s="59"/>
    </row>
    <row r="377" spans="1:13" ht="25.5">
      <c r="A377" s="28"/>
      <c r="B377" s="71"/>
      <c r="C377" s="71"/>
      <c r="D377" s="71"/>
      <c r="E377" s="71"/>
      <c r="F377" s="71"/>
      <c r="G377" s="71"/>
      <c r="H377" s="28">
        <v>5</v>
      </c>
      <c r="I377" s="40">
        <f t="shared" si="6"/>
        <v>0</v>
      </c>
      <c r="J377" s="68">
        <f t="shared" si="7"/>
        <v>0</v>
      </c>
      <c r="K377" s="68">
        <f>($G377+$I377)*THONG_TIN_CHUNG!B$10</f>
        <v>0</v>
      </c>
      <c r="L377" s="58">
        <v>0</v>
      </c>
      <c r="M377" s="59"/>
    </row>
    <row r="378" spans="1:13" ht="25.5">
      <c r="A378" s="28"/>
      <c r="B378" s="71"/>
      <c r="C378" s="71"/>
      <c r="D378" s="71"/>
      <c r="E378" s="71"/>
      <c r="F378" s="71"/>
      <c r="G378" s="71"/>
      <c r="H378" s="28">
        <v>5</v>
      </c>
      <c r="I378" s="40">
        <f t="shared" si="6"/>
        <v>0</v>
      </c>
      <c r="J378" s="68">
        <f t="shared" si="7"/>
        <v>0</v>
      </c>
      <c r="K378" s="68">
        <f>($G378+$I378)*THONG_TIN_CHUNG!B$10</f>
        <v>0</v>
      </c>
      <c r="L378" s="58">
        <v>0</v>
      </c>
      <c r="M378" s="59"/>
    </row>
    <row r="379" spans="1:13" ht="25.5">
      <c r="A379" s="28"/>
      <c r="B379" s="71"/>
      <c r="C379" s="71"/>
      <c r="D379" s="71"/>
      <c r="E379" s="71"/>
      <c r="F379" s="71"/>
      <c r="G379" s="71"/>
      <c r="H379" s="28">
        <v>5</v>
      </c>
      <c r="I379" s="40">
        <f t="shared" si="6"/>
        <v>0</v>
      </c>
      <c r="J379" s="68">
        <f t="shared" si="7"/>
        <v>0</v>
      </c>
      <c r="K379" s="68">
        <f>($G379+$I379)*THONG_TIN_CHUNG!B$10</f>
        <v>0</v>
      </c>
      <c r="L379" s="58">
        <v>0</v>
      </c>
      <c r="M379" s="59"/>
    </row>
    <row r="380" spans="1:13" ht="25.5">
      <c r="A380" s="28"/>
      <c r="B380" s="71"/>
      <c r="C380" s="71"/>
      <c r="D380" s="71"/>
      <c r="E380" s="71"/>
      <c r="F380" s="71"/>
      <c r="G380" s="71"/>
      <c r="H380" s="28">
        <v>5</v>
      </c>
      <c r="I380" s="40">
        <f t="shared" si="6"/>
        <v>0</v>
      </c>
      <c r="J380" s="68">
        <f t="shared" si="7"/>
        <v>0</v>
      </c>
      <c r="K380" s="68">
        <f>($G380+$I380)*THONG_TIN_CHUNG!B$10</f>
        <v>0</v>
      </c>
      <c r="L380" s="58">
        <v>0</v>
      </c>
      <c r="M380" s="59"/>
    </row>
    <row r="381" spans="1:13" ht="25.5">
      <c r="A381" s="28"/>
      <c r="B381" s="71"/>
      <c r="C381" s="71"/>
      <c r="D381" s="71"/>
      <c r="E381" s="71"/>
      <c r="F381" s="71"/>
      <c r="G381" s="71"/>
      <c r="H381" s="28">
        <v>5</v>
      </c>
      <c r="I381" s="40">
        <f t="shared" si="6"/>
        <v>0</v>
      </c>
      <c r="J381" s="68">
        <f t="shared" si="7"/>
        <v>0</v>
      </c>
      <c r="K381" s="68">
        <f>($G381+$I381)*THONG_TIN_CHUNG!B$10</f>
        <v>0</v>
      </c>
      <c r="L381" s="58">
        <v>0</v>
      </c>
      <c r="M381" s="59"/>
    </row>
    <row r="382" spans="1:13" ht="25.5">
      <c r="A382" s="28"/>
      <c r="B382" s="71"/>
      <c r="C382" s="71"/>
      <c r="D382" s="71"/>
      <c r="E382" s="71"/>
      <c r="F382" s="71"/>
      <c r="G382" s="71"/>
      <c r="H382" s="28">
        <v>5</v>
      </c>
      <c r="I382" s="40">
        <f t="shared" si="6"/>
        <v>0</v>
      </c>
      <c r="J382" s="68">
        <f t="shared" si="7"/>
        <v>0</v>
      </c>
      <c r="K382" s="68">
        <f>($G382+$I382)*THONG_TIN_CHUNG!B$10</f>
        <v>0</v>
      </c>
      <c r="L382" s="58">
        <v>0</v>
      </c>
      <c r="M382" s="59"/>
    </row>
    <row r="383" spans="1:13" ht="25.5">
      <c r="A383" s="28"/>
      <c r="B383" s="71"/>
      <c r="C383" s="71"/>
      <c r="D383" s="71"/>
      <c r="E383" s="71"/>
      <c r="F383" s="71"/>
      <c r="G383" s="71"/>
      <c r="H383" s="28">
        <v>5</v>
      </c>
      <c r="I383" s="40">
        <f t="shared" si="6"/>
        <v>0</v>
      </c>
      <c r="J383" s="68">
        <f t="shared" si="7"/>
        <v>0</v>
      </c>
      <c r="K383" s="68">
        <f>($G383+$I383)*THONG_TIN_CHUNG!B$10</f>
        <v>0</v>
      </c>
      <c r="L383" s="58">
        <v>0</v>
      </c>
      <c r="M383" s="59"/>
    </row>
    <row r="384" spans="1:13" ht="25.5">
      <c r="A384" s="28"/>
      <c r="B384" s="71"/>
      <c r="C384" s="71"/>
      <c r="D384" s="71"/>
      <c r="E384" s="71"/>
      <c r="F384" s="71"/>
      <c r="G384" s="71"/>
      <c r="H384" s="28">
        <v>5</v>
      </c>
      <c r="I384" s="40">
        <f t="shared" si="6"/>
        <v>0</v>
      </c>
      <c r="J384" s="68">
        <f t="shared" si="7"/>
        <v>0</v>
      </c>
      <c r="K384" s="68">
        <f>($G384+$I384)*THONG_TIN_CHUNG!B$10</f>
        <v>0</v>
      </c>
      <c r="L384" s="58">
        <v>0</v>
      </c>
      <c r="M384" s="59"/>
    </row>
    <row r="385" spans="1:13" ht="25.5">
      <c r="A385" s="28"/>
      <c r="B385" s="71"/>
      <c r="C385" s="71"/>
      <c r="D385" s="71"/>
      <c r="E385" s="71"/>
      <c r="F385" s="71"/>
      <c r="G385" s="71"/>
      <c r="H385" s="28">
        <v>5</v>
      </c>
      <c r="I385" s="40">
        <f t="shared" si="6"/>
        <v>0</v>
      </c>
      <c r="J385" s="68">
        <f t="shared" si="7"/>
        <v>0</v>
      </c>
      <c r="K385" s="68">
        <f>($G385+$I385)*THONG_TIN_CHUNG!B$10</f>
        <v>0</v>
      </c>
      <c r="L385" s="58">
        <v>0</v>
      </c>
      <c r="M385" s="59"/>
    </row>
    <row r="386" spans="1:13" ht="25.5">
      <c r="A386" s="28"/>
      <c r="B386" s="71"/>
      <c r="C386" s="71"/>
      <c r="D386" s="71"/>
      <c r="E386" s="71"/>
      <c r="F386" s="71"/>
      <c r="G386" s="71"/>
      <c r="H386" s="28">
        <v>5</v>
      </c>
      <c r="I386" s="40">
        <f t="shared" si="6"/>
        <v>0</v>
      </c>
      <c r="J386" s="68">
        <f t="shared" si="7"/>
        <v>0</v>
      </c>
      <c r="K386" s="68">
        <f>($G386+$I386)*THONG_TIN_CHUNG!B$10</f>
        <v>0</v>
      </c>
      <c r="L386" s="58">
        <v>0</v>
      </c>
      <c r="M386" s="59"/>
    </row>
    <row r="387" spans="1:13" ht="25.5">
      <c r="A387" s="28"/>
      <c r="B387" s="71"/>
      <c r="C387" s="71"/>
      <c r="D387" s="71"/>
      <c r="E387" s="71"/>
      <c r="F387" s="71"/>
      <c r="G387" s="71"/>
      <c r="H387" s="28">
        <v>5</v>
      </c>
      <c r="I387" s="40">
        <f t="shared" si="6"/>
        <v>0</v>
      </c>
      <c r="J387" s="68">
        <f t="shared" si="7"/>
        <v>0</v>
      </c>
      <c r="K387" s="68">
        <f>($G387+$I387)*THONG_TIN_CHUNG!B$10</f>
        <v>0</v>
      </c>
      <c r="L387" s="58">
        <v>0</v>
      </c>
      <c r="M387" s="59"/>
    </row>
    <row r="388" spans="1:13" ht="25.5">
      <c r="A388" s="28"/>
      <c r="B388" s="71"/>
      <c r="C388" s="71"/>
      <c r="D388" s="71"/>
      <c r="E388" s="71"/>
      <c r="F388" s="71"/>
      <c r="G388" s="71"/>
      <c r="H388" s="28">
        <v>5</v>
      </c>
      <c r="I388" s="40">
        <f t="shared" si="6"/>
        <v>0</v>
      </c>
      <c r="J388" s="68">
        <f t="shared" si="7"/>
        <v>0</v>
      </c>
      <c r="K388" s="68">
        <f>($G388+$I388)*THONG_TIN_CHUNG!B$10</f>
        <v>0</v>
      </c>
      <c r="L388" s="58">
        <v>0</v>
      </c>
      <c r="M388" s="59"/>
    </row>
    <row r="389" spans="1:13" ht="25.5">
      <c r="A389" s="28"/>
      <c r="B389" s="71"/>
      <c r="C389" s="71"/>
      <c r="D389" s="71"/>
      <c r="E389" s="71"/>
      <c r="F389" s="71"/>
      <c r="G389" s="71"/>
      <c r="H389" s="28">
        <v>5</v>
      </c>
      <c r="I389" s="40">
        <f t="shared" si="6"/>
        <v>0</v>
      </c>
      <c r="J389" s="68">
        <f t="shared" si="7"/>
        <v>0</v>
      </c>
      <c r="K389" s="68">
        <f>($G389+$I389)*THONG_TIN_CHUNG!B$10</f>
        <v>0</v>
      </c>
      <c r="L389" s="58">
        <v>0</v>
      </c>
      <c r="M389" s="59"/>
    </row>
    <row r="390" spans="1:13" ht="25.5">
      <c r="A390" s="28"/>
      <c r="B390" s="71"/>
      <c r="C390" s="71"/>
      <c r="D390" s="71"/>
      <c r="E390" s="71"/>
      <c r="F390" s="71"/>
      <c r="G390" s="71"/>
      <c r="H390" s="28">
        <v>5</v>
      </c>
      <c r="I390" s="40">
        <f t="shared" si="6"/>
        <v>0</v>
      </c>
      <c r="J390" s="68">
        <f t="shared" si="7"/>
        <v>0</v>
      </c>
      <c r="K390" s="68">
        <f>($G390+$I390)*THONG_TIN_CHUNG!B$10</f>
        <v>0</v>
      </c>
      <c r="L390" s="58">
        <v>0</v>
      </c>
      <c r="M390" s="59"/>
    </row>
    <row r="391" spans="1:13" ht="25.5">
      <c r="A391" s="28"/>
      <c r="B391" s="71"/>
      <c r="C391" s="71"/>
      <c r="D391" s="71"/>
      <c r="E391" s="71"/>
      <c r="F391" s="71"/>
      <c r="G391" s="71"/>
      <c r="H391" s="28">
        <v>5</v>
      </c>
      <c r="I391" s="40">
        <f t="shared" si="6"/>
        <v>0</v>
      </c>
      <c r="J391" s="68">
        <f t="shared" si="7"/>
        <v>0</v>
      </c>
      <c r="K391" s="68">
        <f>($G391+$I391)*THONG_TIN_CHUNG!B$10</f>
        <v>0</v>
      </c>
      <c r="L391" s="58">
        <v>0</v>
      </c>
      <c r="M391" s="59"/>
    </row>
    <row r="392" spans="1:13" ht="25.5">
      <c r="A392" s="28"/>
      <c r="B392" s="71"/>
      <c r="C392" s="71"/>
      <c r="D392" s="71"/>
      <c r="E392" s="71"/>
      <c r="F392" s="71"/>
      <c r="G392" s="71"/>
      <c r="H392" s="28">
        <v>5</v>
      </c>
      <c r="I392" s="40">
        <f t="shared" si="6"/>
        <v>0</v>
      </c>
      <c r="J392" s="68">
        <f t="shared" si="7"/>
        <v>0</v>
      </c>
      <c r="K392" s="68">
        <f>($G392+$I392)*THONG_TIN_CHUNG!B$10</f>
        <v>0</v>
      </c>
      <c r="L392" s="58">
        <v>0</v>
      </c>
      <c r="M392" s="59"/>
    </row>
    <row r="393" spans="1:13" ht="25.5">
      <c r="A393" s="28"/>
      <c r="B393" s="71"/>
      <c r="C393" s="71"/>
      <c r="D393" s="71"/>
      <c r="E393" s="71"/>
      <c r="F393" s="71"/>
      <c r="G393" s="71"/>
      <c r="H393" s="28">
        <v>5</v>
      </c>
      <c r="I393" s="40">
        <f t="shared" si="6"/>
        <v>0</v>
      </c>
      <c r="J393" s="68">
        <f t="shared" si="7"/>
        <v>0</v>
      </c>
      <c r="K393" s="68">
        <f>($G393+$I393)*THONG_TIN_CHUNG!B$10</f>
        <v>0</v>
      </c>
      <c r="L393" s="58">
        <v>0</v>
      </c>
      <c r="M393" s="59"/>
    </row>
    <row r="394" spans="1:13" ht="25.5">
      <c r="A394" s="28"/>
      <c r="B394" s="71"/>
      <c r="C394" s="71"/>
      <c r="D394" s="71"/>
      <c r="E394" s="71"/>
      <c r="F394" s="71"/>
      <c r="G394" s="71"/>
      <c r="H394" s="28">
        <v>5</v>
      </c>
      <c r="I394" s="40">
        <f t="shared" si="6"/>
        <v>0</v>
      </c>
      <c r="J394" s="68">
        <f t="shared" si="7"/>
        <v>0</v>
      </c>
      <c r="K394" s="68">
        <f>($G394+$I394)*THONG_TIN_CHUNG!B$10</f>
        <v>0</v>
      </c>
      <c r="L394" s="58">
        <v>0</v>
      </c>
      <c r="M394" s="59"/>
    </row>
    <row r="395" spans="1:13" ht="25.5">
      <c r="A395" s="28"/>
      <c r="B395" s="71"/>
      <c r="C395" s="71"/>
      <c r="D395" s="71"/>
      <c r="E395" s="71"/>
      <c r="F395" s="71"/>
      <c r="G395" s="71"/>
      <c r="H395" s="28">
        <v>5</v>
      </c>
      <c r="I395" s="40">
        <f t="shared" si="6"/>
        <v>0</v>
      </c>
      <c r="J395" s="68">
        <f t="shared" si="7"/>
        <v>0</v>
      </c>
      <c r="K395" s="68">
        <f>($G395+$I395)*THONG_TIN_CHUNG!B$10</f>
        <v>0</v>
      </c>
      <c r="L395" s="58">
        <v>0</v>
      </c>
      <c r="M395" s="59"/>
    </row>
    <row r="396" spans="1:13" ht="25.5">
      <c r="A396" s="28"/>
      <c r="B396" s="71"/>
      <c r="C396" s="71"/>
      <c r="D396" s="71"/>
      <c r="E396" s="71"/>
      <c r="F396" s="71"/>
      <c r="G396" s="71"/>
      <c r="H396" s="28">
        <v>5</v>
      </c>
      <c r="I396" s="40">
        <f t="shared" si="6"/>
        <v>0</v>
      </c>
      <c r="J396" s="68">
        <f t="shared" si="7"/>
        <v>0</v>
      </c>
      <c r="K396" s="68">
        <f>($G396+$I396)*THONG_TIN_CHUNG!B$10</f>
        <v>0</v>
      </c>
      <c r="L396" s="58">
        <v>0</v>
      </c>
      <c r="M396" s="59"/>
    </row>
    <row r="397" spans="1:13" ht="25.5">
      <c r="A397" s="28"/>
      <c r="B397" s="71"/>
      <c r="C397" s="71"/>
      <c r="D397" s="71"/>
      <c r="E397" s="71"/>
      <c r="F397" s="71"/>
      <c r="G397" s="71"/>
      <c r="H397" s="28">
        <v>5</v>
      </c>
      <c r="I397" s="40">
        <f t="shared" si="6"/>
        <v>0</v>
      </c>
      <c r="J397" s="68">
        <f t="shared" si="7"/>
        <v>0</v>
      </c>
      <c r="K397" s="68">
        <f>($G397+$I397)*THONG_TIN_CHUNG!B$10</f>
        <v>0</v>
      </c>
      <c r="L397" s="58">
        <v>0</v>
      </c>
      <c r="M397" s="59"/>
    </row>
    <row r="398" spans="1:13" ht="25.5">
      <c r="A398" s="28"/>
      <c r="B398" s="71"/>
      <c r="C398" s="71"/>
      <c r="D398" s="71"/>
      <c r="E398" s="71"/>
      <c r="F398" s="71"/>
      <c r="G398" s="71"/>
      <c r="H398" s="28">
        <v>5</v>
      </c>
      <c r="I398" s="40">
        <f t="shared" si="6"/>
        <v>0</v>
      </c>
      <c r="J398" s="68">
        <f t="shared" si="7"/>
        <v>0</v>
      </c>
      <c r="K398" s="68">
        <f>($G398+$I398)*THONG_TIN_CHUNG!B$10</f>
        <v>0</v>
      </c>
      <c r="L398" s="58">
        <v>0</v>
      </c>
      <c r="M398" s="59"/>
    </row>
    <row r="399" spans="1:13" ht="25.5">
      <c r="A399" s="28"/>
      <c r="B399" s="71"/>
      <c r="C399" s="71"/>
      <c r="D399" s="71"/>
      <c r="E399" s="71"/>
      <c r="F399" s="71"/>
      <c r="G399" s="71"/>
      <c r="H399" s="28">
        <v>5</v>
      </c>
      <c r="I399" s="40">
        <f t="shared" si="6"/>
        <v>0</v>
      </c>
      <c r="J399" s="68">
        <f t="shared" si="7"/>
        <v>0</v>
      </c>
      <c r="K399" s="68">
        <f>($G399+$I399)*THONG_TIN_CHUNG!B$10</f>
        <v>0</v>
      </c>
      <c r="L399" s="58">
        <v>0</v>
      </c>
      <c r="M399" s="59"/>
    </row>
    <row r="400" spans="1:13" ht="25.5">
      <c r="A400" s="28"/>
      <c r="B400" s="71"/>
      <c r="C400" s="71"/>
      <c r="D400" s="71"/>
      <c r="E400" s="71"/>
      <c r="F400" s="71"/>
      <c r="G400" s="71"/>
      <c r="H400" s="28">
        <v>5</v>
      </c>
      <c r="I400" s="40">
        <f t="shared" si="6"/>
        <v>0</v>
      </c>
      <c r="J400" s="68">
        <f t="shared" si="7"/>
        <v>0</v>
      </c>
      <c r="K400" s="68">
        <f>($G400+$I400)*THONG_TIN_CHUNG!B$10</f>
        <v>0</v>
      </c>
      <c r="L400" s="58">
        <v>0</v>
      </c>
      <c r="M400" s="59"/>
    </row>
    <row r="401" spans="1:13" ht="25.5">
      <c r="A401" s="28"/>
      <c r="B401" s="71"/>
      <c r="C401" s="71"/>
      <c r="D401" s="71"/>
      <c r="E401" s="71"/>
      <c r="F401" s="71"/>
      <c r="G401" s="71"/>
      <c r="H401" s="28">
        <v>5</v>
      </c>
      <c r="I401" s="40">
        <f t="shared" si="6"/>
        <v>0</v>
      </c>
      <c r="J401" s="68">
        <f t="shared" si="7"/>
        <v>0</v>
      </c>
      <c r="K401" s="68">
        <f>($G401+$I401)*THONG_TIN_CHUNG!B$10</f>
        <v>0</v>
      </c>
      <c r="L401" s="58">
        <v>0</v>
      </c>
      <c r="M401" s="59"/>
    </row>
    <row r="402" spans="1:13" ht="25.5">
      <c r="A402" s="28"/>
      <c r="B402" s="71"/>
      <c r="C402" s="71"/>
      <c r="D402" s="71"/>
      <c r="E402" s="71"/>
      <c r="F402" s="71"/>
      <c r="G402" s="71"/>
      <c r="H402" s="28">
        <v>5</v>
      </c>
      <c r="I402" s="40">
        <f t="shared" si="6"/>
        <v>0</v>
      </c>
      <c r="J402" s="68">
        <f t="shared" si="7"/>
        <v>0</v>
      </c>
      <c r="K402" s="68">
        <f>($G402+$I402)*THONG_TIN_CHUNG!B$10</f>
        <v>0</v>
      </c>
      <c r="L402" s="58">
        <v>0</v>
      </c>
      <c r="M402" s="59"/>
    </row>
    <row r="403" spans="1:13" ht="25.5">
      <c r="A403" s="28"/>
      <c r="B403" s="71"/>
      <c r="C403" s="71"/>
      <c r="D403" s="71"/>
      <c r="E403" s="71"/>
      <c r="F403" s="71"/>
      <c r="G403" s="71"/>
      <c r="H403" s="28">
        <v>5</v>
      </c>
      <c r="I403" s="40">
        <f t="shared" si="6"/>
        <v>0</v>
      </c>
      <c r="J403" s="68">
        <f t="shared" si="7"/>
        <v>0</v>
      </c>
      <c r="K403" s="68">
        <f>($G403+$I403)*THONG_TIN_CHUNG!B$10</f>
        <v>0</v>
      </c>
      <c r="L403" s="58">
        <v>0</v>
      </c>
      <c r="M403" s="59"/>
    </row>
    <row r="404" spans="1:13" ht="25.5">
      <c r="A404" s="28"/>
      <c r="B404" s="71"/>
      <c r="C404" s="71"/>
      <c r="D404" s="71"/>
      <c r="E404" s="71"/>
      <c r="F404" s="71"/>
      <c r="G404" s="71"/>
      <c r="H404" s="28">
        <v>5</v>
      </c>
      <c r="I404" s="40">
        <f t="shared" si="6"/>
        <v>0</v>
      </c>
      <c r="J404" s="68">
        <f t="shared" si="7"/>
        <v>0</v>
      </c>
      <c r="K404" s="68">
        <f>($G404+$I404)*THONG_TIN_CHUNG!B$10</f>
        <v>0</v>
      </c>
      <c r="L404" s="58">
        <v>0</v>
      </c>
      <c r="M404" s="59"/>
    </row>
    <row r="405" spans="1:13" ht="25.5">
      <c r="A405" s="28"/>
      <c r="B405" s="71"/>
      <c r="C405" s="71"/>
      <c r="D405" s="71"/>
      <c r="E405" s="71"/>
      <c r="F405" s="71"/>
      <c r="G405" s="71"/>
      <c r="H405" s="28">
        <v>5</v>
      </c>
      <c r="I405" s="40">
        <f t="shared" si="6"/>
        <v>0</v>
      </c>
      <c r="J405" s="68">
        <f t="shared" si="7"/>
        <v>0</v>
      </c>
      <c r="K405" s="68">
        <f>($G405+$I405)*THONG_TIN_CHUNG!B$10</f>
        <v>0</v>
      </c>
      <c r="L405" s="58">
        <v>0</v>
      </c>
      <c r="M405" s="59"/>
    </row>
    <row r="406" spans="1:13" ht="25.5">
      <c r="A406" s="28"/>
      <c r="B406" s="71"/>
      <c r="C406" s="71"/>
      <c r="D406" s="71"/>
      <c r="E406" s="71"/>
      <c r="F406" s="71"/>
      <c r="G406" s="71"/>
      <c r="H406" s="28">
        <v>5</v>
      </c>
      <c r="I406" s="40">
        <f t="shared" si="6"/>
        <v>0</v>
      </c>
      <c r="J406" s="68">
        <f t="shared" si="7"/>
        <v>0</v>
      </c>
      <c r="K406" s="68">
        <f>($G406+$I406)*THONG_TIN_CHUNG!B$10</f>
        <v>0</v>
      </c>
      <c r="L406" s="58">
        <v>0</v>
      </c>
      <c r="M406" s="59"/>
    </row>
    <row r="407" spans="1:13" ht="25.5">
      <c r="A407" s="28"/>
      <c r="B407" s="71"/>
      <c r="C407" s="71"/>
      <c r="D407" s="71"/>
      <c r="E407" s="71"/>
      <c r="F407" s="71"/>
      <c r="G407" s="71"/>
      <c r="H407" s="28">
        <v>5</v>
      </c>
      <c r="I407" s="40">
        <f t="shared" si="6"/>
        <v>0</v>
      </c>
      <c r="J407" s="68">
        <f t="shared" si="7"/>
        <v>0</v>
      </c>
      <c r="K407" s="68">
        <f>($G407+$I407)*THONG_TIN_CHUNG!B$10</f>
        <v>0</v>
      </c>
      <c r="L407" s="58">
        <v>0</v>
      </c>
      <c r="M407" s="59"/>
    </row>
    <row r="408" spans="1:13" ht="25.5">
      <c r="A408" s="28"/>
      <c r="B408" s="71"/>
      <c r="C408" s="71"/>
      <c r="D408" s="71"/>
      <c r="E408" s="71"/>
      <c r="F408" s="71"/>
      <c r="G408" s="71"/>
      <c r="H408" s="28">
        <v>5</v>
      </c>
      <c r="I408" s="40">
        <f t="shared" si="6"/>
        <v>0</v>
      </c>
      <c r="J408" s="68">
        <f t="shared" si="7"/>
        <v>0</v>
      </c>
      <c r="K408" s="68">
        <f>($G408+$I408)*THONG_TIN_CHUNG!B$10</f>
        <v>0</v>
      </c>
      <c r="L408" s="58">
        <v>0</v>
      </c>
      <c r="M408" s="59"/>
    </row>
    <row r="409" spans="1:13" ht="25.5">
      <c r="A409" s="28"/>
      <c r="B409" s="71"/>
      <c r="C409" s="71"/>
      <c r="D409" s="71"/>
      <c r="E409" s="71"/>
      <c r="F409" s="71"/>
      <c r="G409" s="71"/>
      <c r="H409" s="28">
        <v>5</v>
      </c>
      <c r="I409" s="40">
        <f t="shared" si="6"/>
        <v>0</v>
      </c>
      <c r="J409" s="68">
        <f t="shared" si="7"/>
        <v>0</v>
      </c>
      <c r="K409" s="68">
        <f>($G409+$I409)*THONG_TIN_CHUNG!B$10</f>
        <v>0</v>
      </c>
      <c r="L409" s="58">
        <v>0</v>
      </c>
      <c r="M409" s="59"/>
    </row>
    <row r="410" spans="1:13" ht="25.5">
      <c r="A410" s="28"/>
      <c r="B410" s="71"/>
      <c r="C410" s="71"/>
      <c r="D410" s="71"/>
      <c r="E410" s="71"/>
      <c r="F410" s="71"/>
      <c r="G410" s="71"/>
      <c r="H410" s="28">
        <v>5</v>
      </c>
      <c r="I410" s="40">
        <f t="shared" si="6"/>
        <v>0</v>
      </c>
      <c r="J410" s="68">
        <f t="shared" si="7"/>
        <v>0</v>
      </c>
      <c r="K410" s="68">
        <f>($G410+$I410)*THONG_TIN_CHUNG!B$10</f>
        <v>0</v>
      </c>
      <c r="L410" s="58">
        <v>0</v>
      </c>
      <c r="M410" s="59"/>
    </row>
    <row r="411" spans="1:13" ht="25.5">
      <c r="A411" s="28"/>
      <c r="B411" s="71"/>
      <c r="C411" s="71"/>
      <c r="D411" s="71"/>
      <c r="E411" s="71"/>
      <c r="F411" s="71"/>
      <c r="G411" s="71"/>
      <c r="H411" s="28">
        <v>5</v>
      </c>
      <c r="I411" s="40">
        <f t="shared" si="6"/>
        <v>0</v>
      </c>
      <c r="J411" s="68">
        <f t="shared" si="7"/>
        <v>0</v>
      </c>
      <c r="K411" s="68">
        <f>($G411+$I411)*THONG_TIN_CHUNG!B$10</f>
        <v>0</v>
      </c>
      <c r="L411" s="58">
        <v>0</v>
      </c>
      <c r="M411" s="59"/>
    </row>
    <row r="412" spans="1:13" ht="25.5">
      <c r="A412" s="28"/>
      <c r="B412" s="71"/>
      <c r="C412" s="71"/>
      <c r="D412" s="71"/>
      <c r="E412" s="71"/>
      <c r="F412" s="71"/>
      <c r="G412" s="71"/>
      <c r="H412" s="28">
        <v>5</v>
      </c>
      <c r="I412" s="40">
        <f t="shared" si="6"/>
        <v>0</v>
      </c>
      <c r="J412" s="68">
        <f t="shared" si="7"/>
        <v>0</v>
      </c>
      <c r="K412" s="68">
        <f>($G412+$I412)*THONG_TIN_CHUNG!B$10</f>
        <v>0</v>
      </c>
      <c r="L412" s="58">
        <v>0</v>
      </c>
      <c r="M412" s="59"/>
    </row>
    <row r="413" spans="1:13" ht="25.5">
      <c r="A413" s="28"/>
      <c r="B413" s="71"/>
      <c r="C413" s="71"/>
      <c r="D413" s="71"/>
      <c r="E413" s="71"/>
      <c r="F413" s="71"/>
      <c r="G413" s="71"/>
      <c r="H413" s="28">
        <v>5</v>
      </c>
      <c r="I413" s="40">
        <f t="shared" si="6"/>
        <v>0</v>
      </c>
      <c r="J413" s="68">
        <f t="shared" si="7"/>
        <v>0</v>
      </c>
      <c r="K413" s="68">
        <f>($G413+$I413)*THONG_TIN_CHUNG!B$10</f>
        <v>0</v>
      </c>
      <c r="L413" s="58">
        <v>0</v>
      </c>
      <c r="M413" s="59"/>
    </row>
    <row r="414" spans="1:13" ht="25.5">
      <c r="A414" s="28"/>
      <c r="B414" s="71"/>
      <c r="C414" s="71"/>
      <c r="D414" s="71"/>
      <c r="E414" s="71"/>
      <c r="F414" s="71"/>
      <c r="G414" s="71"/>
      <c r="H414" s="28">
        <v>5</v>
      </c>
      <c r="I414" s="40">
        <f t="shared" si="6"/>
        <v>0</v>
      </c>
      <c r="J414" s="68">
        <f t="shared" si="7"/>
        <v>0</v>
      </c>
      <c r="K414" s="68">
        <f>($G414+$I414)*THONG_TIN_CHUNG!B$10</f>
        <v>0</v>
      </c>
      <c r="L414" s="58">
        <v>0</v>
      </c>
      <c r="M414" s="59"/>
    </row>
    <row r="415" spans="1:13" ht="25.5">
      <c r="A415" s="28"/>
      <c r="B415" s="71"/>
      <c r="C415" s="71"/>
      <c r="D415" s="71"/>
      <c r="E415" s="71"/>
      <c r="F415" s="71"/>
      <c r="G415" s="71"/>
      <c r="H415" s="28">
        <v>5</v>
      </c>
      <c r="I415" s="40">
        <f t="shared" si="6"/>
        <v>0</v>
      </c>
      <c r="J415" s="68">
        <f t="shared" si="7"/>
        <v>0</v>
      </c>
      <c r="K415" s="68">
        <f>($G415+$I415)*THONG_TIN_CHUNG!B$10</f>
        <v>0</v>
      </c>
      <c r="L415" s="58">
        <v>0</v>
      </c>
      <c r="M415" s="59"/>
    </row>
    <row r="416" spans="1:13" ht="25.5">
      <c r="A416" s="28"/>
      <c r="B416" s="71"/>
      <c r="C416" s="71"/>
      <c r="D416" s="71"/>
      <c r="E416" s="71"/>
      <c r="F416" s="71"/>
      <c r="G416" s="71"/>
      <c r="H416" s="28">
        <v>5</v>
      </c>
      <c r="I416" s="40">
        <f t="shared" si="6"/>
        <v>0</v>
      </c>
      <c r="J416" s="68">
        <f t="shared" si="7"/>
        <v>0</v>
      </c>
      <c r="K416" s="68">
        <f>($G416+$I416)*THONG_TIN_CHUNG!B$10</f>
        <v>0</v>
      </c>
      <c r="L416" s="58">
        <v>0</v>
      </c>
      <c r="M416" s="59"/>
    </row>
    <row r="417" spans="1:13" ht="25.5">
      <c r="A417" s="28"/>
      <c r="B417" s="71"/>
      <c r="C417" s="71"/>
      <c r="D417" s="71"/>
      <c r="E417" s="71"/>
      <c r="F417" s="71"/>
      <c r="G417" s="71"/>
      <c r="H417" s="28">
        <v>5</v>
      </c>
      <c r="I417" s="40">
        <f t="shared" si="6"/>
        <v>0</v>
      </c>
      <c r="J417" s="68">
        <f t="shared" si="7"/>
        <v>0</v>
      </c>
      <c r="K417" s="68">
        <f>($G417+$I417)*THONG_TIN_CHUNG!B$10</f>
        <v>0</v>
      </c>
      <c r="L417" s="58">
        <v>0</v>
      </c>
      <c r="M417" s="59"/>
    </row>
    <row r="418" spans="1:13" ht="25.5">
      <c r="A418" s="28"/>
      <c r="B418" s="71"/>
      <c r="C418" s="71"/>
      <c r="D418" s="71"/>
      <c r="E418" s="71"/>
      <c r="F418" s="71"/>
      <c r="G418" s="71"/>
      <c r="H418" s="28">
        <v>5</v>
      </c>
      <c r="I418" s="40">
        <f t="shared" si="6"/>
        <v>0</v>
      </c>
      <c r="J418" s="68">
        <f t="shared" si="7"/>
        <v>0</v>
      </c>
      <c r="K418" s="68">
        <f>($G418+$I418)*THONG_TIN_CHUNG!B$10</f>
        <v>0</v>
      </c>
      <c r="L418" s="58">
        <v>0</v>
      </c>
      <c r="M418" s="59"/>
    </row>
    <row r="419" spans="1:13" ht="25.5">
      <c r="A419" s="28"/>
      <c r="B419" s="71"/>
      <c r="C419" s="71"/>
      <c r="D419" s="71"/>
      <c r="E419" s="71"/>
      <c r="F419" s="71"/>
      <c r="G419" s="71"/>
      <c r="H419" s="28">
        <v>5</v>
      </c>
      <c r="I419" s="40">
        <f t="shared" si="6"/>
        <v>0</v>
      </c>
      <c r="J419" s="68">
        <f t="shared" si="7"/>
        <v>0</v>
      </c>
      <c r="K419" s="68">
        <f>($G419+$I419)*THONG_TIN_CHUNG!B$10</f>
        <v>0</v>
      </c>
      <c r="L419" s="58">
        <v>0</v>
      </c>
      <c r="M419" s="59"/>
    </row>
    <row r="420" spans="1:13" ht="25.5">
      <c r="A420" s="28"/>
      <c r="B420" s="71"/>
      <c r="C420" s="71"/>
      <c r="D420" s="71"/>
      <c r="E420" s="71"/>
      <c r="F420" s="71"/>
      <c r="G420" s="71"/>
      <c r="H420" s="28">
        <v>5</v>
      </c>
      <c r="I420" s="40">
        <f t="shared" si="6"/>
        <v>0</v>
      </c>
      <c r="J420" s="68">
        <f t="shared" si="7"/>
        <v>0</v>
      </c>
      <c r="K420" s="68">
        <f>($G420+$I420)*THONG_TIN_CHUNG!B$10</f>
        <v>0</v>
      </c>
      <c r="L420" s="58">
        <v>0</v>
      </c>
      <c r="M420" s="59"/>
    </row>
    <row r="421" spans="1:13" ht="25.5">
      <c r="A421" s="28"/>
      <c r="B421" s="71"/>
      <c r="C421" s="71"/>
      <c r="D421" s="71"/>
      <c r="E421" s="71"/>
      <c r="F421" s="71"/>
      <c r="G421" s="71"/>
      <c r="H421" s="28">
        <v>5</v>
      </c>
      <c r="I421" s="40">
        <f t="shared" si="6"/>
        <v>0</v>
      </c>
      <c r="J421" s="68">
        <f t="shared" si="7"/>
        <v>0</v>
      </c>
      <c r="K421" s="68">
        <f>($G421+$I421)*THONG_TIN_CHUNG!B$10</f>
        <v>0</v>
      </c>
      <c r="L421" s="58">
        <v>0</v>
      </c>
      <c r="M421" s="59"/>
    </row>
    <row r="422" spans="1:13" ht="25.5">
      <c r="A422" s="28"/>
      <c r="B422" s="71"/>
      <c r="C422" s="71"/>
      <c r="D422" s="71"/>
      <c r="E422" s="71"/>
      <c r="F422" s="71"/>
      <c r="G422" s="71"/>
      <c r="H422" s="28">
        <v>5</v>
      </c>
      <c r="I422" s="40">
        <f t="shared" si="6"/>
        <v>0</v>
      </c>
      <c r="J422" s="68">
        <f t="shared" si="7"/>
        <v>0</v>
      </c>
      <c r="K422" s="68">
        <f>($G422+$I422)*THONG_TIN_CHUNG!B$10</f>
        <v>0</v>
      </c>
      <c r="L422" s="58">
        <v>0</v>
      </c>
      <c r="M422" s="59"/>
    </row>
    <row r="423" spans="1:13" ht="25.5">
      <c r="A423" s="28"/>
      <c r="B423" s="71"/>
      <c r="C423" s="71"/>
      <c r="D423" s="71"/>
      <c r="E423" s="71"/>
      <c r="F423" s="71"/>
      <c r="G423" s="71"/>
      <c r="H423" s="28">
        <v>5</v>
      </c>
      <c r="I423" s="40">
        <f t="shared" si="6"/>
        <v>0</v>
      </c>
      <c r="J423" s="68">
        <f t="shared" si="7"/>
        <v>0</v>
      </c>
      <c r="K423" s="68">
        <f>($G423+$I423)*THONG_TIN_CHUNG!B$10</f>
        <v>0</v>
      </c>
      <c r="L423" s="58">
        <v>0</v>
      </c>
      <c r="M423" s="59"/>
    </row>
    <row r="424" spans="1:13" ht="25.5">
      <c r="A424" s="28"/>
      <c r="B424" s="71"/>
      <c r="C424" s="71"/>
      <c r="D424" s="71"/>
      <c r="E424" s="71"/>
      <c r="F424" s="71"/>
      <c r="G424" s="71"/>
      <c r="H424" s="28">
        <v>5</v>
      </c>
      <c r="I424" s="40">
        <f t="shared" si="6"/>
        <v>0</v>
      </c>
      <c r="J424" s="68">
        <f t="shared" si="7"/>
        <v>0</v>
      </c>
      <c r="K424" s="68">
        <f>($G424+$I424)*THONG_TIN_CHUNG!B$10</f>
        <v>0</v>
      </c>
      <c r="L424" s="58">
        <v>0</v>
      </c>
      <c r="M424" s="59"/>
    </row>
    <row r="425" spans="1:13" ht="25.5">
      <c r="A425" s="28"/>
      <c r="B425" s="71"/>
      <c r="C425" s="71"/>
      <c r="D425" s="71"/>
      <c r="E425" s="71"/>
      <c r="F425" s="71"/>
      <c r="G425" s="71"/>
      <c r="H425" s="28">
        <v>5</v>
      </c>
      <c r="I425" s="40">
        <f t="shared" si="6"/>
        <v>0</v>
      </c>
      <c r="J425" s="68">
        <f t="shared" si="7"/>
        <v>0</v>
      </c>
      <c r="K425" s="68">
        <f>($G425+$I425)*THONG_TIN_CHUNG!B$10</f>
        <v>0</v>
      </c>
      <c r="L425" s="58">
        <v>0</v>
      </c>
      <c r="M425" s="59"/>
    </row>
    <row r="426" spans="1:13" ht="25.5">
      <c r="A426" s="28"/>
      <c r="B426" s="71"/>
      <c r="C426" s="71"/>
      <c r="D426" s="71"/>
      <c r="E426" s="71"/>
      <c r="F426" s="71"/>
      <c r="G426" s="71"/>
      <c r="H426" s="28">
        <v>5</v>
      </c>
      <c r="I426" s="40">
        <f t="shared" si="6"/>
        <v>0</v>
      </c>
      <c r="J426" s="68">
        <f t="shared" si="7"/>
        <v>0</v>
      </c>
      <c r="K426" s="68">
        <f>($G426+$I426)*THONG_TIN_CHUNG!B$10</f>
        <v>0</v>
      </c>
      <c r="L426" s="58">
        <v>0</v>
      </c>
      <c r="M426" s="59"/>
    </row>
    <row r="427" spans="1:13" ht="25.5">
      <c r="A427" s="28"/>
      <c r="B427" s="71"/>
      <c r="C427" s="71"/>
      <c r="D427" s="71"/>
      <c r="E427" s="71"/>
      <c r="F427" s="71"/>
      <c r="G427" s="71"/>
      <c r="H427" s="28">
        <v>5</v>
      </c>
      <c r="I427" s="40">
        <f t="shared" si="6"/>
        <v>0</v>
      </c>
      <c r="J427" s="68">
        <f t="shared" si="7"/>
        <v>0</v>
      </c>
      <c r="K427" s="68">
        <f>($G427+$I427)*THONG_TIN_CHUNG!B$10</f>
        <v>0</v>
      </c>
      <c r="L427" s="58">
        <v>0</v>
      </c>
      <c r="M427" s="59"/>
    </row>
    <row r="428" spans="1:13" ht="25.5">
      <c r="A428" s="28"/>
      <c r="B428" s="71"/>
      <c r="C428" s="71"/>
      <c r="D428" s="71"/>
      <c r="E428" s="71"/>
      <c r="F428" s="71"/>
      <c r="G428" s="71"/>
      <c r="H428" s="28">
        <v>5</v>
      </c>
      <c r="I428" s="40">
        <f t="shared" si="6"/>
        <v>0</v>
      </c>
      <c r="J428" s="68">
        <f t="shared" si="7"/>
        <v>0</v>
      </c>
      <c r="K428" s="68">
        <f>($G428+$I428)*THONG_TIN_CHUNG!B$10</f>
        <v>0</v>
      </c>
      <c r="L428" s="58">
        <v>0</v>
      </c>
      <c r="M428" s="59"/>
    </row>
    <row r="429" spans="1:13" ht="25.5">
      <c r="A429" s="28"/>
      <c r="B429" s="71"/>
      <c r="C429" s="71"/>
      <c r="D429" s="71"/>
      <c r="E429" s="71"/>
      <c r="F429" s="71"/>
      <c r="G429" s="71"/>
      <c r="H429" s="28">
        <v>5</v>
      </c>
      <c r="I429" s="40">
        <f t="shared" si="6"/>
        <v>0</v>
      </c>
      <c r="J429" s="68">
        <f t="shared" si="7"/>
        <v>0</v>
      </c>
      <c r="K429" s="68">
        <f>($G429+$I429)*THONG_TIN_CHUNG!B$10</f>
        <v>0</v>
      </c>
      <c r="L429" s="58">
        <v>0</v>
      </c>
      <c r="M429" s="59"/>
    </row>
    <row r="430" spans="1:13" ht="25.5">
      <c r="A430" s="28"/>
      <c r="B430" s="71"/>
      <c r="C430" s="71"/>
      <c r="D430" s="71"/>
      <c r="E430" s="71"/>
      <c r="F430" s="71"/>
      <c r="G430" s="71"/>
      <c r="H430" s="28">
        <v>5</v>
      </c>
      <c r="I430" s="40">
        <f t="shared" si="6"/>
        <v>0</v>
      </c>
      <c r="J430" s="68">
        <f t="shared" si="7"/>
        <v>0</v>
      </c>
      <c r="K430" s="68">
        <f>($G430+$I430)*THONG_TIN_CHUNG!B$10</f>
        <v>0</v>
      </c>
      <c r="L430" s="58">
        <v>0</v>
      </c>
      <c r="M430" s="59"/>
    </row>
    <row r="431" spans="1:13" ht="25.5">
      <c r="A431" s="28"/>
      <c r="B431" s="71"/>
      <c r="C431" s="71"/>
      <c r="D431" s="71"/>
      <c r="E431" s="71"/>
      <c r="F431" s="71"/>
      <c r="G431" s="71"/>
      <c r="H431" s="28">
        <v>5</v>
      </c>
      <c r="I431" s="40">
        <f t="shared" si="6"/>
        <v>0</v>
      </c>
      <c r="J431" s="68">
        <f t="shared" si="7"/>
        <v>0</v>
      </c>
      <c r="K431" s="68">
        <f>($G431+$I431)*THONG_TIN_CHUNG!B$10</f>
        <v>0</v>
      </c>
      <c r="L431" s="58">
        <v>0</v>
      </c>
      <c r="M431" s="59"/>
    </row>
    <row r="432" spans="1:13" ht="25.5">
      <c r="A432" s="28"/>
      <c r="B432" s="71"/>
      <c r="C432" s="71"/>
      <c r="D432" s="71"/>
      <c r="E432" s="71"/>
      <c r="F432" s="71"/>
      <c r="G432" s="71"/>
      <c r="H432" s="28">
        <v>5</v>
      </c>
      <c r="I432" s="40">
        <f t="shared" si="6"/>
        <v>0</v>
      </c>
      <c r="J432" s="68">
        <f t="shared" si="7"/>
        <v>0</v>
      </c>
      <c r="K432" s="68">
        <f>($G432+$I432)*THONG_TIN_CHUNG!B$10</f>
        <v>0</v>
      </c>
      <c r="L432" s="58">
        <v>0</v>
      </c>
      <c r="M432" s="59"/>
    </row>
    <row r="433" spans="1:13" ht="25.5">
      <c r="A433" s="28"/>
      <c r="B433" s="71"/>
      <c r="C433" s="71"/>
      <c r="D433" s="71"/>
      <c r="E433" s="71"/>
      <c r="F433" s="71"/>
      <c r="G433" s="71"/>
      <c r="H433" s="28">
        <v>5</v>
      </c>
      <c r="I433" s="40">
        <f t="shared" si="6"/>
        <v>0</v>
      </c>
      <c r="J433" s="68">
        <f t="shared" si="7"/>
        <v>0</v>
      </c>
      <c r="K433" s="68">
        <f>($G433+$I433)*THONG_TIN_CHUNG!B$10</f>
        <v>0</v>
      </c>
      <c r="L433" s="58">
        <v>0</v>
      </c>
      <c r="M433" s="59"/>
    </row>
    <row r="434" spans="1:13" ht="25.5">
      <c r="A434" s="28"/>
      <c r="B434" s="71"/>
      <c r="C434" s="71"/>
      <c r="D434" s="71"/>
      <c r="E434" s="71"/>
      <c r="F434" s="71"/>
      <c r="G434" s="71"/>
      <c r="H434" s="28">
        <v>5</v>
      </c>
      <c r="I434" s="40">
        <f t="shared" si="6"/>
        <v>0</v>
      </c>
      <c r="J434" s="68">
        <f t="shared" si="7"/>
        <v>0</v>
      </c>
      <c r="K434" s="68">
        <f>($G434+$I434)*THONG_TIN_CHUNG!B$10</f>
        <v>0</v>
      </c>
      <c r="L434" s="58">
        <v>0</v>
      </c>
      <c r="M434" s="59"/>
    </row>
    <row r="435" spans="1:13" ht="25.5">
      <c r="A435" s="28"/>
      <c r="B435" s="71"/>
      <c r="C435" s="71"/>
      <c r="D435" s="71"/>
      <c r="E435" s="71"/>
      <c r="F435" s="71"/>
      <c r="G435" s="71"/>
      <c r="H435" s="28">
        <v>5</v>
      </c>
      <c r="I435" s="40">
        <f t="shared" si="6"/>
        <v>0</v>
      </c>
      <c r="J435" s="68">
        <f t="shared" si="7"/>
        <v>0</v>
      </c>
      <c r="K435" s="68">
        <f>($G435+$I435)*THONG_TIN_CHUNG!B$10</f>
        <v>0</v>
      </c>
      <c r="L435" s="58">
        <v>0</v>
      </c>
      <c r="M435" s="59"/>
    </row>
    <row r="436" spans="1:13" ht="25.5">
      <c r="A436" s="28"/>
      <c r="B436" s="71"/>
      <c r="C436" s="71"/>
      <c r="D436" s="71"/>
      <c r="E436" s="71"/>
      <c r="F436" s="71"/>
      <c r="G436" s="71"/>
      <c r="H436" s="28">
        <v>5</v>
      </c>
      <c r="I436" s="40">
        <f t="shared" si="6"/>
        <v>0</v>
      </c>
      <c r="J436" s="68">
        <f t="shared" si="7"/>
        <v>0</v>
      </c>
      <c r="K436" s="68">
        <f>($G436+$I436)*THONG_TIN_CHUNG!B$10</f>
        <v>0</v>
      </c>
      <c r="L436" s="58">
        <v>0</v>
      </c>
      <c r="M436" s="59"/>
    </row>
    <row r="437" spans="1:13" ht="25.5">
      <c r="A437" s="28"/>
      <c r="B437" s="71"/>
      <c r="C437" s="71"/>
      <c r="D437" s="71"/>
      <c r="E437" s="71"/>
      <c r="F437" s="71"/>
      <c r="G437" s="71"/>
      <c r="H437" s="28">
        <v>5</v>
      </c>
      <c r="I437" s="40">
        <f t="shared" si="6"/>
        <v>0</v>
      </c>
      <c r="J437" s="68">
        <f t="shared" si="7"/>
        <v>0</v>
      </c>
      <c r="K437" s="68">
        <f>($G437+$I437)*THONG_TIN_CHUNG!B$10</f>
        <v>0</v>
      </c>
      <c r="L437" s="58">
        <v>0</v>
      </c>
      <c r="M437" s="59"/>
    </row>
    <row r="438" spans="1:13" ht="25.5">
      <c r="A438" s="28"/>
      <c r="B438" s="71"/>
      <c r="C438" s="71"/>
      <c r="D438" s="71"/>
      <c r="E438" s="71"/>
      <c r="F438" s="71"/>
      <c r="G438" s="71"/>
      <c r="H438" s="28">
        <v>5</v>
      </c>
      <c r="I438" s="40">
        <f t="shared" si="6"/>
        <v>0</v>
      </c>
      <c r="J438" s="68">
        <f t="shared" si="7"/>
        <v>0</v>
      </c>
      <c r="K438" s="68">
        <f>($G438+$I438)*THONG_TIN_CHUNG!B$10</f>
        <v>0</v>
      </c>
      <c r="L438" s="58">
        <v>0</v>
      </c>
      <c r="M438" s="59"/>
    </row>
    <row r="439" spans="1:13" ht="25.5">
      <c r="A439" s="28"/>
      <c r="B439" s="71"/>
      <c r="C439" s="71"/>
      <c r="D439" s="71"/>
      <c r="E439" s="71"/>
      <c r="F439" s="71"/>
      <c r="G439" s="71"/>
      <c r="H439" s="28">
        <v>5</v>
      </c>
      <c r="I439" s="40">
        <f t="shared" si="6"/>
        <v>0</v>
      </c>
      <c r="J439" s="68">
        <f t="shared" si="7"/>
        <v>0</v>
      </c>
      <c r="K439" s="68">
        <f>($G439+$I439)*THONG_TIN_CHUNG!B$10</f>
        <v>0</v>
      </c>
      <c r="L439" s="58">
        <v>0</v>
      </c>
      <c r="M439" s="59"/>
    </row>
    <row r="440" spans="1:13" ht="25.5">
      <c r="A440" s="28"/>
      <c r="B440" s="71"/>
      <c r="C440" s="71"/>
      <c r="D440" s="71"/>
      <c r="E440" s="71"/>
      <c r="F440" s="71"/>
      <c r="G440" s="71"/>
      <c r="H440" s="28">
        <v>5</v>
      </c>
      <c r="I440" s="40">
        <f t="shared" si="6"/>
        <v>0</v>
      </c>
      <c r="J440" s="68">
        <f t="shared" si="7"/>
        <v>0</v>
      </c>
      <c r="K440" s="68">
        <f>($G440+$I440)*THONG_TIN_CHUNG!B$10</f>
        <v>0</v>
      </c>
      <c r="L440" s="58">
        <v>0</v>
      </c>
      <c r="M440" s="59"/>
    </row>
    <row r="441" spans="1:13" ht="25.5">
      <c r="A441" s="28"/>
      <c r="B441" s="71"/>
      <c r="C441" s="71"/>
      <c r="D441" s="71"/>
      <c r="E441" s="71"/>
      <c r="F441" s="71"/>
      <c r="G441" s="71"/>
      <c r="H441" s="28">
        <v>5</v>
      </c>
      <c r="I441" s="40">
        <f t="shared" si="6"/>
        <v>0</v>
      </c>
      <c r="J441" s="68">
        <f t="shared" si="7"/>
        <v>0</v>
      </c>
      <c r="K441" s="68">
        <f>($G441+$I441)*THONG_TIN_CHUNG!B$10</f>
        <v>0</v>
      </c>
      <c r="L441" s="58">
        <v>0</v>
      </c>
      <c r="M441" s="59"/>
    </row>
    <row r="442" spans="1:13" ht="25.5">
      <c r="A442" s="28"/>
      <c r="B442" s="71"/>
      <c r="C442" s="71"/>
      <c r="D442" s="71"/>
      <c r="E442" s="71"/>
      <c r="F442" s="71"/>
      <c r="G442" s="71"/>
      <c r="H442" s="28">
        <v>5</v>
      </c>
      <c r="I442" s="40">
        <f t="shared" si="6"/>
        <v>0</v>
      </c>
      <c r="J442" s="68">
        <f t="shared" si="7"/>
        <v>0</v>
      </c>
      <c r="K442" s="68">
        <f>($G442+$I442)*THONG_TIN_CHUNG!B$10</f>
        <v>0</v>
      </c>
      <c r="L442" s="58">
        <v>0</v>
      </c>
      <c r="M442" s="59"/>
    </row>
    <row r="443" spans="1:13" ht="25.5">
      <c r="A443" s="28"/>
      <c r="B443" s="71"/>
      <c r="C443" s="71"/>
      <c r="D443" s="71"/>
      <c r="E443" s="71"/>
      <c r="F443" s="71"/>
      <c r="G443" s="71"/>
      <c r="H443" s="28">
        <v>5</v>
      </c>
      <c r="I443" s="40">
        <f t="shared" si="6"/>
        <v>0</v>
      </c>
      <c r="J443" s="68">
        <f t="shared" si="7"/>
        <v>0</v>
      </c>
      <c r="K443" s="68">
        <f>($G443+$I443)*THONG_TIN_CHUNG!B$10</f>
        <v>0</v>
      </c>
      <c r="L443" s="58">
        <v>0</v>
      </c>
      <c r="M443" s="59"/>
    </row>
    <row r="444" spans="1:13" ht="25.5">
      <c r="A444" s="28"/>
      <c r="B444" s="71"/>
      <c r="C444" s="71"/>
      <c r="D444" s="71"/>
      <c r="E444" s="71"/>
      <c r="F444" s="71"/>
      <c r="G444" s="71"/>
      <c r="H444" s="28">
        <v>5</v>
      </c>
      <c r="I444" s="40">
        <f t="shared" si="6"/>
        <v>0</v>
      </c>
      <c r="J444" s="68">
        <f t="shared" si="7"/>
        <v>0</v>
      </c>
      <c r="K444" s="68">
        <f>($G444+$I444)*THONG_TIN_CHUNG!B$10</f>
        <v>0</v>
      </c>
      <c r="L444" s="58">
        <v>0</v>
      </c>
      <c r="M444" s="59"/>
    </row>
    <row r="445" spans="1:13" ht="25.5">
      <c r="A445" s="28"/>
      <c r="B445" s="71"/>
      <c r="C445" s="71"/>
      <c r="D445" s="71"/>
      <c r="E445" s="71"/>
      <c r="F445" s="71"/>
      <c r="G445" s="71"/>
      <c r="H445" s="28">
        <v>5</v>
      </c>
      <c r="I445" s="40">
        <f t="shared" si="6"/>
        <v>0</v>
      </c>
      <c r="J445" s="68">
        <f t="shared" si="7"/>
        <v>0</v>
      </c>
      <c r="K445" s="68">
        <f>($G445+$I445)*THONG_TIN_CHUNG!B$10</f>
        <v>0</v>
      </c>
      <c r="L445" s="58">
        <v>0</v>
      </c>
      <c r="M445" s="59"/>
    </row>
    <row r="446" spans="1:13" ht="25.5">
      <c r="A446" s="28"/>
      <c r="B446" s="71"/>
      <c r="C446" s="71"/>
      <c r="D446" s="71"/>
      <c r="E446" s="71"/>
      <c r="F446" s="71"/>
      <c r="G446" s="71"/>
      <c r="H446" s="28">
        <v>5</v>
      </c>
      <c r="I446" s="40">
        <f t="shared" si="6"/>
        <v>0</v>
      </c>
      <c r="J446" s="68">
        <f t="shared" si="7"/>
        <v>0</v>
      </c>
      <c r="K446" s="68">
        <f>($G446+$I446)*THONG_TIN_CHUNG!B$10</f>
        <v>0</v>
      </c>
      <c r="L446" s="58">
        <v>0</v>
      </c>
      <c r="M446" s="59"/>
    </row>
    <row r="447" spans="1:13" ht="25.5">
      <c r="A447" s="28"/>
      <c r="B447" s="71"/>
      <c r="C447" s="71"/>
      <c r="D447" s="71"/>
      <c r="E447" s="71"/>
      <c r="F447" s="71"/>
      <c r="G447" s="71"/>
      <c r="H447" s="28">
        <v>5</v>
      </c>
      <c r="I447" s="40">
        <f t="shared" si="6"/>
        <v>0</v>
      </c>
      <c r="J447" s="68">
        <f t="shared" si="7"/>
        <v>0</v>
      </c>
      <c r="K447" s="68">
        <f>($G447+$I447)*THONG_TIN_CHUNG!B$10</f>
        <v>0</v>
      </c>
      <c r="L447" s="58">
        <v>0</v>
      </c>
      <c r="M447" s="59"/>
    </row>
    <row r="448" spans="1:13" ht="25.5">
      <c r="A448" s="28"/>
      <c r="B448" s="71"/>
      <c r="C448" s="71"/>
      <c r="D448" s="71"/>
      <c r="E448" s="71"/>
      <c r="F448" s="71"/>
      <c r="G448" s="71"/>
      <c r="H448" s="28">
        <v>5</v>
      </c>
      <c r="I448" s="40">
        <f t="shared" si="6"/>
        <v>0</v>
      </c>
      <c r="J448" s="68">
        <f t="shared" si="7"/>
        <v>0</v>
      </c>
      <c r="K448" s="68">
        <f>($G448+$I448)*THONG_TIN_CHUNG!B$10</f>
        <v>0</v>
      </c>
      <c r="L448" s="58">
        <v>0</v>
      </c>
      <c r="M448" s="59"/>
    </row>
    <row r="449" spans="1:13" ht="25.5">
      <c r="A449" s="28"/>
      <c r="B449" s="71"/>
      <c r="C449" s="71"/>
      <c r="D449" s="71"/>
      <c r="E449" s="71"/>
      <c r="F449" s="71"/>
      <c r="G449" s="71"/>
      <c r="H449" s="28">
        <v>5</v>
      </c>
      <c r="I449" s="40">
        <f t="shared" si="6"/>
        <v>0</v>
      </c>
      <c r="J449" s="68">
        <f t="shared" si="7"/>
        <v>0</v>
      </c>
      <c r="K449" s="68">
        <f>($G449+$I449)*THONG_TIN_CHUNG!B$10</f>
        <v>0</v>
      </c>
      <c r="L449" s="58">
        <v>0</v>
      </c>
      <c r="M449" s="59"/>
    </row>
    <row r="450" spans="1:13" ht="25.5">
      <c r="A450" s="28"/>
      <c r="B450" s="71"/>
      <c r="C450" s="71"/>
      <c r="D450" s="71"/>
      <c r="E450" s="71"/>
      <c r="F450" s="71"/>
      <c r="G450" s="71"/>
      <c r="H450" s="28">
        <v>5</v>
      </c>
      <c r="I450" s="40">
        <f t="shared" si="6"/>
        <v>0</v>
      </c>
      <c r="J450" s="68">
        <f t="shared" si="7"/>
        <v>0</v>
      </c>
      <c r="K450" s="68">
        <f>($G450+$I450)*THONG_TIN_CHUNG!B$10</f>
        <v>0</v>
      </c>
      <c r="L450" s="58">
        <v>0</v>
      </c>
      <c r="M450" s="59"/>
    </row>
    <row r="451" spans="1:13" ht="25.5">
      <c r="A451" s="28"/>
      <c r="B451" s="71"/>
      <c r="C451" s="71"/>
      <c r="D451" s="71"/>
      <c r="E451" s="71"/>
      <c r="F451" s="71"/>
      <c r="G451" s="71"/>
      <c r="H451" s="28">
        <v>5</v>
      </c>
      <c r="I451" s="40">
        <f t="shared" si="6"/>
        <v>0</v>
      </c>
      <c r="J451" s="68">
        <f t="shared" si="7"/>
        <v>0</v>
      </c>
      <c r="K451" s="68">
        <f>($G451+$I451)*THONG_TIN_CHUNG!B$10</f>
        <v>0</v>
      </c>
      <c r="L451" s="58">
        <v>0</v>
      </c>
      <c r="M451" s="59"/>
    </row>
    <row r="452" spans="1:13" ht="25.5">
      <c r="A452" s="28"/>
      <c r="B452" s="71"/>
      <c r="C452" s="71"/>
      <c r="D452" s="71"/>
      <c r="E452" s="71"/>
      <c r="F452" s="71"/>
      <c r="G452" s="71"/>
      <c r="H452" s="28">
        <v>5</v>
      </c>
      <c r="I452" s="40">
        <f t="shared" si="6"/>
        <v>0</v>
      </c>
      <c r="J452" s="68">
        <f t="shared" si="7"/>
        <v>0</v>
      </c>
      <c r="K452" s="68">
        <f>($G452+$I452)*THONG_TIN_CHUNG!B$10</f>
        <v>0</v>
      </c>
      <c r="L452" s="58">
        <v>0</v>
      </c>
      <c r="M452" s="59"/>
    </row>
    <row r="453" spans="1:13" ht="25.5">
      <c r="A453" s="28"/>
      <c r="B453" s="71"/>
      <c r="C453" s="71"/>
      <c r="D453" s="71"/>
      <c r="E453" s="71"/>
      <c r="F453" s="71"/>
      <c r="G453" s="71"/>
      <c r="H453" s="28">
        <v>5</v>
      </c>
      <c r="I453" s="40">
        <f t="shared" si="6"/>
        <v>0</v>
      </c>
      <c r="J453" s="68">
        <f t="shared" si="7"/>
        <v>0</v>
      </c>
      <c r="K453" s="68">
        <f>($G453+$I453)*THONG_TIN_CHUNG!B$10</f>
        <v>0</v>
      </c>
      <c r="L453" s="58">
        <v>0</v>
      </c>
      <c r="M453" s="59"/>
    </row>
    <row r="454" spans="1:13" ht="25.5">
      <c r="A454" s="28"/>
      <c r="B454" s="71"/>
      <c r="C454" s="71"/>
      <c r="D454" s="71"/>
      <c r="E454" s="71"/>
      <c r="F454" s="71"/>
      <c r="G454" s="71"/>
      <c r="H454" s="28">
        <v>5</v>
      </c>
      <c r="I454" s="40">
        <f t="shared" si="6"/>
        <v>0</v>
      </c>
      <c r="J454" s="68">
        <f t="shared" si="7"/>
        <v>0</v>
      </c>
      <c r="K454" s="68">
        <f>($G454+$I454)*THONG_TIN_CHUNG!B$10</f>
        <v>0</v>
      </c>
      <c r="L454" s="58">
        <v>0</v>
      </c>
      <c r="M454" s="59"/>
    </row>
    <row r="455" spans="1:13" ht="25.5">
      <c r="A455" s="28"/>
      <c r="B455" s="71"/>
      <c r="C455" s="71"/>
      <c r="D455" s="71"/>
      <c r="E455" s="71"/>
      <c r="F455" s="71"/>
      <c r="G455" s="71"/>
      <c r="H455" s="28">
        <v>5</v>
      </c>
      <c r="I455" s="40">
        <f t="shared" si="6"/>
        <v>0</v>
      </c>
      <c r="J455" s="68">
        <f t="shared" si="7"/>
        <v>0</v>
      </c>
      <c r="K455" s="68">
        <f>($G455+$I455)*THONG_TIN_CHUNG!B$10</f>
        <v>0</v>
      </c>
      <c r="L455" s="58">
        <v>0</v>
      </c>
      <c r="M455" s="59"/>
    </row>
    <row r="456" spans="1:13" ht="25.5">
      <c r="A456" s="28"/>
      <c r="B456" s="71"/>
      <c r="C456" s="71"/>
      <c r="D456" s="71"/>
      <c r="E456" s="71"/>
      <c r="F456" s="71"/>
      <c r="G456" s="71"/>
      <c r="H456" s="28">
        <v>5</v>
      </c>
      <c r="I456" s="40">
        <f t="shared" si="6"/>
        <v>0</v>
      </c>
      <c r="J456" s="68">
        <f t="shared" si="7"/>
        <v>0</v>
      </c>
      <c r="K456" s="68">
        <f>($G456+$I456)*THONG_TIN_CHUNG!B$10</f>
        <v>0</v>
      </c>
      <c r="L456" s="58">
        <v>0</v>
      </c>
      <c r="M456" s="59"/>
    </row>
    <row r="457" spans="1:13" ht="25.5">
      <c r="A457" s="28"/>
      <c r="B457" s="71"/>
      <c r="C457" s="71"/>
      <c r="D457" s="71"/>
      <c r="E457" s="71"/>
      <c r="F457" s="71"/>
      <c r="G457" s="71"/>
      <c r="H457" s="28">
        <v>5</v>
      </c>
      <c r="I457" s="40">
        <f t="shared" si="6"/>
        <v>0</v>
      </c>
      <c r="J457" s="68">
        <f t="shared" si="7"/>
        <v>0</v>
      </c>
      <c r="K457" s="68">
        <f>($G457+$I457)*THONG_TIN_CHUNG!B$10</f>
        <v>0</v>
      </c>
      <c r="L457" s="58">
        <v>0</v>
      </c>
      <c r="M457" s="59"/>
    </row>
    <row r="458" spans="1:13" ht="25.5">
      <c r="A458" s="28"/>
      <c r="B458" s="71"/>
      <c r="C458" s="71"/>
      <c r="D458" s="71"/>
      <c r="E458" s="71"/>
      <c r="F458" s="71"/>
      <c r="G458" s="71"/>
      <c r="H458" s="28">
        <v>5</v>
      </c>
      <c r="I458" s="40">
        <f t="shared" si="6"/>
        <v>0</v>
      </c>
      <c r="J458" s="68">
        <f t="shared" si="7"/>
        <v>0</v>
      </c>
      <c r="K458" s="68">
        <f>($G458+$I458)*THONG_TIN_CHUNG!B$10</f>
        <v>0</v>
      </c>
      <c r="L458" s="58">
        <v>0</v>
      </c>
      <c r="M458" s="59"/>
    </row>
    <row r="459" spans="1:13" ht="25.5">
      <c r="A459" s="28"/>
      <c r="B459" s="71"/>
      <c r="C459" s="71"/>
      <c r="D459" s="71"/>
      <c r="E459" s="71"/>
      <c r="F459" s="71"/>
      <c r="G459" s="71"/>
      <c r="H459" s="28">
        <v>5</v>
      </c>
      <c r="I459" s="40">
        <f t="shared" si="6"/>
        <v>0</v>
      </c>
      <c r="J459" s="68">
        <f t="shared" si="7"/>
        <v>0</v>
      </c>
      <c r="K459" s="68">
        <f>($G459+$I459)*THONG_TIN_CHUNG!B$10</f>
        <v>0</v>
      </c>
      <c r="L459" s="58">
        <v>0</v>
      </c>
      <c r="M459" s="59"/>
    </row>
    <row r="460" spans="1:13" ht="25.5">
      <c r="A460" s="28"/>
      <c r="B460" s="71"/>
      <c r="C460" s="71"/>
      <c r="D460" s="71"/>
      <c r="E460" s="71"/>
      <c r="F460" s="71"/>
      <c r="G460" s="71"/>
      <c r="H460" s="28">
        <v>5</v>
      </c>
      <c r="I460" s="40">
        <f t="shared" si="6"/>
        <v>0</v>
      </c>
      <c r="J460" s="68">
        <f t="shared" si="7"/>
        <v>0</v>
      </c>
      <c r="K460" s="68">
        <f>($G460+$I460)*THONG_TIN_CHUNG!B$10</f>
        <v>0</v>
      </c>
      <c r="L460" s="58">
        <v>0</v>
      </c>
      <c r="M460" s="59"/>
    </row>
    <row r="461" spans="1:13" ht="25.5">
      <c r="A461" s="28"/>
      <c r="B461" s="71"/>
      <c r="C461" s="71"/>
      <c r="D461" s="71"/>
      <c r="E461" s="71"/>
      <c r="F461" s="71"/>
      <c r="G461" s="71"/>
      <c r="H461" s="28">
        <v>5</v>
      </c>
      <c r="I461" s="40">
        <f t="shared" si="6"/>
        <v>0</v>
      </c>
      <c r="J461" s="68">
        <f t="shared" si="7"/>
        <v>0</v>
      </c>
      <c r="K461" s="68">
        <f>($G461+$I461)*THONG_TIN_CHUNG!B$10</f>
        <v>0</v>
      </c>
      <c r="L461" s="58">
        <v>0</v>
      </c>
      <c r="M461" s="59"/>
    </row>
    <row r="462" spans="1:13" ht="25.5">
      <c r="A462" s="28"/>
      <c r="B462" s="71"/>
      <c r="C462" s="71"/>
      <c r="D462" s="71"/>
      <c r="E462" s="71"/>
      <c r="F462" s="71"/>
      <c r="G462" s="71"/>
      <c r="H462" s="28">
        <v>5</v>
      </c>
      <c r="I462" s="40">
        <f t="shared" si="6"/>
        <v>0</v>
      </c>
      <c r="J462" s="68">
        <f t="shared" si="7"/>
        <v>0</v>
      </c>
      <c r="K462" s="68">
        <f>($G462+$I462)*THONG_TIN_CHUNG!B$10</f>
        <v>0</v>
      </c>
      <c r="L462" s="58">
        <v>0</v>
      </c>
      <c r="M462" s="59"/>
    </row>
    <row r="463" spans="1:13" ht="25.5">
      <c r="A463" s="28"/>
      <c r="B463" s="71"/>
      <c r="C463" s="71"/>
      <c r="D463" s="71"/>
      <c r="E463" s="71"/>
      <c r="F463" s="71"/>
      <c r="G463" s="71"/>
      <c r="H463" s="28">
        <v>5</v>
      </c>
      <c r="I463" s="40">
        <f t="shared" si="6"/>
        <v>0</v>
      </c>
      <c r="J463" s="68">
        <f t="shared" si="7"/>
        <v>0</v>
      </c>
      <c r="K463" s="68">
        <f>($G463+$I463)*THONG_TIN_CHUNG!B$10</f>
        <v>0</v>
      </c>
      <c r="L463" s="58">
        <v>0</v>
      </c>
      <c r="M463" s="59"/>
    </row>
    <row r="464" spans="1:13" ht="25.5">
      <c r="A464" s="28"/>
      <c r="B464" s="71"/>
      <c r="C464" s="71"/>
      <c r="D464" s="71"/>
      <c r="E464" s="71"/>
      <c r="F464" s="71"/>
      <c r="G464" s="71"/>
      <c r="H464" s="28">
        <v>5</v>
      </c>
      <c r="I464" s="40">
        <f t="shared" si="6"/>
        <v>0</v>
      </c>
      <c r="J464" s="68">
        <f t="shared" si="7"/>
        <v>0</v>
      </c>
      <c r="K464" s="68">
        <f>($G464+$I464)*THONG_TIN_CHUNG!B$10</f>
        <v>0</v>
      </c>
      <c r="L464" s="58">
        <v>0</v>
      </c>
      <c r="M464" s="59"/>
    </row>
    <row r="465" spans="1:13" ht="25.5">
      <c r="A465" s="28"/>
      <c r="B465" s="71"/>
      <c r="C465" s="71"/>
      <c r="D465" s="71"/>
      <c r="E465" s="71"/>
      <c r="F465" s="71"/>
      <c r="G465" s="71"/>
      <c r="H465" s="28">
        <v>5</v>
      </c>
      <c r="I465" s="40">
        <f t="shared" si="6"/>
        <v>0</v>
      </c>
      <c r="J465" s="68">
        <f t="shared" si="7"/>
        <v>0</v>
      </c>
      <c r="K465" s="68">
        <f>($G465+$I465)*THONG_TIN_CHUNG!B$10</f>
        <v>0</v>
      </c>
      <c r="L465" s="58">
        <v>0</v>
      </c>
      <c r="M465" s="59"/>
    </row>
    <row r="466" spans="1:13" ht="25.5">
      <c r="A466" s="28"/>
      <c r="B466" s="71"/>
      <c r="C466" s="71"/>
      <c r="D466" s="71"/>
      <c r="E466" s="71"/>
      <c r="F466" s="71"/>
      <c r="G466" s="71"/>
      <c r="H466" s="28">
        <v>5</v>
      </c>
      <c r="I466" s="40">
        <f t="shared" si="6"/>
        <v>0</v>
      </c>
      <c r="J466" s="68">
        <f t="shared" si="7"/>
        <v>0</v>
      </c>
      <c r="K466" s="68">
        <f>($G466+$I466)*THONG_TIN_CHUNG!B$10</f>
        <v>0</v>
      </c>
      <c r="L466" s="58">
        <v>0</v>
      </c>
      <c r="M466" s="59"/>
    </row>
    <row r="467" spans="1:13" ht="25.5">
      <c r="A467" s="28"/>
      <c r="B467" s="71"/>
      <c r="C467" s="71"/>
      <c r="D467" s="71"/>
      <c r="E467" s="71"/>
      <c r="F467" s="71"/>
      <c r="G467" s="71"/>
      <c r="H467" s="28">
        <v>5</v>
      </c>
      <c r="I467" s="40">
        <f t="shared" si="6"/>
        <v>0</v>
      </c>
      <c r="J467" s="68">
        <f t="shared" si="7"/>
        <v>0</v>
      </c>
      <c r="K467" s="68">
        <f>($G467+$I467)*THONG_TIN_CHUNG!B$10</f>
        <v>0</v>
      </c>
      <c r="L467" s="58">
        <v>0</v>
      </c>
      <c r="M467" s="59"/>
    </row>
    <row r="468" spans="1:13" ht="25.5">
      <c r="A468" s="28"/>
      <c r="B468" s="71"/>
      <c r="C468" s="71"/>
      <c r="D468" s="71"/>
      <c r="E468" s="71"/>
      <c r="F468" s="71"/>
      <c r="G468" s="71"/>
      <c r="H468" s="28">
        <v>5</v>
      </c>
      <c r="I468" s="40">
        <f t="shared" si="6"/>
        <v>0</v>
      </c>
      <c r="J468" s="68">
        <f t="shared" si="7"/>
        <v>0</v>
      </c>
      <c r="K468" s="68">
        <f>($G468+$I468)*THONG_TIN_CHUNG!B$10</f>
        <v>0</v>
      </c>
      <c r="L468" s="58">
        <v>0</v>
      </c>
      <c r="M468" s="59"/>
    </row>
    <row r="469" spans="1:13" ht="25.5">
      <c r="A469" s="28"/>
      <c r="B469" s="71"/>
      <c r="C469" s="71"/>
      <c r="D469" s="71"/>
      <c r="E469" s="71"/>
      <c r="F469" s="71"/>
      <c r="G469" s="71"/>
      <c r="H469" s="28">
        <v>5</v>
      </c>
      <c r="I469" s="40">
        <f t="shared" si="6"/>
        <v>0</v>
      </c>
      <c r="J469" s="68">
        <f t="shared" si="7"/>
        <v>0</v>
      </c>
      <c r="K469" s="68">
        <f>($G469+$I469)*THONG_TIN_CHUNG!B$10</f>
        <v>0</v>
      </c>
      <c r="L469" s="58">
        <v>0</v>
      </c>
      <c r="M469" s="59"/>
    </row>
    <row r="470" spans="1:13" ht="25.5">
      <c r="A470" s="28"/>
      <c r="B470" s="71"/>
      <c r="C470" s="71"/>
      <c r="D470" s="71"/>
      <c r="E470" s="71"/>
      <c r="F470" s="71"/>
      <c r="G470" s="71"/>
      <c r="H470" s="28">
        <v>5</v>
      </c>
      <c r="I470" s="40">
        <f t="shared" si="6"/>
        <v>0</v>
      </c>
      <c r="J470" s="68">
        <f t="shared" si="7"/>
        <v>0</v>
      </c>
      <c r="K470" s="68">
        <f>($G470+$I470)*THONG_TIN_CHUNG!B$10</f>
        <v>0</v>
      </c>
      <c r="L470" s="58">
        <v>0</v>
      </c>
      <c r="M470" s="59"/>
    </row>
    <row r="471" spans="1:13" ht="25.5">
      <c r="A471" s="28"/>
      <c r="B471" s="71"/>
      <c r="C471" s="71"/>
      <c r="D471" s="71"/>
      <c r="E471" s="71"/>
      <c r="F471" s="71"/>
      <c r="G471" s="71"/>
      <c r="H471" s="28">
        <v>5</v>
      </c>
      <c r="I471" s="40">
        <f t="shared" si="6"/>
        <v>0</v>
      </c>
      <c r="J471" s="68">
        <f t="shared" si="7"/>
        <v>0</v>
      </c>
      <c r="K471" s="68">
        <f>($G471+$I471)*THONG_TIN_CHUNG!B$10</f>
        <v>0</v>
      </c>
      <c r="L471" s="58">
        <v>0</v>
      </c>
      <c r="M471" s="59"/>
    </row>
    <row r="472" spans="1:13" ht="25.5">
      <c r="A472" s="28"/>
      <c r="B472" s="71"/>
      <c r="C472" s="71"/>
      <c r="D472" s="71"/>
      <c r="E472" s="71"/>
      <c r="F472" s="71"/>
      <c r="G472" s="71"/>
      <c r="H472" s="28">
        <v>5</v>
      </c>
      <c r="I472" s="40">
        <f t="shared" si="6"/>
        <v>0</v>
      </c>
      <c r="J472" s="68">
        <f t="shared" si="7"/>
        <v>0</v>
      </c>
      <c r="K472" s="68">
        <f>($G472+$I472)*THONG_TIN_CHUNG!B$10</f>
        <v>0</v>
      </c>
      <c r="L472" s="58">
        <v>0</v>
      </c>
      <c r="M472" s="59"/>
    </row>
    <row r="473" spans="1:13" ht="25.5">
      <c r="A473" s="28"/>
      <c r="B473" s="71"/>
      <c r="C473" s="71"/>
      <c r="D473" s="71"/>
      <c r="E473" s="71"/>
      <c r="F473" s="71"/>
      <c r="G473" s="71"/>
      <c r="H473" s="28">
        <v>5</v>
      </c>
      <c r="I473" s="40">
        <f t="shared" si="6"/>
        <v>0</v>
      </c>
      <c r="J473" s="68">
        <f t="shared" si="7"/>
        <v>0</v>
      </c>
      <c r="K473" s="68">
        <f>($G473+$I473)*THONG_TIN_CHUNG!B$10</f>
        <v>0</v>
      </c>
      <c r="L473" s="58">
        <v>0</v>
      </c>
      <c r="M473" s="59"/>
    </row>
    <row r="474" spans="1:13" ht="25.5">
      <c r="A474" s="28"/>
      <c r="B474" s="71"/>
      <c r="C474" s="71"/>
      <c r="D474" s="71"/>
      <c r="E474" s="71"/>
      <c r="F474" s="71"/>
      <c r="G474" s="71"/>
      <c r="H474" s="28">
        <v>5</v>
      </c>
      <c r="I474" s="40">
        <f t="shared" si="6"/>
        <v>0</v>
      </c>
      <c r="J474" s="68">
        <f t="shared" si="7"/>
        <v>0</v>
      </c>
      <c r="K474" s="68">
        <f>($G474+$I474)*THONG_TIN_CHUNG!B$10</f>
        <v>0</v>
      </c>
      <c r="L474" s="58">
        <v>0</v>
      </c>
      <c r="M474" s="59"/>
    </row>
    <row r="475" spans="1:13" ht="25.5">
      <c r="A475" s="28"/>
      <c r="B475" s="71"/>
      <c r="C475" s="71"/>
      <c r="D475" s="71"/>
      <c r="E475" s="71"/>
      <c r="F475" s="71"/>
      <c r="G475" s="71"/>
      <c r="H475" s="28">
        <v>5</v>
      </c>
      <c r="I475" s="40">
        <f t="shared" si="6"/>
        <v>0</v>
      </c>
      <c r="J475" s="68">
        <f t="shared" si="7"/>
        <v>0</v>
      </c>
      <c r="K475" s="68">
        <f>($G475+$I475)*THONG_TIN_CHUNG!B$10</f>
        <v>0</v>
      </c>
      <c r="L475" s="58">
        <v>0</v>
      </c>
      <c r="M475" s="59"/>
    </row>
    <row r="476" spans="1:13" ht="25.5">
      <c r="A476" s="28"/>
      <c r="B476" s="71"/>
      <c r="C476" s="71"/>
      <c r="D476" s="71"/>
      <c r="E476" s="71"/>
      <c r="F476" s="71"/>
      <c r="G476" s="71"/>
      <c r="H476" s="28">
        <v>5</v>
      </c>
      <c r="I476" s="40">
        <f t="shared" si="6"/>
        <v>0</v>
      </c>
      <c r="J476" s="68">
        <f t="shared" si="7"/>
        <v>0</v>
      </c>
      <c r="K476" s="68">
        <f>($G476+$I476)*THONG_TIN_CHUNG!B$10</f>
        <v>0</v>
      </c>
      <c r="L476" s="58">
        <v>0</v>
      </c>
      <c r="M476" s="59"/>
    </row>
    <row r="477" spans="1:13" ht="25.5">
      <c r="A477" s="28"/>
      <c r="B477" s="71"/>
      <c r="C477" s="71"/>
      <c r="D477" s="71"/>
      <c r="E477" s="71"/>
      <c r="F477" s="71"/>
      <c r="G477" s="71"/>
      <c r="H477" s="28">
        <v>5</v>
      </c>
      <c r="I477" s="40">
        <f t="shared" si="6"/>
        <v>0</v>
      </c>
      <c r="J477" s="68">
        <f t="shared" si="7"/>
        <v>0</v>
      </c>
      <c r="K477" s="68">
        <f>($G477+$I477)*THONG_TIN_CHUNG!B$10</f>
        <v>0</v>
      </c>
      <c r="L477" s="58">
        <v>0</v>
      </c>
      <c r="M477" s="59"/>
    </row>
    <row r="478" spans="1:13" ht="25.5">
      <c r="A478" s="28"/>
      <c r="B478" s="71"/>
      <c r="C478" s="71"/>
      <c r="D478" s="71"/>
      <c r="E478" s="71"/>
      <c r="F478" s="71"/>
      <c r="G478" s="71"/>
      <c r="H478" s="28">
        <v>5</v>
      </c>
      <c r="I478" s="40">
        <f t="shared" si="6"/>
        <v>0</v>
      </c>
      <c r="J478" s="68">
        <f t="shared" si="7"/>
        <v>0</v>
      </c>
      <c r="K478" s="68">
        <f>($G478+$I478)*THONG_TIN_CHUNG!B$10</f>
        <v>0</v>
      </c>
      <c r="L478" s="58">
        <v>0</v>
      </c>
      <c r="M478" s="59"/>
    </row>
    <row r="479" spans="1:13" ht="25.5">
      <c r="A479" s="28"/>
      <c r="B479" s="71"/>
      <c r="C479" s="71"/>
      <c r="D479" s="71"/>
      <c r="E479" s="71"/>
      <c r="F479" s="71"/>
      <c r="G479" s="71"/>
      <c r="H479" s="28">
        <v>5</v>
      </c>
      <c r="I479" s="40">
        <f t="shared" si="6"/>
        <v>0</v>
      </c>
      <c r="J479" s="68">
        <f t="shared" si="7"/>
        <v>0</v>
      </c>
      <c r="K479" s="68">
        <f>($G479+$I479)*THONG_TIN_CHUNG!B$10</f>
        <v>0</v>
      </c>
      <c r="L479" s="58">
        <v>0</v>
      </c>
      <c r="M479" s="59"/>
    </row>
    <row r="480" spans="1:13" ht="25.5">
      <c r="A480" s="28"/>
      <c r="B480" s="71"/>
      <c r="C480" s="71"/>
      <c r="D480" s="71"/>
      <c r="E480" s="71"/>
      <c r="F480" s="71"/>
      <c r="G480" s="71"/>
      <c r="H480" s="28">
        <v>5</v>
      </c>
      <c r="I480" s="40">
        <f t="shared" si="6"/>
        <v>0</v>
      </c>
      <c r="J480" s="68">
        <f t="shared" si="7"/>
        <v>0</v>
      </c>
      <c r="K480" s="68">
        <f>($G480+$I480)*THONG_TIN_CHUNG!B$10</f>
        <v>0</v>
      </c>
      <c r="L480" s="58">
        <v>0</v>
      </c>
      <c r="M480" s="59"/>
    </row>
    <row r="481" spans="1:13" ht="25.5">
      <c r="A481" s="28"/>
      <c r="B481" s="71"/>
      <c r="C481" s="71"/>
      <c r="D481" s="71"/>
      <c r="E481" s="71"/>
      <c r="F481" s="71"/>
      <c r="G481" s="71"/>
      <c r="H481" s="28">
        <v>5</v>
      </c>
      <c r="I481" s="40">
        <f t="shared" si="6"/>
        <v>0</v>
      </c>
      <c r="J481" s="68">
        <f t="shared" si="7"/>
        <v>0</v>
      </c>
      <c r="K481" s="68">
        <f>($G481+$I481)*THONG_TIN_CHUNG!B$10</f>
        <v>0</v>
      </c>
      <c r="L481" s="58">
        <v>0</v>
      </c>
      <c r="M481" s="59"/>
    </row>
    <row r="482" spans="1:13" ht="25.5">
      <c r="A482" s="28"/>
      <c r="B482" s="71"/>
      <c r="C482" s="71"/>
      <c r="D482" s="71"/>
      <c r="E482" s="71"/>
      <c r="F482" s="71"/>
      <c r="G482" s="71"/>
      <c r="H482" s="28">
        <v>5</v>
      </c>
      <c r="I482" s="40">
        <f t="shared" si="6"/>
        <v>0</v>
      </c>
      <c r="J482" s="68">
        <f t="shared" si="7"/>
        <v>0</v>
      </c>
      <c r="K482" s="68">
        <f>($G482+$I482)*THONG_TIN_CHUNG!B$10</f>
        <v>0</v>
      </c>
      <c r="L482" s="58">
        <v>0</v>
      </c>
      <c r="M482" s="59"/>
    </row>
    <row r="483" spans="1:13" ht="25.5">
      <c r="A483" s="28"/>
      <c r="B483" s="71"/>
      <c r="C483" s="71"/>
      <c r="D483" s="71"/>
      <c r="E483" s="71"/>
      <c r="F483" s="71"/>
      <c r="G483" s="71"/>
      <c r="H483" s="28">
        <v>5</v>
      </c>
      <c r="I483" s="40">
        <f t="shared" si="6"/>
        <v>0</v>
      </c>
      <c r="J483" s="68">
        <f t="shared" si="7"/>
        <v>0</v>
      </c>
      <c r="K483" s="68">
        <f>($G483+$I483)*THONG_TIN_CHUNG!B$10</f>
        <v>0</v>
      </c>
      <c r="L483" s="58">
        <v>0</v>
      </c>
      <c r="M483" s="59"/>
    </row>
    <row r="484" spans="1:13" ht="25.5">
      <c r="A484" s="28"/>
      <c r="B484" s="71"/>
      <c r="C484" s="71"/>
      <c r="D484" s="71"/>
      <c r="E484" s="71"/>
      <c r="F484" s="71"/>
      <c r="G484" s="71"/>
      <c r="H484" s="28">
        <v>5</v>
      </c>
      <c r="I484" s="40">
        <f t="shared" si="6"/>
        <v>0</v>
      </c>
      <c r="J484" s="68">
        <f t="shared" si="7"/>
        <v>0</v>
      </c>
      <c r="K484" s="68">
        <f>($G484+$I484)*THONG_TIN_CHUNG!B$10</f>
        <v>0</v>
      </c>
      <c r="L484" s="58">
        <v>0</v>
      </c>
      <c r="M484" s="59"/>
    </row>
    <row r="485" spans="1:13" ht="25.5">
      <c r="A485" s="28"/>
      <c r="B485" s="71"/>
      <c r="C485" s="71"/>
      <c r="D485" s="71"/>
      <c r="E485" s="71"/>
      <c r="F485" s="71"/>
      <c r="G485" s="71"/>
      <c r="H485" s="28">
        <v>5</v>
      </c>
      <c r="I485" s="40">
        <f t="shared" si="6"/>
        <v>0</v>
      </c>
      <c r="J485" s="68">
        <f t="shared" si="7"/>
        <v>0</v>
      </c>
      <c r="K485" s="68">
        <f>($G485+$I485)*THONG_TIN_CHUNG!B$10</f>
        <v>0</v>
      </c>
      <c r="L485" s="58">
        <v>0</v>
      </c>
      <c r="M485" s="59"/>
    </row>
    <row r="486" spans="1:13" ht="25.5">
      <c r="A486" s="28"/>
      <c r="B486" s="71"/>
      <c r="C486" s="71"/>
      <c r="D486" s="71"/>
      <c r="E486" s="71"/>
      <c r="F486" s="71"/>
      <c r="G486" s="71"/>
      <c r="H486" s="28">
        <v>5</v>
      </c>
      <c r="I486" s="40">
        <f t="shared" si="6"/>
        <v>0</v>
      </c>
      <c r="J486" s="68">
        <f t="shared" si="7"/>
        <v>0</v>
      </c>
      <c r="K486" s="68">
        <f>($G486+$I486)*THONG_TIN_CHUNG!B$10</f>
        <v>0</v>
      </c>
      <c r="L486" s="58">
        <v>0</v>
      </c>
      <c r="M486" s="59"/>
    </row>
    <row r="487" spans="1:13" ht="25.5">
      <c r="A487" s="28"/>
      <c r="B487" s="71"/>
      <c r="C487" s="71"/>
      <c r="D487" s="71"/>
      <c r="E487" s="71"/>
      <c r="F487" s="71"/>
      <c r="G487" s="71"/>
      <c r="H487" s="28">
        <v>5</v>
      </c>
      <c r="I487" s="40">
        <f t="shared" si="6"/>
        <v>0</v>
      </c>
      <c r="J487" s="68">
        <f t="shared" si="7"/>
        <v>0</v>
      </c>
      <c r="K487" s="68">
        <f>($G487+$I487)*THONG_TIN_CHUNG!B$10</f>
        <v>0</v>
      </c>
      <c r="L487" s="58">
        <v>0</v>
      </c>
      <c r="M487" s="59"/>
    </row>
    <row r="488" spans="1:13" ht="25.5">
      <c r="A488" s="28"/>
      <c r="B488" s="71"/>
      <c r="C488" s="71"/>
      <c r="D488" s="71"/>
      <c r="E488" s="71"/>
      <c r="F488" s="71"/>
      <c r="G488" s="71"/>
      <c r="H488" s="28">
        <v>5</v>
      </c>
      <c r="I488" s="40">
        <f t="shared" si="6"/>
        <v>0</v>
      </c>
      <c r="J488" s="68">
        <f t="shared" si="7"/>
        <v>0</v>
      </c>
      <c r="K488" s="68">
        <f>($G488+$I488)*THONG_TIN_CHUNG!B$10</f>
        <v>0</v>
      </c>
      <c r="L488" s="58">
        <v>0</v>
      </c>
      <c r="M488" s="59"/>
    </row>
    <row r="489" spans="1:13" ht="25.5">
      <c r="A489" s="28"/>
      <c r="B489" s="71"/>
      <c r="C489" s="71"/>
      <c r="D489" s="71"/>
      <c r="E489" s="71"/>
      <c r="F489" s="71"/>
      <c r="G489" s="71"/>
      <c r="H489" s="28">
        <v>5</v>
      </c>
      <c r="I489" s="40">
        <f t="shared" si="6"/>
        <v>0</v>
      </c>
      <c r="J489" s="68">
        <f t="shared" si="7"/>
        <v>0</v>
      </c>
      <c r="K489" s="68">
        <f>($G489+$I489)*THONG_TIN_CHUNG!B$10</f>
        <v>0</v>
      </c>
      <c r="L489" s="58">
        <v>0</v>
      </c>
      <c r="M489" s="59"/>
    </row>
    <row r="490" spans="1:13" ht="25.5">
      <c r="A490" s="28"/>
      <c r="B490" s="71"/>
      <c r="C490" s="71"/>
      <c r="D490" s="71"/>
      <c r="E490" s="71"/>
      <c r="F490" s="71"/>
      <c r="G490" s="71"/>
      <c r="H490" s="28">
        <v>5</v>
      </c>
      <c r="I490" s="40">
        <f t="shared" si="6"/>
        <v>0</v>
      </c>
      <c r="J490" s="68">
        <f t="shared" si="7"/>
        <v>0</v>
      </c>
      <c r="K490" s="68">
        <f>($G490+$I490)*THONG_TIN_CHUNG!B$10</f>
        <v>0</v>
      </c>
      <c r="L490" s="58">
        <v>0</v>
      </c>
      <c r="M490" s="59"/>
    </row>
    <row r="491" spans="1:13" ht="25.5">
      <c r="A491" s="28"/>
      <c r="B491" s="71"/>
      <c r="C491" s="71"/>
      <c r="D491" s="71"/>
      <c r="E491" s="71"/>
      <c r="F491" s="71"/>
      <c r="G491" s="71"/>
      <c r="H491" s="28">
        <v>5</v>
      </c>
      <c r="I491" s="40">
        <f t="shared" si="6"/>
        <v>0</v>
      </c>
      <c r="J491" s="68">
        <f t="shared" si="7"/>
        <v>0</v>
      </c>
      <c r="K491" s="68">
        <f>($G491+$I491)*THONG_TIN_CHUNG!B$10</f>
        <v>0</v>
      </c>
      <c r="L491" s="58">
        <v>0</v>
      </c>
      <c r="M491" s="59"/>
    </row>
    <row r="492" spans="1:13" ht="25.5">
      <c r="A492" s="28"/>
      <c r="B492" s="71"/>
      <c r="C492" s="71"/>
      <c r="D492" s="71"/>
      <c r="E492" s="71"/>
      <c r="F492" s="71"/>
      <c r="G492" s="71"/>
      <c r="H492" s="28">
        <v>5</v>
      </c>
      <c r="I492" s="40">
        <f t="shared" si="6"/>
        <v>0</v>
      </c>
      <c r="J492" s="68">
        <f t="shared" si="7"/>
        <v>0</v>
      </c>
      <c r="K492" s="68">
        <f>($G492+$I492)*THONG_TIN_CHUNG!B$10</f>
        <v>0</v>
      </c>
      <c r="L492" s="58">
        <v>0</v>
      </c>
      <c r="M492" s="59"/>
    </row>
    <row r="493" spans="1:13" ht="25.5">
      <c r="A493" s="28"/>
      <c r="B493" s="71"/>
      <c r="C493" s="71"/>
      <c r="D493" s="71"/>
      <c r="E493" s="71"/>
      <c r="F493" s="71"/>
      <c r="G493" s="71"/>
      <c r="H493" s="28">
        <v>5</v>
      </c>
      <c r="I493" s="40">
        <f t="shared" si="6"/>
        <v>0</v>
      </c>
      <c r="J493" s="68">
        <f t="shared" si="7"/>
        <v>0</v>
      </c>
      <c r="K493" s="68">
        <f>($G493+$I493)*THONG_TIN_CHUNG!B$10</f>
        <v>0</v>
      </c>
      <c r="L493" s="58">
        <v>0</v>
      </c>
      <c r="M493" s="59"/>
    </row>
    <row r="494" spans="1:13" ht="25.5">
      <c r="A494" s="28"/>
      <c r="B494" s="71"/>
      <c r="C494" s="71"/>
      <c r="D494" s="71"/>
      <c r="E494" s="71"/>
      <c r="F494" s="71"/>
      <c r="G494" s="71"/>
      <c r="H494" s="28">
        <v>5</v>
      </c>
      <c r="I494" s="40">
        <f t="shared" si="6"/>
        <v>0</v>
      </c>
      <c r="J494" s="68">
        <f t="shared" si="7"/>
        <v>0</v>
      </c>
      <c r="K494" s="68">
        <f>($G494+$I494)*THONG_TIN_CHUNG!B$10</f>
        <v>0</v>
      </c>
      <c r="L494" s="58">
        <v>0</v>
      </c>
      <c r="M494" s="59"/>
    </row>
    <row r="495" spans="1:13" ht="25.5">
      <c r="A495" s="28"/>
      <c r="B495" s="71"/>
      <c r="C495" s="71"/>
      <c r="D495" s="71"/>
      <c r="E495" s="71"/>
      <c r="F495" s="71"/>
      <c r="G495" s="71"/>
      <c r="H495" s="28">
        <v>5</v>
      </c>
      <c r="I495" s="40">
        <f t="shared" si="6"/>
        <v>0</v>
      </c>
      <c r="J495" s="68">
        <f t="shared" si="7"/>
        <v>0</v>
      </c>
      <c r="K495" s="68">
        <f>($G495+$I495)*THONG_TIN_CHUNG!B$10</f>
        <v>0</v>
      </c>
      <c r="L495" s="58">
        <v>0</v>
      </c>
      <c r="M495" s="59"/>
    </row>
    <row r="496" spans="1:13" ht="25.5">
      <c r="A496" s="28"/>
      <c r="B496" s="71"/>
      <c r="C496" s="71"/>
      <c r="D496" s="71"/>
      <c r="E496" s="71"/>
      <c r="F496" s="71"/>
      <c r="G496" s="71"/>
      <c r="H496" s="28">
        <v>5</v>
      </c>
      <c r="I496" s="40">
        <f t="shared" si="6"/>
        <v>0</v>
      </c>
      <c r="J496" s="68">
        <f t="shared" si="7"/>
        <v>0</v>
      </c>
      <c r="K496" s="68">
        <f>($G496+$I496)*THONG_TIN_CHUNG!B$10</f>
        <v>0</v>
      </c>
      <c r="L496" s="58">
        <v>0</v>
      </c>
      <c r="M496" s="59"/>
    </row>
    <row r="497" spans="1:13" ht="25.5">
      <c r="A497" s="28"/>
      <c r="B497" s="71"/>
      <c r="C497" s="71"/>
      <c r="D497" s="71"/>
      <c r="E497" s="71"/>
      <c r="F497" s="71"/>
      <c r="G497" s="71"/>
      <c r="H497" s="28">
        <v>5</v>
      </c>
      <c r="I497" s="40">
        <f t="shared" si="6"/>
        <v>0</v>
      </c>
      <c r="J497" s="68">
        <f t="shared" si="7"/>
        <v>0</v>
      </c>
      <c r="K497" s="68">
        <f>($G497+$I497)*THONG_TIN_CHUNG!B$10</f>
        <v>0</v>
      </c>
      <c r="L497" s="58">
        <v>0</v>
      </c>
      <c r="M497" s="59"/>
    </row>
    <row r="498" spans="1:13" ht="25.5">
      <c r="A498" s="28"/>
      <c r="B498" s="71"/>
      <c r="C498" s="71"/>
      <c r="D498" s="71"/>
      <c r="E498" s="71"/>
      <c r="F498" s="71"/>
      <c r="G498" s="71"/>
      <c r="H498" s="28">
        <v>5</v>
      </c>
      <c r="I498" s="40">
        <f t="shared" si="6"/>
        <v>0</v>
      </c>
      <c r="J498" s="68">
        <f t="shared" si="7"/>
        <v>0</v>
      </c>
      <c r="K498" s="68">
        <f>($G498+$I498)*THONG_TIN_CHUNG!B$10</f>
        <v>0</v>
      </c>
      <c r="L498" s="58">
        <v>0</v>
      </c>
      <c r="M498" s="59"/>
    </row>
    <row r="499" spans="1:13" ht="25.5">
      <c r="A499" s="28"/>
      <c r="B499" s="71"/>
      <c r="C499" s="71"/>
      <c r="D499" s="71"/>
      <c r="E499" s="71"/>
      <c r="F499" s="71"/>
      <c r="G499" s="71"/>
      <c r="H499" s="28">
        <v>5</v>
      </c>
      <c r="I499" s="40">
        <f t="shared" si="6"/>
        <v>0</v>
      </c>
      <c r="J499" s="68">
        <f t="shared" si="7"/>
        <v>0</v>
      </c>
      <c r="K499" s="68">
        <f>($G499+$I499)*THONG_TIN_CHUNG!B$10</f>
        <v>0</v>
      </c>
      <c r="L499" s="58">
        <v>0</v>
      </c>
      <c r="M499" s="59"/>
    </row>
    <row r="500" spans="1:13" ht="25.5">
      <c r="A500" s="28"/>
      <c r="B500" s="71"/>
      <c r="C500" s="71"/>
      <c r="D500" s="71"/>
      <c r="E500" s="71"/>
      <c r="F500" s="71"/>
      <c r="G500" s="71"/>
      <c r="H500" s="28">
        <v>5</v>
      </c>
      <c r="I500" s="40">
        <f t="shared" si="6"/>
        <v>0</v>
      </c>
      <c r="J500" s="68">
        <f t="shared" si="7"/>
        <v>0</v>
      </c>
      <c r="K500" s="68">
        <f>($G500+$I500)*THONG_TIN_CHUNG!B$10</f>
        <v>0</v>
      </c>
      <c r="L500" s="58">
        <v>0</v>
      </c>
      <c r="M500" s="59"/>
    </row>
    <row r="501" spans="1:13" ht="25.5">
      <c r="A501" s="28"/>
      <c r="B501" s="71"/>
      <c r="C501" s="71"/>
      <c r="D501" s="71"/>
      <c r="E501" s="71"/>
      <c r="F501" s="71"/>
      <c r="G501" s="71"/>
      <c r="H501" s="28">
        <v>5</v>
      </c>
      <c r="I501" s="40">
        <f t="shared" si="6"/>
        <v>0</v>
      </c>
      <c r="J501" s="68">
        <f t="shared" si="7"/>
        <v>0</v>
      </c>
      <c r="K501" s="68">
        <f>($G501+$I501)*THONG_TIN_CHUNG!B$10</f>
        <v>0</v>
      </c>
      <c r="L501" s="58">
        <v>0</v>
      </c>
      <c r="M501" s="59"/>
    </row>
    <row r="502" spans="1:13" ht="25.5">
      <c r="A502" s="28"/>
      <c r="B502" s="71"/>
      <c r="C502" s="71"/>
      <c r="D502" s="71"/>
      <c r="E502" s="71"/>
      <c r="F502" s="71"/>
      <c r="G502" s="71"/>
      <c r="H502" s="28">
        <v>5</v>
      </c>
      <c r="I502" s="40">
        <f t="shared" si="6"/>
        <v>0</v>
      </c>
      <c r="J502" s="68">
        <f t="shared" si="7"/>
        <v>0</v>
      </c>
      <c r="K502" s="68">
        <f>($G502+$I502)*THONG_TIN_CHUNG!B$10</f>
        <v>0</v>
      </c>
      <c r="L502" s="58">
        <v>0</v>
      </c>
      <c r="M502" s="59"/>
    </row>
    <row r="503" spans="1:13" ht="25.5">
      <c r="A503" s="28"/>
      <c r="B503" s="71"/>
      <c r="C503" s="71"/>
      <c r="D503" s="71"/>
      <c r="E503" s="71"/>
      <c r="F503" s="71"/>
      <c r="G503" s="71"/>
      <c r="H503" s="28">
        <v>5</v>
      </c>
      <c r="I503" s="40">
        <f t="shared" si="6"/>
        <v>0</v>
      </c>
      <c r="J503" s="68">
        <f t="shared" si="7"/>
        <v>0</v>
      </c>
      <c r="K503" s="68">
        <f>($G503+$I503)*THONG_TIN_CHUNG!B$10</f>
        <v>0</v>
      </c>
      <c r="L503" s="58">
        <v>0</v>
      </c>
      <c r="M503" s="59"/>
    </row>
    <row r="504" spans="1:13" ht="25.5">
      <c r="A504" s="28"/>
      <c r="B504" s="71"/>
      <c r="C504" s="71"/>
      <c r="D504" s="71"/>
      <c r="E504" s="71"/>
      <c r="F504" s="71"/>
      <c r="G504" s="71"/>
      <c r="H504" s="28">
        <v>5</v>
      </c>
      <c r="I504" s="40">
        <f t="shared" si="6"/>
        <v>0</v>
      </c>
      <c r="J504" s="68">
        <f t="shared" si="7"/>
        <v>0</v>
      </c>
      <c r="K504" s="68">
        <f>($G504+$I504)*THONG_TIN_CHUNG!B$10</f>
        <v>0</v>
      </c>
      <c r="L504" s="58">
        <v>0</v>
      </c>
      <c r="M504" s="59"/>
    </row>
    <row r="505" spans="1:13" ht="25.5">
      <c r="A505" s="28"/>
      <c r="B505" s="71"/>
      <c r="C505" s="71"/>
      <c r="D505" s="71"/>
      <c r="E505" s="71"/>
      <c r="F505" s="71"/>
      <c r="G505" s="71"/>
      <c r="H505" s="28">
        <v>5</v>
      </c>
      <c r="I505" s="40">
        <f t="shared" si="6"/>
        <v>0</v>
      </c>
      <c r="J505" s="68">
        <f t="shared" si="7"/>
        <v>0</v>
      </c>
      <c r="K505" s="68">
        <f>($G505+$I505)*THONG_TIN_CHUNG!B$10</f>
        <v>0</v>
      </c>
      <c r="L505" s="58">
        <v>0</v>
      </c>
      <c r="M505" s="59"/>
    </row>
    <row r="506" spans="1:13" ht="25.5">
      <c r="A506" s="28"/>
      <c r="B506" s="71"/>
      <c r="C506" s="71"/>
      <c r="D506" s="71"/>
      <c r="E506" s="71"/>
      <c r="F506" s="71"/>
      <c r="G506" s="71"/>
      <c r="H506" s="28">
        <v>5</v>
      </c>
      <c r="I506" s="40">
        <f t="shared" si="6"/>
        <v>0</v>
      </c>
      <c r="J506" s="68">
        <f t="shared" si="7"/>
        <v>0</v>
      </c>
      <c r="K506" s="68">
        <f>($G506+$I506)*THONG_TIN_CHUNG!B$10</f>
        <v>0</v>
      </c>
      <c r="L506" s="58">
        <v>0</v>
      </c>
      <c r="M506" s="59"/>
    </row>
    <row r="507" spans="1:13" ht="25.5">
      <c r="A507" s="28"/>
      <c r="B507" s="71"/>
      <c r="C507" s="71"/>
      <c r="D507" s="71"/>
      <c r="E507" s="71"/>
      <c r="F507" s="71"/>
      <c r="G507" s="71"/>
      <c r="H507" s="28">
        <v>5</v>
      </c>
      <c r="I507" s="40">
        <f t="shared" si="6"/>
        <v>0</v>
      </c>
      <c r="J507" s="68">
        <f t="shared" si="7"/>
        <v>0</v>
      </c>
      <c r="K507" s="68">
        <f>($G507+$I507)*THONG_TIN_CHUNG!B$10</f>
        <v>0</v>
      </c>
      <c r="L507" s="58">
        <v>0</v>
      </c>
      <c r="M507" s="59"/>
    </row>
    <row r="508" spans="1:13" ht="25.5">
      <c r="A508" s="28"/>
      <c r="B508" s="71"/>
      <c r="C508" s="71"/>
      <c r="D508" s="71"/>
      <c r="E508" s="71"/>
      <c r="F508" s="71"/>
      <c r="G508" s="71"/>
      <c r="H508" s="28">
        <v>5</v>
      </c>
      <c r="I508" s="40">
        <f t="shared" si="6"/>
        <v>0</v>
      </c>
      <c r="J508" s="68">
        <f t="shared" si="7"/>
        <v>0</v>
      </c>
      <c r="K508" s="68">
        <f>($G508+$I508)*THONG_TIN_CHUNG!B$10</f>
        <v>0</v>
      </c>
      <c r="L508" s="58">
        <v>0</v>
      </c>
      <c r="M508" s="59"/>
    </row>
    <row r="509" spans="1:13" ht="25.5">
      <c r="A509" s="28"/>
      <c r="B509" s="71"/>
      <c r="C509" s="71"/>
      <c r="D509" s="71"/>
      <c r="E509" s="71"/>
      <c r="F509" s="71"/>
      <c r="G509" s="71"/>
      <c r="H509" s="28">
        <v>5</v>
      </c>
      <c r="I509" s="40">
        <f t="shared" si="6"/>
        <v>0</v>
      </c>
      <c r="J509" s="68">
        <f t="shared" si="7"/>
        <v>0</v>
      </c>
      <c r="K509" s="68">
        <f>($G509+$I509)*THONG_TIN_CHUNG!B$10</f>
        <v>0</v>
      </c>
      <c r="L509" s="58">
        <v>0</v>
      </c>
      <c r="M509" s="59"/>
    </row>
    <row r="510" spans="1:13" ht="25.5">
      <c r="A510" s="28"/>
      <c r="B510" s="71"/>
      <c r="C510" s="71"/>
      <c r="D510" s="71"/>
      <c r="E510" s="71"/>
      <c r="F510" s="71"/>
      <c r="G510" s="71"/>
      <c r="H510" s="28">
        <v>5</v>
      </c>
      <c r="I510" s="40">
        <f t="shared" si="6"/>
        <v>0</v>
      </c>
      <c r="J510" s="68">
        <f t="shared" si="7"/>
        <v>0</v>
      </c>
      <c r="K510" s="68">
        <f>($G510+$I510)*THONG_TIN_CHUNG!B$10</f>
        <v>0</v>
      </c>
      <c r="L510" s="58">
        <v>0</v>
      </c>
      <c r="M510" s="59"/>
    </row>
    <row r="511" spans="1:13" ht="25.5">
      <c r="A511" s="28"/>
      <c r="B511" s="71"/>
      <c r="C511" s="71"/>
      <c r="D511" s="71"/>
      <c r="E511" s="71"/>
      <c r="F511" s="71"/>
      <c r="G511" s="71"/>
      <c r="H511" s="28">
        <v>5</v>
      </c>
      <c r="I511" s="40">
        <f t="shared" si="6"/>
        <v>0</v>
      </c>
      <c r="J511" s="68">
        <f t="shared" si="7"/>
        <v>0</v>
      </c>
      <c r="K511" s="68">
        <f>($G511+$I511)*THONG_TIN_CHUNG!B$10</f>
        <v>0</v>
      </c>
      <c r="L511" s="58">
        <v>0</v>
      </c>
      <c r="M511" s="59"/>
    </row>
    <row r="512" spans="1:13" ht="25.5">
      <c r="A512" s="28"/>
      <c r="B512" s="71"/>
      <c r="C512" s="71"/>
      <c r="D512" s="71"/>
      <c r="E512" s="71"/>
      <c r="F512" s="71"/>
      <c r="G512" s="71"/>
      <c r="H512" s="28">
        <v>5</v>
      </c>
      <c r="I512" s="40">
        <f t="shared" si="6"/>
        <v>0</v>
      </c>
      <c r="J512" s="68">
        <f t="shared" si="7"/>
        <v>0</v>
      </c>
      <c r="K512" s="68">
        <f>($G512+$I512)*THONG_TIN_CHUNG!B$10</f>
        <v>0</v>
      </c>
      <c r="L512" s="58">
        <v>0</v>
      </c>
      <c r="M512" s="59"/>
    </row>
    <row r="513" spans="1:13" ht="25.5">
      <c r="A513" s="28"/>
      <c r="B513" s="71"/>
      <c r="C513" s="71"/>
      <c r="D513" s="71"/>
      <c r="E513" s="71"/>
      <c r="F513" s="71"/>
      <c r="G513" s="71"/>
      <c r="H513" s="28">
        <v>5</v>
      </c>
      <c r="I513" s="40">
        <f t="shared" si="6"/>
        <v>0</v>
      </c>
      <c r="J513" s="68">
        <f t="shared" si="7"/>
        <v>0</v>
      </c>
      <c r="K513" s="68">
        <f>($G513+$I513)*THONG_TIN_CHUNG!B$10</f>
        <v>0</v>
      </c>
      <c r="L513" s="58">
        <v>0</v>
      </c>
      <c r="M513" s="59"/>
    </row>
    <row r="514" spans="1:13" ht="25.5">
      <c r="A514" s="28"/>
      <c r="B514" s="71"/>
      <c r="C514" s="71"/>
      <c r="D514" s="71"/>
      <c r="E514" s="71"/>
      <c r="F514" s="71"/>
      <c r="G514" s="71"/>
      <c r="H514" s="28">
        <v>5</v>
      </c>
      <c r="I514" s="40">
        <f t="shared" si="6"/>
        <v>0</v>
      </c>
      <c r="J514" s="68">
        <f t="shared" si="7"/>
        <v>0</v>
      </c>
      <c r="K514" s="68">
        <f>($G514+$I514)*THONG_TIN_CHUNG!B$10</f>
        <v>0</v>
      </c>
      <c r="L514" s="58">
        <v>0</v>
      </c>
      <c r="M514" s="59"/>
    </row>
    <row r="515" spans="1:13" ht="25.5">
      <c r="A515" s="28"/>
      <c r="B515" s="71"/>
      <c r="C515" s="71"/>
      <c r="D515" s="71"/>
      <c r="E515" s="71"/>
      <c r="F515" s="71"/>
      <c r="G515" s="71"/>
      <c r="H515" s="28">
        <v>5</v>
      </c>
      <c r="I515" s="40">
        <f t="shared" si="6"/>
        <v>0</v>
      </c>
      <c r="J515" s="68">
        <f t="shared" si="7"/>
        <v>0</v>
      </c>
      <c r="K515" s="68">
        <f>($G515+$I515)*THONG_TIN_CHUNG!B$10</f>
        <v>0</v>
      </c>
      <c r="L515" s="58">
        <v>0</v>
      </c>
      <c r="M515" s="59"/>
    </row>
    <row r="516" spans="1:13" ht="25.5">
      <c r="A516" s="28"/>
      <c r="B516" s="71"/>
      <c r="C516" s="71"/>
      <c r="D516" s="71"/>
      <c r="E516" s="71"/>
      <c r="F516" s="71"/>
      <c r="G516" s="71"/>
      <c r="H516" s="28">
        <v>5</v>
      </c>
      <c r="I516" s="40">
        <f t="shared" si="6"/>
        <v>0</v>
      </c>
      <c r="J516" s="68">
        <f t="shared" si="7"/>
        <v>0</v>
      </c>
      <c r="K516" s="68">
        <f>($G516+$I516)*THONG_TIN_CHUNG!B$10</f>
        <v>0</v>
      </c>
      <c r="L516" s="58">
        <v>0</v>
      </c>
      <c r="M516" s="59"/>
    </row>
    <row r="517" spans="1:13" ht="25.5">
      <c r="A517" s="28"/>
      <c r="B517" s="71"/>
      <c r="C517" s="71"/>
      <c r="D517" s="71"/>
      <c r="E517" s="71"/>
      <c r="F517" s="71"/>
      <c r="G517" s="71"/>
      <c r="H517" s="28">
        <v>5</v>
      </c>
      <c r="I517" s="40">
        <f t="shared" si="6"/>
        <v>0</v>
      </c>
      <c r="J517" s="68">
        <f t="shared" si="7"/>
        <v>0</v>
      </c>
      <c r="K517" s="68">
        <f>($G517+$I517)*THONG_TIN_CHUNG!B$10</f>
        <v>0</v>
      </c>
      <c r="L517" s="58">
        <v>0</v>
      </c>
      <c r="M517" s="59"/>
    </row>
    <row r="518" spans="1:13" ht="25.5">
      <c r="A518" s="28"/>
      <c r="B518" s="71"/>
      <c r="C518" s="71"/>
      <c r="D518" s="71"/>
      <c r="E518" s="71"/>
      <c r="F518" s="71"/>
      <c r="G518" s="71"/>
      <c r="H518" s="28">
        <v>5</v>
      </c>
      <c r="I518" s="40">
        <f t="shared" si="6"/>
        <v>0</v>
      </c>
      <c r="J518" s="68">
        <f t="shared" si="7"/>
        <v>0</v>
      </c>
      <c r="K518" s="68">
        <f>($G518+$I518)*THONG_TIN_CHUNG!B$10</f>
        <v>0</v>
      </c>
      <c r="L518" s="58">
        <v>0</v>
      </c>
      <c r="M518" s="59"/>
    </row>
    <row r="519" spans="1:13" ht="25.5">
      <c r="A519" s="28"/>
      <c r="B519" s="71"/>
      <c r="C519" s="71"/>
      <c r="D519" s="71"/>
      <c r="E519" s="71"/>
      <c r="F519" s="71"/>
      <c r="G519" s="71"/>
      <c r="H519" s="28">
        <v>5</v>
      </c>
      <c r="I519" s="40">
        <f t="shared" si="6"/>
        <v>0</v>
      </c>
      <c r="J519" s="68">
        <f t="shared" si="7"/>
        <v>0</v>
      </c>
      <c r="K519" s="68">
        <f>($G519+$I519)*THONG_TIN_CHUNG!B$10</f>
        <v>0</v>
      </c>
      <c r="L519" s="58">
        <v>0</v>
      </c>
      <c r="M519" s="59"/>
    </row>
    <row r="520" spans="1:13" ht="25.5">
      <c r="A520" s="28"/>
      <c r="B520" s="71"/>
      <c r="C520" s="71"/>
      <c r="D520" s="71"/>
      <c r="E520" s="71"/>
      <c r="F520" s="71"/>
      <c r="G520" s="71"/>
      <c r="H520" s="28">
        <v>5</v>
      </c>
      <c r="I520" s="40">
        <f t="shared" si="6"/>
        <v>0</v>
      </c>
      <c r="J520" s="68">
        <f t="shared" si="7"/>
        <v>0</v>
      </c>
      <c r="K520" s="68">
        <f>($G520+$I520)*THONG_TIN_CHUNG!B$10</f>
        <v>0</v>
      </c>
      <c r="L520" s="58">
        <v>0</v>
      </c>
      <c r="M520" s="59"/>
    </row>
    <row r="521" spans="1:13" ht="25.5">
      <c r="A521" s="28"/>
      <c r="B521" s="71"/>
      <c r="C521" s="71"/>
      <c r="D521" s="71"/>
      <c r="E521" s="71"/>
      <c r="F521" s="71"/>
      <c r="G521" s="71"/>
      <c r="H521" s="28">
        <v>5</v>
      </c>
      <c r="I521" s="40">
        <f t="shared" si="6"/>
        <v>0</v>
      </c>
      <c r="J521" s="68">
        <f t="shared" si="7"/>
        <v>0</v>
      </c>
      <c r="K521" s="68">
        <f>($G521+$I521)*THONG_TIN_CHUNG!B$10</f>
        <v>0</v>
      </c>
      <c r="L521" s="58">
        <v>0</v>
      </c>
      <c r="M521" s="59"/>
    </row>
    <row r="522" spans="1:13" ht="25.5">
      <c r="A522" s="28"/>
      <c r="B522" s="71"/>
      <c r="C522" s="71"/>
      <c r="D522" s="71"/>
      <c r="E522" s="71"/>
      <c r="F522" s="71"/>
      <c r="G522" s="71"/>
      <c r="H522" s="28">
        <v>5</v>
      </c>
      <c r="I522" s="40">
        <f t="shared" si="6"/>
        <v>0</v>
      </c>
      <c r="J522" s="68">
        <f t="shared" si="7"/>
        <v>0</v>
      </c>
      <c r="K522" s="68">
        <f>($G522+$I522)*THONG_TIN_CHUNG!B$10</f>
        <v>0</v>
      </c>
      <c r="L522" s="58">
        <v>0</v>
      </c>
      <c r="M522" s="59"/>
    </row>
    <row r="523" spans="1:13" ht="25.5">
      <c r="A523" s="28"/>
      <c r="B523" s="71"/>
      <c r="C523" s="71"/>
      <c r="D523" s="71"/>
      <c r="E523" s="71"/>
      <c r="F523" s="71"/>
      <c r="G523" s="71"/>
      <c r="H523" s="28">
        <v>5</v>
      </c>
      <c r="I523" s="40">
        <f t="shared" si="6"/>
        <v>0</v>
      </c>
      <c r="J523" s="68">
        <f t="shared" si="7"/>
        <v>0</v>
      </c>
      <c r="K523" s="68">
        <f>($G523+$I523)*THONG_TIN_CHUNG!B$10</f>
        <v>0</v>
      </c>
      <c r="L523" s="58">
        <v>0</v>
      </c>
      <c r="M523" s="59"/>
    </row>
    <row r="524" spans="1:13" ht="25.5">
      <c r="A524" s="28"/>
      <c r="B524" s="71"/>
      <c r="C524" s="71"/>
      <c r="D524" s="71"/>
      <c r="E524" s="71"/>
      <c r="F524" s="71"/>
      <c r="G524" s="71"/>
      <c r="H524" s="28">
        <v>5</v>
      </c>
      <c r="I524" s="40">
        <f t="shared" si="6"/>
        <v>0</v>
      </c>
      <c r="J524" s="68">
        <f t="shared" si="7"/>
        <v>0</v>
      </c>
      <c r="K524" s="68">
        <f>($G524+$I524)*THONG_TIN_CHUNG!B$10</f>
        <v>0</v>
      </c>
      <c r="L524" s="58">
        <v>0</v>
      </c>
      <c r="M524" s="59"/>
    </row>
    <row r="525" spans="1:13" ht="25.5">
      <c r="A525" s="28"/>
      <c r="B525" s="71"/>
      <c r="C525" s="71"/>
      <c r="D525" s="71"/>
      <c r="E525" s="71"/>
      <c r="F525" s="71"/>
      <c r="G525" s="71"/>
      <c r="H525" s="28">
        <v>5</v>
      </c>
      <c r="I525" s="40">
        <f t="shared" si="6"/>
        <v>0</v>
      </c>
      <c r="J525" s="68">
        <f t="shared" si="7"/>
        <v>0</v>
      </c>
      <c r="K525" s="68">
        <f>($G525+$I525)*THONG_TIN_CHUNG!B$10</f>
        <v>0</v>
      </c>
      <c r="L525" s="58">
        <v>0</v>
      </c>
      <c r="M525" s="59"/>
    </row>
    <row r="526" spans="1:13" ht="25.5">
      <c r="A526" s="28"/>
      <c r="B526" s="71"/>
      <c r="C526" s="71"/>
      <c r="D526" s="71"/>
      <c r="E526" s="71"/>
      <c r="F526" s="71"/>
      <c r="G526" s="71"/>
      <c r="H526" s="28">
        <v>5</v>
      </c>
      <c r="I526" s="40">
        <f t="shared" si="6"/>
        <v>0</v>
      </c>
      <c r="J526" s="68">
        <f t="shared" si="7"/>
        <v>0</v>
      </c>
      <c r="K526" s="68">
        <f>($G526+$I526)*THONG_TIN_CHUNG!B$10</f>
        <v>0</v>
      </c>
      <c r="L526" s="58">
        <v>0</v>
      </c>
      <c r="M526" s="59"/>
    </row>
    <row r="527" spans="1:13" ht="25.5">
      <c r="A527" s="28"/>
      <c r="B527" s="71"/>
      <c r="C527" s="71"/>
      <c r="D527" s="71"/>
      <c r="E527" s="71"/>
      <c r="F527" s="71"/>
      <c r="G527" s="71"/>
      <c r="H527" s="28">
        <v>5</v>
      </c>
      <c r="I527" s="40">
        <f t="shared" si="6"/>
        <v>0</v>
      </c>
      <c r="J527" s="68">
        <f t="shared" si="7"/>
        <v>0</v>
      </c>
      <c r="K527" s="68">
        <f>($G527+$I527)*THONG_TIN_CHUNG!B$10</f>
        <v>0</v>
      </c>
      <c r="L527" s="58">
        <v>0</v>
      </c>
      <c r="M527" s="59"/>
    </row>
    <row r="528" spans="1:13" ht="25.5">
      <c r="A528" s="28"/>
      <c r="B528" s="71"/>
      <c r="C528" s="71"/>
      <c r="D528" s="71"/>
      <c r="E528" s="71"/>
      <c r="F528" s="71"/>
      <c r="G528" s="71"/>
      <c r="H528" s="28">
        <v>5</v>
      </c>
      <c r="I528" s="40">
        <f t="shared" si="6"/>
        <v>0</v>
      </c>
      <c r="J528" s="68">
        <f t="shared" si="7"/>
        <v>0</v>
      </c>
      <c r="K528" s="68">
        <f>($G528+$I528)*THONG_TIN_CHUNG!B$10</f>
        <v>0</v>
      </c>
      <c r="L528" s="58">
        <v>0</v>
      </c>
      <c r="M528" s="59"/>
    </row>
    <row r="529" spans="1:13" ht="25.5">
      <c r="A529" s="28"/>
      <c r="B529" s="71"/>
      <c r="C529" s="71"/>
      <c r="D529" s="71"/>
      <c r="E529" s="71"/>
      <c r="F529" s="71"/>
      <c r="G529" s="71"/>
      <c r="H529" s="28">
        <v>5</v>
      </c>
      <c r="I529" s="40">
        <f t="shared" si="6"/>
        <v>0</v>
      </c>
      <c r="J529" s="68">
        <f t="shared" si="7"/>
        <v>0</v>
      </c>
      <c r="K529" s="68">
        <f>($G529+$I529)*THONG_TIN_CHUNG!B$10</f>
        <v>0</v>
      </c>
      <c r="L529" s="58">
        <v>0</v>
      </c>
      <c r="M529" s="59"/>
    </row>
    <row r="530" spans="1:13" ht="25.5">
      <c r="A530" s="28"/>
      <c r="B530" s="71"/>
      <c r="C530" s="71"/>
      <c r="D530" s="71"/>
      <c r="E530" s="71"/>
      <c r="F530" s="71"/>
      <c r="G530" s="71"/>
      <c r="H530" s="28">
        <v>5</v>
      </c>
      <c r="I530" s="40">
        <f t="shared" si="6"/>
        <v>0</v>
      </c>
      <c r="J530" s="68">
        <f t="shared" si="7"/>
        <v>0</v>
      </c>
      <c r="K530" s="68">
        <f>($G530+$I530)*THONG_TIN_CHUNG!B$10</f>
        <v>0</v>
      </c>
      <c r="L530" s="58">
        <v>0</v>
      </c>
      <c r="M530" s="59"/>
    </row>
    <row r="531" spans="1:13" ht="25.5">
      <c r="A531" s="28"/>
      <c r="B531" s="71"/>
      <c r="C531" s="71"/>
      <c r="D531" s="71"/>
      <c r="E531" s="71"/>
      <c r="F531" s="71"/>
      <c r="G531" s="71"/>
      <c r="H531" s="28">
        <v>5</v>
      </c>
      <c r="I531" s="40">
        <f t="shared" si="6"/>
        <v>0</v>
      </c>
      <c r="J531" s="68">
        <f t="shared" si="7"/>
        <v>0</v>
      </c>
      <c r="K531" s="68">
        <f>($G531+$I531)*THONG_TIN_CHUNG!B$10</f>
        <v>0</v>
      </c>
      <c r="L531" s="58">
        <v>0</v>
      </c>
      <c r="M531" s="59"/>
    </row>
    <row r="532" spans="1:13" ht="25.5">
      <c r="A532" s="28"/>
      <c r="B532" s="71"/>
      <c r="C532" s="71"/>
      <c r="D532" s="71"/>
      <c r="E532" s="71"/>
      <c r="F532" s="71"/>
      <c r="G532" s="71"/>
      <c r="H532" s="28">
        <v>5</v>
      </c>
      <c r="I532" s="40">
        <f t="shared" si="6"/>
        <v>0</v>
      </c>
      <c r="J532" s="68">
        <f t="shared" si="7"/>
        <v>0</v>
      </c>
      <c r="K532" s="68">
        <f>($G532+$I532)*THONG_TIN_CHUNG!B$10</f>
        <v>0</v>
      </c>
      <c r="L532" s="58">
        <v>0</v>
      </c>
      <c r="M532" s="59"/>
    </row>
    <row r="533" spans="1:13" ht="25.5">
      <c r="A533" s="28"/>
      <c r="B533" s="71"/>
      <c r="C533" s="71"/>
      <c r="D533" s="71"/>
      <c r="E533" s="71"/>
      <c r="F533" s="71"/>
      <c r="G533" s="71"/>
      <c r="H533" s="28">
        <v>5</v>
      </c>
      <c r="I533" s="40">
        <f t="shared" si="6"/>
        <v>0</v>
      </c>
      <c r="J533" s="68">
        <f t="shared" si="7"/>
        <v>0</v>
      </c>
      <c r="K533" s="68">
        <f>($G533+$I533)*THONG_TIN_CHUNG!B$10</f>
        <v>0</v>
      </c>
      <c r="L533" s="58">
        <v>0</v>
      </c>
      <c r="M533" s="59"/>
    </row>
    <row r="534" spans="1:13" ht="25.5">
      <c r="A534" s="28"/>
      <c r="B534" s="71"/>
      <c r="C534" s="71"/>
      <c r="D534" s="71"/>
      <c r="E534" s="71"/>
      <c r="F534" s="71"/>
      <c r="G534" s="71"/>
      <c r="H534" s="28">
        <v>5</v>
      </c>
      <c r="I534" s="40">
        <f t="shared" si="6"/>
        <v>0</v>
      </c>
      <c r="J534" s="68">
        <f t="shared" si="7"/>
        <v>0</v>
      </c>
      <c r="K534" s="68">
        <f>($G534+$I534)*THONG_TIN_CHUNG!B$10</f>
        <v>0</v>
      </c>
      <c r="L534" s="58">
        <v>0</v>
      </c>
      <c r="M534" s="59"/>
    </row>
    <row r="535" spans="1:13" ht="25.5">
      <c r="A535" s="28"/>
      <c r="B535" s="71"/>
      <c r="C535" s="71"/>
      <c r="D535" s="71"/>
      <c r="E535" s="71"/>
      <c r="F535" s="71"/>
      <c r="G535" s="71"/>
      <c r="H535" s="28">
        <v>5</v>
      </c>
      <c r="I535" s="40">
        <f t="shared" si="6"/>
        <v>0</v>
      </c>
      <c r="J535" s="68">
        <f t="shared" si="7"/>
        <v>0</v>
      </c>
      <c r="K535" s="68">
        <f>($G535+$I535)*THONG_TIN_CHUNG!B$10</f>
        <v>0</v>
      </c>
      <c r="L535" s="58">
        <v>0</v>
      </c>
      <c r="M535" s="59"/>
    </row>
    <row r="536" spans="1:13" ht="25.5">
      <c r="A536" s="28"/>
      <c r="B536" s="71"/>
      <c r="C536" s="71"/>
      <c r="D536" s="71"/>
      <c r="E536" s="71"/>
      <c r="F536" s="71"/>
      <c r="G536" s="71"/>
      <c r="H536" s="28">
        <v>5</v>
      </c>
      <c r="I536" s="40">
        <f t="shared" si="6"/>
        <v>0</v>
      </c>
      <c r="J536" s="68">
        <f t="shared" si="7"/>
        <v>0</v>
      </c>
      <c r="K536" s="68">
        <f>($G536+$I536)*THONG_TIN_CHUNG!B$10</f>
        <v>0</v>
      </c>
      <c r="L536" s="58">
        <v>0</v>
      </c>
      <c r="M536" s="59"/>
    </row>
    <row r="537" spans="1:13" ht="25.5">
      <c r="A537" s="28"/>
      <c r="B537" s="71"/>
      <c r="C537" s="71"/>
      <c r="D537" s="71"/>
      <c r="E537" s="71"/>
      <c r="F537" s="71"/>
      <c r="G537" s="71"/>
      <c r="H537" s="28">
        <v>5</v>
      </c>
      <c r="I537" s="40">
        <f t="shared" si="6"/>
        <v>0</v>
      </c>
      <c r="J537" s="68">
        <f t="shared" si="7"/>
        <v>0</v>
      </c>
      <c r="K537" s="68">
        <f>($G537+$I537)*THONG_TIN_CHUNG!B$10</f>
        <v>0</v>
      </c>
      <c r="L537" s="58">
        <v>0</v>
      </c>
      <c r="M537" s="59"/>
    </row>
    <row r="538" spans="1:13" ht="25.5">
      <c r="A538" s="28"/>
      <c r="B538" s="71"/>
      <c r="C538" s="71"/>
      <c r="D538" s="71"/>
      <c r="E538" s="71"/>
      <c r="F538" s="71"/>
      <c r="G538" s="71"/>
      <c r="H538" s="28">
        <v>5</v>
      </c>
      <c r="I538" s="40">
        <f t="shared" si="6"/>
        <v>0</v>
      </c>
      <c r="J538" s="68">
        <f t="shared" si="7"/>
        <v>0</v>
      </c>
      <c r="K538" s="68">
        <f>($G538+$I538)*THONG_TIN_CHUNG!B$10</f>
        <v>0</v>
      </c>
      <c r="L538" s="58">
        <v>0</v>
      </c>
      <c r="M538" s="59"/>
    </row>
    <row r="539" spans="1:13" ht="25.5">
      <c r="A539" s="28"/>
      <c r="B539" s="71"/>
      <c r="C539" s="71"/>
      <c r="D539" s="71"/>
      <c r="E539" s="71"/>
      <c r="F539" s="71"/>
      <c r="G539" s="71"/>
      <c r="H539" s="28">
        <v>5</v>
      </c>
      <c r="I539" s="40">
        <f t="shared" si="6"/>
        <v>0</v>
      </c>
      <c r="J539" s="68">
        <f t="shared" si="7"/>
        <v>0</v>
      </c>
      <c r="K539" s="68">
        <f>($G539+$I539)*THONG_TIN_CHUNG!B$10</f>
        <v>0</v>
      </c>
      <c r="L539" s="58">
        <v>0</v>
      </c>
      <c r="M539" s="59"/>
    </row>
    <row r="540" spans="1:13" ht="25.5">
      <c r="A540" s="28"/>
      <c r="B540" s="71"/>
      <c r="C540" s="71"/>
      <c r="D540" s="71"/>
      <c r="E540" s="71"/>
      <c r="F540" s="71"/>
      <c r="G540" s="71"/>
      <c r="H540" s="28">
        <v>5</v>
      </c>
      <c r="I540" s="40">
        <f t="shared" si="6"/>
        <v>0</v>
      </c>
      <c r="J540" s="68">
        <f t="shared" si="7"/>
        <v>0</v>
      </c>
      <c r="K540" s="68">
        <f>($G540+$I540)*THONG_TIN_CHUNG!B$10</f>
        <v>0</v>
      </c>
      <c r="L540" s="58">
        <v>0</v>
      </c>
      <c r="M540" s="59"/>
    </row>
    <row r="541" spans="1:13" ht="25.5">
      <c r="A541" s="28"/>
      <c r="B541" s="71"/>
      <c r="C541" s="71"/>
      <c r="D541" s="71"/>
      <c r="E541" s="71"/>
      <c r="F541" s="71"/>
      <c r="G541" s="71"/>
      <c r="H541" s="28">
        <v>5</v>
      </c>
      <c r="I541" s="40">
        <f t="shared" si="6"/>
        <v>0</v>
      </c>
      <c r="J541" s="68">
        <f t="shared" si="7"/>
        <v>0</v>
      </c>
      <c r="K541" s="68">
        <f>($G541+$I541)*THONG_TIN_CHUNG!B$10</f>
        <v>0</v>
      </c>
      <c r="L541" s="58">
        <v>0</v>
      </c>
      <c r="M541" s="59"/>
    </row>
    <row r="542" spans="1:13" ht="25.5">
      <c r="A542" s="28"/>
      <c r="B542" s="71"/>
      <c r="C542" s="71"/>
      <c r="D542" s="71"/>
      <c r="E542" s="71"/>
      <c r="F542" s="71"/>
      <c r="G542" s="71"/>
      <c r="H542" s="28">
        <v>5</v>
      </c>
      <c r="I542" s="40">
        <f t="shared" si="6"/>
        <v>0</v>
      </c>
      <c r="J542" s="68">
        <f t="shared" si="7"/>
        <v>0</v>
      </c>
      <c r="K542" s="68">
        <f>($G542+$I542)*THONG_TIN_CHUNG!B$10</f>
        <v>0</v>
      </c>
      <c r="L542" s="58">
        <v>0</v>
      </c>
      <c r="M542" s="59"/>
    </row>
    <row r="543" spans="1:13" ht="25.5">
      <c r="A543" s="28"/>
      <c r="B543" s="71"/>
      <c r="C543" s="71"/>
      <c r="D543" s="71"/>
      <c r="E543" s="71"/>
      <c r="F543" s="71"/>
      <c r="G543" s="71"/>
      <c r="H543" s="28">
        <v>5</v>
      </c>
      <c r="I543" s="40">
        <f t="shared" si="6"/>
        <v>0</v>
      </c>
      <c r="J543" s="68">
        <f t="shared" si="7"/>
        <v>0</v>
      </c>
      <c r="K543" s="68">
        <f>($G543+$I543)*THONG_TIN_CHUNG!B$10</f>
        <v>0</v>
      </c>
      <c r="L543" s="58">
        <v>0</v>
      </c>
      <c r="M543" s="59"/>
    </row>
    <row r="544" spans="1:13" ht="25.5">
      <c r="A544" s="28"/>
      <c r="B544" s="71"/>
      <c r="C544" s="71"/>
      <c r="D544" s="71"/>
      <c r="E544" s="71"/>
      <c r="F544" s="71"/>
      <c r="G544" s="71"/>
      <c r="H544" s="28">
        <v>5</v>
      </c>
      <c r="I544" s="40">
        <f t="shared" si="6"/>
        <v>0</v>
      </c>
      <c r="J544" s="68">
        <f t="shared" si="7"/>
        <v>0</v>
      </c>
      <c r="K544" s="68">
        <f>($G544+$I544)*THONG_TIN_CHUNG!B$10</f>
        <v>0</v>
      </c>
      <c r="L544" s="58">
        <v>0</v>
      </c>
      <c r="M544" s="59"/>
    </row>
    <row r="545" spans="1:13" ht="25.5">
      <c r="A545" s="28"/>
      <c r="B545" s="71"/>
      <c r="C545" s="71"/>
      <c r="D545" s="71"/>
      <c r="E545" s="71"/>
      <c r="F545" s="71"/>
      <c r="G545" s="71"/>
      <c r="H545" s="28">
        <v>5</v>
      </c>
      <c r="I545" s="40">
        <f t="shared" si="6"/>
        <v>0</v>
      </c>
      <c r="J545" s="68">
        <f t="shared" si="7"/>
        <v>0</v>
      </c>
      <c r="K545" s="68">
        <f>($G545+$I545)*THONG_TIN_CHUNG!B$10</f>
        <v>0</v>
      </c>
      <c r="L545" s="58">
        <v>0</v>
      </c>
      <c r="M545" s="59"/>
    </row>
    <row r="546" spans="1:13" ht="25.5">
      <c r="A546" s="28"/>
      <c r="B546" s="71"/>
      <c r="C546" s="71"/>
      <c r="D546" s="71"/>
      <c r="E546" s="71"/>
      <c r="F546" s="71"/>
      <c r="G546" s="71"/>
      <c r="H546" s="28">
        <v>5</v>
      </c>
      <c r="I546" s="40">
        <f t="shared" si="6"/>
        <v>0</v>
      </c>
      <c r="J546" s="68">
        <f t="shared" si="7"/>
        <v>0</v>
      </c>
      <c r="K546" s="68">
        <f>($G546+$I546)*THONG_TIN_CHUNG!B$10</f>
        <v>0</v>
      </c>
      <c r="L546" s="58">
        <v>0</v>
      </c>
      <c r="M546" s="59"/>
    </row>
    <row r="547" spans="1:13" ht="25.5">
      <c r="A547" s="28"/>
      <c r="B547" s="71"/>
      <c r="C547" s="71"/>
      <c r="D547" s="71"/>
      <c r="E547" s="71"/>
      <c r="F547" s="71"/>
      <c r="G547" s="71"/>
      <c r="H547" s="28">
        <v>5</v>
      </c>
      <c r="I547" s="40">
        <f t="shared" si="6"/>
        <v>0</v>
      </c>
      <c r="J547" s="68">
        <f t="shared" si="7"/>
        <v>0</v>
      </c>
      <c r="K547" s="68">
        <f>($G547+$I547)*THONG_TIN_CHUNG!B$10</f>
        <v>0</v>
      </c>
      <c r="L547" s="58">
        <v>0</v>
      </c>
      <c r="M547" s="59"/>
    </row>
    <row r="548" spans="1:13" ht="25.5">
      <c r="A548" s="28"/>
      <c r="B548" s="71"/>
      <c r="C548" s="71"/>
      <c r="D548" s="71"/>
      <c r="E548" s="71"/>
      <c r="F548" s="71"/>
      <c r="G548" s="71"/>
      <c r="H548" s="28">
        <v>5</v>
      </c>
      <c r="I548" s="40">
        <f t="shared" si="6"/>
        <v>0</v>
      </c>
      <c r="J548" s="68">
        <f t="shared" si="7"/>
        <v>0</v>
      </c>
      <c r="K548" s="68">
        <f>($G548+$I548)*THONG_TIN_CHUNG!B$10</f>
        <v>0</v>
      </c>
      <c r="L548" s="58">
        <v>0</v>
      </c>
      <c r="M548" s="59"/>
    </row>
    <row r="549" spans="1:13" ht="25.5">
      <c r="A549" s="28"/>
      <c r="B549" s="71"/>
      <c r="C549" s="71"/>
      <c r="D549" s="71"/>
      <c r="E549" s="71"/>
      <c r="F549" s="71"/>
      <c r="G549" s="71"/>
      <c r="H549" s="28">
        <v>5</v>
      </c>
      <c r="I549" s="40">
        <f t="shared" si="6"/>
        <v>0</v>
      </c>
      <c r="J549" s="68">
        <f t="shared" si="7"/>
        <v>0</v>
      </c>
      <c r="K549" s="68">
        <f>($G549+$I549)*THONG_TIN_CHUNG!B$10</f>
        <v>0</v>
      </c>
      <c r="L549" s="58">
        <v>0</v>
      </c>
      <c r="M549" s="59"/>
    </row>
    <row r="550" spans="1:13" ht="25.5">
      <c r="A550" s="28"/>
      <c r="B550" s="71"/>
      <c r="C550" s="71"/>
      <c r="D550" s="71"/>
      <c r="E550" s="71"/>
      <c r="F550" s="71"/>
      <c r="G550" s="71"/>
      <c r="H550" s="28">
        <v>5</v>
      </c>
      <c r="I550" s="40">
        <f t="shared" si="6"/>
        <v>0</v>
      </c>
      <c r="J550" s="68">
        <f t="shared" si="7"/>
        <v>0</v>
      </c>
      <c r="K550" s="68">
        <f>($G550+$I550)*THONG_TIN_CHUNG!B$10</f>
        <v>0</v>
      </c>
      <c r="L550" s="58">
        <v>0</v>
      </c>
      <c r="M550" s="59"/>
    </row>
    <row r="551" spans="1:13" ht="25.5">
      <c r="A551" s="28"/>
      <c r="B551" s="71"/>
      <c r="C551" s="71"/>
      <c r="D551" s="71"/>
      <c r="E551" s="71"/>
      <c r="F551" s="71"/>
      <c r="G551" s="71"/>
      <c r="H551" s="28">
        <v>5</v>
      </c>
      <c r="I551" s="40">
        <f t="shared" si="6"/>
        <v>0</v>
      </c>
      <c r="J551" s="68">
        <f t="shared" si="7"/>
        <v>0</v>
      </c>
      <c r="K551" s="68">
        <f>($G551+$I551)*THONG_TIN_CHUNG!B$10</f>
        <v>0</v>
      </c>
      <c r="L551" s="58">
        <v>0</v>
      </c>
      <c r="M551" s="59"/>
    </row>
    <row r="552" spans="1:13" ht="25.5">
      <c r="A552" s="28"/>
      <c r="B552" s="71"/>
      <c r="C552" s="71"/>
      <c r="D552" s="71"/>
      <c r="E552" s="71"/>
      <c r="F552" s="71"/>
      <c r="G552" s="71"/>
      <c r="H552" s="28">
        <v>5</v>
      </c>
      <c r="I552" s="40">
        <f t="shared" si="6"/>
        <v>0</v>
      </c>
      <c r="J552" s="68">
        <f t="shared" si="7"/>
        <v>0</v>
      </c>
      <c r="K552" s="68">
        <f>($G552+$I552)*THONG_TIN_CHUNG!B$10</f>
        <v>0</v>
      </c>
      <c r="L552" s="58">
        <v>0</v>
      </c>
      <c r="M552" s="59"/>
    </row>
    <row r="553" spans="1:13" ht="25.5">
      <c r="A553" s="28"/>
      <c r="B553" s="71"/>
      <c r="C553" s="71"/>
      <c r="D553" s="71"/>
      <c r="E553" s="71"/>
      <c r="F553" s="71"/>
      <c r="G553" s="71"/>
      <c r="H553" s="28">
        <v>5</v>
      </c>
      <c r="I553" s="40">
        <f t="shared" si="6"/>
        <v>0</v>
      </c>
      <c r="J553" s="68">
        <f t="shared" si="7"/>
        <v>0</v>
      </c>
      <c r="K553" s="68">
        <f>($G553+$I553)*THONG_TIN_CHUNG!B$10</f>
        <v>0</v>
      </c>
      <c r="L553" s="58">
        <v>0</v>
      </c>
      <c r="M553" s="59"/>
    </row>
    <row r="554" spans="1:13" ht="25.5">
      <c r="A554" s="28"/>
      <c r="B554" s="71"/>
      <c r="C554" s="71"/>
      <c r="D554" s="71"/>
      <c r="E554" s="71"/>
      <c r="F554" s="71"/>
      <c r="G554" s="71"/>
      <c r="H554" s="28">
        <v>5</v>
      </c>
      <c r="I554" s="40">
        <f t="shared" si="6"/>
        <v>0</v>
      </c>
      <c r="J554" s="68">
        <f t="shared" si="7"/>
        <v>0</v>
      </c>
      <c r="K554" s="68">
        <f>($G554+$I554)*THONG_TIN_CHUNG!B$10</f>
        <v>0</v>
      </c>
      <c r="L554" s="58">
        <v>0</v>
      </c>
      <c r="M554" s="59"/>
    </row>
    <row r="555" spans="1:13" ht="25.5">
      <c r="A555" s="28"/>
      <c r="B555" s="71"/>
      <c r="C555" s="71"/>
      <c r="D555" s="71"/>
      <c r="E555" s="71"/>
      <c r="F555" s="71"/>
      <c r="G555" s="71"/>
      <c r="H555" s="28">
        <v>5</v>
      </c>
      <c r="I555" s="40">
        <f t="shared" si="6"/>
        <v>0</v>
      </c>
      <c r="J555" s="68">
        <f t="shared" si="7"/>
        <v>0</v>
      </c>
      <c r="K555" s="68">
        <f>($G555+$I555)*THONG_TIN_CHUNG!B$10</f>
        <v>0</v>
      </c>
      <c r="L555" s="58">
        <v>0</v>
      </c>
      <c r="M555" s="59"/>
    </row>
    <row r="556" spans="1:13" ht="25.5">
      <c r="A556" s="28"/>
      <c r="B556" s="71"/>
      <c r="C556" s="71"/>
      <c r="D556" s="71"/>
      <c r="E556" s="71"/>
      <c r="F556" s="71"/>
      <c r="G556" s="71"/>
      <c r="H556" s="28">
        <v>5</v>
      </c>
      <c r="I556" s="40">
        <f t="shared" si="6"/>
        <v>0</v>
      </c>
      <c r="J556" s="68">
        <f t="shared" si="7"/>
        <v>0</v>
      </c>
      <c r="K556" s="68">
        <f>($G556+$I556)*THONG_TIN_CHUNG!B$10</f>
        <v>0</v>
      </c>
      <c r="L556" s="58">
        <v>0</v>
      </c>
      <c r="M556" s="59"/>
    </row>
    <row r="557" spans="1:13" ht="25.5">
      <c r="A557" s="28"/>
      <c r="B557" s="71"/>
      <c r="C557" s="71"/>
      <c r="D557" s="71"/>
      <c r="E557" s="71"/>
      <c r="F557" s="71"/>
      <c r="G557" s="71"/>
      <c r="H557" s="28">
        <v>5</v>
      </c>
      <c r="I557" s="40">
        <f t="shared" si="6"/>
        <v>0</v>
      </c>
      <c r="J557" s="68">
        <f t="shared" si="7"/>
        <v>0</v>
      </c>
      <c r="K557" s="68">
        <f>($G557+$I557)*THONG_TIN_CHUNG!B$10</f>
        <v>0</v>
      </c>
      <c r="L557" s="58">
        <v>0</v>
      </c>
      <c r="M557" s="59"/>
    </row>
    <row r="558" spans="1:13" ht="25.5">
      <c r="A558" s="28"/>
      <c r="B558" s="71"/>
      <c r="C558" s="71"/>
      <c r="D558" s="71"/>
      <c r="E558" s="71"/>
      <c r="F558" s="71"/>
      <c r="G558" s="71"/>
      <c r="H558" s="28">
        <v>5</v>
      </c>
      <c r="I558" s="40">
        <f t="shared" si="6"/>
        <v>0</v>
      </c>
      <c r="J558" s="68">
        <f t="shared" si="7"/>
        <v>0</v>
      </c>
      <c r="K558" s="68">
        <f>($G558+$I558)*THONG_TIN_CHUNG!B$10</f>
        <v>0</v>
      </c>
      <c r="L558" s="58">
        <v>0</v>
      </c>
      <c r="M558" s="59"/>
    </row>
    <row r="559" spans="1:13" ht="25.5">
      <c r="A559" s="28"/>
      <c r="B559" s="71"/>
      <c r="C559" s="71"/>
      <c r="D559" s="71"/>
      <c r="E559" s="71"/>
      <c r="F559" s="71"/>
      <c r="G559" s="71"/>
      <c r="H559" s="28">
        <v>5</v>
      </c>
      <c r="I559" s="40">
        <f t="shared" si="6"/>
        <v>0</v>
      </c>
      <c r="J559" s="68">
        <f t="shared" si="7"/>
        <v>0</v>
      </c>
      <c r="K559" s="68">
        <f>($G559+$I559)*THONG_TIN_CHUNG!B$10</f>
        <v>0</v>
      </c>
      <c r="L559" s="58">
        <v>0</v>
      </c>
      <c r="M559" s="59"/>
    </row>
    <row r="560" spans="1:13" ht="25.5">
      <c r="A560" s="28"/>
      <c r="B560" s="71"/>
      <c r="C560" s="71"/>
      <c r="D560" s="71"/>
      <c r="E560" s="71"/>
      <c r="F560" s="71"/>
      <c r="G560" s="71"/>
      <c r="H560" s="28">
        <v>5</v>
      </c>
      <c r="I560" s="40">
        <f t="shared" si="6"/>
        <v>0</v>
      </c>
      <c r="J560" s="68">
        <f t="shared" si="7"/>
        <v>0</v>
      </c>
      <c r="K560" s="68">
        <f>($G560+$I560)*THONG_TIN_CHUNG!B$10</f>
        <v>0</v>
      </c>
      <c r="L560" s="58">
        <v>0</v>
      </c>
      <c r="M560" s="59"/>
    </row>
    <row r="561" spans="1:13" ht="25.5">
      <c r="A561" s="28"/>
      <c r="B561" s="71"/>
      <c r="C561" s="71"/>
      <c r="D561" s="71"/>
      <c r="E561" s="71"/>
      <c r="F561" s="71"/>
      <c r="G561" s="71"/>
      <c r="H561" s="28">
        <v>5</v>
      </c>
      <c r="I561" s="40">
        <f t="shared" si="6"/>
        <v>0</v>
      </c>
      <c r="J561" s="68">
        <f t="shared" si="7"/>
        <v>0</v>
      </c>
      <c r="K561" s="68">
        <f>($G561+$I561)*THONG_TIN_CHUNG!B$10</f>
        <v>0</v>
      </c>
      <c r="L561" s="58">
        <v>0</v>
      </c>
      <c r="M561" s="59"/>
    </row>
    <row r="562" spans="1:13" ht="25.5">
      <c r="A562" s="28"/>
      <c r="B562" s="71"/>
      <c r="C562" s="71"/>
      <c r="D562" s="71"/>
      <c r="E562" s="71"/>
      <c r="F562" s="71"/>
      <c r="G562" s="71"/>
      <c r="H562" s="28">
        <v>5</v>
      </c>
      <c r="I562" s="40">
        <f t="shared" si="6"/>
        <v>0</v>
      </c>
      <c r="J562" s="68">
        <f t="shared" si="7"/>
        <v>0</v>
      </c>
      <c r="K562" s="68">
        <f>($G562+$I562)*THONG_TIN_CHUNG!B$10</f>
        <v>0</v>
      </c>
      <c r="L562" s="58">
        <v>0</v>
      </c>
      <c r="M562" s="59"/>
    </row>
    <row r="563" spans="1:13" ht="25.5">
      <c r="A563" s="28"/>
      <c r="B563" s="71"/>
      <c r="C563" s="71"/>
      <c r="D563" s="71"/>
      <c r="E563" s="71"/>
      <c r="F563" s="71"/>
      <c r="G563" s="71"/>
      <c r="H563" s="28">
        <v>5</v>
      </c>
      <c r="I563" s="40">
        <f t="shared" si="6"/>
        <v>0</v>
      </c>
      <c r="J563" s="68">
        <f t="shared" si="7"/>
        <v>0</v>
      </c>
      <c r="K563" s="68">
        <f>($G563+$I563)*THONG_TIN_CHUNG!B$10</f>
        <v>0</v>
      </c>
      <c r="L563" s="58">
        <v>0</v>
      </c>
      <c r="M563" s="59"/>
    </row>
    <row r="564" spans="1:13" ht="25.5">
      <c r="A564" s="28"/>
      <c r="B564" s="71"/>
      <c r="C564" s="71"/>
      <c r="D564" s="71"/>
      <c r="E564" s="71"/>
      <c r="F564" s="71"/>
      <c r="G564" s="71"/>
      <c r="H564" s="28">
        <v>5</v>
      </c>
      <c r="I564" s="40">
        <f t="shared" si="6"/>
        <v>0</v>
      </c>
      <c r="J564" s="68">
        <f t="shared" si="7"/>
        <v>0</v>
      </c>
      <c r="K564" s="68">
        <f>($G564+$I564)*THONG_TIN_CHUNG!B$10</f>
        <v>0</v>
      </c>
      <c r="L564" s="58">
        <v>0</v>
      </c>
      <c r="M564" s="59"/>
    </row>
    <row r="565" spans="1:13" ht="25.5">
      <c r="A565" s="28"/>
      <c r="B565" s="71"/>
      <c r="C565" s="71"/>
      <c r="D565" s="71"/>
      <c r="E565" s="71"/>
      <c r="F565" s="71"/>
      <c r="G565" s="71"/>
      <c r="H565" s="28">
        <v>5</v>
      </c>
      <c r="I565" s="40">
        <f t="shared" si="6"/>
        <v>0</v>
      </c>
      <c r="J565" s="68">
        <f t="shared" si="7"/>
        <v>0</v>
      </c>
      <c r="K565" s="68">
        <f>($G565+$I565)*THONG_TIN_CHUNG!B$10</f>
        <v>0</v>
      </c>
      <c r="L565" s="58">
        <v>0</v>
      </c>
      <c r="M565" s="59"/>
    </row>
    <row r="566" spans="1:13" ht="25.5">
      <c r="A566" s="28"/>
      <c r="B566" s="71"/>
      <c r="C566" s="71"/>
      <c r="D566" s="71"/>
      <c r="E566" s="71"/>
      <c r="F566" s="71"/>
      <c r="G566" s="71"/>
      <c r="H566" s="28">
        <v>5</v>
      </c>
      <c r="I566" s="40">
        <f t="shared" si="6"/>
        <v>0</v>
      </c>
      <c r="J566" s="68">
        <f t="shared" si="7"/>
        <v>0</v>
      </c>
      <c r="K566" s="68">
        <f>($G566+$I566)*THONG_TIN_CHUNG!B$10</f>
        <v>0</v>
      </c>
      <c r="L566" s="58">
        <v>0</v>
      </c>
      <c r="M566" s="59"/>
    </row>
    <row r="567" spans="1:13" ht="25.5">
      <c r="A567" s="28"/>
      <c r="B567" s="71"/>
      <c r="C567" s="71"/>
      <c r="D567" s="71"/>
      <c r="E567" s="71"/>
      <c r="F567" s="71"/>
      <c r="G567" s="71"/>
      <c r="H567" s="28">
        <v>5</v>
      </c>
      <c r="I567" s="40">
        <f t="shared" si="6"/>
        <v>0</v>
      </c>
      <c r="J567" s="68">
        <f t="shared" si="7"/>
        <v>0</v>
      </c>
      <c r="K567" s="68">
        <f>($G567+$I567)*THONG_TIN_CHUNG!B$10</f>
        <v>0</v>
      </c>
      <c r="L567" s="58">
        <v>0</v>
      </c>
      <c r="M567" s="59"/>
    </row>
    <row r="568" spans="1:13" ht="25.5">
      <c r="A568" s="28"/>
      <c r="B568" s="71"/>
      <c r="C568" s="71"/>
      <c r="D568" s="71"/>
      <c r="E568" s="71"/>
      <c r="F568" s="71"/>
      <c r="G568" s="71"/>
      <c r="H568" s="28">
        <v>5</v>
      </c>
      <c r="I568" s="40">
        <f t="shared" si="6"/>
        <v>0</v>
      </c>
      <c r="J568" s="68">
        <f t="shared" si="7"/>
        <v>0</v>
      </c>
      <c r="K568" s="68">
        <f>($G568+$I568)*THONG_TIN_CHUNG!B$10</f>
        <v>0</v>
      </c>
      <c r="L568" s="58">
        <v>0</v>
      </c>
      <c r="M568" s="59"/>
    </row>
    <row r="569" spans="1:13" ht="25.5">
      <c r="A569" s="28"/>
      <c r="B569" s="71"/>
      <c r="C569" s="71"/>
      <c r="D569" s="71"/>
      <c r="E569" s="71"/>
      <c r="F569" s="71"/>
      <c r="G569" s="71"/>
      <c r="H569" s="28">
        <v>5</v>
      </c>
      <c r="I569" s="40">
        <f t="shared" si="6"/>
        <v>0</v>
      </c>
      <c r="J569" s="68">
        <f t="shared" si="7"/>
        <v>0</v>
      </c>
      <c r="K569" s="68">
        <f>($G569+$I569)*THONG_TIN_CHUNG!B$10</f>
        <v>0</v>
      </c>
      <c r="L569" s="58">
        <v>0</v>
      </c>
      <c r="M569" s="59"/>
    </row>
    <row r="570" spans="1:13" ht="25.5">
      <c r="A570" s="28"/>
      <c r="B570" s="71"/>
      <c r="C570" s="71"/>
      <c r="D570" s="71"/>
      <c r="E570" s="71"/>
      <c r="F570" s="71"/>
      <c r="G570" s="71"/>
      <c r="H570" s="28">
        <v>5</v>
      </c>
      <c r="I570" s="40">
        <f t="shared" si="6"/>
        <v>0</v>
      </c>
      <c r="J570" s="68">
        <f t="shared" si="7"/>
        <v>0</v>
      </c>
      <c r="K570" s="68">
        <f>($G570+$I570)*THONG_TIN_CHUNG!B$10</f>
        <v>0</v>
      </c>
      <c r="L570" s="58">
        <v>0</v>
      </c>
      <c r="M570" s="59"/>
    </row>
    <row r="571" spans="1:13" ht="25.5">
      <c r="A571" s="28"/>
      <c r="B571" s="71"/>
      <c r="C571" s="71"/>
      <c r="D571" s="71"/>
      <c r="E571" s="71"/>
      <c r="F571" s="71"/>
      <c r="G571" s="71"/>
      <c r="H571" s="28">
        <v>5</v>
      </c>
      <c r="I571" s="40">
        <f t="shared" si="6"/>
        <v>0</v>
      </c>
      <c r="J571" s="68">
        <f t="shared" si="7"/>
        <v>0</v>
      </c>
      <c r="K571" s="68">
        <f>($G571+$I571)*THONG_TIN_CHUNG!B$10</f>
        <v>0</v>
      </c>
      <c r="L571" s="58">
        <v>0</v>
      </c>
      <c r="M571" s="59"/>
    </row>
    <row r="572" spans="1:13" ht="25.5">
      <c r="A572" s="28"/>
      <c r="B572" s="71"/>
      <c r="C572" s="71"/>
      <c r="D572" s="71"/>
      <c r="E572" s="71"/>
      <c r="F572" s="71"/>
      <c r="G572" s="71"/>
      <c r="H572" s="28">
        <v>5</v>
      </c>
      <c r="I572" s="40">
        <f t="shared" si="6"/>
        <v>0</v>
      </c>
      <c r="J572" s="68">
        <f t="shared" si="7"/>
        <v>0</v>
      </c>
      <c r="K572" s="68">
        <f>($G572+$I572)*THONG_TIN_CHUNG!B$10</f>
        <v>0</v>
      </c>
      <c r="L572" s="58">
        <v>0</v>
      </c>
      <c r="M572" s="59"/>
    </row>
    <row r="573" spans="1:13" ht="25.5">
      <c r="A573" s="28"/>
      <c r="B573" s="71"/>
      <c r="C573" s="71"/>
      <c r="D573" s="71"/>
      <c r="E573" s="71"/>
      <c r="F573" s="71"/>
      <c r="G573" s="71"/>
      <c r="H573" s="28">
        <v>5</v>
      </c>
      <c r="I573" s="40">
        <f t="shared" si="6"/>
        <v>0</v>
      </c>
      <c r="J573" s="68">
        <f t="shared" si="7"/>
        <v>0</v>
      </c>
      <c r="K573" s="68">
        <f>($G573+$I573)*THONG_TIN_CHUNG!B$10</f>
        <v>0</v>
      </c>
      <c r="L573" s="58">
        <v>0</v>
      </c>
      <c r="M573" s="59"/>
    </row>
    <row r="574" spans="1:13" ht="25.5">
      <c r="A574" s="28"/>
      <c r="B574" s="71"/>
      <c r="C574" s="71"/>
      <c r="D574" s="71"/>
      <c r="E574" s="71"/>
      <c r="F574" s="71"/>
      <c r="G574" s="71"/>
      <c r="H574" s="28">
        <v>5</v>
      </c>
      <c r="I574" s="40">
        <f t="shared" si="6"/>
        <v>0</v>
      </c>
      <c r="J574" s="68">
        <f t="shared" si="7"/>
        <v>0</v>
      </c>
      <c r="K574" s="68">
        <f>($G574+$I574)*THONG_TIN_CHUNG!B$10</f>
        <v>0</v>
      </c>
      <c r="L574" s="58">
        <v>0</v>
      </c>
      <c r="M574" s="59"/>
    </row>
    <row r="575" spans="1:13" ht="25.5">
      <c r="A575" s="28"/>
      <c r="B575" s="71"/>
      <c r="C575" s="71"/>
      <c r="D575" s="71"/>
      <c r="E575" s="71"/>
      <c r="F575" s="71"/>
      <c r="G575" s="71"/>
      <c r="H575" s="28">
        <v>5</v>
      </c>
      <c r="I575" s="40">
        <f t="shared" si="6"/>
        <v>0</v>
      </c>
      <c r="J575" s="68">
        <f t="shared" si="7"/>
        <v>0</v>
      </c>
      <c r="K575" s="68">
        <f>($G575+$I575)*THONG_TIN_CHUNG!B$10</f>
        <v>0</v>
      </c>
      <c r="L575" s="58">
        <v>0</v>
      </c>
      <c r="M575" s="59"/>
    </row>
    <row r="576" spans="1:13" ht="25.5">
      <c r="A576" s="28"/>
      <c r="B576" s="71"/>
      <c r="C576" s="71"/>
      <c r="D576" s="71"/>
      <c r="E576" s="71"/>
      <c r="F576" s="71"/>
      <c r="G576" s="71"/>
      <c r="H576" s="28">
        <v>5</v>
      </c>
      <c r="I576" s="40">
        <f t="shared" si="6"/>
        <v>0</v>
      </c>
      <c r="J576" s="68">
        <f t="shared" si="7"/>
        <v>0</v>
      </c>
      <c r="K576" s="68">
        <f>($G576+$I576)*THONG_TIN_CHUNG!B$10</f>
        <v>0</v>
      </c>
      <c r="L576" s="58">
        <v>0</v>
      </c>
      <c r="M576" s="59"/>
    </row>
    <row r="577" spans="1:13" ht="25.5">
      <c r="A577" s="28"/>
      <c r="B577" s="71"/>
      <c r="C577" s="71"/>
      <c r="D577" s="71"/>
      <c r="E577" s="71"/>
      <c r="F577" s="71"/>
      <c r="G577" s="71"/>
      <c r="H577" s="28">
        <v>5</v>
      </c>
      <c r="I577" s="40">
        <f t="shared" si="6"/>
        <v>0</v>
      </c>
      <c r="J577" s="68">
        <f t="shared" si="7"/>
        <v>0</v>
      </c>
      <c r="K577" s="68">
        <f>($G577+$I577)*THONG_TIN_CHUNG!B$10</f>
        <v>0</v>
      </c>
      <c r="L577" s="58">
        <v>0</v>
      </c>
      <c r="M577" s="59"/>
    </row>
    <row r="578" spans="1:13" ht="25.5">
      <c r="A578" s="28"/>
      <c r="B578" s="71"/>
      <c r="C578" s="71"/>
      <c r="D578" s="71"/>
      <c r="E578" s="71"/>
      <c r="F578" s="71"/>
      <c r="G578" s="71"/>
      <c r="H578" s="28">
        <v>5</v>
      </c>
      <c r="I578" s="40">
        <f t="shared" si="6"/>
        <v>0</v>
      </c>
      <c r="J578" s="68">
        <f t="shared" si="7"/>
        <v>0</v>
      </c>
      <c r="K578" s="68">
        <f>($G578+$I578)*THONG_TIN_CHUNG!B$10</f>
        <v>0</v>
      </c>
      <c r="L578" s="58">
        <v>0</v>
      </c>
      <c r="M578" s="59"/>
    </row>
    <row r="579" spans="1:13" ht="25.5">
      <c r="A579" s="28"/>
      <c r="B579" s="71"/>
      <c r="C579" s="71"/>
      <c r="D579" s="71"/>
      <c r="E579" s="71"/>
      <c r="F579" s="71"/>
      <c r="G579" s="71"/>
      <c r="H579" s="28">
        <v>5</v>
      </c>
      <c r="I579" s="40">
        <f t="shared" si="6"/>
        <v>0</v>
      </c>
      <c r="J579" s="68">
        <f t="shared" si="7"/>
        <v>0</v>
      </c>
      <c r="K579" s="68">
        <f>($G579+$I579)*THONG_TIN_CHUNG!B$10</f>
        <v>0</v>
      </c>
      <c r="L579" s="58">
        <v>0</v>
      </c>
      <c r="M579" s="59"/>
    </row>
    <row r="580" spans="1:13" ht="25.5">
      <c r="A580" s="28"/>
      <c r="B580" s="71"/>
      <c r="C580" s="71"/>
      <c r="D580" s="71"/>
      <c r="E580" s="71"/>
      <c r="F580" s="71"/>
      <c r="G580" s="71"/>
      <c r="H580" s="28">
        <v>5</v>
      </c>
      <c r="I580" s="40">
        <f t="shared" si="6"/>
        <v>0</v>
      </c>
      <c r="J580" s="68">
        <f t="shared" si="7"/>
        <v>0</v>
      </c>
      <c r="K580" s="68">
        <f>($G580+$I580)*THONG_TIN_CHUNG!B$10</f>
        <v>0</v>
      </c>
      <c r="L580" s="58">
        <v>0</v>
      </c>
      <c r="M580" s="59"/>
    </row>
    <row r="581" spans="1:13" ht="25.5">
      <c r="A581" s="28"/>
      <c r="B581" s="71"/>
      <c r="C581" s="71"/>
      <c r="D581" s="71"/>
      <c r="E581" s="71"/>
      <c r="F581" s="71"/>
      <c r="G581" s="71"/>
      <c r="H581" s="28">
        <v>5</v>
      </c>
      <c r="I581" s="40">
        <f t="shared" si="6"/>
        <v>0</v>
      </c>
      <c r="J581" s="68">
        <f t="shared" si="7"/>
        <v>0</v>
      </c>
      <c r="K581" s="68">
        <f>($G581+$I581)*THONG_TIN_CHUNG!B$10</f>
        <v>0</v>
      </c>
      <c r="L581" s="58">
        <v>0</v>
      </c>
      <c r="M581" s="59"/>
    </row>
    <row r="582" spans="1:13" ht="25.5">
      <c r="A582" s="28"/>
      <c r="B582" s="71"/>
      <c r="C582" s="71"/>
      <c r="D582" s="71"/>
      <c r="E582" s="71"/>
      <c r="F582" s="71"/>
      <c r="G582" s="71"/>
      <c r="H582" s="28">
        <v>5</v>
      </c>
      <c r="I582" s="40">
        <f t="shared" si="6"/>
        <v>0</v>
      </c>
      <c r="J582" s="68">
        <f t="shared" si="7"/>
        <v>0</v>
      </c>
      <c r="K582" s="68">
        <f>($G582+$I582)*THONG_TIN_CHUNG!B$10</f>
        <v>0</v>
      </c>
      <c r="L582" s="58">
        <v>0</v>
      </c>
      <c r="M582" s="59"/>
    </row>
    <row r="583" spans="1:13" ht="25.5">
      <c r="A583" s="28"/>
      <c r="B583" s="71"/>
      <c r="C583" s="71"/>
      <c r="D583" s="71"/>
      <c r="E583" s="71"/>
      <c r="F583" s="71"/>
      <c r="G583" s="71"/>
      <c r="H583" s="28">
        <v>5</v>
      </c>
      <c r="I583" s="40">
        <f t="shared" si="6"/>
        <v>0</v>
      </c>
      <c r="J583" s="68">
        <f t="shared" si="7"/>
        <v>0</v>
      </c>
      <c r="K583" s="68">
        <f>($G583+$I583)*THONG_TIN_CHUNG!B$10</f>
        <v>0</v>
      </c>
      <c r="L583" s="58">
        <v>0</v>
      </c>
      <c r="M583" s="59"/>
    </row>
    <row r="584" spans="1:13" ht="25.5">
      <c r="A584" s="28"/>
      <c r="B584" s="71"/>
      <c r="C584" s="71"/>
      <c r="D584" s="71"/>
      <c r="E584" s="71"/>
      <c r="F584" s="71"/>
      <c r="G584" s="71"/>
      <c r="H584" s="28">
        <v>5</v>
      </c>
      <c r="I584" s="40">
        <f t="shared" si="6"/>
        <v>0</v>
      </c>
      <c r="J584" s="68">
        <f t="shared" si="7"/>
        <v>0</v>
      </c>
      <c r="K584" s="68">
        <f>($G584+$I584)*THONG_TIN_CHUNG!B$10</f>
        <v>0</v>
      </c>
      <c r="L584" s="58">
        <v>0</v>
      </c>
      <c r="M584" s="59"/>
    </row>
    <row r="585" spans="1:13" ht="25.5">
      <c r="A585" s="28"/>
      <c r="B585" s="71"/>
      <c r="C585" s="71"/>
      <c r="D585" s="71"/>
      <c r="E585" s="71"/>
      <c r="F585" s="71"/>
      <c r="G585" s="71"/>
      <c r="H585" s="28">
        <v>5</v>
      </c>
      <c r="I585" s="40">
        <f t="shared" si="6"/>
        <v>0</v>
      </c>
      <c r="J585" s="68">
        <f t="shared" si="7"/>
        <v>0</v>
      </c>
      <c r="K585" s="68">
        <f>($G585+$I585)*THONG_TIN_CHUNG!B$10</f>
        <v>0</v>
      </c>
      <c r="L585" s="58">
        <v>0</v>
      </c>
      <c r="M585" s="59"/>
    </row>
    <row r="586" spans="1:13" ht="25.5">
      <c r="A586" s="28"/>
      <c r="B586" s="71"/>
      <c r="C586" s="71"/>
      <c r="D586" s="71"/>
      <c r="E586" s="71"/>
      <c r="F586" s="71"/>
      <c r="G586" s="71"/>
      <c r="H586" s="28">
        <v>5</v>
      </c>
      <c r="I586" s="40">
        <f t="shared" si="6"/>
        <v>0</v>
      </c>
      <c r="J586" s="68">
        <f t="shared" si="7"/>
        <v>0</v>
      </c>
      <c r="K586" s="68">
        <f>($G586+$I586)*THONG_TIN_CHUNG!B$10</f>
        <v>0</v>
      </c>
      <c r="L586" s="58">
        <v>0</v>
      </c>
      <c r="M586" s="59"/>
    </row>
    <row r="587" spans="1:13" ht="25.5">
      <c r="A587" s="28"/>
      <c r="B587" s="71"/>
      <c r="C587" s="71"/>
      <c r="D587" s="71"/>
      <c r="E587" s="71"/>
      <c r="F587" s="71"/>
      <c r="G587" s="71"/>
      <c r="H587" s="28">
        <v>5</v>
      </c>
      <c r="I587" s="40">
        <f t="shared" si="6"/>
        <v>0</v>
      </c>
      <c r="J587" s="68">
        <f t="shared" si="7"/>
        <v>0</v>
      </c>
      <c r="K587" s="68">
        <f>($G587+$I587)*THONG_TIN_CHUNG!B$10</f>
        <v>0</v>
      </c>
      <c r="L587" s="58">
        <v>0</v>
      </c>
      <c r="M587" s="59"/>
    </row>
    <row r="588" spans="1:13" ht="25.5">
      <c r="A588" s="28"/>
      <c r="B588" s="71"/>
      <c r="C588" s="71"/>
      <c r="D588" s="71"/>
      <c r="E588" s="71"/>
      <c r="F588" s="71"/>
      <c r="G588" s="71"/>
      <c r="H588" s="28">
        <v>5</v>
      </c>
      <c r="I588" s="40">
        <f t="shared" si="6"/>
        <v>0</v>
      </c>
      <c r="J588" s="68">
        <f t="shared" si="7"/>
        <v>0</v>
      </c>
      <c r="K588" s="68">
        <f>($G588+$I588)*THONG_TIN_CHUNG!B$10</f>
        <v>0</v>
      </c>
      <c r="L588" s="58">
        <v>0</v>
      </c>
      <c r="M588" s="59"/>
    </row>
    <row r="589" spans="1:13" ht="25.5">
      <c r="A589" s="28"/>
      <c r="B589" s="71"/>
      <c r="C589" s="71"/>
      <c r="D589" s="71"/>
      <c r="E589" s="71"/>
      <c r="F589" s="71"/>
      <c r="G589" s="71"/>
      <c r="H589" s="28">
        <v>5</v>
      </c>
      <c r="I589" s="40">
        <f t="shared" si="6"/>
        <v>0</v>
      </c>
      <c r="J589" s="68">
        <f t="shared" si="7"/>
        <v>0</v>
      </c>
      <c r="K589" s="68">
        <f>($G589+$I589)*THONG_TIN_CHUNG!B$10</f>
        <v>0</v>
      </c>
      <c r="L589" s="58">
        <v>0</v>
      </c>
      <c r="M589" s="59"/>
    </row>
    <row r="590" spans="1:13" ht="25.5">
      <c r="A590" s="28"/>
      <c r="B590" s="71"/>
      <c r="C590" s="71"/>
      <c r="D590" s="71"/>
      <c r="E590" s="71"/>
      <c r="F590" s="71"/>
      <c r="G590" s="71"/>
      <c r="H590" s="28">
        <v>5</v>
      </c>
      <c r="I590" s="40">
        <f t="shared" si="6"/>
        <v>0</v>
      </c>
      <c r="J590" s="68">
        <f t="shared" si="7"/>
        <v>0</v>
      </c>
      <c r="K590" s="68">
        <f>($G590+$I590)*THONG_TIN_CHUNG!B$10</f>
        <v>0</v>
      </c>
      <c r="L590" s="58">
        <v>0</v>
      </c>
      <c r="M590" s="59"/>
    </row>
    <row r="591" spans="1:13" ht="25.5">
      <c r="A591" s="28"/>
      <c r="B591" s="71"/>
      <c r="C591" s="71"/>
      <c r="D591" s="71"/>
      <c r="E591" s="71"/>
      <c r="F591" s="71"/>
      <c r="G591" s="71"/>
      <c r="H591" s="28">
        <v>5</v>
      </c>
      <c r="I591" s="40">
        <f t="shared" si="6"/>
        <v>0</v>
      </c>
      <c r="J591" s="68">
        <f t="shared" si="7"/>
        <v>0</v>
      </c>
      <c r="K591" s="68">
        <f>($G591+$I591)*THONG_TIN_CHUNG!B$10</f>
        <v>0</v>
      </c>
      <c r="L591" s="58">
        <v>0</v>
      </c>
      <c r="M591" s="59"/>
    </row>
    <row r="592" spans="1:13" ht="25.5">
      <c r="A592" s="28"/>
      <c r="B592" s="71"/>
      <c r="C592" s="71"/>
      <c r="D592" s="71"/>
      <c r="E592" s="71"/>
      <c r="F592" s="71"/>
      <c r="G592" s="71"/>
      <c r="H592" s="28">
        <v>5</v>
      </c>
      <c r="I592" s="40">
        <f t="shared" si="6"/>
        <v>0</v>
      </c>
      <c r="J592" s="68">
        <f t="shared" si="7"/>
        <v>0</v>
      </c>
      <c r="K592" s="68">
        <f>($G592+$I592)*THONG_TIN_CHUNG!B$10</f>
        <v>0</v>
      </c>
      <c r="L592" s="58">
        <v>0</v>
      </c>
      <c r="M592" s="59"/>
    </row>
    <row r="593" spans="1:13" ht="25.5">
      <c r="A593" s="28"/>
      <c r="B593" s="71"/>
      <c r="C593" s="71"/>
      <c r="D593" s="71"/>
      <c r="E593" s="71"/>
      <c r="F593" s="71"/>
      <c r="G593" s="71"/>
      <c r="H593" s="28">
        <v>5</v>
      </c>
      <c r="I593" s="40">
        <f t="shared" si="6"/>
        <v>0</v>
      </c>
      <c r="J593" s="68">
        <f t="shared" si="7"/>
        <v>0</v>
      </c>
      <c r="K593" s="68">
        <f>($G593+$I593)*THONG_TIN_CHUNG!B$10</f>
        <v>0</v>
      </c>
      <c r="L593" s="58">
        <v>0</v>
      </c>
      <c r="M593" s="59"/>
    </row>
    <row r="594" spans="1:13" ht="25.5">
      <c r="A594" s="28"/>
      <c r="B594" s="71"/>
      <c r="C594" s="71"/>
      <c r="D594" s="71"/>
      <c r="E594" s="71"/>
      <c r="F594" s="71"/>
      <c r="G594" s="71"/>
      <c r="H594" s="28">
        <v>5</v>
      </c>
      <c r="I594" s="40">
        <f t="shared" si="6"/>
        <v>0</v>
      </c>
      <c r="J594" s="68">
        <f t="shared" si="7"/>
        <v>0</v>
      </c>
      <c r="K594" s="68">
        <f>($G594+$I594)*THONG_TIN_CHUNG!B$10</f>
        <v>0</v>
      </c>
      <c r="L594" s="58">
        <v>0</v>
      </c>
      <c r="M594" s="59"/>
    </row>
    <row r="595" spans="1:13" ht="25.5">
      <c r="A595" s="28"/>
      <c r="B595" s="71"/>
      <c r="C595" s="71"/>
      <c r="D595" s="71"/>
      <c r="E595" s="71"/>
      <c r="F595" s="71"/>
      <c r="G595" s="71"/>
      <c r="H595" s="28">
        <v>5</v>
      </c>
      <c r="I595" s="40">
        <f t="shared" si="6"/>
        <v>0</v>
      </c>
      <c r="J595" s="68">
        <f t="shared" si="7"/>
        <v>0</v>
      </c>
      <c r="K595" s="68">
        <f>($G595+$I595)*THONG_TIN_CHUNG!B$10</f>
        <v>0</v>
      </c>
      <c r="L595" s="58">
        <v>0</v>
      </c>
      <c r="M595" s="59"/>
    </row>
    <row r="596" spans="1:13" ht="25.5">
      <c r="A596" s="28"/>
      <c r="B596" s="71"/>
      <c r="C596" s="71"/>
      <c r="D596" s="71"/>
      <c r="E596" s="71"/>
      <c r="F596" s="71"/>
      <c r="G596" s="71"/>
      <c r="H596" s="28">
        <v>5</v>
      </c>
      <c r="I596" s="40">
        <f t="shared" si="6"/>
        <v>0</v>
      </c>
      <c r="J596" s="68">
        <f t="shared" si="7"/>
        <v>0</v>
      </c>
      <c r="K596" s="68">
        <f>($G596+$I596)*THONG_TIN_CHUNG!B$10</f>
        <v>0</v>
      </c>
      <c r="L596" s="58">
        <v>0</v>
      </c>
      <c r="M596" s="59"/>
    </row>
    <row r="597" spans="1:13" ht="25.5">
      <c r="A597" s="28"/>
      <c r="B597" s="71"/>
      <c r="C597" s="71"/>
      <c r="D597" s="71"/>
      <c r="E597" s="71"/>
      <c r="F597" s="71"/>
      <c r="G597" s="71"/>
      <c r="H597" s="28">
        <v>5</v>
      </c>
      <c r="I597" s="40">
        <f t="shared" si="6"/>
        <v>0</v>
      </c>
      <c r="J597" s="68">
        <f t="shared" si="7"/>
        <v>0</v>
      </c>
      <c r="K597" s="68">
        <f>($G597+$I597)*THONG_TIN_CHUNG!B$10</f>
        <v>0</v>
      </c>
      <c r="L597" s="58">
        <v>0</v>
      </c>
      <c r="M597" s="59"/>
    </row>
    <row r="598" spans="1:13" ht="25.5">
      <c r="A598" s="28"/>
      <c r="B598" s="71"/>
      <c r="C598" s="71"/>
      <c r="D598" s="71"/>
      <c r="E598" s="71"/>
      <c r="F598" s="71"/>
      <c r="G598" s="71"/>
      <c r="H598" s="28">
        <v>5</v>
      </c>
      <c r="I598" s="40">
        <f t="shared" si="6"/>
        <v>0</v>
      </c>
      <c r="J598" s="68">
        <f t="shared" si="7"/>
        <v>0</v>
      </c>
      <c r="K598" s="68">
        <f>($G598+$I598)*THONG_TIN_CHUNG!B$10</f>
        <v>0</v>
      </c>
      <c r="L598" s="58">
        <v>0</v>
      </c>
      <c r="M598" s="59"/>
    </row>
    <row r="599" spans="1:13" ht="25.5">
      <c r="A599" s="28"/>
      <c r="B599" s="71"/>
      <c r="C599" s="71"/>
      <c r="D599" s="71"/>
      <c r="E599" s="71"/>
      <c r="F599" s="71"/>
      <c r="G599" s="71"/>
      <c r="H599" s="28">
        <v>5</v>
      </c>
      <c r="I599" s="40">
        <f t="shared" si="6"/>
        <v>0</v>
      </c>
      <c r="J599" s="68">
        <f t="shared" si="7"/>
        <v>0</v>
      </c>
      <c r="K599" s="68">
        <f>($G599+$I599)*THONG_TIN_CHUNG!B$10</f>
        <v>0</v>
      </c>
      <c r="L599" s="58">
        <v>0</v>
      </c>
      <c r="M599" s="59"/>
    </row>
    <row r="600" spans="1:13" ht="25.5">
      <c r="A600" s="28"/>
      <c r="B600" s="71"/>
      <c r="C600" s="71"/>
      <c r="D600" s="71"/>
      <c r="E600" s="71"/>
      <c r="F600" s="71"/>
      <c r="G600" s="71"/>
      <c r="H600" s="28">
        <v>5</v>
      </c>
      <c r="I600" s="40">
        <f t="shared" si="6"/>
        <v>0</v>
      </c>
      <c r="J600" s="68">
        <f t="shared" si="7"/>
        <v>0</v>
      </c>
      <c r="K600" s="68">
        <f>($G600+$I600)*THONG_TIN_CHUNG!B$10</f>
        <v>0</v>
      </c>
      <c r="L600" s="58">
        <v>0</v>
      </c>
      <c r="M600" s="59"/>
    </row>
    <row r="601" spans="1:13" ht="25.5">
      <c r="A601" s="28"/>
      <c r="B601" s="71"/>
      <c r="C601" s="71"/>
      <c r="D601" s="71"/>
      <c r="E601" s="71"/>
      <c r="F601" s="71"/>
      <c r="G601" s="71"/>
      <c r="H601" s="28">
        <v>5</v>
      </c>
      <c r="I601" s="40">
        <f t="shared" si="6"/>
        <v>0</v>
      </c>
      <c r="J601" s="68">
        <f t="shared" si="7"/>
        <v>0</v>
      </c>
      <c r="K601" s="68">
        <f>($G601+$I601)*THONG_TIN_CHUNG!B$10</f>
        <v>0</v>
      </c>
      <c r="L601" s="58">
        <v>0</v>
      </c>
      <c r="M601" s="59"/>
    </row>
    <row r="602" spans="1:13" ht="25.5">
      <c r="A602" s="28"/>
      <c r="B602" s="71"/>
      <c r="C602" s="71"/>
      <c r="D602" s="71"/>
      <c r="E602" s="71"/>
      <c r="F602" s="71"/>
      <c r="G602" s="71"/>
      <c r="H602" s="28">
        <v>5</v>
      </c>
      <c r="I602" s="40">
        <f t="shared" si="6"/>
        <v>0</v>
      </c>
      <c r="J602" s="68">
        <f t="shared" si="7"/>
        <v>0</v>
      </c>
      <c r="K602" s="68">
        <f>($G602+$I602)*THONG_TIN_CHUNG!B$10</f>
        <v>0</v>
      </c>
      <c r="L602" s="58">
        <v>0</v>
      </c>
      <c r="M602" s="59"/>
    </row>
    <row r="603" spans="1:13" ht="25.5">
      <c r="A603" s="28"/>
      <c r="B603" s="71"/>
      <c r="C603" s="71"/>
      <c r="D603" s="71"/>
      <c r="E603" s="71"/>
      <c r="F603" s="71"/>
      <c r="G603" s="71"/>
      <c r="H603" s="28">
        <v>5</v>
      </c>
      <c r="I603" s="40">
        <f t="shared" si="6"/>
        <v>0</v>
      </c>
      <c r="J603" s="68">
        <f t="shared" si="7"/>
        <v>0</v>
      </c>
      <c r="K603" s="68">
        <f>($G603+$I603)*THONG_TIN_CHUNG!B$10</f>
        <v>0</v>
      </c>
      <c r="L603" s="58">
        <v>0</v>
      </c>
      <c r="M603" s="59"/>
    </row>
    <row r="604" spans="1:13" ht="25.5">
      <c r="A604" s="28"/>
      <c r="B604" s="71"/>
      <c r="C604" s="71"/>
      <c r="D604" s="71"/>
      <c r="E604" s="71"/>
      <c r="F604" s="71"/>
      <c r="G604" s="71"/>
      <c r="H604" s="28">
        <v>5</v>
      </c>
      <c r="I604" s="40">
        <f t="shared" si="6"/>
        <v>0</v>
      </c>
      <c r="J604" s="68">
        <f t="shared" si="7"/>
        <v>0</v>
      </c>
      <c r="K604" s="68">
        <f>($G604+$I604)*THONG_TIN_CHUNG!B$10</f>
        <v>0</v>
      </c>
      <c r="L604" s="58">
        <v>0</v>
      </c>
      <c r="M604" s="59"/>
    </row>
    <row r="605" spans="1:13" ht="25.5">
      <c r="A605" s="28"/>
      <c r="B605" s="71"/>
      <c r="C605" s="71"/>
      <c r="D605" s="71"/>
      <c r="E605" s="71"/>
      <c r="F605" s="71"/>
      <c r="G605" s="71"/>
      <c r="H605" s="28">
        <v>5</v>
      </c>
      <c r="I605" s="40">
        <f t="shared" si="6"/>
        <v>0</v>
      </c>
      <c r="J605" s="68">
        <f t="shared" si="7"/>
        <v>0</v>
      </c>
      <c r="K605" s="68">
        <f>($G605+$I605)*THONG_TIN_CHUNG!B$10</f>
        <v>0</v>
      </c>
      <c r="L605" s="58">
        <v>0</v>
      </c>
      <c r="M605" s="59"/>
    </row>
    <row r="606" spans="1:13" ht="25.5">
      <c r="A606" s="28"/>
      <c r="B606" s="71"/>
      <c r="C606" s="71"/>
      <c r="D606" s="71"/>
      <c r="E606" s="71"/>
      <c r="F606" s="71"/>
      <c r="G606" s="71"/>
      <c r="H606" s="28">
        <v>5</v>
      </c>
      <c r="I606" s="40">
        <f t="shared" si="6"/>
        <v>0</v>
      </c>
      <c r="J606" s="68">
        <f t="shared" si="7"/>
        <v>0</v>
      </c>
      <c r="K606" s="68">
        <f>($G606+$I606)*THONG_TIN_CHUNG!B$10</f>
        <v>0</v>
      </c>
      <c r="L606" s="58">
        <v>0</v>
      </c>
      <c r="M606" s="59"/>
    </row>
    <row r="607" spans="1:13" ht="25.5">
      <c r="A607" s="28"/>
      <c r="B607" s="71"/>
      <c r="C607" s="71"/>
      <c r="D607" s="71"/>
      <c r="E607" s="71"/>
      <c r="F607" s="71"/>
      <c r="G607" s="71"/>
      <c r="H607" s="28">
        <v>5</v>
      </c>
      <c r="I607" s="40">
        <f t="shared" si="6"/>
        <v>0</v>
      </c>
      <c r="J607" s="68">
        <f t="shared" si="7"/>
        <v>0</v>
      </c>
      <c r="K607" s="68">
        <f>($G607+$I607)*THONG_TIN_CHUNG!B$10</f>
        <v>0</v>
      </c>
      <c r="L607" s="58">
        <v>0</v>
      </c>
      <c r="M607" s="59"/>
    </row>
    <row r="608" spans="1:13" ht="25.5">
      <c r="A608" s="28"/>
      <c r="B608" s="71"/>
      <c r="C608" s="71"/>
      <c r="D608" s="71"/>
      <c r="E608" s="71"/>
      <c r="F608" s="71"/>
      <c r="G608" s="71"/>
      <c r="H608" s="28">
        <v>5</v>
      </c>
      <c r="I608" s="40">
        <f t="shared" si="6"/>
        <v>0</v>
      </c>
      <c r="J608" s="68">
        <f t="shared" si="7"/>
        <v>0</v>
      </c>
      <c r="K608" s="68">
        <f>($G608+$I608)*THONG_TIN_CHUNG!B$10</f>
        <v>0</v>
      </c>
      <c r="L608" s="58">
        <v>0</v>
      </c>
      <c r="M608" s="59"/>
    </row>
    <row r="609" spans="1:13" ht="25.5">
      <c r="A609" s="28"/>
      <c r="B609" s="71"/>
      <c r="C609" s="71"/>
      <c r="D609" s="71"/>
      <c r="E609" s="71"/>
      <c r="F609" s="71"/>
      <c r="G609" s="71"/>
      <c r="H609" s="28">
        <v>5</v>
      </c>
      <c r="I609" s="40">
        <f t="shared" si="6"/>
        <v>0</v>
      </c>
      <c r="J609" s="68">
        <f t="shared" si="7"/>
        <v>0</v>
      </c>
      <c r="K609" s="68">
        <f>($G609+$I609)*THONG_TIN_CHUNG!B$10</f>
        <v>0</v>
      </c>
      <c r="L609" s="58">
        <v>0</v>
      </c>
      <c r="M609" s="59"/>
    </row>
    <row r="610" spans="1:13" ht="25.5">
      <c r="A610" s="28"/>
      <c r="B610" s="71"/>
      <c r="C610" s="71"/>
      <c r="D610" s="71"/>
      <c r="E610" s="71"/>
      <c r="F610" s="71"/>
      <c r="G610" s="71"/>
      <c r="H610" s="28">
        <v>5</v>
      </c>
      <c r="I610" s="40">
        <f t="shared" si="6"/>
        <v>0</v>
      </c>
      <c r="J610" s="68">
        <f t="shared" si="7"/>
        <v>0</v>
      </c>
      <c r="K610" s="68">
        <f>($G610+$I610)*THONG_TIN_CHUNG!B$10</f>
        <v>0</v>
      </c>
      <c r="L610" s="58">
        <v>0</v>
      </c>
      <c r="M610" s="59"/>
    </row>
    <row r="611" spans="1:13" ht="25.5">
      <c r="A611" s="28"/>
      <c r="B611" s="71"/>
      <c r="C611" s="71"/>
      <c r="D611" s="71"/>
      <c r="E611" s="71"/>
      <c r="F611" s="71"/>
      <c r="G611" s="71"/>
      <c r="H611" s="28">
        <v>5</v>
      </c>
      <c r="I611" s="40">
        <f t="shared" si="6"/>
        <v>0</v>
      </c>
      <c r="J611" s="68">
        <f t="shared" si="7"/>
        <v>0</v>
      </c>
      <c r="K611" s="68">
        <f>($G611+$I611)*THONG_TIN_CHUNG!B$10</f>
        <v>0</v>
      </c>
      <c r="L611" s="58">
        <v>0</v>
      </c>
      <c r="M611" s="59"/>
    </row>
    <row r="612" spans="1:13" ht="25.5">
      <c r="A612" s="28"/>
      <c r="B612" s="71"/>
      <c r="C612" s="71"/>
      <c r="D612" s="71"/>
      <c r="E612" s="71"/>
      <c r="F612" s="71"/>
      <c r="G612" s="71"/>
      <c r="H612" s="28">
        <v>5</v>
      </c>
      <c r="I612" s="40">
        <f t="shared" si="6"/>
        <v>0</v>
      </c>
      <c r="J612" s="68">
        <f t="shared" si="7"/>
        <v>0</v>
      </c>
      <c r="K612" s="68">
        <f>($G612+$I612)*THONG_TIN_CHUNG!B$10</f>
        <v>0</v>
      </c>
      <c r="L612" s="58">
        <v>0</v>
      </c>
      <c r="M612" s="59"/>
    </row>
    <row r="613" spans="1:13" ht="25.5">
      <c r="A613" s="28"/>
      <c r="B613" s="71"/>
      <c r="C613" s="71"/>
      <c r="D613" s="71"/>
      <c r="E613" s="71"/>
      <c r="F613" s="71"/>
      <c r="G613" s="71"/>
      <c r="H613" s="28">
        <v>5</v>
      </c>
      <c r="I613" s="40">
        <f t="shared" si="6"/>
        <v>0</v>
      </c>
      <c r="J613" s="68">
        <f t="shared" si="7"/>
        <v>0</v>
      </c>
      <c r="K613" s="68">
        <f>($G613+$I613)*THONG_TIN_CHUNG!B$10</f>
        <v>0</v>
      </c>
      <c r="L613" s="58">
        <v>0</v>
      </c>
      <c r="M613" s="59"/>
    </row>
    <row r="614" spans="1:13" ht="25.5">
      <c r="A614" s="28"/>
      <c r="B614" s="71"/>
      <c r="C614" s="71"/>
      <c r="D614" s="71"/>
      <c r="E614" s="71"/>
      <c r="F614" s="71"/>
      <c r="G614" s="71"/>
      <c r="H614" s="28">
        <v>5</v>
      </c>
      <c r="I614" s="40">
        <f t="shared" si="6"/>
        <v>0</v>
      </c>
      <c r="J614" s="68">
        <f t="shared" si="7"/>
        <v>0</v>
      </c>
      <c r="K614" s="68">
        <f>($G614+$I614)*THONG_TIN_CHUNG!B$10</f>
        <v>0</v>
      </c>
      <c r="L614" s="58">
        <v>0</v>
      </c>
      <c r="M614" s="59"/>
    </row>
    <row r="615" spans="1:13" ht="25.5">
      <c r="A615" s="28"/>
      <c r="B615" s="71"/>
      <c r="C615" s="71"/>
      <c r="D615" s="71"/>
      <c r="E615" s="71"/>
      <c r="F615" s="71"/>
      <c r="G615" s="71"/>
      <c r="H615" s="28">
        <v>5</v>
      </c>
      <c r="I615" s="40">
        <f t="shared" si="6"/>
        <v>0</v>
      </c>
      <c r="J615" s="68">
        <f t="shared" si="7"/>
        <v>0</v>
      </c>
      <c r="K615" s="68">
        <f>($G615+$I615)*THONG_TIN_CHUNG!B$10</f>
        <v>0</v>
      </c>
      <c r="L615" s="58">
        <v>0</v>
      </c>
      <c r="M615" s="59"/>
    </row>
    <row r="616" spans="1:13" ht="25.5">
      <c r="A616" s="28"/>
      <c r="B616" s="71"/>
      <c r="C616" s="71"/>
      <c r="D616" s="71"/>
      <c r="E616" s="71"/>
      <c r="F616" s="71"/>
      <c r="G616" s="71"/>
      <c r="H616" s="28">
        <v>5</v>
      </c>
      <c r="I616" s="40">
        <f t="shared" si="6"/>
        <v>0</v>
      </c>
      <c r="J616" s="68">
        <f t="shared" si="7"/>
        <v>0</v>
      </c>
      <c r="K616" s="68">
        <f>($G616+$I616)*THONG_TIN_CHUNG!B$10</f>
        <v>0</v>
      </c>
      <c r="L616" s="58">
        <v>0</v>
      </c>
      <c r="M616" s="59"/>
    </row>
    <row r="617" spans="1:13" ht="25.5">
      <c r="A617" s="28"/>
      <c r="B617" s="71"/>
      <c r="C617" s="71"/>
      <c r="D617" s="71"/>
      <c r="E617" s="71"/>
      <c r="F617" s="71"/>
      <c r="G617" s="71"/>
      <c r="H617" s="28">
        <v>5</v>
      </c>
      <c r="I617" s="40">
        <f t="shared" si="6"/>
        <v>0</v>
      </c>
      <c r="J617" s="68">
        <f t="shared" si="7"/>
        <v>0</v>
      </c>
      <c r="K617" s="68">
        <f>($G617+$I617)*THONG_TIN_CHUNG!B$10</f>
        <v>0</v>
      </c>
      <c r="L617" s="58">
        <v>0</v>
      </c>
      <c r="M617" s="59"/>
    </row>
    <row r="618" spans="1:13" ht="25.5">
      <c r="A618" s="28"/>
      <c r="B618" s="71"/>
      <c r="C618" s="71"/>
      <c r="D618" s="71"/>
      <c r="E618" s="71"/>
      <c r="F618" s="71"/>
      <c r="G618" s="71"/>
      <c r="H618" s="28">
        <v>5</v>
      </c>
      <c r="I618" s="40">
        <f t="shared" si="6"/>
        <v>0</v>
      </c>
      <c r="J618" s="68">
        <f t="shared" si="7"/>
        <v>0</v>
      </c>
      <c r="K618" s="68">
        <f>($G618+$I618)*THONG_TIN_CHUNG!B$10</f>
        <v>0</v>
      </c>
      <c r="L618" s="58">
        <v>0</v>
      </c>
      <c r="M618" s="59"/>
    </row>
    <row r="619" spans="1:13" ht="25.5">
      <c r="A619" s="28"/>
      <c r="B619" s="71"/>
      <c r="C619" s="71"/>
      <c r="D619" s="71"/>
      <c r="E619" s="71"/>
      <c r="F619" s="71"/>
      <c r="G619" s="71"/>
      <c r="H619" s="28">
        <v>5</v>
      </c>
      <c r="I619" s="40">
        <f t="shared" si="6"/>
        <v>0</v>
      </c>
      <c r="J619" s="68">
        <f t="shared" si="7"/>
        <v>0</v>
      </c>
      <c r="K619" s="68">
        <f>($G619+$I619)*THONG_TIN_CHUNG!B$10</f>
        <v>0</v>
      </c>
      <c r="L619" s="58">
        <v>0</v>
      </c>
      <c r="M619" s="59"/>
    </row>
    <row r="620" spans="1:13" ht="25.5">
      <c r="A620" s="28"/>
      <c r="B620" s="71"/>
      <c r="C620" s="71"/>
      <c r="D620" s="71"/>
      <c r="E620" s="71"/>
      <c r="F620" s="71"/>
      <c r="G620" s="71"/>
      <c r="H620" s="28">
        <v>5</v>
      </c>
      <c r="I620" s="40">
        <f t="shared" si="6"/>
        <v>0</v>
      </c>
      <c r="J620" s="68">
        <f t="shared" si="7"/>
        <v>0</v>
      </c>
      <c r="K620" s="68">
        <f>($G620+$I620)*THONG_TIN_CHUNG!B$10</f>
        <v>0</v>
      </c>
      <c r="L620" s="58">
        <v>0</v>
      </c>
      <c r="M620" s="59"/>
    </row>
    <row r="621" spans="1:13" ht="25.5">
      <c r="A621" s="28"/>
      <c r="B621" s="71"/>
      <c r="C621" s="71"/>
      <c r="D621" s="71"/>
      <c r="E621" s="71"/>
      <c r="F621" s="71"/>
      <c r="G621" s="71"/>
      <c r="H621" s="28">
        <v>5</v>
      </c>
      <c r="I621" s="40">
        <f t="shared" si="6"/>
        <v>0</v>
      </c>
      <c r="J621" s="68">
        <f t="shared" si="7"/>
        <v>0</v>
      </c>
      <c r="K621" s="68">
        <f>($G621+$I621)*THONG_TIN_CHUNG!B$10</f>
        <v>0</v>
      </c>
      <c r="L621" s="58">
        <v>0</v>
      </c>
      <c r="M621" s="59"/>
    </row>
    <row r="622" spans="1:13" ht="25.5">
      <c r="A622" s="28"/>
      <c r="B622" s="71"/>
      <c r="C622" s="71"/>
      <c r="D622" s="71"/>
      <c r="E622" s="71"/>
      <c r="F622" s="71"/>
      <c r="G622" s="71"/>
      <c r="H622" s="28">
        <v>5</v>
      </c>
      <c r="I622" s="40">
        <f t="shared" si="6"/>
        <v>0</v>
      </c>
      <c r="J622" s="68">
        <f t="shared" si="7"/>
        <v>0</v>
      </c>
      <c r="K622" s="68">
        <f>($G622+$I622)*THONG_TIN_CHUNG!B$10</f>
        <v>0</v>
      </c>
      <c r="L622" s="58">
        <v>0</v>
      </c>
      <c r="M622" s="59"/>
    </row>
    <row r="623" spans="1:13" ht="25.5">
      <c r="A623" s="28"/>
      <c r="B623" s="71"/>
      <c r="C623" s="71"/>
      <c r="D623" s="71"/>
      <c r="E623" s="71"/>
      <c r="F623" s="71"/>
      <c r="G623" s="71"/>
      <c r="H623" s="28">
        <v>5</v>
      </c>
      <c r="I623" s="40">
        <f t="shared" si="6"/>
        <v>0</v>
      </c>
      <c r="J623" s="68">
        <f t="shared" si="7"/>
        <v>0</v>
      </c>
      <c r="K623" s="68">
        <f>($G623+$I623)*THONG_TIN_CHUNG!B$10</f>
        <v>0</v>
      </c>
      <c r="L623" s="58">
        <v>0</v>
      </c>
      <c r="M623" s="59"/>
    </row>
    <row r="624" spans="1:13" ht="25.5">
      <c r="A624" s="28"/>
      <c r="B624" s="71"/>
      <c r="C624" s="71"/>
      <c r="D624" s="71"/>
      <c r="E624" s="71"/>
      <c r="F624" s="71"/>
      <c r="G624" s="71"/>
      <c r="H624" s="28">
        <v>5</v>
      </c>
      <c r="I624" s="40">
        <f t="shared" si="6"/>
        <v>0</v>
      </c>
      <c r="J624" s="68">
        <f t="shared" si="7"/>
        <v>0</v>
      </c>
      <c r="K624" s="68">
        <f>($G624+$I624)*THONG_TIN_CHUNG!B$10</f>
        <v>0</v>
      </c>
      <c r="L624" s="58">
        <v>0</v>
      </c>
      <c r="M624" s="59"/>
    </row>
    <row r="625" spans="1:13" ht="25.5">
      <c r="A625" s="28"/>
      <c r="B625" s="71"/>
      <c r="C625" s="71"/>
      <c r="D625" s="71"/>
      <c r="E625" s="71"/>
      <c r="F625" s="71"/>
      <c r="G625" s="71"/>
      <c r="H625" s="28">
        <v>5</v>
      </c>
      <c r="I625" s="40">
        <f t="shared" si="6"/>
        <v>0</v>
      </c>
      <c r="J625" s="68">
        <f t="shared" si="7"/>
        <v>0</v>
      </c>
      <c r="K625" s="68">
        <f>($G625+$I625)*THONG_TIN_CHUNG!B$10</f>
        <v>0</v>
      </c>
      <c r="L625" s="58">
        <v>0</v>
      </c>
      <c r="M625" s="59"/>
    </row>
    <row r="626" spans="1:13" ht="25.5">
      <c r="A626" s="28"/>
      <c r="B626" s="71"/>
      <c r="C626" s="71"/>
      <c r="D626" s="71"/>
      <c r="E626" s="71"/>
      <c r="F626" s="71"/>
      <c r="G626" s="71"/>
      <c r="H626" s="28">
        <v>5</v>
      </c>
      <c r="I626" s="40">
        <f t="shared" si="6"/>
        <v>0</v>
      </c>
      <c r="J626" s="68">
        <f t="shared" si="7"/>
        <v>0</v>
      </c>
      <c r="K626" s="68">
        <f>($G626+$I626)*THONG_TIN_CHUNG!B$10</f>
        <v>0</v>
      </c>
      <c r="L626" s="58">
        <v>0</v>
      </c>
      <c r="M626" s="59"/>
    </row>
    <row r="627" spans="1:13" ht="25.5">
      <c r="A627" s="28"/>
      <c r="B627" s="71"/>
      <c r="C627" s="71"/>
      <c r="D627" s="71"/>
      <c r="E627" s="71"/>
      <c r="F627" s="71"/>
      <c r="G627" s="71"/>
      <c r="H627" s="28">
        <v>5</v>
      </c>
      <c r="I627" s="40">
        <f t="shared" si="6"/>
        <v>0</v>
      </c>
      <c r="J627" s="68">
        <f t="shared" si="7"/>
        <v>0</v>
      </c>
      <c r="K627" s="68">
        <f>($G627+$I627)*THONG_TIN_CHUNG!B$10</f>
        <v>0</v>
      </c>
      <c r="L627" s="58">
        <v>0</v>
      </c>
      <c r="M627" s="59"/>
    </row>
    <row r="628" spans="1:13" ht="25.5">
      <c r="A628" s="28"/>
      <c r="B628" s="71"/>
      <c r="C628" s="71"/>
      <c r="D628" s="71"/>
      <c r="E628" s="71"/>
      <c r="F628" s="71"/>
      <c r="G628" s="71"/>
      <c r="H628" s="28">
        <v>5</v>
      </c>
      <c r="I628" s="40">
        <f t="shared" si="6"/>
        <v>0</v>
      </c>
      <c r="J628" s="68">
        <f t="shared" si="7"/>
        <v>0</v>
      </c>
      <c r="K628" s="68">
        <f>($G628+$I628)*THONG_TIN_CHUNG!B$10</f>
        <v>0</v>
      </c>
      <c r="L628" s="58">
        <v>0</v>
      </c>
      <c r="M628" s="59"/>
    </row>
    <row r="629" spans="1:13" ht="25.5">
      <c r="A629" s="28"/>
      <c r="B629" s="71"/>
      <c r="C629" s="71"/>
      <c r="D629" s="71"/>
      <c r="E629" s="71"/>
      <c r="F629" s="71"/>
      <c r="G629" s="71"/>
      <c r="H629" s="28">
        <v>5</v>
      </c>
      <c r="I629" s="40">
        <f t="shared" si="6"/>
        <v>0</v>
      </c>
      <c r="J629" s="68">
        <f t="shared" si="7"/>
        <v>0</v>
      </c>
      <c r="K629" s="68">
        <f>($G629+$I629)*THONG_TIN_CHUNG!B$10</f>
        <v>0</v>
      </c>
      <c r="L629" s="58">
        <v>0</v>
      </c>
      <c r="M629" s="59"/>
    </row>
    <row r="630" spans="1:13" ht="25.5">
      <c r="A630" s="28"/>
      <c r="B630" s="71"/>
      <c r="C630" s="71"/>
      <c r="D630" s="71"/>
      <c r="E630" s="71"/>
      <c r="F630" s="71"/>
      <c r="G630" s="71"/>
      <c r="H630" s="28">
        <v>5</v>
      </c>
      <c r="I630" s="40">
        <f t="shared" si="6"/>
        <v>0</v>
      </c>
      <c r="J630" s="68">
        <f t="shared" si="7"/>
        <v>0</v>
      </c>
      <c r="K630" s="68">
        <f>($G630+$I630)*THONG_TIN_CHUNG!B$10</f>
        <v>0</v>
      </c>
      <c r="L630" s="58">
        <v>0</v>
      </c>
      <c r="M630" s="59"/>
    </row>
    <row r="631" spans="1:13" ht="25.5">
      <c r="A631" s="28"/>
      <c r="B631" s="71"/>
      <c r="C631" s="71"/>
      <c r="D631" s="71"/>
      <c r="E631" s="71"/>
      <c r="F631" s="71"/>
      <c r="G631" s="71"/>
      <c r="H631" s="28">
        <v>5</v>
      </c>
      <c r="I631" s="40">
        <f t="shared" si="6"/>
        <v>0</v>
      </c>
      <c r="J631" s="68">
        <f t="shared" si="7"/>
        <v>0</v>
      </c>
      <c r="K631" s="68">
        <f>($G631+$I631)*THONG_TIN_CHUNG!B$10</f>
        <v>0</v>
      </c>
      <c r="L631" s="58">
        <v>0</v>
      </c>
      <c r="M631" s="59"/>
    </row>
    <row r="632" spans="1:13" ht="25.5">
      <c r="A632" s="28"/>
      <c r="B632" s="71"/>
      <c r="C632" s="71"/>
      <c r="D632" s="71"/>
      <c r="E632" s="71"/>
      <c r="F632" s="71"/>
      <c r="G632" s="71"/>
      <c r="H632" s="28">
        <v>5</v>
      </c>
      <c r="I632" s="40">
        <f t="shared" si="6"/>
        <v>0</v>
      </c>
      <c r="J632" s="68">
        <f t="shared" si="7"/>
        <v>0</v>
      </c>
      <c r="K632" s="68">
        <f>($G632+$I632)*THONG_TIN_CHUNG!B$10</f>
        <v>0</v>
      </c>
      <c r="L632" s="58">
        <v>0</v>
      </c>
      <c r="M632" s="59"/>
    </row>
    <row r="633" spans="1:13" ht="25.5">
      <c r="A633" s="28"/>
      <c r="B633" s="71"/>
      <c r="C633" s="71"/>
      <c r="D633" s="71"/>
      <c r="E633" s="71"/>
      <c r="F633" s="71"/>
      <c r="G633" s="71"/>
      <c r="H633" s="28">
        <v>5</v>
      </c>
      <c r="I633" s="40">
        <f t="shared" si="6"/>
        <v>0</v>
      </c>
      <c r="J633" s="68">
        <f t="shared" si="7"/>
        <v>0</v>
      </c>
      <c r="K633" s="68">
        <f>($G633+$I633)*THONG_TIN_CHUNG!B$10</f>
        <v>0</v>
      </c>
      <c r="L633" s="58">
        <v>0</v>
      </c>
      <c r="M633" s="59"/>
    </row>
    <row r="634" spans="1:13" ht="25.5">
      <c r="A634" s="28"/>
      <c r="B634" s="71"/>
      <c r="C634" s="71"/>
      <c r="D634" s="71"/>
      <c r="E634" s="71"/>
      <c r="F634" s="71"/>
      <c r="G634" s="71"/>
      <c r="H634" s="28">
        <v>5</v>
      </c>
      <c r="I634" s="40">
        <f t="shared" si="6"/>
        <v>0</v>
      </c>
      <c r="J634" s="68">
        <f t="shared" si="7"/>
        <v>0</v>
      </c>
      <c r="K634" s="68">
        <f>($G634+$I634)*THONG_TIN_CHUNG!B$10</f>
        <v>0</v>
      </c>
      <c r="L634" s="58">
        <v>0</v>
      </c>
      <c r="M634" s="59"/>
    </row>
    <row r="635" spans="1:13" ht="25.5">
      <c r="A635" s="28"/>
      <c r="B635" s="71"/>
      <c r="C635" s="71"/>
      <c r="D635" s="71"/>
      <c r="E635" s="71"/>
      <c r="F635" s="71"/>
      <c r="G635" s="71"/>
      <c r="H635" s="28">
        <v>5</v>
      </c>
      <c r="I635" s="40">
        <f t="shared" si="6"/>
        <v>0</v>
      </c>
      <c r="J635" s="68">
        <f t="shared" si="7"/>
        <v>0</v>
      </c>
      <c r="K635" s="68">
        <f>($G635+$I635)*THONG_TIN_CHUNG!B$10</f>
        <v>0</v>
      </c>
      <c r="L635" s="58">
        <v>0</v>
      </c>
      <c r="M635" s="59"/>
    </row>
    <row r="636" spans="1:13" ht="25.5">
      <c r="A636" s="28"/>
      <c r="B636" s="71"/>
      <c r="C636" s="71"/>
      <c r="D636" s="71"/>
      <c r="E636" s="71"/>
      <c r="F636" s="71"/>
      <c r="G636" s="71"/>
      <c r="H636" s="28">
        <v>5</v>
      </c>
      <c r="I636" s="40">
        <f t="shared" si="6"/>
        <v>0</v>
      </c>
      <c r="J636" s="68">
        <f t="shared" si="7"/>
        <v>0</v>
      </c>
      <c r="K636" s="68">
        <f>($G636+$I636)*THONG_TIN_CHUNG!B$10</f>
        <v>0</v>
      </c>
      <c r="L636" s="58">
        <v>0</v>
      </c>
      <c r="M636" s="59"/>
    </row>
    <row r="637" spans="1:13" ht="25.5">
      <c r="A637" s="28"/>
      <c r="B637" s="71"/>
      <c r="C637" s="71"/>
      <c r="D637" s="71"/>
      <c r="E637" s="71"/>
      <c r="F637" s="71"/>
      <c r="G637" s="71"/>
      <c r="H637" s="28">
        <v>5</v>
      </c>
      <c r="I637" s="40">
        <f t="shared" si="6"/>
        <v>0</v>
      </c>
      <c r="J637" s="68">
        <f t="shared" si="7"/>
        <v>0</v>
      </c>
      <c r="K637" s="68">
        <f>($G637+$I637)*THONG_TIN_CHUNG!B$10</f>
        <v>0</v>
      </c>
      <c r="L637" s="58">
        <v>0</v>
      </c>
      <c r="M637" s="59"/>
    </row>
    <row r="638" spans="1:13" ht="25.5">
      <c r="A638" s="28"/>
      <c r="B638" s="71"/>
      <c r="C638" s="71"/>
      <c r="D638" s="71"/>
      <c r="E638" s="71"/>
      <c r="F638" s="71"/>
      <c r="G638" s="71"/>
      <c r="H638" s="28">
        <v>5</v>
      </c>
      <c r="I638" s="40">
        <f t="shared" si="6"/>
        <v>0</v>
      </c>
      <c r="J638" s="68">
        <f t="shared" si="7"/>
        <v>0</v>
      </c>
      <c r="K638" s="68">
        <f>($G638+$I638)*THONG_TIN_CHUNG!B$10</f>
        <v>0</v>
      </c>
      <c r="L638" s="58">
        <v>0</v>
      </c>
      <c r="M638" s="59"/>
    </row>
    <row r="639" spans="1:13" ht="25.5">
      <c r="A639" s="28"/>
      <c r="B639" s="71"/>
      <c r="C639" s="71"/>
      <c r="D639" s="71"/>
      <c r="E639" s="71"/>
      <c r="F639" s="71"/>
      <c r="G639" s="71"/>
      <c r="H639" s="28">
        <v>5</v>
      </c>
      <c r="I639" s="40">
        <f t="shared" si="6"/>
        <v>0</v>
      </c>
      <c r="J639" s="68">
        <f t="shared" si="7"/>
        <v>0</v>
      </c>
      <c r="K639" s="68">
        <f>($G639+$I639)*THONG_TIN_CHUNG!B$10</f>
        <v>0</v>
      </c>
      <c r="L639" s="58">
        <v>0</v>
      </c>
      <c r="M639" s="59"/>
    </row>
    <row r="640" spans="1:13" ht="25.5">
      <c r="A640" s="28"/>
      <c r="B640" s="71"/>
      <c r="C640" s="71"/>
      <c r="D640" s="71"/>
      <c r="E640" s="71"/>
      <c r="F640" s="71"/>
      <c r="G640" s="71"/>
      <c r="H640" s="28">
        <v>5</v>
      </c>
      <c r="I640" s="40">
        <f t="shared" si="6"/>
        <v>0</v>
      </c>
      <c r="J640" s="68">
        <f t="shared" si="7"/>
        <v>0</v>
      </c>
      <c r="K640" s="68">
        <f>($G640+$I640)*THONG_TIN_CHUNG!B$10</f>
        <v>0</v>
      </c>
      <c r="L640" s="58">
        <v>0</v>
      </c>
      <c r="M640" s="59"/>
    </row>
    <row r="641" spans="1:13" ht="25.5">
      <c r="A641" s="28"/>
      <c r="B641" s="71"/>
      <c r="C641" s="71"/>
      <c r="D641" s="71"/>
      <c r="E641" s="71"/>
      <c r="F641" s="71"/>
      <c r="G641" s="71"/>
      <c r="H641" s="28">
        <v>5</v>
      </c>
      <c r="I641" s="40">
        <f t="shared" si="6"/>
        <v>0</v>
      </c>
      <c r="J641" s="68">
        <f t="shared" si="7"/>
        <v>0</v>
      </c>
      <c r="K641" s="68">
        <f>($G641+$I641)*THONG_TIN_CHUNG!B$10</f>
        <v>0</v>
      </c>
      <c r="L641" s="58">
        <v>0</v>
      </c>
      <c r="M641" s="59"/>
    </row>
    <row r="642" spans="1:13" ht="25.5">
      <c r="A642" s="28"/>
      <c r="B642" s="71"/>
      <c r="C642" s="71"/>
      <c r="D642" s="71"/>
      <c r="E642" s="71"/>
      <c r="F642" s="71"/>
      <c r="G642" s="71"/>
      <c r="H642" s="28">
        <v>5</v>
      </c>
      <c r="I642" s="40">
        <f t="shared" si="6"/>
        <v>0</v>
      </c>
      <c r="J642" s="68">
        <f t="shared" si="7"/>
        <v>0</v>
      </c>
      <c r="K642" s="68">
        <f>($G642+$I642)*THONG_TIN_CHUNG!B$10</f>
        <v>0</v>
      </c>
      <c r="L642" s="58">
        <v>0</v>
      </c>
      <c r="M642" s="59"/>
    </row>
    <row r="643" spans="1:13" ht="25.5">
      <c r="A643" s="28"/>
      <c r="B643" s="71"/>
      <c r="C643" s="71"/>
      <c r="D643" s="71"/>
      <c r="E643" s="71"/>
      <c r="F643" s="71"/>
      <c r="G643" s="71"/>
      <c r="H643" s="28">
        <v>5</v>
      </c>
      <c r="I643" s="40">
        <f t="shared" si="6"/>
        <v>0</v>
      </c>
      <c r="J643" s="68">
        <f t="shared" si="7"/>
        <v>0</v>
      </c>
      <c r="K643" s="68">
        <f>($G643+$I643)*THONG_TIN_CHUNG!B$10</f>
        <v>0</v>
      </c>
      <c r="L643" s="58">
        <v>0</v>
      </c>
      <c r="M643" s="59"/>
    </row>
    <row r="644" spans="1:13" ht="25.5">
      <c r="A644" s="28"/>
      <c r="B644" s="71"/>
      <c r="C644" s="71"/>
      <c r="D644" s="71"/>
      <c r="E644" s="71"/>
      <c r="F644" s="71"/>
      <c r="G644" s="71"/>
      <c r="H644" s="28">
        <v>5</v>
      </c>
      <c r="I644" s="40">
        <f t="shared" si="6"/>
        <v>0</v>
      </c>
      <c r="J644" s="68">
        <f t="shared" si="7"/>
        <v>0</v>
      </c>
      <c r="K644" s="68">
        <f>($G644+$I644)*THONG_TIN_CHUNG!B$10</f>
        <v>0</v>
      </c>
      <c r="L644" s="58">
        <v>0</v>
      </c>
      <c r="M644" s="59"/>
    </row>
    <row r="645" spans="1:13" ht="25.5">
      <c r="A645" s="28"/>
      <c r="B645" s="71"/>
      <c r="C645" s="71"/>
      <c r="D645" s="71"/>
      <c r="E645" s="71"/>
      <c r="F645" s="71"/>
      <c r="G645" s="71"/>
      <c r="H645" s="28">
        <v>5</v>
      </c>
      <c r="I645" s="40">
        <f t="shared" si="6"/>
        <v>0</v>
      </c>
      <c r="J645" s="68">
        <f t="shared" si="7"/>
        <v>0</v>
      </c>
      <c r="K645" s="68">
        <f>($G645+$I645)*THONG_TIN_CHUNG!B$10</f>
        <v>0</v>
      </c>
      <c r="L645" s="58">
        <v>0</v>
      </c>
      <c r="M645" s="59"/>
    </row>
    <row r="646" spans="1:13" ht="25.5">
      <c r="A646" s="28"/>
      <c r="B646" s="71"/>
      <c r="C646" s="71"/>
      <c r="D646" s="71"/>
      <c r="E646" s="71"/>
      <c r="F646" s="71"/>
      <c r="G646" s="71"/>
      <c r="H646" s="28">
        <v>5</v>
      </c>
      <c r="I646" s="40">
        <f t="shared" si="6"/>
        <v>0</v>
      </c>
      <c r="J646" s="68">
        <f t="shared" si="7"/>
        <v>0</v>
      </c>
      <c r="K646" s="68">
        <f>($G646+$I646)*THONG_TIN_CHUNG!B$10</f>
        <v>0</v>
      </c>
      <c r="L646" s="58">
        <v>0</v>
      </c>
      <c r="M646" s="59"/>
    </row>
    <row r="647" spans="1:13" ht="25.5">
      <c r="A647" s="28"/>
      <c r="B647" s="71"/>
      <c r="C647" s="71"/>
      <c r="D647" s="71"/>
      <c r="E647" s="71"/>
      <c r="F647" s="71"/>
      <c r="G647" s="71"/>
      <c r="H647" s="28">
        <v>5</v>
      </c>
      <c r="I647" s="40">
        <f t="shared" si="6"/>
        <v>0</v>
      </c>
      <c r="J647" s="68">
        <f t="shared" si="7"/>
        <v>0</v>
      </c>
      <c r="K647" s="68">
        <f>($G647+$I647)*THONG_TIN_CHUNG!B$10</f>
        <v>0</v>
      </c>
      <c r="L647" s="58">
        <v>0</v>
      </c>
      <c r="M647" s="59"/>
    </row>
    <row r="648" spans="1:13" ht="25.5">
      <c r="A648" s="28"/>
      <c r="B648" s="71"/>
      <c r="C648" s="71"/>
      <c r="D648" s="71"/>
      <c r="E648" s="71"/>
      <c r="F648" s="71"/>
      <c r="G648" s="71"/>
      <c r="H648" s="28">
        <v>5</v>
      </c>
      <c r="I648" s="40">
        <f t="shared" si="6"/>
        <v>0</v>
      </c>
      <c r="J648" s="68">
        <f t="shared" si="7"/>
        <v>0</v>
      </c>
      <c r="K648" s="68">
        <f>($G648+$I648)*THONG_TIN_CHUNG!B$10</f>
        <v>0</v>
      </c>
      <c r="L648" s="58">
        <v>0</v>
      </c>
      <c r="M648" s="59"/>
    </row>
    <row r="649" spans="1:13" ht="25.5">
      <c r="A649" s="28"/>
      <c r="B649" s="71"/>
      <c r="C649" s="71"/>
      <c r="D649" s="71"/>
      <c r="E649" s="71"/>
      <c r="F649" s="71"/>
      <c r="G649" s="71"/>
      <c r="H649" s="28">
        <v>5</v>
      </c>
      <c r="I649" s="40">
        <f t="shared" si="6"/>
        <v>0</v>
      </c>
      <c r="J649" s="68">
        <f t="shared" si="7"/>
        <v>0</v>
      </c>
      <c r="K649" s="68">
        <f>($G649+$I649)*THONG_TIN_CHUNG!B$10</f>
        <v>0</v>
      </c>
      <c r="L649" s="58">
        <v>0</v>
      </c>
      <c r="M649" s="59"/>
    </row>
    <row r="650" spans="1:13" ht="25.5">
      <c r="A650" s="28"/>
      <c r="B650" s="71"/>
      <c r="C650" s="71"/>
      <c r="D650" s="71"/>
      <c r="E650" s="71"/>
      <c r="F650" s="71"/>
      <c r="G650" s="71"/>
      <c r="H650" s="28">
        <v>5</v>
      </c>
      <c r="I650" s="40">
        <f t="shared" si="6"/>
        <v>0</v>
      </c>
      <c r="J650" s="68">
        <f t="shared" si="7"/>
        <v>0</v>
      </c>
      <c r="K650" s="68">
        <f>($G650+$I650)*THONG_TIN_CHUNG!B$10</f>
        <v>0</v>
      </c>
      <c r="L650" s="58">
        <v>0</v>
      </c>
      <c r="M650" s="59"/>
    </row>
    <row r="651" spans="1:13" ht="25.5">
      <c r="A651" s="28"/>
      <c r="B651" s="71"/>
      <c r="C651" s="71"/>
      <c r="D651" s="71"/>
      <c r="E651" s="71"/>
      <c r="F651" s="71"/>
      <c r="G651" s="71"/>
      <c r="H651" s="28">
        <v>5</v>
      </c>
      <c r="I651" s="40">
        <f t="shared" si="6"/>
        <v>0</v>
      </c>
      <c r="J651" s="68">
        <f t="shared" si="7"/>
        <v>0</v>
      </c>
      <c r="K651" s="68">
        <f>($G651+$I651)*THONG_TIN_CHUNG!B$10</f>
        <v>0</v>
      </c>
      <c r="L651" s="58">
        <v>0</v>
      </c>
      <c r="M651" s="59"/>
    </row>
    <row r="652" spans="1:13" ht="25.5">
      <c r="A652" s="28"/>
      <c r="B652" s="71"/>
      <c r="C652" s="71"/>
      <c r="D652" s="71"/>
      <c r="E652" s="71"/>
      <c r="F652" s="71"/>
      <c r="G652" s="71"/>
      <c r="H652" s="28">
        <v>5</v>
      </c>
      <c r="I652" s="40">
        <f t="shared" si="6"/>
        <v>0</v>
      </c>
      <c r="J652" s="68">
        <f t="shared" si="7"/>
        <v>0</v>
      </c>
      <c r="K652" s="68">
        <f>($G652+$I652)*THONG_TIN_CHUNG!B$10</f>
        <v>0</v>
      </c>
      <c r="L652" s="58">
        <v>0</v>
      </c>
      <c r="M652" s="59"/>
    </row>
    <row r="653" spans="1:13" ht="25.5">
      <c r="A653" s="28"/>
      <c r="B653" s="71"/>
      <c r="C653" s="71"/>
      <c r="D653" s="71"/>
      <c r="E653" s="71"/>
      <c r="F653" s="71"/>
      <c r="G653" s="71"/>
      <c r="H653" s="28">
        <v>5</v>
      </c>
      <c r="I653" s="40">
        <f t="shared" si="6"/>
        <v>0</v>
      </c>
      <c r="J653" s="68">
        <f t="shared" si="7"/>
        <v>0</v>
      </c>
      <c r="K653" s="68">
        <f>($G653+$I653)*THONG_TIN_CHUNG!B$10</f>
        <v>0</v>
      </c>
      <c r="L653" s="58">
        <v>0</v>
      </c>
      <c r="M653" s="59"/>
    </row>
    <row r="654" spans="1:13" ht="25.5">
      <c r="A654" s="28"/>
      <c r="B654" s="71"/>
      <c r="C654" s="71"/>
      <c r="D654" s="71"/>
      <c r="E654" s="71"/>
      <c r="F654" s="71"/>
      <c r="G654" s="71"/>
      <c r="H654" s="28">
        <v>5</v>
      </c>
      <c r="I654" s="40">
        <f t="shared" si="6"/>
        <v>0</v>
      </c>
      <c r="J654" s="68">
        <f t="shared" si="7"/>
        <v>0</v>
      </c>
      <c r="K654" s="68">
        <f>($G654+$I654)*THONG_TIN_CHUNG!B$10</f>
        <v>0</v>
      </c>
      <c r="L654" s="58">
        <v>0</v>
      </c>
      <c r="M654" s="59"/>
    </row>
    <row r="655" spans="1:13" ht="25.5">
      <c r="A655" s="28"/>
      <c r="B655" s="71"/>
      <c r="C655" s="71"/>
      <c r="D655" s="71"/>
      <c r="E655" s="71"/>
      <c r="F655" s="71"/>
      <c r="G655" s="71"/>
      <c r="H655" s="28">
        <v>5</v>
      </c>
      <c r="I655" s="40">
        <f t="shared" si="6"/>
        <v>0</v>
      </c>
      <c r="J655" s="68">
        <f t="shared" si="7"/>
        <v>0</v>
      </c>
      <c r="K655" s="68">
        <f>($G655+$I655)*THONG_TIN_CHUNG!B$10</f>
        <v>0</v>
      </c>
      <c r="L655" s="58">
        <v>0</v>
      </c>
      <c r="M655" s="59"/>
    </row>
    <row r="656" spans="1:13" ht="25.5">
      <c r="A656" s="28"/>
      <c r="B656" s="71"/>
      <c r="C656" s="71"/>
      <c r="D656" s="71"/>
      <c r="E656" s="71"/>
      <c r="F656" s="71"/>
      <c r="G656" s="71"/>
      <c r="H656" s="28">
        <v>5</v>
      </c>
      <c r="I656" s="40">
        <f t="shared" si="6"/>
        <v>0</v>
      </c>
      <c r="J656" s="68">
        <f t="shared" si="7"/>
        <v>0</v>
      </c>
      <c r="K656" s="68">
        <f>($G656+$I656)*THONG_TIN_CHUNG!B$10</f>
        <v>0</v>
      </c>
      <c r="L656" s="58">
        <v>0</v>
      </c>
      <c r="M656" s="59"/>
    </row>
    <row r="657" spans="1:13" ht="25.5">
      <c r="A657" s="28"/>
      <c r="B657" s="71"/>
      <c r="C657" s="71"/>
      <c r="D657" s="71"/>
      <c r="E657" s="71"/>
      <c r="F657" s="71"/>
      <c r="G657" s="71"/>
      <c r="H657" s="28">
        <v>5</v>
      </c>
      <c r="I657" s="40">
        <f t="shared" si="6"/>
        <v>0</v>
      </c>
      <c r="J657" s="68">
        <f t="shared" si="7"/>
        <v>0</v>
      </c>
      <c r="K657" s="68">
        <f>($G657+$I657)*THONG_TIN_CHUNG!B$10</f>
        <v>0</v>
      </c>
      <c r="L657" s="58">
        <v>0</v>
      </c>
      <c r="M657" s="59"/>
    </row>
    <row r="658" spans="1:13" ht="25.5">
      <c r="A658" s="28"/>
      <c r="B658" s="71"/>
      <c r="C658" s="71"/>
      <c r="D658" s="71"/>
      <c r="E658" s="71"/>
      <c r="F658" s="71"/>
      <c r="G658" s="71"/>
      <c r="H658" s="28">
        <v>5</v>
      </c>
      <c r="I658" s="40">
        <f t="shared" si="6"/>
        <v>0</v>
      </c>
      <c r="J658" s="68">
        <f t="shared" si="7"/>
        <v>0</v>
      </c>
      <c r="K658" s="68">
        <f>($G658+$I658)*THONG_TIN_CHUNG!B$10</f>
        <v>0</v>
      </c>
      <c r="L658" s="58">
        <v>0</v>
      </c>
      <c r="M658" s="59"/>
    </row>
    <row r="659" spans="1:13" ht="25.5">
      <c r="A659" s="28"/>
      <c r="B659" s="71"/>
      <c r="C659" s="71"/>
      <c r="D659" s="71"/>
      <c r="E659" s="71"/>
      <c r="F659" s="71"/>
      <c r="G659" s="71"/>
      <c r="H659" s="28">
        <v>5</v>
      </c>
      <c r="I659" s="40">
        <f t="shared" si="6"/>
        <v>0</v>
      </c>
      <c r="J659" s="68">
        <f t="shared" si="7"/>
        <v>0</v>
      </c>
      <c r="K659" s="68">
        <f>($G659+$I659)*THONG_TIN_CHUNG!B$10</f>
        <v>0</v>
      </c>
      <c r="L659" s="58">
        <v>0</v>
      </c>
      <c r="M659" s="59"/>
    </row>
    <row r="660" spans="1:13" ht="25.5">
      <c r="A660" s="28"/>
      <c r="B660" s="71"/>
      <c r="C660" s="71"/>
      <c r="D660" s="71"/>
      <c r="E660" s="71"/>
      <c r="F660" s="71"/>
      <c r="G660" s="71"/>
      <c r="H660" s="28">
        <v>5</v>
      </c>
      <c r="I660" s="40">
        <f t="shared" si="6"/>
        <v>0</v>
      </c>
      <c r="J660" s="68">
        <f t="shared" si="7"/>
        <v>0</v>
      </c>
      <c r="K660" s="68">
        <f>($G660+$I660)*THONG_TIN_CHUNG!B$10</f>
        <v>0</v>
      </c>
      <c r="L660" s="58">
        <v>0</v>
      </c>
      <c r="M660" s="59"/>
    </row>
    <row r="661" spans="1:13" ht="25.5">
      <c r="A661" s="28"/>
      <c r="B661" s="71"/>
      <c r="C661" s="71"/>
      <c r="D661" s="71"/>
      <c r="E661" s="71"/>
      <c r="F661" s="71"/>
      <c r="G661" s="71"/>
      <c r="H661" s="28">
        <v>5</v>
      </c>
      <c r="I661" s="40">
        <f t="shared" si="6"/>
        <v>0</v>
      </c>
      <c r="J661" s="68">
        <f t="shared" si="7"/>
        <v>0</v>
      </c>
      <c r="K661" s="68">
        <f>($G661+$I661)*THONG_TIN_CHUNG!B$10</f>
        <v>0</v>
      </c>
      <c r="L661" s="58">
        <v>0</v>
      </c>
      <c r="M661" s="59"/>
    </row>
    <row r="662" spans="1:13" ht="25.5">
      <c r="A662" s="28"/>
      <c r="B662" s="71"/>
      <c r="C662" s="71"/>
      <c r="D662" s="71"/>
      <c r="E662" s="71"/>
      <c r="F662" s="71"/>
      <c r="G662" s="71"/>
      <c r="H662" s="28">
        <v>5</v>
      </c>
      <c r="I662" s="40">
        <f t="shared" si="6"/>
        <v>0</v>
      </c>
      <c r="J662" s="68">
        <f t="shared" si="7"/>
        <v>0</v>
      </c>
      <c r="K662" s="68">
        <f>($G662+$I662)*THONG_TIN_CHUNG!B$10</f>
        <v>0</v>
      </c>
      <c r="L662" s="58">
        <v>0</v>
      </c>
      <c r="M662" s="59"/>
    </row>
    <row r="663" spans="1:13" ht="25.5">
      <c r="A663" s="28"/>
      <c r="B663" s="71"/>
      <c r="C663" s="71"/>
      <c r="D663" s="71"/>
      <c r="E663" s="71"/>
      <c r="F663" s="71"/>
      <c r="G663" s="71"/>
      <c r="H663" s="28">
        <v>5</v>
      </c>
      <c r="I663" s="40">
        <f t="shared" si="6"/>
        <v>0</v>
      </c>
      <c r="J663" s="68">
        <f t="shared" si="7"/>
        <v>0</v>
      </c>
      <c r="K663" s="68">
        <f>($G663+$I663)*THONG_TIN_CHUNG!B$10</f>
        <v>0</v>
      </c>
      <c r="L663" s="58">
        <v>0</v>
      </c>
      <c r="M663" s="59"/>
    </row>
    <row r="664" spans="1:13" ht="25.5">
      <c r="A664" s="28"/>
      <c r="B664" s="71"/>
      <c r="C664" s="71"/>
      <c r="D664" s="71"/>
      <c r="E664" s="71"/>
      <c r="F664" s="71"/>
      <c r="G664" s="71"/>
      <c r="H664" s="28">
        <v>5</v>
      </c>
      <c r="I664" s="40">
        <f t="shared" si="6"/>
        <v>0</v>
      </c>
      <c r="J664" s="68">
        <f t="shared" si="7"/>
        <v>0</v>
      </c>
      <c r="K664" s="68">
        <f>($G664+$I664)*THONG_TIN_CHUNG!B$10</f>
        <v>0</v>
      </c>
      <c r="L664" s="58">
        <v>0</v>
      </c>
      <c r="M664" s="59"/>
    </row>
    <row r="665" spans="1:13" ht="25.5">
      <c r="A665" s="28"/>
      <c r="B665" s="71"/>
      <c r="C665" s="71"/>
      <c r="D665" s="71"/>
      <c r="E665" s="71"/>
      <c r="F665" s="71"/>
      <c r="G665" s="71"/>
      <c r="H665" s="28">
        <v>5</v>
      </c>
      <c r="I665" s="40">
        <f t="shared" si="6"/>
        <v>0</v>
      </c>
      <c r="J665" s="68">
        <f t="shared" si="7"/>
        <v>0</v>
      </c>
      <c r="K665" s="68">
        <f>($G665+$I665)*THONG_TIN_CHUNG!B$10</f>
        <v>0</v>
      </c>
      <c r="L665" s="58">
        <v>0</v>
      </c>
      <c r="M665" s="59"/>
    </row>
    <row r="666" spans="1:13" ht="25.5">
      <c r="A666" s="28"/>
      <c r="B666" s="71"/>
      <c r="C666" s="71"/>
      <c r="D666" s="71"/>
      <c r="E666" s="71"/>
      <c r="F666" s="71"/>
      <c r="G666" s="71"/>
      <c r="H666" s="28">
        <v>5</v>
      </c>
      <c r="I666" s="40">
        <f t="shared" si="6"/>
        <v>0</v>
      </c>
      <c r="J666" s="68">
        <f t="shared" si="7"/>
        <v>0</v>
      </c>
      <c r="K666" s="68">
        <f>($G666+$I666)*THONG_TIN_CHUNG!B$10</f>
        <v>0</v>
      </c>
      <c r="L666" s="58">
        <v>0</v>
      </c>
      <c r="M666" s="59"/>
    </row>
    <row r="667" spans="1:13" ht="25.5">
      <c r="A667" s="28"/>
      <c r="B667" s="71"/>
      <c r="C667" s="71"/>
      <c r="D667" s="71"/>
      <c r="E667" s="71"/>
      <c r="F667" s="71"/>
      <c r="G667" s="71"/>
      <c r="H667" s="28">
        <v>5</v>
      </c>
      <c r="I667" s="40">
        <f t="shared" si="6"/>
        <v>0</v>
      </c>
      <c r="J667" s="68">
        <f t="shared" si="7"/>
        <v>0</v>
      </c>
      <c r="K667" s="68">
        <f>($G667+$I667)*THONG_TIN_CHUNG!B$10</f>
        <v>0</v>
      </c>
      <c r="L667" s="58">
        <v>0</v>
      </c>
      <c r="M667" s="59"/>
    </row>
    <row r="668" spans="1:13" ht="25.5">
      <c r="A668" s="28"/>
      <c r="B668" s="71"/>
      <c r="C668" s="71"/>
      <c r="D668" s="71"/>
      <c r="E668" s="71"/>
      <c r="F668" s="71"/>
      <c r="G668" s="71"/>
      <c r="H668" s="28">
        <v>5</v>
      </c>
      <c r="I668" s="40">
        <f t="shared" si="6"/>
        <v>0</v>
      </c>
      <c r="J668" s="68">
        <f t="shared" si="7"/>
        <v>0</v>
      </c>
      <c r="K668" s="68">
        <f>($G668+$I668)*THONG_TIN_CHUNG!B$10</f>
        <v>0</v>
      </c>
      <c r="L668" s="58">
        <v>0</v>
      </c>
      <c r="M668" s="59"/>
    </row>
    <row r="669" spans="1:13" ht="25.5">
      <c r="A669" s="28"/>
      <c r="B669" s="71"/>
      <c r="C669" s="71"/>
      <c r="D669" s="71"/>
      <c r="E669" s="71"/>
      <c r="F669" s="71"/>
      <c r="G669" s="71"/>
      <c r="H669" s="28">
        <v>5</v>
      </c>
      <c r="I669" s="40">
        <f t="shared" si="6"/>
        <v>0</v>
      </c>
      <c r="J669" s="68">
        <f t="shared" si="7"/>
        <v>0</v>
      </c>
      <c r="K669" s="68">
        <f>($G669+$I669)*THONG_TIN_CHUNG!B$10</f>
        <v>0</v>
      </c>
      <c r="L669" s="58">
        <v>0</v>
      </c>
      <c r="M669" s="59"/>
    </row>
    <row r="670" spans="1:13" ht="25.5">
      <c r="A670" s="28"/>
      <c r="B670" s="71"/>
      <c r="C670" s="71"/>
      <c r="D670" s="71"/>
      <c r="E670" s="71"/>
      <c r="F670" s="71"/>
      <c r="G670" s="71"/>
      <c r="H670" s="28">
        <v>5</v>
      </c>
      <c r="I670" s="40">
        <f t="shared" si="6"/>
        <v>0</v>
      </c>
      <c r="J670" s="68">
        <f t="shared" si="7"/>
        <v>0</v>
      </c>
      <c r="K670" s="68">
        <f>($G670+$I670)*THONG_TIN_CHUNG!B$10</f>
        <v>0</v>
      </c>
      <c r="L670" s="58">
        <v>0</v>
      </c>
      <c r="M670" s="59"/>
    </row>
    <row r="671" spans="1:13" ht="25.5">
      <c r="A671" s="28"/>
      <c r="B671" s="71"/>
      <c r="C671" s="71"/>
      <c r="D671" s="71"/>
      <c r="E671" s="71"/>
      <c r="F671" s="71"/>
      <c r="G671" s="71"/>
      <c r="H671" s="28">
        <v>5</v>
      </c>
      <c r="I671" s="40">
        <f t="shared" si="6"/>
        <v>0</v>
      </c>
      <c r="J671" s="68">
        <f t="shared" si="7"/>
        <v>0</v>
      </c>
      <c r="K671" s="68">
        <f>($G671+$I671)*THONG_TIN_CHUNG!B$10</f>
        <v>0</v>
      </c>
      <c r="L671" s="58">
        <v>0</v>
      </c>
      <c r="M671" s="59"/>
    </row>
    <row r="672" spans="1:13" ht="25.5">
      <c r="A672" s="28"/>
      <c r="B672" s="71"/>
      <c r="C672" s="71"/>
      <c r="D672" s="71"/>
      <c r="E672" s="71"/>
      <c r="F672" s="71"/>
      <c r="G672" s="71"/>
      <c r="H672" s="28">
        <v>5</v>
      </c>
      <c r="I672" s="40">
        <f t="shared" si="6"/>
        <v>0</v>
      </c>
      <c r="J672" s="68">
        <f t="shared" si="7"/>
        <v>0</v>
      </c>
      <c r="K672" s="68">
        <f>($G672+$I672)*THONG_TIN_CHUNG!B$10</f>
        <v>0</v>
      </c>
      <c r="L672" s="58">
        <v>0</v>
      </c>
      <c r="M672" s="59"/>
    </row>
    <row r="673" spans="1:13" ht="25.5">
      <c r="A673" s="28"/>
      <c r="B673" s="71"/>
      <c r="C673" s="71"/>
      <c r="D673" s="71"/>
      <c r="E673" s="71"/>
      <c r="F673" s="71"/>
      <c r="G673" s="71"/>
      <c r="H673" s="28">
        <v>5</v>
      </c>
      <c r="I673" s="40">
        <f t="shared" si="6"/>
        <v>0</v>
      </c>
      <c r="J673" s="68">
        <f t="shared" si="7"/>
        <v>0</v>
      </c>
      <c r="K673" s="68">
        <f>($G673+$I673)*THONG_TIN_CHUNG!B$10</f>
        <v>0</v>
      </c>
      <c r="L673" s="58">
        <v>0</v>
      </c>
      <c r="M673" s="59"/>
    </row>
    <row r="674" spans="1:13" ht="25.5">
      <c r="A674" s="28"/>
      <c r="B674" s="71"/>
      <c r="C674" s="71"/>
      <c r="D674" s="71"/>
      <c r="E674" s="71"/>
      <c r="F674" s="71"/>
      <c r="G674" s="71"/>
      <c r="H674" s="28">
        <v>5</v>
      </c>
      <c r="I674" s="40">
        <f t="shared" si="6"/>
        <v>0</v>
      </c>
      <c r="J674" s="68">
        <f t="shared" si="7"/>
        <v>0</v>
      </c>
      <c r="K674" s="68">
        <f>($G674+$I674)*THONG_TIN_CHUNG!B$10</f>
        <v>0</v>
      </c>
      <c r="L674" s="58">
        <v>0</v>
      </c>
      <c r="M674" s="59"/>
    </row>
    <row r="675" spans="1:13" ht="25.5">
      <c r="A675" s="28"/>
      <c r="B675" s="71"/>
      <c r="C675" s="71"/>
      <c r="D675" s="71"/>
      <c r="E675" s="71"/>
      <c r="F675" s="71"/>
      <c r="G675" s="71"/>
      <c r="H675" s="28">
        <v>5</v>
      </c>
      <c r="I675" s="40">
        <f t="shared" si="6"/>
        <v>0</v>
      </c>
      <c r="J675" s="68">
        <f t="shared" si="7"/>
        <v>0</v>
      </c>
      <c r="K675" s="68">
        <f>($G675+$I675)*THONG_TIN_CHUNG!B$10</f>
        <v>0</v>
      </c>
      <c r="L675" s="58">
        <v>0</v>
      </c>
      <c r="M675" s="59"/>
    </row>
    <row r="676" spans="1:13" ht="25.5">
      <c r="A676" s="28"/>
      <c r="B676" s="71"/>
      <c r="C676" s="71"/>
      <c r="D676" s="71"/>
      <c r="E676" s="71"/>
      <c r="F676" s="71"/>
      <c r="G676" s="71"/>
      <c r="H676" s="28">
        <v>5</v>
      </c>
      <c r="I676" s="40">
        <f t="shared" si="6"/>
        <v>0</v>
      </c>
      <c r="J676" s="68">
        <f t="shared" si="7"/>
        <v>0</v>
      </c>
      <c r="K676" s="68">
        <f>($G676+$I676)*THONG_TIN_CHUNG!B$10</f>
        <v>0</v>
      </c>
      <c r="L676" s="58">
        <v>0</v>
      </c>
      <c r="M676" s="59"/>
    </row>
    <row r="677" spans="1:13" ht="25.5">
      <c r="A677" s="28"/>
      <c r="B677" s="71"/>
      <c r="C677" s="71"/>
      <c r="D677" s="71"/>
      <c r="E677" s="71"/>
      <c r="F677" s="71"/>
      <c r="G677" s="71"/>
      <c r="H677" s="28">
        <v>5</v>
      </c>
      <c r="I677" s="40">
        <f t="shared" si="6"/>
        <v>0</v>
      </c>
      <c r="J677" s="68">
        <f t="shared" si="7"/>
        <v>0</v>
      </c>
      <c r="K677" s="68">
        <f>($G677+$I677)*THONG_TIN_CHUNG!B$10</f>
        <v>0</v>
      </c>
      <c r="L677" s="58">
        <v>0</v>
      </c>
      <c r="M677" s="59"/>
    </row>
    <row r="678" spans="1:13" ht="25.5">
      <c r="A678" s="28"/>
      <c r="B678" s="71"/>
      <c r="C678" s="71"/>
      <c r="D678" s="71"/>
      <c r="E678" s="71"/>
      <c r="F678" s="71"/>
      <c r="G678" s="71"/>
      <c r="H678" s="28">
        <v>5</v>
      </c>
      <c r="I678" s="40">
        <f t="shared" si="6"/>
        <v>0</v>
      </c>
      <c r="J678" s="68">
        <f t="shared" si="7"/>
        <v>0</v>
      </c>
      <c r="K678" s="68">
        <f>($G678+$I678)*THONG_TIN_CHUNG!B$10</f>
        <v>0</v>
      </c>
      <c r="L678" s="58">
        <v>0</v>
      </c>
      <c r="M678" s="59"/>
    </row>
    <row r="679" spans="1:13" ht="25.5">
      <c r="A679" s="28"/>
      <c r="B679" s="71"/>
      <c r="C679" s="71"/>
      <c r="D679" s="71"/>
      <c r="E679" s="71"/>
      <c r="F679" s="71"/>
      <c r="G679" s="71"/>
      <c r="H679" s="28">
        <v>5</v>
      </c>
      <c r="I679" s="40">
        <f t="shared" si="6"/>
        <v>0</v>
      </c>
      <c r="J679" s="68">
        <f t="shared" si="7"/>
        <v>0</v>
      </c>
      <c r="K679" s="68">
        <f>($G679+$I679)*THONG_TIN_CHUNG!B$10</f>
        <v>0</v>
      </c>
      <c r="L679" s="58">
        <v>0</v>
      </c>
      <c r="M679" s="59"/>
    </row>
    <row r="680" spans="1:13" ht="25.5">
      <c r="A680" s="28"/>
      <c r="B680" s="71"/>
      <c r="C680" s="71"/>
      <c r="D680" s="71"/>
      <c r="E680" s="71"/>
      <c r="F680" s="71"/>
      <c r="G680" s="71"/>
      <c r="H680" s="28">
        <v>5</v>
      </c>
      <c r="I680" s="40">
        <f t="shared" si="6"/>
        <v>0</v>
      </c>
      <c r="J680" s="68">
        <f t="shared" si="7"/>
        <v>0</v>
      </c>
      <c r="K680" s="68">
        <f>($G680+$I680)*THONG_TIN_CHUNG!B$10</f>
        <v>0</v>
      </c>
      <c r="L680" s="58">
        <v>0</v>
      </c>
      <c r="M680" s="59"/>
    </row>
    <row r="681" spans="1:13" ht="25.5">
      <c r="A681" s="28"/>
      <c r="B681" s="71"/>
      <c r="C681" s="71"/>
      <c r="D681" s="71"/>
      <c r="E681" s="71"/>
      <c r="F681" s="71"/>
      <c r="G681" s="71"/>
      <c r="H681" s="28">
        <v>5</v>
      </c>
      <c r="I681" s="40">
        <f t="shared" si="6"/>
        <v>0</v>
      </c>
      <c r="J681" s="68">
        <f t="shared" si="7"/>
        <v>0</v>
      </c>
      <c r="K681" s="68">
        <f>($G681+$I681)*THONG_TIN_CHUNG!B$10</f>
        <v>0</v>
      </c>
      <c r="L681" s="58">
        <v>0</v>
      </c>
      <c r="M681" s="59"/>
    </row>
    <row r="682" spans="1:13" ht="25.5">
      <c r="A682" s="28"/>
      <c r="B682" s="71"/>
      <c r="C682" s="71"/>
      <c r="D682" s="71"/>
      <c r="E682" s="71"/>
      <c r="F682" s="71"/>
      <c r="G682" s="71"/>
      <c r="H682" s="28">
        <v>5</v>
      </c>
      <c r="I682" s="40">
        <f t="shared" si="6"/>
        <v>0</v>
      </c>
      <c r="J682" s="68">
        <f t="shared" si="7"/>
        <v>0</v>
      </c>
      <c r="K682" s="68">
        <f>($G682+$I682)*THONG_TIN_CHUNG!B$10</f>
        <v>0</v>
      </c>
      <c r="L682" s="58">
        <v>0</v>
      </c>
      <c r="M682" s="59"/>
    </row>
    <row r="683" spans="1:13" ht="25.5">
      <c r="A683" s="28"/>
      <c r="B683" s="71"/>
      <c r="C683" s="71"/>
      <c r="D683" s="71"/>
      <c r="E683" s="71"/>
      <c r="F683" s="71"/>
      <c r="G683" s="71"/>
      <c r="H683" s="28">
        <v>5</v>
      </c>
      <c r="I683" s="40">
        <f t="shared" si="6"/>
        <v>0</v>
      </c>
      <c r="J683" s="68">
        <f t="shared" si="7"/>
        <v>0</v>
      </c>
      <c r="K683" s="68">
        <f>($G683+$I683)*THONG_TIN_CHUNG!B$10</f>
        <v>0</v>
      </c>
      <c r="L683" s="58">
        <v>0</v>
      </c>
      <c r="M683" s="59"/>
    </row>
    <row r="684" spans="1:13" ht="25.5">
      <c r="A684" s="28"/>
      <c r="B684" s="71"/>
      <c r="C684" s="71"/>
      <c r="D684" s="71"/>
      <c r="E684" s="71"/>
      <c r="F684" s="71"/>
      <c r="G684" s="71"/>
      <c r="H684" s="28">
        <v>5</v>
      </c>
      <c r="I684" s="40">
        <f t="shared" si="6"/>
        <v>0</v>
      </c>
      <c r="J684" s="68">
        <f t="shared" si="7"/>
        <v>0</v>
      </c>
      <c r="K684" s="68">
        <f>($G684+$I684)*THONG_TIN_CHUNG!B$10</f>
        <v>0</v>
      </c>
      <c r="L684" s="58">
        <v>0</v>
      </c>
      <c r="M684" s="59"/>
    </row>
    <row r="685" spans="1:13" ht="25.5">
      <c r="A685" s="28"/>
      <c r="B685" s="71"/>
      <c r="C685" s="71"/>
      <c r="D685" s="71"/>
      <c r="E685" s="71"/>
      <c r="F685" s="71"/>
      <c r="G685" s="71"/>
      <c r="H685" s="28">
        <v>5</v>
      </c>
      <c r="I685" s="40">
        <f t="shared" si="6"/>
        <v>0</v>
      </c>
      <c r="J685" s="68">
        <f t="shared" si="7"/>
        <v>0</v>
      </c>
      <c r="K685" s="68">
        <f>($G685+$I685)*THONG_TIN_CHUNG!B$10</f>
        <v>0</v>
      </c>
      <c r="L685" s="58">
        <v>0</v>
      </c>
      <c r="M685" s="59"/>
    </row>
    <row r="686" spans="1:13" ht="25.5">
      <c r="A686" s="28"/>
      <c r="B686" s="71"/>
      <c r="C686" s="71"/>
      <c r="D686" s="71"/>
      <c r="E686" s="71"/>
      <c r="F686" s="71"/>
      <c r="G686" s="71"/>
      <c r="H686" s="28">
        <v>5</v>
      </c>
      <c r="I686" s="40">
        <f t="shared" si="6"/>
        <v>0</v>
      </c>
      <c r="J686" s="68">
        <f t="shared" si="7"/>
        <v>0</v>
      </c>
      <c r="K686" s="68">
        <f>($G686+$I686)*THONG_TIN_CHUNG!B$10</f>
        <v>0</v>
      </c>
      <c r="L686" s="58">
        <v>0</v>
      </c>
      <c r="M686" s="59"/>
    </row>
    <row r="687" spans="1:13" ht="25.5">
      <c r="A687" s="28"/>
      <c r="B687" s="71"/>
      <c r="C687" s="71"/>
      <c r="D687" s="71"/>
      <c r="E687" s="71"/>
      <c r="F687" s="71"/>
      <c r="G687" s="71"/>
      <c r="H687" s="28">
        <v>5</v>
      </c>
      <c r="I687" s="40">
        <f t="shared" si="6"/>
        <v>0</v>
      </c>
      <c r="J687" s="68">
        <f t="shared" si="7"/>
        <v>0</v>
      </c>
      <c r="K687" s="68">
        <f>($G687+$I687)*THONG_TIN_CHUNG!B$10</f>
        <v>0</v>
      </c>
      <c r="L687" s="58">
        <v>0</v>
      </c>
      <c r="M687" s="59"/>
    </row>
    <row r="688" spans="1:13" ht="25.5">
      <c r="A688" s="28"/>
      <c r="B688" s="71"/>
      <c r="C688" s="71"/>
      <c r="D688" s="71"/>
      <c r="E688" s="71"/>
      <c r="F688" s="71"/>
      <c r="G688" s="71"/>
      <c r="H688" s="28">
        <v>5</v>
      </c>
      <c r="I688" s="40">
        <f t="shared" si="6"/>
        <v>0</v>
      </c>
      <c r="J688" s="68">
        <f t="shared" si="7"/>
        <v>0</v>
      </c>
      <c r="K688" s="68">
        <f>($G688+$I688)*THONG_TIN_CHUNG!B$10</f>
        <v>0</v>
      </c>
      <c r="L688" s="58">
        <v>0</v>
      </c>
      <c r="M688" s="59"/>
    </row>
    <row r="689" spans="1:13" ht="25.5">
      <c r="A689" s="28"/>
      <c r="B689" s="71"/>
      <c r="C689" s="71"/>
      <c r="D689" s="71"/>
      <c r="E689" s="71"/>
      <c r="F689" s="71"/>
      <c r="G689" s="71"/>
      <c r="H689" s="28">
        <v>5</v>
      </c>
      <c r="I689" s="40">
        <f t="shared" si="6"/>
        <v>0</v>
      </c>
      <c r="J689" s="68">
        <f t="shared" si="7"/>
        <v>0</v>
      </c>
      <c r="K689" s="68">
        <f>($G689+$I689)*THONG_TIN_CHUNG!B$10</f>
        <v>0</v>
      </c>
      <c r="L689" s="58">
        <v>0</v>
      </c>
      <c r="M689" s="59"/>
    </row>
    <row r="690" spans="1:13" ht="25.5">
      <c r="A690" s="28"/>
      <c r="B690" s="71"/>
      <c r="C690" s="71"/>
      <c r="D690" s="71"/>
      <c r="E690" s="71"/>
      <c r="F690" s="71"/>
      <c r="G690" s="71"/>
      <c r="H690" s="28">
        <v>5</v>
      </c>
      <c r="I690" s="40">
        <f t="shared" si="6"/>
        <v>0</v>
      </c>
      <c r="J690" s="68">
        <f t="shared" si="7"/>
        <v>0</v>
      </c>
      <c r="K690" s="68">
        <f>($G690+$I690)*THONG_TIN_CHUNG!B$10</f>
        <v>0</v>
      </c>
      <c r="L690" s="58">
        <v>0</v>
      </c>
      <c r="M690" s="59"/>
    </row>
    <row r="691" spans="1:13" ht="25.5">
      <c r="A691" s="28"/>
      <c r="B691" s="71"/>
      <c r="C691" s="71"/>
      <c r="D691" s="71"/>
      <c r="E691" s="71"/>
      <c r="F691" s="71"/>
      <c r="G691" s="71"/>
      <c r="H691" s="28">
        <v>5</v>
      </c>
      <c r="I691" s="40">
        <f t="shared" si="6"/>
        <v>0</v>
      </c>
      <c r="J691" s="68">
        <f t="shared" si="7"/>
        <v>0</v>
      </c>
      <c r="K691" s="68">
        <f>($G691+$I691)*THONG_TIN_CHUNG!B$10</f>
        <v>0</v>
      </c>
      <c r="L691" s="58">
        <v>0</v>
      </c>
      <c r="M691" s="59"/>
    </row>
    <row r="692" spans="1:13" ht="25.5">
      <c r="A692" s="28"/>
      <c r="B692" s="71"/>
      <c r="C692" s="71"/>
      <c r="D692" s="71"/>
      <c r="E692" s="71"/>
      <c r="F692" s="71"/>
      <c r="G692" s="71"/>
      <c r="H692" s="28">
        <v>5</v>
      </c>
      <c r="I692" s="40">
        <f t="shared" si="6"/>
        <v>0</v>
      </c>
      <c r="J692" s="68">
        <f t="shared" si="7"/>
        <v>0</v>
      </c>
      <c r="K692" s="68">
        <f>($G692+$I692)*THONG_TIN_CHUNG!B$10</f>
        <v>0</v>
      </c>
      <c r="L692" s="58">
        <v>0</v>
      </c>
      <c r="M692" s="59"/>
    </row>
    <row r="693" spans="1:13" ht="25.5">
      <c r="A693" s="28"/>
      <c r="B693" s="71"/>
      <c r="C693" s="71"/>
      <c r="D693" s="71"/>
      <c r="E693" s="71"/>
      <c r="F693" s="71"/>
      <c r="G693" s="71"/>
      <c r="H693" s="28">
        <v>5</v>
      </c>
      <c r="I693" s="40">
        <f t="shared" si="6"/>
        <v>0</v>
      </c>
      <c r="J693" s="68">
        <f t="shared" si="7"/>
        <v>0</v>
      </c>
      <c r="K693" s="68">
        <f>($G693+$I693)*THONG_TIN_CHUNG!B$10</f>
        <v>0</v>
      </c>
      <c r="L693" s="58">
        <v>0</v>
      </c>
      <c r="M693" s="59"/>
    </row>
    <row r="694" spans="1:13" ht="25.5">
      <c r="A694" s="28"/>
      <c r="B694" s="71"/>
      <c r="C694" s="71"/>
      <c r="D694" s="71"/>
      <c r="E694" s="71"/>
      <c r="F694" s="71"/>
      <c r="G694" s="71"/>
      <c r="H694" s="28">
        <v>5</v>
      </c>
      <c r="I694" s="40">
        <f t="shared" si="6"/>
        <v>0</v>
      </c>
      <c r="J694" s="68">
        <f t="shared" si="7"/>
        <v>0</v>
      </c>
      <c r="K694" s="68">
        <f>($G694+$I694)*THONG_TIN_CHUNG!B$10</f>
        <v>0</v>
      </c>
      <c r="L694" s="58">
        <v>0</v>
      </c>
      <c r="M694" s="59"/>
    </row>
    <row r="695" spans="1:13" ht="25.5">
      <c r="A695" s="28"/>
      <c r="B695" s="71"/>
      <c r="C695" s="71"/>
      <c r="D695" s="71"/>
      <c r="E695" s="71"/>
      <c r="F695" s="71"/>
      <c r="G695" s="71"/>
      <c r="H695" s="28">
        <v>5</v>
      </c>
      <c r="I695" s="40">
        <f t="shared" si="6"/>
        <v>0</v>
      </c>
      <c r="J695" s="68">
        <f t="shared" si="7"/>
        <v>0</v>
      </c>
      <c r="K695" s="68">
        <f>($G695+$I695)*THONG_TIN_CHUNG!B$10</f>
        <v>0</v>
      </c>
      <c r="L695" s="58">
        <v>0</v>
      </c>
      <c r="M695" s="59"/>
    </row>
    <row r="696" spans="1:13" ht="25.5">
      <c r="A696" s="28"/>
      <c r="B696" s="71"/>
      <c r="C696" s="71"/>
      <c r="D696" s="71"/>
      <c r="E696" s="71"/>
      <c r="F696" s="71"/>
      <c r="G696" s="71"/>
      <c r="H696" s="28">
        <v>5</v>
      </c>
      <c r="I696" s="40">
        <f t="shared" si="6"/>
        <v>0</v>
      </c>
      <c r="J696" s="68">
        <f t="shared" si="7"/>
        <v>0</v>
      </c>
      <c r="K696" s="68">
        <f>($G696+$I696)*THONG_TIN_CHUNG!B$10</f>
        <v>0</v>
      </c>
      <c r="L696" s="58">
        <v>0</v>
      </c>
      <c r="M696" s="59"/>
    </row>
    <row r="697" spans="1:13" ht="25.5">
      <c r="A697" s="28"/>
      <c r="B697" s="71"/>
      <c r="C697" s="71"/>
      <c r="D697" s="71"/>
      <c r="E697" s="71"/>
      <c r="F697" s="71"/>
      <c r="G697" s="71"/>
      <c r="H697" s="28">
        <v>5</v>
      </c>
      <c r="I697" s="40">
        <f t="shared" si="6"/>
        <v>0</v>
      </c>
      <c r="J697" s="68">
        <f t="shared" si="7"/>
        <v>0</v>
      </c>
      <c r="K697" s="68">
        <f>($G697+$I697)*THONG_TIN_CHUNG!B$10</f>
        <v>0</v>
      </c>
      <c r="L697" s="58">
        <v>0</v>
      </c>
      <c r="M697" s="59"/>
    </row>
    <row r="698" spans="1:13" ht="25.5">
      <c r="A698" s="28"/>
      <c r="B698" s="71"/>
      <c r="C698" s="71"/>
      <c r="D698" s="71"/>
      <c r="E698" s="71"/>
      <c r="F698" s="71"/>
      <c r="G698" s="71"/>
      <c r="H698" s="28">
        <v>5</v>
      </c>
      <c r="I698" s="40">
        <f t="shared" si="6"/>
        <v>0</v>
      </c>
      <c r="J698" s="68">
        <f t="shared" si="7"/>
        <v>0</v>
      </c>
      <c r="K698" s="68">
        <f>($G698+$I698)*THONG_TIN_CHUNG!B$10</f>
        <v>0</v>
      </c>
      <c r="L698" s="58">
        <v>0</v>
      </c>
      <c r="M698" s="59"/>
    </row>
    <row r="699" spans="1:13" ht="25.5">
      <c r="A699" s="28"/>
      <c r="B699" s="71"/>
      <c r="C699" s="71"/>
      <c r="D699" s="71"/>
      <c r="E699" s="71"/>
      <c r="F699" s="71"/>
      <c r="G699" s="71"/>
      <c r="H699" s="28">
        <v>5</v>
      </c>
      <c r="I699" s="40">
        <f t="shared" si="6"/>
        <v>0</v>
      </c>
      <c r="J699" s="68">
        <f t="shared" si="7"/>
        <v>0</v>
      </c>
      <c r="K699" s="68">
        <f>($G699+$I699)*THONG_TIN_CHUNG!B$10</f>
        <v>0</v>
      </c>
      <c r="L699" s="58">
        <v>0</v>
      </c>
      <c r="M699" s="59"/>
    </row>
    <row r="700" spans="1:13" ht="25.5">
      <c r="A700" s="28"/>
      <c r="B700" s="71"/>
      <c r="C700" s="71"/>
      <c r="D700" s="71"/>
      <c r="E700" s="71"/>
      <c r="F700" s="71"/>
      <c r="G700" s="71"/>
      <c r="H700" s="28">
        <v>5</v>
      </c>
      <c r="I700" s="40">
        <f t="shared" si="6"/>
        <v>0</v>
      </c>
      <c r="J700" s="68">
        <f t="shared" si="7"/>
        <v>0</v>
      </c>
      <c r="K700" s="68">
        <f>($G700+$I700)*THONG_TIN_CHUNG!B$10</f>
        <v>0</v>
      </c>
      <c r="L700" s="58">
        <v>0</v>
      </c>
      <c r="M700" s="59"/>
    </row>
    <row r="701" spans="1:13" ht="25.5">
      <c r="A701" s="28"/>
      <c r="B701" s="71"/>
      <c r="C701" s="71"/>
      <c r="D701" s="71"/>
      <c r="E701" s="71"/>
      <c r="F701" s="71"/>
      <c r="G701" s="71"/>
      <c r="H701" s="28">
        <v>5</v>
      </c>
      <c r="I701" s="40">
        <f t="shared" si="6"/>
        <v>0</v>
      </c>
      <c r="J701" s="68">
        <f t="shared" si="7"/>
        <v>0</v>
      </c>
      <c r="K701" s="68">
        <f>($G701+$I701)*THONG_TIN_CHUNG!B$10</f>
        <v>0</v>
      </c>
      <c r="L701" s="58">
        <v>0</v>
      </c>
      <c r="M701" s="59"/>
    </row>
    <row r="702" spans="1:13" ht="25.5">
      <c r="A702" s="28"/>
      <c r="B702" s="71"/>
      <c r="C702" s="71"/>
      <c r="D702" s="71"/>
      <c r="E702" s="71"/>
      <c r="F702" s="71"/>
      <c r="G702" s="71"/>
      <c r="H702" s="28">
        <v>5</v>
      </c>
      <c r="I702" s="40">
        <f t="shared" si="6"/>
        <v>0</v>
      </c>
      <c r="J702" s="68">
        <f t="shared" si="7"/>
        <v>0</v>
      </c>
      <c r="K702" s="68">
        <f>($G702+$I702)*THONG_TIN_CHUNG!B$10</f>
        <v>0</v>
      </c>
      <c r="L702" s="58">
        <v>0</v>
      </c>
      <c r="M702" s="59"/>
    </row>
    <row r="703" spans="1:13" ht="25.5">
      <c r="A703" s="28"/>
      <c r="B703" s="71"/>
      <c r="C703" s="71"/>
      <c r="D703" s="71"/>
      <c r="E703" s="71"/>
      <c r="F703" s="71"/>
      <c r="G703" s="71"/>
      <c r="H703" s="28">
        <v>5</v>
      </c>
      <c r="I703" s="40">
        <f t="shared" si="6"/>
        <v>0</v>
      </c>
      <c r="J703" s="68">
        <f t="shared" si="7"/>
        <v>0</v>
      </c>
      <c r="K703" s="68">
        <f>($G703+$I703)*THONG_TIN_CHUNG!B$10</f>
        <v>0</v>
      </c>
      <c r="L703" s="58">
        <v>0</v>
      </c>
      <c r="M703" s="59"/>
    </row>
    <row r="704" spans="1:13" ht="25.5">
      <c r="A704" s="28"/>
      <c r="B704" s="71"/>
      <c r="C704" s="71"/>
      <c r="D704" s="71"/>
      <c r="E704" s="71"/>
      <c r="F704" s="71"/>
      <c r="G704" s="71"/>
      <c r="H704" s="28">
        <v>5</v>
      </c>
      <c r="I704" s="40">
        <f t="shared" si="6"/>
        <v>0</v>
      </c>
      <c r="J704" s="68">
        <f t="shared" si="7"/>
        <v>0</v>
      </c>
      <c r="K704" s="68">
        <f>($G704+$I704)*THONG_TIN_CHUNG!B$10</f>
        <v>0</v>
      </c>
      <c r="L704" s="58">
        <v>0</v>
      </c>
      <c r="M704" s="59"/>
    </row>
    <row r="705" spans="1:13" ht="25.5">
      <c r="A705" s="28"/>
      <c r="B705" s="71"/>
      <c r="C705" s="71"/>
      <c r="D705" s="71"/>
      <c r="E705" s="71"/>
      <c r="F705" s="71"/>
      <c r="G705" s="71"/>
      <c r="H705" s="28">
        <v>5</v>
      </c>
      <c r="I705" s="40">
        <f t="shared" si="6"/>
        <v>0</v>
      </c>
      <c r="J705" s="68">
        <f t="shared" si="7"/>
        <v>0</v>
      </c>
      <c r="K705" s="68">
        <f>($G705+$I705)*THONG_TIN_CHUNG!B$10</f>
        <v>0</v>
      </c>
      <c r="L705" s="58">
        <v>0</v>
      </c>
      <c r="M705" s="59"/>
    </row>
    <row r="706" spans="1:13" ht="25.5">
      <c r="A706" s="28"/>
      <c r="B706" s="71"/>
      <c r="C706" s="71"/>
      <c r="D706" s="71"/>
      <c r="E706" s="71"/>
      <c r="F706" s="71"/>
      <c r="G706" s="71"/>
      <c r="H706" s="28">
        <v>5</v>
      </c>
      <c r="I706" s="40">
        <f t="shared" si="6"/>
        <v>0</v>
      </c>
      <c r="J706" s="68">
        <f t="shared" si="7"/>
        <v>0</v>
      </c>
      <c r="K706" s="68">
        <f>($G706+$I706)*THONG_TIN_CHUNG!B$10</f>
        <v>0</v>
      </c>
      <c r="L706" s="58">
        <v>0</v>
      </c>
      <c r="M706" s="59"/>
    </row>
    <row r="707" spans="1:13" ht="25.5">
      <c r="A707" s="28"/>
      <c r="B707" s="71"/>
      <c r="C707" s="71"/>
      <c r="D707" s="71"/>
      <c r="E707" s="71"/>
      <c r="F707" s="71"/>
      <c r="G707" s="71"/>
      <c r="H707" s="28">
        <v>5</v>
      </c>
      <c r="I707" s="40">
        <f t="shared" si="6"/>
        <v>0</v>
      </c>
      <c r="J707" s="68">
        <f t="shared" si="7"/>
        <v>0</v>
      </c>
      <c r="K707" s="68">
        <f>($G707+$I707)*THONG_TIN_CHUNG!B$10</f>
        <v>0</v>
      </c>
      <c r="L707" s="58">
        <v>0</v>
      </c>
      <c r="M707" s="59"/>
    </row>
    <row r="708" spans="1:13" ht="25.5">
      <c r="A708" s="28"/>
      <c r="B708" s="71"/>
      <c r="C708" s="71"/>
      <c r="D708" s="71"/>
      <c r="E708" s="71"/>
      <c r="F708" s="71"/>
      <c r="G708" s="71"/>
      <c r="H708" s="28">
        <v>5</v>
      </c>
      <c r="I708" s="40">
        <f t="shared" si="6"/>
        <v>0</v>
      </c>
      <c r="J708" s="68">
        <f t="shared" si="7"/>
        <v>0</v>
      </c>
      <c r="K708" s="68">
        <f>($G708+$I708)*THONG_TIN_CHUNG!B$10</f>
        <v>0</v>
      </c>
      <c r="L708" s="58">
        <v>0</v>
      </c>
      <c r="M708" s="59"/>
    </row>
    <row r="709" spans="1:13" ht="25.5">
      <c r="A709" s="28"/>
      <c r="B709" s="71"/>
      <c r="C709" s="71"/>
      <c r="D709" s="71"/>
      <c r="E709" s="71"/>
      <c r="F709" s="71"/>
      <c r="G709" s="71"/>
      <c r="H709" s="28">
        <v>5</v>
      </c>
      <c r="I709" s="40">
        <f t="shared" si="6"/>
        <v>0</v>
      </c>
      <c r="J709" s="68">
        <f t="shared" si="7"/>
        <v>0</v>
      </c>
      <c r="K709" s="68">
        <f>($G709+$I709)*THONG_TIN_CHUNG!B$10</f>
        <v>0</v>
      </c>
      <c r="L709" s="58">
        <v>0</v>
      </c>
      <c r="M709" s="59"/>
    </row>
    <row r="710" spans="1:13" ht="25.5">
      <c r="A710" s="28"/>
      <c r="B710" s="71"/>
      <c r="C710" s="71"/>
      <c r="D710" s="71"/>
      <c r="E710" s="71"/>
      <c r="F710" s="71"/>
      <c r="G710" s="71"/>
      <c r="H710" s="28">
        <v>5</v>
      </c>
      <c r="I710" s="40">
        <f t="shared" si="6"/>
        <v>0</v>
      </c>
      <c r="J710" s="68">
        <f t="shared" si="7"/>
        <v>0</v>
      </c>
      <c r="K710" s="68">
        <f>($G710+$I710)*THONG_TIN_CHUNG!B$10</f>
        <v>0</v>
      </c>
      <c r="L710" s="58">
        <v>0</v>
      </c>
      <c r="M710" s="59"/>
    </row>
    <row r="711" spans="1:13" ht="25.5">
      <c r="A711" s="28"/>
      <c r="B711" s="71"/>
      <c r="C711" s="71"/>
      <c r="D711" s="71"/>
      <c r="E711" s="71"/>
      <c r="F711" s="71"/>
      <c r="G711" s="71"/>
      <c r="H711" s="28">
        <v>5</v>
      </c>
      <c r="I711" s="40">
        <f t="shared" si="6"/>
        <v>0</v>
      </c>
      <c r="J711" s="68">
        <f t="shared" si="7"/>
        <v>0</v>
      </c>
      <c r="K711" s="68">
        <f>($G711+$I711)*THONG_TIN_CHUNG!B$10</f>
        <v>0</v>
      </c>
      <c r="L711" s="58">
        <v>0</v>
      </c>
      <c r="M711" s="59"/>
    </row>
    <row r="712" spans="1:13" ht="25.5">
      <c r="A712" s="28"/>
      <c r="B712" s="71"/>
      <c r="C712" s="71"/>
      <c r="D712" s="71"/>
      <c r="E712" s="71"/>
      <c r="F712" s="71"/>
      <c r="G712" s="71"/>
      <c r="H712" s="28">
        <v>5</v>
      </c>
      <c r="I712" s="40">
        <f t="shared" si="6"/>
        <v>0</v>
      </c>
      <c r="J712" s="68">
        <f t="shared" si="7"/>
        <v>0</v>
      </c>
      <c r="K712" s="68">
        <f>($G712+$I712)*THONG_TIN_CHUNG!B$10</f>
        <v>0</v>
      </c>
      <c r="L712" s="58">
        <v>0</v>
      </c>
      <c r="M712" s="59"/>
    </row>
    <row r="713" spans="1:13" ht="25.5">
      <c r="A713" s="28"/>
      <c r="B713" s="71"/>
      <c r="C713" s="71"/>
      <c r="D713" s="71"/>
      <c r="E713" s="71"/>
      <c r="F713" s="71"/>
      <c r="G713" s="71"/>
      <c r="H713" s="28">
        <v>5</v>
      </c>
      <c r="I713" s="40">
        <f t="shared" si="6"/>
        <v>0</v>
      </c>
      <c r="J713" s="68">
        <f t="shared" si="7"/>
        <v>0</v>
      </c>
      <c r="K713" s="68">
        <f>($G713+$I713)*THONG_TIN_CHUNG!B$10</f>
        <v>0</v>
      </c>
      <c r="L713" s="58">
        <v>0</v>
      </c>
      <c r="M713" s="59"/>
    </row>
    <row r="714" spans="1:13" ht="25.5">
      <c r="A714" s="28"/>
      <c r="B714" s="71"/>
      <c r="C714" s="71"/>
      <c r="D714" s="71"/>
      <c r="E714" s="71"/>
      <c r="F714" s="71"/>
      <c r="G714" s="71"/>
      <c r="H714" s="28">
        <v>5</v>
      </c>
      <c r="I714" s="40">
        <f t="shared" si="6"/>
        <v>0</v>
      </c>
      <c r="J714" s="68">
        <f t="shared" si="7"/>
        <v>0</v>
      </c>
      <c r="K714" s="68">
        <f>($G714+$I714)*THONG_TIN_CHUNG!B$10</f>
        <v>0</v>
      </c>
      <c r="L714" s="58">
        <v>0</v>
      </c>
      <c r="M714" s="59"/>
    </row>
    <row r="715" spans="1:13" ht="25.5">
      <c r="A715" s="28"/>
      <c r="B715" s="71"/>
      <c r="C715" s="71"/>
      <c r="D715" s="71"/>
      <c r="E715" s="71"/>
      <c r="F715" s="71"/>
      <c r="G715" s="71"/>
      <c r="H715" s="28">
        <v>5</v>
      </c>
      <c r="I715" s="40">
        <f t="shared" si="6"/>
        <v>0</v>
      </c>
      <c r="J715" s="68">
        <f t="shared" si="7"/>
        <v>0</v>
      </c>
      <c r="K715" s="68">
        <f>($G715+$I715)*THONG_TIN_CHUNG!B$10</f>
        <v>0</v>
      </c>
      <c r="L715" s="58">
        <v>0</v>
      </c>
      <c r="M715" s="59"/>
    </row>
    <row r="716" spans="1:13" ht="25.5">
      <c r="A716" s="28"/>
      <c r="B716" s="71"/>
      <c r="C716" s="71"/>
      <c r="D716" s="71"/>
      <c r="E716" s="71"/>
      <c r="F716" s="71"/>
      <c r="G716" s="71"/>
      <c r="H716" s="28">
        <v>5</v>
      </c>
      <c r="I716" s="40">
        <f t="shared" si="6"/>
        <v>0</v>
      </c>
      <c r="J716" s="68">
        <f t="shared" si="7"/>
        <v>0</v>
      </c>
      <c r="K716" s="68">
        <f>($G716+$I716)*THONG_TIN_CHUNG!B$10</f>
        <v>0</v>
      </c>
      <c r="L716" s="58">
        <v>0</v>
      </c>
      <c r="M716" s="59"/>
    </row>
    <row r="717" spans="1:13" ht="25.5">
      <c r="A717" s="28"/>
      <c r="B717" s="71"/>
      <c r="C717" s="71"/>
      <c r="D717" s="71"/>
      <c r="E717" s="71"/>
      <c r="F717" s="71"/>
      <c r="G717" s="71"/>
      <c r="H717" s="28">
        <v>5</v>
      </c>
      <c r="I717" s="40">
        <f t="shared" si="6"/>
        <v>0</v>
      </c>
      <c r="J717" s="68">
        <f t="shared" si="7"/>
        <v>0</v>
      </c>
      <c r="K717" s="68">
        <f>($G717+$I717)*THONG_TIN_CHUNG!B$10</f>
        <v>0</v>
      </c>
      <c r="L717" s="58">
        <v>0</v>
      </c>
      <c r="M717" s="59"/>
    </row>
    <row r="718" spans="1:13" ht="25.5">
      <c r="A718" s="28"/>
      <c r="B718" s="71"/>
      <c r="C718" s="71"/>
      <c r="D718" s="71"/>
      <c r="E718" s="71"/>
      <c r="F718" s="71"/>
      <c r="G718" s="71"/>
      <c r="H718" s="28">
        <v>5</v>
      </c>
      <c r="I718" s="40">
        <f t="shared" si="6"/>
        <v>0</v>
      </c>
      <c r="J718" s="68">
        <f t="shared" si="7"/>
        <v>0</v>
      </c>
      <c r="K718" s="68">
        <f>($G718+$I718)*THONG_TIN_CHUNG!B$10</f>
        <v>0</v>
      </c>
      <c r="L718" s="58">
        <v>0</v>
      </c>
      <c r="M718" s="59"/>
    </row>
    <row r="719" spans="1:13" ht="25.5">
      <c r="A719" s="28"/>
      <c r="B719" s="71"/>
      <c r="C719" s="71"/>
      <c r="D719" s="71"/>
      <c r="E719" s="71"/>
      <c r="F719" s="71"/>
      <c r="G719" s="71"/>
      <c r="H719" s="28">
        <v>5</v>
      </c>
      <c r="I719" s="40">
        <f t="shared" si="6"/>
        <v>0</v>
      </c>
      <c r="J719" s="68">
        <f t="shared" si="7"/>
        <v>0</v>
      </c>
      <c r="K719" s="68">
        <f>($G719+$I719)*THONG_TIN_CHUNG!B$10</f>
        <v>0</v>
      </c>
      <c r="L719" s="58">
        <v>0</v>
      </c>
      <c r="M719" s="59"/>
    </row>
    <row r="720" spans="1:13" ht="25.5">
      <c r="A720" s="28"/>
      <c r="B720" s="71"/>
      <c r="C720" s="71"/>
      <c r="D720" s="71"/>
      <c r="E720" s="71"/>
      <c r="F720" s="71"/>
      <c r="G720" s="71"/>
      <c r="H720" s="28">
        <v>5</v>
      </c>
      <c r="I720" s="40">
        <f t="shared" si="6"/>
        <v>0</v>
      </c>
      <c r="J720" s="68">
        <f t="shared" si="7"/>
        <v>0</v>
      </c>
      <c r="K720" s="68">
        <f>($G720+$I720)*THONG_TIN_CHUNG!B$10</f>
        <v>0</v>
      </c>
      <c r="L720" s="58">
        <v>0</v>
      </c>
      <c r="M720" s="59"/>
    </row>
    <row r="721" spans="1:13" ht="25.5">
      <c r="A721" s="28"/>
      <c r="B721" s="71"/>
      <c r="C721" s="71"/>
      <c r="D721" s="71"/>
      <c r="E721" s="71"/>
      <c r="F721" s="71"/>
      <c r="G721" s="71"/>
      <c r="H721" s="28">
        <v>5</v>
      </c>
      <c r="I721" s="40">
        <f t="shared" si="6"/>
        <v>0</v>
      </c>
      <c r="J721" s="68">
        <f t="shared" si="7"/>
        <v>0</v>
      </c>
      <c r="K721" s="68">
        <f>($G721+$I721)*THONG_TIN_CHUNG!B$10</f>
        <v>0</v>
      </c>
      <c r="L721" s="58">
        <v>0</v>
      </c>
      <c r="M721" s="59"/>
    </row>
    <row r="722" spans="1:13" ht="25.5">
      <c r="A722" s="28"/>
      <c r="B722" s="71"/>
      <c r="C722" s="71"/>
      <c r="D722" s="71"/>
      <c r="E722" s="71"/>
      <c r="F722" s="71"/>
      <c r="G722" s="71"/>
      <c r="H722" s="28">
        <v>5</v>
      </c>
      <c r="I722" s="40">
        <f t="shared" si="6"/>
        <v>0</v>
      </c>
      <c r="J722" s="68">
        <f t="shared" si="7"/>
        <v>0</v>
      </c>
      <c r="K722" s="68">
        <f>($G722+$I722)*THONG_TIN_CHUNG!B$10</f>
        <v>0</v>
      </c>
      <c r="L722" s="58">
        <v>0</v>
      </c>
      <c r="M722" s="59"/>
    </row>
    <row r="723" spans="1:13" ht="25.5">
      <c r="A723" s="28"/>
      <c r="B723" s="71"/>
      <c r="C723" s="71"/>
      <c r="D723" s="71"/>
      <c r="E723" s="71"/>
      <c r="F723" s="71"/>
      <c r="G723" s="71"/>
      <c r="H723" s="28">
        <v>5</v>
      </c>
      <c r="I723" s="40">
        <f t="shared" si="6"/>
        <v>0</v>
      </c>
      <c r="J723" s="68">
        <f t="shared" si="7"/>
        <v>0</v>
      </c>
      <c r="K723" s="68">
        <f>($G723+$I723)*THONG_TIN_CHUNG!B$10</f>
        <v>0</v>
      </c>
      <c r="L723" s="58">
        <v>0</v>
      </c>
      <c r="M723" s="59"/>
    </row>
    <row r="724" spans="1:13" ht="25.5">
      <c r="A724" s="28"/>
      <c r="B724" s="71"/>
      <c r="C724" s="71"/>
      <c r="D724" s="71"/>
      <c r="E724" s="71"/>
      <c r="F724" s="71"/>
      <c r="G724" s="71"/>
      <c r="H724" s="28">
        <v>5</v>
      </c>
      <c r="I724" s="40">
        <f t="shared" si="6"/>
        <v>0</v>
      </c>
      <c r="J724" s="68">
        <f t="shared" si="7"/>
        <v>0</v>
      </c>
      <c r="K724" s="68">
        <f>($G724+$I724)*THONG_TIN_CHUNG!B$10</f>
        <v>0</v>
      </c>
      <c r="L724" s="58">
        <v>0</v>
      </c>
      <c r="M724" s="59"/>
    </row>
    <row r="725" spans="1:13" ht="25.5">
      <c r="A725" s="28"/>
      <c r="B725" s="71"/>
      <c r="C725" s="71"/>
      <c r="D725" s="71"/>
      <c r="E725" s="71"/>
      <c r="F725" s="71"/>
      <c r="G725" s="71"/>
      <c r="H725" s="28">
        <v>5</v>
      </c>
      <c r="I725" s="40">
        <f t="shared" si="6"/>
        <v>0</v>
      </c>
      <c r="J725" s="68">
        <f t="shared" si="7"/>
        <v>0</v>
      </c>
      <c r="K725" s="68">
        <f>($G725+$I725)*THONG_TIN_CHUNG!B$10</f>
        <v>0</v>
      </c>
      <c r="L725" s="58">
        <v>0</v>
      </c>
      <c r="M725" s="59"/>
    </row>
    <row r="726" spans="1:13" ht="25.5">
      <c r="A726" s="28"/>
      <c r="B726" s="71"/>
      <c r="C726" s="71"/>
      <c r="D726" s="71"/>
      <c r="E726" s="71"/>
      <c r="F726" s="71"/>
      <c r="G726" s="71"/>
      <c r="H726" s="28">
        <v>5</v>
      </c>
      <c r="I726" s="40">
        <f t="shared" si="6"/>
        <v>0</v>
      </c>
      <c r="J726" s="68">
        <f t="shared" si="7"/>
        <v>0</v>
      </c>
      <c r="K726" s="68">
        <f>($G726+$I726)*THONG_TIN_CHUNG!B$10</f>
        <v>0</v>
      </c>
      <c r="L726" s="58">
        <v>0</v>
      </c>
      <c r="M726" s="59"/>
    </row>
    <row r="727" spans="1:13" ht="25.5">
      <c r="A727" s="28"/>
      <c r="B727" s="71"/>
      <c r="C727" s="71"/>
      <c r="D727" s="71"/>
      <c r="E727" s="71"/>
      <c r="F727" s="71"/>
      <c r="G727" s="71"/>
      <c r="H727" s="28">
        <v>5</v>
      </c>
      <c r="I727" s="40">
        <f t="shared" si="6"/>
        <v>0</v>
      </c>
      <c r="J727" s="68">
        <f t="shared" si="7"/>
        <v>0</v>
      </c>
      <c r="K727" s="68">
        <f>($G727+$I727)*THONG_TIN_CHUNG!B$10</f>
        <v>0</v>
      </c>
      <c r="L727" s="58">
        <v>0</v>
      </c>
      <c r="M727" s="59"/>
    </row>
    <row r="728" spans="1:13" ht="25.5">
      <c r="A728" s="28"/>
      <c r="B728" s="71"/>
      <c r="C728" s="71"/>
      <c r="D728" s="71"/>
      <c r="E728" s="71"/>
      <c r="F728" s="71"/>
      <c r="G728" s="71"/>
      <c r="H728" s="28">
        <v>5</v>
      </c>
      <c r="I728" s="40">
        <f t="shared" si="6"/>
        <v>0</v>
      </c>
      <c r="J728" s="68">
        <f t="shared" si="7"/>
        <v>0</v>
      </c>
      <c r="K728" s="68">
        <f>($G728+$I728)*THONG_TIN_CHUNG!B$10</f>
        <v>0</v>
      </c>
      <c r="L728" s="58">
        <v>0</v>
      </c>
      <c r="M728" s="59"/>
    </row>
    <row r="729" spans="1:13" ht="25.5">
      <c r="A729" s="28"/>
      <c r="B729" s="71"/>
      <c r="C729" s="71"/>
      <c r="D729" s="71"/>
      <c r="E729" s="71"/>
      <c r="F729" s="71"/>
      <c r="G729" s="71"/>
      <c r="H729" s="28">
        <v>5</v>
      </c>
      <c r="I729" s="40">
        <f t="shared" si="6"/>
        <v>0</v>
      </c>
      <c r="J729" s="68">
        <f t="shared" si="7"/>
        <v>0</v>
      </c>
      <c r="K729" s="68">
        <f>($G729+$I729)*THONG_TIN_CHUNG!B$10</f>
        <v>0</v>
      </c>
      <c r="L729" s="58">
        <v>0</v>
      </c>
      <c r="M729" s="59"/>
    </row>
    <row r="730" spans="1:13" ht="25.5">
      <c r="A730" s="28"/>
      <c r="B730" s="71"/>
      <c r="C730" s="71"/>
      <c r="D730" s="71"/>
      <c r="E730" s="71"/>
      <c r="F730" s="71"/>
      <c r="G730" s="71"/>
      <c r="H730" s="28">
        <v>5</v>
      </c>
      <c r="I730" s="40">
        <f t="shared" si="6"/>
        <v>0</v>
      </c>
      <c r="J730" s="68">
        <f t="shared" si="7"/>
        <v>0</v>
      </c>
      <c r="K730" s="68">
        <f>($G730+$I730)*THONG_TIN_CHUNG!B$10</f>
        <v>0</v>
      </c>
      <c r="L730" s="58">
        <v>0</v>
      </c>
      <c r="M730" s="59"/>
    </row>
    <row r="731" spans="1:13" ht="25.5">
      <c r="A731" s="28"/>
      <c r="B731" s="71"/>
      <c r="C731" s="71"/>
      <c r="D731" s="71"/>
      <c r="E731" s="71"/>
      <c r="F731" s="71"/>
      <c r="G731" s="71"/>
      <c r="H731" s="28">
        <v>5</v>
      </c>
      <c r="I731" s="40">
        <f t="shared" si="6"/>
        <v>0</v>
      </c>
      <c r="J731" s="68">
        <f t="shared" si="7"/>
        <v>0</v>
      </c>
      <c r="K731" s="68">
        <f>($G731+$I731)*THONG_TIN_CHUNG!B$10</f>
        <v>0</v>
      </c>
      <c r="L731" s="58">
        <v>0</v>
      </c>
      <c r="M731" s="59"/>
    </row>
    <row r="732" spans="1:13" ht="25.5">
      <c r="A732" s="28"/>
      <c r="B732" s="71"/>
      <c r="C732" s="71"/>
      <c r="D732" s="71"/>
      <c r="E732" s="71"/>
      <c r="F732" s="71"/>
      <c r="G732" s="71"/>
      <c r="H732" s="28">
        <v>5</v>
      </c>
      <c r="I732" s="40">
        <f t="shared" si="6"/>
        <v>0</v>
      </c>
      <c r="J732" s="68">
        <f t="shared" si="7"/>
        <v>0</v>
      </c>
      <c r="K732" s="68">
        <f>($G732+$I732)*THONG_TIN_CHUNG!B$10</f>
        <v>0</v>
      </c>
      <c r="L732" s="58">
        <v>0</v>
      </c>
      <c r="M732" s="59"/>
    </row>
    <row r="733" spans="1:13" ht="25.5">
      <c r="A733" s="28"/>
      <c r="B733" s="71"/>
      <c r="C733" s="71"/>
      <c r="D733" s="71"/>
      <c r="E733" s="71"/>
      <c r="F733" s="71"/>
      <c r="G733" s="71"/>
      <c r="H733" s="28">
        <v>5</v>
      </c>
      <c r="I733" s="40">
        <f t="shared" si="6"/>
        <v>0</v>
      </c>
      <c r="J733" s="68">
        <f t="shared" si="7"/>
        <v>0</v>
      </c>
      <c r="K733" s="68">
        <f>($G733+$I733)*THONG_TIN_CHUNG!B$10</f>
        <v>0</v>
      </c>
      <c r="L733" s="58">
        <v>0</v>
      </c>
      <c r="M733" s="59"/>
    </row>
    <row r="734" spans="1:13" ht="25.5">
      <c r="A734" s="28"/>
      <c r="B734" s="71"/>
      <c r="C734" s="71"/>
      <c r="D734" s="71"/>
      <c r="E734" s="71"/>
      <c r="F734" s="71"/>
      <c r="G734" s="71"/>
      <c r="H734" s="28">
        <v>5</v>
      </c>
      <c r="I734" s="40">
        <f t="shared" si="6"/>
        <v>0</v>
      </c>
      <c r="J734" s="68">
        <f t="shared" si="7"/>
        <v>0</v>
      </c>
      <c r="K734" s="68">
        <f>($G734+$I734)*THONG_TIN_CHUNG!B$10</f>
        <v>0</v>
      </c>
      <c r="L734" s="58">
        <v>0</v>
      </c>
      <c r="M734" s="59"/>
    </row>
    <row r="735" spans="1:13" ht="25.5">
      <c r="A735" s="28"/>
      <c r="B735" s="71"/>
      <c r="C735" s="71"/>
      <c r="D735" s="71"/>
      <c r="E735" s="71"/>
      <c r="F735" s="71"/>
      <c r="G735" s="71"/>
      <c r="H735" s="28">
        <v>5</v>
      </c>
      <c r="I735" s="40">
        <f t="shared" si="6"/>
        <v>0</v>
      </c>
      <c r="J735" s="68">
        <f t="shared" si="7"/>
        <v>0</v>
      </c>
      <c r="K735" s="68">
        <f>($G735+$I735)*THONG_TIN_CHUNG!B$10</f>
        <v>0</v>
      </c>
      <c r="L735" s="58">
        <v>0</v>
      </c>
      <c r="M735" s="59"/>
    </row>
    <row r="736" spans="1:13" ht="25.5">
      <c r="A736" s="28"/>
      <c r="B736" s="71"/>
      <c r="C736" s="71"/>
      <c r="D736" s="71"/>
      <c r="E736" s="71"/>
      <c r="F736" s="71"/>
      <c r="G736" s="71"/>
      <c r="H736" s="28">
        <v>5</v>
      </c>
      <c r="I736" s="40">
        <f t="shared" si="6"/>
        <v>0</v>
      </c>
      <c r="J736" s="68">
        <f t="shared" si="7"/>
        <v>0</v>
      </c>
      <c r="K736" s="68">
        <f>($G736+$I736)*THONG_TIN_CHUNG!B$10</f>
        <v>0</v>
      </c>
      <c r="L736" s="58">
        <v>0</v>
      </c>
      <c r="M736" s="59"/>
    </row>
    <row r="737" spans="1:13" ht="25.5">
      <c r="A737" s="28"/>
      <c r="B737" s="71"/>
      <c r="C737" s="71"/>
      <c r="D737" s="71"/>
      <c r="E737" s="71"/>
      <c r="F737" s="71"/>
      <c r="G737" s="71"/>
      <c r="H737" s="28">
        <v>5</v>
      </c>
      <c r="I737" s="40">
        <f t="shared" si="6"/>
        <v>0</v>
      </c>
      <c r="J737" s="68">
        <f t="shared" si="7"/>
        <v>0</v>
      </c>
      <c r="K737" s="68">
        <f>($G737+$I737)*THONG_TIN_CHUNG!B$10</f>
        <v>0</v>
      </c>
      <c r="L737" s="58">
        <v>0</v>
      </c>
      <c r="M737" s="59"/>
    </row>
    <row r="738" spans="1:13" ht="25.5">
      <c r="A738" s="28"/>
      <c r="B738" s="71"/>
      <c r="C738" s="71"/>
      <c r="D738" s="71"/>
      <c r="E738" s="71"/>
      <c r="F738" s="71"/>
      <c r="G738" s="71"/>
      <c r="H738" s="28">
        <v>5</v>
      </c>
      <c r="I738" s="40">
        <f t="shared" si="6"/>
        <v>0</v>
      </c>
      <c r="J738" s="68">
        <f t="shared" si="7"/>
        <v>0</v>
      </c>
      <c r="K738" s="68">
        <f>($G738+$I738)*THONG_TIN_CHUNG!B$10</f>
        <v>0</v>
      </c>
      <c r="L738" s="58">
        <v>0</v>
      </c>
      <c r="M738" s="59"/>
    </row>
    <row r="739" spans="1:13" ht="25.5">
      <c r="A739" s="28"/>
      <c r="B739" s="71"/>
      <c r="C739" s="71"/>
      <c r="D739" s="71"/>
      <c r="E739" s="71"/>
      <c r="F739" s="71"/>
      <c r="G739" s="71"/>
      <c r="H739" s="28">
        <v>5</v>
      </c>
      <c r="I739" s="40">
        <f t="shared" si="6"/>
        <v>0</v>
      </c>
      <c r="J739" s="68">
        <f t="shared" si="7"/>
        <v>0</v>
      </c>
      <c r="K739" s="68">
        <f>($G739+$I739)*THONG_TIN_CHUNG!B$10</f>
        <v>0</v>
      </c>
      <c r="L739" s="58">
        <v>0</v>
      </c>
      <c r="M739" s="59"/>
    </row>
    <row r="740" spans="1:13" ht="25.5">
      <c r="A740" s="28"/>
      <c r="B740" s="71"/>
      <c r="C740" s="71"/>
      <c r="D740" s="71"/>
      <c r="E740" s="71"/>
      <c r="F740" s="71"/>
      <c r="G740" s="71"/>
      <c r="H740" s="28">
        <v>5</v>
      </c>
      <c r="I740" s="40">
        <f t="shared" si="6"/>
        <v>0</v>
      </c>
      <c r="J740" s="68">
        <f t="shared" si="7"/>
        <v>0</v>
      </c>
      <c r="K740" s="68">
        <f>($G740+$I740)*THONG_TIN_CHUNG!B$10</f>
        <v>0</v>
      </c>
      <c r="L740" s="58">
        <v>0</v>
      </c>
      <c r="M740" s="59"/>
    </row>
    <row r="741" spans="1:13" ht="25.5">
      <c r="A741" s="28"/>
      <c r="B741" s="71"/>
      <c r="C741" s="71"/>
      <c r="D741" s="71"/>
      <c r="E741" s="71"/>
      <c r="F741" s="71"/>
      <c r="G741" s="71"/>
      <c r="H741" s="28">
        <v>5</v>
      </c>
      <c r="I741" s="40">
        <f t="shared" si="6"/>
        <v>0</v>
      </c>
      <c r="J741" s="68">
        <f t="shared" si="7"/>
        <v>0</v>
      </c>
      <c r="K741" s="68">
        <f>($G741+$I741)*THONG_TIN_CHUNG!B$10</f>
        <v>0</v>
      </c>
      <c r="L741" s="58">
        <v>0</v>
      </c>
      <c r="M741" s="59"/>
    </row>
    <row r="742" spans="1:13" ht="25.5">
      <c r="A742" s="28"/>
      <c r="B742" s="71"/>
      <c r="C742" s="71"/>
      <c r="D742" s="71"/>
      <c r="E742" s="71"/>
      <c r="F742" s="71"/>
      <c r="G742" s="71"/>
      <c r="H742" s="28">
        <v>5</v>
      </c>
      <c r="I742" s="40">
        <f t="shared" si="6"/>
        <v>0</v>
      </c>
      <c r="J742" s="68">
        <f t="shared" si="7"/>
        <v>0</v>
      </c>
      <c r="K742" s="68">
        <f>($G742+$I742)*THONG_TIN_CHUNG!B$10</f>
        <v>0</v>
      </c>
      <c r="L742" s="58">
        <v>0</v>
      </c>
      <c r="M742" s="59"/>
    </row>
    <row r="743" spans="1:13" ht="25.5">
      <c r="A743" s="28"/>
      <c r="B743" s="71"/>
      <c r="C743" s="71"/>
      <c r="D743" s="71"/>
      <c r="E743" s="71"/>
      <c r="F743" s="71"/>
      <c r="G743" s="71"/>
      <c r="H743" s="28">
        <v>5</v>
      </c>
      <c r="I743" s="40">
        <f t="shared" si="6"/>
        <v>0</v>
      </c>
      <c r="J743" s="68">
        <f t="shared" si="7"/>
        <v>0</v>
      </c>
      <c r="K743" s="68">
        <f>($G743+$I743)*THONG_TIN_CHUNG!B$10</f>
        <v>0</v>
      </c>
      <c r="L743" s="58">
        <v>0</v>
      </c>
      <c r="M743" s="59"/>
    </row>
    <row r="744" spans="1:13" ht="25.5">
      <c r="A744" s="28"/>
      <c r="B744" s="71"/>
      <c r="C744" s="71"/>
      <c r="D744" s="71"/>
      <c r="E744" s="71"/>
      <c r="F744" s="71"/>
      <c r="G744" s="71"/>
      <c r="H744" s="28">
        <v>5</v>
      </c>
      <c r="I744" s="40">
        <f t="shared" si="6"/>
        <v>0</v>
      </c>
      <c r="J744" s="68">
        <f t="shared" si="7"/>
        <v>0</v>
      </c>
      <c r="K744" s="68">
        <f>($G744+$I744)*THONG_TIN_CHUNG!B$10</f>
        <v>0</v>
      </c>
      <c r="L744" s="58">
        <v>0</v>
      </c>
      <c r="M744" s="59"/>
    </row>
    <row r="745" spans="1:13" ht="25.5">
      <c r="A745" s="28"/>
      <c r="B745" s="71"/>
      <c r="C745" s="71"/>
      <c r="D745" s="71"/>
      <c r="E745" s="71"/>
      <c r="F745" s="71"/>
      <c r="G745" s="71"/>
      <c r="H745" s="28">
        <v>5</v>
      </c>
      <c r="I745" s="40">
        <f t="shared" si="6"/>
        <v>0</v>
      </c>
      <c r="J745" s="68">
        <f t="shared" si="7"/>
        <v>0</v>
      </c>
      <c r="K745" s="68">
        <f>($G745+$I745)*THONG_TIN_CHUNG!B$10</f>
        <v>0</v>
      </c>
      <c r="L745" s="58">
        <v>0</v>
      </c>
      <c r="M745" s="59"/>
    </row>
    <row r="746" spans="1:13" ht="25.5">
      <c r="A746" s="28"/>
      <c r="B746" s="71"/>
      <c r="C746" s="71"/>
      <c r="D746" s="71"/>
      <c r="E746" s="71"/>
      <c r="F746" s="71"/>
      <c r="G746" s="71"/>
      <c r="H746" s="28">
        <v>5</v>
      </c>
      <c r="I746" s="40">
        <f t="shared" si="6"/>
        <v>0</v>
      </c>
      <c r="J746" s="68">
        <f t="shared" si="7"/>
        <v>0</v>
      </c>
      <c r="K746" s="68">
        <f>($G746+$I746)*THONG_TIN_CHUNG!B$10</f>
        <v>0</v>
      </c>
      <c r="L746" s="58">
        <v>0</v>
      </c>
      <c r="M746" s="59"/>
    </row>
    <row r="747" spans="1:13" ht="25.5">
      <c r="A747" s="28"/>
      <c r="B747" s="71"/>
      <c r="C747" s="71"/>
      <c r="D747" s="71"/>
      <c r="E747" s="71"/>
      <c r="F747" s="71"/>
      <c r="G747" s="71"/>
      <c r="H747" s="28">
        <v>5</v>
      </c>
      <c r="I747" s="40">
        <f t="shared" si="6"/>
        <v>0</v>
      </c>
      <c r="J747" s="68">
        <f t="shared" si="7"/>
        <v>0</v>
      </c>
      <c r="K747" s="68">
        <f>($G747+$I747)*THONG_TIN_CHUNG!B$10</f>
        <v>0</v>
      </c>
      <c r="L747" s="58">
        <v>0</v>
      </c>
      <c r="M747" s="59"/>
    </row>
    <row r="748" spans="1:13" ht="25.5">
      <c r="A748" s="28"/>
      <c r="B748" s="71"/>
      <c r="C748" s="71"/>
      <c r="D748" s="71"/>
      <c r="E748" s="71"/>
      <c r="F748" s="71"/>
      <c r="G748" s="71"/>
      <c r="H748" s="28">
        <v>5</v>
      </c>
      <c r="I748" s="40">
        <f t="shared" si="6"/>
        <v>0</v>
      </c>
      <c r="J748" s="68">
        <f t="shared" si="7"/>
        <v>0</v>
      </c>
      <c r="K748" s="68">
        <f>($G748+$I748)*THONG_TIN_CHUNG!B$10</f>
        <v>0</v>
      </c>
      <c r="L748" s="58">
        <v>0</v>
      </c>
      <c r="M748" s="59"/>
    </row>
    <row r="749" spans="1:13" ht="25.5">
      <c r="A749" s="28"/>
      <c r="B749" s="71"/>
      <c r="C749" s="71"/>
      <c r="D749" s="71"/>
      <c r="E749" s="71"/>
      <c r="F749" s="71"/>
      <c r="G749" s="71"/>
      <c r="H749" s="28">
        <v>5</v>
      </c>
      <c r="I749" s="40">
        <f t="shared" si="6"/>
        <v>0</v>
      </c>
      <c r="J749" s="68">
        <f t="shared" si="7"/>
        <v>0</v>
      </c>
      <c r="K749" s="68">
        <f>($G749+$I749)*THONG_TIN_CHUNG!B$10</f>
        <v>0</v>
      </c>
      <c r="L749" s="58">
        <v>0</v>
      </c>
      <c r="M749" s="59"/>
    </row>
    <row r="750" spans="1:13" ht="25.5">
      <c r="A750" s="28"/>
      <c r="B750" s="71"/>
      <c r="C750" s="71"/>
      <c r="D750" s="71"/>
      <c r="E750" s="71"/>
      <c r="F750" s="71"/>
      <c r="G750" s="71"/>
      <c r="H750" s="28">
        <v>5</v>
      </c>
      <c r="I750" s="40">
        <f t="shared" si="6"/>
        <v>0</v>
      </c>
      <c r="J750" s="68">
        <f t="shared" si="7"/>
        <v>0</v>
      </c>
      <c r="K750" s="68">
        <f>($G750+$I750)*THONG_TIN_CHUNG!B$10</f>
        <v>0</v>
      </c>
      <c r="L750" s="58">
        <v>0</v>
      </c>
      <c r="M750" s="59"/>
    </row>
    <row r="751" spans="1:13" ht="25.5">
      <c r="A751" s="28"/>
      <c r="B751" s="71"/>
      <c r="C751" s="71"/>
      <c r="D751" s="71"/>
      <c r="E751" s="71"/>
      <c r="F751" s="71"/>
      <c r="G751" s="71"/>
      <c r="H751" s="28">
        <v>5</v>
      </c>
      <c r="I751" s="40">
        <f t="shared" si="6"/>
        <v>0</v>
      </c>
      <c r="J751" s="68">
        <f t="shared" si="7"/>
        <v>0</v>
      </c>
      <c r="K751" s="68">
        <f>($G751+$I751)*THONG_TIN_CHUNG!B$10</f>
        <v>0</v>
      </c>
      <c r="L751" s="58">
        <v>0</v>
      </c>
      <c r="M751" s="59"/>
    </row>
    <row r="752" spans="1:13" ht="25.5">
      <c r="A752" s="28"/>
      <c r="B752" s="71"/>
      <c r="C752" s="71"/>
      <c r="D752" s="71"/>
      <c r="E752" s="71"/>
      <c r="F752" s="71"/>
      <c r="G752" s="71"/>
      <c r="H752" s="28">
        <v>5</v>
      </c>
      <c r="I752" s="40">
        <f t="shared" si="6"/>
        <v>0</v>
      </c>
      <c r="J752" s="68">
        <f t="shared" si="7"/>
        <v>0</v>
      </c>
      <c r="K752" s="68">
        <f>($G752+$I752)*THONG_TIN_CHUNG!B$10</f>
        <v>0</v>
      </c>
      <c r="L752" s="58">
        <v>0</v>
      </c>
      <c r="M752" s="59"/>
    </row>
    <row r="753" spans="1:13" ht="25.5">
      <c r="A753" s="28"/>
      <c r="B753" s="71"/>
      <c r="C753" s="71"/>
      <c r="D753" s="71"/>
      <c r="E753" s="71"/>
      <c r="F753" s="71"/>
      <c r="G753" s="71"/>
      <c r="H753" s="28">
        <v>5</v>
      </c>
      <c r="I753" s="40">
        <f t="shared" si="6"/>
        <v>0</v>
      </c>
      <c r="J753" s="68">
        <f t="shared" si="7"/>
        <v>0</v>
      </c>
      <c r="K753" s="68">
        <f>($G753+$I753)*THONG_TIN_CHUNG!B$10</f>
        <v>0</v>
      </c>
      <c r="L753" s="58">
        <v>0</v>
      </c>
      <c r="M753" s="59"/>
    </row>
    <row r="754" spans="1:13" ht="25.5">
      <c r="A754" s="28"/>
      <c r="B754" s="71"/>
      <c r="C754" s="71"/>
      <c r="D754" s="71"/>
      <c r="E754" s="71"/>
      <c r="F754" s="71"/>
      <c r="G754" s="71"/>
      <c r="H754" s="28">
        <v>5</v>
      </c>
      <c r="I754" s="40">
        <f t="shared" si="6"/>
        <v>0</v>
      </c>
      <c r="J754" s="68">
        <f t="shared" si="7"/>
        <v>0</v>
      </c>
      <c r="K754" s="68">
        <f>($G754+$I754)*THONG_TIN_CHUNG!B$10</f>
        <v>0</v>
      </c>
      <c r="L754" s="58">
        <v>0</v>
      </c>
      <c r="M754" s="59"/>
    </row>
    <row r="755" spans="1:13" ht="25.5">
      <c r="A755" s="28"/>
      <c r="B755" s="71"/>
      <c r="C755" s="71"/>
      <c r="D755" s="71"/>
      <c r="E755" s="71"/>
      <c r="F755" s="71"/>
      <c r="G755" s="71"/>
      <c r="H755" s="28">
        <v>5</v>
      </c>
      <c r="I755" s="40">
        <f t="shared" si="6"/>
        <v>0</v>
      </c>
      <c r="J755" s="68">
        <f t="shared" si="7"/>
        <v>0</v>
      </c>
      <c r="K755" s="68">
        <f>($G755+$I755)*THONG_TIN_CHUNG!B$10</f>
        <v>0</v>
      </c>
      <c r="L755" s="58">
        <v>0</v>
      </c>
      <c r="M755" s="59"/>
    </row>
    <row r="756" spans="1:13" ht="25.5">
      <c r="A756" s="28"/>
      <c r="B756" s="71"/>
      <c r="C756" s="71"/>
      <c r="D756" s="71"/>
      <c r="E756" s="71"/>
      <c r="F756" s="71"/>
      <c r="G756" s="71"/>
      <c r="H756" s="28">
        <v>5</v>
      </c>
      <c r="I756" s="40">
        <f t="shared" si="6"/>
        <v>0</v>
      </c>
      <c r="J756" s="68">
        <f t="shared" si="7"/>
        <v>0</v>
      </c>
      <c r="K756" s="68">
        <f>($G756+$I756)*THONG_TIN_CHUNG!B$10</f>
        <v>0</v>
      </c>
      <c r="L756" s="58">
        <v>0</v>
      </c>
      <c r="M756" s="59"/>
    </row>
    <row r="757" spans="1:13" ht="25.5">
      <c r="A757" s="28"/>
      <c r="B757" s="71"/>
      <c r="C757" s="71"/>
      <c r="D757" s="71"/>
      <c r="E757" s="71"/>
      <c r="F757" s="71"/>
      <c r="G757" s="71"/>
      <c r="H757" s="28">
        <v>5</v>
      </c>
      <c r="I757" s="40">
        <f t="shared" si="6"/>
        <v>0</v>
      </c>
      <c r="J757" s="68">
        <f t="shared" si="7"/>
        <v>0</v>
      </c>
      <c r="K757" s="68">
        <f>($G757+$I757)*THONG_TIN_CHUNG!B$10</f>
        <v>0</v>
      </c>
      <c r="L757" s="58">
        <v>0</v>
      </c>
      <c r="M757" s="59"/>
    </row>
    <row r="758" spans="1:13" ht="25.5">
      <c r="A758" s="28"/>
      <c r="B758" s="71"/>
      <c r="C758" s="71"/>
      <c r="D758" s="71"/>
      <c r="E758" s="71"/>
      <c r="F758" s="71"/>
      <c r="G758" s="71"/>
      <c r="H758" s="28">
        <v>5</v>
      </c>
      <c r="I758" s="40">
        <f t="shared" si="6"/>
        <v>0</v>
      </c>
      <c r="J758" s="68">
        <f t="shared" si="7"/>
        <v>0</v>
      </c>
      <c r="K758" s="68">
        <f>($G758+$I758)*THONG_TIN_CHUNG!B$10</f>
        <v>0</v>
      </c>
      <c r="L758" s="58">
        <v>0</v>
      </c>
      <c r="M758" s="59"/>
    </row>
    <row r="759" spans="1:13" ht="25.5">
      <c r="A759" s="28"/>
      <c r="B759" s="71"/>
      <c r="C759" s="71"/>
      <c r="D759" s="71"/>
      <c r="E759" s="71"/>
      <c r="F759" s="71"/>
      <c r="G759" s="71"/>
      <c r="H759" s="28">
        <v>5</v>
      </c>
      <c r="I759" s="40">
        <f t="shared" si="6"/>
        <v>0</v>
      </c>
      <c r="J759" s="68">
        <f t="shared" si="7"/>
        <v>0</v>
      </c>
      <c r="K759" s="68">
        <f>($G759+$I759)*THONG_TIN_CHUNG!B$10</f>
        <v>0</v>
      </c>
      <c r="L759" s="58">
        <v>0</v>
      </c>
      <c r="M759" s="59"/>
    </row>
    <row r="760" spans="1:13" ht="25.5">
      <c r="A760" s="28"/>
      <c r="B760" s="71"/>
      <c r="C760" s="71"/>
      <c r="D760" s="71"/>
      <c r="E760" s="71"/>
      <c r="F760" s="71"/>
      <c r="G760" s="71"/>
      <c r="H760" s="28">
        <v>5</v>
      </c>
      <c r="I760" s="40">
        <f t="shared" si="6"/>
        <v>0</v>
      </c>
      <c r="J760" s="68">
        <f t="shared" si="7"/>
        <v>0</v>
      </c>
      <c r="K760" s="68">
        <f>($G760+$I760)*THONG_TIN_CHUNG!B$10</f>
        <v>0</v>
      </c>
      <c r="L760" s="58">
        <v>0</v>
      </c>
      <c r="M760" s="59"/>
    </row>
    <row r="761" spans="1:13" ht="25.5">
      <c r="A761" s="28"/>
      <c r="B761" s="71"/>
      <c r="C761" s="71"/>
      <c r="D761" s="71"/>
      <c r="E761" s="71"/>
      <c r="F761" s="71"/>
      <c r="G761" s="71"/>
      <c r="H761" s="28">
        <v>5</v>
      </c>
      <c r="I761" s="40">
        <f t="shared" si="6"/>
        <v>0</v>
      </c>
      <c r="J761" s="68">
        <f t="shared" si="7"/>
        <v>0</v>
      </c>
      <c r="K761" s="68">
        <f>($G761+$I761)*THONG_TIN_CHUNG!B$10</f>
        <v>0</v>
      </c>
      <c r="L761" s="58">
        <v>0</v>
      </c>
      <c r="M761" s="59"/>
    </row>
    <row r="762" spans="1:13" ht="25.5">
      <c r="A762" s="28"/>
      <c r="B762" s="71"/>
      <c r="C762" s="71"/>
      <c r="D762" s="71"/>
      <c r="E762" s="71"/>
      <c r="F762" s="71"/>
      <c r="G762" s="71"/>
      <c r="H762" s="28">
        <v>5</v>
      </c>
      <c r="I762" s="40">
        <f t="shared" si="6"/>
        <v>0</v>
      </c>
      <c r="J762" s="68">
        <f t="shared" si="7"/>
        <v>0</v>
      </c>
      <c r="K762" s="68">
        <f>($G762+$I762)*THONG_TIN_CHUNG!B$10</f>
        <v>0</v>
      </c>
      <c r="L762" s="58">
        <v>0</v>
      </c>
      <c r="M762" s="59"/>
    </row>
    <row r="763" spans="1:13" ht="25.5">
      <c r="A763" s="28"/>
      <c r="B763" s="71"/>
      <c r="C763" s="71"/>
      <c r="D763" s="71"/>
      <c r="E763" s="71"/>
      <c r="F763" s="71"/>
      <c r="G763" s="71"/>
      <c r="H763" s="28">
        <v>5</v>
      </c>
      <c r="I763" s="40">
        <f t="shared" si="6"/>
        <v>0</v>
      </c>
      <c r="J763" s="68">
        <f t="shared" si="7"/>
        <v>0</v>
      </c>
      <c r="K763" s="68">
        <f>($G763+$I763)*THONG_TIN_CHUNG!B$10</f>
        <v>0</v>
      </c>
      <c r="L763" s="58">
        <v>0</v>
      </c>
      <c r="M763" s="59"/>
    </row>
    <row r="764" spans="1:13" ht="25.5">
      <c r="A764" s="28"/>
      <c r="B764" s="71"/>
      <c r="C764" s="71"/>
      <c r="D764" s="71"/>
      <c r="E764" s="71"/>
      <c r="F764" s="71"/>
      <c r="G764" s="71"/>
      <c r="H764" s="28">
        <v>5</v>
      </c>
      <c r="I764" s="40">
        <f t="shared" si="6"/>
        <v>0</v>
      </c>
      <c r="J764" s="68">
        <f t="shared" si="7"/>
        <v>0</v>
      </c>
      <c r="K764" s="68">
        <f>($G764+$I764)*THONG_TIN_CHUNG!B$10</f>
        <v>0</v>
      </c>
      <c r="L764" s="58">
        <v>0</v>
      </c>
      <c r="M764" s="59"/>
    </row>
    <row r="765" spans="1:13" ht="25.5">
      <c r="A765" s="28"/>
      <c r="B765" s="71"/>
      <c r="C765" s="71"/>
      <c r="D765" s="71"/>
      <c r="E765" s="71"/>
      <c r="F765" s="71"/>
      <c r="G765" s="71"/>
      <c r="H765" s="28">
        <v>5</v>
      </c>
      <c r="I765" s="40">
        <f t="shared" si="6"/>
        <v>0</v>
      </c>
      <c r="J765" s="68">
        <f t="shared" si="7"/>
        <v>0</v>
      </c>
      <c r="K765" s="68">
        <f>($G765+$I765)*THONG_TIN_CHUNG!B$10</f>
        <v>0</v>
      </c>
      <c r="L765" s="58">
        <v>0</v>
      </c>
      <c r="M765" s="59"/>
    </row>
    <row r="766" spans="1:13" ht="25.5">
      <c r="A766" s="28"/>
      <c r="B766" s="71"/>
      <c r="C766" s="71"/>
      <c r="D766" s="71"/>
      <c r="E766" s="71"/>
      <c r="F766" s="71"/>
      <c r="G766" s="71"/>
      <c r="H766" s="28">
        <v>5</v>
      </c>
      <c r="I766" s="40">
        <f t="shared" si="6"/>
        <v>0</v>
      </c>
      <c r="J766" s="68">
        <f t="shared" si="7"/>
        <v>0</v>
      </c>
      <c r="K766" s="68">
        <f>($G766+$I766)*THONG_TIN_CHUNG!B$10</f>
        <v>0</v>
      </c>
      <c r="L766" s="58">
        <v>0</v>
      </c>
      <c r="M766" s="59"/>
    </row>
    <row r="767" spans="1:13" ht="25.5">
      <c r="A767" s="28"/>
      <c r="B767" s="71"/>
      <c r="C767" s="71"/>
      <c r="D767" s="71"/>
      <c r="E767" s="71"/>
      <c r="F767" s="71"/>
      <c r="G767" s="71"/>
      <c r="H767" s="28">
        <v>5</v>
      </c>
      <c r="I767" s="40">
        <f t="shared" si="6"/>
        <v>0</v>
      </c>
      <c r="J767" s="68">
        <f t="shared" si="7"/>
        <v>0</v>
      </c>
      <c r="K767" s="68">
        <f>($G767+$I767)*THONG_TIN_CHUNG!B$10</f>
        <v>0</v>
      </c>
      <c r="L767" s="58">
        <v>0</v>
      </c>
      <c r="M767" s="59"/>
    </row>
    <row r="768" spans="1:13" ht="25.5">
      <c r="A768" s="28"/>
      <c r="B768" s="71"/>
      <c r="C768" s="71"/>
      <c r="D768" s="71"/>
      <c r="E768" s="71"/>
      <c r="F768" s="71"/>
      <c r="G768" s="71"/>
      <c r="H768" s="28">
        <v>5</v>
      </c>
      <c r="I768" s="40">
        <f t="shared" si="6"/>
        <v>0</v>
      </c>
      <c r="J768" s="68">
        <f t="shared" si="7"/>
        <v>0</v>
      </c>
      <c r="K768" s="68">
        <f>($G768+$I768)*THONG_TIN_CHUNG!B$10</f>
        <v>0</v>
      </c>
      <c r="L768" s="58">
        <v>0</v>
      </c>
      <c r="M768" s="59"/>
    </row>
    <row r="769" spans="1:13" ht="25.5">
      <c r="A769" s="28"/>
      <c r="B769" s="71"/>
      <c r="C769" s="71"/>
      <c r="D769" s="71"/>
      <c r="E769" s="71"/>
      <c r="F769" s="71"/>
      <c r="G769" s="71"/>
      <c r="H769" s="28">
        <v>5</v>
      </c>
      <c r="I769" s="40">
        <f t="shared" si="6"/>
        <v>0</v>
      </c>
      <c r="J769" s="68">
        <f t="shared" si="7"/>
        <v>0</v>
      </c>
      <c r="K769" s="68">
        <f>($G769+$I769)*THONG_TIN_CHUNG!B$10</f>
        <v>0</v>
      </c>
      <c r="L769" s="58">
        <v>0</v>
      </c>
      <c r="M769" s="59"/>
    </row>
    <row r="770" spans="1:13" ht="25.5">
      <c r="A770" s="28"/>
      <c r="B770" s="71"/>
      <c r="C770" s="71"/>
      <c r="D770" s="71"/>
      <c r="E770" s="71"/>
      <c r="F770" s="71"/>
      <c r="G770" s="71"/>
      <c r="H770" s="28">
        <v>5</v>
      </c>
      <c r="I770" s="40">
        <f t="shared" si="6"/>
        <v>0</v>
      </c>
      <c r="J770" s="68">
        <f t="shared" si="7"/>
        <v>0</v>
      </c>
      <c r="K770" s="68">
        <f>($G770+$I770)*THONG_TIN_CHUNG!B$10</f>
        <v>0</v>
      </c>
      <c r="L770" s="58">
        <v>0</v>
      </c>
      <c r="M770" s="59"/>
    </row>
    <row r="771" spans="1:13" ht="25.5">
      <c r="A771" s="28"/>
      <c r="B771" s="71"/>
      <c r="C771" s="71"/>
      <c r="D771" s="71"/>
      <c r="E771" s="71"/>
      <c r="F771" s="71"/>
      <c r="G771" s="71"/>
      <c r="H771" s="28">
        <v>5</v>
      </c>
      <c r="I771" s="40">
        <f t="shared" si="6"/>
        <v>0</v>
      </c>
      <c r="J771" s="68">
        <f t="shared" si="7"/>
        <v>0</v>
      </c>
      <c r="K771" s="68">
        <f>($G771+$I771)*THONG_TIN_CHUNG!B$10</f>
        <v>0</v>
      </c>
      <c r="L771" s="58">
        <v>0</v>
      </c>
      <c r="M771" s="59"/>
    </row>
    <row r="772" spans="1:13" ht="25.5">
      <c r="A772" s="28"/>
      <c r="B772" s="71"/>
      <c r="C772" s="71"/>
      <c r="D772" s="71"/>
      <c r="E772" s="71"/>
      <c r="F772" s="71"/>
      <c r="G772" s="71"/>
      <c r="H772" s="28">
        <v>5</v>
      </c>
      <c r="I772" s="40">
        <f t="shared" si="6"/>
        <v>0</v>
      </c>
      <c r="J772" s="68">
        <f t="shared" si="7"/>
        <v>0</v>
      </c>
      <c r="K772" s="68">
        <f>($G772+$I772)*THONG_TIN_CHUNG!B$10</f>
        <v>0</v>
      </c>
      <c r="L772" s="58">
        <v>0</v>
      </c>
      <c r="M772" s="59"/>
    </row>
    <row r="773" spans="1:13" ht="25.5">
      <c r="A773" s="28"/>
      <c r="B773" s="71"/>
      <c r="C773" s="71"/>
      <c r="D773" s="71"/>
      <c r="E773" s="71"/>
      <c r="F773" s="71"/>
      <c r="G773" s="71"/>
      <c r="H773" s="28">
        <v>5</v>
      </c>
      <c r="I773" s="40">
        <f t="shared" si="6"/>
        <v>0</v>
      </c>
      <c r="J773" s="68">
        <f t="shared" si="7"/>
        <v>0</v>
      </c>
      <c r="K773" s="68">
        <f>($G773+$I773)*THONG_TIN_CHUNG!B$10</f>
        <v>0</v>
      </c>
      <c r="L773" s="58">
        <v>0</v>
      </c>
      <c r="M773" s="59"/>
    </row>
    <row r="774" spans="1:13" ht="25.5">
      <c r="A774" s="28"/>
      <c r="B774" s="71"/>
      <c r="C774" s="71"/>
      <c r="D774" s="71"/>
      <c r="E774" s="71"/>
      <c r="F774" s="71"/>
      <c r="G774" s="71"/>
      <c r="H774" s="28">
        <v>5</v>
      </c>
      <c r="I774" s="40">
        <f t="shared" si="6"/>
        <v>0</v>
      </c>
      <c r="J774" s="68">
        <f t="shared" si="7"/>
        <v>0</v>
      </c>
      <c r="K774" s="68">
        <f>($G774+$I774)*THONG_TIN_CHUNG!B$10</f>
        <v>0</v>
      </c>
      <c r="L774" s="58">
        <v>0</v>
      </c>
      <c r="M774" s="59"/>
    </row>
    <row r="775" spans="1:13" ht="25.5">
      <c r="A775" s="28"/>
      <c r="B775" s="71"/>
      <c r="C775" s="71"/>
      <c r="D775" s="71"/>
      <c r="E775" s="71"/>
      <c r="F775" s="71"/>
      <c r="G775" s="71"/>
      <c r="H775" s="28">
        <v>5</v>
      </c>
      <c r="I775" s="40">
        <f t="shared" si="6"/>
        <v>0</v>
      </c>
      <c r="J775" s="68">
        <f t="shared" si="7"/>
        <v>0</v>
      </c>
      <c r="K775" s="68">
        <f>($G775+$I775)*THONG_TIN_CHUNG!B$10</f>
        <v>0</v>
      </c>
      <c r="L775" s="58">
        <v>0</v>
      </c>
      <c r="M775" s="59"/>
    </row>
    <row r="776" spans="1:13" ht="25.5">
      <c r="A776" s="28"/>
      <c r="B776" s="71"/>
      <c r="C776" s="71"/>
      <c r="D776" s="71"/>
      <c r="E776" s="71"/>
      <c r="F776" s="71"/>
      <c r="G776" s="71"/>
      <c r="H776" s="28">
        <v>5</v>
      </c>
      <c r="I776" s="40">
        <f t="shared" si="6"/>
        <v>0</v>
      </c>
      <c r="J776" s="68">
        <f t="shared" si="7"/>
        <v>0</v>
      </c>
      <c r="K776" s="68">
        <f>($G776+$I776)*THONG_TIN_CHUNG!B$10</f>
        <v>0</v>
      </c>
      <c r="L776" s="58">
        <v>0</v>
      </c>
      <c r="M776" s="59"/>
    </row>
    <row r="777" spans="1:13" ht="25.5">
      <c r="A777" s="28"/>
      <c r="B777" s="71"/>
      <c r="C777" s="71"/>
      <c r="D777" s="71"/>
      <c r="E777" s="71"/>
      <c r="F777" s="71"/>
      <c r="G777" s="71"/>
      <c r="H777" s="28">
        <v>5</v>
      </c>
      <c r="I777" s="40">
        <f t="shared" si="6"/>
        <v>0</v>
      </c>
      <c r="J777" s="68">
        <f t="shared" si="7"/>
        <v>0</v>
      </c>
      <c r="K777" s="68">
        <f>($G777+$I777)*THONG_TIN_CHUNG!B$10</f>
        <v>0</v>
      </c>
      <c r="L777" s="58">
        <v>0</v>
      </c>
      <c r="M777" s="59"/>
    </row>
    <row r="778" spans="1:13" ht="25.5">
      <c r="A778" s="28"/>
      <c r="B778" s="71"/>
      <c r="C778" s="71"/>
      <c r="D778" s="71"/>
      <c r="E778" s="71"/>
      <c r="F778" s="71"/>
      <c r="G778" s="71"/>
      <c r="H778" s="28">
        <v>5</v>
      </c>
      <c r="I778" s="40">
        <f t="shared" si="6"/>
        <v>0</v>
      </c>
      <c r="J778" s="68">
        <f t="shared" si="7"/>
        <v>0</v>
      </c>
      <c r="K778" s="68">
        <f>($G778+$I778)*THONG_TIN_CHUNG!B$10</f>
        <v>0</v>
      </c>
      <c r="L778" s="58">
        <v>0</v>
      </c>
      <c r="M778" s="59"/>
    </row>
    <row r="779" spans="1:13" ht="25.5">
      <c r="A779" s="28"/>
      <c r="B779" s="71"/>
      <c r="C779" s="71"/>
      <c r="D779" s="71"/>
      <c r="E779" s="71"/>
      <c r="F779" s="71"/>
      <c r="G779" s="71"/>
      <c r="H779" s="28">
        <v>5</v>
      </c>
      <c r="I779" s="40">
        <f t="shared" si="6"/>
        <v>0</v>
      </c>
      <c r="J779" s="68">
        <f t="shared" si="7"/>
        <v>0</v>
      </c>
      <c r="K779" s="68">
        <f>($G779+$I779)*THONG_TIN_CHUNG!B$10</f>
        <v>0</v>
      </c>
      <c r="L779" s="58">
        <v>0</v>
      </c>
      <c r="M779" s="59"/>
    </row>
    <row r="780" spans="1:13" ht="25.5">
      <c r="A780" s="28"/>
      <c r="B780" s="71"/>
      <c r="C780" s="71"/>
      <c r="D780" s="71"/>
      <c r="E780" s="71"/>
      <c r="F780" s="71"/>
      <c r="G780" s="71"/>
      <c r="H780" s="28">
        <v>5</v>
      </c>
      <c r="I780" s="40">
        <f t="shared" si="6"/>
        <v>0</v>
      </c>
      <c r="J780" s="68">
        <f t="shared" si="7"/>
        <v>0</v>
      </c>
      <c r="K780" s="68">
        <f>($G780+$I780)*THONG_TIN_CHUNG!B$10</f>
        <v>0</v>
      </c>
      <c r="L780" s="58">
        <v>0</v>
      </c>
      <c r="M780" s="59"/>
    </row>
    <row r="781" spans="1:13" ht="25.5">
      <c r="A781" s="28"/>
      <c r="B781" s="71"/>
      <c r="C781" s="71"/>
      <c r="D781" s="71"/>
      <c r="E781" s="71"/>
      <c r="F781" s="71"/>
      <c r="G781" s="71"/>
      <c r="H781" s="28">
        <v>5</v>
      </c>
      <c r="I781" s="40">
        <f t="shared" si="6"/>
        <v>0</v>
      </c>
      <c r="J781" s="68">
        <f t="shared" si="7"/>
        <v>0</v>
      </c>
      <c r="K781" s="68">
        <f>($G781+$I781)*THONG_TIN_CHUNG!B$10</f>
        <v>0</v>
      </c>
      <c r="L781" s="58">
        <v>0</v>
      </c>
      <c r="M781" s="59"/>
    </row>
    <row r="782" spans="1:13" ht="25.5">
      <c r="A782" s="28"/>
      <c r="B782" s="71"/>
      <c r="C782" s="71"/>
      <c r="D782" s="71"/>
      <c r="E782" s="71"/>
      <c r="F782" s="71"/>
      <c r="G782" s="71"/>
      <c r="H782" s="28">
        <v>5</v>
      </c>
      <c r="I782" s="40">
        <f t="shared" si="6"/>
        <v>0</v>
      </c>
      <c r="J782" s="68">
        <f t="shared" si="7"/>
        <v>0</v>
      </c>
      <c r="K782" s="68">
        <f>($G782+$I782)*THONG_TIN_CHUNG!B$10</f>
        <v>0</v>
      </c>
      <c r="L782" s="58">
        <v>0</v>
      </c>
      <c r="M782" s="59"/>
    </row>
    <row r="783" spans="1:13" ht="25.5">
      <c r="A783" s="28"/>
      <c r="B783" s="71"/>
      <c r="C783" s="71"/>
      <c r="D783" s="71"/>
      <c r="E783" s="71"/>
      <c r="F783" s="71"/>
      <c r="G783" s="71"/>
      <c r="H783" s="28">
        <v>5</v>
      </c>
      <c r="I783" s="40">
        <f t="shared" si="6"/>
        <v>0</v>
      </c>
      <c r="J783" s="68">
        <f t="shared" si="7"/>
        <v>0</v>
      </c>
      <c r="K783" s="68">
        <f>($G783+$I783)*THONG_TIN_CHUNG!B$10</f>
        <v>0</v>
      </c>
      <c r="L783" s="58">
        <v>0</v>
      </c>
      <c r="M783" s="59"/>
    </row>
    <row r="784" spans="1:13" ht="25.5">
      <c r="A784" s="28"/>
      <c r="B784" s="71"/>
      <c r="C784" s="71"/>
      <c r="D784" s="71"/>
      <c r="E784" s="71"/>
      <c r="F784" s="71"/>
      <c r="G784" s="71"/>
      <c r="H784" s="28">
        <v>5</v>
      </c>
      <c r="I784" s="40">
        <f t="shared" si="6"/>
        <v>0</v>
      </c>
      <c r="J784" s="68">
        <f t="shared" si="7"/>
        <v>0</v>
      </c>
      <c r="K784" s="68">
        <f>($G784+$I784)*THONG_TIN_CHUNG!B$10</f>
        <v>0</v>
      </c>
      <c r="L784" s="58">
        <v>0</v>
      </c>
      <c r="M784" s="59"/>
    </row>
    <row r="785" spans="1:13" ht="25.5">
      <c r="A785" s="28"/>
      <c r="B785" s="71"/>
      <c r="C785" s="71"/>
      <c r="D785" s="71"/>
      <c r="E785" s="71"/>
      <c r="F785" s="71"/>
      <c r="G785" s="71"/>
      <c r="H785" s="28">
        <v>5</v>
      </c>
      <c r="I785" s="40">
        <f t="shared" si="6"/>
        <v>0</v>
      </c>
      <c r="J785" s="68">
        <f t="shared" si="7"/>
        <v>0</v>
      </c>
      <c r="K785" s="68">
        <f>($G785+$I785)*THONG_TIN_CHUNG!B$10</f>
        <v>0</v>
      </c>
      <c r="L785" s="58">
        <v>0</v>
      </c>
      <c r="M785" s="59"/>
    </row>
    <row r="786" spans="1:13" ht="25.5">
      <c r="A786" s="28"/>
      <c r="B786" s="71"/>
      <c r="C786" s="71"/>
      <c r="D786" s="71"/>
      <c r="E786" s="71"/>
      <c r="F786" s="71"/>
      <c r="G786" s="71"/>
      <c r="H786" s="28">
        <v>5</v>
      </c>
      <c r="I786" s="40">
        <f t="shared" si="6"/>
        <v>0</v>
      </c>
      <c r="J786" s="68">
        <f t="shared" si="7"/>
        <v>0</v>
      </c>
      <c r="K786" s="68">
        <f>($G786+$I786)*THONG_TIN_CHUNG!B$10</f>
        <v>0</v>
      </c>
      <c r="L786" s="58">
        <v>0</v>
      </c>
      <c r="M786" s="59"/>
    </row>
    <row r="787" spans="1:13" ht="25.5">
      <c r="A787" s="28"/>
      <c r="B787" s="71"/>
      <c r="C787" s="71"/>
      <c r="D787" s="71"/>
      <c r="E787" s="71"/>
      <c r="F787" s="71"/>
      <c r="G787" s="71"/>
      <c r="H787" s="28">
        <v>5</v>
      </c>
      <c r="I787" s="40">
        <f t="shared" si="6"/>
        <v>0</v>
      </c>
      <c r="J787" s="68">
        <f t="shared" si="7"/>
        <v>0</v>
      </c>
      <c r="K787" s="68">
        <f>($G787+$I787)*THONG_TIN_CHUNG!B$10</f>
        <v>0</v>
      </c>
      <c r="L787" s="58">
        <v>0</v>
      </c>
      <c r="M787" s="59"/>
    </row>
    <row r="788" spans="1:13" ht="25.5">
      <c r="A788" s="28"/>
      <c r="B788" s="71"/>
      <c r="C788" s="71"/>
      <c r="D788" s="71"/>
      <c r="E788" s="71"/>
      <c r="F788" s="71"/>
      <c r="G788" s="71"/>
      <c r="H788" s="28">
        <v>5</v>
      </c>
      <c r="I788" s="40">
        <f t="shared" si="6"/>
        <v>0</v>
      </c>
      <c r="J788" s="68">
        <f t="shared" si="7"/>
        <v>0</v>
      </c>
      <c r="K788" s="68">
        <f>($G788+$I788)*THONG_TIN_CHUNG!B$10</f>
        <v>0</v>
      </c>
      <c r="L788" s="58">
        <v>0</v>
      </c>
      <c r="M788" s="59"/>
    </row>
    <row r="789" spans="1:13" ht="25.5">
      <c r="A789" s="28"/>
      <c r="B789" s="71"/>
      <c r="C789" s="71"/>
      <c r="D789" s="71"/>
      <c r="E789" s="71"/>
      <c r="F789" s="71"/>
      <c r="G789" s="71"/>
      <c r="H789" s="28">
        <v>5</v>
      </c>
      <c r="I789" s="40">
        <f t="shared" si="6"/>
        <v>0</v>
      </c>
      <c r="J789" s="68">
        <f t="shared" si="7"/>
        <v>0</v>
      </c>
      <c r="K789" s="68">
        <f>($G789+$I789)*THONG_TIN_CHUNG!B$10</f>
        <v>0</v>
      </c>
      <c r="L789" s="58">
        <v>0</v>
      </c>
      <c r="M789" s="59"/>
    </row>
    <row r="790" spans="1:13" ht="25.5">
      <c r="A790" s="28"/>
      <c r="B790" s="71"/>
      <c r="C790" s="71"/>
      <c r="D790" s="71"/>
      <c r="E790" s="71"/>
      <c r="F790" s="71"/>
      <c r="G790" s="71"/>
      <c r="H790" s="28">
        <v>5</v>
      </c>
      <c r="I790" s="40">
        <f t="shared" si="6"/>
        <v>0</v>
      </c>
      <c r="J790" s="68">
        <f t="shared" si="7"/>
        <v>0</v>
      </c>
      <c r="K790" s="68">
        <f>($G790+$I790)*THONG_TIN_CHUNG!B$10</f>
        <v>0</v>
      </c>
      <c r="L790" s="58">
        <v>0</v>
      </c>
      <c r="M790" s="59"/>
    </row>
    <row r="791" spans="1:13" ht="25.5">
      <c r="A791" s="28"/>
      <c r="B791" s="71"/>
      <c r="C791" s="71"/>
      <c r="D791" s="71"/>
      <c r="E791" s="71"/>
      <c r="F791" s="71"/>
      <c r="G791" s="71"/>
      <c r="H791" s="28">
        <v>5</v>
      </c>
      <c r="I791" s="40">
        <f t="shared" si="6"/>
        <v>0</v>
      </c>
      <c r="J791" s="68">
        <f t="shared" si="7"/>
        <v>0</v>
      </c>
      <c r="K791" s="68">
        <f>($G791+$I791)*THONG_TIN_CHUNG!B$10</f>
        <v>0</v>
      </c>
      <c r="L791" s="58">
        <v>0</v>
      </c>
      <c r="M791" s="59"/>
    </row>
    <row r="792" spans="1:13" ht="25.5">
      <c r="A792" s="28"/>
      <c r="B792" s="71"/>
      <c r="C792" s="71"/>
      <c r="D792" s="71"/>
      <c r="E792" s="71"/>
      <c r="F792" s="71"/>
      <c r="G792" s="71"/>
      <c r="H792" s="28">
        <v>5</v>
      </c>
      <c r="I792" s="40">
        <f t="shared" si="6"/>
        <v>0</v>
      </c>
      <c r="J792" s="68">
        <f t="shared" si="7"/>
        <v>0</v>
      </c>
      <c r="K792" s="68">
        <f>($G792+$I792)*THONG_TIN_CHUNG!B$10</f>
        <v>0</v>
      </c>
      <c r="L792" s="58">
        <v>0</v>
      </c>
      <c r="M792" s="59"/>
    </row>
    <row r="793" spans="1:13" ht="25.5">
      <c r="A793" s="28"/>
      <c r="B793" s="71"/>
      <c r="C793" s="71"/>
      <c r="D793" s="71"/>
      <c r="E793" s="71"/>
      <c r="F793" s="71"/>
      <c r="G793" s="71"/>
      <c r="H793" s="28">
        <v>5</v>
      </c>
      <c r="I793" s="40">
        <f t="shared" si="6"/>
        <v>0</v>
      </c>
      <c r="J793" s="68">
        <f t="shared" si="7"/>
        <v>0</v>
      </c>
      <c r="K793" s="68">
        <f>($G793+$I793)*THONG_TIN_CHUNG!B$10</f>
        <v>0</v>
      </c>
      <c r="L793" s="58">
        <v>0</v>
      </c>
      <c r="M793" s="59"/>
    </row>
    <row r="794" spans="1:13" ht="25.5">
      <c r="A794" s="28"/>
      <c r="B794" s="71"/>
      <c r="C794" s="71"/>
      <c r="D794" s="71"/>
      <c r="E794" s="71"/>
      <c r="F794" s="71"/>
      <c r="G794" s="71"/>
      <c r="H794" s="28">
        <v>5</v>
      </c>
      <c r="I794" s="40">
        <f t="shared" si="6"/>
        <v>0</v>
      </c>
      <c r="J794" s="68">
        <f t="shared" si="7"/>
        <v>0</v>
      </c>
      <c r="K794" s="68">
        <f>($G794+$I794)*THONG_TIN_CHUNG!B$10</f>
        <v>0</v>
      </c>
      <c r="L794" s="58">
        <v>0</v>
      </c>
      <c r="M794" s="59"/>
    </row>
    <row r="795" spans="1:13" ht="25.5">
      <c r="A795" s="28"/>
      <c r="B795" s="71"/>
      <c r="C795" s="71"/>
      <c r="D795" s="71"/>
      <c r="E795" s="71"/>
      <c r="F795" s="71"/>
      <c r="G795" s="71"/>
      <c r="H795" s="28">
        <v>5</v>
      </c>
      <c r="I795" s="40">
        <f t="shared" si="6"/>
        <v>0</v>
      </c>
      <c r="J795" s="68">
        <f t="shared" si="7"/>
        <v>0</v>
      </c>
      <c r="K795" s="68">
        <f>($G795+$I795)*THONG_TIN_CHUNG!B$10</f>
        <v>0</v>
      </c>
      <c r="L795" s="58">
        <v>0</v>
      </c>
      <c r="M795" s="59"/>
    </row>
    <row r="796" spans="1:13" ht="25.5">
      <c r="A796" s="28"/>
      <c r="B796" s="71"/>
      <c r="C796" s="71"/>
      <c r="D796" s="71"/>
      <c r="E796" s="71"/>
      <c r="F796" s="71"/>
      <c r="G796" s="71"/>
      <c r="H796" s="28">
        <v>5</v>
      </c>
      <c r="I796" s="40">
        <f t="shared" si="6"/>
        <v>0</v>
      </c>
      <c r="J796" s="68">
        <f t="shared" si="7"/>
        <v>0</v>
      </c>
      <c r="K796" s="68">
        <f>($G796+$I796)*THONG_TIN_CHUNG!B$10</f>
        <v>0</v>
      </c>
      <c r="L796" s="58">
        <v>0</v>
      </c>
      <c r="M796" s="59"/>
    </row>
    <row r="797" spans="1:13" ht="25.5">
      <c r="A797" s="28"/>
      <c r="B797" s="71"/>
      <c r="C797" s="71"/>
      <c r="D797" s="71"/>
      <c r="E797" s="71"/>
      <c r="F797" s="71"/>
      <c r="G797" s="71"/>
      <c r="H797" s="28">
        <v>5</v>
      </c>
      <c r="I797" s="40">
        <f t="shared" si="6"/>
        <v>0</v>
      </c>
      <c r="J797" s="68">
        <f t="shared" si="7"/>
        <v>0</v>
      </c>
      <c r="K797" s="68">
        <f>($G797+$I797)*THONG_TIN_CHUNG!B$10</f>
        <v>0</v>
      </c>
      <c r="L797" s="58">
        <v>0</v>
      </c>
      <c r="M797" s="59"/>
    </row>
    <row r="798" spans="1:13" ht="25.5">
      <c r="A798" s="28"/>
      <c r="B798" s="71"/>
      <c r="C798" s="71"/>
      <c r="D798" s="71"/>
      <c r="E798" s="71"/>
      <c r="F798" s="71"/>
      <c r="G798" s="71"/>
      <c r="H798" s="28">
        <v>5</v>
      </c>
      <c r="I798" s="40">
        <f t="shared" si="6"/>
        <v>0</v>
      </c>
      <c r="J798" s="68">
        <f t="shared" si="7"/>
        <v>0</v>
      </c>
      <c r="K798" s="68">
        <f>($G798+$I798)*THONG_TIN_CHUNG!B$10</f>
        <v>0</v>
      </c>
      <c r="L798" s="58">
        <v>0</v>
      </c>
      <c r="M798" s="59"/>
    </row>
    <row r="799" spans="1:13" ht="25.5">
      <c r="A799" s="28"/>
      <c r="B799" s="71"/>
      <c r="C799" s="71"/>
      <c r="D799" s="71"/>
      <c r="E799" s="71"/>
      <c r="F799" s="71"/>
      <c r="G799" s="71"/>
      <c r="H799" s="28">
        <v>5</v>
      </c>
      <c r="I799" s="40">
        <f t="shared" si="6"/>
        <v>0</v>
      </c>
      <c r="J799" s="68">
        <f t="shared" si="7"/>
        <v>0</v>
      </c>
      <c r="K799" s="68">
        <f>($G799+$I799)*THONG_TIN_CHUNG!B$10</f>
        <v>0</v>
      </c>
      <c r="L799" s="58">
        <v>0</v>
      </c>
      <c r="M799" s="59"/>
    </row>
    <row r="800" spans="1:13" ht="25.5">
      <c r="A800" s="28"/>
      <c r="B800" s="71"/>
      <c r="C800" s="71"/>
      <c r="D800" s="71"/>
      <c r="E800" s="71"/>
      <c r="F800" s="71"/>
      <c r="G800" s="71"/>
      <c r="H800" s="28">
        <v>5</v>
      </c>
      <c r="I800" s="40">
        <f t="shared" si="6"/>
        <v>0</v>
      </c>
      <c r="J800" s="68">
        <f t="shared" si="7"/>
        <v>0</v>
      </c>
      <c r="K800" s="68">
        <f>($G800+$I800)*THONG_TIN_CHUNG!B$10</f>
        <v>0</v>
      </c>
      <c r="L800" s="58">
        <v>0</v>
      </c>
      <c r="M800" s="59"/>
    </row>
    <row r="801" spans="1:13" ht="25.5">
      <c r="A801" s="28"/>
      <c r="B801" s="71"/>
      <c r="C801" s="71"/>
      <c r="D801" s="71"/>
      <c r="E801" s="71"/>
      <c r="F801" s="71"/>
      <c r="G801" s="71"/>
      <c r="H801" s="28">
        <v>5</v>
      </c>
      <c r="I801" s="40">
        <f t="shared" si="6"/>
        <v>0</v>
      </c>
      <c r="J801" s="68">
        <f t="shared" si="7"/>
        <v>0</v>
      </c>
      <c r="K801" s="68">
        <f>($G801+$I801)*THONG_TIN_CHUNG!B$10</f>
        <v>0</v>
      </c>
      <c r="L801" s="58">
        <v>0</v>
      </c>
      <c r="M801" s="59"/>
    </row>
    <row r="802" spans="1:13" ht="25.5">
      <c r="A802" s="28"/>
      <c r="B802" s="71"/>
      <c r="C802" s="71"/>
      <c r="D802" s="71"/>
      <c r="E802" s="71"/>
      <c r="F802" s="71"/>
      <c r="G802" s="71"/>
      <c r="H802" s="28">
        <v>5</v>
      </c>
      <c r="I802" s="40">
        <f t="shared" si="6"/>
        <v>0</v>
      </c>
      <c r="J802" s="68">
        <f t="shared" si="7"/>
        <v>0</v>
      </c>
      <c r="K802" s="68">
        <f>($G802+$I802)*THONG_TIN_CHUNG!B$10</f>
        <v>0</v>
      </c>
      <c r="L802" s="58">
        <v>0</v>
      </c>
      <c r="M802" s="59"/>
    </row>
    <row r="803" spans="1:13" ht="25.5">
      <c r="A803" s="28"/>
      <c r="B803" s="71"/>
      <c r="C803" s="71"/>
      <c r="D803" s="71"/>
      <c r="E803" s="71"/>
      <c r="F803" s="71"/>
      <c r="G803" s="71"/>
      <c r="H803" s="28">
        <v>5</v>
      </c>
      <c r="I803" s="40">
        <f t="shared" si="6"/>
        <v>0</v>
      </c>
      <c r="J803" s="68">
        <f t="shared" si="7"/>
        <v>0</v>
      </c>
      <c r="K803" s="68">
        <f>($G803+$I803)*THONG_TIN_CHUNG!B$10</f>
        <v>0</v>
      </c>
      <c r="L803" s="58">
        <v>0</v>
      </c>
      <c r="M803" s="59"/>
    </row>
    <row r="804" spans="1:13" ht="25.5">
      <c r="A804" s="28"/>
      <c r="B804" s="71"/>
      <c r="C804" s="71"/>
      <c r="D804" s="71"/>
      <c r="E804" s="71"/>
      <c r="F804" s="71"/>
      <c r="G804" s="71"/>
      <c r="H804" s="28">
        <v>5</v>
      </c>
      <c r="I804" s="40">
        <f t="shared" si="6"/>
        <v>0</v>
      </c>
      <c r="J804" s="68">
        <f t="shared" si="7"/>
        <v>0</v>
      </c>
      <c r="K804" s="68">
        <f>($G804+$I804)*THONG_TIN_CHUNG!B$10</f>
        <v>0</v>
      </c>
      <c r="L804" s="58">
        <v>0</v>
      </c>
      <c r="M804" s="59"/>
    </row>
    <row r="805" spans="1:13" ht="25.5">
      <c r="A805" s="28"/>
      <c r="B805" s="71"/>
      <c r="C805" s="71"/>
      <c r="D805" s="71"/>
      <c r="E805" s="71"/>
      <c r="F805" s="71"/>
      <c r="G805" s="71"/>
      <c r="H805" s="28">
        <v>5</v>
      </c>
      <c r="I805" s="40">
        <f t="shared" si="6"/>
        <v>0</v>
      </c>
      <c r="J805" s="68">
        <f t="shared" si="7"/>
        <v>0</v>
      </c>
      <c r="K805" s="68">
        <f>($G805+$I805)*THONG_TIN_CHUNG!B$10</f>
        <v>0</v>
      </c>
      <c r="L805" s="58">
        <v>0</v>
      </c>
      <c r="M805" s="59"/>
    </row>
    <row r="806" spans="1:13" ht="25.5">
      <c r="A806" s="28"/>
      <c r="B806" s="71"/>
      <c r="C806" s="71"/>
      <c r="D806" s="71"/>
      <c r="E806" s="71"/>
      <c r="F806" s="71"/>
      <c r="G806" s="71"/>
      <c r="H806" s="28">
        <v>5</v>
      </c>
      <c r="I806" s="40">
        <f t="shared" si="6"/>
        <v>0</v>
      </c>
      <c r="J806" s="68">
        <f t="shared" si="7"/>
        <v>0</v>
      </c>
      <c r="K806" s="68">
        <f>($G806+$I806)*THONG_TIN_CHUNG!B$10</f>
        <v>0</v>
      </c>
      <c r="L806" s="58">
        <v>0</v>
      </c>
      <c r="M806" s="59"/>
    </row>
    <row r="807" spans="1:13" ht="25.5">
      <c r="A807" s="28"/>
      <c r="B807" s="71"/>
      <c r="C807" s="71"/>
      <c r="D807" s="71"/>
      <c r="E807" s="71"/>
      <c r="F807" s="71"/>
      <c r="G807" s="71"/>
      <c r="H807" s="28">
        <v>5</v>
      </c>
      <c r="I807" s="40">
        <f t="shared" si="6"/>
        <v>0</v>
      </c>
      <c r="J807" s="68">
        <f t="shared" si="7"/>
        <v>0</v>
      </c>
      <c r="K807" s="68">
        <f>($G807+$I807)*THONG_TIN_CHUNG!B$10</f>
        <v>0</v>
      </c>
      <c r="L807" s="58">
        <v>0</v>
      </c>
      <c r="M807" s="59"/>
    </row>
    <row r="808" spans="1:13" ht="25.5">
      <c r="A808" s="28"/>
      <c r="B808" s="71"/>
      <c r="C808" s="71"/>
      <c r="D808" s="71"/>
      <c r="E808" s="71"/>
      <c r="F808" s="71"/>
      <c r="G808" s="71"/>
      <c r="H808" s="28">
        <v>5</v>
      </c>
      <c r="I808" s="40">
        <f t="shared" si="6"/>
        <v>0</v>
      </c>
      <c r="J808" s="68">
        <f t="shared" si="7"/>
        <v>0</v>
      </c>
      <c r="K808" s="68">
        <f>($G808+$I808)*THONG_TIN_CHUNG!B$10</f>
        <v>0</v>
      </c>
      <c r="L808" s="58">
        <v>0</v>
      </c>
      <c r="M808" s="59"/>
    </row>
    <row r="809" spans="1:13" ht="25.5">
      <c r="A809" s="28"/>
      <c r="B809" s="71"/>
      <c r="C809" s="71"/>
      <c r="D809" s="71"/>
      <c r="E809" s="71"/>
      <c r="F809" s="71"/>
      <c r="G809" s="71"/>
      <c r="H809" s="28">
        <v>5</v>
      </c>
      <c r="I809" s="40">
        <f t="shared" si="6"/>
        <v>0</v>
      </c>
      <c r="J809" s="68">
        <f t="shared" si="7"/>
        <v>0</v>
      </c>
      <c r="K809" s="68">
        <f>($G809+$I809)*THONG_TIN_CHUNG!B$10</f>
        <v>0</v>
      </c>
      <c r="L809" s="58">
        <v>0</v>
      </c>
      <c r="M809" s="59"/>
    </row>
    <row r="810" spans="1:13" ht="25.5">
      <c r="A810" s="28"/>
      <c r="B810" s="71"/>
      <c r="C810" s="71"/>
      <c r="D810" s="71"/>
      <c r="E810" s="71"/>
      <c r="F810" s="71"/>
      <c r="G810" s="71"/>
      <c r="H810" s="28">
        <v>5</v>
      </c>
      <c r="I810" s="40">
        <f t="shared" si="6"/>
        <v>0</v>
      </c>
      <c r="J810" s="68">
        <f t="shared" si="7"/>
        <v>0</v>
      </c>
      <c r="K810" s="68">
        <f>($G810+$I810)*THONG_TIN_CHUNG!B$10</f>
        <v>0</v>
      </c>
      <c r="L810" s="58">
        <v>0</v>
      </c>
      <c r="M810" s="59"/>
    </row>
    <row r="811" spans="1:13" ht="25.5">
      <c r="A811" s="28"/>
      <c r="B811" s="71"/>
      <c r="C811" s="71"/>
      <c r="D811" s="71"/>
      <c r="E811" s="71"/>
      <c r="F811" s="71"/>
      <c r="G811" s="71"/>
      <c r="H811" s="28">
        <v>5</v>
      </c>
      <c r="I811" s="40">
        <f t="shared" si="6"/>
        <v>0</v>
      </c>
      <c r="J811" s="68">
        <f t="shared" si="7"/>
        <v>0</v>
      </c>
      <c r="K811" s="68">
        <f>($G811+$I811)*THONG_TIN_CHUNG!B$10</f>
        <v>0</v>
      </c>
      <c r="L811" s="58">
        <v>0</v>
      </c>
      <c r="M811" s="59"/>
    </row>
    <row r="812" spans="1:13" ht="25.5">
      <c r="A812" s="28"/>
      <c r="B812" s="71"/>
      <c r="C812" s="71"/>
      <c r="D812" s="71"/>
      <c r="E812" s="71"/>
      <c r="F812" s="71"/>
      <c r="G812" s="71"/>
      <c r="H812" s="28">
        <v>5</v>
      </c>
      <c r="I812" s="40">
        <f t="shared" si="6"/>
        <v>0</v>
      </c>
      <c r="J812" s="68">
        <f t="shared" si="7"/>
        <v>0</v>
      </c>
      <c r="K812" s="68">
        <f>($G812+$I812)*THONG_TIN_CHUNG!B$10</f>
        <v>0</v>
      </c>
      <c r="L812" s="58">
        <v>0</v>
      </c>
      <c r="M812" s="59"/>
    </row>
    <row r="813" spans="1:13" ht="25.5">
      <c r="A813" s="28"/>
      <c r="B813" s="71"/>
      <c r="C813" s="71"/>
      <c r="D813" s="71"/>
      <c r="E813" s="71"/>
      <c r="F813" s="71"/>
      <c r="G813" s="71"/>
      <c r="H813" s="28">
        <v>5</v>
      </c>
      <c r="I813" s="40">
        <f t="shared" si="6"/>
        <v>0</v>
      </c>
      <c r="J813" s="68">
        <f t="shared" si="7"/>
        <v>0</v>
      </c>
      <c r="K813" s="68">
        <f>($G813+$I813)*THONG_TIN_CHUNG!B$10</f>
        <v>0</v>
      </c>
      <c r="L813" s="58">
        <v>0</v>
      </c>
      <c r="M813" s="59"/>
    </row>
    <row r="814" spans="1:13" ht="25.5">
      <c r="A814" s="28"/>
      <c r="B814" s="71"/>
      <c r="C814" s="71"/>
      <c r="D814" s="71"/>
      <c r="E814" s="71"/>
      <c r="F814" s="71"/>
      <c r="G814" s="71"/>
      <c r="H814" s="28">
        <v>5</v>
      </c>
      <c r="I814" s="40">
        <f t="shared" si="6"/>
        <v>0</v>
      </c>
      <c r="J814" s="68">
        <f t="shared" si="7"/>
        <v>0</v>
      </c>
      <c r="K814" s="68">
        <f>($G814+$I814)*THONG_TIN_CHUNG!B$10</f>
        <v>0</v>
      </c>
      <c r="L814" s="58">
        <v>0</v>
      </c>
      <c r="M814" s="59"/>
    </row>
    <row r="815" spans="1:13" ht="25.5">
      <c r="A815" s="28"/>
      <c r="B815" s="71"/>
      <c r="C815" s="71"/>
      <c r="D815" s="71"/>
      <c r="E815" s="71"/>
      <c r="F815" s="71"/>
      <c r="G815" s="71"/>
      <c r="H815" s="28">
        <v>5</v>
      </c>
      <c r="I815" s="40">
        <f t="shared" si="6"/>
        <v>0</v>
      </c>
      <c r="J815" s="68">
        <f t="shared" si="7"/>
        <v>0</v>
      </c>
      <c r="K815" s="68">
        <f>($G815+$I815)*THONG_TIN_CHUNG!B$10</f>
        <v>0</v>
      </c>
      <c r="L815" s="58">
        <v>0</v>
      </c>
      <c r="M815" s="59"/>
    </row>
    <row r="816" spans="1:13" ht="25.5">
      <c r="A816" s="28"/>
      <c r="B816" s="71"/>
      <c r="C816" s="71"/>
      <c r="D816" s="71"/>
      <c r="E816" s="71"/>
      <c r="F816" s="71"/>
      <c r="G816" s="71"/>
      <c r="H816" s="28">
        <v>5</v>
      </c>
      <c r="I816" s="40">
        <f t="shared" si="6"/>
        <v>0</v>
      </c>
      <c r="J816" s="68">
        <f t="shared" si="7"/>
        <v>0</v>
      </c>
      <c r="K816" s="68">
        <f>($G816+$I816)*THONG_TIN_CHUNG!B$10</f>
        <v>0</v>
      </c>
      <c r="L816" s="58">
        <v>0</v>
      </c>
      <c r="M816" s="59"/>
    </row>
    <row r="817" spans="1:13" ht="25.5">
      <c r="A817" s="28"/>
      <c r="B817" s="71"/>
      <c r="C817" s="71"/>
      <c r="D817" s="71"/>
      <c r="E817" s="71"/>
      <c r="F817" s="71"/>
      <c r="G817" s="71"/>
      <c r="H817" s="28">
        <v>5</v>
      </c>
      <c r="I817" s="40">
        <f t="shared" si="6"/>
        <v>0</v>
      </c>
      <c r="J817" s="68">
        <f t="shared" si="7"/>
        <v>0</v>
      </c>
      <c r="K817" s="68">
        <f>($G817+$I817)*THONG_TIN_CHUNG!B$10</f>
        <v>0</v>
      </c>
      <c r="L817" s="58">
        <v>0</v>
      </c>
      <c r="M817" s="59"/>
    </row>
    <row r="818" spans="1:13" ht="25.5">
      <c r="A818" s="28"/>
      <c r="B818" s="71"/>
      <c r="C818" s="71"/>
      <c r="D818" s="71"/>
      <c r="E818" s="71"/>
      <c r="F818" s="71"/>
      <c r="G818" s="71"/>
      <c r="H818" s="28">
        <v>5</v>
      </c>
      <c r="I818" s="40">
        <f t="shared" si="6"/>
        <v>0</v>
      </c>
      <c r="J818" s="68">
        <f t="shared" si="7"/>
        <v>0</v>
      </c>
      <c r="K818" s="68">
        <f>($G818+$I818)*THONG_TIN_CHUNG!B$10</f>
        <v>0</v>
      </c>
      <c r="L818" s="58">
        <v>0</v>
      </c>
      <c r="M818" s="59"/>
    </row>
    <row r="819" spans="1:13" ht="25.5">
      <c r="A819" s="28"/>
      <c r="B819" s="71"/>
      <c r="C819" s="71"/>
      <c r="D819" s="71"/>
      <c r="E819" s="71"/>
      <c r="F819" s="71"/>
      <c r="G819" s="71"/>
      <c r="H819" s="28">
        <v>5</v>
      </c>
      <c r="I819" s="40">
        <f t="shared" si="6"/>
        <v>0</v>
      </c>
      <c r="J819" s="68">
        <f t="shared" si="7"/>
        <v>0</v>
      </c>
      <c r="K819" s="68">
        <f>($G819+$I819)*THONG_TIN_CHUNG!B$10</f>
        <v>0</v>
      </c>
      <c r="L819" s="58">
        <v>0</v>
      </c>
      <c r="M819" s="59"/>
    </row>
    <row r="820" spans="1:13" ht="25.5">
      <c r="A820" s="28"/>
      <c r="B820" s="71"/>
      <c r="C820" s="71"/>
      <c r="D820" s="71"/>
      <c r="E820" s="71"/>
      <c r="F820" s="71"/>
      <c r="G820" s="71"/>
      <c r="H820" s="28">
        <v>5</v>
      </c>
      <c r="I820" s="40">
        <f t="shared" si="6"/>
        <v>0</v>
      </c>
      <c r="J820" s="68">
        <f t="shared" si="7"/>
        <v>0</v>
      </c>
      <c r="K820" s="68">
        <f>($G820+$I820)*THONG_TIN_CHUNG!B$10</f>
        <v>0</v>
      </c>
      <c r="L820" s="58">
        <v>0</v>
      </c>
      <c r="M820" s="59"/>
    </row>
    <row r="821" spans="1:13" ht="25.5">
      <c r="A821" s="28"/>
      <c r="B821" s="71"/>
      <c r="C821" s="71"/>
      <c r="D821" s="71"/>
      <c r="E821" s="71"/>
      <c r="F821" s="71"/>
      <c r="G821" s="71"/>
      <c r="H821" s="28">
        <v>5</v>
      </c>
      <c r="I821" s="40">
        <f t="shared" si="6"/>
        <v>0</v>
      </c>
      <c r="J821" s="68">
        <f t="shared" si="7"/>
        <v>0</v>
      </c>
      <c r="K821" s="68">
        <f>($G821+$I821)*THONG_TIN_CHUNG!B$10</f>
        <v>0</v>
      </c>
      <c r="L821" s="58">
        <v>0</v>
      </c>
      <c r="M821" s="59"/>
    </row>
    <row r="822" spans="1:13" ht="25.5">
      <c r="A822" s="28"/>
      <c r="B822" s="71"/>
      <c r="C822" s="71"/>
      <c r="D822" s="71"/>
      <c r="E822" s="71"/>
      <c r="F822" s="71"/>
      <c r="G822" s="71"/>
      <c r="H822" s="28">
        <v>5</v>
      </c>
      <c r="I822" s="40">
        <f t="shared" si="6"/>
        <v>0</v>
      </c>
      <c r="J822" s="68">
        <f t="shared" si="7"/>
        <v>0</v>
      </c>
      <c r="K822" s="68">
        <f>($G822+$I822)*THONG_TIN_CHUNG!B$10</f>
        <v>0</v>
      </c>
      <c r="L822" s="58">
        <v>0</v>
      </c>
      <c r="M822" s="59"/>
    </row>
    <row r="823" spans="1:13" ht="25.5">
      <c r="A823" s="28"/>
      <c r="B823" s="71"/>
      <c r="C823" s="71"/>
      <c r="D823" s="71"/>
      <c r="E823" s="71"/>
      <c r="F823" s="71"/>
      <c r="G823" s="71"/>
      <c r="H823" s="28">
        <v>5</v>
      </c>
      <c r="I823" s="40">
        <f t="shared" si="6"/>
        <v>0</v>
      </c>
      <c r="J823" s="68">
        <f t="shared" si="7"/>
        <v>0</v>
      </c>
      <c r="K823" s="68">
        <f>($G823+$I823)*THONG_TIN_CHUNG!B$10</f>
        <v>0</v>
      </c>
      <c r="L823" s="58">
        <v>0</v>
      </c>
      <c r="M823" s="59"/>
    </row>
    <row r="824" spans="1:13" ht="25.5">
      <c r="A824" s="28"/>
      <c r="B824" s="71"/>
      <c r="C824" s="71"/>
      <c r="D824" s="71"/>
      <c r="E824" s="71"/>
      <c r="F824" s="71"/>
      <c r="G824" s="71"/>
      <c r="H824" s="28">
        <v>5</v>
      </c>
      <c r="I824" s="40">
        <f t="shared" si="6"/>
        <v>0</v>
      </c>
      <c r="J824" s="68">
        <f t="shared" si="7"/>
        <v>0</v>
      </c>
      <c r="K824" s="68">
        <f>($G824+$I824)*THONG_TIN_CHUNG!B$10</f>
        <v>0</v>
      </c>
      <c r="L824" s="58">
        <v>0</v>
      </c>
      <c r="M824" s="59"/>
    </row>
    <row r="825" spans="1:13" ht="25.5">
      <c r="A825" s="28"/>
      <c r="B825" s="71"/>
      <c r="C825" s="71"/>
      <c r="D825" s="71"/>
      <c r="E825" s="71"/>
      <c r="F825" s="71"/>
      <c r="G825" s="71"/>
      <c r="H825" s="28">
        <v>5</v>
      </c>
      <c r="I825" s="40">
        <f t="shared" si="6"/>
        <v>0</v>
      </c>
      <c r="J825" s="68">
        <f t="shared" si="7"/>
        <v>0</v>
      </c>
      <c r="K825" s="68">
        <f>($G825+$I825)*THONG_TIN_CHUNG!B$10</f>
        <v>0</v>
      </c>
      <c r="L825" s="58">
        <v>0</v>
      </c>
      <c r="M825" s="59"/>
    </row>
    <row r="826" spans="1:13" ht="25.5">
      <c r="A826" s="28"/>
      <c r="B826" s="71"/>
      <c r="C826" s="71"/>
      <c r="D826" s="71"/>
      <c r="E826" s="71"/>
      <c r="F826" s="71"/>
      <c r="G826" s="71"/>
      <c r="H826" s="28">
        <v>5</v>
      </c>
      <c r="I826" s="40">
        <f t="shared" si="6"/>
        <v>0</v>
      </c>
      <c r="J826" s="68">
        <f t="shared" si="7"/>
        <v>0</v>
      </c>
      <c r="K826" s="68">
        <f>($G826+$I826)*THONG_TIN_CHUNG!B$10</f>
        <v>0</v>
      </c>
      <c r="L826" s="58">
        <v>0</v>
      </c>
      <c r="M826" s="59"/>
    </row>
    <row r="827" spans="1:13" ht="25.5">
      <c r="A827" s="28"/>
      <c r="B827" s="71"/>
      <c r="C827" s="71"/>
      <c r="D827" s="71"/>
      <c r="E827" s="71"/>
      <c r="F827" s="71"/>
      <c r="G827" s="71"/>
      <c r="H827" s="28">
        <v>5</v>
      </c>
      <c r="I827" s="40">
        <f t="shared" si="6"/>
        <v>0</v>
      </c>
      <c r="J827" s="68">
        <f t="shared" si="7"/>
        <v>0</v>
      </c>
      <c r="K827" s="68">
        <f>($G827+$I827)*THONG_TIN_CHUNG!B$10</f>
        <v>0</v>
      </c>
      <c r="L827" s="58">
        <v>0</v>
      </c>
      <c r="M827" s="59"/>
    </row>
    <row r="828" spans="1:13" ht="25.5">
      <c r="A828" s="28"/>
      <c r="B828" s="71"/>
      <c r="C828" s="71"/>
      <c r="D828" s="71"/>
      <c r="E828" s="71"/>
      <c r="F828" s="71"/>
      <c r="G828" s="71"/>
      <c r="H828" s="28">
        <v>5</v>
      </c>
      <c r="I828" s="40">
        <f t="shared" si="6"/>
        <v>0</v>
      </c>
      <c r="J828" s="68">
        <f t="shared" si="7"/>
        <v>0</v>
      </c>
      <c r="K828" s="68">
        <f>($G828+$I828)*THONG_TIN_CHUNG!B$10</f>
        <v>0</v>
      </c>
      <c r="L828" s="58">
        <v>0</v>
      </c>
      <c r="M828" s="59"/>
    </row>
    <row r="829" spans="1:13" ht="25.5">
      <c r="A829" s="28"/>
      <c r="B829" s="71"/>
      <c r="C829" s="71"/>
      <c r="D829" s="71"/>
      <c r="E829" s="71"/>
      <c r="F829" s="71"/>
      <c r="G829" s="71"/>
      <c r="H829" s="28">
        <v>5</v>
      </c>
      <c r="I829" s="40">
        <f t="shared" si="6"/>
        <v>0</v>
      </c>
      <c r="J829" s="68">
        <f t="shared" si="7"/>
        <v>0</v>
      </c>
      <c r="K829" s="68">
        <f>($G829+$I829)*THONG_TIN_CHUNG!B$10</f>
        <v>0</v>
      </c>
      <c r="L829" s="58">
        <v>0</v>
      </c>
      <c r="M829" s="59"/>
    </row>
    <row r="830" spans="1:13" ht="25.5">
      <c r="A830" s="28"/>
      <c r="B830" s="71"/>
      <c r="C830" s="71"/>
      <c r="D830" s="71"/>
      <c r="E830" s="71"/>
      <c r="F830" s="71"/>
      <c r="G830" s="71"/>
      <c r="H830" s="28">
        <v>5</v>
      </c>
      <c r="I830" s="40">
        <f t="shared" si="6"/>
        <v>0</v>
      </c>
      <c r="J830" s="68">
        <f t="shared" si="7"/>
        <v>0</v>
      </c>
      <c r="K830" s="68">
        <f>($G830+$I830)*THONG_TIN_CHUNG!B$10</f>
        <v>0</v>
      </c>
      <c r="L830" s="58">
        <v>0</v>
      </c>
      <c r="M830" s="59"/>
    </row>
    <row r="831" spans="1:13" ht="25.5">
      <c r="A831" s="28"/>
      <c r="B831" s="71"/>
      <c r="C831" s="71"/>
      <c r="D831" s="71"/>
      <c r="E831" s="71"/>
      <c r="F831" s="71"/>
      <c r="G831" s="71"/>
      <c r="H831" s="28">
        <v>5</v>
      </c>
      <c r="I831" s="40">
        <f t="shared" si="6"/>
        <v>0</v>
      </c>
      <c r="J831" s="68">
        <f t="shared" si="7"/>
        <v>0</v>
      </c>
      <c r="K831" s="68">
        <f>($G831+$I831)*THONG_TIN_CHUNG!B$10</f>
        <v>0</v>
      </c>
      <c r="L831" s="58">
        <v>0</v>
      </c>
      <c r="M831" s="59"/>
    </row>
    <row r="832" spans="1:13" ht="25.5">
      <c r="A832" s="28"/>
      <c r="B832" s="71"/>
      <c r="C832" s="71"/>
      <c r="D832" s="71"/>
      <c r="E832" s="71"/>
      <c r="F832" s="71"/>
      <c r="G832" s="71"/>
      <c r="H832" s="28">
        <v>5</v>
      </c>
      <c r="I832" s="40">
        <f t="shared" si="6"/>
        <v>0</v>
      </c>
      <c r="J832" s="68">
        <f t="shared" si="7"/>
        <v>0</v>
      </c>
      <c r="K832" s="68">
        <f>($G832+$I832)*THONG_TIN_CHUNG!B$10</f>
        <v>0</v>
      </c>
      <c r="L832" s="58">
        <v>0</v>
      </c>
      <c r="M832" s="59"/>
    </row>
    <row r="833" spans="1:13" ht="25.5">
      <c r="A833" s="28"/>
      <c r="B833" s="71"/>
      <c r="C833" s="71"/>
      <c r="D833" s="71"/>
      <c r="E833" s="71"/>
      <c r="F833" s="71"/>
      <c r="G833" s="71"/>
      <c r="H833" s="28">
        <v>5</v>
      </c>
      <c r="I833" s="40">
        <f t="shared" si="6"/>
        <v>0</v>
      </c>
      <c r="J833" s="68">
        <f t="shared" si="7"/>
        <v>0</v>
      </c>
      <c r="K833" s="68">
        <f>($G833+$I833)*THONG_TIN_CHUNG!B$10</f>
        <v>0</v>
      </c>
      <c r="L833" s="58">
        <v>0</v>
      </c>
      <c r="M833" s="59"/>
    </row>
    <row r="834" spans="1:13" ht="25.5">
      <c r="A834" s="28"/>
      <c r="B834" s="71"/>
      <c r="C834" s="71"/>
      <c r="D834" s="71"/>
      <c r="E834" s="71"/>
      <c r="F834" s="71"/>
      <c r="G834" s="71"/>
      <c r="H834" s="28">
        <v>5</v>
      </c>
      <c r="I834" s="40">
        <f t="shared" si="6"/>
        <v>0</v>
      </c>
      <c r="J834" s="68">
        <f t="shared" si="7"/>
        <v>0</v>
      </c>
      <c r="K834" s="68">
        <f>($G834+$I834)*THONG_TIN_CHUNG!B$10</f>
        <v>0</v>
      </c>
      <c r="L834" s="58">
        <v>0</v>
      </c>
      <c r="M834" s="59"/>
    </row>
    <row r="835" spans="1:13" ht="25.5">
      <c r="A835" s="28"/>
      <c r="B835" s="71"/>
      <c r="C835" s="71"/>
      <c r="D835" s="71"/>
      <c r="E835" s="71"/>
      <c r="F835" s="71"/>
      <c r="G835" s="71"/>
      <c r="H835" s="28">
        <v>5</v>
      </c>
      <c r="I835" s="40">
        <f t="shared" si="6"/>
        <v>0</v>
      </c>
      <c r="J835" s="68">
        <f t="shared" si="7"/>
        <v>0</v>
      </c>
      <c r="K835" s="68">
        <f>($G835+$I835)*THONG_TIN_CHUNG!B$10</f>
        <v>0</v>
      </c>
      <c r="L835" s="58">
        <v>0</v>
      </c>
      <c r="M835" s="59"/>
    </row>
    <row r="836" spans="1:13" ht="25.5">
      <c r="A836" s="28"/>
      <c r="B836" s="71"/>
      <c r="C836" s="71"/>
      <c r="D836" s="71"/>
      <c r="E836" s="71"/>
      <c r="F836" s="71"/>
      <c r="G836" s="71"/>
      <c r="H836" s="28">
        <v>5</v>
      </c>
      <c r="I836" s="40">
        <f t="shared" si="6"/>
        <v>0</v>
      </c>
      <c r="J836" s="68">
        <f t="shared" si="7"/>
        <v>0</v>
      </c>
      <c r="K836" s="68">
        <f>($G836+$I836)*THONG_TIN_CHUNG!B$10</f>
        <v>0</v>
      </c>
      <c r="L836" s="58">
        <v>0</v>
      </c>
      <c r="M836" s="59"/>
    </row>
    <row r="837" spans="1:13" ht="25.5">
      <c r="A837" s="28"/>
      <c r="B837" s="71"/>
      <c r="C837" s="71"/>
      <c r="D837" s="71"/>
      <c r="E837" s="71"/>
      <c r="F837" s="71"/>
      <c r="G837" s="71"/>
      <c r="H837" s="28">
        <v>5</v>
      </c>
      <c r="I837" s="40">
        <f t="shared" si="6"/>
        <v>0</v>
      </c>
      <c r="J837" s="68">
        <f t="shared" si="7"/>
        <v>0</v>
      </c>
      <c r="K837" s="68">
        <f>($G837+$I837)*THONG_TIN_CHUNG!B$10</f>
        <v>0</v>
      </c>
      <c r="L837" s="58">
        <v>0</v>
      </c>
      <c r="M837" s="59"/>
    </row>
    <row r="838" spans="1:13" ht="25.5">
      <c r="A838" s="28"/>
      <c r="B838" s="71"/>
      <c r="C838" s="71"/>
      <c r="D838" s="71"/>
      <c r="E838" s="71"/>
      <c r="F838" s="71"/>
      <c r="G838" s="71"/>
      <c r="H838" s="28">
        <v>5</v>
      </c>
      <c r="I838" s="40">
        <f t="shared" si="6"/>
        <v>0</v>
      </c>
      <c r="J838" s="68">
        <f t="shared" si="7"/>
        <v>0</v>
      </c>
      <c r="K838" s="68">
        <f>($G838+$I838)*THONG_TIN_CHUNG!B$10</f>
        <v>0</v>
      </c>
      <c r="L838" s="58">
        <v>0</v>
      </c>
      <c r="M838" s="59"/>
    </row>
    <row r="839" spans="1:13" ht="25.5">
      <c r="A839" s="28"/>
      <c r="B839" s="71"/>
      <c r="C839" s="71"/>
      <c r="D839" s="71"/>
      <c r="E839" s="71"/>
      <c r="F839" s="71"/>
      <c r="G839" s="71"/>
      <c r="H839" s="28">
        <v>5</v>
      </c>
      <c r="I839" s="40">
        <f t="shared" si="6"/>
        <v>0</v>
      </c>
      <c r="J839" s="68">
        <f t="shared" si="7"/>
        <v>0</v>
      </c>
      <c r="K839" s="68">
        <f>($G839+$I839)*THONG_TIN_CHUNG!B$10</f>
        <v>0</v>
      </c>
      <c r="L839" s="58">
        <v>0</v>
      </c>
      <c r="M839" s="59"/>
    </row>
    <row r="840" spans="1:13" ht="25.5">
      <c r="A840" s="28"/>
      <c r="B840" s="71"/>
      <c r="C840" s="71"/>
      <c r="D840" s="71"/>
      <c r="E840" s="71"/>
      <c r="F840" s="71"/>
      <c r="G840" s="71"/>
      <c r="H840" s="28">
        <v>5</v>
      </c>
      <c r="I840" s="40">
        <f t="shared" si="6"/>
        <v>0</v>
      </c>
      <c r="J840" s="68">
        <f t="shared" si="7"/>
        <v>0</v>
      </c>
      <c r="K840" s="68">
        <f>($G840+$I840)*THONG_TIN_CHUNG!B$10</f>
        <v>0</v>
      </c>
      <c r="L840" s="58">
        <v>0</v>
      </c>
      <c r="M840" s="59"/>
    </row>
    <row r="841" spans="1:13" ht="25.5">
      <c r="A841" s="28"/>
      <c r="B841" s="71"/>
      <c r="C841" s="71"/>
      <c r="D841" s="71"/>
      <c r="E841" s="71"/>
      <c r="F841" s="71"/>
      <c r="G841" s="71"/>
      <c r="H841" s="28">
        <v>5</v>
      </c>
      <c r="I841" s="40">
        <f t="shared" si="6"/>
        <v>0</v>
      </c>
      <c r="J841" s="68">
        <f t="shared" si="7"/>
        <v>0</v>
      </c>
      <c r="K841" s="68">
        <f>($G841+$I841)*THONG_TIN_CHUNG!B$10</f>
        <v>0</v>
      </c>
      <c r="L841" s="58">
        <v>0</v>
      </c>
      <c r="M841" s="59"/>
    </row>
    <row r="842" spans="1:13" ht="25.5">
      <c r="A842" s="28"/>
      <c r="B842" s="71"/>
      <c r="C842" s="71"/>
      <c r="D842" s="71"/>
      <c r="E842" s="71"/>
      <c r="F842" s="71"/>
      <c r="G842" s="71"/>
      <c r="H842" s="28">
        <v>5</v>
      </c>
      <c r="I842" s="40">
        <f t="shared" si="6"/>
        <v>0</v>
      </c>
      <c r="J842" s="68">
        <f t="shared" si="7"/>
        <v>0</v>
      </c>
      <c r="K842" s="68">
        <f>($G842+$I842)*THONG_TIN_CHUNG!B$10</f>
        <v>0</v>
      </c>
      <c r="L842" s="58">
        <v>0</v>
      </c>
      <c r="M842" s="59"/>
    </row>
    <row r="843" spans="1:13" ht="25.5">
      <c r="A843" s="28"/>
      <c r="B843" s="71"/>
      <c r="C843" s="71"/>
      <c r="D843" s="71"/>
      <c r="E843" s="71"/>
      <c r="F843" s="71"/>
      <c r="G843" s="71"/>
      <c r="H843" s="28">
        <v>5</v>
      </c>
      <c r="I843" s="40">
        <f t="shared" si="6"/>
        <v>0</v>
      </c>
      <c r="J843" s="68">
        <f t="shared" si="7"/>
        <v>0</v>
      </c>
      <c r="K843" s="68">
        <f>($G843+$I843)*THONG_TIN_CHUNG!B$10</f>
        <v>0</v>
      </c>
      <c r="L843" s="58">
        <v>0</v>
      </c>
      <c r="M843" s="59"/>
    </row>
    <row r="844" spans="1:13" ht="25.5">
      <c r="A844" s="28"/>
      <c r="B844" s="71"/>
      <c r="C844" s="71"/>
      <c r="D844" s="71"/>
      <c r="E844" s="71"/>
      <c r="F844" s="71"/>
      <c r="G844" s="71"/>
      <c r="H844" s="28">
        <v>5</v>
      </c>
      <c r="I844" s="40">
        <f t="shared" si="6"/>
        <v>0</v>
      </c>
      <c r="J844" s="68">
        <f t="shared" si="7"/>
        <v>0</v>
      </c>
      <c r="K844" s="68">
        <f>($G844+$I844)*THONG_TIN_CHUNG!B$10</f>
        <v>0</v>
      </c>
      <c r="L844" s="58">
        <v>0</v>
      </c>
      <c r="M844" s="59"/>
    </row>
    <row r="845" spans="1:13" ht="25.5">
      <c r="A845" s="28"/>
      <c r="B845" s="71"/>
      <c r="C845" s="71"/>
      <c r="D845" s="71"/>
      <c r="E845" s="71"/>
      <c r="F845" s="71"/>
      <c r="G845" s="71"/>
      <c r="H845" s="28">
        <v>5</v>
      </c>
      <c r="I845" s="40">
        <f t="shared" si="6"/>
        <v>0</v>
      </c>
      <c r="J845" s="68">
        <f t="shared" si="7"/>
        <v>0</v>
      </c>
      <c r="K845" s="68">
        <f>($G845+$I845)*THONG_TIN_CHUNG!B$10</f>
        <v>0</v>
      </c>
      <c r="L845" s="58">
        <v>0</v>
      </c>
      <c r="M845" s="59"/>
    </row>
    <row r="846" spans="1:13" ht="25.5">
      <c r="A846" s="28"/>
      <c r="B846" s="71"/>
      <c r="C846" s="71"/>
      <c r="D846" s="71"/>
      <c r="E846" s="71"/>
      <c r="F846" s="71"/>
      <c r="G846" s="71"/>
      <c r="H846" s="28">
        <v>5</v>
      </c>
      <c r="I846" s="40">
        <f t="shared" si="6"/>
        <v>0</v>
      </c>
      <c r="J846" s="68">
        <f t="shared" si="7"/>
        <v>0</v>
      </c>
      <c r="K846" s="68">
        <f>($G846+$I846)*THONG_TIN_CHUNG!B$10</f>
        <v>0</v>
      </c>
      <c r="L846" s="58">
        <v>0</v>
      </c>
      <c r="M846" s="59"/>
    </row>
    <row r="847" spans="1:13" ht="25.5">
      <c r="A847" s="28"/>
      <c r="B847" s="71"/>
      <c r="C847" s="71"/>
      <c r="D847" s="71"/>
      <c r="E847" s="71"/>
      <c r="F847" s="71"/>
      <c r="G847" s="71"/>
      <c r="H847" s="28">
        <v>5</v>
      </c>
      <c r="I847" s="40">
        <f t="shared" si="6"/>
        <v>0</v>
      </c>
      <c r="J847" s="68">
        <f t="shared" si="7"/>
        <v>0</v>
      </c>
      <c r="K847" s="68">
        <f>($G847+$I847)*THONG_TIN_CHUNG!B$10</f>
        <v>0</v>
      </c>
      <c r="L847" s="58">
        <v>0</v>
      </c>
      <c r="M847" s="59"/>
    </row>
    <row r="848" spans="1:13" ht="25.5">
      <c r="A848" s="28"/>
      <c r="B848" s="71"/>
      <c r="C848" s="71"/>
      <c r="D848" s="71"/>
      <c r="E848" s="71"/>
      <c r="F848" s="71"/>
      <c r="G848" s="71"/>
      <c r="H848" s="28">
        <v>5</v>
      </c>
      <c r="I848" s="40">
        <f t="shared" si="6"/>
        <v>0</v>
      </c>
      <c r="J848" s="68">
        <f t="shared" si="7"/>
        <v>0</v>
      </c>
      <c r="K848" s="68">
        <f>($G848+$I848)*THONG_TIN_CHUNG!B$10</f>
        <v>0</v>
      </c>
      <c r="L848" s="58">
        <v>0</v>
      </c>
      <c r="M848" s="59"/>
    </row>
    <row r="849" spans="1:13" ht="25.5">
      <c r="A849" s="28"/>
      <c r="B849" s="71"/>
      <c r="C849" s="71"/>
      <c r="D849" s="71"/>
      <c r="E849" s="71"/>
      <c r="F849" s="71"/>
      <c r="G849" s="71"/>
      <c r="H849" s="28">
        <v>5</v>
      </c>
      <c r="I849" s="40">
        <f t="shared" si="6"/>
        <v>0</v>
      </c>
      <c r="J849" s="68">
        <f t="shared" si="7"/>
        <v>0</v>
      </c>
      <c r="K849" s="68">
        <f>($G849+$I849)*THONG_TIN_CHUNG!B$10</f>
        <v>0</v>
      </c>
      <c r="L849" s="58">
        <v>0</v>
      </c>
      <c r="M849" s="59"/>
    </row>
    <row r="850" spans="1:13" ht="25.5">
      <c r="A850" s="28"/>
      <c r="B850" s="71"/>
      <c r="C850" s="71"/>
      <c r="D850" s="71"/>
      <c r="E850" s="71"/>
      <c r="F850" s="71"/>
      <c r="G850" s="71"/>
      <c r="H850" s="28">
        <v>5</v>
      </c>
      <c r="I850" s="40">
        <f t="shared" si="6"/>
        <v>0</v>
      </c>
      <c r="J850" s="68">
        <f t="shared" si="7"/>
        <v>0</v>
      </c>
      <c r="K850" s="68">
        <f>($G850+$I850)*THONG_TIN_CHUNG!B$10</f>
        <v>0</v>
      </c>
      <c r="L850" s="58">
        <v>0</v>
      </c>
      <c r="M850" s="59"/>
    </row>
    <row r="851" spans="1:13" ht="25.5">
      <c r="A851" s="28"/>
      <c r="B851" s="71"/>
      <c r="C851" s="71"/>
      <c r="D851" s="71"/>
      <c r="E851" s="71"/>
      <c r="F851" s="71"/>
      <c r="G851" s="71"/>
      <c r="H851" s="28">
        <v>5</v>
      </c>
      <c r="I851" s="40">
        <f t="shared" si="6"/>
        <v>0</v>
      </c>
      <c r="J851" s="68">
        <f t="shared" si="7"/>
        <v>0</v>
      </c>
      <c r="K851" s="68">
        <f>($G851+$I851)*THONG_TIN_CHUNG!B$10</f>
        <v>0</v>
      </c>
      <c r="L851" s="58">
        <v>0</v>
      </c>
      <c r="M851" s="59"/>
    </row>
    <row r="852" spans="1:13" ht="25.5">
      <c r="A852" s="28"/>
      <c r="B852" s="71"/>
      <c r="C852" s="71"/>
      <c r="D852" s="71"/>
      <c r="E852" s="71"/>
      <c r="F852" s="71"/>
      <c r="G852" s="71"/>
      <c r="H852" s="28">
        <v>5</v>
      </c>
      <c r="I852" s="40">
        <f t="shared" si="6"/>
        <v>0</v>
      </c>
      <c r="J852" s="68">
        <f t="shared" si="7"/>
        <v>0</v>
      </c>
      <c r="K852" s="68">
        <f>($G852+$I852)*THONG_TIN_CHUNG!B$10</f>
        <v>0</v>
      </c>
      <c r="L852" s="58">
        <v>0</v>
      </c>
      <c r="M852" s="59"/>
    </row>
    <row r="853" spans="1:13" ht="25.5">
      <c r="A853" s="28"/>
      <c r="B853" s="71"/>
      <c r="C853" s="71"/>
      <c r="D853" s="71"/>
      <c r="E853" s="71"/>
      <c r="F853" s="71"/>
      <c r="G853" s="71"/>
      <c r="H853" s="28">
        <v>5</v>
      </c>
      <c r="I853" s="40">
        <f t="shared" si="6"/>
        <v>0</v>
      </c>
      <c r="J853" s="68">
        <f t="shared" si="7"/>
        <v>0</v>
      </c>
      <c r="K853" s="68">
        <f>($G853+$I853)*THONG_TIN_CHUNG!B$10</f>
        <v>0</v>
      </c>
      <c r="L853" s="58">
        <v>0</v>
      </c>
      <c r="M853" s="59"/>
    </row>
    <row r="854" spans="1:13" ht="25.5">
      <c r="A854" s="28"/>
      <c r="B854" s="71"/>
      <c r="C854" s="71"/>
      <c r="D854" s="71"/>
      <c r="E854" s="71"/>
      <c r="F854" s="71"/>
      <c r="G854" s="71"/>
      <c r="H854" s="28">
        <v>5</v>
      </c>
      <c r="I854" s="40">
        <f t="shared" si="6"/>
        <v>0</v>
      </c>
      <c r="J854" s="68">
        <f t="shared" si="7"/>
        <v>0</v>
      </c>
      <c r="K854" s="68">
        <f>($G854+$I854)*THONG_TIN_CHUNG!B$10</f>
        <v>0</v>
      </c>
      <c r="L854" s="58">
        <v>0</v>
      </c>
      <c r="M854" s="59"/>
    </row>
    <row r="855" spans="1:13" ht="25.5">
      <c r="A855" s="28"/>
      <c r="B855" s="71"/>
      <c r="C855" s="71"/>
      <c r="D855" s="71"/>
      <c r="E855" s="71"/>
      <c r="F855" s="71"/>
      <c r="G855" s="71"/>
      <c r="H855" s="28">
        <v>5</v>
      </c>
      <c r="I855" s="40">
        <f t="shared" si="6"/>
        <v>0</v>
      </c>
      <c r="J855" s="68">
        <f t="shared" si="7"/>
        <v>0</v>
      </c>
      <c r="K855" s="68">
        <f>($G855+$I855)*THONG_TIN_CHUNG!B$10</f>
        <v>0</v>
      </c>
      <c r="L855" s="58">
        <v>0</v>
      </c>
      <c r="M855" s="59"/>
    </row>
    <row r="856" spans="1:13" ht="25.5">
      <c r="A856" s="28"/>
      <c r="B856" s="71"/>
      <c r="C856" s="71"/>
      <c r="D856" s="71"/>
      <c r="E856" s="71"/>
      <c r="F856" s="71"/>
      <c r="G856" s="71"/>
      <c r="H856" s="28">
        <v>5</v>
      </c>
      <c r="I856" s="40">
        <f t="shared" si="6"/>
        <v>0</v>
      </c>
      <c r="J856" s="68">
        <f t="shared" si="7"/>
        <v>0</v>
      </c>
      <c r="K856" s="68">
        <f>($G856+$I856)*THONG_TIN_CHUNG!B$10</f>
        <v>0</v>
      </c>
      <c r="L856" s="58">
        <v>0</v>
      </c>
      <c r="M856" s="59"/>
    </row>
    <row r="857" spans="1:13" ht="25.5">
      <c r="A857" s="28"/>
      <c r="B857" s="71"/>
      <c r="C857" s="71"/>
      <c r="D857" s="71"/>
      <c r="E857" s="71"/>
      <c r="F857" s="71"/>
      <c r="G857" s="71"/>
      <c r="H857" s="28">
        <v>5</v>
      </c>
      <c r="I857" s="40">
        <f t="shared" si="6"/>
        <v>0</v>
      </c>
      <c r="J857" s="68">
        <f t="shared" si="7"/>
        <v>0</v>
      </c>
      <c r="K857" s="68">
        <f>($G857+$I857)*THONG_TIN_CHUNG!B$10</f>
        <v>0</v>
      </c>
      <c r="L857" s="58">
        <v>0</v>
      </c>
      <c r="M857" s="59"/>
    </row>
    <row r="858" spans="1:13" ht="25.5">
      <c r="A858" s="28"/>
      <c r="B858" s="71"/>
      <c r="C858" s="71"/>
      <c r="D858" s="71"/>
      <c r="E858" s="71"/>
      <c r="F858" s="71"/>
      <c r="G858" s="71"/>
      <c r="H858" s="28">
        <v>5</v>
      </c>
      <c r="I858" s="40">
        <f t="shared" si="6"/>
        <v>0</v>
      </c>
      <c r="J858" s="68">
        <f t="shared" si="7"/>
        <v>0</v>
      </c>
      <c r="K858" s="68">
        <f>($G858+$I858)*THONG_TIN_CHUNG!B$10</f>
        <v>0</v>
      </c>
      <c r="L858" s="58">
        <v>0</v>
      </c>
      <c r="M858" s="59"/>
    </row>
    <row r="859" spans="1:13" ht="25.5">
      <c r="A859" s="28"/>
      <c r="B859" s="71"/>
      <c r="C859" s="71"/>
      <c r="D859" s="71"/>
      <c r="E859" s="71"/>
      <c r="F859" s="71"/>
      <c r="G859" s="71"/>
      <c r="H859" s="28">
        <v>5</v>
      </c>
      <c r="I859" s="40">
        <f t="shared" si="6"/>
        <v>0</v>
      </c>
      <c r="J859" s="68">
        <f t="shared" si="7"/>
        <v>0</v>
      </c>
      <c r="K859" s="68">
        <f>($G859+$I859)*THONG_TIN_CHUNG!B$10</f>
        <v>0</v>
      </c>
      <c r="L859" s="58">
        <v>0</v>
      </c>
      <c r="M859" s="59"/>
    </row>
    <row r="860" spans="1:13" ht="25.5">
      <c r="A860" s="28"/>
      <c r="B860" s="71"/>
      <c r="C860" s="71"/>
      <c r="D860" s="71"/>
      <c r="E860" s="71"/>
      <c r="F860" s="71"/>
      <c r="G860" s="71"/>
      <c r="H860" s="28">
        <v>5</v>
      </c>
      <c r="I860" s="40">
        <f t="shared" si="6"/>
        <v>0</v>
      </c>
      <c r="J860" s="68">
        <f t="shared" si="7"/>
        <v>0</v>
      </c>
      <c r="K860" s="68">
        <f>($G860+$I860)*THONG_TIN_CHUNG!B$10</f>
        <v>0</v>
      </c>
      <c r="L860" s="58">
        <v>0</v>
      </c>
      <c r="M860" s="59"/>
    </row>
    <row r="861" spans="1:13" ht="25.5">
      <c r="A861" s="28"/>
      <c r="B861" s="71"/>
      <c r="C861" s="71"/>
      <c r="D861" s="71"/>
      <c r="E861" s="71"/>
      <c r="F861" s="71"/>
      <c r="G861" s="71"/>
      <c r="H861" s="28">
        <v>5</v>
      </c>
      <c r="I861" s="40">
        <f t="shared" si="6"/>
        <v>0</v>
      </c>
      <c r="J861" s="68">
        <f t="shared" si="7"/>
        <v>0</v>
      </c>
      <c r="K861" s="68">
        <f>($G861+$I861)*THONG_TIN_CHUNG!B$10</f>
        <v>0</v>
      </c>
      <c r="L861" s="58">
        <v>0</v>
      </c>
      <c r="M861" s="59"/>
    </row>
    <row r="862" spans="1:13" ht="25.5">
      <c r="A862" s="28"/>
      <c r="B862" s="71"/>
      <c r="C862" s="71"/>
      <c r="D862" s="71"/>
      <c r="E862" s="71"/>
      <c r="F862" s="71"/>
      <c r="G862" s="71"/>
      <c r="H862" s="28">
        <v>5</v>
      </c>
      <c r="I862" s="40">
        <f t="shared" si="6"/>
        <v>0</v>
      </c>
      <c r="J862" s="68">
        <f t="shared" si="7"/>
        <v>0</v>
      </c>
      <c r="K862" s="68">
        <f>($G862+$I862)*THONG_TIN_CHUNG!B$10</f>
        <v>0</v>
      </c>
      <c r="L862" s="58">
        <v>0</v>
      </c>
      <c r="M862" s="59"/>
    </row>
    <row r="863" spans="1:13" ht="25.5">
      <c r="A863" s="28"/>
      <c r="B863" s="71"/>
      <c r="C863" s="71"/>
      <c r="D863" s="71"/>
      <c r="E863" s="71"/>
      <c r="F863" s="71"/>
      <c r="G863" s="71"/>
      <c r="H863" s="28">
        <v>5</v>
      </c>
      <c r="I863" s="40">
        <f t="shared" si="6"/>
        <v>0</v>
      </c>
      <c r="J863" s="68">
        <f t="shared" si="7"/>
        <v>0</v>
      </c>
      <c r="K863" s="68">
        <f>($G863+$I863)*THONG_TIN_CHUNG!B$10</f>
        <v>0</v>
      </c>
      <c r="L863" s="58">
        <v>0</v>
      </c>
      <c r="M863" s="59"/>
    </row>
    <row r="864" spans="1:13" ht="25.5">
      <c r="A864" s="28"/>
      <c r="B864" s="71"/>
      <c r="C864" s="71"/>
      <c r="D864" s="71"/>
      <c r="E864" s="71"/>
      <c r="F864" s="71"/>
      <c r="G864" s="71"/>
      <c r="H864" s="28">
        <v>5</v>
      </c>
      <c r="I864" s="40">
        <f t="shared" si="6"/>
        <v>0</v>
      </c>
      <c r="J864" s="68">
        <f t="shared" si="7"/>
        <v>0</v>
      </c>
      <c r="K864" s="68">
        <f>($G864+$I864)*THONG_TIN_CHUNG!B$10</f>
        <v>0</v>
      </c>
      <c r="L864" s="58">
        <v>0</v>
      </c>
      <c r="M864" s="59"/>
    </row>
    <row r="865" spans="1:13" ht="25.5">
      <c r="A865" s="28"/>
      <c r="B865" s="71"/>
      <c r="C865" s="71"/>
      <c r="D865" s="71"/>
      <c r="E865" s="71"/>
      <c r="F865" s="71"/>
      <c r="G865" s="71"/>
      <c r="H865" s="28">
        <v>5</v>
      </c>
      <c r="I865" s="40">
        <f t="shared" si="6"/>
        <v>0</v>
      </c>
      <c r="J865" s="68">
        <f t="shared" si="7"/>
        <v>0</v>
      </c>
      <c r="K865" s="68">
        <f>($G865+$I865)*THONG_TIN_CHUNG!B$10</f>
        <v>0</v>
      </c>
      <c r="L865" s="58">
        <v>0</v>
      </c>
      <c r="M865" s="59"/>
    </row>
    <row r="866" spans="1:13" ht="25.5">
      <c r="A866" s="28"/>
      <c r="B866" s="71"/>
      <c r="C866" s="71"/>
      <c r="D866" s="71"/>
      <c r="E866" s="71"/>
      <c r="F866" s="71"/>
      <c r="G866" s="71"/>
      <c r="H866" s="28">
        <v>5</v>
      </c>
      <c r="I866" s="40">
        <f t="shared" si="6"/>
        <v>0</v>
      </c>
      <c r="J866" s="68">
        <f t="shared" si="7"/>
        <v>0</v>
      </c>
      <c r="K866" s="68">
        <f>($G866+$I866)*THONG_TIN_CHUNG!B$10</f>
        <v>0</v>
      </c>
      <c r="L866" s="58">
        <v>0</v>
      </c>
      <c r="M866" s="59"/>
    </row>
    <row r="867" spans="1:13" ht="25.5">
      <c r="A867" s="28"/>
      <c r="B867" s="71"/>
      <c r="C867" s="71"/>
      <c r="D867" s="71"/>
      <c r="E867" s="71"/>
      <c r="F867" s="71"/>
      <c r="G867" s="71"/>
      <c r="H867" s="28">
        <v>5</v>
      </c>
      <c r="I867" s="40">
        <f t="shared" si="6"/>
        <v>0</v>
      </c>
      <c r="J867" s="68">
        <f t="shared" si="7"/>
        <v>0</v>
      </c>
      <c r="K867" s="68">
        <f>($G867+$I867)*THONG_TIN_CHUNG!B$10</f>
        <v>0</v>
      </c>
      <c r="L867" s="58">
        <v>0</v>
      </c>
      <c r="M867" s="59"/>
    </row>
    <row r="868" spans="1:13" ht="25.5">
      <c r="A868" s="28"/>
      <c r="B868" s="71"/>
      <c r="C868" s="71"/>
      <c r="D868" s="71"/>
      <c r="E868" s="71"/>
      <c r="F868" s="71"/>
      <c r="G868" s="71"/>
      <c r="H868" s="28">
        <v>5</v>
      </c>
      <c r="I868" s="40">
        <f t="shared" si="6"/>
        <v>0</v>
      </c>
      <c r="J868" s="68">
        <f t="shared" si="7"/>
        <v>0</v>
      </c>
      <c r="K868" s="68">
        <f>($G868+$I868)*THONG_TIN_CHUNG!B$10</f>
        <v>0</v>
      </c>
      <c r="L868" s="58">
        <v>0</v>
      </c>
      <c r="M868" s="59"/>
    </row>
    <row r="869" spans="1:13" ht="25.5">
      <c r="A869" s="28"/>
      <c r="B869" s="71"/>
      <c r="C869" s="71"/>
      <c r="D869" s="71"/>
      <c r="E869" s="71"/>
      <c r="F869" s="71"/>
      <c r="G869" s="71"/>
      <c r="H869" s="28">
        <v>5</v>
      </c>
      <c r="I869" s="40">
        <f t="shared" si="6"/>
        <v>0</v>
      </c>
      <c r="J869" s="68">
        <f t="shared" si="7"/>
        <v>0</v>
      </c>
      <c r="K869" s="68">
        <f>($G869+$I869)*THONG_TIN_CHUNG!B$10</f>
        <v>0</v>
      </c>
      <c r="L869" s="58">
        <v>0</v>
      </c>
      <c r="M869" s="59"/>
    </row>
    <row r="870" spans="1:13" ht="25.5">
      <c r="A870" s="28"/>
      <c r="B870" s="71"/>
      <c r="C870" s="71"/>
      <c r="D870" s="71"/>
      <c r="E870" s="71"/>
      <c r="F870" s="71"/>
      <c r="G870" s="71"/>
      <c r="H870" s="28">
        <v>5</v>
      </c>
      <c r="I870" s="40">
        <f t="shared" si="6"/>
        <v>0</v>
      </c>
      <c r="J870" s="68">
        <f t="shared" si="7"/>
        <v>0</v>
      </c>
      <c r="K870" s="68">
        <f>($G870+$I870)*THONG_TIN_CHUNG!B$10</f>
        <v>0</v>
      </c>
      <c r="L870" s="58">
        <v>0</v>
      </c>
      <c r="M870" s="59"/>
    </row>
    <row r="871" spans="1:13" ht="25.5">
      <c r="A871" s="28"/>
      <c r="B871" s="71"/>
      <c r="C871" s="71"/>
      <c r="D871" s="71"/>
      <c r="E871" s="71"/>
      <c r="F871" s="71"/>
      <c r="G871" s="71"/>
      <c r="H871" s="28">
        <v>5</v>
      </c>
      <c r="I871" s="40">
        <f t="shared" si="6"/>
        <v>0</v>
      </c>
      <c r="J871" s="68">
        <f t="shared" si="7"/>
        <v>0</v>
      </c>
      <c r="K871" s="68">
        <f>($G871+$I871)*THONG_TIN_CHUNG!B$10</f>
        <v>0</v>
      </c>
      <c r="L871" s="58">
        <v>0</v>
      </c>
      <c r="M871" s="59"/>
    </row>
    <row r="872" spans="1:13" ht="25.5">
      <c r="A872" s="28"/>
      <c r="B872" s="71"/>
      <c r="C872" s="71"/>
      <c r="D872" s="71"/>
      <c r="E872" s="71"/>
      <c r="F872" s="71"/>
      <c r="G872" s="71"/>
      <c r="H872" s="28">
        <v>5</v>
      </c>
      <c r="I872" s="40">
        <f t="shared" si="6"/>
        <v>0</v>
      </c>
      <c r="J872" s="68">
        <f t="shared" si="7"/>
        <v>0</v>
      </c>
      <c r="K872" s="68">
        <f>($G872+$I872)*THONG_TIN_CHUNG!B$10</f>
        <v>0</v>
      </c>
      <c r="L872" s="58">
        <v>0</v>
      </c>
      <c r="M872" s="59"/>
    </row>
    <row r="873" spans="1:13" ht="25.5">
      <c r="A873" s="28"/>
      <c r="B873" s="71"/>
      <c r="C873" s="71"/>
      <c r="D873" s="71"/>
      <c r="E873" s="71"/>
      <c r="F873" s="71"/>
      <c r="G873" s="71"/>
      <c r="H873" s="28">
        <v>5</v>
      </c>
      <c r="I873" s="40">
        <f t="shared" si="6"/>
        <v>0</v>
      </c>
      <c r="J873" s="68">
        <f t="shared" si="7"/>
        <v>0</v>
      </c>
      <c r="K873" s="68">
        <f>($G873+$I873)*THONG_TIN_CHUNG!B$10</f>
        <v>0</v>
      </c>
      <c r="L873" s="58">
        <v>0</v>
      </c>
      <c r="M873" s="59"/>
    </row>
    <row r="874" spans="1:13" ht="25.5">
      <c r="A874" s="28"/>
      <c r="B874" s="71"/>
      <c r="C874" s="71"/>
      <c r="D874" s="71"/>
      <c r="E874" s="71"/>
      <c r="F874" s="71"/>
      <c r="G874" s="71"/>
      <c r="H874" s="28">
        <v>5</v>
      </c>
      <c r="I874" s="40">
        <f t="shared" si="6"/>
        <v>0</v>
      </c>
      <c r="J874" s="68">
        <f t="shared" si="7"/>
        <v>0</v>
      </c>
      <c r="K874" s="68">
        <f>($G874+$I874)*THONG_TIN_CHUNG!B$10</f>
        <v>0</v>
      </c>
      <c r="L874" s="58">
        <v>0</v>
      </c>
      <c r="M874" s="59"/>
    </row>
    <row r="875" spans="1:13" ht="25.5">
      <c r="A875" s="28"/>
      <c r="B875" s="71"/>
      <c r="C875" s="71"/>
      <c r="D875" s="71"/>
      <c r="E875" s="71"/>
      <c r="F875" s="71"/>
      <c r="G875" s="71"/>
      <c r="H875" s="28">
        <v>5</v>
      </c>
      <c r="I875" s="40">
        <f t="shared" si="6"/>
        <v>0</v>
      </c>
      <c r="J875" s="68">
        <f t="shared" si="7"/>
        <v>0</v>
      </c>
      <c r="K875" s="68">
        <f>($G875+$I875)*THONG_TIN_CHUNG!B$10</f>
        <v>0</v>
      </c>
      <c r="L875" s="58">
        <v>0</v>
      </c>
      <c r="M875" s="59"/>
    </row>
    <row r="876" spans="1:13" ht="25.5">
      <c r="A876" s="28"/>
      <c r="B876" s="71"/>
      <c r="C876" s="71"/>
      <c r="D876" s="71"/>
      <c r="E876" s="71"/>
      <c r="F876" s="71"/>
      <c r="G876" s="71"/>
      <c r="H876" s="28">
        <v>5</v>
      </c>
      <c r="I876" s="40">
        <f t="shared" si="6"/>
        <v>0</v>
      </c>
      <c r="J876" s="68">
        <f t="shared" si="7"/>
        <v>0</v>
      </c>
      <c r="K876" s="68">
        <f>($G876+$I876)*THONG_TIN_CHUNG!B$10</f>
        <v>0</v>
      </c>
      <c r="L876" s="58">
        <v>0</v>
      </c>
      <c r="M876" s="59"/>
    </row>
    <row r="877" spans="1:13" ht="25.5">
      <c r="A877" s="28"/>
      <c r="B877" s="71"/>
      <c r="C877" s="71"/>
      <c r="D877" s="71"/>
      <c r="E877" s="71"/>
      <c r="F877" s="71"/>
      <c r="G877" s="71"/>
      <c r="H877" s="28">
        <v>5</v>
      </c>
      <c r="I877" s="40">
        <f t="shared" si="6"/>
        <v>0</v>
      </c>
      <c r="J877" s="68">
        <f t="shared" si="7"/>
        <v>0</v>
      </c>
      <c r="K877" s="68">
        <f>($G877+$I877)*THONG_TIN_CHUNG!B$10</f>
        <v>0</v>
      </c>
      <c r="L877" s="58">
        <v>0</v>
      </c>
      <c r="M877" s="59"/>
    </row>
    <row r="878" spans="1:13" ht="25.5">
      <c r="A878" s="28"/>
      <c r="B878" s="71"/>
      <c r="C878" s="71"/>
      <c r="D878" s="71"/>
      <c r="E878" s="71"/>
      <c r="F878" s="71"/>
      <c r="G878" s="71"/>
      <c r="H878" s="28">
        <v>5</v>
      </c>
      <c r="I878" s="40">
        <f t="shared" si="6"/>
        <v>0</v>
      </c>
      <c r="J878" s="68">
        <f t="shared" si="7"/>
        <v>0</v>
      </c>
      <c r="K878" s="68">
        <f>($G878+$I878)*THONG_TIN_CHUNG!B$10</f>
        <v>0</v>
      </c>
      <c r="L878" s="58">
        <v>0</v>
      </c>
      <c r="M878" s="59"/>
    </row>
    <row r="879" spans="1:13" ht="25.5">
      <c r="A879" s="28"/>
      <c r="B879" s="71"/>
      <c r="C879" s="71"/>
      <c r="D879" s="71"/>
      <c r="E879" s="71"/>
      <c r="F879" s="71"/>
      <c r="G879" s="71"/>
      <c r="H879" s="28">
        <v>5</v>
      </c>
      <c r="I879" s="40">
        <f t="shared" si="6"/>
        <v>0</v>
      </c>
      <c r="J879" s="68">
        <f t="shared" si="7"/>
        <v>0</v>
      </c>
      <c r="K879" s="68">
        <f>($G879+$I879)*THONG_TIN_CHUNG!B$10</f>
        <v>0</v>
      </c>
      <c r="L879" s="58">
        <v>0</v>
      </c>
      <c r="M879" s="59"/>
    </row>
    <row r="880" spans="1:13" ht="25.5">
      <c r="A880" s="28"/>
      <c r="B880" s="71"/>
      <c r="C880" s="71"/>
      <c r="D880" s="71"/>
      <c r="E880" s="71"/>
      <c r="F880" s="71"/>
      <c r="G880" s="71"/>
      <c r="H880" s="28">
        <v>5</v>
      </c>
      <c r="I880" s="40">
        <f t="shared" si="6"/>
        <v>0</v>
      </c>
      <c r="J880" s="68">
        <f t="shared" si="7"/>
        <v>0</v>
      </c>
      <c r="K880" s="68">
        <f>($G880+$I880)*THONG_TIN_CHUNG!B$10</f>
        <v>0</v>
      </c>
      <c r="L880" s="58">
        <v>0</v>
      </c>
      <c r="M880" s="59"/>
    </row>
    <row r="881" spans="1:13" ht="25.5">
      <c r="A881" s="28"/>
      <c r="B881" s="71"/>
      <c r="C881" s="71"/>
      <c r="D881" s="71"/>
      <c r="E881" s="71"/>
      <c r="F881" s="71"/>
      <c r="G881" s="71"/>
      <c r="H881" s="28">
        <v>5</v>
      </c>
      <c r="I881" s="40">
        <f t="shared" si="6"/>
        <v>0</v>
      </c>
      <c r="J881" s="68">
        <f t="shared" si="7"/>
        <v>0</v>
      </c>
      <c r="K881" s="68">
        <f>($G881+$I881)*THONG_TIN_CHUNG!B$10</f>
        <v>0</v>
      </c>
      <c r="L881" s="58">
        <v>0</v>
      </c>
      <c r="M881" s="59"/>
    </row>
    <row r="882" spans="1:13" ht="25.5">
      <c r="A882" s="28"/>
      <c r="B882" s="71"/>
      <c r="C882" s="71"/>
      <c r="D882" s="71"/>
      <c r="E882" s="71"/>
      <c r="F882" s="71"/>
      <c r="G882" s="71"/>
      <c r="H882" s="28">
        <v>5</v>
      </c>
      <c r="I882" s="40">
        <f t="shared" si="6"/>
        <v>0</v>
      </c>
      <c r="J882" s="68">
        <f t="shared" si="7"/>
        <v>0</v>
      </c>
      <c r="K882" s="68">
        <f>($G882+$I882)*THONG_TIN_CHUNG!B$10</f>
        <v>0</v>
      </c>
      <c r="L882" s="58">
        <v>0</v>
      </c>
      <c r="M882" s="59"/>
    </row>
    <row r="883" spans="1:13" ht="25.5">
      <c r="A883" s="28"/>
      <c r="B883" s="71"/>
      <c r="C883" s="71"/>
      <c r="D883" s="71"/>
      <c r="E883" s="71"/>
      <c r="F883" s="71"/>
      <c r="G883" s="71"/>
      <c r="H883" s="28">
        <v>5</v>
      </c>
      <c r="I883" s="40">
        <f t="shared" si="6"/>
        <v>0</v>
      </c>
      <c r="J883" s="68">
        <f t="shared" si="7"/>
        <v>0</v>
      </c>
      <c r="K883" s="68">
        <f>($G883+$I883)*THONG_TIN_CHUNG!B$10</f>
        <v>0</v>
      </c>
      <c r="L883" s="58">
        <v>0</v>
      </c>
      <c r="M883" s="59"/>
    </row>
    <row r="884" spans="1:13" ht="25.5">
      <c r="A884" s="28"/>
      <c r="B884" s="71"/>
      <c r="C884" s="71"/>
      <c r="D884" s="71"/>
      <c r="E884" s="71"/>
      <c r="F884" s="71"/>
      <c r="G884" s="71"/>
      <c r="H884" s="28">
        <v>5</v>
      </c>
      <c r="I884" s="40">
        <f t="shared" si="6"/>
        <v>0</v>
      </c>
      <c r="J884" s="68">
        <f t="shared" si="7"/>
        <v>0</v>
      </c>
      <c r="K884" s="68">
        <f>($G884+$I884)*THONG_TIN_CHUNG!B$10</f>
        <v>0</v>
      </c>
      <c r="L884" s="58">
        <v>0</v>
      </c>
      <c r="M884" s="59"/>
    </row>
    <row r="885" spans="1:13" ht="25.5">
      <c r="A885" s="28"/>
      <c r="B885" s="71"/>
      <c r="C885" s="71"/>
      <c r="D885" s="71"/>
      <c r="E885" s="71"/>
      <c r="F885" s="71"/>
      <c r="G885" s="71"/>
      <c r="H885" s="28">
        <v>5</v>
      </c>
      <c r="I885" s="40">
        <f t="shared" si="6"/>
        <v>0</v>
      </c>
      <c r="J885" s="68">
        <f t="shared" si="7"/>
        <v>0</v>
      </c>
      <c r="K885" s="68">
        <f>($G885+$I885)*THONG_TIN_CHUNG!B$10</f>
        <v>0</v>
      </c>
      <c r="L885" s="58">
        <v>0</v>
      </c>
      <c r="M885" s="59"/>
    </row>
    <row r="886" spans="1:13" ht="25.5">
      <c r="A886" s="28"/>
      <c r="B886" s="71"/>
      <c r="C886" s="71"/>
      <c r="D886" s="71"/>
      <c r="E886" s="71"/>
      <c r="F886" s="71"/>
      <c r="G886" s="71"/>
      <c r="H886" s="28">
        <v>5</v>
      </c>
      <c r="I886" s="40">
        <f t="shared" si="6"/>
        <v>0</v>
      </c>
      <c r="J886" s="68">
        <f t="shared" si="7"/>
        <v>0</v>
      </c>
      <c r="K886" s="68">
        <f>($G886+$I886)*THONG_TIN_CHUNG!B$10</f>
        <v>0</v>
      </c>
      <c r="L886" s="58">
        <v>0</v>
      </c>
      <c r="M886" s="59"/>
    </row>
    <row r="887" spans="1:13" ht="25.5">
      <c r="A887" s="28"/>
      <c r="B887" s="71"/>
      <c r="C887" s="71"/>
      <c r="D887" s="71"/>
      <c r="E887" s="71"/>
      <c r="F887" s="71"/>
      <c r="G887" s="71"/>
      <c r="H887" s="28">
        <v>5</v>
      </c>
      <c r="I887" s="40">
        <f t="shared" si="6"/>
        <v>0</v>
      </c>
      <c r="J887" s="68">
        <f t="shared" si="7"/>
        <v>0</v>
      </c>
      <c r="K887" s="68">
        <f>($G887+$I887)*THONG_TIN_CHUNG!B$10</f>
        <v>0</v>
      </c>
      <c r="L887" s="58">
        <v>0</v>
      </c>
      <c r="M887" s="59"/>
    </row>
    <row r="888" spans="1:13" ht="25.5">
      <c r="A888" s="28"/>
      <c r="B888" s="71"/>
      <c r="C888" s="71"/>
      <c r="D888" s="71"/>
      <c r="E888" s="71"/>
      <c r="F888" s="71"/>
      <c r="G888" s="71"/>
      <c r="H888" s="28">
        <v>5</v>
      </c>
      <c r="I888" s="40">
        <f t="shared" si="6"/>
        <v>0</v>
      </c>
      <c r="J888" s="68">
        <f t="shared" si="7"/>
        <v>0</v>
      </c>
      <c r="K888" s="68">
        <f>($G888+$I888)*THONG_TIN_CHUNG!B$10</f>
        <v>0</v>
      </c>
      <c r="L888" s="58">
        <v>0</v>
      </c>
      <c r="M888" s="59"/>
    </row>
    <row r="889" spans="1:13" ht="25.5">
      <c r="A889" s="28"/>
      <c r="B889" s="71"/>
      <c r="C889" s="71"/>
      <c r="D889" s="71"/>
      <c r="E889" s="71"/>
      <c r="F889" s="71"/>
      <c r="G889" s="71"/>
      <c r="H889" s="28">
        <v>5</v>
      </c>
      <c r="I889" s="40">
        <f t="shared" si="6"/>
        <v>0</v>
      </c>
      <c r="J889" s="68">
        <f t="shared" si="7"/>
        <v>0</v>
      </c>
      <c r="K889" s="68">
        <f>($G889+$I889)*THONG_TIN_CHUNG!B$10</f>
        <v>0</v>
      </c>
      <c r="L889" s="58">
        <v>0</v>
      </c>
      <c r="M889" s="59"/>
    </row>
    <row r="890" spans="1:13" ht="25.5">
      <c r="A890" s="28"/>
      <c r="B890" s="71"/>
      <c r="C890" s="71"/>
      <c r="D890" s="71"/>
      <c r="E890" s="71"/>
      <c r="F890" s="71"/>
      <c r="G890" s="71"/>
      <c r="H890" s="28">
        <v>5</v>
      </c>
      <c r="I890" s="40">
        <f t="shared" si="6"/>
        <v>0</v>
      </c>
      <c r="J890" s="68">
        <f t="shared" si="7"/>
        <v>0</v>
      </c>
      <c r="K890" s="68">
        <f>($G890+$I890)*THONG_TIN_CHUNG!B$10</f>
        <v>0</v>
      </c>
      <c r="L890" s="58">
        <v>0</v>
      </c>
      <c r="M890" s="59"/>
    </row>
    <row r="891" spans="1:13" ht="25.5">
      <c r="A891" s="28"/>
      <c r="B891" s="71"/>
      <c r="C891" s="71"/>
      <c r="D891" s="71"/>
      <c r="E891" s="71"/>
      <c r="F891" s="71"/>
      <c r="G891" s="71"/>
      <c r="H891" s="28">
        <v>5</v>
      </c>
      <c r="I891" s="40">
        <f t="shared" si="6"/>
        <v>0</v>
      </c>
      <c r="J891" s="68">
        <f t="shared" si="7"/>
        <v>0</v>
      </c>
      <c r="K891" s="68">
        <f>($G891+$I891)*THONG_TIN_CHUNG!B$10</f>
        <v>0</v>
      </c>
      <c r="L891" s="58">
        <v>0</v>
      </c>
      <c r="M891" s="59"/>
    </row>
    <row r="892" spans="1:13" ht="25.5">
      <c r="A892" s="28"/>
      <c r="B892" s="71"/>
      <c r="C892" s="71"/>
      <c r="D892" s="71"/>
      <c r="E892" s="71"/>
      <c r="F892" s="71"/>
      <c r="G892" s="71"/>
      <c r="H892" s="28">
        <v>5</v>
      </c>
      <c r="I892" s="40">
        <f t="shared" si="6"/>
        <v>0</v>
      </c>
      <c r="J892" s="68">
        <f t="shared" si="7"/>
        <v>0</v>
      </c>
      <c r="K892" s="68">
        <f>($G892+$I892)*THONG_TIN_CHUNG!B$10</f>
        <v>0</v>
      </c>
      <c r="L892" s="58">
        <v>0</v>
      </c>
      <c r="M892" s="59"/>
    </row>
    <row r="893" spans="1:13" ht="25.5">
      <c r="A893" s="28"/>
      <c r="B893" s="71"/>
      <c r="C893" s="71"/>
      <c r="D893" s="71"/>
      <c r="E893" s="71"/>
      <c r="F893" s="71"/>
      <c r="G893" s="71"/>
      <c r="H893" s="28">
        <v>5</v>
      </c>
      <c r="I893" s="40">
        <f t="shared" si="6"/>
        <v>0</v>
      </c>
      <c r="J893" s="68">
        <f t="shared" si="7"/>
        <v>0</v>
      </c>
      <c r="K893" s="68">
        <f>($G893+$I893)*THONG_TIN_CHUNG!B$10</f>
        <v>0</v>
      </c>
      <c r="L893" s="58">
        <v>0</v>
      </c>
      <c r="M893" s="59"/>
    </row>
    <row r="894" spans="1:13" ht="25.5">
      <c r="A894" s="28"/>
      <c r="B894" s="71"/>
      <c r="C894" s="71"/>
      <c r="D894" s="71"/>
      <c r="E894" s="71"/>
      <c r="F894" s="71"/>
      <c r="G894" s="71"/>
      <c r="H894" s="28">
        <v>5</v>
      </c>
      <c r="I894" s="40">
        <f t="shared" si="6"/>
        <v>0</v>
      </c>
      <c r="J894" s="68">
        <f t="shared" si="7"/>
        <v>0</v>
      </c>
      <c r="K894" s="68">
        <f>($G894+$I894)*THONG_TIN_CHUNG!B$10</f>
        <v>0</v>
      </c>
      <c r="L894" s="58">
        <v>0</v>
      </c>
      <c r="M894" s="59"/>
    </row>
    <row r="895" spans="1:13" ht="25.5">
      <c r="A895" s="28"/>
      <c r="B895" s="71"/>
      <c r="C895" s="71"/>
      <c r="D895" s="71"/>
      <c r="E895" s="71"/>
      <c r="F895" s="71"/>
      <c r="G895" s="71"/>
      <c r="H895" s="28">
        <v>5</v>
      </c>
      <c r="I895" s="40">
        <f t="shared" si="6"/>
        <v>0</v>
      </c>
      <c r="J895" s="68">
        <f t="shared" si="7"/>
        <v>0</v>
      </c>
      <c r="K895" s="68">
        <f>($G895+$I895)*THONG_TIN_CHUNG!B$10</f>
        <v>0</v>
      </c>
      <c r="L895" s="58">
        <v>0</v>
      </c>
      <c r="M895" s="59"/>
    </row>
    <row r="896" spans="1:13" ht="25.5">
      <c r="A896" s="28"/>
      <c r="B896" s="71"/>
      <c r="C896" s="71"/>
      <c r="D896" s="71"/>
      <c r="E896" s="71"/>
      <c r="F896" s="71"/>
      <c r="G896" s="71"/>
      <c r="H896" s="28">
        <v>5</v>
      </c>
      <c r="I896" s="40">
        <f t="shared" si="6"/>
        <v>0</v>
      </c>
      <c r="J896" s="68">
        <f t="shared" si="7"/>
        <v>0</v>
      </c>
      <c r="K896" s="68">
        <f>($G896+$I896)*THONG_TIN_CHUNG!B$10</f>
        <v>0</v>
      </c>
      <c r="L896" s="58">
        <v>0</v>
      </c>
      <c r="M896" s="59"/>
    </row>
    <row r="897" spans="1:13" ht="25.5">
      <c r="A897" s="28"/>
      <c r="B897" s="71"/>
      <c r="C897" s="71"/>
      <c r="D897" s="71"/>
      <c r="E897" s="71"/>
      <c r="F897" s="71"/>
      <c r="G897" s="71"/>
      <c r="H897" s="28">
        <v>5</v>
      </c>
      <c r="I897" s="40">
        <f t="shared" si="6"/>
        <v>0</v>
      </c>
      <c r="J897" s="68">
        <f t="shared" si="7"/>
        <v>0</v>
      </c>
      <c r="K897" s="68">
        <f>($G897+$I897)*THONG_TIN_CHUNG!B$10</f>
        <v>0</v>
      </c>
      <c r="L897" s="58">
        <v>0</v>
      </c>
      <c r="M897" s="59"/>
    </row>
    <row r="898" spans="1:13" ht="25.5">
      <c r="A898" s="28"/>
      <c r="B898" s="71"/>
      <c r="C898" s="71"/>
      <c r="D898" s="71"/>
      <c r="E898" s="71"/>
      <c r="F898" s="71"/>
      <c r="G898" s="71"/>
      <c r="H898" s="28">
        <v>5</v>
      </c>
      <c r="I898" s="40">
        <f t="shared" si="6"/>
        <v>0</v>
      </c>
      <c r="J898" s="68">
        <f t="shared" si="7"/>
        <v>0</v>
      </c>
      <c r="K898" s="68">
        <f>($G898+$I898)*THONG_TIN_CHUNG!B$10</f>
        <v>0</v>
      </c>
      <c r="L898" s="58">
        <v>0</v>
      </c>
      <c r="M898" s="59"/>
    </row>
    <row r="899" spans="1:13" ht="25.5">
      <c r="A899" s="28"/>
      <c r="B899" s="71"/>
      <c r="C899" s="71"/>
      <c r="D899" s="71"/>
      <c r="E899" s="71"/>
      <c r="F899" s="71"/>
      <c r="G899" s="71"/>
      <c r="H899" s="28">
        <v>5</v>
      </c>
      <c r="I899" s="40">
        <f t="shared" si="6"/>
        <v>0</v>
      </c>
      <c r="J899" s="68">
        <f t="shared" si="7"/>
        <v>0</v>
      </c>
      <c r="K899" s="68">
        <f>($G899+$I899)*THONG_TIN_CHUNG!B$10</f>
        <v>0</v>
      </c>
      <c r="L899" s="58">
        <v>0</v>
      </c>
      <c r="M899" s="59"/>
    </row>
    <row r="900" spans="1:13" ht="25.5">
      <c r="A900" s="28"/>
      <c r="B900" s="71"/>
      <c r="C900" s="71"/>
      <c r="D900" s="71"/>
      <c r="E900" s="71"/>
      <c r="F900" s="71"/>
      <c r="G900" s="71"/>
      <c r="H900" s="28">
        <v>5</v>
      </c>
      <c r="I900" s="40">
        <f t="shared" si="6"/>
        <v>0</v>
      </c>
      <c r="J900" s="68">
        <f t="shared" si="7"/>
        <v>0</v>
      </c>
      <c r="K900" s="68">
        <f>($G900+$I900)*THONG_TIN_CHUNG!B$10</f>
        <v>0</v>
      </c>
      <c r="L900" s="58">
        <v>0</v>
      </c>
      <c r="M900" s="59"/>
    </row>
    <row r="901" spans="1:13" ht="25.5">
      <c r="A901" s="28"/>
      <c r="B901" s="71"/>
      <c r="C901" s="71"/>
      <c r="D901" s="71"/>
      <c r="E901" s="71"/>
      <c r="F901" s="71"/>
      <c r="G901" s="71"/>
      <c r="H901" s="28">
        <v>5</v>
      </c>
      <c r="I901" s="40">
        <f t="shared" si="6"/>
        <v>0</v>
      </c>
      <c r="J901" s="68">
        <f t="shared" si="7"/>
        <v>0</v>
      </c>
      <c r="K901" s="68">
        <f>($G901+$I901)*THONG_TIN_CHUNG!B$10</f>
        <v>0</v>
      </c>
      <c r="L901" s="58">
        <v>0</v>
      </c>
      <c r="M901" s="59"/>
    </row>
    <row r="902" spans="1:13" ht="25.5">
      <c r="A902" s="28"/>
      <c r="B902" s="71"/>
      <c r="C902" s="71"/>
      <c r="D902" s="71"/>
      <c r="E902" s="71"/>
      <c r="F902" s="71"/>
      <c r="G902" s="71"/>
      <c r="H902" s="28">
        <v>5</v>
      </c>
      <c r="I902" s="40">
        <f t="shared" si="6"/>
        <v>0</v>
      </c>
      <c r="J902" s="68">
        <f t="shared" si="7"/>
        <v>0</v>
      </c>
      <c r="K902" s="68">
        <f>($G902+$I902)*THONG_TIN_CHUNG!B$10</f>
        <v>0</v>
      </c>
      <c r="L902" s="58">
        <v>0</v>
      </c>
      <c r="M902" s="59"/>
    </row>
    <row r="903" spans="1:13" ht="25.5">
      <c r="A903" s="28"/>
      <c r="B903" s="71"/>
      <c r="C903" s="71"/>
      <c r="D903" s="71"/>
      <c r="E903" s="71"/>
      <c r="F903" s="71"/>
      <c r="G903" s="71"/>
      <c r="H903" s="28">
        <v>5</v>
      </c>
      <c r="I903" s="40">
        <f t="shared" si="6"/>
        <v>0</v>
      </c>
      <c r="J903" s="68">
        <f t="shared" si="7"/>
        <v>0</v>
      </c>
      <c r="K903" s="68">
        <f>($G903+$I903)*THONG_TIN_CHUNG!B$10</f>
        <v>0</v>
      </c>
      <c r="L903" s="58">
        <v>0</v>
      </c>
      <c r="M903" s="59"/>
    </row>
    <row r="904" spans="1:13" ht="25.5">
      <c r="A904" s="28"/>
      <c r="B904" s="71"/>
      <c r="C904" s="71"/>
      <c r="D904" s="71"/>
      <c r="E904" s="71"/>
      <c r="F904" s="71"/>
      <c r="G904" s="71"/>
      <c r="H904" s="28">
        <v>5</v>
      </c>
      <c r="I904" s="40">
        <f t="shared" si="6"/>
        <v>0</v>
      </c>
      <c r="J904" s="68">
        <f t="shared" si="7"/>
        <v>0</v>
      </c>
      <c r="K904" s="68">
        <f>($G904+$I904)*THONG_TIN_CHUNG!B$10</f>
        <v>0</v>
      </c>
      <c r="L904" s="58">
        <v>0</v>
      </c>
      <c r="M904" s="59"/>
    </row>
    <row r="905" spans="1:13" ht="25.5">
      <c r="A905" s="28"/>
      <c r="B905" s="71"/>
      <c r="C905" s="71"/>
      <c r="D905" s="71"/>
      <c r="E905" s="71"/>
      <c r="F905" s="71"/>
      <c r="G905" s="71"/>
      <c r="H905" s="28">
        <v>5</v>
      </c>
      <c r="I905" s="40">
        <f t="shared" si="6"/>
        <v>0</v>
      </c>
      <c r="J905" s="68">
        <f t="shared" si="7"/>
        <v>0</v>
      </c>
      <c r="K905" s="68">
        <f>($G905+$I905)*THONG_TIN_CHUNG!B$10</f>
        <v>0</v>
      </c>
      <c r="L905" s="58">
        <v>0</v>
      </c>
      <c r="M905" s="59"/>
    </row>
    <row r="906" spans="1:13" ht="25.5">
      <c r="A906" s="28"/>
      <c r="B906" s="71"/>
      <c r="C906" s="71"/>
      <c r="D906" s="71"/>
      <c r="E906" s="71"/>
      <c r="F906" s="71"/>
      <c r="G906" s="71"/>
      <c r="H906" s="28">
        <v>5</v>
      </c>
      <c r="I906" s="40">
        <f t="shared" si="6"/>
        <v>0</v>
      </c>
      <c r="J906" s="68">
        <f t="shared" si="7"/>
        <v>0</v>
      </c>
      <c r="K906" s="68">
        <f>($G906+$I906)*THONG_TIN_CHUNG!B$10</f>
        <v>0</v>
      </c>
      <c r="L906" s="58">
        <v>0</v>
      </c>
      <c r="M906" s="59"/>
    </row>
    <row r="907" spans="1:13" ht="25.5">
      <c r="A907" s="28"/>
      <c r="B907" s="71"/>
      <c r="C907" s="71"/>
      <c r="D907" s="71"/>
      <c r="E907" s="71"/>
      <c r="F907" s="71"/>
      <c r="G907" s="71"/>
      <c r="H907" s="28">
        <v>5</v>
      </c>
      <c r="I907" s="40">
        <f t="shared" si="6"/>
        <v>0</v>
      </c>
      <c r="J907" s="68">
        <f t="shared" si="7"/>
        <v>0</v>
      </c>
      <c r="K907" s="68">
        <f>($G907+$I907)*THONG_TIN_CHUNG!B$10</f>
        <v>0</v>
      </c>
      <c r="L907" s="58">
        <v>0</v>
      </c>
      <c r="M907" s="59"/>
    </row>
    <row r="908" spans="1:13" ht="25.5">
      <c r="A908" s="28"/>
      <c r="B908" s="71"/>
      <c r="C908" s="71"/>
      <c r="D908" s="71"/>
      <c r="E908" s="71"/>
      <c r="F908" s="71"/>
      <c r="G908" s="71"/>
      <c r="H908" s="28">
        <v>5</v>
      </c>
      <c r="I908" s="40">
        <f t="shared" si="6"/>
        <v>0</v>
      </c>
      <c r="J908" s="68">
        <f t="shared" si="7"/>
        <v>0</v>
      </c>
      <c r="K908" s="68">
        <f>($G908+$I908)*THONG_TIN_CHUNG!B$10</f>
        <v>0</v>
      </c>
      <c r="L908" s="58">
        <v>0</v>
      </c>
      <c r="M908" s="59"/>
    </row>
    <row r="909" spans="1:13" ht="25.5">
      <c r="A909" s="28"/>
      <c r="B909" s="71"/>
      <c r="C909" s="71"/>
      <c r="D909" s="71"/>
      <c r="E909" s="71"/>
      <c r="F909" s="71"/>
      <c r="G909" s="71"/>
      <c r="H909" s="28">
        <v>5</v>
      </c>
      <c r="I909" s="40">
        <f t="shared" si="6"/>
        <v>0</v>
      </c>
      <c r="J909" s="68">
        <f t="shared" si="7"/>
        <v>0</v>
      </c>
      <c r="K909" s="68">
        <f>($G909+$I909)*THONG_TIN_CHUNG!B$10</f>
        <v>0</v>
      </c>
      <c r="L909" s="58">
        <v>0</v>
      </c>
      <c r="M909" s="59"/>
    </row>
    <row r="910" spans="1:13" ht="25.5">
      <c r="A910" s="28"/>
      <c r="B910" s="71"/>
      <c r="C910" s="71"/>
      <c r="D910" s="71"/>
      <c r="E910" s="71"/>
      <c r="F910" s="71"/>
      <c r="G910" s="71"/>
      <c r="H910" s="28">
        <v>5</v>
      </c>
      <c r="I910" s="40">
        <f t="shared" si="6"/>
        <v>0</v>
      </c>
      <c r="J910" s="68">
        <f t="shared" si="7"/>
        <v>0</v>
      </c>
      <c r="K910" s="68">
        <f>($G910+$I910)*THONG_TIN_CHUNG!B$10</f>
        <v>0</v>
      </c>
      <c r="L910" s="58">
        <v>0</v>
      </c>
      <c r="M910" s="59"/>
    </row>
    <row r="911" spans="1:13" ht="25.5">
      <c r="A911" s="28"/>
      <c r="B911" s="71"/>
      <c r="C911" s="71"/>
      <c r="D911" s="71"/>
      <c r="E911" s="71"/>
      <c r="F911" s="71"/>
      <c r="G911" s="71"/>
      <c r="H911" s="28">
        <v>5</v>
      </c>
      <c r="I911" s="40">
        <f t="shared" si="6"/>
        <v>0</v>
      </c>
      <c r="J911" s="68">
        <f t="shared" si="7"/>
        <v>0</v>
      </c>
      <c r="K911" s="68">
        <f>($G911+$I911)*THONG_TIN_CHUNG!B$10</f>
        <v>0</v>
      </c>
      <c r="L911" s="58">
        <v>0</v>
      </c>
      <c r="M911" s="59"/>
    </row>
    <row r="912" spans="1:13" ht="25.5">
      <c r="A912" s="28"/>
      <c r="B912" s="71"/>
      <c r="C912" s="71"/>
      <c r="D912" s="71"/>
      <c r="E912" s="71"/>
      <c r="F912" s="71"/>
      <c r="G912" s="71"/>
      <c r="H912" s="28">
        <v>5</v>
      </c>
      <c r="I912" s="40">
        <f t="shared" si="6"/>
        <v>0</v>
      </c>
      <c r="J912" s="68">
        <f t="shared" si="7"/>
        <v>0</v>
      </c>
      <c r="K912" s="68">
        <f>($G912+$I912)*THONG_TIN_CHUNG!B$10</f>
        <v>0</v>
      </c>
      <c r="L912" s="58">
        <v>0</v>
      </c>
      <c r="M912" s="59"/>
    </row>
    <row r="913" spans="1:13" ht="25.5">
      <c r="A913" s="28"/>
      <c r="B913" s="71"/>
      <c r="C913" s="71"/>
      <c r="D913" s="71"/>
      <c r="E913" s="71"/>
      <c r="F913" s="71"/>
      <c r="G913" s="71"/>
      <c r="H913" s="28">
        <v>5</v>
      </c>
      <c r="I913" s="40">
        <f t="shared" si="6"/>
        <v>0</v>
      </c>
      <c r="J913" s="68">
        <f t="shared" si="7"/>
        <v>0</v>
      </c>
      <c r="K913" s="68">
        <f>($G913+$I913)*THONG_TIN_CHUNG!B$10</f>
        <v>0</v>
      </c>
      <c r="L913" s="58">
        <v>0</v>
      </c>
      <c r="M913" s="59"/>
    </row>
    <row r="914" spans="1:13" ht="25.5">
      <c r="A914" s="28"/>
      <c r="B914" s="71"/>
      <c r="C914" s="71"/>
      <c r="D914" s="71"/>
      <c r="E914" s="71"/>
      <c r="F914" s="71"/>
      <c r="G914" s="71"/>
      <c r="H914" s="28">
        <v>5</v>
      </c>
      <c r="I914" s="40">
        <f t="shared" si="6"/>
        <v>0</v>
      </c>
      <c r="J914" s="68">
        <f t="shared" si="7"/>
        <v>0</v>
      </c>
      <c r="K914" s="68">
        <f>($G914+$I914)*THONG_TIN_CHUNG!B$10</f>
        <v>0</v>
      </c>
      <c r="L914" s="58">
        <v>0</v>
      </c>
      <c r="M914" s="59"/>
    </row>
    <row r="915" spans="1:13" ht="25.5">
      <c r="A915" s="28"/>
      <c r="B915" s="71"/>
      <c r="C915" s="71"/>
      <c r="D915" s="71"/>
      <c r="E915" s="71"/>
      <c r="F915" s="71"/>
      <c r="G915" s="71"/>
      <c r="H915" s="28">
        <v>5</v>
      </c>
      <c r="I915" s="40">
        <f t="shared" si="6"/>
        <v>0</v>
      </c>
      <c r="J915" s="68">
        <f t="shared" si="7"/>
        <v>0</v>
      </c>
      <c r="K915" s="68">
        <f>($G915+$I915)*THONG_TIN_CHUNG!B$10</f>
        <v>0</v>
      </c>
      <c r="L915" s="58">
        <v>0</v>
      </c>
      <c r="M915" s="59"/>
    </row>
    <row r="916" spans="1:13" ht="25.5">
      <c r="A916" s="28"/>
      <c r="B916" s="71"/>
      <c r="C916" s="71"/>
      <c r="D916" s="71"/>
      <c r="E916" s="71"/>
      <c r="F916" s="71"/>
      <c r="G916" s="71"/>
      <c r="H916" s="28">
        <v>5</v>
      </c>
      <c r="I916" s="40">
        <f t="shared" si="6"/>
        <v>0</v>
      </c>
      <c r="J916" s="68">
        <f t="shared" si="7"/>
        <v>0</v>
      </c>
      <c r="K916" s="68">
        <f>($G916+$I916)*THONG_TIN_CHUNG!B$10</f>
        <v>0</v>
      </c>
      <c r="L916" s="58">
        <v>0</v>
      </c>
      <c r="M916" s="59"/>
    </row>
    <row r="917" spans="1:13" ht="25.5">
      <c r="A917" s="28"/>
      <c r="B917" s="71"/>
      <c r="C917" s="71"/>
      <c r="D917" s="71"/>
      <c r="E917" s="71"/>
      <c r="F917" s="71"/>
      <c r="G917" s="71"/>
      <c r="H917" s="28">
        <v>5</v>
      </c>
      <c r="I917" s="40">
        <f t="shared" si="6"/>
        <v>0</v>
      </c>
      <c r="J917" s="68">
        <f t="shared" si="7"/>
        <v>0</v>
      </c>
      <c r="K917" s="68">
        <f>($G917+$I917)*THONG_TIN_CHUNG!B$10</f>
        <v>0</v>
      </c>
      <c r="L917" s="58">
        <v>0</v>
      </c>
      <c r="M917" s="59"/>
    </row>
    <row r="918" spans="1:13" ht="25.5">
      <c r="A918" s="28"/>
      <c r="B918" s="71"/>
      <c r="C918" s="71"/>
      <c r="D918" s="71"/>
      <c r="E918" s="71"/>
      <c r="F918" s="71"/>
      <c r="G918" s="71"/>
      <c r="H918" s="28">
        <v>5</v>
      </c>
      <c r="I918" s="40">
        <f t="shared" si="6"/>
        <v>0</v>
      </c>
      <c r="J918" s="68">
        <f t="shared" si="7"/>
        <v>0</v>
      </c>
      <c r="K918" s="68">
        <f>($G918+$I918)*THONG_TIN_CHUNG!B$10</f>
        <v>0</v>
      </c>
      <c r="L918" s="58">
        <v>0</v>
      </c>
      <c r="M918" s="59"/>
    </row>
    <row r="919" spans="1:13" ht="25.5">
      <c r="A919" s="28"/>
      <c r="B919" s="71"/>
      <c r="C919" s="71"/>
      <c r="D919" s="71"/>
      <c r="E919" s="71"/>
      <c r="F919" s="71"/>
      <c r="G919" s="71"/>
      <c r="H919" s="28">
        <v>5</v>
      </c>
      <c r="I919" s="40">
        <f t="shared" si="6"/>
        <v>0</v>
      </c>
      <c r="J919" s="68">
        <f t="shared" si="7"/>
        <v>0</v>
      </c>
      <c r="K919" s="68">
        <f>($G919+$I919)*THONG_TIN_CHUNG!B$10</f>
        <v>0</v>
      </c>
      <c r="L919" s="58">
        <v>0</v>
      </c>
      <c r="M919" s="59"/>
    </row>
    <row r="920" spans="1:13" ht="25.5">
      <c r="A920" s="28"/>
      <c r="B920" s="71"/>
      <c r="C920" s="71"/>
      <c r="D920" s="71"/>
      <c r="E920" s="71"/>
      <c r="F920" s="71"/>
      <c r="G920" s="71"/>
      <c r="H920" s="28">
        <v>5</v>
      </c>
      <c r="I920" s="40">
        <f t="shared" si="6"/>
        <v>0</v>
      </c>
      <c r="J920" s="68">
        <f t="shared" si="7"/>
        <v>0</v>
      </c>
      <c r="K920" s="68">
        <f>($G920+$I920)*THONG_TIN_CHUNG!B$10</f>
        <v>0</v>
      </c>
      <c r="L920" s="58">
        <v>0</v>
      </c>
      <c r="M920" s="59"/>
    </row>
    <row r="921" spans="1:13" ht="25.5">
      <c r="A921" s="28"/>
      <c r="B921" s="71"/>
      <c r="C921" s="71"/>
      <c r="D921" s="71"/>
      <c r="E921" s="71"/>
      <c r="F921" s="71"/>
      <c r="G921" s="71"/>
      <c r="H921" s="28">
        <v>5</v>
      </c>
      <c r="I921" s="40">
        <f t="shared" si="6"/>
        <v>0</v>
      </c>
      <c r="J921" s="68">
        <f t="shared" si="7"/>
        <v>0</v>
      </c>
      <c r="K921" s="68">
        <f>($G921+$I921)*THONG_TIN_CHUNG!B$10</f>
        <v>0</v>
      </c>
      <c r="L921" s="58">
        <v>0</v>
      </c>
      <c r="M921" s="59"/>
    </row>
    <row r="922" spans="1:13" ht="25.5">
      <c r="A922" s="28"/>
      <c r="B922" s="71"/>
      <c r="C922" s="71"/>
      <c r="D922" s="71"/>
      <c r="E922" s="71"/>
      <c r="F922" s="71"/>
      <c r="G922" s="71"/>
      <c r="H922" s="28">
        <v>5</v>
      </c>
      <c r="I922" s="40">
        <f t="shared" si="6"/>
        <v>0</v>
      </c>
      <c r="J922" s="68">
        <f t="shared" si="7"/>
        <v>0</v>
      </c>
      <c r="K922" s="68">
        <f>($G922+$I922)*THONG_TIN_CHUNG!B$10</f>
        <v>0</v>
      </c>
      <c r="L922" s="58">
        <v>0</v>
      </c>
      <c r="M922" s="59"/>
    </row>
    <row r="923" spans="1:13" ht="25.5">
      <c r="A923" s="28"/>
      <c r="B923" s="71"/>
      <c r="C923" s="71"/>
      <c r="D923" s="71"/>
      <c r="E923" s="71"/>
      <c r="F923" s="71"/>
      <c r="G923" s="71"/>
      <c r="H923" s="28">
        <v>5</v>
      </c>
      <c r="I923" s="40">
        <f t="shared" si="6"/>
        <v>0</v>
      </c>
      <c r="J923" s="68">
        <f t="shared" si="7"/>
        <v>0</v>
      </c>
      <c r="K923" s="68">
        <f>($G923+$I923)*THONG_TIN_CHUNG!B$10</f>
        <v>0</v>
      </c>
      <c r="L923" s="58">
        <v>0</v>
      </c>
      <c r="M923" s="59"/>
    </row>
    <row r="924" spans="1:13" ht="25.5">
      <c r="A924" s="28"/>
      <c r="B924" s="71"/>
      <c r="C924" s="71"/>
      <c r="D924" s="71"/>
      <c r="E924" s="71"/>
      <c r="F924" s="71"/>
      <c r="G924" s="71"/>
      <c r="H924" s="28">
        <v>5</v>
      </c>
      <c r="I924" s="40">
        <f t="shared" si="6"/>
        <v>0</v>
      </c>
      <c r="J924" s="68">
        <f t="shared" si="7"/>
        <v>0</v>
      </c>
      <c r="K924" s="68">
        <f>($G924+$I924)*THONG_TIN_CHUNG!B$10</f>
        <v>0</v>
      </c>
      <c r="L924" s="58">
        <v>0</v>
      </c>
      <c r="M924" s="59"/>
    </row>
    <row r="925" spans="1:13" ht="25.5">
      <c r="A925" s="28"/>
      <c r="B925" s="71"/>
      <c r="C925" s="71"/>
      <c r="D925" s="71"/>
      <c r="E925" s="71"/>
      <c r="F925" s="71"/>
      <c r="G925" s="71"/>
      <c r="H925" s="28">
        <v>5</v>
      </c>
      <c r="I925" s="40">
        <f t="shared" si="6"/>
        <v>0</v>
      </c>
      <c r="J925" s="68">
        <f t="shared" si="7"/>
        <v>0</v>
      </c>
      <c r="K925" s="68">
        <f>($G925+$I925)*THONG_TIN_CHUNG!B$10</f>
        <v>0</v>
      </c>
      <c r="L925" s="58">
        <v>0</v>
      </c>
      <c r="M925" s="59"/>
    </row>
    <row r="926" spans="1:13" ht="25.5">
      <c r="A926" s="28"/>
      <c r="B926" s="71"/>
      <c r="C926" s="71"/>
      <c r="D926" s="71"/>
      <c r="E926" s="71"/>
      <c r="F926" s="71"/>
      <c r="G926" s="71"/>
      <c r="H926" s="28">
        <v>5</v>
      </c>
      <c r="I926" s="40">
        <f t="shared" si="6"/>
        <v>0</v>
      </c>
      <c r="J926" s="68">
        <f t="shared" si="7"/>
        <v>0</v>
      </c>
      <c r="K926" s="68">
        <f>($G926+$I926)*THONG_TIN_CHUNG!B$10</f>
        <v>0</v>
      </c>
      <c r="L926" s="58">
        <v>0</v>
      </c>
      <c r="M926" s="59"/>
    </row>
    <row r="927" spans="1:13" ht="25.5">
      <c r="A927" s="28"/>
      <c r="B927" s="71"/>
      <c r="C927" s="71"/>
      <c r="D927" s="71"/>
      <c r="E927" s="71"/>
      <c r="F927" s="71"/>
      <c r="G927" s="71"/>
      <c r="H927" s="28">
        <v>5</v>
      </c>
      <c r="I927" s="40">
        <f t="shared" si="6"/>
        <v>0</v>
      </c>
      <c r="J927" s="68">
        <f t="shared" si="7"/>
        <v>0</v>
      </c>
      <c r="K927" s="68">
        <f>($G927+$I927)*THONG_TIN_CHUNG!B$10</f>
        <v>0</v>
      </c>
      <c r="L927" s="58">
        <v>0</v>
      </c>
      <c r="M927" s="59"/>
    </row>
    <row r="928" spans="1:13" ht="25.5">
      <c r="A928" s="28"/>
      <c r="B928" s="71"/>
      <c r="C928" s="71"/>
      <c r="D928" s="71"/>
      <c r="E928" s="71"/>
      <c r="F928" s="71"/>
      <c r="G928" s="71"/>
      <c r="H928" s="28">
        <v>5</v>
      </c>
      <c r="I928" s="40">
        <f t="shared" si="6"/>
        <v>0</v>
      </c>
      <c r="J928" s="68">
        <f t="shared" si="7"/>
        <v>0</v>
      </c>
      <c r="K928" s="68">
        <f>($G928+$I928)*THONG_TIN_CHUNG!B$10</f>
        <v>0</v>
      </c>
      <c r="L928" s="58">
        <v>0</v>
      </c>
      <c r="M928" s="59"/>
    </row>
    <row r="929" spans="1:13" ht="25.5">
      <c r="A929" s="28"/>
      <c r="B929" s="71"/>
      <c r="C929" s="71"/>
      <c r="D929" s="71"/>
      <c r="E929" s="71"/>
      <c r="F929" s="71"/>
      <c r="G929" s="71"/>
      <c r="H929" s="28">
        <v>5</v>
      </c>
      <c r="I929" s="40">
        <f t="shared" si="6"/>
        <v>0</v>
      </c>
      <c r="J929" s="68">
        <f t="shared" si="7"/>
        <v>0</v>
      </c>
      <c r="K929" s="68">
        <f>($G929+$I929)*THONG_TIN_CHUNG!B$10</f>
        <v>0</v>
      </c>
      <c r="L929" s="58">
        <v>0</v>
      </c>
      <c r="M929" s="59"/>
    </row>
    <row r="930" spans="1:13" ht="25.5">
      <c r="A930" s="28"/>
      <c r="B930" s="71"/>
      <c r="C930" s="71"/>
      <c r="D930" s="71"/>
      <c r="E930" s="71"/>
      <c r="F930" s="71"/>
      <c r="G930" s="71"/>
      <c r="H930" s="28">
        <v>5</v>
      </c>
      <c r="I930" s="40">
        <f t="shared" si="6"/>
        <v>0</v>
      </c>
      <c r="J930" s="68">
        <f t="shared" si="7"/>
        <v>0</v>
      </c>
      <c r="K930" s="68">
        <f>($G930+$I930)*THONG_TIN_CHUNG!B$10</f>
        <v>0</v>
      </c>
      <c r="L930" s="58">
        <v>0</v>
      </c>
      <c r="M930" s="59"/>
    </row>
    <row r="931" spans="1:13" ht="25.5">
      <c r="A931" s="28"/>
      <c r="B931" s="71"/>
      <c r="C931" s="71"/>
      <c r="D931" s="71"/>
      <c r="E931" s="71"/>
      <c r="F931" s="71"/>
      <c r="G931" s="71"/>
      <c r="H931" s="28">
        <v>5</v>
      </c>
      <c r="I931" s="40">
        <f t="shared" si="6"/>
        <v>0</v>
      </c>
      <c r="J931" s="68">
        <f t="shared" si="7"/>
        <v>0</v>
      </c>
      <c r="K931" s="68">
        <f>($G931+$I931)*THONG_TIN_CHUNG!B$10</f>
        <v>0</v>
      </c>
      <c r="L931" s="58">
        <v>0</v>
      </c>
      <c r="M931" s="59"/>
    </row>
    <row r="932" spans="1:13" ht="25.5">
      <c r="A932" s="28"/>
      <c r="B932" s="71"/>
      <c r="C932" s="71"/>
      <c r="D932" s="71"/>
      <c r="E932" s="71"/>
      <c r="F932" s="71"/>
      <c r="G932" s="71"/>
      <c r="H932" s="28">
        <v>5</v>
      </c>
      <c r="I932" s="40">
        <f t="shared" si="6"/>
        <v>0</v>
      </c>
      <c r="J932" s="68">
        <f t="shared" si="7"/>
        <v>0</v>
      </c>
      <c r="K932" s="68">
        <f>($G932+$I932)*THONG_TIN_CHUNG!B$10</f>
        <v>0</v>
      </c>
      <c r="L932" s="58">
        <v>0</v>
      </c>
      <c r="M932" s="59"/>
    </row>
    <row r="933" spans="1:13" ht="25.5">
      <c r="A933" s="28"/>
      <c r="B933" s="71"/>
      <c r="C933" s="71"/>
      <c r="D933" s="71"/>
      <c r="E933" s="71"/>
      <c r="F933" s="71"/>
      <c r="G933" s="71"/>
      <c r="H933" s="28">
        <v>5</v>
      </c>
      <c r="I933" s="40">
        <f t="shared" si="6"/>
        <v>0</v>
      </c>
      <c r="J933" s="68">
        <f t="shared" si="7"/>
        <v>0</v>
      </c>
      <c r="K933" s="68">
        <f>($G933+$I933)*THONG_TIN_CHUNG!B$10</f>
        <v>0</v>
      </c>
      <c r="L933" s="58">
        <v>0</v>
      </c>
      <c r="M933" s="59"/>
    </row>
    <row r="934" spans="1:13" ht="25.5">
      <c r="A934" s="28"/>
      <c r="B934" s="71"/>
      <c r="C934" s="71"/>
      <c r="D934" s="71"/>
      <c r="E934" s="71"/>
      <c r="F934" s="71"/>
      <c r="G934" s="71"/>
      <c r="H934" s="28">
        <v>5</v>
      </c>
      <c r="I934" s="40">
        <f t="shared" si="6"/>
        <v>0</v>
      </c>
      <c r="J934" s="68">
        <f t="shared" si="7"/>
        <v>0</v>
      </c>
      <c r="K934" s="68">
        <f>($G934+$I934)*THONG_TIN_CHUNG!B$10</f>
        <v>0</v>
      </c>
      <c r="L934" s="58">
        <v>0</v>
      </c>
      <c r="M934" s="59"/>
    </row>
    <row r="935" spans="1:13" ht="25.5">
      <c r="A935" s="28"/>
      <c r="B935" s="71"/>
      <c r="C935" s="71"/>
      <c r="D935" s="71"/>
      <c r="E935" s="71"/>
      <c r="F935" s="71"/>
      <c r="G935" s="71"/>
      <c r="H935" s="28">
        <v>5</v>
      </c>
      <c r="I935" s="40">
        <f t="shared" si="6"/>
        <v>0</v>
      </c>
      <c r="J935" s="68">
        <f t="shared" si="7"/>
        <v>0</v>
      </c>
      <c r="K935" s="68">
        <f>($G935+$I935)*THONG_TIN_CHUNG!B$10</f>
        <v>0</v>
      </c>
      <c r="L935" s="58">
        <v>0</v>
      </c>
      <c r="M935" s="59"/>
    </row>
    <row r="936" spans="1:13" ht="25.5">
      <c r="A936" s="28"/>
      <c r="B936" s="71"/>
      <c r="C936" s="71"/>
      <c r="D936" s="71"/>
      <c r="E936" s="71"/>
      <c r="F936" s="71"/>
      <c r="G936" s="71"/>
      <c r="H936" s="28">
        <v>5</v>
      </c>
      <c r="I936" s="40">
        <f t="shared" si="6"/>
        <v>0</v>
      </c>
      <c r="J936" s="68">
        <f t="shared" si="7"/>
        <v>0</v>
      </c>
      <c r="K936" s="68">
        <f>($G936+$I936)*THONG_TIN_CHUNG!B$10</f>
        <v>0</v>
      </c>
      <c r="L936" s="58">
        <v>0</v>
      </c>
      <c r="M936" s="59"/>
    </row>
    <row r="937" spans="1:13" ht="25.5">
      <c r="A937" s="28"/>
      <c r="B937" s="71"/>
      <c r="C937" s="71"/>
      <c r="D937" s="71"/>
      <c r="E937" s="71"/>
      <c r="F937" s="71"/>
      <c r="G937" s="71"/>
      <c r="H937" s="28">
        <v>5</v>
      </c>
      <c r="I937" s="40">
        <f t="shared" si="6"/>
        <v>0</v>
      </c>
      <c r="J937" s="68">
        <f t="shared" si="7"/>
        <v>0</v>
      </c>
      <c r="K937" s="68">
        <f>($G937+$I937)*THONG_TIN_CHUNG!B$10</f>
        <v>0</v>
      </c>
      <c r="L937" s="58">
        <v>0</v>
      </c>
      <c r="M937" s="59"/>
    </row>
    <row r="938" spans="1:13" ht="25.5">
      <c r="A938" s="28"/>
      <c r="B938" s="71"/>
      <c r="C938" s="71"/>
      <c r="D938" s="71"/>
      <c r="E938" s="71"/>
      <c r="F938" s="71"/>
      <c r="G938" s="71"/>
      <c r="H938" s="28">
        <v>5</v>
      </c>
      <c r="I938" s="40">
        <f t="shared" si="6"/>
        <v>0</v>
      </c>
      <c r="J938" s="68">
        <f t="shared" si="7"/>
        <v>0</v>
      </c>
      <c r="K938" s="68">
        <f>($G938+$I938)*THONG_TIN_CHUNG!B$10</f>
        <v>0</v>
      </c>
      <c r="L938" s="58">
        <v>0</v>
      </c>
      <c r="M938" s="59"/>
    </row>
    <row r="939" spans="1:13" ht="25.5">
      <c r="A939" s="28"/>
      <c r="B939" s="71"/>
      <c r="C939" s="71"/>
      <c r="D939" s="71"/>
      <c r="E939" s="71"/>
      <c r="F939" s="71"/>
      <c r="G939" s="71"/>
      <c r="H939" s="28">
        <v>5</v>
      </c>
      <c r="I939" s="40">
        <f t="shared" si="6"/>
        <v>0</v>
      </c>
      <c r="J939" s="68">
        <f t="shared" si="7"/>
        <v>0</v>
      </c>
      <c r="K939" s="68">
        <f>($G939+$I939)*THONG_TIN_CHUNG!B$10</f>
        <v>0</v>
      </c>
      <c r="L939" s="58">
        <v>0</v>
      </c>
      <c r="M939" s="59"/>
    </row>
    <row r="940" spans="1:13" ht="25.5">
      <c r="A940" s="28"/>
      <c r="B940" s="71"/>
      <c r="C940" s="71"/>
      <c r="D940" s="71"/>
      <c r="E940" s="71"/>
      <c r="F940" s="71"/>
      <c r="G940" s="71"/>
      <c r="H940" s="28">
        <v>5</v>
      </c>
      <c r="I940" s="40">
        <f t="shared" si="6"/>
        <v>0</v>
      </c>
      <c r="J940" s="68">
        <f t="shared" si="7"/>
        <v>0</v>
      </c>
      <c r="K940" s="68">
        <f>($G940+$I940)*THONG_TIN_CHUNG!B$10</f>
        <v>0</v>
      </c>
      <c r="L940" s="58">
        <v>0</v>
      </c>
      <c r="M940" s="59"/>
    </row>
    <row r="941" spans="1:13" ht="25.5">
      <c r="A941" s="28"/>
      <c r="B941" s="71"/>
      <c r="C941" s="71"/>
      <c r="D941" s="71"/>
      <c r="E941" s="71"/>
      <c r="F941" s="71"/>
      <c r="G941" s="71"/>
      <c r="H941" s="28">
        <v>5</v>
      </c>
      <c r="I941" s="40">
        <f t="shared" si="6"/>
        <v>0</v>
      </c>
      <c r="J941" s="68">
        <f t="shared" si="7"/>
        <v>0</v>
      </c>
      <c r="K941" s="68">
        <f>($G941+$I941)*THONG_TIN_CHUNG!B$10</f>
        <v>0</v>
      </c>
      <c r="L941" s="58">
        <v>0</v>
      </c>
      <c r="M941" s="59"/>
    </row>
    <row r="942" spans="1:13" ht="25.5">
      <c r="A942" s="28"/>
      <c r="B942" s="71"/>
      <c r="C942" s="71"/>
      <c r="D942" s="71"/>
      <c r="E942" s="71"/>
      <c r="F942" s="71"/>
      <c r="G942" s="71"/>
      <c r="H942" s="28">
        <v>5</v>
      </c>
      <c r="I942" s="40">
        <f t="shared" si="6"/>
        <v>0</v>
      </c>
      <c r="J942" s="68">
        <f t="shared" si="7"/>
        <v>0</v>
      </c>
      <c r="K942" s="68">
        <f>($G942+$I942)*THONG_TIN_CHUNG!B$10</f>
        <v>0</v>
      </c>
      <c r="L942" s="58">
        <v>0</v>
      </c>
      <c r="M942" s="59"/>
    </row>
    <row r="943" spans="1:13" ht="25.5">
      <c r="A943" s="28"/>
      <c r="B943" s="71"/>
      <c r="C943" s="71"/>
      <c r="D943" s="71"/>
      <c r="E943" s="71"/>
      <c r="F943" s="71"/>
      <c r="G943" s="71"/>
      <c r="H943" s="28">
        <v>5</v>
      </c>
      <c r="I943" s="40">
        <f t="shared" si="6"/>
        <v>0</v>
      </c>
      <c r="J943" s="68">
        <f t="shared" si="7"/>
        <v>0</v>
      </c>
      <c r="K943" s="68">
        <f>($G943+$I943)*THONG_TIN_CHUNG!B$10</f>
        <v>0</v>
      </c>
      <c r="L943" s="58">
        <v>0</v>
      </c>
      <c r="M943" s="59"/>
    </row>
    <row r="944" spans="1:13" ht="25.5">
      <c r="A944" s="28"/>
      <c r="B944" s="71"/>
      <c r="C944" s="71"/>
      <c r="D944" s="71"/>
      <c r="E944" s="71"/>
      <c r="F944" s="71"/>
      <c r="G944" s="71"/>
      <c r="H944" s="28">
        <v>5</v>
      </c>
      <c r="I944" s="40">
        <f t="shared" si="6"/>
        <v>0</v>
      </c>
      <c r="J944" s="68">
        <f t="shared" si="7"/>
        <v>0</v>
      </c>
      <c r="K944" s="68">
        <f>($G944+$I944)*THONG_TIN_CHUNG!B$10</f>
        <v>0</v>
      </c>
      <c r="L944" s="58">
        <v>0</v>
      </c>
      <c r="M944" s="59"/>
    </row>
    <row r="945" spans="1:13" ht="25.5">
      <c r="A945" s="28"/>
      <c r="B945" s="71"/>
      <c r="C945" s="71"/>
      <c r="D945" s="71"/>
      <c r="E945" s="71"/>
      <c r="F945" s="71"/>
      <c r="G945" s="71"/>
      <c r="H945" s="28">
        <v>5</v>
      </c>
      <c r="I945" s="40">
        <f t="shared" si="6"/>
        <v>0</v>
      </c>
      <c r="J945" s="68">
        <f t="shared" si="7"/>
        <v>0</v>
      </c>
      <c r="K945" s="68">
        <f>($G945+$I945)*THONG_TIN_CHUNG!B$10</f>
        <v>0</v>
      </c>
      <c r="L945" s="58">
        <v>0</v>
      </c>
      <c r="M945" s="59"/>
    </row>
    <row r="946" spans="1:13" ht="25.5">
      <c r="A946" s="28"/>
      <c r="B946" s="71"/>
      <c r="C946" s="71"/>
      <c r="D946" s="71"/>
      <c r="E946" s="71"/>
      <c r="F946" s="71"/>
      <c r="G946" s="71"/>
      <c r="H946" s="28">
        <v>5</v>
      </c>
      <c r="I946" s="40">
        <f t="shared" si="6"/>
        <v>0</v>
      </c>
      <c r="J946" s="68">
        <f t="shared" si="7"/>
        <v>0</v>
      </c>
      <c r="K946" s="68">
        <f>($G946+$I946)*THONG_TIN_CHUNG!B$10</f>
        <v>0</v>
      </c>
      <c r="L946" s="58">
        <v>0</v>
      </c>
      <c r="M946" s="59"/>
    </row>
    <row r="947" spans="1:13" ht="25.5">
      <c r="A947" s="28"/>
      <c r="B947" s="71"/>
      <c r="C947" s="71"/>
      <c r="D947" s="71"/>
      <c r="E947" s="71"/>
      <c r="F947" s="71"/>
      <c r="G947" s="71"/>
      <c r="H947" s="28">
        <v>5</v>
      </c>
      <c r="I947" s="40">
        <f t="shared" si="6"/>
        <v>0</v>
      </c>
      <c r="J947" s="68">
        <f t="shared" si="7"/>
        <v>0</v>
      </c>
      <c r="K947" s="68">
        <f>($G947+$I947)*THONG_TIN_CHUNG!B$10</f>
        <v>0</v>
      </c>
      <c r="L947" s="58">
        <v>0</v>
      </c>
      <c r="M947" s="59"/>
    </row>
    <row r="948" spans="1:13" ht="25.5">
      <c r="A948" s="28"/>
      <c r="B948" s="71"/>
      <c r="C948" s="71"/>
      <c r="D948" s="71"/>
      <c r="E948" s="71"/>
      <c r="F948" s="71"/>
      <c r="G948" s="71"/>
      <c r="H948" s="28">
        <v>5</v>
      </c>
      <c r="I948" s="40">
        <f t="shared" si="6"/>
        <v>0</v>
      </c>
      <c r="J948" s="68">
        <f t="shared" si="7"/>
        <v>0</v>
      </c>
      <c r="K948" s="68">
        <f>($G948+$I948)*THONG_TIN_CHUNG!B$10</f>
        <v>0</v>
      </c>
      <c r="L948" s="58">
        <v>0</v>
      </c>
      <c r="M948" s="59"/>
    </row>
    <row r="949" spans="1:13" ht="25.5">
      <c r="A949" s="28"/>
      <c r="B949" s="71"/>
      <c r="C949" s="71"/>
      <c r="D949" s="71"/>
      <c r="E949" s="71"/>
      <c r="F949" s="71"/>
      <c r="G949" s="71"/>
      <c r="H949" s="28">
        <v>5</v>
      </c>
      <c r="I949" s="40">
        <f t="shared" si="6"/>
        <v>0</v>
      </c>
      <c r="J949" s="68">
        <f t="shared" si="7"/>
        <v>0</v>
      </c>
      <c r="K949" s="68">
        <f>($G949+$I949)*THONG_TIN_CHUNG!B$10</f>
        <v>0</v>
      </c>
      <c r="L949" s="58">
        <v>0</v>
      </c>
      <c r="M949" s="59"/>
    </row>
    <row r="950" spans="1:13" ht="25.5">
      <c r="A950" s="28"/>
      <c r="B950" s="71"/>
      <c r="C950" s="71"/>
      <c r="D950" s="71"/>
      <c r="E950" s="71"/>
      <c r="F950" s="71"/>
      <c r="G950" s="71"/>
      <c r="H950" s="28">
        <v>5</v>
      </c>
      <c r="I950" s="40">
        <f t="shared" si="6"/>
        <v>0</v>
      </c>
      <c r="J950" s="68">
        <f t="shared" si="7"/>
        <v>0</v>
      </c>
      <c r="K950" s="68">
        <f>($G950+$I950)*THONG_TIN_CHUNG!B$10</f>
        <v>0</v>
      </c>
      <c r="L950" s="58">
        <v>0</v>
      </c>
      <c r="M950" s="59"/>
    </row>
    <row r="951" spans="1:13" ht="25.5">
      <c r="A951" s="28"/>
      <c r="B951" s="71"/>
      <c r="C951" s="71"/>
      <c r="D951" s="71"/>
      <c r="E951" s="71"/>
      <c r="F951" s="71"/>
      <c r="G951" s="71"/>
      <c r="H951" s="28">
        <v>5</v>
      </c>
      <c r="I951" s="40">
        <f t="shared" si="6"/>
        <v>0</v>
      </c>
      <c r="J951" s="68">
        <f t="shared" si="7"/>
        <v>0</v>
      </c>
      <c r="K951" s="68">
        <f>($G951+$I951)*THONG_TIN_CHUNG!B$10</f>
        <v>0</v>
      </c>
      <c r="L951" s="58">
        <v>0</v>
      </c>
      <c r="M951" s="59"/>
    </row>
    <row r="952" spans="1:13" ht="25.5">
      <c r="A952" s="28"/>
      <c r="B952" s="71"/>
      <c r="C952" s="71"/>
      <c r="D952" s="71"/>
      <c r="E952" s="71"/>
      <c r="F952" s="71"/>
      <c r="G952" s="71"/>
      <c r="H952" s="28">
        <v>5</v>
      </c>
      <c r="I952" s="40">
        <f t="shared" si="6"/>
        <v>0</v>
      </c>
      <c r="J952" s="68">
        <f t="shared" si="7"/>
        <v>0</v>
      </c>
      <c r="K952" s="68">
        <f>($G952+$I952)*THONG_TIN_CHUNG!B$10</f>
        <v>0</v>
      </c>
      <c r="L952" s="58">
        <v>0</v>
      </c>
      <c r="M952" s="59"/>
    </row>
    <row r="953" spans="1:13" ht="25.5">
      <c r="A953" s="28"/>
      <c r="B953" s="71"/>
      <c r="C953" s="71"/>
      <c r="D953" s="71"/>
      <c r="E953" s="71"/>
      <c r="F953" s="71"/>
      <c r="G953" s="71"/>
      <c r="H953" s="28">
        <v>5</v>
      </c>
      <c r="I953" s="40">
        <f t="shared" si="6"/>
        <v>0</v>
      </c>
      <c r="J953" s="68">
        <f t="shared" si="7"/>
        <v>0</v>
      </c>
      <c r="K953" s="68">
        <f>($G953+$I953)*THONG_TIN_CHUNG!B$10</f>
        <v>0</v>
      </c>
      <c r="L953" s="58">
        <v>0</v>
      </c>
      <c r="M953" s="59"/>
    </row>
    <row r="954" spans="1:13" ht="25.5">
      <c r="A954" s="28"/>
      <c r="B954" s="71"/>
      <c r="C954" s="71"/>
      <c r="D954" s="71"/>
      <c r="E954" s="71"/>
      <c r="F954" s="71"/>
      <c r="G954" s="71"/>
      <c r="H954" s="28">
        <v>5</v>
      </c>
      <c r="I954" s="40">
        <f t="shared" si="6"/>
        <v>0</v>
      </c>
      <c r="J954" s="68">
        <f t="shared" si="7"/>
        <v>0</v>
      </c>
      <c r="K954" s="68">
        <f>($G954+$I954)*THONG_TIN_CHUNG!B$10</f>
        <v>0</v>
      </c>
      <c r="L954" s="58">
        <v>0</v>
      </c>
      <c r="M954" s="59"/>
    </row>
    <row r="955" spans="1:13" ht="25.5">
      <c r="A955" s="28"/>
      <c r="B955" s="71"/>
      <c r="C955" s="71"/>
      <c r="D955" s="71"/>
      <c r="E955" s="71"/>
      <c r="F955" s="71"/>
      <c r="G955" s="71"/>
      <c r="H955" s="28">
        <v>5</v>
      </c>
      <c r="I955" s="40">
        <f t="shared" si="6"/>
        <v>0</v>
      </c>
      <c r="J955" s="68">
        <f t="shared" si="7"/>
        <v>0</v>
      </c>
      <c r="K955" s="68">
        <f>($G955+$I955)*THONG_TIN_CHUNG!B$10</f>
        <v>0</v>
      </c>
      <c r="L955" s="58">
        <v>0</v>
      </c>
      <c r="M955" s="59"/>
    </row>
    <row r="956" spans="1:13" ht="25.5">
      <c r="A956" s="28"/>
      <c r="B956" s="71"/>
      <c r="C956" s="71"/>
      <c r="D956" s="71"/>
      <c r="E956" s="71"/>
      <c r="F956" s="71"/>
      <c r="G956" s="71"/>
      <c r="H956" s="28">
        <v>5</v>
      </c>
      <c r="I956" s="40">
        <f t="shared" si="6"/>
        <v>0</v>
      </c>
      <c r="J956" s="68">
        <f t="shared" si="7"/>
        <v>0</v>
      </c>
      <c r="K956" s="68">
        <f>($G956+$I956)*THONG_TIN_CHUNG!B$10</f>
        <v>0</v>
      </c>
      <c r="L956" s="58">
        <v>0</v>
      </c>
      <c r="M956" s="59"/>
    </row>
    <row r="957" spans="1:13" ht="25.5">
      <c r="A957" s="28"/>
      <c r="B957" s="71"/>
      <c r="C957" s="71"/>
      <c r="D957" s="71"/>
      <c r="E957" s="71"/>
      <c r="F957" s="71"/>
      <c r="G957" s="71"/>
      <c r="H957" s="28">
        <v>5</v>
      </c>
      <c r="I957" s="40">
        <f t="shared" si="6"/>
        <v>0</v>
      </c>
      <c r="J957" s="68">
        <f t="shared" si="7"/>
        <v>0</v>
      </c>
      <c r="K957" s="68">
        <f>($G957+$I957)*THONG_TIN_CHUNG!B$10</f>
        <v>0</v>
      </c>
      <c r="L957" s="58">
        <v>0</v>
      </c>
      <c r="M957" s="59"/>
    </row>
    <row r="958" spans="1:13" ht="25.5">
      <c r="A958" s="28"/>
      <c r="B958" s="71"/>
      <c r="C958" s="71"/>
      <c r="D958" s="71"/>
      <c r="E958" s="71"/>
      <c r="F958" s="71"/>
      <c r="G958" s="71"/>
      <c r="H958" s="28">
        <v>5</v>
      </c>
      <c r="I958" s="40">
        <f t="shared" si="6"/>
        <v>0</v>
      </c>
      <c r="J958" s="68">
        <f t="shared" si="7"/>
        <v>0</v>
      </c>
      <c r="K958" s="68">
        <f>($G958+$I958)*THONG_TIN_CHUNG!B$10</f>
        <v>0</v>
      </c>
      <c r="L958" s="58">
        <v>0</v>
      </c>
      <c r="M958" s="59"/>
    </row>
    <row r="959" spans="1:13" ht="25.5">
      <c r="A959" s="28"/>
      <c r="B959" s="71"/>
      <c r="C959" s="71"/>
      <c r="D959" s="71"/>
      <c r="E959" s="71"/>
      <c r="F959" s="71"/>
      <c r="G959" s="71"/>
      <c r="H959" s="28">
        <v>5</v>
      </c>
      <c r="I959" s="40">
        <f t="shared" si="6"/>
        <v>0</v>
      </c>
      <c r="J959" s="68">
        <f t="shared" si="7"/>
        <v>0</v>
      </c>
      <c r="K959" s="68">
        <f>($G959+$I959)*THONG_TIN_CHUNG!B$10</f>
        <v>0</v>
      </c>
      <c r="L959" s="58">
        <v>0</v>
      </c>
      <c r="M959" s="59"/>
    </row>
    <row r="960" spans="1:13" ht="25.5">
      <c r="A960" s="28"/>
      <c r="B960" s="71"/>
      <c r="C960" s="71"/>
      <c r="D960" s="71"/>
      <c r="E960" s="71"/>
      <c r="F960" s="71"/>
      <c r="G960" s="71"/>
      <c r="H960" s="28">
        <v>5</v>
      </c>
      <c r="I960" s="40">
        <f t="shared" si="6"/>
        <v>0</v>
      </c>
      <c r="J960" s="68">
        <f t="shared" si="7"/>
        <v>0</v>
      </c>
      <c r="K960" s="68">
        <f>($G960+$I960)*THONG_TIN_CHUNG!B$10</f>
        <v>0</v>
      </c>
      <c r="L960" s="58">
        <v>0</v>
      </c>
      <c r="M960" s="59"/>
    </row>
    <row r="961" spans="1:13" ht="25.5">
      <c r="A961" s="28"/>
      <c r="B961" s="71"/>
      <c r="C961" s="71"/>
      <c r="D961" s="71"/>
      <c r="E961" s="71"/>
      <c r="F961" s="71"/>
      <c r="G961" s="71"/>
      <c r="H961" s="28">
        <v>5</v>
      </c>
      <c r="I961" s="40">
        <f t="shared" si="6"/>
        <v>0</v>
      </c>
      <c r="J961" s="68">
        <f t="shared" si="7"/>
        <v>0</v>
      </c>
      <c r="K961" s="68">
        <f>($G961+$I961)*THONG_TIN_CHUNG!B$10</f>
        <v>0</v>
      </c>
      <c r="L961" s="58">
        <v>0</v>
      </c>
      <c r="M961" s="59"/>
    </row>
    <row r="962" spans="1:13" ht="25.5">
      <c r="A962" s="28"/>
      <c r="B962" s="71"/>
      <c r="C962" s="71"/>
      <c r="D962" s="71"/>
      <c r="E962" s="71"/>
      <c r="F962" s="71"/>
      <c r="G962" s="71"/>
      <c r="H962" s="28">
        <v>5</v>
      </c>
      <c r="I962" s="40">
        <f t="shared" si="6"/>
        <v>0</v>
      </c>
      <c r="J962" s="68">
        <f t="shared" si="7"/>
        <v>0</v>
      </c>
      <c r="K962" s="68">
        <f>($G962+$I962)*THONG_TIN_CHUNG!B$10</f>
        <v>0</v>
      </c>
      <c r="L962" s="58">
        <v>0</v>
      </c>
      <c r="M962" s="59"/>
    </row>
    <row r="963" spans="1:13" ht="25.5">
      <c r="A963" s="28"/>
      <c r="B963" s="71"/>
      <c r="C963" s="71"/>
      <c r="D963" s="71"/>
      <c r="E963" s="71"/>
      <c r="F963" s="71"/>
      <c r="G963" s="71"/>
      <c r="H963" s="28">
        <v>5</v>
      </c>
      <c r="I963" s="40">
        <f t="shared" si="6"/>
        <v>0</v>
      </c>
      <c r="J963" s="68">
        <f t="shared" si="7"/>
        <v>0</v>
      </c>
      <c r="K963" s="68">
        <f>($G963+$I963)*THONG_TIN_CHUNG!B$10</f>
        <v>0</v>
      </c>
      <c r="L963" s="58">
        <v>0</v>
      </c>
      <c r="M963" s="59"/>
    </row>
    <row r="964" spans="1:13" ht="25.5">
      <c r="A964" s="28"/>
      <c r="B964" s="71"/>
      <c r="C964" s="71"/>
      <c r="D964" s="71"/>
      <c r="E964" s="71"/>
      <c r="F964" s="71"/>
      <c r="G964" s="71"/>
      <c r="H964" s="28">
        <v>5</v>
      </c>
      <c r="I964" s="40">
        <f t="shared" si="6"/>
        <v>0</v>
      </c>
      <c r="J964" s="68">
        <f t="shared" si="7"/>
        <v>0</v>
      </c>
      <c r="K964" s="68">
        <f>($G964+$I964)*THONG_TIN_CHUNG!B$10</f>
        <v>0</v>
      </c>
      <c r="L964" s="58">
        <v>0</v>
      </c>
      <c r="M964" s="59"/>
    </row>
    <row r="965" spans="1:13" ht="25.5">
      <c r="A965" s="28"/>
      <c r="B965" s="71"/>
      <c r="C965" s="71"/>
      <c r="D965" s="71"/>
      <c r="E965" s="71"/>
      <c r="F965" s="71"/>
      <c r="G965" s="71"/>
      <c r="H965" s="28">
        <v>5</v>
      </c>
      <c r="I965" s="40">
        <f t="shared" si="6"/>
        <v>0</v>
      </c>
      <c r="J965" s="68">
        <f t="shared" si="7"/>
        <v>0</v>
      </c>
      <c r="K965" s="68">
        <f>($G965+$I965)*THONG_TIN_CHUNG!B$10</f>
        <v>0</v>
      </c>
      <c r="L965" s="58">
        <v>0</v>
      </c>
      <c r="M965" s="59"/>
    </row>
    <row r="966" spans="1:13" ht="25.5">
      <c r="A966" s="28"/>
      <c r="B966" s="71"/>
      <c r="C966" s="71"/>
      <c r="D966" s="71"/>
      <c r="E966" s="71"/>
      <c r="F966" s="71"/>
      <c r="G966" s="71"/>
      <c r="H966" s="28">
        <v>5</v>
      </c>
      <c r="I966" s="40">
        <f t="shared" si="6"/>
        <v>0</v>
      </c>
      <c r="J966" s="68">
        <f t="shared" si="7"/>
        <v>0</v>
      </c>
      <c r="K966" s="68">
        <f>($G966+$I966)*THONG_TIN_CHUNG!B$10</f>
        <v>0</v>
      </c>
      <c r="L966" s="58">
        <v>0</v>
      </c>
      <c r="M966" s="59"/>
    </row>
    <row r="967" spans="1:13" ht="25.5">
      <c r="A967" s="28"/>
      <c r="B967" s="71"/>
      <c r="C967" s="71"/>
      <c r="D967" s="71"/>
      <c r="E967" s="71"/>
      <c r="F967" s="71"/>
      <c r="G967" s="71"/>
      <c r="H967" s="28">
        <v>5</v>
      </c>
      <c r="I967" s="40">
        <f t="shared" si="6"/>
        <v>0</v>
      </c>
      <c r="J967" s="68">
        <f t="shared" si="7"/>
        <v>0</v>
      </c>
      <c r="K967" s="68">
        <f>($G967+$I967)*THONG_TIN_CHUNG!B$10</f>
        <v>0</v>
      </c>
      <c r="L967" s="58">
        <v>0</v>
      </c>
      <c r="M967" s="59"/>
    </row>
    <row r="968" spans="1:13" ht="25.5">
      <c r="A968" s="28"/>
      <c r="B968" s="71"/>
      <c r="C968" s="71"/>
      <c r="D968" s="71"/>
      <c r="E968" s="71"/>
      <c r="F968" s="71"/>
      <c r="G968" s="71"/>
      <c r="H968" s="28">
        <v>5</v>
      </c>
      <c r="I968" s="40">
        <f t="shared" si="6"/>
        <v>0</v>
      </c>
      <c r="J968" s="68">
        <f t="shared" si="7"/>
        <v>0</v>
      </c>
      <c r="K968" s="68">
        <f>($G968+$I968)*THONG_TIN_CHUNG!B$10</f>
        <v>0</v>
      </c>
      <c r="L968" s="58">
        <v>0</v>
      </c>
      <c r="M968" s="59"/>
    </row>
    <row r="969" spans="1:13" ht="25.5">
      <c r="A969" s="28"/>
      <c r="B969" s="71"/>
      <c r="C969" s="71"/>
      <c r="D969" s="71"/>
      <c r="E969" s="71"/>
      <c r="F969" s="71"/>
      <c r="G969" s="71"/>
      <c r="H969" s="28">
        <v>5</v>
      </c>
      <c r="I969" s="40">
        <f t="shared" si="6"/>
        <v>0</v>
      </c>
      <c r="J969" s="68">
        <f t="shared" si="7"/>
        <v>0</v>
      </c>
      <c r="K969" s="68">
        <f>($G969+$I969)*THONG_TIN_CHUNG!B$10</f>
        <v>0</v>
      </c>
      <c r="L969" s="58">
        <v>0</v>
      </c>
      <c r="M969" s="59"/>
    </row>
    <row r="970" spans="1:13" ht="25.5">
      <c r="A970" s="28"/>
      <c r="B970" s="71"/>
      <c r="C970" s="71"/>
      <c r="D970" s="71"/>
      <c r="E970" s="71"/>
      <c r="F970" s="71"/>
      <c r="G970" s="71"/>
      <c r="H970" s="28">
        <v>5</v>
      </c>
      <c r="I970" s="40">
        <f t="shared" si="6"/>
        <v>0</v>
      </c>
      <c r="J970" s="68">
        <f t="shared" si="7"/>
        <v>0</v>
      </c>
      <c r="K970" s="68">
        <f>($G970+$I970)*THONG_TIN_CHUNG!B$10</f>
        <v>0</v>
      </c>
      <c r="L970" s="58">
        <v>0</v>
      </c>
      <c r="M970" s="59"/>
    </row>
    <row r="971" spans="1:13" ht="25.5">
      <c r="A971" s="28"/>
      <c r="B971" s="71"/>
      <c r="C971" s="71"/>
      <c r="D971" s="71"/>
      <c r="E971" s="71"/>
      <c r="F971" s="71"/>
      <c r="G971" s="71"/>
      <c r="H971" s="28">
        <v>5</v>
      </c>
      <c r="I971" s="40">
        <f t="shared" si="6"/>
        <v>0</v>
      </c>
      <c r="J971" s="68">
        <f t="shared" si="7"/>
        <v>0</v>
      </c>
      <c r="K971" s="68">
        <f>($G971+$I971)*THONG_TIN_CHUNG!B$10</f>
        <v>0</v>
      </c>
      <c r="L971" s="58">
        <v>0</v>
      </c>
      <c r="M971" s="59"/>
    </row>
    <row r="972" spans="1:13" ht="25.5">
      <c r="A972" s="28"/>
      <c r="B972" s="71"/>
      <c r="C972" s="71"/>
      <c r="D972" s="71"/>
      <c r="E972" s="71"/>
      <c r="F972" s="71"/>
      <c r="G972" s="71"/>
      <c r="H972" s="28">
        <v>5</v>
      </c>
      <c r="I972" s="40">
        <f t="shared" si="6"/>
        <v>0</v>
      </c>
      <c r="J972" s="68">
        <f t="shared" si="7"/>
        <v>0</v>
      </c>
      <c r="K972" s="68">
        <f>($G972+$I972)*THONG_TIN_CHUNG!B$10</f>
        <v>0</v>
      </c>
      <c r="L972" s="58">
        <v>0</v>
      </c>
      <c r="M972" s="59"/>
    </row>
    <row r="973" spans="1:13" ht="25.5">
      <c r="A973" s="28"/>
      <c r="B973" s="71"/>
      <c r="C973" s="71"/>
      <c r="D973" s="71"/>
      <c r="E973" s="71"/>
      <c r="F973" s="71"/>
      <c r="G973" s="71"/>
      <c r="H973" s="28">
        <v>5</v>
      </c>
      <c r="I973" s="40">
        <f t="shared" si="6"/>
        <v>0</v>
      </c>
      <c r="J973" s="68">
        <f t="shared" si="7"/>
        <v>0</v>
      </c>
      <c r="K973" s="68">
        <f>($G973+$I973)*THONG_TIN_CHUNG!B$10</f>
        <v>0</v>
      </c>
      <c r="L973" s="58">
        <v>0</v>
      </c>
      <c r="M973" s="59"/>
    </row>
    <row r="974" spans="1:13" ht="25.5">
      <c r="A974" s="28"/>
      <c r="B974" s="71"/>
      <c r="C974" s="71"/>
      <c r="D974" s="71"/>
      <c r="E974" s="71"/>
      <c r="F974" s="71"/>
      <c r="G974" s="71"/>
      <c r="H974" s="28">
        <v>5</v>
      </c>
      <c r="I974" s="40">
        <f t="shared" si="6"/>
        <v>0</v>
      </c>
      <c r="J974" s="68">
        <f t="shared" si="7"/>
        <v>0</v>
      </c>
      <c r="K974" s="68">
        <f>($G974+$I974)*THONG_TIN_CHUNG!B$10</f>
        <v>0</v>
      </c>
      <c r="L974" s="58">
        <v>0</v>
      </c>
      <c r="M974" s="59"/>
    </row>
    <row r="975" spans="1:13" ht="25.5">
      <c r="A975" s="28"/>
      <c r="B975" s="71"/>
      <c r="C975" s="71"/>
      <c r="D975" s="71"/>
      <c r="E975" s="71"/>
      <c r="F975" s="71"/>
      <c r="G975" s="71"/>
      <c r="H975" s="28">
        <v>5</v>
      </c>
      <c r="I975" s="40">
        <f t="shared" si="6"/>
        <v>0</v>
      </c>
      <c r="J975" s="68">
        <f t="shared" si="7"/>
        <v>0</v>
      </c>
      <c r="K975" s="68">
        <f>($G975+$I975)*THONG_TIN_CHUNG!B$10</f>
        <v>0</v>
      </c>
      <c r="L975" s="58">
        <v>0</v>
      </c>
      <c r="M975" s="59"/>
    </row>
    <row r="976" spans="1:13" ht="25.5">
      <c r="A976" s="28"/>
      <c r="B976" s="71"/>
      <c r="C976" s="71"/>
      <c r="D976" s="71"/>
      <c r="E976" s="71"/>
      <c r="F976" s="71"/>
      <c r="G976" s="71"/>
      <c r="H976" s="28">
        <v>5</v>
      </c>
      <c r="I976" s="40">
        <f t="shared" si="6"/>
        <v>0</v>
      </c>
      <c r="J976" s="68">
        <f t="shared" si="7"/>
        <v>0</v>
      </c>
      <c r="K976" s="68">
        <f>($G976+$I976)*THONG_TIN_CHUNG!B$10</f>
        <v>0</v>
      </c>
      <c r="L976" s="58">
        <v>0</v>
      </c>
      <c r="M976" s="59"/>
    </row>
    <row r="977" spans="1:13" ht="25.5">
      <c r="A977" s="28"/>
      <c r="B977" s="71"/>
      <c r="C977" s="71"/>
      <c r="D977" s="71"/>
      <c r="E977" s="71"/>
      <c r="F977" s="71"/>
      <c r="G977" s="71"/>
      <c r="H977" s="28">
        <v>5</v>
      </c>
      <c r="I977" s="40">
        <f t="shared" si="6"/>
        <v>0</v>
      </c>
      <c r="J977" s="68">
        <f t="shared" si="7"/>
        <v>0</v>
      </c>
      <c r="K977" s="68">
        <f>($G977+$I977)*THONG_TIN_CHUNG!B$10</f>
        <v>0</v>
      </c>
      <c r="L977" s="58">
        <v>0</v>
      </c>
      <c r="M977" s="59"/>
    </row>
    <row r="978" spans="1:13" ht="25.5">
      <c r="A978" s="28"/>
      <c r="B978" s="71"/>
      <c r="C978" s="71"/>
      <c r="D978" s="71"/>
      <c r="E978" s="71"/>
      <c r="F978" s="71"/>
      <c r="G978" s="71"/>
      <c r="H978" s="28">
        <v>5</v>
      </c>
      <c r="I978" s="40">
        <f t="shared" si="6"/>
        <v>0</v>
      </c>
      <c r="J978" s="68">
        <f t="shared" si="7"/>
        <v>0</v>
      </c>
      <c r="K978" s="68">
        <f>($G978+$I978)*THONG_TIN_CHUNG!B$10</f>
        <v>0</v>
      </c>
      <c r="L978" s="58">
        <v>0</v>
      </c>
      <c r="M978" s="59"/>
    </row>
    <row r="979" spans="1:13" ht="25.5">
      <c r="A979" s="28"/>
      <c r="B979" s="71"/>
      <c r="C979" s="71"/>
      <c r="D979" s="71"/>
      <c r="E979" s="71"/>
      <c r="F979" s="71"/>
      <c r="G979" s="71"/>
      <c r="H979" s="28">
        <v>5</v>
      </c>
      <c r="I979" s="40">
        <f t="shared" si="6"/>
        <v>0</v>
      </c>
      <c r="J979" s="68">
        <f t="shared" si="7"/>
        <v>0</v>
      </c>
      <c r="K979" s="68">
        <f>($G979+$I979)*THONG_TIN_CHUNG!B$10</f>
        <v>0</v>
      </c>
      <c r="L979" s="58">
        <v>0</v>
      </c>
      <c r="M979" s="59"/>
    </row>
    <row r="980" spans="1:13" ht="25.5">
      <c r="A980" s="28"/>
      <c r="B980" s="71"/>
      <c r="C980" s="71"/>
      <c r="D980" s="71"/>
      <c r="E980" s="71"/>
      <c r="F980" s="71"/>
      <c r="G980" s="71"/>
      <c r="H980" s="28">
        <v>5</v>
      </c>
      <c r="I980" s="40">
        <f t="shared" si="6"/>
        <v>0</v>
      </c>
      <c r="J980" s="68">
        <f t="shared" si="7"/>
        <v>0</v>
      </c>
      <c r="K980" s="68">
        <f>($G980+$I980)*THONG_TIN_CHUNG!B$10</f>
        <v>0</v>
      </c>
      <c r="L980" s="58">
        <v>0</v>
      </c>
      <c r="M980" s="59"/>
    </row>
    <row r="981" spans="1:13" ht="25.5">
      <c r="A981" s="28"/>
      <c r="B981" s="71"/>
      <c r="C981" s="71"/>
      <c r="D981" s="71"/>
      <c r="E981" s="71"/>
      <c r="F981" s="71"/>
      <c r="G981" s="71"/>
      <c r="H981" s="28">
        <v>5</v>
      </c>
      <c r="I981" s="40">
        <f t="shared" si="6"/>
        <v>0</v>
      </c>
      <c r="J981" s="68">
        <f t="shared" si="7"/>
        <v>0</v>
      </c>
      <c r="K981" s="68">
        <f>($G981+$I981)*THONG_TIN_CHUNG!B$10</f>
        <v>0</v>
      </c>
      <c r="L981" s="58">
        <v>0</v>
      </c>
      <c r="M981" s="59"/>
    </row>
    <row r="982" spans="1:13" ht="25.5">
      <c r="A982" s="28"/>
      <c r="B982" s="71"/>
      <c r="C982" s="71"/>
      <c r="D982" s="71"/>
      <c r="E982" s="71"/>
      <c r="F982" s="71"/>
      <c r="G982" s="71"/>
      <c r="H982" s="28">
        <v>5</v>
      </c>
      <c r="I982" s="40">
        <f t="shared" si="6"/>
        <v>0</v>
      </c>
      <c r="J982" s="68">
        <f t="shared" si="7"/>
        <v>0</v>
      </c>
      <c r="K982" s="68">
        <f>($G982+$I982)*THONG_TIN_CHUNG!B$10</f>
        <v>0</v>
      </c>
      <c r="L982" s="58">
        <v>0</v>
      </c>
      <c r="M982" s="59"/>
    </row>
    <row r="983" spans="1:13" ht="25.5">
      <c r="A983" s="28"/>
      <c r="B983" s="71"/>
      <c r="C983" s="71"/>
      <c r="D983" s="71"/>
      <c r="E983" s="71"/>
      <c r="F983" s="71"/>
      <c r="G983" s="71"/>
      <c r="H983" s="28">
        <v>5</v>
      </c>
      <c r="I983" s="40">
        <f t="shared" si="6"/>
        <v>0</v>
      </c>
      <c r="J983" s="68">
        <f t="shared" si="7"/>
        <v>0</v>
      </c>
      <c r="K983" s="68">
        <f>($G983+$I983)*THONG_TIN_CHUNG!B$10</f>
        <v>0</v>
      </c>
      <c r="L983" s="58">
        <v>0</v>
      </c>
      <c r="M983" s="59"/>
    </row>
    <row r="984" spans="1:13" ht="25.5">
      <c r="A984" s="28"/>
      <c r="B984" s="71"/>
      <c r="C984" s="71"/>
      <c r="D984" s="71"/>
      <c r="E984" s="71"/>
      <c r="F984" s="71"/>
      <c r="G984" s="71"/>
      <c r="H984" s="28">
        <v>5</v>
      </c>
      <c r="I984" s="40">
        <f t="shared" si="6"/>
        <v>0</v>
      </c>
      <c r="J984" s="68">
        <f t="shared" si="7"/>
        <v>0</v>
      </c>
      <c r="K984" s="68">
        <f>($G984+$I984)*THONG_TIN_CHUNG!B$10</f>
        <v>0</v>
      </c>
      <c r="L984" s="58">
        <v>0</v>
      </c>
      <c r="M984" s="59"/>
    </row>
    <row r="985" spans="1:13" ht="25.5">
      <c r="A985" s="28"/>
      <c r="B985" s="71"/>
      <c r="C985" s="71"/>
      <c r="D985" s="71"/>
      <c r="E985" s="71"/>
      <c r="F985" s="71"/>
      <c r="G985" s="71"/>
      <c r="H985" s="28">
        <v>5</v>
      </c>
      <c r="I985" s="40">
        <f t="shared" si="6"/>
        <v>0</v>
      </c>
      <c r="J985" s="68">
        <f t="shared" si="7"/>
        <v>0</v>
      </c>
      <c r="K985" s="68">
        <f>($G985+$I985)*THONG_TIN_CHUNG!B$10</f>
        <v>0</v>
      </c>
      <c r="L985" s="58">
        <v>0</v>
      </c>
      <c r="M985" s="59"/>
    </row>
    <row r="986" spans="1:13" ht="25.5">
      <c r="A986" s="28"/>
      <c r="B986" s="71"/>
      <c r="C986" s="71"/>
      <c r="D986" s="71"/>
      <c r="E986" s="71"/>
      <c r="F986" s="71"/>
      <c r="G986" s="71"/>
      <c r="H986" s="28">
        <v>5</v>
      </c>
      <c r="I986" s="40">
        <f t="shared" si="6"/>
        <v>0</v>
      </c>
      <c r="J986" s="68">
        <f t="shared" si="7"/>
        <v>0</v>
      </c>
      <c r="K986" s="68">
        <f>($G986+$I986)*THONG_TIN_CHUNG!B$10</f>
        <v>0</v>
      </c>
      <c r="L986" s="58">
        <v>0</v>
      </c>
      <c r="M986" s="59"/>
    </row>
    <row r="987" spans="1:13" ht="25.5">
      <c r="A987" s="28"/>
      <c r="B987" s="71"/>
      <c r="C987" s="71"/>
      <c r="D987" s="71"/>
      <c r="E987" s="71"/>
      <c r="F987" s="71"/>
      <c r="G987" s="71"/>
      <c r="H987" s="28">
        <v>5</v>
      </c>
      <c r="I987" s="40">
        <f t="shared" si="6"/>
        <v>0</v>
      </c>
      <c r="J987" s="68">
        <f t="shared" si="7"/>
        <v>0</v>
      </c>
      <c r="K987" s="68">
        <f>($G987+$I987)*THONG_TIN_CHUNG!B$10</f>
        <v>0</v>
      </c>
      <c r="L987" s="58">
        <v>0</v>
      </c>
      <c r="M987" s="59"/>
    </row>
    <row r="988" spans="1:13" ht="25.5">
      <c r="A988" s="28"/>
      <c r="B988" s="71"/>
      <c r="C988" s="71"/>
      <c r="D988" s="71"/>
      <c r="E988" s="71"/>
      <c r="F988" s="71"/>
      <c r="G988" s="71"/>
      <c r="H988" s="28">
        <v>5</v>
      </c>
      <c r="I988" s="40">
        <f t="shared" si="6"/>
        <v>0</v>
      </c>
      <c r="J988" s="68">
        <f t="shared" si="7"/>
        <v>0</v>
      </c>
      <c r="K988" s="68">
        <f>($G988+$I988)*THONG_TIN_CHUNG!B$10</f>
        <v>0</v>
      </c>
      <c r="L988" s="58">
        <v>0</v>
      </c>
      <c r="M988" s="59"/>
    </row>
    <row r="989" spans="1:13" ht="25.5">
      <c r="A989" s="28"/>
      <c r="B989" s="71"/>
      <c r="C989" s="71"/>
      <c r="D989" s="71"/>
      <c r="E989" s="71"/>
      <c r="F989" s="71"/>
      <c r="G989" s="71"/>
      <c r="H989" s="28">
        <v>5</v>
      </c>
      <c r="I989" s="40">
        <f t="shared" si="6"/>
        <v>0</v>
      </c>
      <c r="J989" s="68">
        <f t="shared" si="7"/>
        <v>0</v>
      </c>
      <c r="K989" s="68">
        <f>($G989+$I989)*THONG_TIN_CHUNG!B$10</f>
        <v>0</v>
      </c>
      <c r="L989" s="58">
        <v>0</v>
      </c>
      <c r="M989" s="59"/>
    </row>
    <row r="990" spans="1:13" ht="25.5">
      <c r="A990" s="28"/>
      <c r="B990" s="71"/>
      <c r="C990" s="71"/>
      <c r="D990" s="71"/>
      <c r="E990" s="71"/>
      <c r="F990" s="71"/>
      <c r="G990" s="71"/>
      <c r="H990" s="28">
        <v>5</v>
      </c>
      <c r="I990" s="40">
        <f t="shared" si="6"/>
        <v>0</v>
      </c>
      <c r="J990" s="68">
        <f t="shared" si="7"/>
        <v>0</v>
      </c>
      <c r="K990" s="68">
        <f>($G990+$I990)*THONG_TIN_CHUNG!B$10</f>
        <v>0</v>
      </c>
      <c r="L990" s="58">
        <v>0</v>
      </c>
      <c r="M990" s="59"/>
    </row>
    <row r="991" spans="1:13" ht="25.5">
      <c r="A991" s="28"/>
      <c r="B991" s="71"/>
      <c r="C991" s="71"/>
      <c r="D991" s="71"/>
      <c r="E991" s="71"/>
      <c r="F991" s="71"/>
      <c r="G991" s="71"/>
      <c r="H991" s="28">
        <v>5</v>
      </c>
      <c r="I991" s="40">
        <f t="shared" si="6"/>
        <v>0</v>
      </c>
      <c r="J991" s="68">
        <f t="shared" si="7"/>
        <v>0</v>
      </c>
      <c r="K991" s="68">
        <f>($G991+$I991)*THONG_TIN_CHUNG!B$10</f>
        <v>0</v>
      </c>
      <c r="L991" s="58">
        <v>0</v>
      </c>
      <c r="M991" s="59"/>
    </row>
    <row r="992" spans="1:13" ht="25.5">
      <c r="A992" s="28"/>
      <c r="B992" s="71"/>
      <c r="C992" s="71"/>
      <c r="D992" s="71"/>
      <c r="E992" s="71"/>
      <c r="F992" s="71"/>
      <c r="G992" s="71"/>
      <c r="H992" s="28">
        <v>5</v>
      </c>
      <c r="I992" s="40">
        <f t="shared" si="6"/>
        <v>0</v>
      </c>
      <c r="J992" s="68">
        <f t="shared" si="7"/>
        <v>0</v>
      </c>
      <c r="K992" s="68">
        <f>($G992+$I992)*THONG_TIN_CHUNG!B$10</f>
        <v>0</v>
      </c>
      <c r="L992" s="58">
        <v>0</v>
      </c>
      <c r="M992" s="59"/>
    </row>
    <row r="993" spans="1:13" ht="25.5">
      <c r="A993" s="28"/>
      <c r="B993" s="71"/>
      <c r="C993" s="71"/>
      <c r="D993" s="71"/>
      <c r="E993" s="71"/>
      <c r="F993" s="71"/>
      <c r="G993" s="71"/>
      <c r="H993" s="28">
        <v>5</v>
      </c>
      <c r="I993" s="40">
        <f t="shared" si="6"/>
        <v>0</v>
      </c>
      <c r="J993" s="68">
        <f t="shared" si="7"/>
        <v>0</v>
      </c>
      <c r="K993" s="68">
        <f>($G993+$I993)*THONG_TIN_CHUNG!B$10</f>
        <v>0</v>
      </c>
      <c r="L993" s="58">
        <v>0</v>
      </c>
      <c r="M993" s="59"/>
    </row>
    <row r="994" spans="1:13" ht="25.5">
      <c r="A994" s="28"/>
      <c r="B994" s="71"/>
      <c r="C994" s="71"/>
      <c r="D994" s="71"/>
      <c r="E994" s="71"/>
      <c r="F994" s="71"/>
      <c r="G994" s="71"/>
      <c r="H994" s="28">
        <v>5</v>
      </c>
      <c r="I994" s="40">
        <f t="shared" si="6"/>
        <v>0</v>
      </c>
      <c r="J994" s="68">
        <f t="shared" si="7"/>
        <v>0</v>
      </c>
      <c r="K994" s="68">
        <f>($G994+$I994)*THONG_TIN_CHUNG!B$10</f>
        <v>0</v>
      </c>
      <c r="L994" s="58">
        <v>0</v>
      </c>
      <c r="M994" s="59"/>
    </row>
    <row r="995" spans="1:13" ht="25.5">
      <c r="A995" s="28"/>
      <c r="B995" s="71"/>
      <c r="C995" s="71"/>
      <c r="D995" s="71"/>
      <c r="E995" s="71"/>
      <c r="F995" s="71"/>
      <c r="G995" s="71"/>
      <c r="H995" s="28">
        <v>5</v>
      </c>
      <c r="I995" s="40">
        <f t="shared" si="6"/>
        <v>0</v>
      </c>
      <c r="J995" s="68">
        <f t="shared" si="7"/>
        <v>0</v>
      </c>
      <c r="K995" s="68">
        <f>($G995+$I995)*THONG_TIN_CHUNG!B$10</f>
        <v>0</v>
      </c>
      <c r="L995" s="58">
        <v>0</v>
      </c>
      <c r="M995" s="59"/>
    </row>
    <row r="996" spans="1:13" ht="25.5">
      <c r="A996" s="28"/>
      <c r="B996" s="71"/>
      <c r="C996" s="71"/>
      <c r="D996" s="71"/>
      <c r="E996" s="71"/>
      <c r="F996" s="71"/>
      <c r="G996" s="71"/>
      <c r="H996" s="28">
        <v>5</v>
      </c>
      <c r="I996" s="40">
        <f t="shared" si="6"/>
        <v>0</v>
      </c>
      <c r="J996" s="68">
        <f t="shared" si="7"/>
        <v>0</v>
      </c>
      <c r="K996" s="68">
        <f>($G996+$I996)*THONG_TIN_CHUNG!B$10</f>
        <v>0</v>
      </c>
      <c r="L996" s="58">
        <v>0</v>
      </c>
      <c r="M996" s="59"/>
    </row>
    <row r="997" spans="1:13" ht="25.5">
      <c r="A997" s="28"/>
      <c r="B997" s="71"/>
      <c r="C997" s="71"/>
      <c r="D997" s="71"/>
      <c r="E997" s="71"/>
      <c r="F997" s="71"/>
      <c r="G997" s="71"/>
      <c r="H997" s="28">
        <v>5</v>
      </c>
      <c r="I997" s="40">
        <f t="shared" si="6"/>
        <v>0</v>
      </c>
      <c r="J997" s="68">
        <f t="shared" si="7"/>
        <v>0</v>
      </c>
      <c r="K997" s="68">
        <f>($G997+$I997)*THONG_TIN_CHUNG!B$10</f>
        <v>0</v>
      </c>
      <c r="L997" s="58">
        <v>0</v>
      </c>
      <c r="M997" s="59"/>
    </row>
    <row r="998" spans="1:13" ht="25.5">
      <c r="A998" s="28"/>
      <c r="B998" s="71"/>
      <c r="C998" s="71"/>
      <c r="D998" s="71"/>
      <c r="E998" s="71"/>
      <c r="F998" s="71"/>
      <c r="G998" s="71"/>
      <c r="H998" s="28">
        <v>5</v>
      </c>
      <c r="I998" s="40">
        <f t="shared" si="6"/>
        <v>0</v>
      </c>
      <c r="J998" s="68">
        <f t="shared" si="7"/>
        <v>0</v>
      </c>
      <c r="K998" s="68">
        <f>($G998+$I998)*THONG_TIN_CHUNG!B$10</f>
        <v>0</v>
      </c>
      <c r="L998" s="58">
        <v>0</v>
      </c>
      <c r="M998" s="59"/>
    </row>
    <row r="999" spans="1:13" ht="25.5">
      <c r="A999" s="28"/>
      <c r="B999" s="71"/>
      <c r="C999" s="71"/>
      <c r="D999" s="71"/>
      <c r="E999" s="71"/>
      <c r="F999" s="71"/>
      <c r="G999" s="71"/>
      <c r="H999" s="28">
        <v>5</v>
      </c>
      <c r="I999" s="40">
        <f t="shared" si="6"/>
        <v>0</v>
      </c>
      <c r="J999" s="68">
        <f t="shared" si="7"/>
        <v>0</v>
      </c>
      <c r="K999" s="68">
        <f>($G999+$I999)*THONG_TIN_CHUNG!B$10</f>
        <v>0</v>
      </c>
      <c r="L999" s="58">
        <v>0</v>
      </c>
      <c r="M999" s="59"/>
    </row>
    <row r="1000" spans="1:13" ht="25.5">
      <c r="A1000" s="28"/>
      <c r="B1000" s="71"/>
      <c r="C1000" s="71"/>
      <c r="D1000" s="71"/>
      <c r="E1000" s="71"/>
      <c r="F1000" s="71"/>
      <c r="G1000" s="71"/>
      <c r="H1000" s="28">
        <v>5</v>
      </c>
      <c r="I1000" s="40">
        <f t="shared" si="6"/>
        <v>0</v>
      </c>
      <c r="J1000" s="68">
        <f t="shared" si="7"/>
        <v>0</v>
      </c>
      <c r="K1000" s="68">
        <f>($G1000+$I1000)*THONG_TIN_CHUNG!B$10</f>
        <v>0</v>
      </c>
      <c r="L1000" s="58">
        <v>0</v>
      </c>
      <c r="M1000" s="59"/>
    </row>
    <row r="1001" spans="1:13" ht="25.5">
      <c r="A1001" s="28"/>
      <c r="B1001" s="71"/>
      <c r="C1001" s="71"/>
      <c r="D1001" s="71"/>
      <c r="E1001" s="71"/>
      <c r="F1001" s="71"/>
      <c r="G1001" s="71"/>
      <c r="H1001" s="28">
        <v>5</v>
      </c>
      <c r="I1001" s="40">
        <f t="shared" si="6"/>
        <v>0</v>
      </c>
      <c r="J1001" s="68">
        <f t="shared" si="7"/>
        <v>0</v>
      </c>
      <c r="K1001" s="68">
        <f>($G1001+$I1001)*THONG_TIN_CHUNG!B$10</f>
        <v>0</v>
      </c>
      <c r="L1001" s="58">
        <v>0</v>
      </c>
      <c r="M1001" s="59"/>
    </row>
    <row r="1002" spans="1:13" ht="25.5">
      <c r="A1002" s="28"/>
      <c r="B1002" s="71"/>
      <c r="C1002" s="71"/>
      <c r="D1002" s="71"/>
      <c r="E1002" s="71"/>
      <c r="F1002" s="71"/>
      <c r="G1002" s="71"/>
      <c r="H1002" s="28">
        <v>5</v>
      </c>
      <c r="I1002" s="40">
        <f t="shared" si="6"/>
        <v>0</v>
      </c>
      <c r="J1002" s="68">
        <f t="shared" si="7"/>
        <v>0</v>
      </c>
      <c r="K1002" s="68">
        <f>($G1002+$I1002)*THONG_TIN_CHUNG!B$10</f>
        <v>0</v>
      </c>
      <c r="L1002" s="58">
        <v>0</v>
      </c>
      <c r="M1002" s="59"/>
    </row>
    <row r="1003" spans="1:13" ht="25.5">
      <c r="A1003" s="28"/>
      <c r="B1003" s="71"/>
      <c r="C1003" s="71"/>
      <c r="D1003" s="71"/>
      <c r="E1003" s="71"/>
      <c r="F1003" s="71"/>
      <c r="G1003" s="71"/>
      <c r="H1003" s="28">
        <v>5</v>
      </c>
      <c r="I1003" s="40">
        <f t="shared" si="6"/>
        <v>0</v>
      </c>
      <c r="J1003" s="68">
        <f t="shared" si="7"/>
        <v>0</v>
      </c>
      <c r="K1003" s="68">
        <f>($G1003+$I1003)*THONG_TIN_CHUNG!B$10</f>
        <v>0</v>
      </c>
      <c r="L1003" s="58">
        <v>0</v>
      </c>
      <c r="M1003" s="59"/>
    </row>
    <row r="1004" spans="1:13" ht="25.5">
      <c r="A1004" s="28"/>
      <c r="B1004" s="71"/>
      <c r="C1004" s="71"/>
      <c r="D1004" s="71"/>
      <c r="E1004" s="71"/>
      <c r="F1004" s="71"/>
      <c r="G1004" s="71"/>
      <c r="H1004" s="28">
        <v>5</v>
      </c>
      <c r="I1004" s="40">
        <f t="shared" si="6"/>
        <v>0</v>
      </c>
      <c r="J1004" s="68">
        <f t="shared" si="7"/>
        <v>0</v>
      </c>
      <c r="K1004" s="68">
        <f>($G1004+$I1004)*THONG_TIN_CHUNG!B$10</f>
        <v>0</v>
      </c>
      <c r="L1004" s="58">
        <v>0</v>
      </c>
      <c r="M1004" s="59"/>
    </row>
    <row r="1005" spans="1:13" ht="25.5">
      <c r="A1005" s="28"/>
      <c r="B1005" s="71"/>
      <c r="C1005" s="71"/>
      <c r="D1005" s="71"/>
      <c r="E1005" s="71"/>
      <c r="F1005" s="71"/>
      <c r="G1005" s="71"/>
      <c r="H1005" s="28">
        <v>5</v>
      </c>
      <c r="I1005" s="40">
        <f t="shared" si="6"/>
        <v>0</v>
      </c>
      <c r="J1005" s="68">
        <f t="shared" si="7"/>
        <v>0</v>
      </c>
      <c r="K1005" s="68">
        <f>($G1005+$I1005)*THONG_TIN_CHUNG!B$10</f>
        <v>0</v>
      </c>
      <c r="L1005" s="58">
        <v>0</v>
      </c>
      <c r="M1005" s="59"/>
    </row>
    <row r="1006" spans="1:13" ht="25.5">
      <c r="A1006" s="28"/>
      <c r="B1006" s="71"/>
      <c r="C1006" s="71"/>
      <c r="D1006" s="71"/>
      <c r="E1006" s="71"/>
      <c r="F1006" s="71"/>
      <c r="G1006" s="71"/>
      <c r="H1006" s="28">
        <v>5</v>
      </c>
      <c r="I1006" s="40">
        <f t="shared" si="6"/>
        <v>0</v>
      </c>
      <c r="J1006" s="68">
        <f t="shared" si="7"/>
        <v>0</v>
      </c>
      <c r="K1006" s="68">
        <f>($G1006+$I1006)*THONG_TIN_CHUNG!B$10</f>
        <v>0</v>
      </c>
      <c r="L1006" s="58">
        <v>0</v>
      </c>
      <c r="M1006" s="59"/>
    </row>
    <row r="1007" spans="1:13" ht="25.5">
      <c r="A1007" s="28"/>
      <c r="B1007" s="71"/>
      <c r="C1007" s="71"/>
      <c r="D1007" s="71"/>
      <c r="E1007" s="71"/>
      <c r="F1007" s="71"/>
      <c r="G1007" s="71"/>
      <c r="H1007" s="28">
        <v>5</v>
      </c>
      <c r="I1007" s="40">
        <f t="shared" si="6"/>
        <v>0</v>
      </c>
      <c r="J1007" s="68">
        <f t="shared" si="7"/>
        <v>0</v>
      </c>
      <c r="K1007" s="68">
        <f>($G1007+$I1007)*THONG_TIN_CHUNG!B$10</f>
        <v>0</v>
      </c>
      <c r="L1007" s="58">
        <v>0</v>
      </c>
      <c r="M1007" s="59"/>
    </row>
    <row r="1008" spans="1:13" ht="25.5">
      <c r="A1008" s="28"/>
      <c r="B1008" s="71"/>
      <c r="C1008" s="71"/>
      <c r="D1008" s="71"/>
      <c r="E1008" s="71"/>
      <c r="F1008" s="71"/>
      <c r="G1008" s="71"/>
      <c r="H1008" s="28">
        <v>5</v>
      </c>
      <c r="I1008" s="40">
        <f t="shared" si="6"/>
        <v>0</v>
      </c>
      <c r="J1008" s="68">
        <f t="shared" si="7"/>
        <v>0</v>
      </c>
      <c r="K1008" s="68">
        <f>($G1008+$I1008)*THONG_TIN_CHUNG!B$10</f>
        <v>0</v>
      </c>
      <c r="L1008" s="58">
        <v>0</v>
      </c>
      <c r="M1008" s="59"/>
    </row>
    <row r="1009" spans="1:13" ht="25.5">
      <c r="A1009" s="28"/>
      <c r="B1009" s="71"/>
      <c r="C1009" s="71"/>
      <c r="D1009" s="71"/>
      <c r="E1009" s="71"/>
      <c r="F1009" s="71"/>
      <c r="G1009" s="71"/>
      <c r="H1009" s="28">
        <v>5</v>
      </c>
      <c r="I1009" s="40">
        <f t="shared" si="6"/>
        <v>0</v>
      </c>
      <c r="J1009" s="68">
        <f t="shared" si="7"/>
        <v>0</v>
      </c>
      <c r="K1009" s="68">
        <f>($G1009+$I1009)*THONG_TIN_CHUNG!B$10</f>
        <v>0</v>
      </c>
      <c r="L1009" s="58">
        <v>0</v>
      </c>
      <c r="M1009" s="59"/>
    </row>
    <row r="1010" spans="1:13" ht="25.5">
      <c r="A1010" s="28"/>
      <c r="B1010" s="71"/>
      <c r="C1010" s="71"/>
      <c r="D1010" s="71"/>
      <c r="E1010" s="71"/>
      <c r="F1010" s="71"/>
      <c r="G1010" s="71"/>
      <c r="H1010" s="28">
        <v>5</v>
      </c>
      <c r="I1010" s="40">
        <f t="shared" si="6"/>
        <v>0</v>
      </c>
      <c r="J1010" s="68">
        <f t="shared" si="7"/>
        <v>0</v>
      </c>
      <c r="K1010" s="68">
        <f>($G1010+$I1010)*THONG_TIN_CHUNG!B$10</f>
        <v>0</v>
      </c>
      <c r="L1010" s="58">
        <v>0</v>
      </c>
      <c r="M1010" s="59"/>
    </row>
    <row r="1011" spans="1:13" ht="25.5">
      <c r="A1011" s="28"/>
      <c r="B1011" s="71"/>
      <c r="C1011" s="71"/>
      <c r="D1011" s="71"/>
      <c r="E1011" s="71"/>
      <c r="F1011" s="71"/>
      <c r="G1011" s="71"/>
      <c r="H1011" s="28">
        <v>5</v>
      </c>
      <c r="I1011" s="40">
        <f t="shared" si="6"/>
        <v>0</v>
      </c>
      <c r="J1011" s="68">
        <f t="shared" si="7"/>
        <v>0</v>
      </c>
      <c r="K1011" s="68">
        <f>($G1011+$I1011)*THONG_TIN_CHUNG!B$10</f>
        <v>0</v>
      </c>
      <c r="L1011" s="58">
        <v>0</v>
      </c>
      <c r="M1011" s="59"/>
    </row>
    <row r="1012" spans="1:13" ht="25.5">
      <c r="A1012" s="28"/>
      <c r="B1012" s="71"/>
      <c r="C1012" s="71"/>
      <c r="D1012" s="71"/>
      <c r="E1012" s="71"/>
      <c r="F1012" s="71"/>
      <c r="G1012" s="71"/>
      <c r="H1012" s="28">
        <v>5</v>
      </c>
      <c r="I1012" s="40">
        <f t="shared" si="6"/>
        <v>0</v>
      </c>
      <c r="J1012" s="68">
        <f t="shared" si="7"/>
        <v>0</v>
      </c>
      <c r="K1012" s="68">
        <f>($G1012+$I1012)*THONG_TIN_CHUNG!B$10</f>
        <v>0</v>
      </c>
      <c r="L1012" s="58">
        <v>0</v>
      </c>
      <c r="M1012" s="59"/>
    </row>
    <row r="1013" spans="1:13" ht="25.5">
      <c r="A1013" s="28"/>
      <c r="B1013" s="71"/>
      <c r="C1013" s="71"/>
      <c r="D1013" s="71"/>
      <c r="E1013" s="71"/>
      <c r="F1013" s="71"/>
      <c r="G1013" s="71"/>
      <c r="H1013" s="28">
        <v>5</v>
      </c>
      <c r="I1013" s="40">
        <f t="shared" si="6"/>
        <v>0</v>
      </c>
      <c r="J1013" s="68">
        <f t="shared" si="7"/>
        <v>0</v>
      </c>
      <c r="K1013" s="68">
        <f>($G1013+$I1013)*THONG_TIN_CHUNG!B$10</f>
        <v>0</v>
      </c>
      <c r="L1013" s="58">
        <v>0</v>
      </c>
      <c r="M1013" s="59"/>
    </row>
    <row r="1014" spans="1:13" ht="25.5">
      <c r="A1014" s="28"/>
      <c r="B1014" s="71"/>
      <c r="C1014" s="71"/>
      <c r="D1014" s="71"/>
      <c r="E1014" s="71"/>
      <c r="F1014" s="71"/>
      <c r="G1014" s="71"/>
      <c r="H1014" s="28">
        <v>5</v>
      </c>
      <c r="I1014" s="40">
        <f t="shared" si="6"/>
        <v>0</v>
      </c>
      <c r="J1014" s="68">
        <f t="shared" si="7"/>
        <v>0</v>
      </c>
      <c r="K1014" s="68">
        <f>($G1014+$I1014)*THONG_TIN_CHUNG!B$10</f>
        <v>0</v>
      </c>
      <c r="L1014" s="58">
        <v>0</v>
      </c>
      <c r="M1014" s="59"/>
    </row>
    <row r="1015" spans="1:13" ht="25.5">
      <c r="A1015" s="28"/>
      <c r="B1015" s="71"/>
      <c r="C1015" s="71"/>
      <c r="D1015" s="71"/>
      <c r="E1015" s="71"/>
      <c r="F1015" s="71"/>
      <c r="G1015" s="71"/>
      <c r="H1015" s="28">
        <v>5</v>
      </c>
      <c r="I1015" s="40">
        <f t="shared" si="6"/>
        <v>0</v>
      </c>
      <c r="J1015" s="68">
        <f t="shared" si="7"/>
        <v>0</v>
      </c>
      <c r="K1015" s="68">
        <f>($G1015+$I1015)*THONG_TIN_CHUNG!B$10</f>
        <v>0</v>
      </c>
      <c r="L1015" s="58">
        <v>0</v>
      </c>
      <c r="M1015" s="59"/>
    </row>
    <row r="1016" spans="1:13" ht="25.5">
      <c r="A1016" s="28"/>
      <c r="B1016" s="71"/>
      <c r="C1016" s="71"/>
      <c r="D1016" s="71"/>
      <c r="E1016" s="71"/>
      <c r="F1016" s="71"/>
      <c r="G1016" s="71"/>
      <c r="H1016" s="28">
        <v>5</v>
      </c>
      <c r="I1016" s="40">
        <f t="shared" si="6"/>
        <v>0</v>
      </c>
      <c r="J1016" s="68">
        <f t="shared" si="7"/>
        <v>0</v>
      </c>
      <c r="K1016" s="68">
        <f>($G1016+$I1016)*THONG_TIN_CHUNG!B$10</f>
        <v>0</v>
      </c>
      <c r="L1016" s="58">
        <v>0</v>
      </c>
      <c r="M1016" s="59"/>
    </row>
    <row r="1017" spans="1:13" ht="25.5">
      <c r="A1017" s="28"/>
      <c r="B1017" s="71"/>
      <c r="C1017" s="71"/>
      <c r="D1017" s="71"/>
      <c r="E1017" s="71"/>
      <c r="F1017" s="71"/>
      <c r="G1017" s="71"/>
      <c r="H1017" s="28">
        <v>5</v>
      </c>
      <c r="I1017" s="40">
        <f t="shared" si="6"/>
        <v>0</v>
      </c>
      <c r="J1017" s="68">
        <f t="shared" si="7"/>
        <v>0</v>
      </c>
      <c r="K1017" s="68">
        <f>($G1017+$I1017)*THONG_TIN_CHUNG!B$10</f>
        <v>0</v>
      </c>
      <c r="L1017" s="58">
        <v>0</v>
      </c>
      <c r="M1017" s="59"/>
    </row>
    <row r="1018" spans="1:13" ht="25.5">
      <c r="A1018" s="28"/>
      <c r="B1018" s="71"/>
      <c r="C1018" s="71"/>
      <c r="D1018" s="71"/>
      <c r="E1018" s="71"/>
      <c r="F1018" s="71"/>
      <c r="G1018" s="71"/>
      <c r="H1018" s="28">
        <v>5</v>
      </c>
      <c r="I1018" s="40">
        <f t="shared" si="6"/>
        <v>0</v>
      </c>
      <c r="J1018" s="68">
        <f t="shared" si="7"/>
        <v>0</v>
      </c>
      <c r="K1018" s="68">
        <f>($G1018+$I1018)*THONG_TIN_CHUNG!B$10</f>
        <v>0</v>
      </c>
      <c r="L1018" s="58">
        <v>0</v>
      </c>
      <c r="M1018" s="59"/>
    </row>
    <row r="1019" spans="1:13" ht="25.5">
      <c r="A1019" s="28"/>
      <c r="B1019" s="71"/>
      <c r="C1019" s="71"/>
      <c r="D1019" s="71"/>
      <c r="E1019" s="71"/>
      <c r="F1019" s="71"/>
      <c r="G1019" s="71"/>
      <c r="H1019" s="28">
        <v>5</v>
      </c>
      <c r="I1019" s="40">
        <f t="shared" si="6"/>
        <v>0</v>
      </c>
      <c r="J1019" s="68">
        <f t="shared" si="7"/>
        <v>0</v>
      </c>
      <c r="K1019" s="68">
        <f>($G1019+$I1019)*THONG_TIN_CHUNG!B$10</f>
        <v>0</v>
      </c>
      <c r="L1019" s="58">
        <v>0</v>
      </c>
      <c r="M1019" s="59"/>
    </row>
    <row r="1020" spans="1:13" ht="25.5">
      <c r="A1020" s="28"/>
      <c r="B1020" s="71"/>
      <c r="C1020" s="71"/>
      <c r="D1020" s="71"/>
      <c r="E1020" s="71"/>
      <c r="F1020" s="71"/>
      <c r="G1020" s="71"/>
      <c r="H1020" s="28">
        <v>5</v>
      </c>
      <c r="I1020" s="40">
        <f t="shared" si="6"/>
        <v>0</v>
      </c>
      <c r="J1020" s="68">
        <f t="shared" si="7"/>
        <v>0</v>
      </c>
      <c r="K1020" s="68">
        <f>($G1020+$I1020)*THONG_TIN_CHUNG!B$10</f>
        <v>0</v>
      </c>
      <c r="L1020" s="58">
        <v>0</v>
      </c>
      <c r="M1020" s="59"/>
    </row>
    <row r="1021" spans="1:13" ht="25.5">
      <c r="A1021" s="28"/>
      <c r="B1021" s="71"/>
      <c r="C1021" s="71"/>
      <c r="D1021" s="71"/>
      <c r="E1021" s="71"/>
      <c r="F1021" s="71"/>
      <c r="G1021" s="71"/>
      <c r="H1021" s="28">
        <v>5</v>
      </c>
      <c r="I1021" s="40">
        <f t="shared" si="6"/>
        <v>0</v>
      </c>
      <c r="J1021" s="68">
        <f t="shared" si="7"/>
        <v>0</v>
      </c>
      <c r="K1021" s="68">
        <f>($G1021+$I1021)*THONG_TIN_CHUNG!B$10</f>
        <v>0</v>
      </c>
      <c r="L1021" s="58">
        <v>0</v>
      </c>
      <c r="M1021" s="59"/>
    </row>
    <row r="1022" spans="1:13" ht="25.5">
      <c r="A1022" s="28"/>
      <c r="B1022" s="71"/>
      <c r="C1022" s="71"/>
      <c r="D1022" s="71"/>
      <c r="E1022" s="71"/>
      <c r="F1022" s="71"/>
      <c r="G1022" s="71"/>
      <c r="H1022" s="28">
        <v>5</v>
      </c>
      <c r="I1022" s="40">
        <f t="shared" si="6"/>
        <v>0</v>
      </c>
      <c r="J1022" s="68">
        <f t="shared" si="7"/>
        <v>0</v>
      </c>
      <c r="K1022" s="68">
        <f>($G1022+$I1022)*THONG_TIN_CHUNG!B$10</f>
        <v>0</v>
      </c>
      <c r="L1022" s="58">
        <v>0</v>
      </c>
      <c r="M1022" s="59"/>
    </row>
    <row r="1023" spans="1:13" ht="25.5">
      <c r="A1023" s="28"/>
      <c r="B1023" s="71"/>
      <c r="C1023" s="71"/>
      <c r="D1023" s="71"/>
      <c r="E1023" s="71"/>
      <c r="F1023" s="71"/>
      <c r="G1023" s="71"/>
      <c r="H1023" s="28">
        <v>5</v>
      </c>
      <c r="I1023" s="40">
        <f t="shared" si="6"/>
        <v>0</v>
      </c>
      <c r="J1023" s="68">
        <f t="shared" si="7"/>
        <v>0</v>
      </c>
      <c r="K1023" s="68">
        <f>($G1023+$I1023)*THONG_TIN_CHUNG!B$10</f>
        <v>0</v>
      </c>
      <c r="L1023" s="58">
        <v>0</v>
      </c>
      <c r="M1023" s="59"/>
    </row>
    <row r="1024" spans="1:13" ht="25.5">
      <c r="A1024" s="28"/>
      <c r="B1024" s="71"/>
      <c r="C1024" s="71"/>
      <c r="D1024" s="71"/>
      <c r="E1024" s="71"/>
      <c r="F1024" s="71"/>
      <c r="G1024" s="71"/>
      <c r="H1024" s="28">
        <v>5</v>
      </c>
      <c r="I1024" s="40">
        <f t="shared" si="6"/>
        <v>0</v>
      </c>
      <c r="J1024" s="68">
        <f t="shared" si="7"/>
        <v>0</v>
      </c>
      <c r="K1024" s="68">
        <f>($G1024+$I1024)*THONG_TIN_CHUNG!B$10</f>
        <v>0</v>
      </c>
      <c r="L1024" s="58">
        <v>0</v>
      </c>
      <c r="M1024" s="59"/>
    </row>
    <row r="1025" spans="1:13" ht="25.5">
      <c r="A1025" s="28"/>
      <c r="B1025" s="71"/>
      <c r="C1025" s="71"/>
      <c r="D1025" s="71"/>
      <c r="E1025" s="71"/>
      <c r="F1025" s="71"/>
      <c r="G1025" s="71"/>
      <c r="H1025" s="28">
        <v>5</v>
      </c>
      <c r="I1025" s="40">
        <f t="shared" si="6"/>
        <v>0</v>
      </c>
      <c r="J1025" s="68">
        <f t="shared" si="7"/>
        <v>0</v>
      </c>
      <c r="K1025" s="68">
        <f>($G1025+$I1025)*THONG_TIN_CHUNG!B$10</f>
        <v>0</v>
      </c>
      <c r="L1025" s="58">
        <v>0</v>
      </c>
      <c r="M1025" s="59"/>
    </row>
    <row r="1026" spans="1:13" ht="25.5">
      <c r="A1026" s="28"/>
      <c r="B1026" s="71"/>
      <c r="C1026" s="71"/>
      <c r="D1026" s="71"/>
      <c r="E1026" s="71"/>
      <c r="F1026" s="71"/>
      <c r="G1026" s="71"/>
      <c r="H1026" s="28">
        <v>5</v>
      </c>
      <c r="I1026" s="40">
        <f t="shared" si="6"/>
        <v>0</v>
      </c>
      <c r="J1026" s="68">
        <f t="shared" si="7"/>
        <v>0</v>
      </c>
      <c r="K1026" s="68">
        <f>($G1026+$I1026)*THONG_TIN_CHUNG!B$10</f>
        <v>0</v>
      </c>
      <c r="L1026" s="58">
        <v>0</v>
      </c>
      <c r="M1026" s="59"/>
    </row>
    <row r="1027" spans="1:13" ht="25.5">
      <c r="A1027" s="28"/>
      <c r="B1027" s="71"/>
      <c r="C1027" s="71"/>
      <c r="D1027" s="71"/>
      <c r="E1027" s="71"/>
      <c r="F1027" s="71"/>
      <c r="G1027" s="71"/>
      <c r="H1027" s="28">
        <v>5</v>
      </c>
      <c r="I1027" s="40">
        <f t="shared" si="6"/>
        <v>0</v>
      </c>
      <c r="J1027" s="68">
        <f t="shared" si="7"/>
        <v>0</v>
      </c>
      <c r="K1027" s="68">
        <f>($G1027+$I1027)*THONG_TIN_CHUNG!B$10</f>
        <v>0</v>
      </c>
      <c r="L1027" s="58">
        <v>0</v>
      </c>
      <c r="M1027" s="59"/>
    </row>
    <row r="1028" spans="1:13" ht="25.5">
      <c r="A1028" s="28"/>
      <c r="B1028" s="71"/>
      <c r="C1028" s="71"/>
      <c r="D1028" s="71"/>
      <c r="E1028" s="71"/>
      <c r="F1028" s="71"/>
      <c r="G1028" s="71"/>
      <c r="H1028" s="28">
        <v>5</v>
      </c>
      <c r="I1028" s="40">
        <f t="shared" si="6"/>
        <v>0</v>
      </c>
      <c r="J1028" s="68">
        <f t="shared" si="7"/>
        <v>0</v>
      </c>
      <c r="K1028" s="68">
        <f>($G1028+$I1028)*THONG_TIN_CHUNG!B$10</f>
        <v>0</v>
      </c>
      <c r="L1028" s="58">
        <v>0</v>
      </c>
      <c r="M1028" s="59"/>
    </row>
    <row r="1029" spans="1:13" ht="25.5">
      <c r="A1029" s="28"/>
      <c r="B1029" s="71"/>
      <c r="C1029" s="71"/>
      <c r="D1029" s="71"/>
      <c r="E1029" s="71"/>
      <c r="F1029" s="71"/>
      <c r="G1029" s="71"/>
      <c r="H1029" s="28">
        <v>5</v>
      </c>
      <c r="I1029" s="40">
        <f t="shared" si="6"/>
        <v>0</v>
      </c>
      <c r="J1029" s="68">
        <f t="shared" si="7"/>
        <v>0</v>
      </c>
      <c r="K1029" s="68">
        <f>($G1029+$I1029)*THONG_TIN_CHUNG!B$10</f>
        <v>0</v>
      </c>
      <c r="L1029" s="58">
        <v>0</v>
      </c>
      <c r="M1029" s="59"/>
    </row>
    <row r="1030" spans="1:13" ht="25.5">
      <c r="A1030" s="28"/>
      <c r="B1030" s="71"/>
      <c r="C1030" s="71"/>
      <c r="D1030" s="71"/>
      <c r="E1030" s="71"/>
      <c r="F1030" s="71"/>
      <c r="G1030" s="71"/>
      <c r="H1030" s="28">
        <v>5</v>
      </c>
      <c r="I1030" s="40">
        <f t="shared" si="6"/>
        <v>0</v>
      </c>
      <c r="J1030" s="68">
        <f t="shared" si="7"/>
        <v>0</v>
      </c>
      <c r="K1030" s="68">
        <f>($G1030+$I1030)*THONG_TIN_CHUNG!B$10</f>
        <v>0</v>
      </c>
      <c r="L1030" s="58">
        <v>0</v>
      </c>
      <c r="M1030" s="59"/>
    </row>
    <row r="1031" spans="1:13" ht="25.5">
      <c r="A1031" s="28"/>
      <c r="B1031" s="71"/>
      <c r="C1031" s="71"/>
      <c r="D1031" s="71"/>
      <c r="E1031" s="71"/>
      <c r="F1031" s="71"/>
      <c r="G1031" s="71"/>
      <c r="H1031" s="28">
        <v>5</v>
      </c>
      <c r="I1031" s="40">
        <f t="shared" si="6"/>
        <v>0</v>
      </c>
      <c r="J1031" s="68">
        <f t="shared" si="7"/>
        <v>0</v>
      </c>
      <c r="K1031" s="68">
        <f>($G1031+$I1031)*THONG_TIN_CHUNG!B$10</f>
        <v>0</v>
      </c>
      <c r="L1031" s="58">
        <v>0</v>
      </c>
      <c r="M1031" s="59"/>
    </row>
    <row r="1032" spans="1:13" ht="25.5">
      <c r="A1032" s="28"/>
      <c r="B1032" s="71"/>
      <c r="C1032" s="71"/>
      <c r="D1032" s="71"/>
      <c r="E1032" s="71"/>
      <c r="F1032" s="71"/>
      <c r="G1032" s="71"/>
      <c r="H1032" s="28">
        <v>5</v>
      </c>
      <c r="I1032" s="40">
        <f t="shared" si="6"/>
        <v>0</v>
      </c>
      <c r="J1032" s="68">
        <f t="shared" si="7"/>
        <v>0</v>
      </c>
      <c r="K1032" s="68">
        <f>($G1032+$I1032)*THONG_TIN_CHUNG!B$10</f>
        <v>0</v>
      </c>
      <c r="L1032" s="58">
        <v>0</v>
      </c>
      <c r="M1032" s="59"/>
    </row>
    <row r="1033" spans="1:13" ht="25.5">
      <c r="A1033" s="28"/>
      <c r="B1033" s="71"/>
      <c r="C1033" s="71"/>
      <c r="D1033" s="71"/>
      <c r="E1033" s="71"/>
      <c r="F1033" s="71"/>
      <c r="G1033" s="71"/>
      <c r="H1033" s="28">
        <v>5</v>
      </c>
      <c r="I1033" s="40">
        <f t="shared" si="6"/>
        <v>0</v>
      </c>
      <c r="J1033" s="68">
        <f t="shared" si="7"/>
        <v>0</v>
      </c>
      <c r="K1033" s="68">
        <f>($G1033+$I1033)*THONG_TIN_CHUNG!B$10</f>
        <v>0</v>
      </c>
      <c r="L1033" s="58">
        <v>0</v>
      </c>
      <c r="M1033" s="59"/>
    </row>
    <row r="1034" spans="1:13" ht="25.5">
      <c r="A1034" s="28"/>
      <c r="B1034" s="71"/>
      <c r="C1034" s="71"/>
      <c r="D1034" s="71"/>
      <c r="E1034" s="71"/>
      <c r="F1034" s="71"/>
      <c r="G1034" s="71"/>
      <c r="H1034" s="28">
        <v>5</v>
      </c>
      <c r="I1034" s="40">
        <f t="shared" si="6"/>
        <v>0</v>
      </c>
      <c r="J1034" s="68">
        <f t="shared" si="7"/>
        <v>0</v>
      </c>
      <c r="K1034" s="68">
        <f>($G1034+$I1034)*THONG_TIN_CHUNG!B$10</f>
        <v>0</v>
      </c>
      <c r="L1034" s="58">
        <v>0</v>
      </c>
      <c r="M1034" s="59"/>
    </row>
    <row r="1035" spans="1:13" ht="25.5">
      <c r="A1035" s="28"/>
      <c r="B1035" s="71"/>
      <c r="C1035" s="71"/>
      <c r="D1035" s="71"/>
      <c r="E1035" s="71"/>
      <c r="F1035" s="71"/>
      <c r="G1035" s="71"/>
      <c r="H1035" s="28">
        <v>5</v>
      </c>
      <c r="I1035" s="40">
        <f t="shared" si="6"/>
        <v>0</v>
      </c>
      <c r="J1035" s="68">
        <f t="shared" si="7"/>
        <v>0</v>
      </c>
      <c r="K1035" s="68">
        <f>($G1035+$I1035)*THONG_TIN_CHUNG!B$10</f>
        <v>0</v>
      </c>
      <c r="L1035" s="58">
        <v>0</v>
      </c>
      <c r="M1035" s="59"/>
    </row>
    <row r="1036" spans="1:13" ht="25.5">
      <c r="A1036" s="28"/>
      <c r="B1036" s="71"/>
      <c r="C1036" s="71"/>
      <c r="D1036" s="71"/>
      <c r="E1036" s="71"/>
      <c r="F1036" s="71"/>
      <c r="G1036" s="71"/>
      <c r="H1036" s="28">
        <v>5</v>
      </c>
      <c r="I1036" s="40">
        <f t="shared" si="6"/>
        <v>0</v>
      </c>
      <c r="J1036" s="68">
        <f t="shared" si="7"/>
        <v>0</v>
      </c>
      <c r="K1036" s="68">
        <f>($G1036+$I1036)*THONG_TIN_CHUNG!B$10</f>
        <v>0</v>
      </c>
      <c r="L1036" s="58">
        <v>0</v>
      </c>
      <c r="M1036" s="59"/>
    </row>
    <row r="1037" spans="1:13" ht="25.5">
      <c r="A1037" s="28"/>
      <c r="B1037" s="71"/>
      <c r="C1037" s="71"/>
      <c r="D1037" s="71"/>
      <c r="E1037" s="71"/>
      <c r="F1037" s="71"/>
      <c r="G1037" s="71"/>
      <c r="H1037" s="28">
        <v>5</v>
      </c>
      <c r="I1037" s="40">
        <f t="shared" si="6"/>
        <v>0</v>
      </c>
      <c r="J1037" s="68">
        <f t="shared" si="7"/>
        <v>0</v>
      </c>
      <c r="K1037" s="68">
        <f>($G1037+$I1037)*THONG_TIN_CHUNG!B$10</f>
        <v>0</v>
      </c>
      <c r="L1037" s="58">
        <v>0</v>
      </c>
      <c r="M1037" s="59"/>
    </row>
    <row r="1038" spans="1:13" ht="25.5">
      <c r="A1038" s="28"/>
      <c r="B1038" s="71"/>
      <c r="C1038" s="71"/>
      <c r="D1038" s="71"/>
      <c r="E1038" s="71"/>
      <c r="F1038" s="71"/>
      <c r="G1038" s="71"/>
      <c r="H1038" s="28">
        <v>5</v>
      </c>
      <c r="I1038" s="40">
        <f t="shared" si="6"/>
        <v>0</v>
      </c>
      <c r="J1038" s="68">
        <f t="shared" si="7"/>
        <v>0</v>
      </c>
      <c r="K1038" s="68">
        <f>($G1038+$I1038)*THONG_TIN_CHUNG!B$10</f>
        <v>0</v>
      </c>
      <c r="L1038" s="58">
        <v>0</v>
      </c>
      <c r="M1038" s="59"/>
    </row>
    <row r="1039" spans="1:13" ht="25.5">
      <c r="A1039" s="28"/>
      <c r="B1039" s="71"/>
      <c r="C1039" s="71"/>
      <c r="D1039" s="71"/>
      <c r="E1039" s="71"/>
      <c r="F1039" s="71"/>
      <c r="G1039" s="71"/>
      <c r="H1039" s="28">
        <v>5</v>
      </c>
      <c r="I1039" s="40">
        <f t="shared" si="6"/>
        <v>0</v>
      </c>
      <c r="J1039" s="68">
        <f t="shared" si="7"/>
        <v>0</v>
      </c>
      <c r="K1039" s="68">
        <f>($G1039+$I1039)*THONG_TIN_CHUNG!B$10</f>
        <v>0</v>
      </c>
      <c r="L1039" s="58">
        <v>0</v>
      </c>
      <c r="M1039" s="59"/>
    </row>
    <row r="1040" spans="1:13" ht="25.5">
      <c r="A1040" s="28"/>
      <c r="B1040" s="71"/>
      <c r="C1040" s="71"/>
      <c r="D1040" s="71"/>
      <c r="E1040" s="71"/>
      <c r="F1040" s="71"/>
      <c r="G1040" s="71"/>
      <c r="H1040" s="28">
        <v>5</v>
      </c>
      <c r="I1040" s="40">
        <f t="shared" si="6"/>
        <v>0</v>
      </c>
      <c r="J1040" s="68">
        <f t="shared" si="7"/>
        <v>0</v>
      </c>
      <c r="K1040" s="68">
        <f>($G1040+$I1040)*THONG_TIN_CHUNG!B$10</f>
        <v>0</v>
      </c>
      <c r="L1040" s="58">
        <v>0</v>
      </c>
      <c r="M1040" s="59"/>
    </row>
    <row r="1041" spans="1:13" ht="25.5">
      <c r="A1041" s="28"/>
      <c r="B1041" s="71"/>
      <c r="C1041" s="71"/>
      <c r="D1041" s="71"/>
      <c r="E1041" s="71"/>
      <c r="F1041" s="71"/>
      <c r="G1041" s="71"/>
      <c r="H1041" s="28">
        <v>5</v>
      </c>
      <c r="I1041" s="40">
        <f t="shared" si="6"/>
        <v>0</v>
      </c>
      <c r="J1041" s="68">
        <f t="shared" si="7"/>
        <v>0</v>
      </c>
      <c r="K1041" s="68">
        <f>($G1041+$I1041)*THONG_TIN_CHUNG!B$10</f>
        <v>0</v>
      </c>
      <c r="L1041" s="58">
        <v>0</v>
      </c>
      <c r="M1041" s="59"/>
    </row>
    <row r="1042" spans="1:13" ht="25.5">
      <c r="A1042" s="28"/>
      <c r="B1042" s="71"/>
      <c r="C1042" s="71"/>
      <c r="D1042" s="71"/>
      <c r="E1042" s="71"/>
      <c r="F1042" s="71"/>
      <c r="G1042" s="71"/>
      <c r="H1042" s="28">
        <v>5</v>
      </c>
      <c r="I1042" s="40">
        <f t="shared" si="6"/>
        <v>0</v>
      </c>
      <c r="J1042" s="68">
        <f t="shared" si="7"/>
        <v>0</v>
      </c>
      <c r="K1042" s="68">
        <f>($G1042+$I1042)*THONG_TIN_CHUNG!B$10</f>
        <v>0</v>
      </c>
      <c r="L1042" s="58">
        <v>0</v>
      </c>
      <c r="M1042" s="59"/>
    </row>
    <row r="1043" spans="1:13" ht="25.5">
      <c r="A1043" s="28"/>
      <c r="B1043" s="71"/>
      <c r="C1043" s="71"/>
      <c r="D1043" s="71"/>
      <c r="E1043" s="71"/>
      <c r="F1043" s="71"/>
      <c r="G1043" s="71"/>
      <c r="H1043" s="28">
        <v>5</v>
      </c>
      <c r="I1043" s="40">
        <f t="shared" si="6"/>
        <v>0</v>
      </c>
      <c r="J1043" s="68">
        <f t="shared" si="7"/>
        <v>0</v>
      </c>
      <c r="K1043" s="68">
        <f>($G1043+$I1043)*THONG_TIN_CHUNG!B$10</f>
        <v>0</v>
      </c>
      <c r="L1043" s="58">
        <v>0</v>
      </c>
      <c r="M1043" s="59"/>
    </row>
    <row r="1044" spans="1:13" ht="25.5">
      <c r="A1044" s="28"/>
      <c r="B1044" s="71"/>
      <c r="C1044" s="71"/>
      <c r="D1044" s="71"/>
      <c r="E1044" s="71"/>
      <c r="F1044" s="71"/>
      <c r="G1044" s="71"/>
      <c r="H1044" s="28">
        <v>5</v>
      </c>
      <c r="I1044" s="40">
        <f t="shared" si="6"/>
        <v>0</v>
      </c>
      <c r="J1044" s="68">
        <f t="shared" si="7"/>
        <v>0</v>
      </c>
      <c r="K1044" s="68">
        <f>($G1044+$I1044)*THONG_TIN_CHUNG!B$10</f>
        <v>0</v>
      </c>
      <c r="L1044" s="58">
        <v>0</v>
      </c>
      <c r="M1044" s="59"/>
    </row>
    <row r="1045" spans="1:13" ht="25.5">
      <c r="A1045" s="28"/>
      <c r="B1045" s="71"/>
      <c r="C1045" s="71"/>
      <c r="D1045" s="71"/>
      <c r="E1045" s="71"/>
      <c r="F1045" s="71"/>
      <c r="G1045" s="71"/>
      <c r="H1045" s="28">
        <v>5</v>
      </c>
      <c r="I1045" s="40">
        <f t="shared" si="6"/>
        <v>0</v>
      </c>
      <c r="J1045" s="68">
        <f t="shared" si="7"/>
        <v>0</v>
      </c>
      <c r="K1045" s="68">
        <f>($G1045+$I1045)*THONG_TIN_CHUNG!B$10</f>
        <v>0</v>
      </c>
      <c r="L1045" s="58">
        <v>0</v>
      </c>
      <c r="M1045" s="59"/>
    </row>
    <row r="1046" spans="1:13" ht="25.5">
      <c r="A1046" s="28"/>
      <c r="B1046" s="71"/>
      <c r="C1046" s="71"/>
      <c r="D1046" s="71"/>
      <c r="E1046" s="71"/>
      <c r="F1046" s="71"/>
      <c r="G1046" s="71"/>
      <c r="H1046" s="28">
        <v>5</v>
      </c>
      <c r="I1046" s="40">
        <f t="shared" si="6"/>
        <v>0</v>
      </c>
      <c r="J1046" s="68">
        <f t="shared" si="7"/>
        <v>0</v>
      </c>
      <c r="K1046" s="68">
        <f>($G1046+$I1046)*THONG_TIN_CHUNG!B$10</f>
        <v>0</v>
      </c>
      <c r="L1046" s="58">
        <v>0</v>
      </c>
      <c r="M1046" s="59"/>
    </row>
    <row r="1047" spans="1:13" ht="25.5">
      <c r="A1047" s="28"/>
      <c r="B1047" s="71"/>
      <c r="C1047" s="71"/>
      <c r="D1047" s="71"/>
      <c r="E1047" s="71"/>
      <c r="F1047" s="71"/>
      <c r="G1047" s="71"/>
      <c r="H1047" s="28">
        <v>5</v>
      </c>
      <c r="I1047" s="40">
        <f t="shared" si="6"/>
        <v>0</v>
      </c>
      <c r="J1047" s="68">
        <f t="shared" si="7"/>
        <v>0</v>
      </c>
      <c r="K1047" s="68">
        <f>($G1047+$I1047)*THONG_TIN_CHUNG!B$10</f>
        <v>0</v>
      </c>
      <c r="L1047" s="58">
        <v>0</v>
      </c>
      <c r="M1047" s="59"/>
    </row>
    <row r="1048" spans="1:13" ht="25.5">
      <c r="A1048" s="28"/>
      <c r="B1048" s="71"/>
      <c r="C1048" s="71"/>
      <c r="D1048" s="71"/>
      <c r="E1048" s="71"/>
      <c r="F1048" s="71"/>
      <c r="G1048" s="71"/>
      <c r="H1048" s="28">
        <v>5</v>
      </c>
      <c r="I1048" s="40">
        <f t="shared" si="6"/>
        <v>0</v>
      </c>
      <c r="J1048" s="68">
        <f t="shared" si="7"/>
        <v>0</v>
      </c>
      <c r="K1048" s="68">
        <f>($G1048+$I1048)*THONG_TIN_CHUNG!B$10</f>
        <v>0</v>
      </c>
      <c r="L1048" s="58">
        <v>0</v>
      </c>
      <c r="M1048" s="59"/>
    </row>
    <row r="1049" spans="1:13" ht="25.5">
      <c r="A1049" s="28"/>
      <c r="B1049" s="71"/>
      <c r="C1049" s="71"/>
      <c r="D1049" s="71"/>
      <c r="E1049" s="71"/>
      <c r="F1049" s="71"/>
      <c r="G1049" s="71"/>
      <c r="H1049" s="28">
        <v>5</v>
      </c>
      <c r="I1049" s="40">
        <f t="shared" si="6"/>
        <v>0</v>
      </c>
      <c r="J1049" s="68">
        <f t="shared" si="7"/>
        <v>0</v>
      </c>
      <c r="K1049" s="68">
        <f>($G1049+$I1049)*THONG_TIN_CHUNG!B$10</f>
        <v>0</v>
      </c>
      <c r="L1049" s="58">
        <v>0</v>
      </c>
      <c r="M1049" s="59"/>
    </row>
    <row r="1050" spans="1:13" ht="25.5">
      <c r="A1050" s="28"/>
      <c r="B1050" s="71"/>
      <c r="C1050" s="71"/>
      <c r="D1050" s="71"/>
      <c r="E1050" s="71"/>
      <c r="F1050" s="71"/>
      <c r="G1050" s="71"/>
      <c r="H1050" s="28">
        <v>5</v>
      </c>
      <c r="I1050" s="40">
        <f t="shared" si="6"/>
        <v>0</v>
      </c>
      <c r="J1050" s="68">
        <f t="shared" si="7"/>
        <v>0</v>
      </c>
      <c r="K1050" s="68">
        <f>($G1050+$I1050)*THONG_TIN_CHUNG!B$10</f>
        <v>0</v>
      </c>
      <c r="L1050" s="58">
        <v>0</v>
      </c>
      <c r="M1050" s="59"/>
    </row>
    <row r="1051" spans="1:13" ht="25.5">
      <c r="A1051" s="28"/>
      <c r="B1051" s="71"/>
      <c r="C1051" s="71"/>
      <c r="D1051" s="71"/>
      <c r="E1051" s="71"/>
      <c r="F1051" s="71"/>
      <c r="G1051" s="71"/>
      <c r="H1051" s="28">
        <v>5</v>
      </c>
      <c r="I1051" s="40">
        <f t="shared" si="6"/>
        <v>0</v>
      </c>
      <c r="J1051" s="68">
        <f t="shared" si="7"/>
        <v>0</v>
      </c>
      <c r="K1051" s="68">
        <f>($G1051+$I1051)*THONG_TIN_CHUNG!B$10</f>
        <v>0</v>
      </c>
      <c r="L1051" s="58">
        <v>0</v>
      </c>
      <c r="M1051" s="59"/>
    </row>
    <row r="1052" spans="1:13" ht="25.5">
      <c r="A1052" s="28"/>
      <c r="B1052" s="71"/>
      <c r="C1052" s="71"/>
      <c r="D1052" s="71"/>
      <c r="E1052" s="71"/>
      <c r="F1052" s="71"/>
      <c r="G1052" s="71"/>
      <c r="H1052" s="28">
        <v>5</v>
      </c>
      <c r="I1052" s="40">
        <f t="shared" si="6"/>
        <v>0</v>
      </c>
      <c r="J1052" s="68">
        <f t="shared" si="7"/>
        <v>0</v>
      </c>
      <c r="K1052" s="68">
        <f>($G1052+$I1052)*THONG_TIN_CHUNG!B$10</f>
        <v>0</v>
      </c>
      <c r="L1052" s="58">
        <v>0</v>
      </c>
      <c r="M1052" s="59"/>
    </row>
    <row r="1053" spans="1:13" ht="25.5">
      <c r="A1053" s="28"/>
      <c r="B1053" s="71"/>
      <c r="C1053" s="71"/>
      <c r="D1053" s="71"/>
      <c r="E1053" s="71"/>
      <c r="F1053" s="71"/>
      <c r="G1053" s="71"/>
      <c r="H1053" s="28">
        <v>5</v>
      </c>
      <c r="I1053" s="40">
        <f t="shared" si="6"/>
        <v>0</v>
      </c>
      <c r="J1053" s="68">
        <f t="shared" si="7"/>
        <v>0</v>
      </c>
      <c r="K1053" s="68">
        <f>($G1053+$I1053)*THONG_TIN_CHUNG!B$10</f>
        <v>0</v>
      </c>
      <c r="L1053" s="58">
        <v>0</v>
      </c>
      <c r="M1053" s="59"/>
    </row>
    <row r="1054" spans="1:13" ht="25.5">
      <c r="A1054" s="28"/>
      <c r="B1054" s="71"/>
      <c r="C1054" s="71"/>
      <c r="D1054" s="71"/>
      <c r="E1054" s="71"/>
      <c r="F1054" s="71"/>
      <c r="G1054" s="71"/>
      <c r="H1054" s="28">
        <v>5</v>
      </c>
      <c r="I1054" s="40">
        <f t="shared" si="6"/>
        <v>0</v>
      </c>
      <c r="J1054" s="68">
        <f t="shared" si="7"/>
        <v>0</v>
      </c>
      <c r="K1054" s="68">
        <f>($G1054+$I1054)*THONG_TIN_CHUNG!B$10</f>
        <v>0</v>
      </c>
      <c r="L1054" s="58">
        <v>0</v>
      </c>
      <c r="M1054" s="59"/>
    </row>
    <row r="1055" spans="1:13" ht="25.5">
      <c r="A1055" s="28"/>
      <c r="B1055" s="71"/>
      <c r="C1055" s="71"/>
      <c r="D1055" s="71"/>
      <c r="E1055" s="71"/>
      <c r="F1055" s="71"/>
      <c r="G1055" s="71"/>
      <c r="H1055" s="28">
        <v>5</v>
      </c>
      <c r="I1055" s="40">
        <f t="shared" si="6"/>
        <v>0</v>
      </c>
      <c r="J1055" s="68">
        <f t="shared" si="7"/>
        <v>0</v>
      </c>
      <c r="K1055" s="68">
        <f>($G1055+$I1055)*THONG_TIN_CHUNG!B$10</f>
        <v>0</v>
      </c>
      <c r="L1055" s="58">
        <v>0</v>
      </c>
      <c r="M1055" s="59"/>
    </row>
    <row r="1056" spans="1:13" ht="25.5">
      <c r="A1056" s="28"/>
      <c r="B1056" s="71"/>
      <c r="C1056" s="71"/>
      <c r="D1056" s="71"/>
      <c r="E1056" s="71"/>
      <c r="F1056" s="71"/>
      <c r="G1056" s="71"/>
      <c r="H1056" s="28">
        <v>5</v>
      </c>
      <c r="I1056" s="40">
        <f t="shared" si="6"/>
        <v>0</v>
      </c>
      <c r="J1056" s="68">
        <f t="shared" si="7"/>
        <v>0</v>
      </c>
      <c r="K1056" s="68">
        <f>($G1056+$I1056)*THONG_TIN_CHUNG!B$10</f>
        <v>0</v>
      </c>
      <c r="L1056" s="58">
        <v>0</v>
      </c>
      <c r="M1056" s="59"/>
    </row>
    <row r="1057" spans="1:13" ht="25.5">
      <c r="A1057" s="28"/>
      <c r="B1057" s="71"/>
      <c r="C1057" s="71"/>
      <c r="D1057" s="71"/>
      <c r="E1057" s="71"/>
      <c r="F1057" s="71"/>
      <c r="G1057" s="71"/>
      <c r="H1057" s="28">
        <v>5</v>
      </c>
      <c r="I1057" s="40">
        <f t="shared" si="6"/>
        <v>0</v>
      </c>
      <c r="J1057" s="68">
        <f t="shared" si="7"/>
        <v>0</v>
      </c>
      <c r="K1057" s="68">
        <f>($G1057+$I1057)*THONG_TIN_CHUNG!B$10</f>
        <v>0</v>
      </c>
      <c r="L1057" s="58">
        <v>0</v>
      </c>
      <c r="M1057" s="59"/>
    </row>
    <row r="1058" spans="1:13" ht="25.5">
      <c r="A1058" s="28"/>
      <c r="B1058" s="71"/>
      <c r="C1058" s="71"/>
      <c r="D1058" s="71"/>
      <c r="E1058" s="71"/>
      <c r="F1058" s="71"/>
      <c r="G1058" s="71"/>
      <c r="H1058" s="28">
        <v>5</v>
      </c>
      <c r="I1058" s="40">
        <f t="shared" si="6"/>
        <v>0</v>
      </c>
      <c r="J1058" s="68">
        <f t="shared" si="7"/>
        <v>0</v>
      </c>
      <c r="K1058" s="68">
        <f>($G1058+$I1058)*THONG_TIN_CHUNG!B$10</f>
        <v>0</v>
      </c>
      <c r="L1058" s="58">
        <v>0</v>
      </c>
      <c r="M1058" s="59"/>
    </row>
    <row r="1059" spans="1:13" ht="25.5">
      <c r="A1059" s="28"/>
      <c r="B1059" s="71"/>
      <c r="C1059" s="71"/>
      <c r="D1059" s="71"/>
      <c r="E1059" s="71"/>
      <c r="F1059" s="71"/>
      <c r="G1059" s="71"/>
      <c r="H1059" s="28">
        <v>5</v>
      </c>
      <c r="I1059" s="40">
        <f t="shared" si="6"/>
        <v>0</v>
      </c>
      <c r="J1059" s="68">
        <f t="shared" si="7"/>
        <v>0</v>
      </c>
      <c r="K1059" s="68">
        <f>($G1059+$I1059)*THONG_TIN_CHUNG!B$10</f>
        <v>0</v>
      </c>
      <c r="L1059" s="58">
        <v>0</v>
      </c>
      <c r="M1059" s="59"/>
    </row>
    <row r="1060" spans="1:13" ht="25.5">
      <c r="A1060" s="28"/>
      <c r="B1060" s="71"/>
      <c r="C1060" s="71"/>
      <c r="D1060" s="71"/>
      <c r="E1060" s="71"/>
      <c r="F1060" s="71"/>
      <c r="G1060" s="71"/>
      <c r="H1060" s="28">
        <v>5</v>
      </c>
      <c r="I1060" s="40">
        <f t="shared" si="6"/>
        <v>0</v>
      </c>
      <c r="J1060" s="68">
        <f t="shared" si="7"/>
        <v>0</v>
      </c>
      <c r="K1060" s="68">
        <f>($G1060+$I1060)*THONG_TIN_CHUNG!B$10</f>
        <v>0</v>
      </c>
      <c r="L1060" s="58">
        <v>0</v>
      </c>
      <c r="M1060" s="59"/>
    </row>
    <row r="1061" spans="1:13" ht="25.5">
      <c r="A1061" s="28"/>
      <c r="B1061" s="71"/>
      <c r="C1061" s="71"/>
      <c r="D1061" s="71"/>
      <c r="E1061" s="71"/>
      <c r="F1061" s="71"/>
      <c r="G1061" s="71"/>
      <c r="H1061" s="28">
        <v>5</v>
      </c>
      <c r="I1061" s="40">
        <f t="shared" si="6"/>
        <v>0</v>
      </c>
      <c r="J1061" s="68">
        <f t="shared" si="7"/>
        <v>0</v>
      </c>
      <c r="K1061" s="68">
        <f>($G1061+$I1061)*THONG_TIN_CHUNG!B$10</f>
        <v>0</v>
      </c>
      <c r="L1061" s="58">
        <v>0</v>
      </c>
      <c r="M1061" s="59"/>
    </row>
    <row r="1062" spans="1:13" ht="25.5">
      <c r="A1062" s="28"/>
      <c r="B1062" s="71"/>
      <c r="C1062" s="71"/>
      <c r="D1062" s="71"/>
      <c r="E1062" s="71"/>
      <c r="F1062" s="71"/>
      <c r="G1062" s="71"/>
      <c r="H1062" s="28">
        <v>5</v>
      </c>
      <c r="I1062" s="40">
        <f t="shared" si="6"/>
        <v>0</v>
      </c>
      <c r="J1062" s="68">
        <f t="shared" si="7"/>
        <v>0</v>
      </c>
      <c r="K1062" s="68">
        <f>($G1062+$I1062)*THONG_TIN_CHUNG!B$10</f>
        <v>0</v>
      </c>
      <c r="L1062" s="58">
        <v>0</v>
      </c>
      <c r="M1062" s="59"/>
    </row>
    <row r="1063" spans="1:13" ht="25.5">
      <c r="A1063" s="28"/>
      <c r="B1063" s="71"/>
      <c r="C1063" s="71"/>
      <c r="D1063" s="71"/>
      <c r="E1063" s="71"/>
      <c r="F1063" s="71"/>
      <c r="G1063" s="71"/>
      <c r="H1063" s="28">
        <v>5</v>
      </c>
      <c r="I1063" s="40">
        <f t="shared" si="6"/>
        <v>0</v>
      </c>
      <c r="J1063" s="68">
        <f t="shared" si="7"/>
        <v>0</v>
      </c>
      <c r="K1063" s="68">
        <f>($G1063+$I1063)*THONG_TIN_CHUNG!B$10</f>
        <v>0</v>
      </c>
      <c r="L1063" s="58">
        <v>0</v>
      </c>
      <c r="M1063" s="59"/>
    </row>
    <row r="1064" spans="1:13" ht="25.5">
      <c r="A1064" s="28"/>
      <c r="B1064" s="71"/>
      <c r="C1064" s="71"/>
      <c r="D1064" s="71"/>
      <c r="E1064" s="71"/>
      <c r="F1064" s="71"/>
      <c r="G1064" s="71"/>
      <c r="H1064" s="28">
        <v>5</v>
      </c>
      <c r="I1064" s="40">
        <f t="shared" si="6"/>
        <v>0</v>
      </c>
      <c r="J1064" s="68">
        <f t="shared" si="7"/>
        <v>0</v>
      </c>
      <c r="K1064" s="68">
        <f>($G1064+$I1064)*THONG_TIN_CHUNG!B$10</f>
        <v>0</v>
      </c>
      <c r="L1064" s="58">
        <v>0</v>
      </c>
      <c r="M1064" s="59"/>
    </row>
    <row r="1065" spans="1:13" ht="25.5">
      <c r="A1065" s="28"/>
      <c r="B1065" s="71"/>
      <c r="C1065" s="71"/>
      <c r="D1065" s="71"/>
      <c r="E1065" s="71"/>
      <c r="F1065" s="71"/>
      <c r="G1065" s="71"/>
      <c r="H1065" s="28">
        <v>5</v>
      </c>
      <c r="I1065" s="40">
        <f t="shared" si="6"/>
        <v>0</v>
      </c>
      <c r="J1065" s="68">
        <f t="shared" si="7"/>
        <v>0</v>
      </c>
      <c r="K1065" s="68">
        <f>($G1065+$I1065)*THONG_TIN_CHUNG!B$10</f>
        <v>0</v>
      </c>
      <c r="L1065" s="58">
        <v>0</v>
      </c>
      <c r="M1065" s="59"/>
    </row>
    <row r="1066" spans="1:13" ht="25.5">
      <c r="A1066" s="28"/>
      <c r="B1066" s="71"/>
      <c r="C1066" s="71"/>
      <c r="D1066" s="71"/>
      <c r="E1066" s="71"/>
      <c r="F1066" s="71"/>
      <c r="G1066" s="71"/>
      <c r="H1066" s="28">
        <v>5</v>
      </c>
      <c r="I1066" s="40">
        <f t="shared" si="6"/>
        <v>0</v>
      </c>
      <c r="J1066" s="68">
        <f t="shared" si="7"/>
        <v>0</v>
      </c>
      <c r="K1066" s="68">
        <f>($G1066+$I1066)*THONG_TIN_CHUNG!B$10</f>
        <v>0</v>
      </c>
      <c r="L1066" s="58">
        <v>0</v>
      </c>
      <c r="M1066" s="59"/>
    </row>
    <row r="1067" spans="1:13" ht="25.5">
      <c r="A1067" s="28"/>
      <c r="B1067" s="71"/>
      <c r="C1067" s="71"/>
      <c r="D1067" s="71"/>
      <c r="E1067" s="71"/>
      <c r="F1067" s="71"/>
      <c r="G1067" s="71"/>
      <c r="H1067" s="28">
        <v>5</v>
      </c>
      <c r="I1067" s="40">
        <f t="shared" si="6"/>
        <v>0</v>
      </c>
      <c r="J1067" s="68">
        <f t="shared" si="7"/>
        <v>0</v>
      </c>
      <c r="K1067" s="68">
        <f>($G1067+$I1067)*THONG_TIN_CHUNG!B$10</f>
        <v>0</v>
      </c>
      <c r="L1067" s="58">
        <v>0</v>
      </c>
      <c r="M1067" s="59"/>
    </row>
    <row r="1068" spans="1:13" ht="25.5">
      <c r="A1068" s="28"/>
      <c r="B1068" s="71"/>
      <c r="C1068" s="71"/>
      <c r="D1068" s="71"/>
      <c r="E1068" s="71"/>
      <c r="F1068" s="71"/>
      <c r="G1068" s="71"/>
      <c r="H1068" s="28">
        <v>5</v>
      </c>
      <c r="I1068" s="40">
        <f t="shared" si="6"/>
        <v>0</v>
      </c>
      <c r="J1068" s="68">
        <f t="shared" si="7"/>
        <v>0</v>
      </c>
      <c r="K1068" s="68">
        <f>($G1068+$I1068)*THONG_TIN_CHUNG!B$10</f>
        <v>0</v>
      </c>
      <c r="L1068" s="58">
        <v>0</v>
      </c>
      <c r="M1068" s="59"/>
    </row>
    <row r="1069" spans="1:13" ht="25.5">
      <c r="A1069" s="28"/>
      <c r="B1069" s="71"/>
      <c r="C1069" s="71"/>
      <c r="D1069" s="71"/>
      <c r="E1069" s="71"/>
      <c r="F1069" s="71"/>
      <c r="G1069" s="71"/>
      <c r="H1069" s="28">
        <v>5</v>
      </c>
      <c r="I1069" s="40">
        <f t="shared" si="6"/>
        <v>0</v>
      </c>
      <c r="J1069" s="68">
        <f t="shared" si="7"/>
        <v>0</v>
      </c>
      <c r="K1069" s="68">
        <f>($G1069+$I1069)*THONG_TIN_CHUNG!B$10</f>
        <v>0</v>
      </c>
      <c r="L1069" s="58">
        <v>0</v>
      </c>
      <c r="M1069" s="59"/>
    </row>
    <row r="1070" spans="1:13" ht="25.5">
      <c r="A1070" s="28"/>
      <c r="B1070" s="71"/>
      <c r="C1070" s="71"/>
      <c r="D1070" s="71"/>
      <c r="E1070" s="71"/>
      <c r="F1070" s="71"/>
      <c r="G1070" s="71"/>
      <c r="H1070" s="28">
        <v>5</v>
      </c>
      <c r="I1070" s="40">
        <f t="shared" si="6"/>
        <v>0</v>
      </c>
      <c r="J1070" s="68">
        <f t="shared" si="7"/>
        <v>0</v>
      </c>
      <c r="K1070" s="68">
        <f>($G1070+$I1070)*THONG_TIN_CHUNG!B$10</f>
        <v>0</v>
      </c>
      <c r="L1070" s="58">
        <v>0</v>
      </c>
      <c r="M1070" s="59"/>
    </row>
    <row r="1071" spans="1:13" ht="25.5">
      <c r="A1071" s="28"/>
      <c r="B1071" s="71"/>
      <c r="C1071" s="71"/>
      <c r="D1071" s="71"/>
      <c r="E1071" s="71"/>
      <c r="F1071" s="71"/>
      <c r="G1071" s="71"/>
      <c r="H1071" s="28">
        <v>5</v>
      </c>
      <c r="I1071" s="40">
        <f t="shared" si="6"/>
        <v>0</v>
      </c>
      <c r="J1071" s="68">
        <f t="shared" si="7"/>
        <v>0</v>
      </c>
      <c r="K1071" s="68">
        <f>($G1071+$I1071)*THONG_TIN_CHUNG!B$10</f>
        <v>0</v>
      </c>
      <c r="L1071" s="58">
        <v>0</v>
      </c>
      <c r="M1071" s="59"/>
    </row>
  </sheetData>
  <mergeCells count="48">
    <mergeCell ref="A186:A187"/>
    <mergeCell ref="A142:L142"/>
    <mergeCell ref="A144:L144"/>
    <mergeCell ref="A156:L156"/>
    <mergeCell ref="A125:A134"/>
    <mergeCell ref="B125:B134"/>
    <mergeCell ref="C125:C134"/>
    <mergeCell ref="A135:A140"/>
    <mergeCell ref="B135:B140"/>
    <mergeCell ref="C135:C140"/>
    <mergeCell ref="A141:L141"/>
    <mergeCell ref="B121:B124"/>
    <mergeCell ref="C121:C124"/>
    <mergeCell ref="A114:A115"/>
    <mergeCell ref="B114:B115"/>
    <mergeCell ref="C114:C115"/>
    <mergeCell ref="A119:A120"/>
    <mergeCell ref="B119:B120"/>
    <mergeCell ref="C119:C120"/>
    <mergeCell ref="A121:A124"/>
    <mergeCell ref="A101:A107"/>
    <mergeCell ref="B101:B107"/>
    <mergeCell ref="C101:C107"/>
    <mergeCell ref="A108:A111"/>
    <mergeCell ref="B108:B111"/>
    <mergeCell ref="C108:C111"/>
    <mergeCell ref="A90:A95"/>
    <mergeCell ref="B90:B95"/>
    <mergeCell ref="C90:C95"/>
    <mergeCell ref="B96:B99"/>
    <mergeCell ref="C96:C99"/>
    <mergeCell ref="A96:A99"/>
    <mergeCell ref="A67:L67"/>
    <mergeCell ref="A69:A85"/>
    <mergeCell ref="C69:C85"/>
    <mergeCell ref="A86:A89"/>
    <mergeCell ref="B86:B89"/>
    <mergeCell ref="C86:C89"/>
    <mergeCell ref="I59:L59"/>
    <mergeCell ref="I62:L62"/>
    <mergeCell ref="I63:L63"/>
    <mergeCell ref="I64:L64"/>
    <mergeCell ref="A66:L66"/>
    <mergeCell ref="A1:E7"/>
    <mergeCell ref="D15:I15"/>
    <mergeCell ref="D16:I16"/>
    <mergeCell ref="D17:I17"/>
    <mergeCell ref="I58:L58"/>
  </mergeCells>
  <conditionalFormatting sqref="K72">
    <cfRule type="notContainsBlanks" dxfId="2" priority="1">
      <formula>LEN(TRIM(K72))&gt;0</formula>
    </cfRule>
  </conditionalFormatting>
  <dataValidations count="2">
    <dataValidation type="list" allowBlank="1" showErrorMessage="1" sqref="G69:G140">
      <formula1>"mm,Cái"</formula1>
    </dataValidation>
    <dataValidation type="list" allowBlank="1" showErrorMessage="1" sqref="H145:H155 H157:H1071">
      <formula1>"0,2,5,10"</formula1>
    </dataValidation>
  </dataValidations>
  <printOptions horizontalCentered="1" gridLines="1"/>
  <pageMargins left="0" right="0" top="0.6" bottom="0.6" header="0" footer="0"/>
  <pageSetup paperSize="9" pageOrder="overThenDown" orientation="landscape" cellComments="atEnd"/>
  <rowBreaks count="10" manualBreakCount="10">
    <brk id="144" man="1"/>
    <brk man="1"/>
    <brk id="64" man="1"/>
    <brk id="100" man="1"/>
    <brk id="85" man="1"/>
    <brk id="118" man="1"/>
    <brk id="70" man="1"/>
    <brk id="141" man="1"/>
    <brk id="111" man="1"/>
    <brk id="95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'KHO TNJ'!$B$6:$B$1410</xm:f>
          </x14:formula1>
          <xm:sqref>C145:C155</xm:sqref>
        </x14:dataValidation>
        <x14:dataValidation type="list" allowBlank="1" showErrorMessage="1">
          <x14:formula1>
            <xm:f>'KHO TNJ'!$B$6:$B1071</xm:f>
          </x14:formula1>
          <xm:sqref>D69:D140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M1072"/>
  <sheetViews>
    <sheetView showGridLines="0" workbookViewId="0">
      <selection sqref="A1:E7"/>
    </sheetView>
  </sheetViews>
  <sheetFormatPr defaultColWidth="12.5703125" defaultRowHeight="15.75" customHeight="1"/>
  <cols>
    <col min="1" max="1" width="17.42578125" customWidth="1"/>
    <col min="2" max="2" width="24" customWidth="1"/>
    <col min="3" max="3" width="23.42578125" customWidth="1"/>
    <col min="4" max="4" width="51.140625" customWidth="1"/>
    <col min="5" max="5" width="29.42578125" customWidth="1"/>
    <col min="6" max="6" width="15.140625" customWidth="1"/>
    <col min="7" max="7" width="36.140625" customWidth="1"/>
    <col min="8" max="8" width="28.28515625" customWidth="1"/>
    <col min="9" max="9" width="19.42578125" customWidth="1"/>
    <col min="10" max="10" width="20.42578125" customWidth="1"/>
    <col min="11" max="13" width="21.140625" customWidth="1"/>
  </cols>
  <sheetData>
    <row r="1" spans="1:13">
      <c r="A1" s="239"/>
      <c r="B1" s="238"/>
      <c r="C1" s="238"/>
      <c r="D1" s="238"/>
      <c r="E1" s="238"/>
      <c r="F1" s="1"/>
      <c r="G1" s="1"/>
      <c r="H1" s="1"/>
      <c r="I1" s="1"/>
      <c r="J1" s="1"/>
      <c r="K1" s="1"/>
      <c r="L1" s="1"/>
      <c r="M1" s="1"/>
    </row>
    <row r="2" spans="1:13">
      <c r="A2" s="238"/>
      <c r="B2" s="238"/>
      <c r="C2" s="238"/>
      <c r="D2" s="238"/>
      <c r="E2" s="238"/>
      <c r="F2" s="1"/>
      <c r="G2" s="1"/>
      <c r="H2" s="1"/>
      <c r="I2" s="1"/>
      <c r="J2" s="1"/>
      <c r="K2" s="1"/>
      <c r="L2" s="1"/>
      <c r="M2" s="1"/>
    </row>
    <row r="3" spans="1:13">
      <c r="A3" s="238"/>
      <c r="B3" s="238"/>
      <c r="C3" s="238"/>
      <c r="D3" s="238"/>
      <c r="E3" s="238"/>
      <c r="F3" s="1"/>
      <c r="G3" s="1"/>
      <c r="H3" s="1"/>
      <c r="I3" s="1"/>
      <c r="J3" s="1"/>
      <c r="K3" s="1"/>
      <c r="L3" s="1"/>
      <c r="M3" s="1"/>
    </row>
    <row r="4" spans="1:13">
      <c r="A4" s="238"/>
      <c r="B4" s="238"/>
      <c r="C4" s="238"/>
      <c r="D4" s="238"/>
      <c r="E4" s="238"/>
      <c r="F4" s="1"/>
      <c r="G4" s="1"/>
      <c r="H4" s="1"/>
      <c r="I4" s="1"/>
      <c r="J4" s="1"/>
      <c r="K4" s="1"/>
      <c r="L4" s="1"/>
      <c r="M4" s="1"/>
    </row>
    <row r="5" spans="1:13">
      <c r="A5" s="238"/>
      <c r="B5" s="238"/>
      <c r="C5" s="238"/>
      <c r="D5" s="238"/>
      <c r="E5" s="238"/>
      <c r="F5" s="1"/>
      <c r="G5" s="1"/>
      <c r="H5" s="1"/>
      <c r="I5" s="1"/>
      <c r="J5" s="1"/>
      <c r="K5" s="1"/>
      <c r="L5" s="1"/>
      <c r="M5" s="1"/>
    </row>
    <row r="6" spans="1:13">
      <c r="A6" s="238"/>
      <c r="B6" s="238"/>
      <c r="C6" s="238"/>
      <c r="D6" s="238"/>
      <c r="E6" s="238"/>
      <c r="F6" s="1"/>
      <c r="G6" s="1"/>
      <c r="H6" s="1"/>
      <c r="I6" s="1"/>
      <c r="J6" s="1"/>
      <c r="K6" s="1"/>
      <c r="L6" s="1"/>
      <c r="M6" s="1"/>
    </row>
    <row r="7" spans="1:13">
      <c r="A7" s="238"/>
      <c r="B7" s="238"/>
      <c r="C7" s="238"/>
      <c r="D7" s="238"/>
      <c r="E7" s="238"/>
      <c r="F7" s="1"/>
      <c r="G7" s="1"/>
      <c r="H7" s="1"/>
      <c r="I7" s="1"/>
      <c r="J7" s="1"/>
      <c r="K7" s="1"/>
      <c r="L7" s="1"/>
      <c r="M7" s="1"/>
    </row>
    <row r="8" spans="1:13" ht="26.25">
      <c r="A8" s="5" t="s">
        <v>0</v>
      </c>
      <c r="B8" s="5"/>
      <c r="C8" s="5"/>
      <c r="D8" s="5"/>
      <c r="E8" s="6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8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8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8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8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8"/>
      <c r="F13" s="1"/>
      <c r="G13" s="1"/>
      <c r="H13" s="1"/>
      <c r="I13" s="1"/>
      <c r="J13" s="1"/>
      <c r="K13" s="1"/>
      <c r="L13" s="1"/>
      <c r="M13" s="1"/>
    </row>
    <row r="14" spans="1:13" ht="30">
      <c r="A14" s="1"/>
      <c r="B14" s="1"/>
      <c r="C14" s="1"/>
      <c r="D14" s="15"/>
      <c r="E14" s="15"/>
      <c r="F14" s="15"/>
      <c r="G14" s="15"/>
      <c r="H14" s="15"/>
      <c r="I14" s="15"/>
      <c r="J14" s="1"/>
      <c r="K14" s="1"/>
      <c r="L14" s="1"/>
      <c r="M14" s="1"/>
    </row>
    <row r="15" spans="1:13" ht="50.25">
      <c r="A15" s="1"/>
      <c r="B15" s="1"/>
      <c r="C15" s="1"/>
      <c r="D15" s="258" t="s">
        <v>18</v>
      </c>
      <c r="E15" s="238"/>
      <c r="F15" s="238"/>
      <c r="G15" s="238"/>
      <c r="H15" s="238"/>
      <c r="I15" s="238"/>
      <c r="J15" s="1"/>
      <c r="K15" s="1"/>
      <c r="L15" s="1"/>
      <c r="M15" s="1"/>
    </row>
    <row r="16" spans="1:13" ht="37.5">
      <c r="A16" s="1"/>
      <c r="B16" s="1"/>
      <c r="C16" s="1"/>
      <c r="D16" s="259" t="s">
        <v>19</v>
      </c>
      <c r="E16" s="238"/>
      <c r="F16" s="238"/>
      <c r="G16" s="238"/>
      <c r="H16" s="238"/>
      <c r="I16" s="238"/>
      <c r="J16" s="1"/>
      <c r="K16" s="1"/>
      <c r="L16" s="1"/>
      <c r="M16" s="1"/>
    </row>
    <row r="17" spans="1:13" ht="37.5">
      <c r="A17" s="1"/>
      <c r="B17" s="1"/>
      <c r="C17" s="1"/>
      <c r="D17" s="260" t="s">
        <v>21</v>
      </c>
      <c r="E17" s="238"/>
      <c r="F17" s="238"/>
      <c r="G17" s="238"/>
      <c r="H17" s="238"/>
      <c r="I17" s="238"/>
      <c r="J17" s="1"/>
      <c r="K17" s="1"/>
      <c r="L17" s="1"/>
      <c r="M17" s="1"/>
    </row>
    <row r="18" spans="1:13">
      <c r="A18" s="1"/>
      <c r="B18" s="1"/>
      <c r="C18" s="1"/>
      <c r="D18" s="1"/>
      <c r="E18" s="8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8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8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8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8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8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8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8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8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8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8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8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8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8"/>
      <c r="F31" s="1"/>
      <c r="G31" s="1"/>
      <c r="H31" s="1"/>
      <c r="I31" s="1"/>
      <c r="J31" s="20" t="s">
        <v>25</v>
      </c>
      <c r="K31" s="1"/>
      <c r="L31" s="1"/>
      <c r="M31" s="1"/>
    </row>
    <row r="32" spans="1:13">
      <c r="A32" s="1"/>
      <c r="B32" s="1"/>
      <c r="C32" s="1"/>
      <c r="D32" s="1"/>
      <c r="E32" s="8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8"/>
      <c r="F33" s="1"/>
      <c r="G33" s="1"/>
      <c r="H33" s="1"/>
      <c r="I33" s="1"/>
      <c r="J33" s="20" t="s">
        <v>25</v>
      </c>
      <c r="K33" s="1"/>
      <c r="L33" s="1"/>
      <c r="M33" s="1"/>
    </row>
    <row r="34" spans="1:13">
      <c r="A34" s="1"/>
      <c r="B34" s="1"/>
      <c r="C34" s="1"/>
      <c r="D34" s="1"/>
      <c r="E34" s="8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8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8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8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8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8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8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8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8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8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8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8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8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8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8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8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8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8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8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8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8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8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8"/>
      <c r="F57" s="1"/>
      <c r="G57" s="1"/>
      <c r="H57" s="1"/>
      <c r="I57" s="1"/>
      <c r="J57" s="1"/>
      <c r="K57" s="1"/>
      <c r="L57" s="1"/>
      <c r="M57" s="1"/>
    </row>
    <row r="58" spans="1:13" ht="26.25">
      <c r="A58" s="1"/>
      <c r="B58" s="1"/>
      <c r="C58" s="1"/>
      <c r="D58" s="1"/>
      <c r="E58" s="8"/>
      <c r="F58" s="1"/>
      <c r="G58" s="1"/>
      <c r="H58" s="21"/>
      <c r="I58" s="243"/>
      <c r="J58" s="238"/>
      <c r="K58" s="238"/>
      <c r="L58" s="5"/>
      <c r="M58" s="5"/>
    </row>
    <row r="59" spans="1:13">
      <c r="A59" s="1"/>
      <c r="B59" s="1"/>
      <c r="C59" s="1"/>
      <c r="D59" s="1"/>
      <c r="E59" s="8"/>
      <c r="F59" s="1"/>
      <c r="G59" s="1"/>
      <c r="H59" s="1"/>
      <c r="I59" s="244"/>
      <c r="J59" s="238"/>
      <c r="K59" s="238"/>
      <c r="L59" s="1"/>
      <c r="M59" s="1"/>
    </row>
    <row r="60" spans="1:13">
      <c r="A60" s="1"/>
      <c r="B60" s="1"/>
      <c r="C60" s="1"/>
      <c r="D60" s="1"/>
      <c r="E60" s="8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8"/>
      <c r="F61" s="1"/>
      <c r="G61" s="1"/>
      <c r="H61" s="1"/>
      <c r="I61" s="1"/>
      <c r="J61" s="1"/>
      <c r="K61" s="1"/>
      <c r="L61" s="1"/>
      <c r="M61" s="1"/>
    </row>
    <row r="62" spans="1:13" ht="26.25">
      <c r="A62" s="1"/>
      <c r="B62" s="1"/>
      <c r="C62" s="1"/>
      <c r="D62" s="1"/>
      <c r="E62" s="8"/>
      <c r="F62" s="1"/>
      <c r="G62" s="1"/>
      <c r="H62" s="1"/>
      <c r="I62" s="243" t="s">
        <v>30</v>
      </c>
      <c r="J62" s="238"/>
      <c r="K62" s="238"/>
      <c r="L62" s="5"/>
      <c r="M62" s="5"/>
    </row>
    <row r="63" spans="1:13" ht="26.25">
      <c r="A63" s="1"/>
      <c r="B63" s="1"/>
      <c r="C63" s="1"/>
      <c r="D63" s="1"/>
      <c r="E63" s="8"/>
      <c r="F63" s="1"/>
      <c r="G63" s="1"/>
      <c r="H63" s="1"/>
      <c r="I63" s="243" t="s">
        <v>27</v>
      </c>
      <c r="J63" s="238"/>
      <c r="K63" s="238"/>
      <c r="L63" s="5"/>
      <c r="M63" s="5"/>
    </row>
    <row r="64" spans="1:13">
      <c r="A64" s="1"/>
      <c r="B64" s="1"/>
      <c r="C64" s="1"/>
      <c r="D64" s="1"/>
      <c r="E64" s="8"/>
      <c r="F64" s="1"/>
      <c r="G64" s="1"/>
      <c r="H64" s="1"/>
      <c r="I64" s="244"/>
      <c r="J64" s="238"/>
      <c r="K64" s="238"/>
      <c r="L64" s="1"/>
      <c r="M64" s="1"/>
    </row>
    <row r="65" spans="1:13">
      <c r="A65" s="1"/>
      <c r="B65" s="1"/>
      <c r="C65" s="1"/>
      <c r="D65" s="1"/>
      <c r="E65" s="8"/>
      <c r="F65" s="1"/>
      <c r="G65" s="1"/>
      <c r="H65" s="1"/>
      <c r="I65" s="1"/>
      <c r="J65" s="1"/>
      <c r="K65" s="1"/>
      <c r="L65" s="1"/>
      <c r="M65" s="1"/>
    </row>
    <row r="66" spans="1:13" ht="26.25">
      <c r="A66" s="245" t="s">
        <v>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2"/>
    </row>
    <row r="67" spans="1:13" ht="26.25">
      <c r="A67" s="246" t="s">
        <v>29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8"/>
      <c r="M67" s="22"/>
    </row>
    <row r="68" spans="1:13" ht="99.75" customHeight="1">
      <c r="A68" s="23" t="s">
        <v>31</v>
      </c>
      <c r="B68" s="23" t="s">
        <v>32</v>
      </c>
      <c r="C68" s="23" t="s">
        <v>33</v>
      </c>
      <c r="D68" s="23" t="s">
        <v>34</v>
      </c>
      <c r="E68" s="23" t="s">
        <v>35</v>
      </c>
      <c r="F68" s="23" t="s">
        <v>36</v>
      </c>
      <c r="G68" s="23" t="s">
        <v>37</v>
      </c>
      <c r="H68" s="23" t="s">
        <v>38</v>
      </c>
      <c r="I68" s="23" t="s">
        <v>39</v>
      </c>
      <c r="J68" s="23" t="s">
        <v>40</v>
      </c>
      <c r="K68" s="25" t="s">
        <v>41</v>
      </c>
      <c r="L68" s="23" t="s">
        <v>42</v>
      </c>
      <c r="M68" s="27"/>
    </row>
    <row r="69" spans="1:13" ht="93.75" customHeight="1">
      <c r="A69" s="249" t="s">
        <v>44</v>
      </c>
      <c r="B69" s="249" t="s">
        <v>45</v>
      </c>
      <c r="C69" s="252">
        <v>1</v>
      </c>
      <c r="D69" s="29" t="s">
        <v>47</v>
      </c>
      <c r="E69" s="29" t="str">
        <f>VLOOKUP(D69,'KHO TNJ'!$B$6:$C1072,2,FALSE)</f>
        <v>CX1NOA0065</v>
      </c>
      <c r="F69" s="30"/>
      <c r="G69" s="31" t="s">
        <v>51</v>
      </c>
      <c r="H69" s="31">
        <v>680</v>
      </c>
      <c r="I69" s="29"/>
      <c r="J69" s="32"/>
      <c r="K69" s="32"/>
      <c r="L69" s="33"/>
      <c r="M69" s="33"/>
    </row>
    <row r="70" spans="1:13" ht="102" customHeight="1">
      <c r="A70" s="250"/>
      <c r="B70" s="250"/>
      <c r="C70" s="250"/>
      <c r="D70" s="29" t="s">
        <v>52</v>
      </c>
      <c r="E70" s="29" t="str">
        <f>VLOOKUP(D70,'KHO TNJ'!$B$6:$C1072,2,FALSE)</f>
        <v>CX1NOA0109</v>
      </c>
      <c r="F70" s="36"/>
      <c r="G70" s="31" t="s">
        <v>51</v>
      </c>
      <c r="H70" s="31">
        <v>6210</v>
      </c>
      <c r="I70" s="29"/>
      <c r="J70" s="32"/>
      <c r="K70" s="32"/>
      <c r="L70" s="33"/>
      <c r="M70" s="33"/>
    </row>
    <row r="71" spans="1:13" ht="102" customHeight="1">
      <c r="A71" s="250"/>
      <c r="B71" s="250"/>
      <c r="C71" s="250"/>
      <c r="D71" s="29" t="s">
        <v>55</v>
      </c>
      <c r="E71" s="29" t="str">
        <f>VLOOKUP(D71,'KHO TNJ'!$B$6:$C1072,2,FALSE)</f>
        <v>CX1NOA0110</v>
      </c>
      <c r="F71" s="36"/>
      <c r="G71" s="31" t="s">
        <v>51</v>
      </c>
      <c r="H71" s="31">
        <v>1275</v>
      </c>
      <c r="I71" s="29"/>
      <c r="J71" s="32"/>
      <c r="K71" s="32"/>
      <c r="L71" s="33"/>
      <c r="M71" s="33"/>
    </row>
    <row r="72" spans="1:13" ht="102" customHeight="1">
      <c r="A72" s="250"/>
      <c r="B72" s="250"/>
      <c r="C72" s="250"/>
      <c r="D72" s="28" t="s">
        <v>57</v>
      </c>
      <c r="E72" s="29" t="str">
        <f>VLOOKUP(D72,'KHO TNJ'!$B$6:$C1072,2,FALSE)</f>
        <v>CX1NOA0404</v>
      </c>
      <c r="F72" s="36"/>
      <c r="G72" s="31" t="s">
        <v>51</v>
      </c>
      <c r="H72" s="37">
        <v>440</v>
      </c>
      <c r="I72" s="29"/>
      <c r="J72" s="32"/>
      <c r="K72" s="32"/>
      <c r="L72" s="38"/>
      <c r="M72" s="38"/>
    </row>
    <row r="73" spans="1:13" ht="102" customHeight="1">
      <c r="A73" s="250"/>
      <c r="B73" s="250"/>
      <c r="C73" s="250"/>
      <c r="D73" s="28" t="s">
        <v>60</v>
      </c>
      <c r="E73" s="29" t="str">
        <f>VLOOKUP(D73,'KHO TNJ'!$B$6:$C1072,2,FALSE)</f>
        <v>CX1NOA0149</v>
      </c>
      <c r="F73" s="36"/>
      <c r="G73" s="31" t="s">
        <v>51</v>
      </c>
      <c r="H73" s="37">
        <v>92</v>
      </c>
      <c r="I73" s="29"/>
      <c r="J73" s="32"/>
      <c r="K73" s="32"/>
      <c r="L73" s="38"/>
      <c r="M73" s="38"/>
    </row>
    <row r="74" spans="1:13" ht="102" customHeight="1">
      <c r="A74" s="250"/>
      <c r="B74" s="250"/>
      <c r="C74" s="250"/>
      <c r="D74" s="28" t="s">
        <v>59</v>
      </c>
      <c r="E74" s="29" t="str">
        <f>VLOOKUP(D74,'KHO TNJ'!$B$6:$C1072,2,FALSE)</f>
        <v>CX1NOA0151</v>
      </c>
      <c r="F74" s="36"/>
      <c r="G74" s="31" t="s">
        <v>51</v>
      </c>
      <c r="H74" s="37">
        <v>750</v>
      </c>
      <c r="I74" s="29"/>
      <c r="J74" s="32"/>
      <c r="K74" s="32"/>
      <c r="L74" s="38"/>
      <c r="M74" s="38"/>
    </row>
    <row r="75" spans="1:13" ht="102" customHeight="1">
      <c r="A75" s="250"/>
      <c r="B75" s="250"/>
      <c r="C75" s="250"/>
      <c r="D75" s="28" t="s">
        <v>65</v>
      </c>
      <c r="E75" s="29" t="str">
        <f>VLOOKUP(D75,'KHO TNJ'!$B$6:$C1072,2,FALSE)</f>
        <v>CX1NOA0115</v>
      </c>
      <c r="F75" s="40"/>
      <c r="G75" s="31" t="s">
        <v>53</v>
      </c>
      <c r="H75" s="31">
        <v>3</v>
      </c>
      <c r="I75" s="29"/>
      <c r="J75" s="32"/>
      <c r="K75" s="32"/>
      <c r="L75" s="33"/>
      <c r="M75" s="33"/>
    </row>
    <row r="76" spans="1:13" ht="102" customHeight="1">
      <c r="A76" s="250"/>
      <c r="B76" s="250"/>
      <c r="C76" s="250"/>
      <c r="D76" s="28" t="s">
        <v>69</v>
      </c>
      <c r="E76" s="29" t="str">
        <f>VLOOKUP(D76,'KHO TNJ'!$B$6:$C1072,2,FALSE)</f>
        <v>CX1NOA0431</v>
      </c>
      <c r="F76" s="40"/>
      <c r="G76" s="31" t="s">
        <v>53</v>
      </c>
      <c r="H76" s="31">
        <v>3</v>
      </c>
      <c r="I76" s="29"/>
      <c r="J76" s="32"/>
      <c r="K76" s="32"/>
      <c r="L76" s="33"/>
      <c r="M76" s="33"/>
    </row>
    <row r="77" spans="1:13" ht="102" customHeight="1">
      <c r="A77" s="250"/>
      <c r="B77" s="250"/>
      <c r="C77" s="250"/>
      <c r="D77" s="28" t="s">
        <v>67</v>
      </c>
      <c r="E77" s="29" t="str">
        <f>VLOOKUP(D77,'KHO TNJ'!$B$6:$C1072,2,FALSE)</f>
        <v>CX1NOA0011</v>
      </c>
      <c r="F77" s="40"/>
      <c r="G77" s="31" t="s">
        <v>53</v>
      </c>
      <c r="H77" s="31">
        <v>3</v>
      </c>
      <c r="I77" s="29"/>
      <c r="J77" s="32"/>
      <c r="K77" s="32"/>
      <c r="L77" s="33"/>
      <c r="M77" s="33"/>
    </row>
    <row r="78" spans="1:13" ht="102" customHeight="1">
      <c r="A78" s="250"/>
      <c r="B78" s="250"/>
      <c r="C78" s="250"/>
      <c r="D78" s="29" t="s">
        <v>63</v>
      </c>
      <c r="E78" s="29" t="str">
        <f>VLOOKUP(D78,'KHO TNJ'!$B$6:$C1072,2,FALSE)</f>
        <v>CX1NOA0025</v>
      </c>
      <c r="F78" s="39"/>
      <c r="G78" s="31" t="s">
        <v>51</v>
      </c>
      <c r="H78" s="31">
        <v>17</v>
      </c>
      <c r="I78" s="29"/>
      <c r="J78" s="32"/>
      <c r="K78" s="32"/>
      <c r="L78" s="33"/>
      <c r="M78" s="33"/>
    </row>
    <row r="79" spans="1:13" ht="102" customHeight="1">
      <c r="A79" s="250"/>
      <c r="B79" s="250"/>
      <c r="C79" s="250"/>
      <c r="D79" s="29" t="s">
        <v>70</v>
      </c>
      <c r="E79" s="29" t="str">
        <f>VLOOKUP(D79,'KHO TNJ'!$B$6:$C1072,2,FALSE)</f>
        <v>CX1RBI0427</v>
      </c>
      <c r="F79" s="39"/>
      <c r="G79" s="31" t="s">
        <v>53</v>
      </c>
      <c r="H79" s="31">
        <v>4</v>
      </c>
      <c r="I79" s="29"/>
      <c r="J79" s="32"/>
      <c r="K79" s="32"/>
      <c r="L79" s="33"/>
      <c r="M79" s="33"/>
    </row>
    <row r="80" spans="1:13" ht="102" customHeight="1">
      <c r="A80" s="250"/>
      <c r="B80" s="250"/>
      <c r="C80" s="250"/>
      <c r="D80" s="28" t="s">
        <v>72</v>
      </c>
      <c r="E80" s="29" t="str">
        <f>VLOOKUP(D80,'KHO TNJ'!$B$6:$C1072,2,FALSE)</f>
        <v>CX1NOA0277</v>
      </c>
      <c r="F80" s="39"/>
      <c r="G80" s="31" t="s">
        <v>53</v>
      </c>
      <c r="H80" s="31">
        <v>34</v>
      </c>
      <c r="I80" s="29"/>
      <c r="J80" s="32"/>
      <c r="K80" s="32"/>
      <c r="L80" s="33"/>
      <c r="M80" s="33"/>
    </row>
    <row r="81" spans="1:13" ht="102" customHeight="1">
      <c r="A81" s="250"/>
      <c r="B81" s="250"/>
      <c r="C81" s="250"/>
      <c r="D81" s="28" t="s">
        <v>78</v>
      </c>
      <c r="E81" s="29" t="str">
        <f>VLOOKUP(D81,'KHO TNJ'!$B$6:$C1072,2,FALSE)</f>
        <v>CX1VVU0575</v>
      </c>
      <c r="F81" s="39"/>
      <c r="G81" s="31" t="s">
        <v>53</v>
      </c>
      <c r="H81" s="31">
        <v>1</v>
      </c>
      <c r="I81" s="29"/>
      <c r="J81" s="32"/>
      <c r="K81" s="32"/>
      <c r="L81" s="33"/>
      <c r="M81" s="33"/>
    </row>
    <row r="82" spans="1:13" ht="102" customHeight="1">
      <c r="A82" s="250"/>
      <c r="B82" s="250"/>
      <c r="C82" s="250"/>
      <c r="D82" s="28" t="s">
        <v>75</v>
      </c>
      <c r="E82" s="29" t="str">
        <f>VLOOKUP(D82,'KHO TNJ'!$B$6:$C1072,2,FALSE)</f>
        <v>CX1VVU0574</v>
      </c>
      <c r="F82" s="39"/>
      <c r="G82" s="31" t="s">
        <v>53</v>
      </c>
      <c r="H82" s="31">
        <v>2</v>
      </c>
      <c r="I82" s="29"/>
      <c r="J82" s="32"/>
      <c r="K82" s="32"/>
      <c r="L82" s="33"/>
      <c r="M82" s="33"/>
    </row>
    <row r="83" spans="1:13" ht="102" customHeight="1">
      <c r="A83" s="250"/>
      <c r="B83" s="250"/>
      <c r="C83" s="250"/>
      <c r="D83" s="28" t="s">
        <v>77</v>
      </c>
      <c r="E83" s="29" t="str">
        <f>VLOOKUP(D83,'KHO TNJ'!$B$6:$C1072,2,FALSE)</f>
        <v>CX1NOA0430</v>
      </c>
      <c r="F83" s="40"/>
      <c r="G83" s="31" t="s">
        <v>53</v>
      </c>
      <c r="H83" s="31">
        <v>4</v>
      </c>
      <c r="I83" s="29"/>
      <c r="J83" s="32"/>
      <c r="K83" s="32"/>
      <c r="L83" s="33"/>
      <c r="M83" s="33"/>
    </row>
    <row r="84" spans="1:13" ht="102" customHeight="1">
      <c r="A84" s="250"/>
      <c r="B84" s="250"/>
      <c r="C84" s="250"/>
      <c r="D84" s="28" t="s">
        <v>61</v>
      </c>
      <c r="E84" s="29" t="str">
        <f>VLOOKUP(D84,'KHO TNJ'!$B$6:$C1072,2,FALSE)</f>
        <v>CX1NOA0001</v>
      </c>
      <c r="F84" s="39"/>
      <c r="G84" s="31" t="s">
        <v>53</v>
      </c>
      <c r="H84" s="31">
        <v>4</v>
      </c>
      <c r="I84" s="29"/>
      <c r="J84" s="32"/>
      <c r="K84" s="32"/>
      <c r="L84" s="33"/>
      <c r="M84" s="33"/>
    </row>
    <row r="85" spans="1:13" ht="102" customHeight="1">
      <c r="A85" s="251"/>
      <c r="B85" s="251"/>
      <c r="C85" s="251"/>
      <c r="D85" s="28" t="s">
        <v>89</v>
      </c>
      <c r="E85" s="29" t="str">
        <f>VLOOKUP(D85,'KHO TNJ'!$B$6:$C1072,2,FALSE)</f>
        <v>CX1NOA0178</v>
      </c>
      <c r="F85" s="39"/>
      <c r="G85" s="31" t="s">
        <v>53</v>
      </c>
      <c r="H85" s="31">
        <v>8</v>
      </c>
      <c r="I85" s="29"/>
      <c r="J85" s="32"/>
      <c r="K85" s="32"/>
      <c r="L85" s="33"/>
      <c r="M85" s="33"/>
    </row>
    <row r="86" spans="1:13" ht="99" customHeight="1">
      <c r="A86" s="249" t="s">
        <v>91</v>
      </c>
      <c r="B86" s="249"/>
      <c r="C86" s="249">
        <v>1</v>
      </c>
      <c r="D86" s="28" t="s">
        <v>92</v>
      </c>
      <c r="E86" s="29" t="str">
        <f>VLOOKUP(D86,'KHO TNJ'!$B$6:$C1072,2,FALSE)</f>
        <v>CX1TBM0142</v>
      </c>
      <c r="F86" s="40"/>
      <c r="G86" s="31" t="s">
        <v>53</v>
      </c>
      <c r="H86" s="37">
        <v>1</v>
      </c>
      <c r="I86" s="29"/>
      <c r="J86" s="32"/>
      <c r="K86" s="32"/>
      <c r="L86" s="38"/>
      <c r="M86" s="38"/>
    </row>
    <row r="87" spans="1:13" ht="81" customHeight="1">
      <c r="A87" s="250"/>
      <c r="B87" s="250"/>
      <c r="C87" s="250"/>
      <c r="D87" s="28" t="s">
        <v>96</v>
      </c>
      <c r="E87" s="29" t="str">
        <f>VLOOKUP(D87,'KHO TNJ'!$B$6:$C1072,2,FALSE)</f>
        <v>CX1NOA0022</v>
      </c>
      <c r="F87" s="39"/>
      <c r="G87" s="31" t="s">
        <v>51</v>
      </c>
      <c r="H87" s="37">
        <v>685</v>
      </c>
      <c r="I87" s="29"/>
      <c r="J87" s="32"/>
      <c r="K87" s="32"/>
      <c r="L87" s="38"/>
      <c r="M87" s="38"/>
    </row>
    <row r="88" spans="1:13" ht="104.25" customHeight="1">
      <c r="A88" s="250"/>
      <c r="B88" s="250"/>
      <c r="C88" s="250"/>
      <c r="D88" s="28" t="s">
        <v>63</v>
      </c>
      <c r="E88" s="29" t="str">
        <f>VLOOKUP(D88,'KHO TNJ'!$B$6:$C1072,2,FALSE)</f>
        <v>CX1NOA0025</v>
      </c>
      <c r="F88" s="39"/>
      <c r="G88" s="31" t="s">
        <v>53</v>
      </c>
      <c r="H88" s="37">
        <v>12</v>
      </c>
      <c r="I88" s="29"/>
      <c r="J88" s="32"/>
      <c r="K88" s="32"/>
      <c r="L88" s="38"/>
      <c r="M88" s="38"/>
    </row>
    <row r="89" spans="1:13" ht="96" customHeight="1">
      <c r="A89" s="251"/>
      <c r="B89" s="251"/>
      <c r="C89" s="251"/>
      <c r="D89" s="28" t="s">
        <v>104</v>
      </c>
      <c r="E89" s="29" t="str">
        <f>VLOOKUP(D89,'KHO TNJ'!$B$6:$C1072,2,FALSE)</f>
        <v>CX1NOA0127</v>
      </c>
      <c r="F89" s="40"/>
      <c r="G89" s="31" t="s">
        <v>53</v>
      </c>
      <c r="H89" s="37">
        <v>2</v>
      </c>
      <c r="I89" s="29"/>
      <c r="J89" s="32"/>
      <c r="K89" s="32"/>
      <c r="L89" s="38"/>
      <c r="M89" s="38"/>
    </row>
    <row r="90" spans="1:13" ht="79.5" customHeight="1">
      <c r="A90" s="249" t="s">
        <v>108</v>
      </c>
      <c r="B90" s="249"/>
      <c r="C90" s="249">
        <v>1</v>
      </c>
      <c r="D90" s="28" t="s">
        <v>92</v>
      </c>
      <c r="E90" s="29" t="str">
        <f>VLOOKUP(D90,'KHO TNJ'!$B$6:$C1072,2,FALSE)</f>
        <v>CX1TBM0142</v>
      </c>
      <c r="F90" s="40"/>
      <c r="G90" s="31" t="s">
        <v>53</v>
      </c>
      <c r="H90" s="37">
        <v>1</v>
      </c>
      <c r="I90" s="29"/>
      <c r="J90" s="32"/>
      <c r="K90" s="32"/>
      <c r="L90" s="38"/>
      <c r="M90" s="38"/>
    </row>
    <row r="91" spans="1:13" ht="98.25" customHeight="1">
      <c r="A91" s="250"/>
      <c r="B91" s="250"/>
      <c r="C91" s="250"/>
      <c r="D91" s="28" t="s">
        <v>114</v>
      </c>
      <c r="E91" s="29" t="str">
        <f>VLOOKUP(D91,'KHO TNJ'!$B$6:$C1072,2,FALSE)</f>
        <v>CX1NOA0084</v>
      </c>
      <c r="F91" s="39"/>
      <c r="G91" s="31" t="s">
        <v>53</v>
      </c>
      <c r="H91" s="37">
        <v>1</v>
      </c>
      <c r="I91" s="29"/>
      <c r="J91" s="32"/>
      <c r="K91" s="32"/>
      <c r="L91" s="38"/>
      <c r="M91" s="38"/>
    </row>
    <row r="92" spans="1:13" ht="81" customHeight="1">
      <c r="A92" s="250"/>
      <c r="B92" s="250"/>
      <c r="C92" s="250"/>
      <c r="D92" s="28" t="s">
        <v>119</v>
      </c>
      <c r="E92" s="29" t="str">
        <f>VLOOKUP(D92,'KHO TNJ'!$B$6:$C1072,2,FALSE)</f>
        <v>CX1NOA0376</v>
      </c>
      <c r="F92" s="39"/>
      <c r="G92" s="31" t="s">
        <v>53</v>
      </c>
      <c r="H92" s="37">
        <v>0.5</v>
      </c>
      <c r="I92" s="29"/>
      <c r="J92" s="32"/>
      <c r="K92" s="32"/>
      <c r="L92" s="42"/>
      <c r="M92" s="42"/>
    </row>
    <row r="93" spans="1:13" ht="82.5" customHeight="1">
      <c r="A93" s="250"/>
      <c r="B93" s="250"/>
      <c r="C93" s="250"/>
      <c r="D93" s="28" t="s">
        <v>125</v>
      </c>
      <c r="E93" s="29" t="str">
        <f>VLOOKUP(D93,'KHO TNJ'!$B$6:$C1072,2,FALSE)</f>
        <v>CX1NOA0547</v>
      </c>
      <c r="F93" s="39"/>
      <c r="G93" s="31" t="s">
        <v>53</v>
      </c>
      <c r="H93" s="37">
        <v>0.5</v>
      </c>
      <c r="I93" s="29"/>
      <c r="J93" s="32"/>
      <c r="K93" s="32"/>
      <c r="L93" s="42"/>
      <c r="M93" s="42"/>
    </row>
    <row r="94" spans="1:13" ht="77.25" customHeight="1">
      <c r="A94" s="250"/>
      <c r="B94" s="250"/>
      <c r="C94" s="250"/>
      <c r="D94" s="28" t="s">
        <v>129</v>
      </c>
      <c r="E94" s="29" t="str">
        <f>VLOOKUP(D94,'KHO TNJ'!$B$6:$C1072,2,FALSE)</f>
        <v>CX1NOA0060</v>
      </c>
      <c r="F94" s="39"/>
      <c r="G94" s="31" t="s">
        <v>53</v>
      </c>
      <c r="H94" s="37">
        <v>1</v>
      </c>
      <c r="I94" s="29"/>
      <c r="J94" s="32"/>
      <c r="K94" s="32"/>
      <c r="L94" s="38"/>
      <c r="M94" s="38"/>
    </row>
    <row r="95" spans="1:13" ht="97.5" customHeight="1">
      <c r="A95" s="251"/>
      <c r="B95" s="251"/>
      <c r="C95" s="251"/>
      <c r="D95" s="28" t="s">
        <v>135</v>
      </c>
      <c r="E95" s="29" t="str">
        <f>VLOOKUP(D95,'KHO TNJ'!$B$6:$C1072,2,FALSE)</f>
        <v>CX1NOA0176</v>
      </c>
      <c r="F95" s="40"/>
      <c r="G95" s="31" t="s">
        <v>53</v>
      </c>
      <c r="H95" s="37">
        <v>4</v>
      </c>
      <c r="I95" s="29"/>
      <c r="J95" s="32"/>
      <c r="K95" s="32"/>
      <c r="L95" s="38"/>
      <c r="M95" s="38"/>
    </row>
    <row r="96" spans="1:13" ht="144.75" customHeight="1">
      <c r="A96" s="249" t="s">
        <v>137</v>
      </c>
      <c r="B96" s="249" t="s">
        <v>140</v>
      </c>
      <c r="C96" s="249">
        <v>2</v>
      </c>
      <c r="D96" s="28" t="s">
        <v>142</v>
      </c>
      <c r="E96" s="29" t="str">
        <f>VLOOKUP(D96,'KHO TNJ'!$B$6:$C1072,2,FALSE)</f>
        <v>CX1NOA0541</v>
      </c>
      <c r="F96" s="40"/>
      <c r="G96" s="31" t="s">
        <v>51</v>
      </c>
      <c r="H96" s="37">
        <v>12964</v>
      </c>
      <c r="I96" s="29"/>
      <c r="J96" s="32"/>
      <c r="K96" s="32"/>
      <c r="L96" s="38"/>
      <c r="M96" s="38"/>
    </row>
    <row r="97" spans="1:13" ht="103.5" customHeight="1">
      <c r="A97" s="250"/>
      <c r="B97" s="250"/>
      <c r="C97" s="250"/>
      <c r="D97" s="28" t="s">
        <v>147</v>
      </c>
      <c r="E97" s="29" t="str">
        <f>VLOOKUP(D97,'KHO TNJ'!$B$6:$C1072,2,FALSE)</f>
        <v>CX1NOA0506</v>
      </c>
      <c r="F97" s="39"/>
      <c r="G97" s="31" t="s">
        <v>51</v>
      </c>
      <c r="H97" s="37">
        <v>3104</v>
      </c>
      <c r="I97" s="29"/>
      <c r="J97" s="32"/>
      <c r="K97" s="32"/>
      <c r="L97" s="38"/>
      <c r="M97" s="38"/>
    </row>
    <row r="98" spans="1:13" ht="103.5" customHeight="1">
      <c r="A98" s="250"/>
      <c r="B98" s="250"/>
      <c r="C98" s="250"/>
      <c r="D98" s="28" t="s">
        <v>152</v>
      </c>
      <c r="E98" s="29" t="str">
        <f>VLOOKUP(D98,'KHO TNJ'!$B$6:$C1072,2,FALSE)</f>
        <v>CX1NOA0507</v>
      </c>
      <c r="F98" s="39"/>
      <c r="G98" s="31" t="s">
        <v>51</v>
      </c>
      <c r="H98" s="37">
        <v>4144</v>
      </c>
      <c r="I98" s="29"/>
      <c r="J98" s="32"/>
      <c r="K98" s="32"/>
      <c r="L98" s="38"/>
      <c r="M98" s="38"/>
    </row>
    <row r="99" spans="1:13" ht="103.5" customHeight="1">
      <c r="A99" s="250"/>
      <c r="B99" s="250"/>
      <c r="C99" s="250"/>
      <c r="D99" s="28" t="s">
        <v>156</v>
      </c>
      <c r="E99" s="29" t="str">
        <f>VLOOKUP(D99,'KHO TNJ'!$B$6:$C1072,2,FALSE)</f>
        <v>CX1VVU0593</v>
      </c>
      <c r="F99" s="39"/>
      <c r="G99" s="31" t="s">
        <v>53</v>
      </c>
      <c r="H99" s="37">
        <v>4</v>
      </c>
      <c r="I99" s="29"/>
      <c r="J99" s="32"/>
      <c r="K99" s="32"/>
      <c r="L99" s="38"/>
      <c r="M99" s="38"/>
    </row>
    <row r="100" spans="1:13" ht="103.5" customHeight="1">
      <c r="A100" s="250"/>
      <c r="B100" s="250"/>
      <c r="C100" s="250"/>
      <c r="D100" s="28" t="s">
        <v>147</v>
      </c>
      <c r="E100" s="29" t="str">
        <f>VLOOKUP(D100,'KHO TNJ'!$B$6:$C1072,2,FALSE)</f>
        <v>CX1NOA0506</v>
      </c>
      <c r="F100" s="39"/>
      <c r="G100" s="31" t="s">
        <v>51</v>
      </c>
      <c r="H100" s="37">
        <v>2096</v>
      </c>
      <c r="I100" s="29"/>
      <c r="J100" s="32"/>
      <c r="K100" s="32"/>
      <c r="L100" s="38"/>
      <c r="M100" s="38"/>
    </row>
    <row r="101" spans="1:13" ht="103.5" customHeight="1">
      <c r="A101" s="250"/>
      <c r="B101" s="250"/>
      <c r="C101" s="250"/>
      <c r="D101" s="28" t="s">
        <v>142</v>
      </c>
      <c r="E101" s="29" t="str">
        <f>VLOOKUP(D101,'KHO TNJ'!$B$6:$C1072,2,FALSE)</f>
        <v>CX1NOA0541</v>
      </c>
      <c r="F101" s="39"/>
      <c r="G101" s="31" t="s">
        <v>51</v>
      </c>
      <c r="H101" s="37">
        <v>2134</v>
      </c>
      <c r="I101" s="29"/>
      <c r="J101" s="32"/>
      <c r="K101" s="32"/>
      <c r="L101" s="38"/>
      <c r="M101" s="38"/>
    </row>
    <row r="102" spans="1:13" ht="103.5" customHeight="1">
      <c r="A102" s="250"/>
      <c r="B102" s="250"/>
      <c r="C102" s="250"/>
      <c r="D102" s="28" t="s">
        <v>164</v>
      </c>
      <c r="E102" s="29" t="str">
        <f>VLOOKUP(D102,'KHO TNJ'!$B$6:$C1072,2,FALSE)</f>
        <v>CX1VVU0591</v>
      </c>
      <c r="F102" s="39"/>
      <c r="G102" s="31" t="s">
        <v>53</v>
      </c>
      <c r="H102" s="37">
        <v>2</v>
      </c>
      <c r="I102" s="29"/>
      <c r="J102" s="32"/>
      <c r="K102" s="32"/>
      <c r="L102" s="38"/>
      <c r="M102" s="38"/>
    </row>
    <row r="103" spans="1:13" ht="103.5" customHeight="1">
      <c r="A103" s="250"/>
      <c r="B103" s="250"/>
      <c r="C103" s="250"/>
      <c r="D103" s="28" t="s">
        <v>168</v>
      </c>
      <c r="E103" s="29" t="str">
        <f>VLOOKUP(D103,'KHO TNJ'!$B$6:$C1072,2,FALSE)</f>
        <v>CX1VVU0570</v>
      </c>
      <c r="F103" s="39"/>
      <c r="G103" s="31" t="s">
        <v>53</v>
      </c>
      <c r="H103" s="37">
        <v>1</v>
      </c>
      <c r="I103" s="29"/>
      <c r="J103" s="32"/>
      <c r="K103" s="32"/>
      <c r="L103" s="38"/>
      <c r="M103" s="38"/>
    </row>
    <row r="104" spans="1:13" ht="103.5" customHeight="1">
      <c r="A104" s="250"/>
      <c r="B104" s="250"/>
      <c r="C104" s="250"/>
      <c r="D104" s="28" t="s">
        <v>172</v>
      </c>
      <c r="E104" s="29" t="str">
        <f>VLOOKUP(D104,'KHO TNJ'!$B$6:$C1072,2,FALSE)</f>
        <v>CX1NOA0232</v>
      </c>
      <c r="F104" s="39"/>
      <c r="G104" s="31" t="s">
        <v>53</v>
      </c>
      <c r="H104" s="37">
        <v>2</v>
      </c>
      <c r="I104" s="29"/>
      <c r="J104" s="32"/>
      <c r="K104" s="32"/>
      <c r="L104" s="38"/>
      <c r="M104" s="38"/>
    </row>
    <row r="105" spans="1:13" ht="109.5" customHeight="1">
      <c r="A105" s="250"/>
      <c r="B105" s="250"/>
      <c r="C105" s="250"/>
      <c r="D105" s="28" t="s">
        <v>175</v>
      </c>
      <c r="E105" s="29" t="str">
        <f>VLOOKUP(D105,'KHO TNJ'!$B$6:$C1072,2,FALSE)</f>
        <v>CX1NOA0282</v>
      </c>
      <c r="F105" s="40"/>
      <c r="G105" s="31" t="s">
        <v>53</v>
      </c>
      <c r="H105" s="37">
        <v>8</v>
      </c>
      <c r="I105" s="29"/>
      <c r="J105" s="32"/>
      <c r="K105" s="32"/>
      <c r="L105" s="38"/>
      <c r="M105" s="38"/>
    </row>
    <row r="106" spans="1:13" ht="109.5" customHeight="1">
      <c r="A106" s="250"/>
      <c r="B106" s="250"/>
      <c r="C106" s="250"/>
      <c r="D106" s="28" t="s">
        <v>181</v>
      </c>
      <c r="E106" s="29" t="str">
        <f>VLOOKUP(D106,'KHO TNJ'!$B$6:$C1072,2,FALSE)</f>
        <v>CX1NOA0435</v>
      </c>
      <c r="F106" s="40"/>
      <c r="G106" s="31" t="s">
        <v>53</v>
      </c>
      <c r="H106" s="37">
        <v>12</v>
      </c>
      <c r="I106" s="29"/>
      <c r="J106" s="32"/>
      <c r="K106" s="32"/>
      <c r="L106" s="38"/>
      <c r="M106" s="38"/>
    </row>
    <row r="107" spans="1:13" ht="109.5" customHeight="1">
      <c r="A107" s="250"/>
      <c r="B107" s="250"/>
      <c r="C107" s="250"/>
      <c r="D107" s="28" t="s">
        <v>61</v>
      </c>
      <c r="E107" s="29" t="str">
        <f>VLOOKUP(D107,'KHO TNJ'!$B$6:$C1072,2,FALSE)</f>
        <v>CX1NOA0001</v>
      </c>
      <c r="F107" s="40"/>
      <c r="G107" s="31" t="s">
        <v>53</v>
      </c>
      <c r="H107" s="37">
        <v>22</v>
      </c>
      <c r="I107" s="29"/>
      <c r="J107" s="32"/>
      <c r="K107" s="32"/>
      <c r="L107" s="38"/>
      <c r="M107" s="38"/>
    </row>
    <row r="108" spans="1:13" ht="109.5" customHeight="1">
      <c r="A108" s="250"/>
      <c r="B108" s="250"/>
      <c r="C108" s="250"/>
      <c r="D108" s="28" t="s">
        <v>62</v>
      </c>
      <c r="E108" s="29" t="str">
        <f>VLOOKUP(D108,'KHO TNJ'!$B$6:$C1072,2,FALSE)</f>
        <v>CX1NOA0178</v>
      </c>
      <c r="F108" s="40"/>
      <c r="G108" s="31" t="s">
        <v>53</v>
      </c>
      <c r="H108" s="37">
        <v>44</v>
      </c>
      <c r="I108" s="29"/>
      <c r="J108" s="32"/>
      <c r="K108" s="32"/>
      <c r="L108" s="38"/>
      <c r="M108" s="38"/>
    </row>
    <row r="109" spans="1:13" ht="109.5" customHeight="1">
      <c r="A109" s="250"/>
      <c r="B109" s="250"/>
      <c r="C109" s="250"/>
      <c r="D109" s="28" t="s">
        <v>144</v>
      </c>
      <c r="E109" s="29" t="str">
        <f>VLOOKUP(D109,'KHO TNJ'!$B$6:$C1072,2,FALSE)</f>
        <v>CX1NOA0010</v>
      </c>
      <c r="F109" s="40"/>
      <c r="G109" s="31" t="s">
        <v>53</v>
      </c>
      <c r="H109" s="37">
        <v>8</v>
      </c>
      <c r="I109" s="29"/>
      <c r="J109" s="32"/>
      <c r="K109" s="32"/>
      <c r="L109" s="38"/>
      <c r="M109" s="38"/>
    </row>
    <row r="110" spans="1:13" ht="109.5" customHeight="1">
      <c r="A110" s="251"/>
      <c r="B110" s="251"/>
      <c r="C110" s="251"/>
      <c r="D110" s="28" t="s">
        <v>72</v>
      </c>
      <c r="E110" s="29" t="str">
        <f>VLOOKUP(D110,'KHO TNJ'!$B$6:$C1072,2,FALSE)</f>
        <v>CX1NOA0277</v>
      </c>
      <c r="F110" s="40"/>
      <c r="G110" s="31" t="s">
        <v>53</v>
      </c>
      <c r="H110" s="37">
        <v>8</v>
      </c>
      <c r="I110" s="29"/>
      <c r="J110" s="32"/>
      <c r="K110" s="32"/>
      <c r="L110" s="38"/>
      <c r="M110" s="38"/>
    </row>
    <row r="111" spans="1:13" ht="115.5" customHeight="1">
      <c r="A111" s="28"/>
      <c r="B111" s="28"/>
      <c r="C111" s="28"/>
      <c r="D111" s="28" t="s">
        <v>197</v>
      </c>
      <c r="E111" s="29" t="str">
        <f>VLOOKUP(D111,'KHO TNJ'!$B$6:$C1072,2,FALSE)</f>
        <v>CX1HTP0439</v>
      </c>
      <c r="F111" s="40"/>
      <c r="G111" s="31" t="s">
        <v>53</v>
      </c>
      <c r="H111" s="37">
        <v>1</v>
      </c>
      <c r="I111" s="29"/>
      <c r="J111" s="32"/>
      <c r="K111" s="32"/>
      <c r="L111" s="38"/>
      <c r="M111" s="38"/>
    </row>
    <row r="112" spans="1:13" ht="116.25" customHeight="1">
      <c r="A112" s="249" t="s">
        <v>198</v>
      </c>
      <c r="B112" s="249"/>
      <c r="C112" s="249">
        <v>2</v>
      </c>
      <c r="D112" s="28" t="s">
        <v>200</v>
      </c>
      <c r="E112" s="29" t="str">
        <f>VLOOKUP(D112,'KHO TNJ'!$B$6:$C1072,2,FALSE)</f>
        <v>CX1CUX0029</v>
      </c>
      <c r="F112" s="39"/>
      <c r="G112" s="31" t="s">
        <v>53</v>
      </c>
      <c r="H112" s="37">
        <v>2</v>
      </c>
      <c r="I112" s="29"/>
      <c r="J112" s="32"/>
      <c r="K112" s="32"/>
      <c r="L112" s="38"/>
      <c r="M112" s="38"/>
    </row>
    <row r="113" spans="1:13" ht="116.25" customHeight="1">
      <c r="A113" s="250"/>
      <c r="B113" s="250"/>
      <c r="C113" s="250"/>
      <c r="D113" s="44" t="s">
        <v>206</v>
      </c>
      <c r="E113" s="29" t="str">
        <f>VLOOKUP(D113,'KHO TNJ'!$B$6:$C1072,2,FALSE)</f>
        <v>CX1NOA0434</v>
      </c>
      <c r="F113" s="40"/>
      <c r="G113" s="31" t="s">
        <v>53</v>
      </c>
      <c r="H113" s="37">
        <v>4</v>
      </c>
      <c r="I113" s="29"/>
      <c r="J113" s="32"/>
      <c r="K113" s="32"/>
      <c r="L113" s="38"/>
      <c r="M113" s="38"/>
    </row>
    <row r="114" spans="1:13" ht="112.5" customHeight="1">
      <c r="A114" s="250"/>
      <c r="B114" s="250"/>
      <c r="C114" s="250"/>
      <c r="D114" s="28" t="s">
        <v>173</v>
      </c>
      <c r="E114" s="29" t="str">
        <f>VLOOKUP(D114,'KHO TNJ'!$B$6:$C1072,2,FALSE)</f>
        <v>CX1NOA0240</v>
      </c>
      <c r="F114" s="40"/>
      <c r="G114" s="31" t="s">
        <v>53</v>
      </c>
      <c r="H114" s="37">
        <v>4</v>
      </c>
      <c r="I114" s="29"/>
      <c r="J114" s="32"/>
      <c r="K114" s="32"/>
      <c r="L114" s="38"/>
      <c r="M114" s="38"/>
    </row>
    <row r="115" spans="1:13" ht="112.5" customHeight="1">
      <c r="A115" s="251"/>
      <c r="B115" s="251"/>
      <c r="C115" s="251"/>
      <c r="D115" s="28" t="s">
        <v>176</v>
      </c>
      <c r="E115" s="29" t="str">
        <f>VLOOKUP(D115,'KHO TNJ'!$B$6:$C1072,2,FALSE)</f>
        <v>CX1NOA0539</v>
      </c>
      <c r="F115" s="40"/>
      <c r="G115" s="31" t="s">
        <v>53</v>
      </c>
      <c r="H115" s="37">
        <v>8</v>
      </c>
      <c r="I115" s="29"/>
      <c r="J115" s="32"/>
      <c r="K115" s="32"/>
      <c r="L115" s="38"/>
      <c r="M115" s="38"/>
    </row>
    <row r="116" spans="1:13" ht="113.25" customHeight="1">
      <c r="A116" s="249" t="s">
        <v>218</v>
      </c>
      <c r="B116" s="249"/>
      <c r="C116" s="249">
        <v>6</v>
      </c>
      <c r="D116" s="28" t="s">
        <v>234</v>
      </c>
      <c r="E116" s="29" t="str">
        <f>VLOOKUP(D116,'KHO TNJ'!$B$6:$C1072,2,FALSE)</f>
        <v>CX1NOA0124</v>
      </c>
      <c r="F116" s="40"/>
      <c r="G116" s="31" t="s">
        <v>51</v>
      </c>
      <c r="H116" s="37">
        <v>1203</v>
      </c>
      <c r="I116" s="29"/>
      <c r="J116" s="32"/>
      <c r="K116" s="32"/>
      <c r="L116" s="38"/>
      <c r="M116" s="38"/>
    </row>
    <row r="117" spans="1:13" ht="96" customHeight="1">
      <c r="A117" s="250"/>
      <c r="B117" s="250"/>
      <c r="C117" s="250"/>
      <c r="D117" s="28" t="s">
        <v>63</v>
      </c>
      <c r="E117" s="29" t="str">
        <f>VLOOKUP(D117,'KHO TNJ'!$B$6:$C1072,2,FALSE)</f>
        <v>CX1NOA0025</v>
      </c>
      <c r="F117" s="39"/>
      <c r="G117" s="31" t="s">
        <v>53</v>
      </c>
      <c r="H117" s="37">
        <v>18</v>
      </c>
      <c r="I117" s="29"/>
      <c r="J117" s="32"/>
      <c r="K117" s="32"/>
      <c r="L117" s="38"/>
      <c r="M117" s="38"/>
    </row>
    <row r="118" spans="1:13" ht="101.25" customHeight="1">
      <c r="A118" s="251"/>
      <c r="B118" s="251"/>
      <c r="C118" s="251"/>
      <c r="D118" s="28" t="s">
        <v>72</v>
      </c>
      <c r="E118" s="29" t="str">
        <f>VLOOKUP(D118,'KHO TNJ'!$B$6:$C1072,2,FALSE)</f>
        <v>CX1NOA0277</v>
      </c>
      <c r="F118" s="39"/>
      <c r="G118" s="31" t="s">
        <v>53</v>
      </c>
      <c r="H118" s="37">
        <v>18</v>
      </c>
      <c r="I118" s="29"/>
      <c r="J118" s="32"/>
      <c r="K118" s="32"/>
      <c r="L118" s="38"/>
      <c r="M118" s="38"/>
    </row>
    <row r="119" spans="1:13" ht="123.75" customHeight="1">
      <c r="A119" s="28"/>
      <c r="B119" s="28"/>
      <c r="C119" s="28"/>
      <c r="D119" s="28" t="s">
        <v>240</v>
      </c>
      <c r="E119" s="29" t="str">
        <f>VLOOKUP(D119,'KHO TNJ'!$B$6:$C1072,2,FALSE)</f>
        <v>CX1VVU0576</v>
      </c>
      <c r="F119" s="40"/>
      <c r="G119" s="31" t="s">
        <v>53</v>
      </c>
      <c r="H119" s="37">
        <v>1</v>
      </c>
      <c r="I119" s="29"/>
      <c r="J119" s="32"/>
      <c r="K119" s="32"/>
      <c r="L119" s="38"/>
      <c r="M119" s="38"/>
    </row>
    <row r="120" spans="1:13" ht="127.5" customHeight="1">
      <c r="A120" s="28"/>
      <c r="B120" s="28"/>
      <c r="C120" s="28"/>
      <c r="D120" s="28" t="s">
        <v>242</v>
      </c>
      <c r="E120" s="29" t="str">
        <f>VLOOKUP(D120,'KHO TNJ'!$B$6:$C1072,2,FALSE)</f>
        <v>CX1GOL0385</v>
      </c>
      <c r="F120" s="39"/>
      <c r="G120" s="31" t="s">
        <v>53</v>
      </c>
      <c r="H120" s="37">
        <v>1</v>
      </c>
      <c r="I120" s="29"/>
      <c r="J120" s="32"/>
      <c r="K120" s="32"/>
      <c r="L120" s="38"/>
      <c r="M120" s="38"/>
    </row>
    <row r="121" spans="1:13" ht="105" customHeight="1">
      <c r="A121" s="28"/>
      <c r="B121" s="28"/>
      <c r="C121" s="28"/>
      <c r="D121" s="28" t="s">
        <v>201</v>
      </c>
      <c r="E121" s="29" t="e">
        <f>VLOOKUP(D121,'KHO TNJ'!$B$6:$C1072,2,FALSE)</f>
        <v>#N/A</v>
      </c>
      <c r="F121" s="40"/>
      <c r="G121" s="31" t="s">
        <v>53</v>
      </c>
      <c r="H121" s="37">
        <v>0</v>
      </c>
      <c r="I121" s="29"/>
      <c r="J121" s="32"/>
      <c r="K121" s="32"/>
      <c r="L121" s="38"/>
      <c r="M121" s="38"/>
    </row>
    <row r="122" spans="1:13" ht="111.75" customHeight="1">
      <c r="A122" s="28"/>
      <c r="B122" s="28"/>
      <c r="C122" s="28"/>
      <c r="D122" s="28" t="s">
        <v>246</v>
      </c>
      <c r="E122" s="29" t="str">
        <f>VLOOKUP(D122,'KHO TNJ'!$B$6:$C1072,2,FALSE)</f>
        <v>CX1NOA0020</v>
      </c>
      <c r="F122" s="40"/>
      <c r="G122" s="31" t="s">
        <v>53</v>
      </c>
      <c r="H122" s="37">
        <v>1</v>
      </c>
      <c r="I122" s="29"/>
      <c r="J122" s="32"/>
      <c r="K122" s="32"/>
      <c r="L122" s="38"/>
      <c r="M122" s="38"/>
    </row>
    <row r="123" spans="1:13" ht="111.75" customHeight="1">
      <c r="A123" s="28"/>
      <c r="B123" s="28"/>
      <c r="C123" s="28"/>
      <c r="D123" s="28" t="s">
        <v>205</v>
      </c>
      <c r="E123" s="29" t="str">
        <f>VLOOKUP(D123,'KHO TNJ'!$B$6:$C1072,2,FALSE)</f>
        <v>CX1KAN0158</v>
      </c>
      <c r="F123" s="40"/>
      <c r="G123" s="31" t="s">
        <v>51</v>
      </c>
      <c r="H123" s="37">
        <v>1150</v>
      </c>
      <c r="I123" s="29"/>
      <c r="J123" s="32"/>
      <c r="K123" s="32"/>
      <c r="L123" s="38"/>
      <c r="M123" s="38"/>
    </row>
    <row r="124" spans="1:13" ht="111.75" customHeight="1">
      <c r="A124" s="28"/>
      <c r="B124" s="28"/>
      <c r="C124" s="28"/>
      <c r="D124" s="28" t="s">
        <v>207</v>
      </c>
      <c r="E124" s="29" t="str">
        <f>VLOOKUP(D124,'KHO TNJ'!$B$6:$C1072,2,FALSE)</f>
        <v>CX1KAN0157</v>
      </c>
      <c r="F124" s="40"/>
      <c r="G124" s="31" t="s">
        <v>51</v>
      </c>
      <c r="H124" s="37">
        <v>2152</v>
      </c>
      <c r="I124" s="29"/>
      <c r="J124" s="32"/>
      <c r="K124" s="32"/>
      <c r="L124" s="38"/>
      <c r="M124" s="38"/>
    </row>
    <row r="125" spans="1:13" ht="127.5" customHeight="1">
      <c r="A125" s="249"/>
      <c r="B125" s="249"/>
      <c r="C125" s="249"/>
      <c r="D125" s="28" t="s">
        <v>209</v>
      </c>
      <c r="E125" s="29" t="str">
        <f>VLOOKUP(D125,'KHO TNJ'!$B$6:$C1072,2,FALSE)</f>
        <v>CX1KLO0356</v>
      </c>
      <c r="F125" s="40"/>
      <c r="G125" s="31" t="s">
        <v>53</v>
      </c>
      <c r="H125" s="37">
        <v>1</v>
      </c>
      <c r="I125" s="29"/>
      <c r="J125" s="32"/>
      <c r="K125" s="32"/>
      <c r="L125" s="38"/>
      <c r="M125" s="38"/>
    </row>
    <row r="126" spans="1:13" ht="100.5" customHeight="1">
      <c r="A126" s="251"/>
      <c r="B126" s="251"/>
      <c r="C126" s="251"/>
      <c r="D126" s="28" t="s">
        <v>210</v>
      </c>
      <c r="E126" s="29" t="str">
        <f>VLOOKUP(D126,'KHO TNJ'!$B$6:$C1072,2,FALSE)</f>
        <v>CX1NOA0280</v>
      </c>
      <c r="F126" s="40"/>
      <c r="G126" s="31" t="s">
        <v>53</v>
      </c>
      <c r="H126" s="37">
        <v>2</v>
      </c>
      <c r="I126" s="29"/>
      <c r="J126" s="32"/>
      <c r="K126" s="32"/>
      <c r="L126" s="38"/>
      <c r="M126" s="38"/>
    </row>
    <row r="127" spans="1:13" ht="123" customHeight="1">
      <c r="A127" s="249" t="s">
        <v>251</v>
      </c>
      <c r="B127" s="249"/>
      <c r="C127" s="249">
        <v>1</v>
      </c>
      <c r="D127" s="28" t="s">
        <v>213</v>
      </c>
      <c r="E127" s="29" t="str">
        <f>VLOOKUP(D127,'KHO TNJ'!$B$6:$C1072,2,FALSE)</f>
        <v>CX1NOA0128</v>
      </c>
      <c r="F127" s="40"/>
      <c r="G127" s="31" t="s">
        <v>53</v>
      </c>
      <c r="H127" s="37">
        <v>1</v>
      </c>
      <c r="I127" s="29"/>
      <c r="J127" s="32"/>
      <c r="K127" s="32"/>
      <c r="L127" s="38"/>
      <c r="M127" s="38"/>
    </row>
    <row r="128" spans="1:13" ht="123" customHeight="1">
      <c r="A128" s="250"/>
      <c r="B128" s="250"/>
      <c r="C128" s="250"/>
      <c r="D128" s="28" t="s">
        <v>216</v>
      </c>
      <c r="E128" s="29" t="str">
        <f>VLOOKUP(D128,'KHO TNJ'!$B$6:$C1072,2,FALSE)</f>
        <v>CX1NOA0159</v>
      </c>
      <c r="F128" s="40"/>
      <c r="G128" s="31" t="s">
        <v>53</v>
      </c>
      <c r="H128" s="37">
        <v>4</v>
      </c>
      <c r="I128" s="29"/>
      <c r="J128" s="32"/>
      <c r="K128" s="32"/>
      <c r="L128" s="38"/>
      <c r="M128" s="38"/>
    </row>
    <row r="129" spans="1:13" ht="123" customHeight="1">
      <c r="A129" s="250"/>
      <c r="B129" s="250"/>
      <c r="C129" s="250"/>
      <c r="D129" s="28" t="s">
        <v>180</v>
      </c>
      <c r="E129" s="29" t="str">
        <f>VLOOKUP(D129,'KHO TNJ'!$B$6:$C1072,2,FALSE)</f>
        <v>CX1NOA0278</v>
      </c>
      <c r="F129" s="39"/>
      <c r="G129" s="31" t="s">
        <v>53</v>
      </c>
      <c r="H129" s="37">
        <v>4</v>
      </c>
      <c r="I129" s="29"/>
      <c r="J129" s="32"/>
      <c r="K129" s="32"/>
      <c r="L129" s="38"/>
      <c r="M129" s="38"/>
    </row>
    <row r="130" spans="1:13" ht="123" customHeight="1">
      <c r="A130" s="251"/>
      <c r="B130" s="251"/>
      <c r="C130" s="251"/>
      <c r="D130" s="28" t="s">
        <v>158</v>
      </c>
      <c r="E130" s="29" t="str">
        <f>VLOOKUP(D130,'KHO TNJ'!$B$6:$C1072,2,FALSE)</f>
        <v>CX1NOA0081</v>
      </c>
      <c r="F130" s="40"/>
      <c r="G130" s="31" t="s">
        <v>53</v>
      </c>
      <c r="H130" s="37">
        <v>4</v>
      </c>
      <c r="I130" s="29"/>
      <c r="J130" s="32"/>
      <c r="K130" s="32"/>
      <c r="L130" s="38"/>
      <c r="M130" s="38"/>
    </row>
    <row r="131" spans="1:13" ht="123" customHeight="1">
      <c r="A131" s="249" t="s">
        <v>222</v>
      </c>
      <c r="B131" s="249"/>
      <c r="C131" s="249">
        <v>1</v>
      </c>
      <c r="D131" s="28" t="s">
        <v>259</v>
      </c>
      <c r="E131" s="29" t="str">
        <f>VLOOKUP(D131,'KHO TNJ'!$B$6:$C1072,2,FALSE)</f>
        <v>CX1VVU0581</v>
      </c>
      <c r="F131" s="39"/>
      <c r="G131" s="31" t="s">
        <v>261</v>
      </c>
      <c r="H131" s="37">
        <v>1</v>
      </c>
      <c r="I131" s="29"/>
      <c r="J131" s="32"/>
      <c r="K131" s="32"/>
      <c r="L131" s="38"/>
      <c r="M131" s="38"/>
    </row>
    <row r="132" spans="1:13" ht="123" customHeight="1">
      <c r="A132" s="250"/>
      <c r="B132" s="250"/>
      <c r="C132" s="250"/>
      <c r="D132" s="28" t="s">
        <v>57</v>
      </c>
      <c r="E132" s="29" t="str">
        <f>VLOOKUP(D132,'KHO TNJ'!$B$6:$C1072,2,FALSE)</f>
        <v>CX1NOA0404</v>
      </c>
      <c r="F132" s="36"/>
      <c r="G132" s="31" t="s">
        <v>51</v>
      </c>
      <c r="H132" s="37">
        <v>1060</v>
      </c>
      <c r="I132" s="29"/>
      <c r="J132" s="32"/>
      <c r="K132" s="32"/>
      <c r="L132" s="38"/>
      <c r="M132" s="38"/>
    </row>
    <row r="133" spans="1:13" ht="123" customHeight="1">
      <c r="A133" s="250"/>
      <c r="B133" s="250"/>
      <c r="C133" s="250"/>
      <c r="D133" s="28" t="s">
        <v>60</v>
      </c>
      <c r="E133" s="29" t="str">
        <f>VLOOKUP(D133,'KHO TNJ'!$B$6:$C1072,2,FALSE)</f>
        <v>CX1NOA0149</v>
      </c>
      <c r="F133" s="36"/>
      <c r="G133" s="31" t="s">
        <v>51</v>
      </c>
      <c r="H133" s="37">
        <v>180</v>
      </c>
      <c r="I133" s="29"/>
      <c r="J133" s="32"/>
      <c r="K133" s="32"/>
      <c r="L133" s="38"/>
      <c r="M133" s="38"/>
    </row>
    <row r="134" spans="1:13" ht="123" customHeight="1">
      <c r="A134" s="250"/>
      <c r="B134" s="250"/>
      <c r="C134" s="250"/>
      <c r="D134" s="28" t="s">
        <v>265</v>
      </c>
      <c r="E134" s="29" t="str">
        <f>VLOOKUP(D134,'KHO TNJ'!$B$6:$C1072,2,FALSE)</f>
        <v>CX1NOA0402</v>
      </c>
      <c r="F134" s="36"/>
      <c r="G134" s="31" t="s">
        <v>51</v>
      </c>
      <c r="H134" s="37">
        <v>1240</v>
      </c>
      <c r="I134" s="29"/>
      <c r="J134" s="32"/>
      <c r="K134" s="32"/>
      <c r="L134" s="38"/>
      <c r="M134" s="38"/>
    </row>
    <row r="135" spans="1:13" ht="123" customHeight="1">
      <c r="A135" s="250"/>
      <c r="B135" s="250"/>
      <c r="C135" s="250"/>
      <c r="D135" s="28" t="s">
        <v>268</v>
      </c>
      <c r="E135" s="29" t="str">
        <f>VLOOKUP(D135,'KHO TNJ'!$B$6:$C1072,2,FALSE)</f>
        <v>CX1RBI0426</v>
      </c>
      <c r="F135" s="36"/>
      <c r="G135" s="31" t="s">
        <v>53</v>
      </c>
      <c r="H135" s="37">
        <v>8</v>
      </c>
      <c r="I135" s="29"/>
      <c r="J135" s="32"/>
      <c r="K135" s="32"/>
      <c r="L135" s="38"/>
      <c r="M135" s="38"/>
    </row>
    <row r="136" spans="1:13" ht="123" customHeight="1">
      <c r="A136" s="250"/>
      <c r="B136" s="250"/>
      <c r="C136" s="250"/>
      <c r="D136" s="28" t="s">
        <v>270</v>
      </c>
      <c r="E136" s="29" t="str">
        <f>VLOOKUP(D136,'KHO TNJ'!$B$6:$C1072,2,FALSE)</f>
        <v>CX1HTP0625</v>
      </c>
      <c r="F136" s="36"/>
      <c r="G136" s="31" t="s">
        <v>53</v>
      </c>
      <c r="H136" s="37">
        <v>4</v>
      </c>
      <c r="I136" s="29"/>
      <c r="J136" s="32"/>
      <c r="K136" s="32"/>
      <c r="L136" s="38"/>
      <c r="M136" s="38"/>
    </row>
    <row r="137" spans="1:13" ht="123" customHeight="1">
      <c r="A137" s="250"/>
      <c r="B137" s="250"/>
      <c r="C137" s="250"/>
      <c r="D137" s="28" t="s">
        <v>273</v>
      </c>
      <c r="E137" s="29" t="str">
        <f>VLOOKUP(D137,'KHO TNJ'!$B$6:$C1072,2,FALSE)</f>
        <v>CX1NOA0194</v>
      </c>
      <c r="F137" s="39"/>
      <c r="G137" s="31" t="s">
        <v>53</v>
      </c>
      <c r="H137" s="37">
        <v>4</v>
      </c>
      <c r="I137" s="29"/>
      <c r="J137" s="32"/>
      <c r="K137" s="32"/>
      <c r="L137" s="38"/>
      <c r="M137" s="38"/>
    </row>
    <row r="138" spans="1:13" ht="123" customHeight="1">
      <c r="A138" s="250"/>
      <c r="B138" s="250"/>
      <c r="C138" s="250"/>
      <c r="D138" s="28" t="s">
        <v>65</v>
      </c>
      <c r="E138" s="29" t="str">
        <f>VLOOKUP(D138,'KHO TNJ'!$B$6:$C1072,2,FALSE)</f>
        <v>CX1NOA0115</v>
      </c>
      <c r="F138" s="39"/>
      <c r="G138" s="31" t="s">
        <v>53</v>
      </c>
      <c r="H138" s="37">
        <v>4</v>
      </c>
      <c r="I138" s="29"/>
      <c r="J138" s="32"/>
      <c r="K138" s="32"/>
      <c r="L138" s="38"/>
      <c r="M138" s="38"/>
    </row>
    <row r="139" spans="1:13" ht="123" customHeight="1">
      <c r="A139" s="250"/>
      <c r="B139" s="250"/>
      <c r="C139" s="250"/>
      <c r="D139" s="28" t="s">
        <v>61</v>
      </c>
      <c r="E139" s="29" t="str">
        <f>VLOOKUP(D139,'KHO TNJ'!$B$6:$C1072,2,FALSE)</f>
        <v>CX1NOA0001</v>
      </c>
      <c r="F139" s="40"/>
      <c r="G139" s="31" t="s">
        <v>53</v>
      </c>
      <c r="H139" s="37">
        <v>4</v>
      </c>
      <c r="I139" s="29"/>
      <c r="J139" s="32"/>
      <c r="K139" s="32"/>
      <c r="L139" s="38"/>
      <c r="M139" s="38"/>
    </row>
    <row r="140" spans="1:13" ht="123" customHeight="1">
      <c r="A140" s="250"/>
      <c r="B140" s="250"/>
      <c r="C140" s="250"/>
      <c r="D140" s="28" t="s">
        <v>63</v>
      </c>
      <c r="E140" s="29" t="str">
        <f>VLOOKUP(D140,'KHO TNJ'!$B$6:$C1072,2,FALSE)</f>
        <v>CX1NOA0025</v>
      </c>
      <c r="F140" s="40"/>
      <c r="G140" s="31" t="s">
        <v>53</v>
      </c>
      <c r="H140" s="37">
        <v>4</v>
      </c>
      <c r="I140" s="29"/>
      <c r="J140" s="32"/>
      <c r="K140" s="32"/>
      <c r="L140" s="38"/>
      <c r="M140" s="38"/>
    </row>
    <row r="141" spans="1:13" ht="123" customHeight="1">
      <c r="A141" s="250"/>
      <c r="B141" s="250"/>
      <c r="C141" s="250"/>
      <c r="D141" s="28" t="s">
        <v>62</v>
      </c>
      <c r="E141" s="29" t="str">
        <f>VLOOKUP(D141,'KHO TNJ'!$B$6:$C1072,2,FALSE)</f>
        <v>CX1NOA0178</v>
      </c>
      <c r="F141" s="39"/>
      <c r="G141" s="31" t="s">
        <v>53</v>
      </c>
      <c r="H141" s="37">
        <v>16</v>
      </c>
      <c r="I141" s="29"/>
      <c r="J141" s="32"/>
      <c r="K141" s="32"/>
      <c r="L141" s="38"/>
      <c r="M141" s="38"/>
    </row>
    <row r="142" spans="1:13" ht="123" customHeight="1">
      <c r="A142" s="251"/>
      <c r="B142" s="251"/>
      <c r="C142" s="251"/>
      <c r="D142" s="28" t="s">
        <v>72</v>
      </c>
      <c r="E142" s="29" t="str">
        <f>VLOOKUP(D142,'KHO TNJ'!$B$6:$C1072,2,FALSE)</f>
        <v>CX1NOA0277</v>
      </c>
      <c r="F142" s="39"/>
      <c r="G142" s="31" t="s">
        <v>53</v>
      </c>
      <c r="H142" s="37">
        <v>8</v>
      </c>
      <c r="I142" s="29"/>
      <c r="J142" s="32"/>
      <c r="K142" s="32"/>
      <c r="L142" s="38"/>
      <c r="M142" s="38"/>
    </row>
    <row r="143" spans="1:13" ht="30" customHeight="1">
      <c r="A143" s="263" t="s">
        <v>215</v>
      </c>
      <c r="B143" s="233"/>
      <c r="C143" s="233"/>
      <c r="D143" s="233"/>
      <c r="E143" s="233"/>
      <c r="F143" s="233"/>
      <c r="G143" s="233"/>
      <c r="H143" s="233"/>
      <c r="I143" s="233"/>
      <c r="J143" s="233"/>
      <c r="K143" s="233"/>
      <c r="L143" s="234"/>
      <c r="M143" s="47"/>
    </row>
    <row r="144" spans="1:13" ht="26.25">
      <c r="A144" s="254" t="s">
        <v>219</v>
      </c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4"/>
      <c r="M144" s="48"/>
    </row>
    <row r="145" spans="1:13" ht="76.5">
      <c r="A145" s="49"/>
      <c r="B145" s="50" t="s">
        <v>220</v>
      </c>
      <c r="C145" s="50" t="s">
        <v>221</v>
      </c>
      <c r="D145" s="50" t="s">
        <v>35</v>
      </c>
      <c r="E145" s="51" t="s">
        <v>223</v>
      </c>
      <c r="F145" s="50" t="s">
        <v>224</v>
      </c>
      <c r="G145" s="50" t="s">
        <v>225</v>
      </c>
      <c r="H145" s="50" t="s">
        <v>226</v>
      </c>
      <c r="I145" s="50" t="s">
        <v>228</v>
      </c>
      <c r="J145" s="50" t="s">
        <v>229</v>
      </c>
      <c r="K145" s="52" t="s">
        <v>230</v>
      </c>
      <c r="L145" s="50" t="s">
        <v>231</v>
      </c>
      <c r="M145" s="53"/>
    </row>
    <row r="146" spans="1:13" ht="20.25">
      <c r="A146" s="261" t="s">
        <v>232</v>
      </c>
      <c r="B146" s="233"/>
      <c r="C146" s="233"/>
      <c r="D146" s="233"/>
      <c r="E146" s="233"/>
      <c r="F146" s="233"/>
      <c r="G146" s="233"/>
      <c r="H146" s="233"/>
      <c r="I146" s="233"/>
      <c r="J146" s="233"/>
      <c r="K146" s="234"/>
      <c r="L146" s="62"/>
      <c r="M146" s="54"/>
    </row>
    <row r="147" spans="1:13" ht="99" customHeight="1">
      <c r="A147" s="55"/>
      <c r="B147" s="28">
        <v>1</v>
      </c>
      <c r="C147" s="28" t="s">
        <v>236</v>
      </c>
      <c r="D147" s="28" t="str">
        <f t="array" ref="D147">IF(C147="","",IFERROR(INDEX('KHO TNJ'!$C$6:$C1072,MATCH(C147,'KHO TNJ'!$B$6:$B1072,0)),"#N/A"))</f>
        <v>CX1LOC0016</v>
      </c>
      <c r="E147" s="39"/>
      <c r="F147" s="28" t="s">
        <v>238</v>
      </c>
      <c r="G147" s="28">
        <v>0.05</v>
      </c>
      <c r="H147" s="28">
        <v>5</v>
      </c>
      <c r="I147" s="40">
        <f t="shared" ref="I147:I156" si="0">$G147*$H147/100</f>
        <v>2.5000000000000001E-3</v>
      </c>
      <c r="J147" s="56">
        <f t="shared" ref="J147:J156" si="1">$G147+$I147</f>
        <v>5.2500000000000005E-2</v>
      </c>
      <c r="K147" s="57">
        <f>($G147+$I147)*THONG_TIN_CHUNG!B$11</f>
        <v>0.52500000000000002</v>
      </c>
      <c r="L147" s="58">
        <v>0</v>
      </c>
      <c r="M147" s="59"/>
    </row>
    <row r="148" spans="1:13" ht="99.75" customHeight="1">
      <c r="A148" s="69"/>
      <c r="B148" s="28">
        <v>2</v>
      </c>
      <c r="C148" s="28" t="s">
        <v>241</v>
      </c>
      <c r="D148" s="28" t="str">
        <f t="array" ref="D148">IF(C148="","",IFERROR(INDEX('KHO TNJ'!$C$6:$C1072,MATCH(C148,'KHO TNJ'!$B$6:$B1072,0)),"#N/A"))</f>
        <v>CX2LOC0155</v>
      </c>
      <c r="E148" s="39"/>
      <c r="F148" s="28" t="s">
        <v>238</v>
      </c>
      <c r="G148" s="28">
        <v>0.05</v>
      </c>
      <c r="H148" s="28">
        <v>5</v>
      </c>
      <c r="I148" s="40">
        <f t="shared" si="0"/>
        <v>2.5000000000000001E-3</v>
      </c>
      <c r="J148" s="56">
        <f t="shared" si="1"/>
        <v>5.2500000000000005E-2</v>
      </c>
      <c r="K148" s="57">
        <f>($G148+$I148)*THONG_TIN_CHUNG!B$11</f>
        <v>0.52500000000000002</v>
      </c>
      <c r="L148" s="58">
        <v>0</v>
      </c>
      <c r="M148" s="59"/>
    </row>
    <row r="149" spans="1:13" ht="99.75" customHeight="1">
      <c r="A149" s="69"/>
      <c r="B149" s="28">
        <v>3</v>
      </c>
      <c r="C149" s="28" t="s">
        <v>245</v>
      </c>
      <c r="D149" s="28" t="str">
        <f t="array" ref="D149">IF(C149="","",IFERROR(INDEX('KHO TNJ'!$C$6:$C1072,MATCH(C149,'KHO TNJ'!$B$6:$B1072,0)),"#N/A"))</f>
        <v>CX1NOA0031</v>
      </c>
      <c r="E149" s="39"/>
      <c r="F149" s="28" t="s">
        <v>53</v>
      </c>
      <c r="G149" s="28">
        <v>0.5</v>
      </c>
      <c r="H149" s="28">
        <v>5</v>
      </c>
      <c r="I149" s="40">
        <f t="shared" si="0"/>
        <v>2.5000000000000001E-2</v>
      </c>
      <c r="J149" s="56">
        <f t="shared" si="1"/>
        <v>0.52500000000000002</v>
      </c>
      <c r="K149" s="57">
        <f>($G149+$I149)*THONG_TIN_CHUNG!B$11</f>
        <v>5.25</v>
      </c>
      <c r="L149" s="58">
        <v>0</v>
      </c>
      <c r="M149" s="59"/>
    </row>
    <row r="150" spans="1:13" ht="96.75" customHeight="1">
      <c r="A150" s="69"/>
      <c r="B150" s="28">
        <v>4</v>
      </c>
      <c r="C150" s="28" t="s">
        <v>248</v>
      </c>
      <c r="D150" s="28" t="str">
        <f t="array" ref="D150">IF(C150="","",IFERROR(INDEX('KHO TNJ'!$C$6:$C1072,MATCH(C150,'KHO TNJ'!$B$6:$B1072,0)),"#N/A"))</f>
        <v>CX1HDU0032</v>
      </c>
      <c r="E150" s="39"/>
      <c r="F150" s="28" t="s">
        <v>53</v>
      </c>
      <c r="G150" s="28">
        <v>0.125</v>
      </c>
      <c r="H150" s="28">
        <v>5</v>
      </c>
      <c r="I150" s="40">
        <f t="shared" si="0"/>
        <v>6.2500000000000003E-3</v>
      </c>
      <c r="J150" s="56">
        <f t="shared" si="1"/>
        <v>0.13125000000000001</v>
      </c>
      <c r="K150" s="57">
        <f>($G150+$I150)*THONG_TIN_CHUNG!B$11</f>
        <v>1.3125</v>
      </c>
      <c r="L150" s="58">
        <v>0</v>
      </c>
      <c r="M150" s="59"/>
    </row>
    <row r="151" spans="1:13" ht="89.25" customHeight="1">
      <c r="A151" s="69"/>
      <c r="B151" s="28">
        <v>5</v>
      </c>
      <c r="C151" s="28" t="s">
        <v>249</v>
      </c>
      <c r="D151" s="28" t="str">
        <f t="array" ref="D151">IF(C151="","",IFERROR(INDEX('KHO TNJ'!$C$6:$C1072,MATCH(C151,'KHO TNJ'!$B$6:$B1072,0)),"#N/A"))</f>
        <v>#N/A</v>
      </c>
      <c r="E151" s="39"/>
      <c r="F151" s="28" t="s">
        <v>53</v>
      </c>
      <c r="G151" s="28">
        <v>0.1</v>
      </c>
      <c r="H151" s="28">
        <v>5</v>
      </c>
      <c r="I151" s="40">
        <f t="shared" si="0"/>
        <v>5.0000000000000001E-3</v>
      </c>
      <c r="J151" s="56">
        <f t="shared" si="1"/>
        <v>0.10500000000000001</v>
      </c>
      <c r="K151" s="57">
        <f>($G151+$I151)*THONG_TIN_CHUNG!B$11</f>
        <v>1.05</v>
      </c>
      <c r="L151" s="58">
        <v>0</v>
      </c>
      <c r="M151" s="59"/>
    </row>
    <row r="152" spans="1:13" ht="71.25" customHeight="1">
      <c r="A152" s="69"/>
      <c r="B152" s="28">
        <v>6</v>
      </c>
      <c r="C152" s="61" t="s">
        <v>250</v>
      </c>
      <c r="D152" s="28" t="str">
        <f t="array" ref="D152">IF(C152="","",IFERROR(INDEX('KHO TNJ'!$C$6:$C1072,MATCH(C152,'KHO TNJ'!$B$6:$B1072,0)),"#N/A"))</f>
        <v>CX1PLO0092</v>
      </c>
      <c r="E152" s="39"/>
      <c r="F152" s="28" t="s">
        <v>53</v>
      </c>
      <c r="G152" s="28">
        <v>1</v>
      </c>
      <c r="H152" s="28">
        <v>0</v>
      </c>
      <c r="I152" s="40">
        <f t="shared" si="0"/>
        <v>0</v>
      </c>
      <c r="J152" s="56">
        <f t="shared" si="1"/>
        <v>1</v>
      </c>
      <c r="K152" s="57">
        <f>($G152+$I152)*THONG_TIN_CHUNG!B$11</f>
        <v>10</v>
      </c>
      <c r="L152" s="58">
        <v>0</v>
      </c>
      <c r="M152" s="59"/>
    </row>
    <row r="153" spans="1:13" ht="128.25" customHeight="1">
      <c r="A153" s="69"/>
      <c r="B153" s="28">
        <v>7</v>
      </c>
      <c r="C153" s="28" t="s">
        <v>252</v>
      </c>
      <c r="D153" s="28" t="str">
        <f t="array" ref="D153">IF(C153="","",IFERROR(INDEX('KHO TNJ'!$C$6:$C1072,MATCH(C153,'KHO TNJ'!$B$6:$B1072,0)),"#N/A"))</f>
        <v>CX1MQ#0154</v>
      </c>
      <c r="E153" s="39"/>
      <c r="F153" s="28" t="s">
        <v>253</v>
      </c>
      <c r="G153" s="28">
        <v>50</v>
      </c>
      <c r="H153" s="28">
        <v>5</v>
      </c>
      <c r="I153" s="40">
        <f t="shared" si="0"/>
        <v>2.5</v>
      </c>
      <c r="J153" s="56">
        <f t="shared" si="1"/>
        <v>52.5</v>
      </c>
      <c r="K153" s="57">
        <f>($G153+$I153)*THONG_TIN_CHUNG!B$11</f>
        <v>525</v>
      </c>
      <c r="L153" s="58">
        <v>0</v>
      </c>
      <c r="M153" s="59"/>
    </row>
    <row r="154" spans="1:13" ht="96" customHeight="1">
      <c r="A154" s="69"/>
      <c r="B154" s="28">
        <v>8</v>
      </c>
      <c r="C154" s="28" t="s">
        <v>254</v>
      </c>
      <c r="D154" s="28" t="str">
        <f t="array" ref="D154">IF(C154="","",IFERROR(INDEX('KHO TNJ'!$C$6:$C1072,MATCH(C154,'KHO TNJ'!$B$6:$B1072,0)),"#N/A"))</f>
        <v>#N/A</v>
      </c>
      <c r="E154" s="39"/>
      <c r="F154" s="28" t="s">
        <v>255</v>
      </c>
      <c r="G154" s="28">
        <v>5</v>
      </c>
      <c r="H154" s="28">
        <v>5</v>
      </c>
      <c r="I154" s="40">
        <f t="shared" si="0"/>
        <v>0.25</v>
      </c>
      <c r="J154" s="56">
        <f t="shared" si="1"/>
        <v>5.25</v>
      </c>
      <c r="K154" s="57">
        <f>($G154+$I154)*THONG_TIN_CHUNG!B$11</f>
        <v>52.5</v>
      </c>
      <c r="L154" s="72">
        <v>55</v>
      </c>
      <c r="M154" s="74"/>
    </row>
    <row r="155" spans="1:13" ht="114.75" customHeight="1">
      <c r="A155" s="69"/>
      <c r="B155" s="28">
        <v>9</v>
      </c>
      <c r="C155" s="28" t="s">
        <v>256</v>
      </c>
      <c r="D155" s="28" t="str">
        <f t="array" ref="D155">IF(C155="","",IFERROR(INDEX('KHO TNJ'!$C$6:$C1072,MATCH(C155,'KHO TNJ'!$B$6:$B1072,0)),"#N/A"))</f>
        <v>CX1NOA0371</v>
      </c>
      <c r="E155" s="39"/>
      <c r="F155" s="28" t="s">
        <v>255</v>
      </c>
      <c r="G155" s="28">
        <v>0.03</v>
      </c>
      <c r="H155" s="28">
        <v>5</v>
      </c>
      <c r="I155" s="40">
        <f t="shared" si="0"/>
        <v>1.5E-3</v>
      </c>
      <c r="J155" s="56">
        <f t="shared" si="1"/>
        <v>3.15E-2</v>
      </c>
      <c r="K155" s="57">
        <f>($G155+$I155)*THONG_TIN_CHUNG!B$11</f>
        <v>0.315</v>
      </c>
      <c r="L155" s="58">
        <v>0</v>
      </c>
      <c r="M155" s="59"/>
    </row>
    <row r="156" spans="1:13" ht="96.75" customHeight="1">
      <c r="A156" s="86"/>
      <c r="B156" s="28">
        <v>10</v>
      </c>
      <c r="C156" s="28" t="s">
        <v>257</v>
      </c>
      <c r="D156" s="28" t="str">
        <f t="array" ref="D156">IF(C156="","",IFERROR(INDEX('KHO TNJ'!$C$6:$C1072,MATCH(C156,'KHO TNJ'!$B$6:$B1072,0)),"#N/A"))</f>
        <v>#N/A</v>
      </c>
      <c r="E156" s="39"/>
      <c r="F156" s="28" t="s">
        <v>255</v>
      </c>
      <c r="G156" s="28">
        <v>3.5</v>
      </c>
      <c r="H156" s="28">
        <v>5</v>
      </c>
      <c r="I156" s="40">
        <f t="shared" si="0"/>
        <v>0.17499999999999999</v>
      </c>
      <c r="J156" s="56">
        <f t="shared" si="1"/>
        <v>3.6749999999999998</v>
      </c>
      <c r="K156" s="57">
        <f>($G156+$I156)*THONG_TIN_CHUNG!B$11</f>
        <v>36.75</v>
      </c>
      <c r="L156" s="58">
        <v>0</v>
      </c>
      <c r="M156" s="59"/>
    </row>
    <row r="157" spans="1:13" ht="24" customHeight="1">
      <c r="A157" s="70" t="s">
        <v>258</v>
      </c>
      <c r="B157" s="70"/>
      <c r="C157" s="70"/>
      <c r="D157" s="70"/>
      <c r="E157" s="70"/>
      <c r="F157" s="70"/>
      <c r="G157" s="70"/>
      <c r="H157" s="70"/>
      <c r="I157" s="70"/>
      <c r="J157" s="262"/>
      <c r="K157" s="238"/>
      <c r="L157" s="238"/>
      <c r="M157" s="70"/>
    </row>
    <row r="158" spans="1:13" ht="96.75" customHeight="1">
      <c r="B158" s="71">
        <v>1</v>
      </c>
      <c r="C158" s="71" t="s">
        <v>268</v>
      </c>
      <c r="D158" s="71" t="s">
        <v>345</v>
      </c>
      <c r="E158" s="73"/>
      <c r="F158" s="71" t="s">
        <v>53</v>
      </c>
      <c r="G158" s="71">
        <v>8</v>
      </c>
      <c r="H158" s="28">
        <v>0</v>
      </c>
      <c r="I158" s="40">
        <f t="shared" ref="I158:I1072" si="2">$G158*$H158/100</f>
        <v>0</v>
      </c>
      <c r="J158" s="56">
        <f t="shared" ref="J158:J1072" si="3">$G158+$I158</f>
        <v>8</v>
      </c>
      <c r="K158" s="57">
        <f>($G158+$I158)*THONG_TIN_CHUNG!B$11</f>
        <v>80</v>
      </c>
      <c r="L158" s="75">
        <v>80</v>
      </c>
      <c r="M158" s="76"/>
    </row>
    <row r="159" spans="1:13" ht="96.75" customHeight="1">
      <c r="B159" s="71">
        <v>2</v>
      </c>
      <c r="C159" s="71" t="s">
        <v>70</v>
      </c>
      <c r="D159" s="71" t="s">
        <v>289</v>
      </c>
      <c r="E159" s="73"/>
      <c r="F159" s="71" t="s">
        <v>53</v>
      </c>
      <c r="G159" s="71">
        <v>4</v>
      </c>
      <c r="H159" s="28">
        <v>0</v>
      </c>
      <c r="I159" s="40">
        <f t="shared" si="2"/>
        <v>0</v>
      </c>
      <c r="J159" s="56">
        <f t="shared" si="3"/>
        <v>4</v>
      </c>
      <c r="K159" s="57">
        <f>($G159+$I159)*THONG_TIN_CHUNG!B$11</f>
        <v>40</v>
      </c>
      <c r="L159" s="75">
        <v>40</v>
      </c>
      <c r="M159" s="76"/>
    </row>
    <row r="160" spans="1:13" ht="96.75" customHeight="1">
      <c r="B160" s="71">
        <v>3</v>
      </c>
      <c r="C160" s="71" t="s">
        <v>216</v>
      </c>
      <c r="D160" s="71" t="s">
        <v>293</v>
      </c>
      <c r="E160" s="73"/>
      <c r="F160" s="71" t="s">
        <v>53</v>
      </c>
      <c r="G160" s="71">
        <v>4</v>
      </c>
      <c r="H160" s="28">
        <v>5</v>
      </c>
      <c r="I160" s="40">
        <f t="shared" si="2"/>
        <v>0.2</v>
      </c>
      <c r="J160" s="56">
        <f t="shared" si="3"/>
        <v>4.2</v>
      </c>
      <c r="K160" s="57">
        <f>($G160+$I160)*THONG_TIN_CHUNG!B$11</f>
        <v>42</v>
      </c>
      <c r="L160" s="77">
        <v>40</v>
      </c>
      <c r="M160" s="78"/>
    </row>
    <row r="161" spans="2:13" ht="184.5" customHeight="1">
      <c r="B161" s="71">
        <v>4</v>
      </c>
      <c r="C161" s="110" t="s">
        <v>357</v>
      </c>
      <c r="D161" s="71" t="s">
        <v>359</v>
      </c>
      <c r="E161" s="73"/>
      <c r="F161" s="71" t="s">
        <v>53</v>
      </c>
      <c r="G161" s="71">
        <v>2</v>
      </c>
      <c r="H161" s="28">
        <v>5</v>
      </c>
      <c r="I161" s="40">
        <f t="shared" si="2"/>
        <v>0.1</v>
      </c>
      <c r="J161" s="56">
        <f t="shared" si="3"/>
        <v>2.1</v>
      </c>
      <c r="K161" s="57">
        <f>($G161+$I161)*THONG_TIN_CHUNG!B$11</f>
        <v>21</v>
      </c>
      <c r="L161" s="58">
        <f>20-1</f>
        <v>19</v>
      </c>
      <c r="M161" s="59"/>
    </row>
    <row r="162" spans="2:13" ht="96.75" customHeight="1">
      <c r="B162" s="71">
        <v>5</v>
      </c>
      <c r="C162" s="71" t="s">
        <v>175</v>
      </c>
      <c r="D162" s="71" t="s">
        <v>364</v>
      </c>
      <c r="E162" s="73"/>
      <c r="F162" s="71" t="s">
        <v>53</v>
      </c>
      <c r="G162" s="71">
        <v>8</v>
      </c>
      <c r="H162" s="28">
        <v>5</v>
      </c>
      <c r="I162" s="40">
        <f t="shared" si="2"/>
        <v>0.4</v>
      </c>
      <c r="J162" s="56">
        <f t="shared" si="3"/>
        <v>8.4</v>
      </c>
      <c r="K162" s="57">
        <f>($G162+$I162)*THONG_TIN_CHUNG!B$11</f>
        <v>84</v>
      </c>
      <c r="L162" s="102">
        <f>87-7</f>
        <v>80</v>
      </c>
      <c r="M162" s="74" t="s">
        <v>369</v>
      </c>
    </row>
    <row r="163" spans="2:13" ht="96.75" customHeight="1">
      <c r="B163" s="71">
        <v>6</v>
      </c>
      <c r="C163" s="71" t="s">
        <v>181</v>
      </c>
      <c r="D163" s="71" t="s">
        <v>372</v>
      </c>
      <c r="E163" s="73"/>
      <c r="F163" s="71" t="s">
        <v>53</v>
      </c>
      <c r="G163" s="71">
        <v>12</v>
      </c>
      <c r="H163" s="28">
        <v>5</v>
      </c>
      <c r="I163" s="40">
        <f t="shared" si="2"/>
        <v>0.6</v>
      </c>
      <c r="J163" s="56">
        <f t="shared" si="3"/>
        <v>12.6</v>
      </c>
      <c r="K163" s="57">
        <f>($G163+$I163)*THONG_TIN_CHUNG!B$11</f>
        <v>126</v>
      </c>
      <c r="L163" s="77">
        <v>125</v>
      </c>
      <c r="M163" s="78"/>
    </row>
    <row r="164" spans="2:13" ht="96.75" customHeight="1">
      <c r="B164" s="71">
        <v>7</v>
      </c>
      <c r="C164" s="71" t="s">
        <v>77</v>
      </c>
      <c r="D164" s="71" t="s">
        <v>298</v>
      </c>
      <c r="E164" s="73"/>
      <c r="F164" s="71" t="s">
        <v>53</v>
      </c>
      <c r="G164" s="71">
        <v>4</v>
      </c>
      <c r="H164" s="28">
        <v>5</v>
      </c>
      <c r="I164" s="40">
        <f t="shared" si="2"/>
        <v>0.2</v>
      </c>
      <c r="J164" s="56">
        <f t="shared" si="3"/>
        <v>4.2</v>
      </c>
      <c r="K164" s="57">
        <f>($G164+$I164)*THONG_TIN_CHUNG!B$11</f>
        <v>42</v>
      </c>
      <c r="L164" s="77">
        <v>36</v>
      </c>
      <c r="M164" s="78"/>
    </row>
    <row r="165" spans="2:13" ht="96.75" customHeight="1">
      <c r="B165" s="71">
        <v>8</v>
      </c>
      <c r="C165" s="71" t="s">
        <v>273</v>
      </c>
      <c r="D165" s="71" t="s">
        <v>375</v>
      </c>
      <c r="E165" s="73"/>
      <c r="F165" s="71" t="s">
        <v>53</v>
      </c>
      <c r="G165" s="71">
        <v>4</v>
      </c>
      <c r="H165" s="28">
        <v>5</v>
      </c>
      <c r="I165" s="40">
        <f t="shared" si="2"/>
        <v>0.2</v>
      </c>
      <c r="J165" s="56">
        <f t="shared" si="3"/>
        <v>4.2</v>
      </c>
      <c r="K165" s="57">
        <f>($G165+$I165)*THONG_TIN_CHUNG!B$11</f>
        <v>42</v>
      </c>
      <c r="L165" s="77">
        <v>40</v>
      </c>
      <c r="M165" s="78"/>
    </row>
    <row r="166" spans="2:13" ht="96.75" customHeight="1">
      <c r="B166" s="71">
        <v>9</v>
      </c>
      <c r="C166" s="71" t="s">
        <v>144</v>
      </c>
      <c r="D166" s="71" t="s">
        <v>301</v>
      </c>
      <c r="E166" s="73"/>
      <c r="F166" s="71" t="s">
        <v>53</v>
      </c>
      <c r="G166" s="71">
        <v>8</v>
      </c>
      <c r="H166" s="28">
        <v>5</v>
      </c>
      <c r="I166" s="40">
        <f t="shared" si="2"/>
        <v>0.4</v>
      </c>
      <c r="J166" s="56">
        <f t="shared" si="3"/>
        <v>8.4</v>
      </c>
      <c r="K166" s="57">
        <f>($G166+$I166)*THONG_TIN_CHUNG!B$11</f>
        <v>84</v>
      </c>
      <c r="L166" s="58">
        <v>84</v>
      </c>
      <c r="M166" s="59"/>
    </row>
    <row r="167" spans="2:13" ht="96.75" customHeight="1">
      <c r="B167" s="71">
        <v>10</v>
      </c>
      <c r="C167" s="71" t="s">
        <v>65</v>
      </c>
      <c r="D167" s="71" t="s">
        <v>306</v>
      </c>
      <c r="E167" s="73"/>
      <c r="F167" s="71" t="s">
        <v>53</v>
      </c>
      <c r="G167" s="71">
        <v>7</v>
      </c>
      <c r="H167" s="28">
        <v>5</v>
      </c>
      <c r="I167" s="40">
        <f t="shared" si="2"/>
        <v>0.35</v>
      </c>
      <c r="J167" s="56">
        <f t="shared" si="3"/>
        <v>7.35</v>
      </c>
      <c r="K167" s="57">
        <f>($G167+$I167)*THONG_TIN_CHUNG!B$11</f>
        <v>73.5</v>
      </c>
      <c r="L167" s="77">
        <v>70</v>
      </c>
      <c r="M167" s="78"/>
    </row>
    <row r="168" spans="2:13" ht="96.75" customHeight="1">
      <c r="B168" s="71">
        <v>11</v>
      </c>
      <c r="C168" s="71" t="s">
        <v>69</v>
      </c>
      <c r="D168" s="71" t="s">
        <v>308</v>
      </c>
      <c r="E168" s="73"/>
      <c r="F168" s="71" t="s">
        <v>53</v>
      </c>
      <c r="G168" s="71">
        <v>3</v>
      </c>
      <c r="H168" s="28">
        <v>5</v>
      </c>
      <c r="I168" s="40">
        <f t="shared" si="2"/>
        <v>0.15</v>
      </c>
      <c r="J168" s="56">
        <f t="shared" si="3"/>
        <v>3.15</v>
      </c>
      <c r="K168" s="57">
        <f>($G168+$I168)*THONG_TIN_CHUNG!B$11</f>
        <v>31.5</v>
      </c>
      <c r="L168" s="77">
        <v>30</v>
      </c>
      <c r="M168" s="78"/>
    </row>
    <row r="169" spans="2:13" ht="96.75" customHeight="1">
      <c r="B169" s="71">
        <v>12</v>
      </c>
      <c r="C169" s="71" t="s">
        <v>206</v>
      </c>
      <c r="D169" s="71" t="s">
        <v>384</v>
      </c>
      <c r="E169" s="73"/>
      <c r="F169" s="71" t="s">
        <v>53</v>
      </c>
      <c r="G169" s="71">
        <v>4</v>
      </c>
      <c r="H169" s="28">
        <v>5</v>
      </c>
      <c r="I169" s="40">
        <f t="shared" si="2"/>
        <v>0.2</v>
      </c>
      <c r="J169" s="56">
        <f t="shared" si="3"/>
        <v>4.2</v>
      </c>
      <c r="K169" s="57">
        <f>($G169+$I169)*THONG_TIN_CHUNG!B$11</f>
        <v>42</v>
      </c>
      <c r="L169" s="77">
        <v>40</v>
      </c>
      <c r="M169" s="78"/>
    </row>
    <row r="170" spans="2:13" ht="96.75" customHeight="1">
      <c r="B170" s="71">
        <v>13</v>
      </c>
      <c r="C170" s="71" t="s">
        <v>210</v>
      </c>
      <c r="D170" s="71" t="s">
        <v>315</v>
      </c>
      <c r="E170" s="73"/>
      <c r="F170" s="71" t="s">
        <v>53</v>
      </c>
      <c r="G170" s="71">
        <v>2</v>
      </c>
      <c r="H170" s="28">
        <v>5</v>
      </c>
      <c r="I170" s="40">
        <f t="shared" si="2"/>
        <v>0.1</v>
      </c>
      <c r="J170" s="56">
        <f t="shared" si="3"/>
        <v>2.1</v>
      </c>
      <c r="K170" s="57">
        <f>($G170+$I170)*THONG_TIN_CHUNG!B$11</f>
        <v>21</v>
      </c>
      <c r="L170" s="77" t="s">
        <v>318</v>
      </c>
      <c r="M170" s="78"/>
    </row>
    <row r="171" spans="2:13" ht="96.75" customHeight="1">
      <c r="B171" s="71">
        <v>14</v>
      </c>
      <c r="C171" s="71" t="s">
        <v>135</v>
      </c>
      <c r="D171" s="71" t="s">
        <v>390</v>
      </c>
      <c r="E171" s="73"/>
      <c r="F171" s="71" t="s">
        <v>53</v>
      </c>
      <c r="G171" s="71">
        <v>4</v>
      </c>
      <c r="H171" s="28">
        <v>5</v>
      </c>
      <c r="I171" s="40">
        <f t="shared" si="2"/>
        <v>0.2</v>
      </c>
      <c r="J171" s="56">
        <f t="shared" si="3"/>
        <v>4.2</v>
      </c>
      <c r="K171" s="57">
        <f>($G171+$I171)*THONG_TIN_CHUNG!B$11</f>
        <v>42</v>
      </c>
      <c r="L171" s="77">
        <v>40</v>
      </c>
      <c r="M171" s="78"/>
    </row>
    <row r="172" spans="2:13" ht="96.75" customHeight="1">
      <c r="B172" s="71">
        <v>15</v>
      </c>
      <c r="C172" s="71" t="s">
        <v>265</v>
      </c>
      <c r="D172" s="71" t="s">
        <v>392</v>
      </c>
      <c r="E172" s="73"/>
      <c r="F172" s="71" t="s">
        <v>51</v>
      </c>
      <c r="G172" s="71">
        <v>1240</v>
      </c>
      <c r="H172" s="28">
        <v>5</v>
      </c>
      <c r="I172" s="40">
        <f t="shared" si="2"/>
        <v>62</v>
      </c>
      <c r="J172" s="56">
        <f t="shared" si="3"/>
        <v>1302</v>
      </c>
      <c r="K172" s="57">
        <f>($G172+$I172)*THONG_TIN_CHUNG!B$11</f>
        <v>13020</v>
      </c>
      <c r="L172" s="77">
        <f>12420+0.05*1000</f>
        <v>12470</v>
      </c>
      <c r="M172" s="90" t="s">
        <v>395</v>
      </c>
    </row>
    <row r="173" spans="2:13" ht="96.75" customHeight="1">
      <c r="B173" s="71">
        <v>16</v>
      </c>
      <c r="C173" s="71" t="s">
        <v>59</v>
      </c>
      <c r="D173" s="71" t="s">
        <v>321</v>
      </c>
      <c r="E173" s="73"/>
      <c r="F173" s="71" t="s">
        <v>51</v>
      </c>
      <c r="G173" s="71">
        <v>750</v>
      </c>
      <c r="H173" s="28">
        <v>5</v>
      </c>
      <c r="I173" s="40">
        <f t="shared" si="2"/>
        <v>37.5</v>
      </c>
      <c r="J173" s="56">
        <f t="shared" si="3"/>
        <v>787.5</v>
      </c>
      <c r="K173" s="57">
        <f>($G173+$I173)*THONG_TIN_CHUNG!B$11</f>
        <v>7875</v>
      </c>
      <c r="L173" s="77">
        <v>7500</v>
      </c>
      <c r="M173" s="78"/>
    </row>
    <row r="174" spans="2:13" ht="96.75" customHeight="1">
      <c r="B174" s="71">
        <v>17</v>
      </c>
      <c r="C174" s="71" t="s">
        <v>234</v>
      </c>
      <c r="D174" s="71" t="s">
        <v>400</v>
      </c>
      <c r="E174" s="73"/>
      <c r="F174" s="71" t="s">
        <v>51</v>
      </c>
      <c r="G174" s="71">
        <v>1203</v>
      </c>
      <c r="H174" s="28">
        <v>5</v>
      </c>
      <c r="I174" s="40">
        <f t="shared" si="2"/>
        <v>60.15</v>
      </c>
      <c r="J174" s="56">
        <f t="shared" si="3"/>
        <v>1263.1500000000001</v>
      </c>
      <c r="K174" s="57">
        <f>($G174+$I174)*THONG_TIN_CHUNG!B$11</f>
        <v>12631.5</v>
      </c>
      <c r="L174" s="77">
        <v>12000</v>
      </c>
      <c r="M174" s="78"/>
    </row>
    <row r="175" spans="2:13" ht="96.75" customHeight="1">
      <c r="B175" s="71">
        <v>18</v>
      </c>
      <c r="C175" s="71" t="s">
        <v>213</v>
      </c>
      <c r="D175" s="71" t="s">
        <v>327</v>
      </c>
      <c r="E175" s="73"/>
      <c r="F175" s="71" t="s">
        <v>53</v>
      </c>
      <c r="G175" s="71">
        <v>1</v>
      </c>
      <c r="H175" s="28">
        <v>0</v>
      </c>
      <c r="I175" s="40">
        <f t="shared" si="2"/>
        <v>0</v>
      </c>
      <c r="J175" s="56">
        <f t="shared" si="3"/>
        <v>1</v>
      </c>
      <c r="K175" s="57">
        <f>($G175+$I175)*THONG_TIN_CHUNG!B$11</f>
        <v>10</v>
      </c>
      <c r="L175" s="72">
        <v>11</v>
      </c>
      <c r="M175" s="74" t="s">
        <v>404</v>
      </c>
    </row>
    <row r="176" spans="2:13" ht="96.75" customHeight="1">
      <c r="B176" s="71">
        <v>19</v>
      </c>
      <c r="C176" s="71" t="s">
        <v>119</v>
      </c>
      <c r="D176" s="71" t="s">
        <v>405</v>
      </c>
      <c r="E176" s="73"/>
      <c r="F176" s="71" t="s">
        <v>53</v>
      </c>
      <c r="G176" s="71">
        <v>0.5</v>
      </c>
      <c r="H176" s="28">
        <v>0</v>
      </c>
      <c r="I176" s="40">
        <f t="shared" si="2"/>
        <v>0</v>
      </c>
      <c r="J176" s="56">
        <f t="shared" si="3"/>
        <v>0.5</v>
      </c>
      <c r="K176" s="57">
        <f>($G176+$I176)*THONG_TIN_CHUNG!B$11</f>
        <v>5</v>
      </c>
      <c r="L176" s="58">
        <v>5</v>
      </c>
      <c r="M176" s="59"/>
    </row>
    <row r="177" spans="1:13" ht="96.75" customHeight="1">
      <c r="B177" s="71">
        <v>20</v>
      </c>
      <c r="C177" s="71" t="s">
        <v>129</v>
      </c>
      <c r="D177" s="71" t="s">
        <v>408</v>
      </c>
      <c r="E177" s="73"/>
      <c r="F177" s="71" t="s">
        <v>53</v>
      </c>
      <c r="G177" s="71">
        <v>1</v>
      </c>
      <c r="H177" s="28">
        <v>0</v>
      </c>
      <c r="I177" s="40">
        <f t="shared" si="2"/>
        <v>0</v>
      </c>
      <c r="J177" s="56">
        <f t="shared" si="3"/>
        <v>1</v>
      </c>
      <c r="K177" s="57">
        <f>($G177+$I177)*THONG_TIN_CHUNG!B$11</f>
        <v>10</v>
      </c>
      <c r="L177" s="58">
        <v>10</v>
      </c>
      <c r="M177" s="59"/>
    </row>
    <row r="178" spans="1:13" ht="96.75" customHeight="1">
      <c r="B178" s="71">
        <v>21</v>
      </c>
      <c r="C178" s="71" t="s">
        <v>197</v>
      </c>
      <c r="D178" s="71" t="s">
        <v>409</v>
      </c>
      <c r="E178" s="73"/>
      <c r="F178" s="71" t="s">
        <v>53</v>
      </c>
      <c r="G178" s="71">
        <v>1</v>
      </c>
      <c r="H178" s="28">
        <v>0</v>
      </c>
      <c r="I178" s="40">
        <f t="shared" si="2"/>
        <v>0</v>
      </c>
      <c r="J178" s="56">
        <f t="shared" si="3"/>
        <v>1</v>
      </c>
      <c r="K178" s="57">
        <f>($G178+$I178)*THONG_TIN_CHUNG!B$11</f>
        <v>10</v>
      </c>
      <c r="L178" s="58">
        <v>10</v>
      </c>
      <c r="M178" s="59"/>
    </row>
    <row r="179" spans="1:13" ht="96.75" customHeight="1">
      <c r="B179" s="71">
        <v>22</v>
      </c>
      <c r="C179" s="71" t="s">
        <v>75</v>
      </c>
      <c r="D179" s="71" t="s">
        <v>336</v>
      </c>
      <c r="E179" s="73"/>
      <c r="F179" s="71" t="s">
        <v>53</v>
      </c>
      <c r="G179" s="71">
        <v>2</v>
      </c>
      <c r="H179" s="28">
        <v>0</v>
      </c>
      <c r="I179" s="40">
        <f t="shared" si="2"/>
        <v>0</v>
      </c>
      <c r="J179" s="56">
        <f t="shared" si="3"/>
        <v>2</v>
      </c>
      <c r="K179" s="57">
        <f>($G179+$I179)*THONG_TIN_CHUNG!B$11</f>
        <v>20</v>
      </c>
      <c r="L179" s="58">
        <v>20</v>
      </c>
      <c r="M179" s="59"/>
    </row>
    <row r="180" spans="1:13" ht="96.75" customHeight="1">
      <c r="B180" s="71">
        <v>23</v>
      </c>
      <c r="C180" s="71" t="s">
        <v>200</v>
      </c>
      <c r="D180" s="71" t="s">
        <v>416</v>
      </c>
      <c r="E180" s="73"/>
      <c r="F180" s="71" t="s">
        <v>53</v>
      </c>
      <c r="G180" s="71">
        <v>2</v>
      </c>
      <c r="H180" s="28">
        <v>0</v>
      </c>
      <c r="I180" s="40">
        <f t="shared" si="2"/>
        <v>0</v>
      </c>
      <c r="J180" s="56">
        <f t="shared" si="3"/>
        <v>2</v>
      </c>
      <c r="K180" s="57">
        <f>($G180+$I180)*THONG_TIN_CHUNG!B$11</f>
        <v>20</v>
      </c>
      <c r="L180" s="58">
        <v>20</v>
      </c>
      <c r="M180" s="59"/>
    </row>
    <row r="181" spans="1:13" ht="96.75" customHeight="1">
      <c r="B181" s="71">
        <v>24</v>
      </c>
      <c r="C181" s="71" t="s">
        <v>270</v>
      </c>
      <c r="D181" s="71" t="s">
        <v>420</v>
      </c>
      <c r="E181" s="73"/>
      <c r="F181" s="71" t="s">
        <v>53</v>
      </c>
      <c r="G181" s="71">
        <v>4</v>
      </c>
      <c r="H181" s="28">
        <v>0</v>
      </c>
      <c r="I181" s="40">
        <f t="shared" si="2"/>
        <v>0</v>
      </c>
      <c r="J181" s="56">
        <f t="shared" si="3"/>
        <v>4</v>
      </c>
      <c r="K181" s="57">
        <f>($G181+$I181)*THONG_TIN_CHUNG!B$11</f>
        <v>40</v>
      </c>
      <c r="L181" s="58">
        <v>40</v>
      </c>
      <c r="M181" s="59"/>
    </row>
    <row r="182" spans="1:13" ht="96.75" customHeight="1">
      <c r="B182" s="71">
        <v>25</v>
      </c>
      <c r="C182" s="71" t="s">
        <v>242</v>
      </c>
      <c r="D182" s="71" t="s">
        <v>425</v>
      </c>
      <c r="E182" s="73"/>
      <c r="F182" s="71" t="s">
        <v>53</v>
      </c>
      <c r="G182" s="71">
        <v>1</v>
      </c>
      <c r="H182" s="28">
        <v>0</v>
      </c>
      <c r="I182" s="40">
        <f t="shared" si="2"/>
        <v>0</v>
      </c>
      <c r="J182" s="56">
        <f t="shared" si="3"/>
        <v>1</v>
      </c>
      <c r="K182" s="57">
        <f>($G182+$I182)*THONG_TIN_CHUNG!B$11</f>
        <v>10</v>
      </c>
      <c r="L182" s="58">
        <v>10</v>
      </c>
      <c r="M182" s="59"/>
    </row>
    <row r="183" spans="1:13" ht="96.75" customHeight="1">
      <c r="B183" s="71">
        <v>26</v>
      </c>
      <c r="C183" s="71" t="s">
        <v>259</v>
      </c>
      <c r="D183" s="71" t="s">
        <v>428</v>
      </c>
      <c r="E183" s="73"/>
      <c r="F183" s="71" t="s">
        <v>261</v>
      </c>
      <c r="G183" s="71">
        <v>1</v>
      </c>
      <c r="H183" s="28">
        <v>0</v>
      </c>
      <c r="I183" s="40">
        <f t="shared" si="2"/>
        <v>0</v>
      </c>
      <c r="J183" s="56">
        <f t="shared" si="3"/>
        <v>1</v>
      </c>
      <c r="K183" s="57">
        <f>($G183+$I183)*THONG_TIN_CHUNG!B$11</f>
        <v>10</v>
      </c>
      <c r="L183" s="58">
        <v>10</v>
      </c>
      <c r="M183" s="59"/>
    </row>
    <row r="184" spans="1:13" ht="96.75" customHeight="1">
      <c r="B184" s="71">
        <v>27</v>
      </c>
      <c r="C184" s="71" t="s">
        <v>89</v>
      </c>
      <c r="D184" s="71" t="s">
        <v>352</v>
      </c>
      <c r="E184" s="73"/>
      <c r="F184" s="71" t="s">
        <v>53</v>
      </c>
      <c r="G184" s="71">
        <v>68</v>
      </c>
      <c r="H184" s="28">
        <v>5</v>
      </c>
      <c r="I184" s="40">
        <f t="shared" si="2"/>
        <v>3.4</v>
      </c>
      <c r="J184" s="56">
        <f t="shared" si="3"/>
        <v>71.400000000000006</v>
      </c>
      <c r="K184" s="57">
        <f>($G184+$I184)*THONG_TIN_CHUNG!B$11</f>
        <v>714</v>
      </c>
      <c r="L184" s="77">
        <v>708</v>
      </c>
      <c r="M184" s="78"/>
    </row>
    <row r="185" spans="1:13" ht="96.75" customHeight="1">
      <c r="A185" s="113">
        <f>L185-K185</f>
        <v>186.76</v>
      </c>
      <c r="B185" s="71">
        <v>28</v>
      </c>
      <c r="C185" s="71" t="s">
        <v>72</v>
      </c>
      <c r="D185" s="71" t="s">
        <v>356</v>
      </c>
      <c r="E185" s="73"/>
      <c r="F185" s="71" t="s">
        <v>53</v>
      </c>
      <c r="G185" s="71">
        <v>68</v>
      </c>
      <c r="H185" s="28">
        <v>5</v>
      </c>
      <c r="I185" s="40">
        <f t="shared" si="2"/>
        <v>3.4</v>
      </c>
      <c r="J185" s="56">
        <f t="shared" si="3"/>
        <v>71.400000000000006</v>
      </c>
      <c r="K185" s="57">
        <f>($G185+$I185)*THONG_TIN_CHUNG!B$11</f>
        <v>714</v>
      </c>
      <c r="L185" s="72">
        <f>991.76-1-90</f>
        <v>900.76</v>
      </c>
      <c r="M185" s="108" t="s">
        <v>442</v>
      </c>
    </row>
    <row r="186" spans="1:13" ht="96.75" customHeight="1">
      <c r="B186" s="71">
        <v>29</v>
      </c>
      <c r="C186" s="71" t="s">
        <v>176</v>
      </c>
      <c r="D186" s="71" t="s">
        <v>370</v>
      </c>
      <c r="E186" s="73"/>
      <c r="F186" s="71" t="s">
        <v>53</v>
      </c>
      <c r="G186" s="71">
        <v>8</v>
      </c>
      <c r="H186" s="28">
        <v>5</v>
      </c>
      <c r="I186" s="40">
        <f t="shared" si="2"/>
        <v>0.4</v>
      </c>
      <c r="J186" s="56">
        <f t="shared" si="3"/>
        <v>8.4</v>
      </c>
      <c r="K186" s="57">
        <f>($G186+$I186)*THONG_TIN_CHUNG!B$11</f>
        <v>84</v>
      </c>
      <c r="L186" s="77">
        <v>78</v>
      </c>
      <c r="M186" s="78"/>
    </row>
    <row r="187" spans="1:13" ht="96.75" customHeight="1">
      <c r="B187" s="71">
        <v>30</v>
      </c>
      <c r="C187" s="71" t="s">
        <v>180</v>
      </c>
      <c r="D187" s="71" t="s">
        <v>275</v>
      </c>
      <c r="E187" s="73"/>
      <c r="F187" s="71" t="s">
        <v>53</v>
      </c>
      <c r="G187" s="71">
        <v>4</v>
      </c>
      <c r="H187" s="28">
        <v>5</v>
      </c>
      <c r="I187" s="40">
        <f t="shared" si="2"/>
        <v>0.2</v>
      </c>
      <c r="J187" s="56">
        <f t="shared" si="3"/>
        <v>4.2</v>
      </c>
      <c r="K187" s="57">
        <f>($G187+$I187)*THONG_TIN_CHUNG!B$11</f>
        <v>42</v>
      </c>
      <c r="L187" s="102">
        <f>176-157.86</f>
        <v>18.139999999999986</v>
      </c>
      <c r="M187" s="103" t="s">
        <v>448</v>
      </c>
    </row>
    <row r="188" spans="1:13" ht="96.75" customHeight="1">
      <c r="B188" s="71">
        <v>31</v>
      </c>
      <c r="C188" s="79" t="s">
        <v>450</v>
      </c>
      <c r="D188" s="79" t="s">
        <v>451</v>
      </c>
      <c r="E188" s="80"/>
      <c r="F188" s="79" t="s">
        <v>53</v>
      </c>
      <c r="G188" s="79">
        <v>0</v>
      </c>
      <c r="H188" s="28">
        <v>0</v>
      </c>
      <c r="I188" s="40">
        <f t="shared" si="2"/>
        <v>0</v>
      </c>
      <c r="J188" s="56">
        <f t="shared" si="3"/>
        <v>0</v>
      </c>
      <c r="K188" s="57">
        <f>($G188+$I188)*THONG_TIN_CHUNG!B$11</f>
        <v>0</v>
      </c>
      <c r="L188" s="58"/>
      <c r="M188" s="59"/>
    </row>
    <row r="189" spans="1:13" ht="96.75" customHeight="1">
      <c r="B189" s="71">
        <v>32</v>
      </c>
      <c r="C189" s="79" t="s">
        <v>453</v>
      </c>
      <c r="D189" s="79" t="s">
        <v>455</v>
      </c>
      <c r="E189" s="80"/>
      <c r="F189" s="79" t="s">
        <v>53</v>
      </c>
      <c r="G189" s="79">
        <v>0</v>
      </c>
      <c r="H189" s="28">
        <v>0</v>
      </c>
      <c r="I189" s="40">
        <f t="shared" si="2"/>
        <v>0</v>
      </c>
      <c r="J189" s="56">
        <f t="shared" si="3"/>
        <v>0</v>
      </c>
      <c r="K189" s="57">
        <f>($G189+$I189)*THONG_TIN_CHUNG!B$11</f>
        <v>0</v>
      </c>
      <c r="L189" s="58"/>
      <c r="M189" s="59"/>
    </row>
    <row r="190" spans="1:13" ht="96.75" customHeight="1">
      <c r="B190" s="71">
        <v>33</v>
      </c>
      <c r="C190" s="71" t="s">
        <v>92</v>
      </c>
      <c r="D190" s="71" t="s">
        <v>457</v>
      </c>
      <c r="E190" s="73"/>
      <c r="F190" s="71" t="s">
        <v>53</v>
      </c>
      <c r="G190" s="71">
        <v>2</v>
      </c>
      <c r="H190" s="28">
        <v>0</v>
      </c>
      <c r="I190" s="40">
        <f t="shared" si="2"/>
        <v>0</v>
      </c>
      <c r="J190" s="56">
        <f t="shared" si="3"/>
        <v>2</v>
      </c>
      <c r="K190" s="57">
        <f>($G190+$I190)*THONG_TIN_CHUNG!B$11</f>
        <v>20</v>
      </c>
      <c r="L190" s="58">
        <v>20</v>
      </c>
      <c r="M190" s="59"/>
    </row>
    <row r="191" spans="1:13" ht="96.75" customHeight="1">
      <c r="B191" s="71">
        <v>34</v>
      </c>
      <c r="C191" s="71" t="s">
        <v>246</v>
      </c>
      <c r="D191" s="71" t="s">
        <v>460</v>
      </c>
      <c r="E191" s="73"/>
      <c r="F191" s="71" t="s">
        <v>53</v>
      </c>
      <c r="G191" s="71">
        <v>1</v>
      </c>
      <c r="H191" s="28">
        <v>0</v>
      </c>
      <c r="I191" s="40">
        <f t="shared" si="2"/>
        <v>0</v>
      </c>
      <c r="J191" s="56">
        <f t="shared" si="3"/>
        <v>1</v>
      </c>
      <c r="K191" s="57">
        <f>($G191+$I191)*THONG_TIN_CHUNG!B$11</f>
        <v>10</v>
      </c>
      <c r="L191" s="58">
        <v>10</v>
      </c>
      <c r="M191" s="59"/>
    </row>
    <row r="192" spans="1:13" ht="96.75" customHeight="1">
      <c r="A192" s="113">
        <f>L192-310</f>
        <v>158520</v>
      </c>
      <c r="B192" s="71">
        <v>35</v>
      </c>
      <c r="C192" s="71" t="s">
        <v>142</v>
      </c>
      <c r="D192" s="71" t="s">
        <v>462</v>
      </c>
      <c r="E192" s="73"/>
      <c r="F192" s="71" t="s">
        <v>51</v>
      </c>
      <c r="G192" s="71">
        <v>15098</v>
      </c>
      <c r="H192" s="28">
        <v>5</v>
      </c>
      <c r="I192" s="40">
        <f t="shared" si="2"/>
        <v>754.9</v>
      </c>
      <c r="J192" s="56">
        <f t="shared" si="3"/>
        <v>15852.9</v>
      </c>
      <c r="K192" s="57">
        <f>($G192+$I192)*THONG_TIN_CHUNG!B$11</f>
        <v>158529</v>
      </c>
      <c r="L192" s="72">
        <v>158830</v>
      </c>
      <c r="M192" s="74" t="s">
        <v>465</v>
      </c>
    </row>
    <row r="193" spans="1:13" ht="96.75" customHeight="1">
      <c r="B193" s="117">
        <v>36</v>
      </c>
      <c r="C193" s="71" t="s">
        <v>147</v>
      </c>
      <c r="D193" s="71" t="s">
        <v>468</v>
      </c>
      <c r="E193" s="73"/>
      <c r="F193" s="71" t="s">
        <v>51</v>
      </c>
      <c r="G193" s="71">
        <v>5200</v>
      </c>
      <c r="H193" s="28">
        <v>5</v>
      </c>
      <c r="I193" s="40">
        <f t="shared" si="2"/>
        <v>260</v>
      </c>
      <c r="J193" s="56">
        <f t="shared" si="3"/>
        <v>5460</v>
      </c>
      <c r="K193" s="57">
        <f>($G193+$I193)*THONG_TIN_CHUNG!B$11</f>
        <v>54600</v>
      </c>
      <c r="L193" s="77">
        <v>51600</v>
      </c>
      <c r="M193" s="78"/>
    </row>
    <row r="194" spans="1:13" ht="96.75" customHeight="1">
      <c r="B194" s="117">
        <v>37</v>
      </c>
      <c r="C194" s="71" t="s">
        <v>55</v>
      </c>
      <c r="D194" s="71" t="s">
        <v>399</v>
      </c>
      <c r="E194" s="73"/>
      <c r="F194" s="71" t="s">
        <v>51</v>
      </c>
      <c r="G194" s="71">
        <v>1275</v>
      </c>
      <c r="H194" s="28">
        <v>5</v>
      </c>
      <c r="I194" s="40">
        <f t="shared" si="2"/>
        <v>63.75</v>
      </c>
      <c r="J194" s="56">
        <f t="shared" si="3"/>
        <v>1338.75</v>
      </c>
      <c r="K194" s="57">
        <f>($G194+$I194)*THONG_TIN_CHUNG!B$11</f>
        <v>13387.5</v>
      </c>
      <c r="L194" s="77">
        <v>13300</v>
      </c>
      <c r="M194" s="78"/>
    </row>
    <row r="195" spans="1:13" ht="96.75" customHeight="1">
      <c r="B195" s="71">
        <v>38</v>
      </c>
      <c r="C195" s="71" t="s">
        <v>52</v>
      </c>
      <c r="D195" s="71" t="s">
        <v>401</v>
      </c>
      <c r="E195" s="73"/>
      <c r="F195" s="71" t="s">
        <v>51</v>
      </c>
      <c r="G195" s="71">
        <v>6210</v>
      </c>
      <c r="H195" s="28">
        <v>5</v>
      </c>
      <c r="I195" s="40">
        <f t="shared" si="2"/>
        <v>310.5</v>
      </c>
      <c r="J195" s="56">
        <f t="shared" si="3"/>
        <v>6520.5</v>
      </c>
      <c r="K195" s="57">
        <f>($G195+$I195)*THONG_TIN_CHUNG!B$11</f>
        <v>65205</v>
      </c>
      <c r="L195" s="77">
        <v>64000</v>
      </c>
      <c r="M195" s="78"/>
    </row>
    <row r="196" spans="1:13" ht="96.75" customHeight="1">
      <c r="B196" s="71">
        <v>39</v>
      </c>
      <c r="C196" s="71" t="s">
        <v>152</v>
      </c>
      <c r="D196" s="71" t="s">
        <v>474</v>
      </c>
      <c r="E196" s="73"/>
      <c r="F196" s="71" t="s">
        <v>51</v>
      </c>
      <c r="G196" s="71">
        <v>4144</v>
      </c>
      <c r="H196" s="28">
        <v>5</v>
      </c>
      <c r="I196" s="40">
        <f t="shared" si="2"/>
        <v>207.2</v>
      </c>
      <c r="J196" s="56">
        <f t="shared" si="3"/>
        <v>4351.2</v>
      </c>
      <c r="K196" s="57">
        <f>($G196+$I196)*THONG_TIN_CHUNG!B$11</f>
        <v>43512</v>
      </c>
      <c r="L196" s="77">
        <f>41000+0.26*1000</f>
        <v>41260</v>
      </c>
      <c r="M196" s="90" t="s">
        <v>478</v>
      </c>
    </row>
    <row r="197" spans="1:13" ht="96.75" customHeight="1">
      <c r="B197" s="71">
        <v>40</v>
      </c>
      <c r="C197" s="71" t="s">
        <v>47</v>
      </c>
      <c r="D197" s="71" t="s">
        <v>411</v>
      </c>
      <c r="E197" s="73"/>
      <c r="F197" s="71" t="s">
        <v>51</v>
      </c>
      <c r="G197" s="71">
        <v>680</v>
      </c>
      <c r="H197" s="28">
        <v>5</v>
      </c>
      <c r="I197" s="40">
        <f t="shared" si="2"/>
        <v>34</v>
      </c>
      <c r="J197" s="56">
        <f t="shared" si="3"/>
        <v>714</v>
      </c>
      <c r="K197" s="57">
        <f>($G197+$I197)*THONG_TIN_CHUNG!B$11</f>
        <v>7140</v>
      </c>
      <c r="L197" s="77">
        <v>6800</v>
      </c>
      <c r="M197" s="78"/>
    </row>
    <row r="198" spans="1:13" ht="96.75" customHeight="1">
      <c r="B198" s="71">
        <v>41</v>
      </c>
      <c r="C198" s="71" t="s">
        <v>209</v>
      </c>
      <c r="D198" s="71" t="s">
        <v>414</v>
      </c>
      <c r="E198" s="73"/>
      <c r="F198" s="71" t="s">
        <v>53</v>
      </c>
      <c r="G198" s="71">
        <v>1</v>
      </c>
      <c r="H198" s="28">
        <v>0</v>
      </c>
      <c r="I198" s="40">
        <f t="shared" si="2"/>
        <v>0</v>
      </c>
      <c r="J198" s="56">
        <f t="shared" si="3"/>
        <v>1</v>
      </c>
      <c r="K198" s="57">
        <f>($G198+$I198)*THONG_TIN_CHUNG!B$11</f>
        <v>10</v>
      </c>
      <c r="L198" s="77" t="s">
        <v>485</v>
      </c>
      <c r="M198" s="78"/>
    </row>
    <row r="199" spans="1:13" ht="96.75" customHeight="1">
      <c r="B199" s="71">
        <v>42</v>
      </c>
      <c r="C199" s="71" t="s">
        <v>60</v>
      </c>
      <c r="D199" s="71" t="s">
        <v>418</v>
      </c>
      <c r="E199" s="73"/>
      <c r="F199" s="71" t="s">
        <v>51</v>
      </c>
      <c r="G199" s="71">
        <v>272</v>
      </c>
      <c r="H199" s="28">
        <v>5</v>
      </c>
      <c r="I199" s="40">
        <f t="shared" si="2"/>
        <v>13.6</v>
      </c>
      <c r="J199" s="56">
        <f t="shared" si="3"/>
        <v>285.60000000000002</v>
      </c>
      <c r="K199" s="57">
        <f>($G199+$I199)*THONG_TIN_CHUNG!B$11</f>
        <v>2856</v>
      </c>
      <c r="L199" s="77">
        <v>2700</v>
      </c>
      <c r="M199" s="78">
        <f>1.63+1.07</f>
        <v>2.7</v>
      </c>
    </row>
    <row r="200" spans="1:13" ht="96.75" customHeight="1">
      <c r="B200" s="71">
        <v>43</v>
      </c>
      <c r="C200" s="71" t="s">
        <v>96</v>
      </c>
      <c r="D200" s="71" t="s">
        <v>488</v>
      </c>
      <c r="E200" s="73"/>
      <c r="F200" s="71" t="s">
        <v>51</v>
      </c>
      <c r="G200" s="71">
        <v>685</v>
      </c>
      <c r="H200" s="28">
        <v>5</v>
      </c>
      <c r="I200" s="40">
        <f t="shared" si="2"/>
        <v>34.25</v>
      </c>
      <c r="J200" s="56">
        <f t="shared" si="3"/>
        <v>719.25</v>
      </c>
      <c r="K200" s="57">
        <f>($G200+$I200)*THONG_TIN_CHUNG!B$11</f>
        <v>7192.5</v>
      </c>
      <c r="L200" s="77">
        <f>7000+0.11*1000</f>
        <v>7110</v>
      </c>
      <c r="M200" s="90" t="s">
        <v>493</v>
      </c>
    </row>
    <row r="201" spans="1:13" ht="96.75" customHeight="1">
      <c r="B201" s="71">
        <v>44</v>
      </c>
      <c r="C201" s="71" t="s">
        <v>57</v>
      </c>
      <c r="D201" s="71" t="s">
        <v>435</v>
      </c>
      <c r="E201" s="73"/>
      <c r="F201" s="71" t="s">
        <v>51</v>
      </c>
      <c r="G201" s="71">
        <v>1500</v>
      </c>
      <c r="H201" s="28">
        <v>5</v>
      </c>
      <c r="I201" s="40">
        <f t="shared" si="2"/>
        <v>75</v>
      </c>
      <c r="J201" s="56">
        <f t="shared" si="3"/>
        <v>1575</v>
      </c>
      <c r="K201" s="57">
        <f>($G201+$I201)*THONG_TIN_CHUNG!B$11</f>
        <v>15750</v>
      </c>
      <c r="L201" s="77">
        <f>15400+0.35*1000</f>
        <v>15750</v>
      </c>
      <c r="M201" s="90" t="s">
        <v>496</v>
      </c>
    </row>
    <row r="202" spans="1:13" ht="96.75" customHeight="1">
      <c r="B202" s="71">
        <v>45</v>
      </c>
      <c r="C202" s="71" t="s">
        <v>114</v>
      </c>
      <c r="D202" s="71" t="s">
        <v>497</v>
      </c>
      <c r="E202" s="73"/>
      <c r="F202" s="71" t="s">
        <v>53</v>
      </c>
      <c r="G202" s="71">
        <v>1</v>
      </c>
      <c r="H202" s="28">
        <v>0</v>
      </c>
      <c r="I202" s="40">
        <f t="shared" si="2"/>
        <v>0</v>
      </c>
      <c r="J202" s="56">
        <f t="shared" si="3"/>
        <v>1</v>
      </c>
      <c r="K202" s="57">
        <f>($G202+$I202)*THONG_TIN_CHUNG!B$11</f>
        <v>10</v>
      </c>
      <c r="L202" s="58">
        <v>10</v>
      </c>
      <c r="M202" s="59"/>
    </row>
    <row r="203" spans="1:13" ht="96.75" customHeight="1">
      <c r="B203" s="71">
        <v>46</v>
      </c>
      <c r="C203" s="71" t="s">
        <v>61</v>
      </c>
      <c r="D203" s="71" t="s">
        <v>447</v>
      </c>
      <c r="E203" s="73"/>
      <c r="F203" s="71" t="s">
        <v>53</v>
      </c>
      <c r="G203" s="71">
        <v>30</v>
      </c>
      <c r="H203" s="28">
        <v>5</v>
      </c>
      <c r="I203" s="40">
        <f t="shared" si="2"/>
        <v>1.5</v>
      </c>
      <c r="J203" s="56">
        <f t="shared" si="3"/>
        <v>31.5</v>
      </c>
      <c r="K203" s="57">
        <f>($G203+$I203)*THONG_TIN_CHUNG!B$11</f>
        <v>315</v>
      </c>
      <c r="L203" s="77">
        <v>303</v>
      </c>
      <c r="M203" s="78" t="s">
        <v>501</v>
      </c>
    </row>
    <row r="204" spans="1:13" ht="96.75" customHeight="1">
      <c r="B204" s="71">
        <v>47</v>
      </c>
      <c r="C204" s="71" t="s">
        <v>63</v>
      </c>
      <c r="D204" s="71" t="s">
        <v>454</v>
      </c>
      <c r="E204" s="73"/>
      <c r="F204" s="71" t="s">
        <v>51</v>
      </c>
      <c r="G204" s="71">
        <v>51</v>
      </c>
      <c r="H204" s="28">
        <v>5</v>
      </c>
      <c r="I204" s="40">
        <f t="shared" si="2"/>
        <v>2.5499999999999998</v>
      </c>
      <c r="J204" s="56">
        <f t="shared" si="3"/>
        <v>53.55</v>
      </c>
      <c r="K204" s="57">
        <f>($G204+$I204)*THONG_TIN_CHUNG!B$11</f>
        <v>535.5</v>
      </c>
      <c r="L204" s="58">
        <f>535-116+8</f>
        <v>427</v>
      </c>
      <c r="M204" s="59" t="s">
        <v>503</v>
      </c>
    </row>
    <row r="205" spans="1:13" ht="96.75" customHeight="1">
      <c r="A205" s="122" t="s">
        <v>504</v>
      </c>
      <c r="B205" s="71">
        <v>48</v>
      </c>
      <c r="C205" s="71" t="s">
        <v>173</v>
      </c>
      <c r="D205" s="71" t="s">
        <v>459</v>
      </c>
      <c r="E205" s="73"/>
      <c r="F205" s="71" t="s">
        <v>53</v>
      </c>
      <c r="G205" s="71">
        <v>4</v>
      </c>
      <c r="H205" s="28">
        <v>5</v>
      </c>
      <c r="I205" s="40">
        <f t="shared" si="2"/>
        <v>0.2</v>
      </c>
      <c r="J205" s="56">
        <f t="shared" si="3"/>
        <v>4.2</v>
      </c>
      <c r="K205" s="57">
        <f>($G205+$I205)*THONG_TIN_CHUNG!B$11</f>
        <v>42</v>
      </c>
      <c r="L205" s="77">
        <f>40-1</f>
        <v>39</v>
      </c>
      <c r="M205" s="78"/>
    </row>
    <row r="206" spans="1:13" ht="96.75" customHeight="1">
      <c r="B206" s="71">
        <v>49</v>
      </c>
      <c r="C206" s="71" t="s">
        <v>158</v>
      </c>
      <c r="D206" s="71" t="s">
        <v>291</v>
      </c>
      <c r="E206" s="73"/>
      <c r="F206" s="71" t="s">
        <v>53</v>
      </c>
      <c r="G206" s="71">
        <v>4</v>
      </c>
      <c r="H206" s="28">
        <v>5</v>
      </c>
      <c r="I206" s="40">
        <f t="shared" si="2"/>
        <v>0.2</v>
      </c>
      <c r="J206" s="56">
        <f t="shared" si="3"/>
        <v>4.2</v>
      </c>
      <c r="K206" s="57">
        <f>($G206+$I206)*THONG_TIN_CHUNG!B$11</f>
        <v>42</v>
      </c>
      <c r="L206" s="77">
        <v>40</v>
      </c>
      <c r="M206" s="78"/>
    </row>
    <row r="207" spans="1:13" ht="96.75" customHeight="1">
      <c r="B207" s="71">
        <v>50</v>
      </c>
      <c r="C207" s="79" t="s">
        <v>507</v>
      </c>
      <c r="D207" s="79" t="s">
        <v>508</v>
      </c>
      <c r="E207" s="80"/>
      <c r="F207" s="79" t="s">
        <v>53</v>
      </c>
      <c r="G207" s="79">
        <v>0</v>
      </c>
      <c r="H207" s="28">
        <v>0</v>
      </c>
      <c r="I207" s="40">
        <f t="shared" si="2"/>
        <v>0</v>
      </c>
      <c r="J207" s="56">
        <f t="shared" si="3"/>
        <v>0</v>
      </c>
      <c r="K207" s="57">
        <f>($G207+$I207)*THONG_TIN_CHUNG!B$11</f>
        <v>0</v>
      </c>
      <c r="L207" s="58"/>
      <c r="M207" s="59"/>
    </row>
    <row r="208" spans="1:13" ht="96.75" customHeight="1">
      <c r="B208" s="71">
        <v>51</v>
      </c>
      <c r="C208" s="71" t="s">
        <v>164</v>
      </c>
      <c r="D208" s="71" t="s">
        <v>509</v>
      </c>
      <c r="E208" s="73"/>
      <c r="F208" s="71" t="s">
        <v>53</v>
      </c>
      <c r="G208" s="71">
        <v>2</v>
      </c>
      <c r="H208" s="28">
        <v>0</v>
      </c>
      <c r="I208" s="40">
        <f t="shared" si="2"/>
        <v>0</v>
      </c>
      <c r="J208" s="56">
        <f t="shared" si="3"/>
        <v>2</v>
      </c>
      <c r="K208" s="57">
        <f>($G208+$I208)*THONG_TIN_CHUNG!B$11</f>
        <v>20</v>
      </c>
      <c r="L208" s="58">
        <v>20</v>
      </c>
      <c r="M208" s="59"/>
    </row>
    <row r="209" spans="1:13" ht="96.75" customHeight="1">
      <c r="B209" s="71">
        <v>52</v>
      </c>
      <c r="C209" s="71" t="s">
        <v>156</v>
      </c>
      <c r="D209" s="71" t="s">
        <v>510</v>
      </c>
      <c r="E209" s="123"/>
      <c r="F209" s="71" t="s">
        <v>53</v>
      </c>
      <c r="G209" s="71">
        <v>4</v>
      </c>
      <c r="H209" s="28">
        <v>0</v>
      </c>
      <c r="I209" s="40">
        <f t="shared" si="2"/>
        <v>0</v>
      </c>
      <c r="J209" s="56">
        <f t="shared" si="3"/>
        <v>4</v>
      </c>
      <c r="K209" s="57">
        <f>($G209+$I209)*THONG_TIN_CHUNG!B$11</f>
        <v>40</v>
      </c>
      <c r="L209" s="58">
        <v>40</v>
      </c>
      <c r="M209" s="59"/>
    </row>
    <row r="210" spans="1:13" ht="96.75" customHeight="1">
      <c r="B210" s="71">
        <v>53</v>
      </c>
      <c r="C210" s="71" t="s">
        <v>168</v>
      </c>
      <c r="D210" s="71" t="s">
        <v>511</v>
      </c>
      <c r="E210" s="73"/>
      <c r="F210" s="71" t="s">
        <v>53</v>
      </c>
      <c r="G210" s="71">
        <v>1</v>
      </c>
      <c r="H210" s="28">
        <v>0</v>
      </c>
      <c r="I210" s="40">
        <f t="shared" si="2"/>
        <v>0</v>
      </c>
      <c r="J210" s="56">
        <f t="shared" si="3"/>
        <v>1</v>
      </c>
      <c r="K210" s="57">
        <f>($G210+$I210)*THONG_TIN_CHUNG!B$11</f>
        <v>10</v>
      </c>
      <c r="L210" s="58">
        <v>10</v>
      </c>
      <c r="M210" s="59"/>
    </row>
    <row r="211" spans="1:13" ht="96.75" customHeight="1">
      <c r="B211" s="71">
        <v>54</v>
      </c>
      <c r="C211" s="71" t="s">
        <v>78</v>
      </c>
      <c r="D211" s="71" t="s">
        <v>512</v>
      </c>
      <c r="E211" s="73"/>
      <c r="F211" s="71" t="s">
        <v>53</v>
      </c>
      <c r="G211" s="71">
        <v>1</v>
      </c>
      <c r="H211" s="28">
        <v>0</v>
      </c>
      <c r="I211" s="40">
        <f t="shared" si="2"/>
        <v>0</v>
      </c>
      <c r="J211" s="56">
        <f t="shared" si="3"/>
        <v>1</v>
      </c>
      <c r="K211" s="57">
        <f>($G211+$I211)*THONG_TIN_CHUNG!B$11</f>
        <v>10</v>
      </c>
      <c r="L211" s="58">
        <v>10</v>
      </c>
      <c r="M211" s="59"/>
    </row>
    <row r="212" spans="1:13" ht="96.75" customHeight="1">
      <c r="B212" s="71">
        <v>55</v>
      </c>
      <c r="C212" s="71" t="s">
        <v>240</v>
      </c>
      <c r="D212" s="71" t="s">
        <v>466</v>
      </c>
      <c r="E212" s="73"/>
      <c r="F212" s="71" t="s">
        <v>53</v>
      </c>
      <c r="G212" s="71">
        <v>1</v>
      </c>
      <c r="H212" s="28">
        <v>0</v>
      </c>
      <c r="I212" s="40">
        <f t="shared" si="2"/>
        <v>0</v>
      </c>
      <c r="J212" s="56">
        <f t="shared" si="3"/>
        <v>1</v>
      </c>
      <c r="K212" s="57">
        <f>($G212+$I212)*THONG_TIN_CHUNG!B$11</f>
        <v>10</v>
      </c>
      <c r="L212" s="58">
        <v>10</v>
      </c>
      <c r="M212" s="59"/>
    </row>
    <row r="213" spans="1:13" ht="96.75" customHeight="1">
      <c r="A213" s="113">
        <f>L213-K213</f>
        <v>-395</v>
      </c>
      <c r="B213" s="71">
        <v>56</v>
      </c>
      <c r="C213" s="71" t="s">
        <v>205</v>
      </c>
      <c r="D213" s="71" t="s">
        <v>469</v>
      </c>
      <c r="E213" s="73"/>
      <c r="F213" s="71" t="s">
        <v>51</v>
      </c>
      <c r="G213" s="71">
        <v>1150</v>
      </c>
      <c r="H213" s="28">
        <v>5</v>
      </c>
      <c r="I213" s="40">
        <f t="shared" si="2"/>
        <v>57.5</v>
      </c>
      <c r="J213" s="56">
        <f t="shared" si="3"/>
        <v>1207.5</v>
      </c>
      <c r="K213" s="57">
        <f>($G213+$I213)*THONG_TIN_CHUNG!B$11</f>
        <v>12075</v>
      </c>
      <c r="L213" s="77">
        <f>12120-440</f>
        <v>11680</v>
      </c>
      <c r="M213" s="78" t="s">
        <v>513</v>
      </c>
    </row>
    <row r="214" spans="1:13" ht="96.75" customHeight="1">
      <c r="B214" s="71">
        <v>57</v>
      </c>
      <c r="C214" s="71" t="s">
        <v>207</v>
      </c>
      <c r="D214" s="71" t="s">
        <v>473</v>
      </c>
      <c r="E214" s="73"/>
      <c r="F214" s="71" t="s">
        <v>51</v>
      </c>
      <c r="G214" s="71">
        <v>2152</v>
      </c>
      <c r="H214" s="28">
        <v>5</v>
      </c>
      <c r="I214" s="40">
        <f t="shared" si="2"/>
        <v>107.6</v>
      </c>
      <c r="J214" s="56">
        <f t="shared" si="3"/>
        <v>2259.6</v>
      </c>
      <c r="K214" s="57">
        <f>($G214+$I214)*THONG_TIN_CHUNG!B$11</f>
        <v>22596</v>
      </c>
      <c r="L214" s="77">
        <v>22440</v>
      </c>
      <c r="M214" s="78" t="s">
        <v>514</v>
      </c>
    </row>
    <row r="215" spans="1:13" ht="96.75" customHeight="1">
      <c r="B215" s="71">
        <v>58</v>
      </c>
      <c r="C215" s="71" t="s">
        <v>104</v>
      </c>
      <c r="D215" s="71" t="s">
        <v>515</v>
      </c>
      <c r="E215" s="73"/>
      <c r="F215" s="71" t="s">
        <v>53</v>
      </c>
      <c r="G215" s="71">
        <v>2</v>
      </c>
      <c r="H215" s="28">
        <v>0</v>
      </c>
      <c r="I215" s="40">
        <f t="shared" si="2"/>
        <v>0</v>
      </c>
      <c r="J215" s="56">
        <f t="shared" si="3"/>
        <v>2</v>
      </c>
      <c r="K215" s="57">
        <f>($G215+$I215)*THONG_TIN_CHUNG!B$11</f>
        <v>20</v>
      </c>
      <c r="L215" s="58">
        <v>20</v>
      </c>
      <c r="M215" s="59"/>
    </row>
    <row r="216" spans="1:13" ht="96.75" customHeight="1">
      <c r="B216" s="71">
        <v>59</v>
      </c>
      <c r="C216" s="71" t="s">
        <v>67</v>
      </c>
      <c r="D216" s="71" t="s">
        <v>304</v>
      </c>
      <c r="E216" s="73"/>
      <c r="F216" s="71" t="s">
        <v>53</v>
      </c>
      <c r="G216" s="71">
        <v>3</v>
      </c>
      <c r="H216" s="28">
        <v>5</v>
      </c>
      <c r="I216" s="40">
        <f t="shared" si="2"/>
        <v>0.15</v>
      </c>
      <c r="J216" s="56">
        <f t="shared" si="3"/>
        <v>3.15</v>
      </c>
      <c r="K216" s="57">
        <f>($G216+$I216)*THONG_TIN_CHUNG!B$11</f>
        <v>31.5</v>
      </c>
      <c r="L216" s="77">
        <v>30</v>
      </c>
      <c r="M216" s="78"/>
    </row>
    <row r="217" spans="1:13" ht="96.75" customHeight="1">
      <c r="B217" s="71">
        <v>60</v>
      </c>
      <c r="C217" s="71" t="s">
        <v>125</v>
      </c>
      <c r="D217" s="71" t="s">
        <v>516</v>
      </c>
      <c r="E217" s="73"/>
      <c r="F217" s="71" t="s">
        <v>53</v>
      </c>
      <c r="G217" s="71">
        <v>0.5</v>
      </c>
      <c r="H217" s="28">
        <v>5</v>
      </c>
      <c r="I217" s="40">
        <f t="shared" si="2"/>
        <v>2.5000000000000001E-2</v>
      </c>
      <c r="J217" s="56">
        <f t="shared" si="3"/>
        <v>0.52500000000000002</v>
      </c>
      <c r="K217" s="57">
        <f>($G217+$I217)*THONG_TIN_CHUNG!B$11</f>
        <v>5.25</v>
      </c>
      <c r="L217" s="77">
        <v>5</v>
      </c>
      <c r="M217" s="78"/>
    </row>
    <row r="218" spans="1:13" ht="96.75" customHeight="1">
      <c r="B218" s="71">
        <v>61</v>
      </c>
      <c r="C218" s="71"/>
      <c r="D218" s="71"/>
      <c r="E218" s="73"/>
      <c r="F218" s="71"/>
      <c r="G218" s="71"/>
      <c r="H218" s="28">
        <v>5</v>
      </c>
      <c r="I218" s="40">
        <f t="shared" si="2"/>
        <v>0</v>
      </c>
      <c r="J218" s="56">
        <f t="shared" si="3"/>
        <v>0</v>
      </c>
      <c r="K218" s="57">
        <f>($G218+$I218)*THONG_TIN_CHUNG!B$11</f>
        <v>0</v>
      </c>
      <c r="L218" s="58"/>
      <c r="M218" s="59"/>
    </row>
    <row r="219" spans="1:13" ht="96.75" customHeight="1">
      <c r="B219" s="71">
        <v>62</v>
      </c>
      <c r="C219" s="71" t="s">
        <v>517</v>
      </c>
      <c r="D219" s="71"/>
      <c r="E219" s="73"/>
      <c r="F219" s="71" t="s">
        <v>480</v>
      </c>
      <c r="G219" s="71">
        <v>0</v>
      </c>
      <c r="H219" s="28">
        <v>5</v>
      </c>
      <c r="I219" s="40">
        <f t="shared" si="2"/>
        <v>0</v>
      </c>
      <c r="J219" s="56">
        <f t="shared" si="3"/>
        <v>0</v>
      </c>
      <c r="K219" s="57">
        <f>($G219+$I219)*THONG_TIN_CHUNG!B$11</f>
        <v>0</v>
      </c>
      <c r="L219" s="72">
        <v>2</v>
      </c>
      <c r="M219" s="74" t="s">
        <v>518</v>
      </c>
    </row>
    <row r="220" spans="1:13" ht="96.75" customHeight="1">
      <c r="B220" s="71">
        <v>63</v>
      </c>
      <c r="C220" s="71" t="s">
        <v>479</v>
      </c>
      <c r="D220" s="124" t="s">
        <v>519</v>
      </c>
      <c r="E220" s="73"/>
      <c r="F220" s="71" t="s">
        <v>480</v>
      </c>
      <c r="G220" s="71">
        <v>1</v>
      </c>
      <c r="H220" s="28">
        <v>5</v>
      </c>
      <c r="I220" s="40">
        <f t="shared" si="2"/>
        <v>0.05</v>
      </c>
      <c r="J220" s="56">
        <f t="shared" si="3"/>
        <v>1.05</v>
      </c>
      <c r="K220" s="57">
        <f>($G220+$I220)*THONG_TIN_CHUNG!B$11</f>
        <v>10.5</v>
      </c>
      <c r="L220" s="102">
        <f t="shared" ref="L220:L221" si="4">9-4</f>
        <v>5</v>
      </c>
      <c r="M220" s="103" t="s">
        <v>520</v>
      </c>
    </row>
    <row r="221" spans="1:13" ht="96.75" customHeight="1">
      <c r="B221" s="71">
        <v>64</v>
      </c>
      <c r="C221" s="71" t="s">
        <v>482</v>
      </c>
      <c r="D221" s="124" t="s">
        <v>521</v>
      </c>
      <c r="E221" s="73"/>
      <c r="F221" s="71" t="s">
        <v>480</v>
      </c>
      <c r="G221" s="71">
        <v>1</v>
      </c>
      <c r="H221" s="28">
        <v>5</v>
      </c>
      <c r="I221" s="40">
        <f t="shared" si="2"/>
        <v>0.05</v>
      </c>
      <c r="J221" s="56">
        <f t="shared" si="3"/>
        <v>1.05</v>
      </c>
      <c r="K221" s="57">
        <f>($G221+$I221)*THONG_TIN_CHUNG!B$11</f>
        <v>10.5</v>
      </c>
      <c r="L221" s="102">
        <f t="shared" si="4"/>
        <v>5</v>
      </c>
      <c r="M221" s="103" t="s">
        <v>520</v>
      </c>
    </row>
    <row r="222" spans="1:13" ht="96.75" customHeight="1">
      <c r="B222" s="71">
        <v>65</v>
      </c>
      <c r="C222" s="71"/>
      <c r="D222" s="71"/>
      <c r="E222" s="73"/>
      <c r="F222" s="71"/>
      <c r="G222" s="71"/>
      <c r="H222" s="28">
        <v>5</v>
      </c>
      <c r="I222" s="40">
        <f t="shared" si="2"/>
        <v>0</v>
      </c>
      <c r="J222" s="56">
        <f t="shared" si="3"/>
        <v>0</v>
      </c>
      <c r="K222" s="57">
        <f>($G222+$I222)*THONG_TIN_CHUNG!B$11</f>
        <v>0</v>
      </c>
      <c r="L222" s="58"/>
      <c r="M222" s="59"/>
    </row>
    <row r="223" spans="1:13" ht="96.75" customHeight="1">
      <c r="B223" s="71">
        <v>66</v>
      </c>
      <c r="C223" s="71"/>
      <c r="D223" s="71"/>
      <c r="E223" s="73"/>
      <c r="F223" s="71"/>
      <c r="G223" s="71"/>
      <c r="H223" s="28">
        <v>5</v>
      </c>
      <c r="I223" s="40">
        <f t="shared" si="2"/>
        <v>0</v>
      </c>
      <c r="J223" s="56">
        <f t="shared" si="3"/>
        <v>0</v>
      </c>
      <c r="K223" s="57">
        <f>($G223+$I223)*THONG_TIN_CHUNG!B$11</f>
        <v>0</v>
      </c>
      <c r="L223" s="58"/>
      <c r="M223" s="59"/>
    </row>
    <row r="224" spans="1:13" ht="96.75" customHeight="1">
      <c r="B224" s="71">
        <v>67</v>
      </c>
      <c r="C224" s="71"/>
      <c r="D224" s="71"/>
      <c r="E224" s="73"/>
      <c r="F224" s="71"/>
      <c r="G224" s="71"/>
      <c r="H224" s="28">
        <v>5</v>
      </c>
      <c r="I224" s="40">
        <f t="shared" si="2"/>
        <v>0</v>
      </c>
      <c r="J224" s="56">
        <f t="shared" si="3"/>
        <v>0</v>
      </c>
      <c r="K224" s="57">
        <f>($G224+$I224)*THONG_TIN_CHUNG!B$11</f>
        <v>0</v>
      </c>
      <c r="L224" s="58"/>
      <c r="M224" s="59"/>
    </row>
    <row r="225" spans="2:13" ht="96.75" customHeight="1">
      <c r="B225" s="71">
        <v>68</v>
      </c>
      <c r="C225" s="71"/>
      <c r="D225" s="71"/>
      <c r="E225" s="73"/>
      <c r="F225" s="71"/>
      <c r="G225" s="71"/>
      <c r="H225" s="28">
        <v>5</v>
      </c>
      <c r="I225" s="40">
        <f t="shared" si="2"/>
        <v>0</v>
      </c>
      <c r="J225" s="56">
        <f t="shared" si="3"/>
        <v>0</v>
      </c>
      <c r="K225" s="57">
        <f>($G225+$I225)*THONG_TIN_CHUNG!B$11</f>
        <v>0</v>
      </c>
      <c r="L225" s="58"/>
      <c r="M225" s="59"/>
    </row>
    <row r="226" spans="2:13" ht="96.75" customHeight="1">
      <c r="B226" s="71">
        <v>69</v>
      </c>
      <c r="C226" s="71"/>
      <c r="D226" s="71"/>
      <c r="E226" s="73"/>
      <c r="F226" s="71"/>
      <c r="G226" s="71"/>
      <c r="H226" s="28">
        <v>5</v>
      </c>
      <c r="I226" s="40">
        <f t="shared" si="2"/>
        <v>0</v>
      </c>
      <c r="J226" s="56">
        <f t="shared" si="3"/>
        <v>0</v>
      </c>
      <c r="K226" s="57">
        <f>($G226+$I226)*THONG_TIN_CHUNG!B$11</f>
        <v>0</v>
      </c>
      <c r="L226" s="58"/>
      <c r="M226" s="59"/>
    </row>
    <row r="227" spans="2:13" ht="96.75" customHeight="1">
      <c r="B227" s="71">
        <v>70</v>
      </c>
      <c r="C227" s="71"/>
      <c r="D227" s="71"/>
      <c r="E227" s="73"/>
      <c r="F227" s="71"/>
      <c r="G227" s="71"/>
      <c r="H227" s="28">
        <v>5</v>
      </c>
      <c r="I227" s="40">
        <f t="shared" si="2"/>
        <v>0</v>
      </c>
      <c r="J227" s="56">
        <f t="shared" si="3"/>
        <v>0</v>
      </c>
      <c r="K227" s="57">
        <f>($G227+$I227)*THONG_TIN_CHUNG!B$11</f>
        <v>0</v>
      </c>
      <c r="L227" s="58"/>
      <c r="M227" s="59"/>
    </row>
    <row r="228" spans="2:13" ht="96.75" customHeight="1">
      <c r="B228" s="71">
        <v>71</v>
      </c>
      <c r="C228" s="71"/>
      <c r="D228" s="71"/>
      <c r="E228" s="73"/>
      <c r="F228" s="71"/>
      <c r="G228" s="71"/>
      <c r="H228" s="28">
        <v>5</v>
      </c>
      <c r="I228" s="40">
        <f t="shared" si="2"/>
        <v>0</v>
      </c>
      <c r="J228" s="56">
        <f t="shared" si="3"/>
        <v>0</v>
      </c>
      <c r="K228" s="57">
        <f>($G228+$I228)*THONG_TIN_CHUNG!B$11</f>
        <v>0</v>
      </c>
      <c r="L228" s="58"/>
      <c r="M228" s="59"/>
    </row>
    <row r="229" spans="2:13" ht="96.75" customHeight="1">
      <c r="B229" s="71">
        <v>72</v>
      </c>
      <c r="C229" s="71"/>
      <c r="D229" s="71"/>
      <c r="E229" s="73"/>
      <c r="F229" s="71"/>
      <c r="G229" s="71"/>
      <c r="H229" s="28">
        <v>5</v>
      </c>
      <c r="I229" s="40">
        <f t="shared" si="2"/>
        <v>0</v>
      </c>
      <c r="J229" s="56">
        <f t="shared" si="3"/>
        <v>0</v>
      </c>
      <c r="K229" s="57">
        <f>($G229+$I229)*THONG_TIN_CHUNG!B$11</f>
        <v>0</v>
      </c>
      <c r="L229" s="58"/>
      <c r="M229" s="59"/>
    </row>
    <row r="230" spans="2:13" ht="96.75" customHeight="1">
      <c r="B230" s="71">
        <v>73</v>
      </c>
      <c r="C230" s="71"/>
      <c r="D230" s="71"/>
      <c r="E230" s="73"/>
      <c r="F230" s="71"/>
      <c r="G230" s="71"/>
      <c r="H230" s="28">
        <v>5</v>
      </c>
      <c r="I230" s="40">
        <f t="shared" si="2"/>
        <v>0</v>
      </c>
      <c r="J230" s="56">
        <f t="shared" si="3"/>
        <v>0</v>
      </c>
      <c r="K230" s="57">
        <f>($G230+$I230)*THONG_TIN_CHUNG!B$11</f>
        <v>0</v>
      </c>
      <c r="L230" s="58"/>
      <c r="M230" s="59"/>
    </row>
    <row r="231" spans="2:13" ht="96.75" customHeight="1">
      <c r="B231" s="71">
        <v>74</v>
      </c>
      <c r="C231" s="71"/>
      <c r="D231" s="71"/>
      <c r="E231" s="73"/>
      <c r="F231" s="71"/>
      <c r="G231" s="71"/>
      <c r="H231" s="28">
        <v>5</v>
      </c>
      <c r="I231" s="40">
        <f t="shared" si="2"/>
        <v>0</v>
      </c>
      <c r="J231" s="56">
        <f t="shared" si="3"/>
        <v>0</v>
      </c>
      <c r="K231" s="57">
        <f>($G231+$I231)*THONG_TIN_CHUNG!B$11</f>
        <v>0</v>
      </c>
      <c r="L231" s="58"/>
      <c r="M231" s="59"/>
    </row>
    <row r="232" spans="2:13" ht="96.75" customHeight="1">
      <c r="B232" s="71">
        <v>75</v>
      </c>
      <c r="C232" s="71"/>
      <c r="D232" s="71"/>
      <c r="E232" s="73"/>
      <c r="F232" s="71"/>
      <c r="G232" s="71"/>
      <c r="H232" s="28">
        <v>5</v>
      </c>
      <c r="I232" s="40">
        <f t="shared" si="2"/>
        <v>0</v>
      </c>
      <c r="J232" s="56">
        <f t="shared" si="3"/>
        <v>0</v>
      </c>
      <c r="K232" s="57">
        <f>($G232+$I232)*THONG_TIN_CHUNG!B$11</f>
        <v>0</v>
      </c>
      <c r="L232" s="58"/>
      <c r="M232" s="59"/>
    </row>
    <row r="233" spans="2:13" ht="96.75" customHeight="1">
      <c r="B233" s="71">
        <v>76</v>
      </c>
      <c r="C233" s="71"/>
      <c r="D233" s="71"/>
      <c r="E233" s="73"/>
      <c r="F233" s="71"/>
      <c r="G233" s="71"/>
      <c r="H233" s="28">
        <v>5</v>
      </c>
      <c r="I233" s="40">
        <f t="shared" si="2"/>
        <v>0</v>
      </c>
      <c r="J233" s="56">
        <f t="shared" si="3"/>
        <v>0</v>
      </c>
      <c r="K233" s="57">
        <f>($G233+$I233)*THONG_TIN_CHUNG!B$11</f>
        <v>0</v>
      </c>
      <c r="L233" s="58"/>
      <c r="M233" s="59"/>
    </row>
    <row r="234" spans="2:13" ht="96.75" customHeight="1">
      <c r="B234" s="71">
        <v>77</v>
      </c>
      <c r="C234" s="71"/>
      <c r="D234" s="71"/>
      <c r="E234" s="73"/>
      <c r="F234" s="71"/>
      <c r="G234" s="71"/>
      <c r="H234" s="28">
        <v>5</v>
      </c>
      <c r="I234" s="40">
        <f t="shared" si="2"/>
        <v>0</v>
      </c>
      <c r="J234" s="56">
        <f t="shared" si="3"/>
        <v>0</v>
      </c>
      <c r="K234" s="57">
        <f>($G234+$I234)*THONG_TIN_CHUNG!B$11</f>
        <v>0</v>
      </c>
      <c r="L234" s="58"/>
      <c r="M234" s="59"/>
    </row>
    <row r="235" spans="2:13" ht="96.75" customHeight="1">
      <c r="B235" s="71">
        <v>78</v>
      </c>
      <c r="C235" s="71"/>
      <c r="D235" s="71"/>
      <c r="E235" s="73"/>
      <c r="F235" s="71"/>
      <c r="G235" s="71"/>
      <c r="H235" s="28">
        <v>5</v>
      </c>
      <c r="I235" s="40">
        <f t="shared" si="2"/>
        <v>0</v>
      </c>
      <c r="J235" s="56">
        <f t="shared" si="3"/>
        <v>0</v>
      </c>
      <c r="K235" s="57">
        <f>($G235+$I235)*THONG_TIN_CHUNG!B$11</f>
        <v>0</v>
      </c>
      <c r="L235" s="58"/>
      <c r="M235" s="59"/>
    </row>
    <row r="236" spans="2:13" ht="96.75" customHeight="1">
      <c r="B236" s="71">
        <v>79</v>
      </c>
      <c r="C236" s="71"/>
      <c r="D236" s="71"/>
      <c r="E236" s="73"/>
      <c r="F236" s="71"/>
      <c r="G236" s="71"/>
      <c r="H236" s="28">
        <v>5</v>
      </c>
      <c r="I236" s="40">
        <f t="shared" si="2"/>
        <v>0</v>
      </c>
      <c r="J236" s="56">
        <f t="shared" si="3"/>
        <v>0</v>
      </c>
      <c r="K236" s="57">
        <f>($G236+$I236)*THONG_TIN_CHUNG!B$11</f>
        <v>0</v>
      </c>
      <c r="L236" s="58"/>
      <c r="M236" s="59"/>
    </row>
    <row r="237" spans="2:13" ht="96.75" customHeight="1">
      <c r="B237" s="71">
        <v>80</v>
      </c>
      <c r="C237" s="71"/>
      <c r="D237" s="71"/>
      <c r="E237" s="73"/>
      <c r="F237" s="71"/>
      <c r="G237" s="71"/>
      <c r="H237" s="28">
        <v>5</v>
      </c>
      <c r="I237" s="40">
        <f t="shared" si="2"/>
        <v>0</v>
      </c>
      <c r="J237" s="56">
        <f t="shared" si="3"/>
        <v>0</v>
      </c>
      <c r="K237" s="57">
        <f>($G237+$I237)*THONG_TIN_CHUNG!B$11</f>
        <v>0</v>
      </c>
      <c r="L237" s="58"/>
      <c r="M237" s="59"/>
    </row>
    <row r="238" spans="2:13" ht="96.75" customHeight="1">
      <c r="B238" s="71">
        <v>81</v>
      </c>
      <c r="C238" s="71"/>
      <c r="D238" s="71"/>
      <c r="E238" s="73"/>
      <c r="F238" s="71"/>
      <c r="G238" s="71"/>
      <c r="H238" s="28">
        <v>5</v>
      </c>
      <c r="I238" s="40">
        <f t="shared" si="2"/>
        <v>0</v>
      </c>
      <c r="J238" s="56">
        <f t="shared" si="3"/>
        <v>0</v>
      </c>
      <c r="K238" s="57">
        <f>($G238+$I238)*THONG_TIN_CHUNG!B$11</f>
        <v>0</v>
      </c>
      <c r="L238" s="58"/>
      <c r="M238" s="59"/>
    </row>
    <row r="239" spans="2:13" ht="96.75" customHeight="1">
      <c r="B239" s="71">
        <v>82</v>
      </c>
      <c r="C239" s="71"/>
      <c r="D239" s="71"/>
      <c r="E239" s="73"/>
      <c r="F239" s="71"/>
      <c r="G239" s="71"/>
      <c r="H239" s="28">
        <v>5</v>
      </c>
      <c r="I239" s="40">
        <f t="shared" si="2"/>
        <v>0</v>
      </c>
      <c r="J239" s="56">
        <f t="shared" si="3"/>
        <v>0</v>
      </c>
      <c r="K239" s="57">
        <f>($G239+$I239)*THONG_TIN_CHUNG!B$11</f>
        <v>0</v>
      </c>
      <c r="L239" s="58"/>
      <c r="M239" s="59"/>
    </row>
    <row r="240" spans="2:13" ht="96.75" customHeight="1">
      <c r="B240" s="71">
        <v>83</v>
      </c>
      <c r="C240" s="71"/>
      <c r="D240" s="71"/>
      <c r="E240" s="73"/>
      <c r="F240" s="71"/>
      <c r="G240" s="71"/>
      <c r="H240" s="28">
        <v>5</v>
      </c>
      <c r="I240" s="40">
        <f t="shared" si="2"/>
        <v>0</v>
      </c>
      <c r="J240" s="56">
        <f t="shared" si="3"/>
        <v>0</v>
      </c>
      <c r="K240" s="57">
        <f>($G240+$I240)*THONG_TIN_CHUNG!B$11</f>
        <v>0</v>
      </c>
      <c r="L240" s="58"/>
      <c r="M240" s="59"/>
    </row>
    <row r="241" spans="2:13" ht="96.75" customHeight="1">
      <c r="B241" s="71">
        <v>84</v>
      </c>
      <c r="C241" s="71"/>
      <c r="D241" s="71"/>
      <c r="E241" s="73"/>
      <c r="F241" s="71"/>
      <c r="G241" s="71"/>
      <c r="H241" s="28">
        <v>5</v>
      </c>
      <c r="I241" s="40">
        <f t="shared" si="2"/>
        <v>0</v>
      </c>
      <c r="J241" s="56">
        <f t="shared" si="3"/>
        <v>0</v>
      </c>
      <c r="K241" s="57">
        <f>($G241+$I241)*THONG_TIN_CHUNG!B$11</f>
        <v>0</v>
      </c>
      <c r="L241" s="58"/>
      <c r="M241" s="59"/>
    </row>
    <row r="242" spans="2:13" ht="96.75" customHeight="1">
      <c r="B242" s="71">
        <v>85</v>
      </c>
      <c r="C242" s="71"/>
      <c r="D242" s="71"/>
      <c r="E242" s="73"/>
      <c r="F242" s="71"/>
      <c r="G242" s="71"/>
      <c r="H242" s="28">
        <v>5</v>
      </c>
      <c r="I242" s="40">
        <f t="shared" si="2"/>
        <v>0</v>
      </c>
      <c r="J242" s="56">
        <f t="shared" si="3"/>
        <v>0</v>
      </c>
      <c r="K242" s="57">
        <f>($G242+$I242)*THONG_TIN_CHUNG!B$11</f>
        <v>0</v>
      </c>
      <c r="L242" s="58"/>
      <c r="M242" s="59"/>
    </row>
    <row r="243" spans="2:13" ht="96.75" customHeight="1">
      <c r="B243" s="71">
        <v>86</v>
      </c>
      <c r="C243" s="71"/>
      <c r="D243" s="71"/>
      <c r="E243" s="73"/>
      <c r="F243" s="71"/>
      <c r="G243" s="71"/>
      <c r="H243" s="28">
        <v>5</v>
      </c>
      <c r="I243" s="40">
        <f t="shared" si="2"/>
        <v>0</v>
      </c>
      <c r="J243" s="56">
        <f t="shared" si="3"/>
        <v>0</v>
      </c>
      <c r="K243" s="57">
        <f>($G243+$I243)*THONG_TIN_CHUNG!B$11</f>
        <v>0</v>
      </c>
      <c r="L243" s="58"/>
      <c r="M243" s="59"/>
    </row>
    <row r="244" spans="2:13" ht="96.75" customHeight="1">
      <c r="B244" s="71">
        <v>87</v>
      </c>
      <c r="C244" s="71"/>
      <c r="D244" s="71"/>
      <c r="E244" s="73"/>
      <c r="F244" s="71"/>
      <c r="G244" s="71"/>
      <c r="H244" s="28">
        <v>5</v>
      </c>
      <c r="I244" s="40">
        <f t="shared" si="2"/>
        <v>0</v>
      </c>
      <c r="J244" s="56">
        <f t="shared" si="3"/>
        <v>0</v>
      </c>
      <c r="K244" s="57">
        <f>($G244+$I244)*THONG_TIN_CHUNG!B$11</f>
        <v>0</v>
      </c>
      <c r="L244" s="58"/>
      <c r="M244" s="59"/>
    </row>
    <row r="245" spans="2:13" ht="96.75" customHeight="1">
      <c r="B245" s="71">
        <v>88</v>
      </c>
      <c r="C245" s="71"/>
      <c r="D245" s="71"/>
      <c r="E245" s="73"/>
      <c r="F245" s="71"/>
      <c r="G245" s="71"/>
      <c r="H245" s="28">
        <v>5</v>
      </c>
      <c r="I245" s="40">
        <f t="shared" si="2"/>
        <v>0</v>
      </c>
      <c r="J245" s="56">
        <f t="shared" si="3"/>
        <v>0</v>
      </c>
      <c r="K245" s="57">
        <f>($G245+$I245)*THONG_TIN_CHUNG!B$11</f>
        <v>0</v>
      </c>
      <c r="L245" s="58"/>
      <c r="M245" s="59"/>
    </row>
    <row r="246" spans="2:13" ht="96.75" customHeight="1">
      <c r="B246" s="71">
        <v>89</v>
      </c>
      <c r="C246" s="71"/>
      <c r="D246" s="71"/>
      <c r="E246" s="73"/>
      <c r="F246" s="71"/>
      <c r="G246" s="71"/>
      <c r="H246" s="28">
        <v>5</v>
      </c>
      <c r="I246" s="40">
        <f t="shared" si="2"/>
        <v>0</v>
      </c>
      <c r="J246" s="56">
        <f t="shared" si="3"/>
        <v>0</v>
      </c>
      <c r="K246" s="57">
        <f>($G246+$I246)*THONG_TIN_CHUNG!B$11</f>
        <v>0</v>
      </c>
      <c r="L246" s="58"/>
      <c r="M246" s="59"/>
    </row>
    <row r="247" spans="2:13" ht="96.75" customHeight="1">
      <c r="B247" s="71">
        <v>90</v>
      </c>
      <c r="C247" s="71"/>
      <c r="D247" s="71"/>
      <c r="E247" s="73"/>
      <c r="F247" s="71"/>
      <c r="G247" s="71"/>
      <c r="H247" s="28">
        <v>5</v>
      </c>
      <c r="I247" s="40">
        <f t="shared" si="2"/>
        <v>0</v>
      </c>
      <c r="J247" s="56">
        <f t="shared" si="3"/>
        <v>0</v>
      </c>
      <c r="K247" s="57">
        <f>($G247+$I247)*THONG_TIN_CHUNG!B$11</f>
        <v>0</v>
      </c>
      <c r="L247" s="58"/>
      <c r="M247" s="59"/>
    </row>
    <row r="248" spans="2:13" ht="96.75" customHeight="1">
      <c r="B248" s="71">
        <v>91</v>
      </c>
      <c r="C248" s="71"/>
      <c r="D248" s="71"/>
      <c r="E248" s="73"/>
      <c r="F248" s="71"/>
      <c r="G248" s="71"/>
      <c r="H248" s="28">
        <v>5</v>
      </c>
      <c r="I248" s="40">
        <f t="shared" si="2"/>
        <v>0</v>
      </c>
      <c r="J248" s="56">
        <f t="shared" si="3"/>
        <v>0</v>
      </c>
      <c r="K248" s="57">
        <f>($G248+$I248)*THONG_TIN_CHUNG!B$11</f>
        <v>0</v>
      </c>
      <c r="L248" s="58"/>
      <c r="M248" s="59"/>
    </row>
    <row r="249" spans="2:13" ht="96.75" customHeight="1">
      <c r="B249" s="71">
        <v>92</v>
      </c>
      <c r="C249" s="71"/>
      <c r="D249" s="71"/>
      <c r="E249" s="73"/>
      <c r="F249" s="71"/>
      <c r="G249" s="71"/>
      <c r="H249" s="28">
        <v>5</v>
      </c>
      <c r="I249" s="40">
        <f t="shared" si="2"/>
        <v>0</v>
      </c>
      <c r="J249" s="56">
        <f t="shared" si="3"/>
        <v>0</v>
      </c>
      <c r="K249" s="57">
        <f>($G249+$I249)*THONG_TIN_CHUNG!B$11</f>
        <v>0</v>
      </c>
      <c r="L249" s="58"/>
      <c r="M249" s="59"/>
    </row>
    <row r="250" spans="2:13" ht="96.75" customHeight="1">
      <c r="B250" s="71">
        <v>93</v>
      </c>
      <c r="C250" s="71"/>
      <c r="D250" s="71"/>
      <c r="E250" s="73"/>
      <c r="F250" s="71"/>
      <c r="G250" s="71"/>
      <c r="H250" s="28">
        <v>5</v>
      </c>
      <c r="I250" s="40">
        <f t="shared" si="2"/>
        <v>0</v>
      </c>
      <c r="J250" s="56">
        <f t="shared" si="3"/>
        <v>0</v>
      </c>
      <c r="K250" s="57">
        <f>($G250+$I250)*THONG_TIN_CHUNG!B$11</f>
        <v>0</v>
      </c>
      <c r="L250" s="58"/>
      <c r="M250" s="59"/>
    </row>
    <row r="251" spans="2:13" ht="96.75" customHeight="1">
      <c r="B251" s="71">
        <v>94</v>
      </c>
      <c r="C251" s="71"/>
      <c r="D251" s="71"/>
      <c r="E251" s="73"/>
      <c r="F251" s="71"/>
      <c r="G251" s="71"/>
      <c r="H251" s="28">
        <v>5</v>
      </c>
      <c r="I251" s="40">
        <f t="shared" si="2"/>
        <v>0</v>
      </c>
      <c r="J251" s="56">
        <f t="shared" si="3"/>
        <v>0</v>
      </c>
      <c r="K251" s="57">
        <f>($G251+$I251)*THONG_TIN_CHUNG!B$11</f>
        <v>0</v>
      </c>
      <c r="L251" s="58"/>
      <c r="M251" s="59"/>
    </row>
    <row r="252" spans="2:13" ht="96.75" customHeight="1">
      <c r="B252" s="71">
        <v>95</v>
      </c>
      <c r="C252" s="71"/>
      <c r="D252" s="71"/>
      <c r="E252" s="73"/>
      <c r="F252" s="71"/>
      <c r="G252" s="71"/>
      <c r="H252" s="28">
        <v>5</v>
      </c>
      <c r="I252" s="40">
        <f t="shared" si="2"/>
        <v>0</v>
      </c>
      <c r="J252" s="56">
        <f t="shared" si="3"/>
        <v>0</v>
      </c>
      <c r="K252" s="57">
        <f>($G252+$I252)*THONG_TIN_CHUNG!B$11</f>
        <v>0</v>
      </c>
      <c r="L252" s="58"/>
      <c r="M252" s="59"/>
    </row>
    <row r="253" spans="2:13" ht="96.75" customHeight="1">
      <c r="B253" s="71">
        <v>96</v>
      </c>
      <c r="C253" s="71"/>
      <c r="D253" s="71"/>
      <c r="E253" s="73"/>
      <c r="F253" s="71"/>
      <c r="G253" s="71"/>
      <c r="H253" s="28">
        <v>5</v>
      </c>
      <c r="I253" s="40">
        <f t="shared" si="2"/>
        <v>0</v>
      </c>
      <c r="J253" s="56">
        <f t="shared" si="3"/>
        <v>0</v>
      </c>
      <c r="K253" s="57">
        <f>($G253+$I253)*THONG_TIN_CHUNG!B$11</f>
        <v>0</v>
      </c>
      <c r="L253" s="58"/>
      <c r="M253" s="59"/>
    </row>
    <row r="254" spans="2:13" ht="96.75" customHeight="1">
      <c r="B254" s="71">
        <v>97</v>
      </c>
      <c r="C254" s="71"/>
      <c r="D254" s="71"/>
      <c r="E254" s="73"/>
      <c r="F254" s="71"/>
      <c r="G254" s="71"/>
      <c r="H254" s="28">
        <v>5</v>
      </c>
      <c r="I254" s="40">
        <f t="shared" si="2"/>
        <v>0</v>
      </c>
      <c r="J254" s="56">
        <f t="shared" si="3"/>
        <v>0</v>
      </c>
      <c r="K254" s="57">
        <f>($G254+$I254)*THONG_TIN_CHUNG!B$11</f>
        <v>0</v>
      </c>
      <c r="L254" s="58"/>
      <c r="M254" s="59"/>
    </row>
    <row r="255" spans="2:13" ht="96.75" customHeight="1">
      <c r="B255" s="71">
        <v>98</v>
      </c>
      <c r="C255" s="71"/>
      <c r="D255" s="71"/>
      <c r="E255" s="73"/>
      <c r="F255" s="71"/>
      <c r="G255" s="71"/>
      <c r="H255" s="28">
        <v>5</v>
      </c>
      <c r="I255" s="40">
        <f t="shared" si="2"/>
        <v>0</v>
      </c>
      <c r="J255" s="56">
        <f t="shared" si="3"/>
        <v>0</v>
      </c>
      <c r="K255" s="57">
        <f>($G255+$I255)*THONG_TIN_CHUNG!B$11</f>
        <v>0</v>
      </c>
      <c r="L255" s="58"/>
      <c r="M255" s="59"/>
    </row>
    <row r="256" spans="2:13" ht="96.75" customHeight="1">
      <c r="B256" s="71">
        <v>99</v>
      </c>
      <c r="C256" s="71"/>
      <c r="D256" s="71"/>
      <c r="E256" s="73"/>
      <c r="F256" s="71"/>
      <c r="G256" s="71"/>
      <c r="H256" s="28">
        <v>5</v>
      </c>
      <c r="I256" s="40">
        <f t="shared" si="2"/>
        <v>0</v>
      </c>
      <c r="J256" s="56">
        <f t="shared" si="3"/>
        <v>0</v>
      </c>
      <c r="K256" s="57">
        <f>($G256+$I256)*THONG_TIN_CHUNG!B$11</f>
        <v>0</v>
      </c>
      <c r="L256" s="58"/>
      <c r="M256" s="59"/>
    </row>
    <row r="257" spans="2:13" ht="96.75" customHeight="1">
      <c r="B257" s="71">
        <v>100</v>
      </c>
      <c r="C257" s="71"/>
      <c r="D257" s="71"/>
      <c r="E257" s="73"/>
      <c r="F257" s="71"/>
      <c r="G257" s="71"/>
      <c r="H257" s="28">
        <v>5</v>
      </c>
      <c r="I257" s="40">
        <f t="shared" si="2"/>
        <v>0</v>
      </c>
      <c r="J257" s="56">
        <f t="shared" si="3"/>
        <v>0</v>
      </c>
      <c r="K257" s="57">
        <f>($G257+$I257)*THONG_TIN_CHUNG!B$11</f>
        <v>0</v>
      </c>
      <c r="L257" s="58"/>
      <c r="M257" s="59"/>
    </row>
    <row r="258" spans="2:13" ht="96.75" customHeight="1">
      <c r="B258" s="71">
        <v>101</v>
      </c>
      <c r="C258" s="71"/>
      <c r="D258" s="71"/>
      <c r="E258" s="73"/>
      <c r="F258" s="71"/>
      <c r="G258" s="71"/>
      <c r="H258" s="28">
        <v>5</v>
      </c>
      <c r="I258" s="40">
        <f t="shared" si="2"/>
        <v>0</v>
      </c>
      <c r="J258" s="56">
        <f t="shared" si="3"/>
        <v>0</v>
      </c>
      <c r="K258" s="57">
        <f>($G258+$I258)*THONG_TIN_CHUNG!B$11</f>
        <v>0</v>
      </c>
      <c r="L258" s="58"/>
      <c r="M258" s="59"/>
    </row>
    <row r="259" spans="2:13" ht="96.75" customHeight="1">
      <c r="B259" s="71">
        <v>102</v>
      </c>
      <c r="C259" s="71"/>
      <c r="D259" s="71"/>
      <c r="E259" s="73"/>
      <c r="F259" s="71"/>
      <c r="G259" s="71"/>
      <c r="H259" s="28">
        <v>5</v>
      </c>
      <c r="I259" s="40">
        <f t="shared" si="2"/>
        <v>0</v>
      </c>
      <c r="J259" s="56">
        <f t="shared" si="3"/>
        <v>0</v>
      </c>
      <c r="K259" s="57">
        <f>($G259+$I259)*THONG_TIN_CHUNG!B$11</f>
        <v>0</v>
      </c>
      <c r="L259" s="58"/>
      <c r="M259" s="59"/>
    </row>
    <row r="260" spans="2:13" ht="96.75" customHeight="1">
      <c r="B260" s="71">
        <v>103</v>
      </c>
      <c r="C260" s="71"/>
      <c r="D260" s="71"/>
      <c r="E260" s="73"/>
      <c r="F260" s="71"/>
      <c r="G260" s="71"/>
      <c r="H260" s="28">
        <v>5</v>
      </c>
      <c r="I260" s="40">
        <f t="shared" si="2"/>
        <v>0</v>
      </c>
      <c r="J260" s="56">
        <f t="shared" si="3"/>
        <v>0</v>
      </c>
      <c r="K260" s="57">
        <f>($G260+$I260)*THONG_TIN_CHUNG!B$11</f>
        <v>0</v>
      </c>
      <c r="L260" s="58"/>
      <c r="M260" s="59"/>
    </row>
    <row r="261" spans="2:13" ht="96.75" customHeight="1">
      <c r="B261" s="71">
        <v>104</v>
      </c>
      <c r="C261" s="71"/>
      <c r="D261" s="71"/>
      <c r="E261" s="73"/>
      <c r="F261" s="71"/>
      <c r="G261" s="71"/>
      <c r="H261" s="28">
        <v>5</v>
      </c>
      <c r="I261" s="40">
        <f t="shared" si="2"/>
        <v>0</v>
      </c>
      <c r="J261" s="56">
        <f t="shared" si="3"/>
        <v>0</v>
      </c>
      <c r="K261" s="57">
        <f>($G261+$I261)*THONG_TIN_CHUNG!B$11</f>
        <v>0</v>
      </c>
      <c r="L261" s="58"/>
      <c r="M261" s="59"/>
    </row>
    <row r="262" spans="2:13" ht="96.75" customHeight="1">
      <c r="B262" s="71">
        <v>105</v>
      </c>
      <c r="C262" s="71"/>
      <c r="D262" s="71"/>
      <c r="E262" s="73"/>
      <c r="F262" s="71"/>
      <c r="G262" s="71"/>
      <c r="H262" s="28">
        <v>5</v>
      </c>
      <c r="I262" s="40">
        <f t="shared" si="2"/>
        <v>0</v>
      </c>
      <c r="J262" s="56">
        <f t="shared" si="3"/>
        <v>0</v>
      </c>
      <c r="K262" s="57">
        <f>($G262+$I262)*THONG_TIN_CHUNG!B$11</f>
        <v>0</v>
      </c>
      <c r="L262" s="58"/>
      <c r="M262" s="59"/>
    </row>
    <row r="263" spans="2:13" ht="96.75" customHeight="1">
      <c r="B263" s="71">
        <v>106</v>
      </c>
      <c r="C263" s="71"/>
      <c r="D263" s="71"/>
      <c r="E263" s="73"/>
      <c r="F263" s="71"/>
      <c r="G263" s="71"/>
      <c r="H263" s="28">
        <v>5</v>
      </c>
      <c r="I263" s="40">
        <f t="shared" si="2"/>
        <v>0</v>
      </c>
      <c r="J263" s="56">
        <f t="shared" si="3"/>
        <v>0</v>
      </c>
      <c r="K263" s="57">
        <f>($G263+$I263)*THONG_TIN_CHUNG!B$11</f>
        <v>0</v>
      </c>
      <c r="L263" s="58"/>
      <c r="M263" s="59"/>
    </row>
    <row r="264" spans="2:13" ht="96.75" customHeight="1">
      <c r="B264" s="71">
        <v>107</v>
      </c>
      <c r="C264" s="71"/>
      <c r="D264" s="71"/>
      <c r="E264" s="73"/>
      <c r="F264" s="71"/>
      <c r="G264" s="71"/>
      <c r="H264" s="28">
        <v>5</v>
      </c>
      <c r="I264" s="40">
        <f t="shared" si="2"/>
        <v>0</v>
      </c>
      <c r="J264" s="56">
        <f t="shared" si="3"/>
        <v>0</v>
      </c>
      <c r="K264" s="57">
        <f>($G264+$I264)*THONG_TIN_CHUNG!B$11</f>
        <v>0</v>
      </c>
      <c r="L264" s="58"/>
      <c r="M264" s="59"/>
    </row>
    <row r="265" spans="2:13" ht="96.75" customHeight="1">
      <c r="B265" s="71">
        <v>108</v>
      </c>
      <c r="C265" s="71"/>
      <c r="D265" s="71"/>
      <c r="E265" s="73"/>
      <c r="F265" s="71"/>
      <c r="G265" s="71"/>
      <c r="H265" s="28">
        <v>5</v>
      </c>
      <c r="I265" s="40">
        <f t="shared" si="2"/>
        <v>0</v>
      </c>
      <c r="J265" s="56">
        <f t="shared" si="3"/>
        <v>0</v>
      </c>
      <c r="K265" s="57">
        <f>($G265+$I265)*THONG_TIN_CHUNG!B$11</f>
        <v>0</v>
      </c>
      <c r="L265" s="58"/>
      <c r="M265" s="59"/>
    </row>
    <row r="266" spans="2:13" ht="96.75" customHeight="1">
      <c r="B266" s="71">
        <v>109</v>
      </c>
      <c r="C266" s="71"/>
      <c r="D266" s="71"/>
      <c r="E266" s="73"/>
      <c r="F266" s="71"/>
      <c r="G266" s="71"/>
      <c r="H266" s="28">
        <v>5</v>
      </c>
      <c r="I266" s="40">
        <f t="shared" si="2"/>
        <v>0</v>
      </c>
      <c r="J266" s="56">
        <f t="shared" si="3"/>
        <v>0</v>
      </c>
      <c r="K266" s="57">
        <f>($G266+$I266)*THONG_TIN_CHUNG!B$11</f>
        <v>0</v>
      </c>
      <c r="L266" s="58"/>
      <c r="M266" s="59"/>
    </row>
    <row r="267" spans="2:13" ht="96.75" customHeight="1">
      <c r="B267" s="71">
        <v>110</v>
      </c>
      <c r="C267" s="71"/>
      <c r="D267" s="71"/>
      <c r="E267" s="73"/>
      <c r="F267" s="71"/>
      <c r="G267" s="71"/>
      <c r="H267" s="28">
        <v>5</v>
      </c>
      <c r="I267" s="40">
        <f t="shared" si="2"/>
        <v>0</v>
      </c>
      <c r="J267" s="56">
        <f t="shared" si="3"/>
        <v>0</v>
      </c>
      <c r="K267" s="57">
        <f>($G267+$I267)*THONG_TIN_CHUNG!B$11</f>
        <v>0</v>
      </c>
      <c r="L267" s="58"/>
      <c r="M267" s="59"/>
    </row>
    <row r="268" spans="2:13" ht="96.75" customHeight="1">
      <c r="B268" s="71">
        <v>111</v>
      </c>
      <c r="C268" s="71"/>
      <c r="D268" s="71"/>
      <c r="E268" s="73"/>
      <c r="F268" s="71"/>
      <c r="G268" s="71"/>
      <c r="H268" s="28">
        <v>5</v>
      </c>
      <c r="I268" s="40">
        <f t="shared" si="2"/>
        <v>0</v>
      </c>
      <c r="J268" s="56">
        <f t="shared" si="3"/>
        <v>0</v>
      </c>
      <c r="K268" s="57">
        <f>($G268+$I268)*THONG_TIN_CHUNG!B$11</f>
        <v>0</v>
      </c>
      <c r="L268" s="58"/>
      <c r="M268" s="59"/>
    </row>
    <row r="269" spans="2:13" ht="96.75" customHeight="1">
      <c r="B269" s="71">
        <v>112</v>
      </c>
      <c r="C269" s="71"/>
      <c r="D269" s="71"/>
      <c r="E269" s="73"/>
      <c r="F269" s="71"/>
      <c r="G269" s="71"/>
      <c r="H269" s="28">
        <v>5</v>
      </c>
      <c r="I269" s="40">
        <f t="shared" si="2"/>
        <v>0</v>
      </c>
      <c r="J269" s="56">
        <f t="shared" si="3"/>
        <v>0</v>
      </c>
      <c r="K269" s="57">
        <f>($G269+$I269)*THONG_TIN_CHUNG!B$11</f>
        <v>0</v>
      </c>
      <c r="L269" s="58"/>
      <c r="M269" s="59"/>
    </row>
    <row r="270" spans="2:13" ht="96.75" customHeight="1">
      <c r="B270" s="71">
        <v>113</v>
      </c>
      <c r="C270" s="71"/>
      <c r="D270" s="71"/>
      <c r="E270" s="73"/>
      <c r="F270" s="71"/>
      <c r="G270" s="71"/>
      <c r="H270" s="28">
        <v>5</v>
      </c>
      <c r="I270" s="40">
        <f t="shared" si="2"/>
        <v>0</v>
      </c>
      <c r="J270" s="56">
        <f t="shared" si="3"/>
        <v>0</v>
      </c>
      <c r="K270" s="57">
        <f>($G270+$I270)*THONG_TIN_CHUNG!B$11</f>
        <v>0</v>
      </c>
      <c r="L270" s="58"/>
      <c r="M270" s="59"/>
    </row>
    <row r="271" spans="2:13" ht="96.75" customHeight="1">
      <c r="B271" s="71">
        <v>114</v>
      </c>
      <c r="C271" s="71"/>
      <c r="D271" s="71"/>
      <c r="E271" s="73"/>
      <c r="F271" s="71"/>
      <c r="G271" s="71"/>
      <c r="H271" s="28">
        <v>5</v>
      </c>
      <c r="I271" s="40">
        <f t="shared" si="2"/>
        <v>0</v>
      </c>
      <c r="J271" s="56">
        <f t="shared" si="3"/>
        <v>0</v>
      </c>
      <c r="K271" s="57">
        <f>($G271+$I271)*THONG_TIN_CHUNG!B$11</f>
        <v>0</v>
      </c>
      <c r="L271" s="58"/>
      <c r="M271" s="59"/>
    </row>
    <row r="272" spans="2:13" ht="96.75" customHeight="1">
      <c r="B272" s="71">
        <v>115</v>
      </c>
      <c r="C272" s="71"/>
      <c r="D272" s="71"/>
      <c r="E272" s="73"/>
      <c r="F272" s="71"/>
      <c r="G272" s="71"/>
      <c r="H272" s="28">
        <v>5</v>
      </c>
      <c r="I272" s="40">
        <f t="shared" si="2"/>
        <v>0</v>
      </c>
      <c r="J272" s="56">
        <f t="shared" si="3"/>
        <v>0</v>
      </c>
      <c r="K272" s="57">
        <f>($G272+$I272)*THONG_TIN_CHUNG!B$11</f>
        <v>0</v>
      </c>
      <c r="L272" s="58"/>
      <c r="M272" s="59"/>
    </row>
    <row r="273" spans="2:13" ht="96.75" customHeight="1">
      <c r="B273" s="71">
        <v>116</v>
      </c>
      <c r="C273" s="71"/>
      <c r="D273" s="71"/>
      <c r="E273" s="73"/>
      <c r="F273" s="71"/>
      <c r="G273" s="71"/>
      <c r="H273" s="28">
        <v>5</v>
      </c>
      <c r="I273" s="40">
        <f t="shared" si="2"/>
        <v>0</v>
      </c>
      <c r="J273" s="56">
        <f t="shared" si="3"/>
        <v>0</v>
      </c>
      <c r="K273" s="57">
        <f>($G273+$I273)*THONG_TIN_CHUNG!B$11</f>
        <v>0</v>
      </c>
      <c r="L273" s="58">
        <v>0</v>
      </c>
      <c r="M273" s="59"/>
    </row>
    <row r="274" spans="2:13" ht="96.75" customHeight="1">
      <c r="B274" s="71">
        <v>117</v>
      </c>
      <c r="C274" s="71"/>
      <c r="D274" s="71"/>
      <c r="E274" s="73"/>
      <c r="F274" s="71"/>
      <c r="G274" s="71"/>
      <c r="H274" s="28">
        <v>5</v>
      </c>
      <c r="I274" s="40">
        <f t="shared" si="2"/>
        <v>0</v>
      </c>
      <c r="J274" s="56">
        <f t="shared" si="3"/>
        <v>0</v>
      </c>
      <c r="K274" s="57">
        <f>($G274+$I274)*THONG_TIN_CHUNG!B$11</f>
        <v>0</v>
      </c>
      <c r="L274" s="58">
        <v>0</v>
      </c>
      <c r="M274" s="59"/>
    </row>
    <row r="275" spans="2:13" ht="96.75" customHeight="1">
      <c r="B275" s="71">
        <v>118</v>
      </c>
      <c r="C275" s="71"/>
      <c r="D275" s="71"/>
      <c r="E275" s="73"/>
      <c r="F275" s="71"/>
      <c r="G275" s="71"/>
      <c r="H275" s="28">
        <v>5</v>
      </c>
      <c r="I275" s="40">
        <f t="shared" si="2"/>
        <v>0</v>
      </c>
      <c r="J275" s="56">
        <f t="shared" si="3"/>
        <v>0</v>
      </c>
      <c r="K275" s="57">
        <f>($G275+$I275)*THONG_TIN_CHUNG!B$11</f>
        <v>0</v>
      </c>
      <c r="L275" s="58">
        <v>0</v>
      </c>
      <c r="M275" s="59"/>
    </row>
    <row r="276" spans="2:13" ht="96.75" customHeight="1">
      <c r="B276" s="71">
        <v>119</v>
      </c>
      <c r="C276" s="71"/>
      <c r="D276" s="71"/>
      <c r="E276" s="73"/>
      <c r="F276" s="71"/>
      <c r="G276" s="71"/>
      <c r="H276" s="28">
        <v>5</v>
      </c>
      <c r="I276" s="40">
        <f t="shared" si="2"/>
        <v>0</v>
      </c>
      <c r="J276" s="56">
        <f t="shared" si="3"/>
        <v>0</v>
      </c>
      <c r="K276" s="57">
        <f>($G276+$I276)*THONG_TIN_CHUNG!B$11</f>
        <v>0</v>
      </c>
      <c r="L276" s="58">
        <v>0</v>
      </c>
      <c r="M276" s="59"/>
    </row>
    <row r="277" spans="2:13" ht="96.75" customHeight="1">
      <c r="B277" s="71">
        <v>120</v>
      </c>
      <c r="C277" s="71"/>
      <c r="D277" s="71"/>
      <c r="E277" s="73"/>
      <c r="F277" s="71"/>
      <c r="G277" s="71"/>
      <c r="H277" s="28">
        <v>5</v>
      </c>
      <c r="I277" s="40">
        <f t="shared" si="2"/>
        <v>0</v>
      </c>
      <c r="J277" s="56">
        <f t="shared" si="3"/>
        <v>0</v>
      </c>
      <c r="K277" s="57">
        <f>($G277+$I277)*THONG_TIN_CHUNG!B$11</f>
        <v>0</v>
      </c>
      <c r="L277" s="58">
        <v>0</v>
      </c>
      <c r="M277" s="59"/>
    </row>
    <row r="278" spans="2:13" ht="96.75" customHeight="1">
      <c r="B278" s="71">
        <v>121</v>
      </c>
      <c r="C278" s="71"/>
      <c r="D278" s="71"/>
      <c r="E278" s="73"/>
      <c r="F278" s="71"/>
      <c r="G278" s="71"/>
      <c r="H278" s="28">
        <v>5</v>
      </c>
      <c r="I278" s="40">
        <f t="shared" si="2"/>
        <v>0</v>
      </c>
      <c r="J278" s="56">
        <f t="shared" si="3"/>
        <v>0</v>
      </c>
      <c r="K278" s="57">
        <f>($G278+$I278)*THONG_TIN_CHUNG!B$11</f>
        <v>0</v>
      </c>
      <c r="L278" s="58">
        <v>0</v>
      </c>
      <c r="M278" s="59"/>
    </row>
    <row r="279" spans="2:13" ht="96.75" customHeight="1">
      <c r="B279" s="71">
        <v>122</v>
      </c>
      <c r="C279" s="71"/>
      <c r="D279" s="71"/>
      <c r="E279" s="73"/>
      <c r="F279" s="71"/>
      <c r="G279" s="71"/>
      <c r="H279" s="28">
        <v>5</v>
      </c>
      <c r="I279" s="40">
        <f t="shared" si="2"/>
        <v>0</v>
      </c>
      <c r="J279" s="56">
        <f t="shared" si="3"/>
        <v>0</v>
      </c>
      <c r="K279" s="57">
        <f>($G279+$I279)*THONG_TIN_CHUNG!B$11</f>
        <v>0</v>
      </c>
      <c r="L279" s="58">
        <v>0</v>
      </c>
      <c r="M279" s="59"/>
    </row>
    <row r="280" spans="2:13" ht="96.75" customHeight="1">
      <c r="B280" s="71">
        <v>123</v>
      </c>
      <c r="C280" s="71"/>
      <c r="D280" s="71"/>
      <c r="E280" s="73"/>
      <c r="F280" s="71"/>
      <c r="G280" s="71"/>
      <c r="H280" s="28">
        <v>5</v>
      </c>
      <c r="I280" s="40">
        <f t="shared" si="2"/>
        <v>0</v>
      </c>
      <c r="J280" s="56">
        <f t="shared" si="3"/>
        <v>0</v>
      </c>
      <c r="K280" s="57">
        <f>($G280+$I280)*THONG_TIN_CHUNG!B$11</f>
        <v>0</v>
      </c>
      <c r="L280" s="58">
        <v>0</v>
      </c>
      <c r="M280" s="59"/>
    </row>
    <row r="281" spans="2:13" ht="96.75" customHeight="1">
      <c r="B281" s="71">
        <v>124</v>
      </c>
      <c r="C281" s="71"/>
      <c r="D281" s="71"/>
      <c r="E281" s="73"/>
      <c r="F281" s="71"/>
      <c r="G281" s="71"/>
      <c r="H281" s="28">
        <v>5</v>
      </c>
      <c r="I281" s="40">
        <f t="shared" si="2"/>
        <v>0</v>
      </c>
      <c r="J281" s="56">
        <f t="shared" si="3"/>
        <v>0</v>
      </c>
      <c r="K281" s="57">
        <f>($G281+$I281)*THONG_TIN_CHUNG!B$11</f>
        <v>0</v>
      </c>
      <c r="L281" s="58">
        <v>0</v>
      </c>
      <c r="M281" s="59"/>
    </row>
    <row r="282" spans="2:13" ht="96.75" customHeight="1">
      <c r="B282" s="71">
        <v>125</v>
      </c>
      <c r="C282" s="71"/>
      <c r="D282" s="71"/>
      <c r="E282" s="73"/>
      <c r="F282" s="71"/>
      <c r="G282" s="71"/>
      <c r="H282" s="28">
        <v>5</v>
      </c>
      <c r="I282" s="40">
        <f t="shared" si="2"/>
        <v>0</v>
      </c>
      <c r="J282" s="56">
        <f t="shared" si="3"/>
        <v>0</v>
      </c>
      <c r="K282" s="57">
        <f>($G282+$I282)*THONG_TIN_CHUNG!B$11</f>
        <v>0</v>
      </c>
      <c r="L282" s="58">
        <v>0</v>
      </c>
      <c r="M282" s="59"/>
    </row>
    <row r="283" spans="2:13" ht="96.75" customHeight="1">
      <c r="B283" s="71">
        <v>126</v>
      </c>
      <c r="C283" s="71"/>
      <c r="D283" s="71"/>
      <c r="E283" s="73"/>
      <c r="F283" s="71"/>
      <c r="G283" s="71"/>
      <c r="H283" s="28">
        <v>5</v>
      </c>
      <c r="I283" s="40">
        <f t="shared" si="2"/>
        <v>0</v>
      </c>
      <c r="J283" s="56">
        <f t="shared" si="3"/>
        <v>0</v>
      </c>
      <c r="K283" s="57">
        <f>($G283+$I283)*THONG_TIN_CHUNG!B$11</f>
        <v>0</v>
      </c>
      <c r="L283" s="58">
        <v>0</v>
      </c>
      <c r="M283" s="59"/>
    </row>
    <row r="284" spans="2:13" ht="96.75" customHeight="1">
      <c r="B284" s="71">
        <v>127</v>
      </c>
      <c r="C284" s="71"/>
      <c r="D284" s="71"/>
      <c r="E284" s="73"/>
      <c r="F284" s="71"/>
      <c r="G284" s="71"/>
      <c r="H284" s="28">
        <v>5</v>
      </c>
      <c r="I284" s="40">
        <f t="shared" si="2"/>
        <v>0</v>
      </c>
      <c r="J284" s="56">
        <f t="shared" si="3"/>
        <v>0</v>
      </c>
      <c r="K284" s="57">
        <f>($G284+$I284)*THONG_TIN_CHUNG!B$11</f>
        <v>0</v>
      </c>
      <c r="L284" s="58">
        <v>0</v>
      </c>
      <c r="M284" s="59"/>
    </row>
    <row r="285" spans="2:13" ht="96.75" customHeight="1">
      <c r="B285" s="71">
        <v>128</v>
      </c>
      <c r="C285" s="71"/>
      <c r="D285" s="71"/>
      <c r="E285" s="73"/>
      <c r="F285" s="71"/>
      <c r="G285" s="71"/>
      <c r="H285" s="28">
        <v>5</v>
      </c>
      <c r="I285" s="40">
        <f t="shared" si="2"/>
        <v>0</v>
      </c>
      <c r="J285" s="56">
        <f t="shared" si="3"/>
        <v>0</v>
      </c>
      <c r="K285" s="57">
        <f>($G285+$I285)*THONG_TIN_CHUNG!B$11</f>
        <v>0</v>
      </c>
      <c r="L285" s="58">
        <v>0</v>
      </c>
      <c r="M285" s="59"/>
    </row>
    <row r="286" spans="2:13" ht="96.75" customHeight="1">
      <c r="B286" s="71">
        <v>129</v>
      </c>
      <c r="C286" s="71"/>
      <c r="D286" s="71"/>
      <c r="E286" s="73"/>
      <c r="F286" s="71"/>
      <c r="G286" s="71"/>
      <c r="H286" s="28">
        <v>5</v>
      </c>
      <c r="I286" s="40">
        <f t="shared" si="2"/>
        <v>0</v>
      </c>
      <c r="J286" s="56">
        <f t="shared" si="3"/>
        <v>0</v>
      </c>
      <c r="K286" s="57">
        <f>($G286+$I286)*THONG_TIN_CHUNG!B$11</f>
        <v>0</v>
      </c>
      <c r="L286" s="58">
        <v>0</v>
      </c>
      <c r="M286" s="59"/>
    </row>
    <row r="287" spans="2:13" ht="96.75" customHeight="1">
      <c r="B287" s="71">
        <v>130</v>
      </c>
      <c r="C287" s="71"/>
      <c r="D287" s="71"/>
      <c r="E287" s="73"/>
      <c r="F287" s="71"/>
      <c r="G287" s="71"/>
      <c r="H287" s="28">
        <v>5</v>
      </c>
      <c r="I287" s="40">
        <f t="shared" si="2"/>
        <v>0</v>
      </c>
      <c r="J287" s="56">
        <f t="shared" si="3"/>
        <v>0</v>
      </c>
      <c r="K287" s="57">
        <f>($G287+$I287)*THONG_TIN_CHUNG!B$11</f>
        <v>0</v>
      </c>
      <c r="L287" s="58">
        <v>0</v>
      </c>
      <c r="M287" s="59"/>
    </row>
    <row r="288" spans="2:13" ht="96.75" customHeight="1">
      <c r="B288" s="71">
        <v>131</v>
      </c>
      <c r="C288" s="71"/>
      <c r="D288" s="71"/>
      <c r="E288" s="73"/>
      <c r="F288" s="71"/>
      <c r="G288" s="71"/>
      <c r="H288" s="28">
        <v>5</v>
      </c>
      <c r="I288" s="40">
        <f t="shared" si="2"/>
        <v>0</v>
      </c>
      <c r="J288" s="56">
        <f t="shared" si="3"/>
        <v>0</v>
      </c>
      <c r="K288" s="57">
        <f>($G288+$I288)*THONG_TIN_CHUNG!B$11</f>
        <v>0</v>
      </c>
      <c r="L288" s="58">
        <v>0</v>
      </c>
      <c r="M288" s="59"/>
    </row>
    <row r="289" spans="2:13" ht="96.75" customHeight="1">
      <c r="B289" s="71">
        <v>132</v>
      </c>
      <c r="C289" s="71"/>
      <c r="D289" s="71"/>
      <c r="E289" s="73"/>
      <c r="F289" s="71"/>
      <c r="G289" s="71"/>
      <c r="H289" s="28">
        <v>5</v>
      </c>
      <c r="I289" s="40">
        <f t="shared" si="2"/>
        <v>0</v>
      </c>
      <c r="J289" s="56">
        <f t="shared" si="3"/>
        <v>0</v>
      </c>
      <c r="K289" s="57">
        <f>($G289+$I289)*THONG_TIN_CHUNG!B$11</f>
        <v>0</v>
      </c>
      <c r="L289" s="58">
        <v>0</v>
      </c>
      <c r="M289" s="59"/>
    </row>
    <row r="290" spans="2:13" ht="96.75" customHeight="1">
      <c r="B290" s="71">
        <v>133</v>
      </c>
      <c r="C290" s="71"/>
      <c r="D290" s="71"/>
      <c r="E290" s="73"/>
      <c r="F290" s="71"/>
      <c r="G290" s="71"/>
      <c r="H290" s="28">
        <v>5</v>
      </c>
      <c r="I290" s="40">
        <f t="shared" si="2"/>
        <v>0</v>
      </c>
      <c r="J290" s="56">
        <f t="shared" si="3"/>
        <v>0</v>
      </c>
      <c r="K290" s="57">
        <f>($G290+$I290)*THONG_TIN_CHUNG!B$11</f>
        <v>0</v>
      </c>
      <c r="L290" s="58">
        <v>0</v>
      </c>
      <c r="M290" s="59"/>
    </row>
    <row r="291" spans="2:13" ht="96.75" customHeight="1">
      <c r="B291" s="71">
        <v>134</v>
      </c>
      <c r="C291" s="71"/>
      <c r="D291" s="71"/>
      <c r="E291" s="73"/>
      <c r="F291" s="71"/>
      <c r="G291" s="71"/>
      <c r="H291" s="28">
        <v>5</v>
      </c>
      <c r="I291" s="40">
        <f t="shared" si="2"/>
        <v>0</v>
      </c>
      <c r="J291" s="56">
        <f t="shared" si="3"/>
        <v>0</v>
      </c>
      <c r="K291" s="57">
        <f>($G291+$I291)*THONG_TIN_CHUNG!B$11</f>
        <v>0</v>
      </c>
      <c r="L291" s="58">
        <v>0</v>
      </c>
      <c r="M291" s="59"/>
    </row>
    <row r="292" spans="2:13" ht="96.75" customHeight="1">
      <c r="B292" s="71">
        <v>135</v>
      </c>
      <c r="C292" s="71"/>
      <c r="D292" s="71"/>
      <c r="E292" s="73"/>
      <c r="F292" s="71"/>
      <c r="G292" s="71"/>
      <c r="H292" s="28">
        <v>5</v>
      </c>
      <c r="I292" s="40">
        <f t="shared" si="2"/>
        <v>0</v>
      </c>
      <c r="J292" s="56">
        <f t="shared" si="3"/>
        <v>0</v>
      </c>
      <c r="K292" s="57">
        <f>($G292+$I292)*THONG_TIN_CHUNG!B$11</f>
        <v>0</v>
      </c>
      <c r="L292" s="58">
        <v>0</v>
      </c>
      <c r="M292" s="59"/>
    </row>
    <row r="293" spans="2:13" ht="96.75" customHeight="1">
      <c r="B293" s="71">
        <v>136</v>
      </c>
      <c r="C293" s="71"/>
      <c r="D293" s="71"/>
      <c r="E293" s="73"/>
      <c r="F293" s="71"/>
      <c r="G293" s="71"/>
      <c r="H293" s="28">
        <v>5</v>
      </c>
      <c r="I293" s="40">
        <f t="shared" si="2"/>
        <v>0</v>
      </c>
      <c r="J293" s="56">
        <f t="shared" si="3"/>
        <v>0</v>
      </c>
      <c r="K293" s="57">
        <f>($G293+$I293)*THONG_TIN_CHUNG!B$11</f>
        <v>0</v>
      </c>
      <c r="L293" s="58">
        <v>0</v>
      </c>
      <c r="M293" s="59"/>
    </row>
    <row r="294" spans="2:13" ht="96.75" customHeight="1">
      <c r="B294" s="71">
        <v>137</v>
      </c>
      <c r="C294" s="71"/>
      <c r="D294" s="71"/>
      <c r="E294" s="73"/>
      <c r="F294" s="71"/>
      <c r="G294" s="71"/>
      <c r="H294" s="28">
        <v>5</v>
      </c>
      <c r="I294" s="40">
        <f t="shared" si="2"/>
        <v>0</v>
      </c>
      <c r="J294" s="56">
        <f t="shared" si="3"/>
        <v>0</v>
      </c>
      <c r="K294" s="57">
        <f>($G294+$I294)*THONG_TIN_CHUNG!B$11</f>
        <v>0</v>
      </c>
      <c r="L294" s="58">
        <v>0</v>
      </c>
      <c r="M294" s="59"/>
    </row>
    <row r="295" spans="2:13" ht="96.75" customHeight="1">
      <c r="B295" s="71">
        <v>138</v>
      </c>
      <c r="C295" s="71"/>
      <c r="D295" s="71"/>
      <c r="E295" s="73"/>
      <c r="F295" s="71"/>
      <c r="G295" s="71"/>
      <c r="H295" s="28">
        <v>5</v>
      </c>
      <c r="I295" s="40">
        <f t="shared" si="2"/>
        <v>0</v>
      </c>
      <c r="J295" s="56">
        <f t="shared" si="3"/>
        <v>0</v>
      </c>
      <c r="K295" s="57">
        <f>($G295+$I295)*THONG_TIN_CHUNG!B$11</f>
        <v>0</v>
      </c>
      <c r="L295" s="58">
        <v>0</v>
      </c>
      <c r="M295" s="59"/>
    </row>
    <row r="296" spans="2:13" ht="96.75" customHeight="1">
      <c r="B296" s="71">
        <v>139</v>
      </c>
      <c r="C296" s="71"/>
      <c r="D296" s="71"/>
      <c r="E296" s="73"/>
      <c r="F296" s="71"/>
      <c r="G296" s="71"/>
      <c r="H296" s="28">
        <v>5</v>
      </c>
      <c r="I296" s="40">
        <f t="shared" si="2"/>
        <v>0</v>
      </c>
      <c r="J296" s="56">
        <f t="shared" si="3"/>
        <v>0</v>
      </c>
      <c r="K296" s="57">
        <f>($G296+$I296)*THONG_TIN_CHUNG!B$11</f>
        <v>0</v>
      </c>
      <c r="L296" s="58">
        <v>0</v>
      </c>
      <c r="M296" s="59"/>
    </row>
    <row r="297" spans="2:13" ht="96.75" customHeight="1">
      <c r="B297" s="71">
        <v>140</v>
      </c>
      <c r="C297" s="71"/>
      <c r="D297" s="71"/>
      <c r="E297" s="73"/>
      <c r="F297" s="71"/>
      <c r="G297" s="71"/>
      <c r="H297" s="28">
        <v>5</v>
      </c>
      <c r="I297" s="40">
        <f t="shared" si="2"/>
        <v>0</v>
      </c>
      <c r="J297" s="56">
        <f t="shared" si="3"/>
        <v>0</v>
      </c>
      <c r="K297" s="57">
        <f>($G297+$I297)*THONG_TIN_CHUNG!B$11</f>
        <v>0</v>
      </c>
      <c r="L297" s="58">
        <v>0</v>
      </c>
      <c r="M297" s="59"/>
    </row>
    <row r="298" spans="2:13" ht="96.75" customHeight="1">
      <c r="B298" s="71">
        <v>141</v>
      </c>
      <c r="C298" s="71"/>
      <c r="D298" s="71"/>
      <c r="E298" s="73"/>
      <c r="F298" s="71"/>
      <c r="G298" s="71"/>
      <c r="H298" s="28">
        <v>5</v>
      </c>
      <c r="I298" s="40">
        <f t="shared" si="2"/>
        <v>0</v>
      </c>
      <c r="J298" s="56">
        <f t="shared" si="3"/>
        <v>0</v>
      </c>
      <c r="K298" s="57">
        <f>($G298+$I298)*THONG_TIN_CHUNG!B$11</f>
        <v>0</v>
      </c>
      <c r="L298" s="58">
        <v>0</v>
      </c>
      <c r="M298" s="59"/>
    </row>
    <row r="299" spans="2:13" ht="96.75" customHeight="1">
      <c r="B299" s="71">
        <v>142</v>
      </c>
      <c r="C299" s="71"/>
      <c r="D299" s="71"/>
      <c r="E299" s="73"/>
      <c r="F299" s="71"/>
      <c r="G299" s="71"/>
      <c r="H299" s="28">
        <v>5</v>
      </c>
      <c r="I299" s="40">
        <f t="shared" si="2"/>
        <v>0</v>
      </c>
      <c r="J299" s="56">
        <f t="shared" si="3"/>
        <v>0</v>
      </c>
      <c r="K299" s="57">
        <f>($G299+$I299)*THONG_TIN_CHUNG!B$11</f>
        <v>0</v>
      </c>
      <c r="L299" s="58">
        <v>0</v>
      </c>
      <c r="M299" s="59"/>
    </row>
    <row r="300" spans="2:13" ht="96.75" customHeight="1">
      <c r="B300" s="71">
        <v>143</v>
      </c>
      <c r="C300" s="71"/>
      <c r="D300" s="71"/>
      <c r="E300" s="73"/>
      <c r="F300" s="71"/>
      <c r="G300" s="71"/>
      <c r="H300" s="28">
        <v>5</v>
      </c>
      <c r="I300" s="40">
        <f t="shared" si="2"/>
        <v>0</v>
      </c>
      <c r="J300" s="56">
        <f t="shared" si="3"/>
        <v>0</v>
      </c>
      <c r="K300" s="57">
        <f>($G300+$I300)*THONG_TIN_CHUNG!B$11</f>
        <v>0</v>
      </c>
      <c r="L300" s="58">
        <v>0</v>
      </c>
      <c r="M300" s="59"/>
    </row>
    <row r="301" spans="2:13" ht="96.75" customHeight="1">
      <c r="B301" s="71">
        <v>144</v>
      </c>
      <c r="C301" s="71"/>
      <c r="D301" s="71"/>
      <c r="E301" s="73"/>
      <c r="F301" s="71"/>
      <c r="G301" s="71"/>
      <c r="H301" s="28">
        <v>5</v>
      </c>
      <c r="I301" s="40">
        <f t="shared" si="2"/>
        <v>0</v>
      </c>
      <c r="J301" s="56">
        <f t="shared" si="3"/>
        <v>0</v>
      </c>
      <c r="K301" s="57">
        <f>($G301+$I301)*THONG_TIN_CHUNG!B$11</f>
        <v>0</v>
      </c>
      <c r="L301" s="58">
        <v>0</v>
      </c>
      <c r="M301" s="59"/>
    </row>
    <row r="302" spans="2:13" ht="96.75" customHeight="1">
      <c r="B302" s="71">
        <v>145</v>
      </c>
      <c r="C302" s="71"/>
      <c r="D302" s="71"/>
      <c r="E302" s="73"/>
      <c r="F302" s="71"/>
      <c r="G302" s="71"/>
      <c r="H302" s="28">
        <v>5</v>
      </c>
      <c r="I302" s="40">
        <f t="shared" si="2"/>
        <v>0</v>
      </c>
      <c r="J302" s="56">
        <f t="shared" si="3"/>
        <v>0</v>
      </c>
      <c r="K302" s="57">
        <f>($G302+$I302)*THONG_TIN_CHUNG!B$11</f>
        <v>0</v>
      </c>
      <c r="L302" s="58">
        <v>0</v>
      </c>
      <c r="M302" s="59"/>
    </row>
    <row r="303" spans="2:13" ht="96.75" customHeight="1">
      <c r="B303" s="71">
        <v>146</v>
      </c>
      <c r="C303" s="71"/>
      <c r="D303" s="71"/>
      <c r="E303" s="73"/>
      <c r="F303" s="71"/>
      <c r="G303" s="71"/>
      <c r="H303" s="28">
        <v>5</v>
      </c>
      <c r="I303" s="40">
        <f t="shared" si="2"/>
        <v>0</v>
      </c>
      <c r="J303" s="56">
        <f t="shared" si="3"/>
        <v>0</v>
      </c>
      <c r="K303" s="57">
        <f>($G303+$I303)*THONG_TIN_CHUNG!B$11</f>
        <v>0</v>
      </c>
      <c r="L303" s="58">
        <v>0</v>
      </c>
      <c r="M303" s="59"/>
    </row>
    <row r="304" spans="2:13" ht="96.75" customHeight="1">
      <c r="B304" s="71">
        <v>147</v>
      </c>
      <c r="C304" s="71"/>
      <c r="D304" s="71"/>
      <c r="E304" s="73"/>
      <c r="F304" s="71"/>
      <c r="G304" s="71"/>
      <c r="H304" s="28">
        <v>5</v>
      </c>
      <c r="I304" s="40">
        <f t="shared" si="2"/>
        <v>0</v>
      </c>
      <c r="J304" s="56">
        <f t="shared" si="3"/>
        <v>0</v>
      </c>
      <c r="K304" s="57">
        <f>($G304+$I304)*THONG_TIN_CHUNG!B$11</f>
        <v>0</v>
      </c>
      <c r="L304" s="58">
        <v>0</v>
      </c>
      <c r="M304" s="59"/>
    </row>
    <row r="305" spans="2:13" ht="96.75" customHeight="1">
      <c r="B305" s="71">
        <v>148</v>
      </c>
      <c r="C305" s="71"/>
      <c r="D305" s="71"/>
      <c r="E305" s="73"/>
      <c r="F305" s="71"/>
      <c r="G305" s="71"/>
      <c r="H305" s="28">
        <v>5</v>
      </c>
      <c r="I305" s="40">
        <f t="shared" si="2"/>
        <v>0</v>
      </c>
      <c r="J305" s="56">
        <f t="shared" si="3"/>
        <v>0</v>
      </c>
      <c r="K305" s="57">
        <f>($G305+$I305)*THONG_TIN_CHUNG!B$11</f>
        <v>0</v>
      </c>
      <c r="L305" s="58">
        <v>0</v>
      </c>
      <c r="M305" s="59"/>
    </row>
    <row r="306" spans="2:13" ht="96.75" customHeight="1">
      <c r="B306" s="71">
        <v>149</v>
      </c>
      <c r="C306" s="71"/>
      <c r="D306" s="71"/>
      <c r="E306" s="73"/>
      <c r="F306" s="71"/>
      <c r="G306" s="71"/>
      <c r="H306" s="28">
        <v>5</v>
      </c>
      <c r="I306" s="40">
        <f t="shared" si="2"/>
        <v>0</v>
      </c>
      <c r="J306" s="56">
        <f t="shared" si="3"/>
        <v>0</v>
      </c>
      <c r="K306" s="57">
        <f>($G306+$I306)*THONG_TIN_CHUNG!B$11</f>
        <v>0</v>
      </c>
      <c r="L306" s="58">
        <v>0</v>
      </c>
      <c r="M306" s="59"/>
    </row>
    <row r="307" spans="2:13" ht="96.75" customHeight="1">
      <c r="B307" s="71">
        <v>150</v>
      </c>
      <c r="C307" s="71"/>
      <c r="D307" s="71"/>
      <c r="E307" s="73"/>
      <c r="F307" s="71"/>
      <c r="G307" s="71"/>
      <c r="H307" s="28">
        <v>5</v>
      </c>
      <c r="I307" s="40">
        <f t="shared" si="2"/>
        <v>0</v>
      </c>
      <c r="J307" s="56">
        <f t="shared" si="3"/>
        <v>0</v>
      </c>
      <c r="K307" s="57">
        <f>($G307+$I307)*THONG_TIN_CHUNG!B$11</f>
        <v>0</v>
      </c>
      <c r="L307" s="58">
        <v>0</v>
      </c>
      <c r="M307" s="59"/>
    </row>
    <row r="308" spans="2:13" ht="96.75" customHeight="1">
      <c r="B308" s="71">
        <v>151</v>
      </c>
      <c r="C308" s="71"/>
      <c r="D308" s="71"/>
      <c r="E308" s="73"/>
      <c r="F308" s="71"/>
      <c r="G308" s="71"/>
      <c r="H308" s="28">
        <v>5</v>
      </c>
      <c r="I308" s="40">
        <f t="shared" si="2"/>
        <v>0</v>
      </c>
      <c r="J308" s="56">
        <f t="shared" si="3"/>
        <v>0</v>
      </c>
      <c r="K308" s="57">
        <f>($G308+$I308)*THONG_TIN_CHUNG!B$11</f>
        <v>0</v>
      </c>
      <c r="L308" s="58">
        <v>0</v>
      </c>
      <c r="M308" s="59"/>
    </row>
    <row r="309" spans="2:13" ht="96.75" customHeight="1">
      <c r="B309" s="71">
        <v>152</v>
      </c>
      <c r="C309" s="71"/>
      <c r="D309" s="71"/>
      <c r="E309" s="73"/>
      <c r="F309" s="71"/>
      <c r="G309" s="71"/>
      <c r="H309" s="28">
        <v>5</v>
      </c>
      <c r="I309" s="40">
        <f t="shared" si="2"/>
        <v>0</v>
      </c>
      <c r="J309" s="56">
        <f t="shared" si="3"/>
        <v>0</v>
      </c>
      <c r="K309" s="57">
        <f>($G309+$I309)*THONG_TIN_CHUNG!B$11</f>
        <v>0</v>
      </c>
      <c r="L309" s="58">
        <v>0</v>
      </c>
      <c r="M309" s="59"/>
    </row>
    <row r="310" spans="2:13" ht="96.75" customHeight="1">
      <c r="B310" s="71">
        <v>153</v>
      </c>
      <c r="C310" s="71"/>
      <c r="D310" s="71"/>
      <c r="E310" s="73"/>
      <c r="F310" s="71"/>
      <c r="G310" s="71"/>
      <c r="H310" s="28">
        <v>5</v>
      </c>
      <c r="I310" s="40">
        <f t="shared" si="2"/>
        <v>0</v>
      </c>
      <c r="J310" s="56">
        <f t="shared" si="3"/>
        <v>0</v>
      </c>
      <c r="K310" s="57">
        <f>($G310+$I310)*THONG_TIN_CHUNG!B$11</f>
        <v>0</v>
      </c>
      <c r="L310" s="58">
        <v>0</v>
      </c>
      <c r="M310" s="59"/>
    </row>
    <row r="311" spans="2:13" ht="96.75" customHeight="1">
      <c r="B311" s="71">
        <v>154</v>
      </c>
      <c r="C311" s="71"/>
      <c r="D311" s="71"/>
      <c r="E311" s="73"/>
      <c r="F311" s="71"/>
      <c r="G311" s="71"/>
      <c r="H311" s="28">
        <v>5</v>
      </c>
      <c r="I311" s="40">
        <f t="shared" si="2"/>
        <v>0</v>
      </c>
      <c r="J311" s="56">
        <f t="shared" si="3"/>
        <v>0</v>
      </c>
      <c r="K311" s="57">
        <f>($G311+$I311)*THONG_TIN_CHUNG!B$11</f>
        <v>0</v>
      </c>
      <c r="L311" s="58">
        <v>0</v>
      </c>
      <c r="M311" s="59"/>
    </row>
    <row r="312" spans="2:13" ht="96.75" customHeight="1">
      <c r="B312" s="71">
        <v>155</v>
      </c>
      <c r="C312" s="71"/>
      <c r="D312" s="71"/>
      <c r="E312" s="73"/>
      <c r="F312" s="71"/>
      <c r="G312" s="71"/>
      <c r="H312" s="28">
        <v>5</v>
      </c>
      <c r="I312" s="40">
        <f t="shared" si="2"/>
        <v>0</v>
      </c>
      <c r="J312" s="56">
        <f t="shared" si="3"/>
        <v>0</v>
      </c>
      <c r="K312" s="57">
        <f>($G312+$I312)*THONG_TIN_CHUNG!B$11</f>
        <v>0</v>
      </c>
      <c r="L312" s="58">
        <v>0</v>
      </c>
      <c r="M312" s="59"/>
    </row>
    <row r="313" spans="2:13" ht="96.75" customHeight="1">
      <c r="B313" s="71">
        <v>156</v>
      </c>
      <c r="C313" s="71"/>
      <c r="D313" s="71"/>
      <c r="E313" s="73"/>
      <c r="F313" s="71"/>
      <c r="G313" s="71"/>
      <c r="H313" s="28">
        <v>5</v>
      </c>
      <c r="I313" s="40">
        <f t="shared" si="2"/>
        <v>0</v>
      </c>
      <c r="J313" s="56">
        <f t="shared" si="3"/>
        <v>0</v>
      </c>
      <c r="K313" s="57">
        <f>($G313+$I313)*THONG_TIN_CHUNG!B$11</f>
        <v>0</v>
      </c>
      <c r="L313" s="58">
        <v>0</v>
      </c>
      <c r="M313" s="59"/>
    </row>
    <row r="314" spans="2:13" ht="96.75" customHeight="1">
      <c r="B314" s="71">
        <v>157</v>
      </c>
      <c r="C314" s="71"/>
      <c r="D314" s="71"/>
      <c r="E314" s="73"/>
      <c r="F314" s="71"/>
      <c r="G314" s="71"/>
      <c r="H314" s="28">
        <v>5</v>
      </c>
      <c r="I314" s="40">
        <f t="shared" si="2"/>
        <v>0</v>
      </c>
      <c r="J314" s="56">
        <f t="shared" si="3"/>
        <v>0</v>
      </c>
      <c r="K314" s="57">
        <f>($G314+$I314)*THONG_TIN_CHUNG!B$11</f>
        <v>0</v>
      </c>
      <c r="L314" s="58">
        <v>0</v>
      </c>
      <c r="M314" s="59"/>
    </row>
    <row r="315" spans="2:13" ht="96.75" customHeight="1">
      <c r="B315" s="71">
        <v>158</v>
      </c>
      <c r="C315" s="71"/>
      <c r="D315" s="71"/>
      <c r="E315" s="73"/>
      <c r="F315" s="71"/>
      <c r="G315" s="71"/>
      <c r="H315" s="28">
        <v>5</v>
      </c>
      <c r="I315" s="40">
        <f t="shared" si="2"/>
        <v>0</v>
      </c>
      <c r="J315" s="56">
        <f t="shared" si="3"/>
        <v>0</v>
      </c>
      <c r="K315" s="57">
        <f>($G315+$I315)*THONG_TIN_CHUNG!B$11</f>
        <v>0</v>
      </c>
      <c r="L315" s="58">
        <v>0</v>
      </c>
      <c r="M315" s="59"/>
    </row>
    <row r="316" spans="2:13" ht="96.75" customHeight="1">
      <c r="B316" s="71">
        <v>159</v>
      </c>
      <c r="C316" s="71"/>
      <c r="D316" s="71"/>
      <c r="E316" s="73"/>
      <c r="F316" s="71"/>
      <c r="G316" s="71"/>
      <c r="H316" s="28">
        <v>5</v>
      </c>
      <c r="I316" s="40">
        <f t="shared" si="2"/>
        <v>0</v>
      </c>
      <c r="J316" s="56">
        <f t="shared" si="3"/>
        <v>0</v>
      </c>
      <c r="K316" s="57">
        <f>($G316+$I316)*THONG_TIN_CHUNG!B$11</f>
        <v>0</v>
      </c>
      <c r="L316" s="58">
        <v>0</v>
      </c>
      <c r="M316" s="59"/>
    </row>
    <row r="317" spans="2:13" ht="96.75" customHeight="1">
      <c r="B317" s="71">
        <v>160</v>
      </c>
      <c r="C317" s="71"/>
      <c r="D317" s="71"/>
      <c r="E317" s="73"/>
      <c r="F317" s="71"/>
      <c r="G317" s="71"/>
      <c r="H317" s="28">
        <v>5</v>
      </c>
      <c r="I317" s="40">
        <f t="shared" si="2"/>
        <v>0</v>
      </c>
      <c r="J317" s="56">
        <f t="shared" si="3"/>
        <v>0</v>
      </c>
      <c r="K317" s="57">
        <f>($G317+$I317)*THONG_TIN_CHUNG!B$11</f>
        <v>0</v>
      </c>
      <c r="L317" s="58">
        <v>0</v>
      </c>
      <c r="M317" s="59"/>
    </row>
    <row r="318" spans="2:13" ht="96.75" customHeight="1">
      <c r="B318" s="71">
        <v>161</v>
      </c>
      <c r="C318" s="71"/>
      <c r="D318" s="71"/>
      <c r="E318" s="73"/>
      <c r="F318" s="71"/>
      <c r="G318" s="71"/>
      <c r="H318" s="28">
        <v>5</v>
      </c>
      <c r="I318" s="40">
        <f t="shared" si="2"/>
        <v>0</v>
      </c>
      <c r="J318" s="56">
        <f t="shared" si="3"/>
        <v>0</v>
      </c>
      <c r="K318" s="57">
        <f>($G318+$I318)*THONG_TIN_CHUNG!B$11</f>
        <v>0</v>
      </c>
      <c r="L318" s="58">
        <v>0</v>
      </c>
      <c r="M318" s="59"/>
    </row>
    <row r="319" spans="2:13" ht="96.75" customHeight="1">
      <c r="B319" s="71">
        <v>162</v>
      </c>
      <c r="C319" s="71"/>
      <c r="D319" s="71"/>
      <c r="E319" s="73"/>
      <c r="F319" s="71"/>
      <c r="G319" s="71"/>
      <c r="H319" s="28">
        <v>5</v>
      </c>
      <c r="I319" s="40">
        <f t="shared" si="2"/>
        <v>0</v>
      </c>
      <c r="J319" s="56">
        <f t="shared" si="3"/>
        <v>0</v>
      </c>
      <c r="K319" s="57">
        <f>($G319+$I319)*THONG_TIN_CHUNG!B$11</f>
        <v>0</v>
      </c>
      <c r="L319" s="58">
        <v>0</v>
      </c>
      <c r="M319" s="59"/>
    </row>
    <row r="320" spans="2:13" ht="96.75" customHeight="1">
      <c r="B320" s="71">
        <v>163</v>
      </c>
      <c r="C320" s="71"/>
      <c r="D320" s="71"/>
      <c r="E320" s="73"/>
      <c r="F320" s="71"/>
      <c r="G320" s="71"/>
      <c r="H320" s="28">
        <v>5</v>
      </c>
      <c r="I320" s="40">
        <f t="shared" si="2"/>
        <v>0</v>
      </c>
      <c r="J320" s="56">
        <f t="shared" si="3"/>
        <v>0</v>
      </c>
      <c r="K320" s="57">
        <f>($G320+$I320)*THONG_TIN_CHUNG!B$11</f>
        <v>0</v>
      </c>
      <c r="L320" s="58">
        <v>0</v>
      </c>
      <c r="M320" s="59"/>
    </row>
    <row r="321" spans="2:13" ht="96.75" customHeight="1">
      <c r="B321" s="71">
        <v>164</v>
      </c>
      <c r="C321" s="71"/>
      <c r="D321" s="71"/>
      <c r="E321" s="73"/>
      <c r="F321" s="71"/>
      <c r="G321" s="71"/>
      <c r="H321" s="28">
        <v>5</v>
      </c>
      <c r="I321" s="40">
        <f t="shared" si="2"/>
        <v>0</v>
      </c>
      <c r="J321" s="56">
        <f t="shared" si="3"/>
        <v>0</v>
      </c>
      <c r="K321" s="57">
        <f>($G321+$I321)*THONG_TIN_CHUNG!B$11</f>
        <v>0</v>
      </c>
      <c r="L321" s="58">
        <v>0</v>
      </c>
      <c r="M321" s="59"/>
    </row>
    <row r="322" spans="2:13" ht="96.75" customHeight="1">
      <c r="B322" s="71">
        <v>165</v>
      </c>
      <c r="C322" s="71"/>
      <c r="D322" s="71"/>
      <c r="E322" s="73"/>
      <c r="F322" s="71"/>
      <c r="G322" s="71"/>
      <c r="H322" s="28">
        <v>5</v>
      </c>
      <c r="I322" s="40">
        <f t="shared" si="2"/>
        <v>0</v>
      </c>
      <c r="J322" s="56">
        <f t="shared" si="3"/>
        <v>0</v>
      </c>
      <c r="K322" s="57">
        <f>($G322+$I322)*THONG_TIN_CHUNG!B$11</f>
        <v>0</v>
      </c>
      <c r="L322" s="58">
        <v>0</v>
      </c>
      <c r="M322" s="59"/>
    </row>
    <row r="323" spans="2:13" ht="96.75" customHeight="1">
      <c r="B323" s="71">
        <v>166</v>
      </c>
      <c r="C323" s="71"/>
      <c r="D323" s="71"/>
      <c r="E323" s="73"/>
      <c r="F323" s="71"/>
      <c r="G323" s="71"/>
      <c r="H323" s="28">
        <v>5</v>
      </c>
      <c r="I323" s="40">
        <f t="shared" si="2"/>
        <v>0</v>
      </c>
      <c r="J323" s="56">
        <f t="shared" si="3"/>
        <v>0</v>
      </c>
      <c r="K323" s="57">
        <f>($G323+$I323)*THONG_TIN_CHUNG!B$11</f>
        <v>0</v>
      </c>
      <c r="L323" s="58">
        <v>0</v>
      </c>
      <c r="M323" s="59"/>
    </row>
    <row r="324" spans="2:13" ht="96.75" customHeight="1">
      <c r="B324" s="71">
        <v>167</v>
      </c>
      <c r="C324" s="71"/>
      <c r="D324" s="71"/>
      <c r="E324" s="73"/>
      <c r="F324" s="71"/>
      <c r="G324" s="71"/>
      <c r="H324" s="28">
        <v>5</v>
      </c>
      <c r="I324" s="40">
        <f t="shared" si="2"/>
        <v>0</v>
      </c>
      <c r="J324" s="56">
        <f t="shared" si="3"/>
        <v>0</v>
      </c>
      <c r="K324" s="57">
        <f>($G324+$I324)*THONG_TIN_CHUNG!B$11</f>
        <v>0</v>
      </c>
      <c r="L324" s="58">
        <v>0</v>
      </c>
      <c r="M324" s="59"/>
    </row>
    <row r="325" spans="2:13" ht="96.75" customHeight="1">
      <c r="B325" s="71">
        <v>168</v>
      </c>
      <c r="C325" s="71"/>
      <c r="D325" s="71"/>
      <c r="E325" s="73"/>
      <c r="F325" s="71"/>
      <c r="G325" s="71"/>
      <c r="H325" s="28">
        <v>5</v>
      </c>
      <c r="I325" s="40">
        <f t="shared" si="2"/>
        <v>0</v>
      </c>
      <c r="J325" s="56">
        <f t="shared" si="3"/>
        <v>0</v>
      </c>
      <c r="K325" s="57">
        <f>($G325+$I325)*THONG_TIN_CHUNG!B$11</f>
        <v>0</v>
      </c>
      <c r="L325" s="58">
        <v>0</v>
      </c>
      <c r="M325" s="59"/>
    </row>
    <row r="326" spans="2:13" ht="96.75" customHeight="1">
      <c r="B326" s="71">
        <v>169</v>
      </c>
      <c r="C326" s="71"/>
      <c r="D326" s="71"/>
      <c r="E326" s="73"/>
      <c r="F326" s="71"/>
      <c r="G326" s="71"/>
      <c r="H326" s="28">
        <v>5</v>
      </c>
      <c r="I326" s="40">
        <f t="shared" si="2"/>
        <v>0</v>
      </c>
      <c r="J326" s="56">
        <f t="shared" si="3"/>
        <v>0</v>
      </c>
      <c r="K326" s="57">
        <f>($G326+$I326)*THONG_TIN_CHUNG!B$11</f>
        <v>0</v>
      </c>
      <c r="L326" s="58">
        <v>0</v>
      </c>
      <c r="M326" s="59"/>
    </row>
    <row r="327" spans="2:13" ht="96.75" customHeight="1">
      <c r="B327" s="71">
        <v>170</v>
      </c>
      <c r="C327" s="71"/>
      <c r="D327" s="71"/>
      <c r="E327" s="73"/>
      <c r="F327" s="71"/>
      <c r="G327" s="71"/>
      <c r="H327" s="28">
        <v>5</v>
      </c>
      <c r="I327" s="40">
        <f t="shared" si="2"/>
        <v>0</v>
      </c>
      <c r="J327" s="56">
        <f t="shared" si="3"/>
        <v>0</v>
      </c>
      <c r="K327" s="57">
        <f>($G327+$I327)*THONG_TIN_CHUNG!B$11</f>
        <v>0</v>
      </c>
      <c r="L327" s="58">
        <v>0</v>
      </c>
      <c r="M327" s="59"/>
    </row>
    <row r="328" spans="2:13" ht="96.75" customHeight="1">
      <c r="B328" s="71">
        <v>171</v>
      </c>
      <c r="C328" s="71"/>
      <c r="D328" s="71"/>
      <c r="E328" s="73"/>
      <c r="F328" s="71"/>
      <c r="G328" s="71"/>
      <c r="H328" s="28">
        <v>5</v>
      </c>
      <c r="I328" s="40">
        <f t="shared" si="2"/>
        <v>0</v>
      </c>
      <c r="J328" s="56">
        <f t="shared" si="3"/>
        <v>0</v>
      </c>
      <c r="K328" s="57">
        <f>($G328+$I328)*THONG_TIN_CHUNG!B$11</f>
        <v>0</v>
      </c>
      <c r="L328" s="58">
        <v>0</v>
      </c>
      <c r="M328" s="59"/>
    </row>
    <row r="329" spans="2:13" ht="96.75" customHeight="1">
      <c r="B329" s="71">
        <v>172</v>
      </c>
      <c r="C329" s="71"/>
      <c r="D329" s="71"/>
      <c r="E329" s="73"/>
      <c r="F329" s="71"/>
      <c r="G329" s="71"/>
      <c r="H329" s="28">
        <v>5</v>
      </c>
      <c r="I329" s="40">
        <f t="shared" si="2"/>
        <v>0</v>
      </c>
      <c r="J329" s="56">
        <f t="shared" si="3"/>
        <v>0</v>
      </c>
      <c r="K329" s="57">
        <f>($G329+$I329)*THONG_TIN_CHUNG!B$11</f>
        <v>0</v>
      </c>
      <c r="L329" s="58">
        <v>0</v>
      </c>
      <c r="M329" s="59"/>
    </row>
    <row r="330" spans="2:13" ht="96.75" customHeight="1">
      <c r="B330" s="71">
        <v>173</v>
      </c>
      <c r="C330" s="71"/>
      <c r="D330" s="71"/>
      <c r="E330" s="73"/>
      <c r="F330" s="71"/>
      <c r="G330" s="71"/>
      <c r="H330" s="28">
        <v>5</v>
      </c>
      <c r="I330" s="40">
        <f t="shared" si="2"/>
        <v>0</v>
      </c>
      <c r="J330" s="56">
        <f t="shared" si="3"/>
        <v>0</v>
      </c>
      <c r="K330" s="57">
        <f>($G330+$I330)*THONG_TIN_CHUNG!B$11</f>
        <v>0</v>
      </c>
      <c r="L330" s="58">
        <v>0</v>
      </c>
      <c r="M330" s="59"/>
    </row>
    <row r="331" spans="2:13" ht="96.75" customHeight="1">
      <c r="B331" s="71">
        <v>174</v>
      </c>
      <c r="C331" s="71"/>
      <c r="D331" s="71"/>
      <c r="E331" s="73"/>
      <c r="F331" s="71"/>
      <c r="G331" s="71"/>
      <c r="H331" s="28">
        <v>5</v>
      </c>
      <c r="I331" s="40">
        <f t="shared" si="2"/>
        <v>0</v>
      </c>
      <c r="J331" s="56">
        <f t="shared" si="3"/>
        <v>0</v>
      </c>
      <c r="K331" s="57">
        <f>($G331+$I331)*THONG_TIN_CHUNG!B$11</f>
        <v>0</v>
      </c>
      <c r="L331" s="58">
        <v>0</v>
      </c>
      <c r="M331" s="59"/>
    </row>
    <row r="332" spans="2:13" ht="96.75" customHeight="1">
      <c r="B332" s="71">
        <v>175</v>
      </c>
      <c r="C332" s="71"/>
      <c r="D332" s="71"/>
      <c r="E332" s="73"/>
      <c r="F332" s="71"/>
      <c r="G332" s="71"/>
      <c r="H332" s="28">
        <v>5</v>
      </c>
      <c r="I332" s="40">
        <f t="shared" si="2"/>
        <v>0</v>
      </c>
      <c r="J332" s="56">
        <f t="shared" si="3"/>
        <v>0</v>
      </c>
      <c r="K332" s="57">
        <f>($G332+$I332)*THONG_TIN_CHUNG!B$11</f>
        <v>0</v>
      </c>
      <c r="L332" s="58">
        <v>0</v>
      </c>
      <c r="M332" s="59"/>
    </row>
    <row r="333" spans="2:13" ht="96.75" customHeight="1">
      <c r="B333" s="71">
        <v>176</v>
      </c>
      <c r="C333" s="71"/>
      <c r="D333" s="71"/>
      <c r="E333" s="73"/>
      <c r="F333" s="71"/>
      <c r="G333" s="71"/>
      <c r="H333" s="28">
        <v>5</v>
      </c>
      <c r="I333" s="40">
        <f t="shared" si="2"/>
        <v>0</v>
      </c>
      <c r="J333" s="56">
        <f t="shared" si="3"/>
        <v>0</v>
      </c>
      <c r="K333" s="57">
        <f>($G333+$I333)*THONG_TIN_CHUNG!B$11</f>
        <v>0</v>
      </c>
      <c r="L333" s="58">
        <v>0</v>
      </c>
      <c r="M333" s="59"/>
    </row>
    <row r="334" spans="2:13" ht="96.75" customHeight="1">
      <c r="B334" s="71">
        <v>177</v>
      </c>
      <c r="C334" s="71"/>
      <c r="D334" s="71"/>
      <c r="E334" s="73"/>
      <c r="F334" s="71"/>
      <c r="G334" s="71"/>
      <c r="H334" s="28">
        <v>5</v>
      </c>
      <c r="I334" s="40">
        <f t="shared" si="2"/>
        <v>0</v>
      </c>
      <c r="J334" s="56">
        <f t="shared" si="3"/>
        <v>0</v>
      </c>
      <c r="K334" s="57">
        <f>($G334+$I334)*THONG_TIN_CHUNG!B$11</f>
        <v>0</v>
      </c>
      <c r="L334" s="58">
        <v>0</v>
      </c>
      <c r="M334" s="59"/>
    </row>
    <row r="335" spans="2:13" ht="96.75" customHeight="1">
      <c r="B335" s="71">
        <v>178</v>
      </c>
      <c r="C335" s="71"/>
      <c r="D335" s="71"/>
      <c r="E335" s="73"/>
      <c r="F335" s="71"/>
      <c r="G335" s="71"/>
      <c r="H335" s="28">
        <v>5</v>
      </c>
      <c r="I335" s="40">
        <f t="shared" si="2"/>
        <v>0</v>
      </c>
      <c r="J335" s="56">
        <f t="shared" si="3"/>
        <v>0</v>
      </c>
      <c r="K335" s="57">
        <f>($G335+$I335)*THONG_TIN_CHUNG!B$11</f>
        <v>0</v>
      </c>
      <c r="L335" s="58">
        <v>0</v>
      </c>
      <c r="M335" s="59"/>
    </row>
    <row r="336" spans="2:13" ht="96.75" customHeight="1">
      <c r="B336" s="71">
        <v>179</v>
      </c>
      <c r="C336" s="71"/>
      <c r="D336" s="71"/>
      <c r="E336" s="73"/>
      <c r="F336" s="71"/>
      <c r="G336" s="71"/>
      <c r="H336" s="28">
        <v>5</v>
      </c>
      <c r="I336" s="40">
        <f t="shared" si="2"/>
        <v>0</v>
      </c>
      <c r="J336" s="56">
        <f t="shared" si="3"/>
        <v>0</v>
      </c>
      <c r="K336" s="57">
        <f>($G336+$I336)*THONG_TIN_CHUNG!B$11</f>
        <v>0</v>
      </c>
      <c r="L336" s="58">
        <v>0</v>
      </c>
      <c r="M336" s="59"/>
    </row>
    <row r="337" spans="2:13" ht="96.75" customHeight="1">
      <c r="B337" s="71">
        <v>180</v>
      </c>
      <c r="C337" s="71"/>
      <c r="D337" s="71"/>
      <c r="E337" s="73"/>
      <c r="F337" s="71"/>
      <c r="G337" s="71"/>
      <c r="H337" s="28">
        <v>5</v>
      </c>
      <c r="I337" s="40">
        <f t="shared" si="2"/>
        <v>0</v>
      </c>
      <c r="J337" s="56">
        <f t="shared" si="3"/>
        <v>0</v>
      </c>
      <c r="K337" s="57">
        <f>($G337+$I337)*THONG_TIN_CHUNG!B$11</f>
        <v>0</v>
      </c>
      <c r="L337" s="58">
        <v>0</v>
      </c>
      <c r="M337" s="59"/>
    </row>
    <row r="338" spans="2:13" ht="96.75" customHeight="1">
      <c r="B338" s="71">
        <v>181</v>
      </c>
      <c r="C338" s="71"/>
      <c r="D338" s="71"/>
      <c r="E338" s="73"/>
      <c r="F338" s="71"/>
      <c r="G338" s="71"/>
      <c r="H338" s="28">
        <v>5</v>
      </c>
      <c r="I338" s="40">
        <f t="shared" si="2"/>
        <v>0</v>
      </c>
      <c r="J338" s="56">
        <f t="shared" si="3"/>
        <v>0</v>
      </c>
      <c r="K338" s="57">
        <f>($G338+$I338)*THONG_TIN_CHUNG!B$11</f>
        <v>0</v>
      </c>
      <c r="L338" s="58">
        <v>0</v>
      </c>
      <c r="M338" s="59"/>
    </row>
    <row r="339" spans="2:13" ht="96.75" customHeight="1">
      <c r="B339" s="71">
        <v>182</v>
      </c>
      <c r="C339" s="71"/>
      <c r="D339" s="71"/>
      <c r="E339" s="73"/>
      <c r="F339" s="71"/>
      <c r="G339" s="71"/>
      <c r="H339" s="28">
        <v>5</v>
      </c>
      <c r="I339" s="40">
        <f t="shared" si="2"/>
        <v>0</v>
      </c>
      <c r="J339" s="56">
        <f t="shared" si="3"/>
        <v>0</v>
      </c>
      <c r="K339" s="57">
        <f>($G339+$I339)*THONG_TIN_CHUNG!B$11</f>
        <v>0</v>
      </c>
      <c r="L339" s="58">
        <v>0</v>
      </c>
      <c r="M339" s="59"/>
    </row>
    <row r="340" spans="2:13" ht="96.75" customHeight="1">
      <c r="B340" s="71">
        <v>183</v>
      </c>
      <c r="C340" s="71"/>
      <c r="D340" s="71"/>
      <c r="E340" s="73"/>
      <c r="F340" s="71"/>
      <c r="G340" s="71"/>
      <c r="H340" s="28">
        <v>5</v>
      </c>
      <c r="I340" s="40">
        <f t="shared" si="2"/>
        <v>0</v>
      </c>
      <c r="J340" s="56">
        <f t="shared" si="3"/>
        <v>0</v>
      </c>
      <c r="K340" s="57">
        <f>($G340+$I340)*THONG_TIN_CHUNG!B$11</f>
        <v>0</v>
      </c>
      <c r="L340" s="58">
        <v>0</v>
      </c>
      <c r="M340" s="59"/>
    </row>
    <row r="341" spans="2:13" ht="96.75" customHeight="1">
      <c r="B341" s="71">
        <v>184</v>
      </c>
      <c r="C341" s="71"/>
      <c r="D341" s="71"/>
      <c r="E341" s="73"/>
      <c r="F341" s="71"/>
      <c r="G341" s="71"/>
      <c r="H341" s="28">
        <v>5</v>
      </c>
      <c r="I341" s="40">
        <f t="shared" si="2"/>
        <v>0</v>
      </c>
      <c r="J341" s="56">
        <f t="shared" si="3"/>
        <v>0</v>
      </c>
      <c r="K341" s="57">
        <f>($G341+$I341)*THONG_TIN_CHUNG!B$11</f>
        <v>0</v>
      </c>
      <c r="L341" s="58">
        <v>0</v>
      </c>
      <c r="M341" s="59"/>
    </row>
    <row r="342" spans="2:13" ht="96.75" customHeight="1">
      <c r="B342" s="71">
        <v>185</v>
      </c>
      <c r="C342" s="71"/>
      <c r="D342" s="71"/>
      <c r="E342" s="73"/>
      <c r="F342" s="71"/>
      <c r="G342" s="71"/>
      <c r="H342" s="28">
        <v>5</v>
      </c>
      <c r="I342" s="40">
        <f t="shared" si="2"/>
        <v>0</v>
      </c>
      <c r="J342" s="56">
        <f t="shared" si="3"/>
        <v>0</v>
      </c>
      <c r="K342" s="57">
        <f>($G342+$I342)*THONG_TIN_CHUNG!B$11</f>
        <v>0</v>
      </c>
      <c r="L342" s="58">
        <v>0</v>
      </c>
      <c r="M342" s="59"/>
    </row>
    <row r="343" spans="2:13" ht="96.75" customHeight="1">
      <c r="B343" s="71">
        <v>186</v>
      </c>
      <c r="C343" s="71"/>
      <c r="D343" s="71"/>
      <c r="E343" s="73"/>
      <c r="F343" s="71"/>
      <c r="G343" s="71"/>
      <c r="H343" s="28">
        <v>5</v>
      </c>
      <c r="I343" s="40">
        <f t="shared" si="2"/>
        <v>0</v>
      </c>
      <c r="J343" s="56">
        <f t="shared" si="3"/>
        <v>0</v>
      </c>
      <c r="K343" s="57">
        <f>($G343+$I343)*THONG_TIN_CHUNG!B$11</f>
        <v>0</v>
      </c>
      <c r="L343" s="58">
        <v>0</v>
      </c>
      <c r="M343" s="59"/>
    </row>
    <row r="344" spans="2:13" ht="96.75" customHeight="1">
      <c r="B344" s="71">
        <v>187</v>
      </c>
      <c r="C344" s="71"/>
      <c r="D344" s="71"/>
      <c r="E344" s="73"/>
      <c r="F344" s="71"/>
      <c r="G344" s="71"/>
      <c r="H344" s="28">
        <v>5</v>
      </c>
      <c r="I344" s="40">
        <f t="shared" si="2"/>
        <v>0</v>
      </c>
      <c r="J344" s="56">
        <f t="shared" si="3"/>
        <v>0</v>
      </c>
      <c r="K344" s="57">
        <f>($G344+$I344)*THONG_TIN_CHUNG!B$11</f>
        <v>0</v>
      </c>
      <c r="L344" s="58">
        <v>0</v>
      </c>
      <c r="M344" s="59"/>
    </row>
    <row r="345" spans="2:13" ht="96.75" customHeight="1">
      <c r="B345" s="71">
        <v>188</v>
      </c>
      <c r="C345" s="71"/>
      <c r="D345" s="71"/>
      <c r="E345" s="73"/>
      <c r="F345" s="71"/>
      <c r="G345" s="71"/>
      <c r="H345" s="28">
        <v>5</v>
      </c>
      <c r="I345" s="40">
        <f t="shared" si="2"/>
        <v>0</v>
      </c>
      <c r="J345" s="56">
        <f t="shared" si="3"/>
        <v>0</v>
      </c>
      <c r="K345" s="57">
        <f>($G345+$I345)*THONG_TIN_CHUNG!B$11</f>
        <v>0</v>
      </c>
      <c r="L345" s="58">
        <v>0</v>
      </c>
      <c r="M345" s="59"/>
    </row>
    <row r="346" spans="2:13" ht="96.75" customHeight="1">
      <c r="B346" s="71">
        <v>189</v>
      </c>
      <c r="C346" s="71"/>
      <c r="D346" s="71"/>
      <c r="E346" s="73"/>
      <c r="F346" s="71"/>
      <c r="G346" s="71"/>
      <c r="H346" s="28">
        <v>5</v>
      </c>
      <c r="I346" s="40">
        <f t="shared" si="2"/>
        <v>0</v>
      </c>
      <c r="J346" s="56">
        <f t="shared" si="3"/>
        <v>0</v>
      </c>
      <c r="K346" s="57">
        <f>($G346+$I346)*THONG_TIN_CHUNG!B$11</f>
        <v>0</v>
      </c>
      <c r="L346" s="58">
        <v>0</v>
      </c>
      <c r="M346" s="59"/>
    </row>
    <row r="347" spans="2:13" ht="96.75" customHeight="1">
      <c r="B347" s="71">
        <v>190</v>
      </c>
      <c r="C347" s="71"/>
      <c r="D347" s="71"/>
      <c r="E347" s="73"/>
      <c r="F347" s="71"/>
      <c r="G347" s="71"/>
      <c r="H347" s="28">
        <v>5</v>
      </c>
      <c r="I347" s="40">
        <f t="shared" si="2"/>
        <v>0</v>
      </c>
      <c r="J347" s="56">
        <f t="shared" si="3"/>
        <v>0</v>
      </c>
      <c r="K347" s="57">
        <f>($G347+$I347)*THONG_TIN_CHUNG!B$11</f>
        <v>0</v>
      </c>
      <c r="L347" s="58">
        <v>0</v>
      </c>
      <c r="M347" s="59"/>
    </row>
    <row r="348" spans="2:13" ht="96.75" customHeight="1">
      <c r="B348" s="71">
        <v>191</v>
      </c>
      <c r="C348" s="71"/>
      <c r="D348" s="71"/>
      <c r="E348" s="73"/>
      <c r="F348" s="71"/>
      <c r="G348" s="71"/>
      <c r="H348" s="28">
        <v>5</v>
      </c>
      <c r="I348" s="40">
        <f t="shared" si="2"/>
        <v>0</v>
      </c>
      <c r="J348" s="56">
        <f t="shared" si="3"/>
        <v>0</v>
      </c>
      <c r="K348" s="57">
        <f>($G348+$I348)*THONG_TIN_CHUNG!B$11</f>
        <v>0</v>
      </c>
      <c r="L348" s="58">
        <v>0</v>
      </c>
      <c r="M348" s="59"/>
    </row>
    <row r="349" spans="2:13" ht="96.75" customHeight="1">
      <c r="B349" s="71">
        <v>192</v>
      </c>
      <c r="C349" s="71"/>
      <c r="D349" s="71"/>
      <c r="E349" s="73"/>
      <c r="F349" s="71"/>
      <c r="G349" s="71"/>
      <c r="H349" s="28">
        <v>5</v>
      </c>
      <c r="I349" s="40">
        <f t="shared" si="2"/>
        <v>0</v>
      </c>
      <c r="J349" s="56">
        <f t="shared" si="3"/>
        <v>0</v>
      </c>
      <c r="K349" s="57">
        <f>($G349+$I349)*THONG_TIN_CHUNG!B$11</f>
        <v>0</v>
      </c>
      <c r="L349" s="58">
        <v>0</v>
      </c>
      <c r="M349" s="59"/>
    </row>
    <row r="350" spans="2:13" ht="96.75" customHeight="1">
      <c r="B350" s="71">
        <v>193</v>
      </c>
      <c r="C350" s="71"/>
      <c r="D350" s="71"/>
      <c r="E350" s="73"/>
      <c r="F350" s="71"/>
      <c r="G350" s="71"/>
      <c r="H350" s="28">
        <v>5</v>
      </c>
      <c r="I350" s="40">
        <f t="shared" si="2"/>
        <v>0</v>
      </c>
      <c r="J350" s="56">
        <f t="shared" si="3"/>
        <v>0</v>
      </c>
      <c r="K350" s="57">
        <f>($G350+$I350)*THONG_TIN_CHUNG!B$11</f>
        <v>0</v>
      </c>
      <c r="L350" s="58">
        <v>0</v>
      </c>
      <c r="M350" s="59"/>
    </row>
    <row r="351" spans="2:13" ht="96.75" customHeight="1">
      <c r="B351" s="71">
        <v>194</v>
      </c>
      <c r="C351" s="71"/>
      <c r="D351" s="71"/>
      <c r="E351" s="73"/>
      <c r="F351" s="71"/>
      <c r="G351" s="71"/>
      <c r="H351" s="28">
        <v>5</v>
      </c>
      <c r="I351" s="40">
        <f t="shared" si="2"/>
        <v>0</v>
      </c>
      <c r="J351" s="56">
        <f t="shared" si="3"/>
        <v>0</v>
      </c>
      <c r="K351" s="57">
        <f>($G351+$I351)*THONG_TIN_CHUNG!B$11</f>
        <v>0</v>
      </c>
      <c r="L351" s="58">
        <v>0</v>
      </c>
      <c r="M351" s="59"/>
    </row>
    <row r="352" spans="2:13" ht="96.75" customHeight="1">
      <c r="B352" s="71">
        <v>195</v>
      </c>
      <c r="C352" s="71"/>
      <c r="D352" s="71"/>
      <c r="E352" s="73"/>
      <c r="F352" s="71"/>
      <c r="G352" s="71"/>
      <c r="H352" s="28">
        <v>5</v>
      </c>
      <c r="I352" s="40">
        <f t="shared" si="2"/>
        <v>0</v>
      </c>
      <c r="J352" s="56">
        <f t="shared" si="3"/>
        <v>0</v>
      </c>
      <c r="K352" s="57">
        <f>($G352+$I352)*THONG_TIN_CHUNG!B$11</f>
        <v>0</v>
      </c>
      <c r="L352" s="58">
        <v>0</v>
      </c>
      <c r="M352" s="59"/>
    </row>
    <row r="353" spans="2:13" ht="96.75" customHeight="1">
      <c r="B353" s="71">
        <v>196</v>
      </c>
      <c r="C353" s="71"/>
      <c r="D353" s="71"/>
      <c r="E353" s="73"/>
      <c r="F353" s="71"/>
      <c r="G353" s="71"/>
      <c r="H353" s="28">
        <v>5</v>
      </c>
      <c r="I353" s="40">
        <f t="shared" si="2"/>
        <v>0</v>
      </c>
      <c r="J353" s="56">
        <f t="shared" si="3"/>
        <v>0</v>
      </c>
      <c r="K353" s="57">
        <f>($G353+$I353)*THONG_TIN_CHUNG!B$11</f>
        <v>0</v>
      </c>
      <c r="L353" s="58">
        <v>0</v>
      </c>
      <c r="M353" s="59"/>
    </row>
    <row r="354" spans="2:13" ht="96.75" customHeight="1">
      <c r="B354" s="71">
        <v>197</v>
      </c>
      <c r="C354" s="71"/>
      <c r="D354" s="71"/>
      <c r="E354" s="73"/>
      <c r="F354" s="71"/>
      <c r="G354" s="71"/>
      <c r="H354" s="28">
        <v>5</v>
      </c>
      <c r="I354" s="40">
        <f t="shared" si="2"/>
        <v>0</v>
      </c>
      <c r="J354" s="56">
        <f t="shared" si="3"/>
        <v>0</v>
      </c>
      <c r="K354" s="57">
        <f>($G354+$I354)*THONG_TIN_CHUNG!B$11</f>
        <v>0</v>
      </c>
      <c r="L354" s="58">
        <v>0</v>
      </c>
      <c r="M354" s="59"/>
    </row>
    <row r="355" spans="2:13" ht="96.75" customHeight="1">
      <c r="B355" s="71">
        <v>198</v>
      </c>
      <c r="C355" s="71"/>
      <c r="D355" s="71"/>
      <c r="E355" s="73"/>
      <c r="F355" s="71"/>
      <c r="G355" s="71"/>
      <c r="H355" s="28">
        <v>5</v>
      </c>
      <c r="I355" s="40">
        <f t="shared" si="2"/>
        <v>0</v>
      </c>
      <c r="J355" s="56">
        <f t="shared" si="3"/>
        <v>0</v>
      </c>
      <c r="K355" s="57">
        <f>($G355+$I355)*THONG_TIN_CHUNG!B$11</f>
        <v>0</v>
      </c>
      <c r="L355" s="58">
        <v>0</v>
      </c>
      <c r="M355" s="59"/>
    </row>
    <row r="356" spans="2:13" ht="96.75" customHeight="1">
      <c r="B356" s="71">
        <v>199</v>
      </c>
      <c r="C356" s="71"/>
      <c r="D356" s="71"/>
      <c r="E356" s="73"/>
      <c r="F356" s="71"/>
      <c r="G356" s="71"/>
      <c r="H356" s="28">
        <v>5</v>
      </c>
      <c r="I356" s="40">
        <f t="shared" si="2"/>
        <v>0</v>
      </c>
      <c r="J356" s="56">
        <f t="shared" si="3"/>
        <v>0</v>
      </c>
      <c r="K356" s="57">
        <f>($G356+$I356)*THONG_TIN_CHUNG!B$11</f>
        <v>0</v>
      </c>
      <c r="L356" s="58">
        <v>0</v>
      </c>
      <c r="M356" s="59"/>
    </row>
    <row r="357" spans="2:13" ht="96.75" customHeight="1">
      <c r="B357" s="71">
        <v>200</v>
      </c>
      <c r="C357" s="71"/>
      <c r="D357" s="71"/>
      <c r="E357" s="73"/>
      <c r="F357" s="71"/>
      <c r="G357" s="71"/>
      <c r="H357" s="28">
        <v>5</v>
      </c>
      <c r="I357" s="40">
        <f t="shared" si="2"/>
        <v>0</v>
      </c>
      <c r="J357" s="56">
        <f t="shared" si="3"/>
        <v>0</v>
      </c>
      <c r="K357" s="57">
        <f>($G357+$I357)*THONG_TIN_CHUNG!B$11</f>
        <v>0</v>
      </c>
      <c r="L357" s="58">
        <v>0</v>
      </c>
      <c r="M357" s="59"/>
    </row>
    <row r="358" spans="2:13" ht="96.75" customHeight="1">
      <c r="B358" s="28"/>
      <c r="C358" s="28"/>
      <c r="D358" s="28"/>
      <c r="E358" s="39"/>
      <c r="F358" s="28"/>
      <c r="G358" s="28"/>
      <c r="H358" s="28">
        <v>5</v>
      </c>
      <c r="I358" s="40">
        <f t="shared" si="2"/>
        <v>0</v>
      </c>
      <c r="J358" s="56">
        <f t="shared" si="3"/>
        <v>0</v>
      </c>
      <c r="K358" s="57">
        <f>($G358+$I358)*THONG_TIN_CHUNG!B$11</f>
        <v>0</v>
      </c>
      <c r="L358" s="58">
        <v>0</v>
      </c>
      <c r="M358" s="59"/>
    </row>
    <row r="359" spans="2:13" ht="96.75" customHeight="1">
      <c r="B359" s="28"/>
      <c r="C359" s="28"/>
      <c r="D359" s="28"/>
      <c r="E359" s="39"/>
      <c r="F359" s="28"/>
      <c r="G359" s="28"/>
      <c r="H359" s="28">
        <v>5</v>
      </c>
      <c r="I359" s="40">
        <f t="shared" si="2"/>
        <v>0</v>
      </c>
      <c r="J359" s="56">
        <f t="shared" si="3"/>
        <v>0</v>
      </c>
      <c r="K359" s="57">
        <f>($G359+$I359)*THONG_TIN_CHUNG!B$11</f>
        <v>0</v>
      </c>
      <c r="L359" s="58">
        <v>0</v>
      </c>
      <c r="M359" s="59"/>
    </row>
    <row r="360" spans="2:13" ht="96.75" customHeight="1">
      <c r="B360" s="28"/>
      <c r="C360" s="28"/>
      <c r="D360" s="28"/>
      <c r="E360" s="39"/>
      <c r="F360" s="28"/>
      <c r="G360" s="28"/>
      <c r="H360" s="28">
        <v>5</v>
      </c>
      <c r="I360" s="40">
        <f t="shared" si="2"/>
        <v>0</v>
      </c>
      <c r="J360" s="56">
        <f t="shared" si="3"/>
        <v>0</v>
      </c>
      <c r="K360" s="57">
        <f>($G360+$I360)*THONG_TIN_CHUNG!B$11</f>
        <v>0</v>
      </c>
      <c r="L360" s="58">
        <v>0</v>
      </c>
      <c r="M360" s="59"/>
    </row>
    <row r="361" spans="2:13" ht="96.75" customHeight="1">
      <c r="B361" s="28"/>
      <c r="C361" s="28"/>
      <c r="D361" s="28"/>
      <c r="E361" s="39"/>
      <c r="F361" s="28"/>
      <c r="G361" s="28"/>
      <c r="H361" s="28">
        <v>5</v>
      </c>
      <c r="I361" s="40">
        <f t="shared" si="2"/>
        <v>0</v>
      </c>
      <c r="J361" s="56">
        <f t="shared" si="3"/>
        <v>0</v>
      </c>
      <c r="K361" s="57">
        <f>($G361+$I361)*THONG_TIN_CHUNG!B$11</f>
        <v>0</v>
      </c>
      <c r="L361" s="58">
        <v>0</v>
      </c>
      <c r="M361" s="59"/>
    </row>
    <row r="362" spans="2:13" ht="96.75" customHeight="1">
      <c r="B362" s="28"/>
      <c r="C362" s="28"/>
      <c r="D362" s="28"/>
      <c r="E362" s="39"/>
      <c r="F362" s="28"/>
      <c r="G362" s="28"/>
      <c r="H362" s="28">
        <v>5</v>
      </c>
      <c r="I362" s="40">
        <f t="shared" si="2"/>
        <v>0</v>
      </c>
      <c r="J362" s="56">
        <f t="shared" si="3"/>
        <v>0</v>
      </c>
      <c r="K362" s="57">
        <f>($G362+$I362)*THONG_TIN_CHUNG!B$11</f>
        <v>0</v>
      </c>
      <c r="L362" s="58">
        <v>0</v>
      </c>
      <c r="M362" s="59"/>
    </row>
    <row r="363" spans="2:13" ht="96.75" customHeight="1">
      <c r="B363" s="28"/>
      <c r="C363" s="28"/>
      <c r="D363" s="28"/>
      <c r="E363" s="39"/>
      <c r="F363" s="28"/>
      <c r="G363" s="28"/>
      <c r="H363" s="28">
        <v>5</v>
      </c>
      <c r="I363" s="40">
        <f t="shared" si="2"/>
        <v>0</v>
      </c>
      <c r="J363" s="56">
        <f t="shared" si="3"/>
        <v>0</v>
      </c>
      <c r="K363" s="57">
        <f>($G363+$I363)*THONG_TIN_CHUNG!B$11</f>
        <v>0</v>
      </c>
      <c r="L363" s="58">
        <v>0</v>
      </c>
      <c r="M363" s="59"/>
    </row>
    <row r="364" spans="2:13" ht="96.75" customHeight="1">
      <c r="B364" s="28"/>
      <c r="C364" s="28"/>
      <c r="D364" s="28"/>
      <c r="E364" s="39"/>
      <c r="F364" s="28"/>
      <c r="G364" s="28"/>
      <c r="H364" s="28">
        <v>5</v>
      </c>
      <c r="I364" s="40">
        <f t="shared" si="2"/>
        <v>0</v>
      </c>
      <c r="J364" s="56">
        <f t="shared" si="3"/>
        <v>0</v>
      </c>
      <c r="K364" s="57">
        <f>($G364+$I364)*THONG_TIN_CHUNG!B$11</f>
        <v>0</v>
      </c>
      <c r="L364" s="58">
        <v>0</v>
      </c>
      <c r="M364" s="59"/>
    </row>
    <row r="365" spans="2:13" ht="96.75" customHeight="1">
      <c r="B365" s="28"/>
      <c r="C365" s="28"/>
      <c r="D365" s="28"/>
      <c r="E365" s="39"/>
      <c r="F365" s="28"/>
      <c r="G365" s="28"/>
      <c r="H365" s="28">
        <v>5</v>
      </c>
      <c r="I365" s="40">
        <f t="shared" si="2"/>
        <v>0</v>
      </c>
      <c r="J365" s="56">
        <f t="shared" si="3"/>
        <v>0</v>
      </c>
      <c r="K365" s="57">
        <f>($G365+$I365)*THONG_TIN_CHUNG!B$11</f>
        <v>0</v>
      </c>
      <c r="L365" s="58">
        <v>0</v>
      </c>
      <c r="M365" s="59"/>
    </row>
    <row r="366" spans="2:13" ht="96.75" customHeight="1">
      <c r="B366" s="28"/>
      <c r="C366" s="28"/>
      <c r="D366" s="28"/>
      <c r="E366" s="39"/>
      <c r="F366" s="28"/>
      <c r="G366" s="28"/>
      <c r="H366" s="28">
        <v>5</v>
      </c>
      <c r="I366" s="40">
        <f t="shared" si="2"/>
        <v>0</v>
      </c>
      <c r="J366" s="56">
        <f t="shared" si="3"/>
        <v>0</v>
      </c>
      <c r="K366" s="57">
        <f>($G366+$I366)*THONG_TIN_CHUNG!B$11</f>
        <v>0</v>
      </c>
      <c r="L366" s="58">
        <v>0</v>
      </c>
      <c r="M366" s="59"/>
    </row>
    <row r="367" spans="2:13" ht="96.75" customHeight="1">
      <c r="B367" s="28"/>
      <c r="C367" s="28"/>
      <c r="D367" s="28"/>
      <c r="E367" s="39"/>
      <c r="F367" s="28"/>
      <c r="G367" s="28"/>
      <c r="H367" s="28">
        <v>5</v>
      </c>
      <c r="I367" s="40">
        <f t="shared" si="2"/>
        <v>0</v>
      </c>
      <c r="J367" s="56">
        <f t="shared" si="3"/>
        <v>0</v>
      </c>
      <c r="K367" s="57">
        <f>($G367+$I367)*THONG_TIN_CHUNG!B$11</f>
        <v>0</v>
      </c>
      <c r="L367" s="58">
        <v>0</v>
      </c>
      <c r="M367" s="59"/>
    </row>
    <row r="368" spans="2:13" ht="96.75" customHeight="1">
      <c r="B368" s="28"/>
      <c r="C368" s="28"/>
      <c r="D368" s="28"/>
      <c r="E368" s="39"/>
      <c r="F368" s="28"/>
      <c r="G368" s="28"/>
      <c r="H368" s="28">
        <v>5</v>
      </c>
      <c r="I368" s="40">
        <f t="shared" si="2"/>
        <v>0</v>
      </c>
      <c r="J368" s="56">
        <f t="shared" si="3"/>
        <v>0</v>
      </c>
      <c r="K368" s="57">
        <f>($G368+$I368)*THONG_TIN_CHUNG!B$11</f>
        <v>0</v>
      </c>
      <c r="L368" s="58">
        <v>0</v>
      </c>
      <c r="M368" s="59"/>
    </row>
    <row r="369" spans="2:13" ht="96.75" customHeight="1">
      <c r="B369" s="28"/>
      <c r="C369" s="28"/>
      <c r="D369" s="28"/>
      <c r="E369" s="39"/>
      <c r="F369" s="28"/>
      <c r="G369" s="28"/>
      <c r="H369" s="28">
        <v>5</v>
      </c>
      <c r="I369" s="40">
        <f t="shared" si="2"/>
        <v>0</v>
      </c>
      <c r="J369" s="56">
        <f t="shared" si="3"/>
        <v>0</v>
      </c>
      <c r="K369" s="57">
        <f>($G369+$I369)*THONG_TIN_CHUNG!B$11</f>
        <v>0</v>
      </c>
      <c r="L369" s="58">
        <v>0</v>
      </c>
      <c r="M369" s="59"/>
    </row>
    <row r="370" spans="2:13" ht="96.75" customHeight="1">
      <c r="B370" s="28"/>
      <c r="C370" s="28"/>
      <c r="D370" s="28"/>
      <c r="E370" s="39"/>
      <c r="F370" s="28"/>
      <c r="G370" s="28"/>
      <c r="H370" s="28">
        <v>5</v>
      </c>
      <c r="I370" s="40">
        <f t="shared" si="2"/>
        <v>0</v>
      </c>
      <c r="J370" s="56">
        <f t="shared" si="3"/>
        <v>0</v>
      </c>
      <c r="K370" s="57">
        <f>($G370+$I370)*THONG_TIN_CHUNG!B$11</f>
        <v>0</v>
      </c>
      <c r="L370" s="58">
        <v>0</v>
      </c>
      <c r="M370" s="59"/>
    </row>
    <row r="371" spans="2:13" ht="96.75" customHeight="1">
      <c r="B371" s="28"/>
      <c r="C371" s="28"/>
      <c r="D371" s="28"/>
      <c r="E371" s="39"/>
      <c r="F371" s="28"/>
      <c r="G371" s="28"/>
      <c r="H371" s="28">
        <v>5</v>
      </c>
      <c r="I371" s="40">
        <f t="shared" si="2"/>
        <v>0</v>
      </c>
      <c r="J371" s="56">
        <f t="shared" si="3"/>
        <v>0</v>
      </c>
      <c r="K371" s="57">
        <f>($G371+$I371)*THONG_TIN_CHUNG!B$11</f>
        <v>0</v>
      </c>
      <c r="L371" s="58">
        <v>0</v>
      </c>
      <c r="M371" s="59"/>
    </row>
    <row r="372" spans="2:13" ht="96.75" customHeight="1">
      <c r="B372" s="28"/>
      <c r="C372" s="28"/>
      <c r="D372" s="28"/>
      <c r="E372" s="39"/>
      <c r="F372" s="28"/>
      <c r="G372" s="28"/>
      <c r="H372" s="28">
        <v>5</v>
      </c>
      <c r="I372" s="40">
        <f t="shared" si="2"/>
        <v>0</v>
      </c>
      <c r="J372" s="56">
        <f t="shared" si="3"/>
        <v>0</v>
      </c>
      <c r="K372" s="57">
        <f>($G372+$I372)*THONG_TIN_CHUNG!B$11</f>
        <v>0</v>
      </c>
      <c r="L372" s="58">
        <v>0</v>
      </c>
      <c r="M372" s="59"/>
    </row>
    <row r="373" spans="2:13" ht="96.75" customHeight="1">
      <c r="B373" s="28"/>
      <c r="C373" s="28"/>
      <c r="D373" s="28"/>
      <c r="E373" s="39"/>
      <c r="F373" s="28"/>
      <c r="G373" s="28"/>
      <c r="H373" s="28">
        <v>5</v>
      </c>
      <c r="I373" s="40">
        <f t="shared" si="2"/>
        <v>0</v>
      </c>
      <c r="J373" s="56">
        <f t="shared" si="3"/>
        <v>0</v>
      </c>
      <c r="K373" s="57">
        <f>($G373+$I373)*THONG_TIN_CHUNG!B$11</f>
        <v>0</v>
      </c>
      <c r="L373" s="58">
        <v>0</v>
      </c>
      <c r="M373" s="59"/>
    </row>
    <row r="374" spans="2:13" ht="96.75" customHeight="1">
      <c r="B374" s="28"/>
      <c r="C374" s="28"/>
      <c r="D374" s="28"/>
      <c r="E374" s="39"/>
      <c r="F374" s="28"/>
      <c r="G374" s="28"/>
      <c r="H374" s="28">
        <v>5</v>
      </c>
      <c r="I374" s="40">
        <f t="shared" si="2"/>
        <v>0</v>
      </c>
      <c r="J374" s="56">
        <f t="shared" si="3"/>
        <v>0</v>
      </c>
      <c r="K374" s="57">
        <f>($G374+$I374)*THONG_TIN_CHUNG!B$11</f>
        <v>0</v>
      </c>
      <c r="L374" s="58">
        <v>0</v>
      </c>
      <c r="M374" s="59"/>
    </row>
    <row r="375" spans="2:13" ht="96.75" customHeight="1">
      <c r="B375" s="28"/>
      <c r="C375" s="28"/>
      <c r="D375" s="28"/>
      <c r="E375" s="39"/>
      <c r="F375" s="28"/>
      <c r="G375" s="28"/>
      <c r="H375" s="28">
        <v>5</v>
      </c>
      <c r="I375" s="40">
        <f t="shared" si="2"/>
        <v>0</v>
      </c>
      <c r="J375" s="56">
        <f t="shared" si="3"/>
        <v>0</v>
      </c>
      <c r="K375" s="57">
        <f>($G375+$I375)*THONG_TIN_CHUNG!B$11</f>
        <v>0</v>
      </c>
      <c r="L375" s="58">
        <v>0</v>
      </c>
      <c r="M375" s="59"/>
    </row>
    <row r="376" spans="2:13" ht="96.75" customHeight="1">
      <c r="B376" s="28"/>
      <c r="C376" s="28"/>
      <c r="D376" s="28"/>
      <c r="E376" s="39"/>
      <c r="F376" s="28"/>
      <c r="G376" s="28"/>
      <c r="H376" s="28">
        <v>5</v>
      </c>
      <c r="I376" s="40">
        <f t="shared" si="2"/>
        <v>0</v>
      </c>
      <c r="J376" s="56">
        <f t="shared" si="3"/>
        <v>0</v>
      </c>
      <c r="K376" s="57">
        <f>($G376+$I376)*THONG_TIN_CHUNG!B$11</f>
        <v>0</v>
      </c>
      <c r="L376" s="58">
        <v>0</v>
      </c>
      <c r="M376" s="59"/>
    </row>
    <row r="377" spans="2:13" ht="96.75" customHeight="1">
      <c r="B377" s="28"/>
      <c r="C377" s="28"/>
      <c r="D377" s="28"/>
      <c r="E377" s="39"/>
      <c r="F377" s="28"/>
      <c r="G377" s="28"/>
      <c r="H377" s="28">
        <v>5</v>
      </c>
      <c r="I377" s="40">
        <f t="shared" si="2"/>
        <v>0</v>
      </c>
      <c r="J377" s="56">
        <f t="shared" si="3"/>
        <v>0</v>
      </c>
      <c r="K377" s="57">
        <f>($G377+$I377)*THONG_TIN_CHUNG!B$11</f>
        <v>0</v>
      </c>
      <c r="L377" s="58">
        <v>0</v>
      </c>
      <c r="M377" s="59"/>
    </row>
    <row r="378" spans="2:13" ht="96.75" customHeight="1">
      <c r="B378" s="28"/>
      <c r="C378" s="28"/>
      <c r="D378" s="28"/>
      <c r="E378" s="39"/>
      <c r="F378" s="28"/>
      <c r="G378" s="28"/>
      <c r="H378" s="28">
        <v>5</v>
      </c>
      <c r="I378" s="40">
        <f t="shared" si="2"/>
        <v>0</v>
      </c>
      <c r="J378" s="56">
        <f t="shared" si="3"/>
        <v>0</v>
      </c>
      <c r="K378" s="57">
        <f>($G378+$I378)*THONG_TIN_CHUNG!B$11</f>
        <v>0</v>
      </c>
      <c r="L378" s="58">
        <v>0</v>
      </c>
      <c r="M378" s="59"/>
    </row>
    <row r="379" spans="2:13" ht="96.75" customHeight="1">
      <c r="B379" s="28"/>
      <c r="C379" s="28"/>
      <c r="D379" s="28"/>
      <c r="E379" s="39"/>
      <c r="F379" s="28"/>
      <c r="G379" s="28"/>
      <c r="H379" s="28">
        <v>5</v>
      </c>
      <c r="I379" s="40">
        <f t="shared" si="2"/>
        <v>0</v>
      </c>
      <c r="J379" s="56">
        <f t="shared" si="3"/>
        <v>0</v>
      </c>
      <c r="K379" s="57">
        <f>($G379+$I379)*THONG_TIN_CHUNG!B$11</f>
        <v>0</v>
      </c>
      <c r="L379" s="58">
        <v>0</v>
      </c>
      <c r="M379" s="59"/>
    </row>
    <row r="380" spans="2:13" ht="96.75" customHeight="1">
      <c r="B380" s="28"/>
      <c r="C380" s="28"/>
      <c r="D380" s="28"/>
      <c r="E380" s="39"/>
      <c r="F380" s="28"/>
      <c r="G380" s="28"/>
      <c r="H380" s="28">
        <v>5</v>
      </c>
      <c r="I380" s="40">
        <f t="shared" si="2"/>
        <v>0</v>
      </c>
      <c r="J380" s="56">
        <f t="shared" si="3"/>
        <v>0</v>
      </c>
      <c r="K380" s="57">
        <f>($G380+$I380)*THONG_TIN_CHUNG!B$11</f>
        <v>0</v>
      </c>
      <c r="L380" s="58">
        <v>0</v>
      </c>
      <c r="M380" s="59"/>
    </row>
    <row r="381" spans="2:13" ht="96.75" customHeight="1">
      <c r="B381" s="28"/>
      <c r="C381" s="28"/>
      <c r="D381" s="28"/>
      <c r="E381" s="39"/>
      <c r="F381" s="28"/>
      <c r="G381" s="28"/>
      <c r="H381" s="28">
        <v>5</v>
      </c>
      <c r="I381" s="40">
        <f t="shared" si="2"/>
        <v>0</v>
      </c>
      <c r="J381" s="56">
        <f t="shared" si="3"/>
        <v>0</v>
      </c>
      <c r="K381" s="57">
        <f>($G381+$I381)*THONG_TIN_CHUNG!B$11</f>
        <v>0</v>
      </c>
      <c r="L381" s="58">
        <v>0</v>
      </c>
      <c r="M381" s="59"/>
    </row>
    <row r="382" spans="2:13" ht="96.75" customHeight="1">
      <c r="B382" s="28"/>
      <c r="C382" s="28"/>
      <c r="D382" s="28"/>
      <c r="E382" s="39"/>
      <c r="F382" s="28"/>
      <c r="G382" s="28"/>
      <c r="H382" s="28">
        <v>5</v>
      </c>
      <c r="I382" s="40">
        <f t="shared" si="2"/>
        <v>0</v>
      </c>
      <c r="J382" s="56">
        <f t="shared" si="3"/>
        <v>0</v>
      </c>
      <c r="K382" s="57">
        <f>($G382+$I382)*THONG_TIN_CHUNG!B$11</f>
        <v>0</v>
      </c>
      <c r="L382" s="58">
        <v>0</v>
      </c>
      <c r="M382" s="59"/>
    </row>
    <row r="383" spans="2:13" ht="96.75" customHeight="1">
      <c r="B383" s="28"/>
      <c r="C383" s="28"/>
      <c r="D383" s="28"/>
      <c r="E383" s="39"/>
      <c r="F383" s="28"/>
      <c r="G383" s="28"/>
      <c r="H383" s="28">
        <v>5</v>
      </c>
      <c r="I383" s="40">
        <f t="shared" si="2"/>
        <v>0</v>
      </c>
      <c r="J383" s="56">
        <f t="shared" si="3"/>
        <v>0</v>
      </c>
      <c r="K383" s="57">
        <f>($G383+$I383)*THONG_TIN_CHUNG!B$11</f>
        <v>0</v>
      </c>
      <c r="L383" s="58">
        <v>0</v>
      </c>
      <c r="M383" s="59"/>
    </row>
    <row r="384" spans="2:13" ht="96.75" customHeight="1">
      <c r="B384" s="28"/>
      <c r="C384" s="28"/>
      <c r="D384" s="28"/>
      <c r="E384" s="39"/>
      <c r="F384" s="28"/>
      <c r="G384" s="28"/>
      <c r="H384" s="28">
        <v>5</v>
      </c>
      <c r="I384" s="40">
        <f t="shared" si="2"/>
        <v>0</v>
      </c>
      <c r="J384" s="56">
        <f t="shared" si="3"/>
        <v>0</v>
      </c>
      <c r="K384" s="57">
        <f>($G384+$I384)*THONG_TIN_CHUNG!B$11</f>
        <v>0</v>
      </c>
      <c r="L384" s="58">
        <v>0</v>
      </c>
      <c r="M384" s="59"/>
    </row>
    <row r="385" spans="2:13" ht="96.75" customHeight="1">
      <c r="B385" s="28"/>
      <c r="C385" s="28"/>
      <c r="D385" s="28"/>
      <c r="E385" s="39"/>
      <c r="F385" s="28"/>
      <c r="G385" s="28"/>
      <c r="H385" s="28">
        <v>5</v>
      </c>
      <c r="I385" s="40">
        <f t="shared" si="2"/>
        <v>0</v>
      </c>
      <c r="J385" s="56">
        <f t="shared" si="3"/>
        <v>0</v>
      </c>
      <c r="K385" s="57">
        <f>($G385+$I385)*THONG_TIN_CHUNG!B$11</f>
        <v>0</v>
      </c>
      <c r="L385" s="58">
        <v>0</v>
      </c>
      <c r="M385" s="59"/>
    </row>
    <row r="386" spans="2:13" ht="96.75" customHeight="1">
      <c r="B386" s="28"/>
      <c r="C386" s="28"/>
      <c r="D386" s="28"/>
      <c r="E386" s="39"/>
      <c r="F386" s="28"/>
      <c r="G386" s="28"/>
      <c r="H386" s="28">
        <v>5</v>
      </c>
      <c r="I386" s="40">
        <f t="shared" si="2"/>
        <v>0</v>
      </c>
      <c r="J386" s="56">
        <f t="shared" si="3"/>
        <v>0</v>
      </c>
      <c r="K386" s="57">
        <f>($G386+$I386)*THONG_TIN_CHUNG!B$11</f>
        <v>0</v>
      </c>
      <c r="L386" s="58">
        <v>0</v>
      </c>
      <c r="M386" s="59"/>
    </row>
    <row r="387" spans="2:13" ht="96.75" customHeight="1">
      <c r="B387" s="28"/>
      <c r="C387" s="28"/>
      <c r="D387" s="28"/>
      <c r="E387" s="39"/>
      <c r="F387" s="28"/>
      <c r="G387" s="28"/>
      <c r="H387" s="28">
        <v>5</v>
      </c>
      <c r="I387" s="40">
        <f t="shared" si="2"/>
        <v>0</v>
      </c>
      <c r="J387" s="56">
        <f t="shared" si="3"/>
        <v>0</v>
      </c>
      <c r="K387" s="57">
        <f>($G387+$I387)*THONG_TIN_CHUNG!B$11</f>
        <v>0</v>
      </c>
      <c r="L387" s="58">
        <v>0</v>
      </c>
      <c r="M387" s="59"/>
    </row>
    <row r="388" spans="2:13" ht="96.75" customHeight="1">
      <c r="B388" s="28"/>
      <c r="C388" s="28"/>
      <c r="D388" s="28"/>
      <c r="E388" s="39"/>
      <c r="F388" s="28"/>
      <c r="G388" s="28"/>
      <c r="H388" s="28">
        <v>5</v>
      </c>
      <c r="I388" s="40">
        <f t="shared" si="2"/>
        <v>0</v>
      </c>
      <c r="J388" s="56">
        <f t="shared" si="3"/>
        <v>0</v>
      </c>
      <c r="K388" s="57">
        <f>($G388+$I388)*THONG_TIN_CHUNG!B$11</f>
        <v>0</v>
      </c>
      <c r="L388" s="58">
        <v>0</v>
      </c>
      <c r="M388" s="59"/>
    </row>
    <row r="389" spans="2:13" ht="96.75" customHeight="1">
      <c r="B389" s="28"/>
      <c r="C389" s="28"/>
      <c r="D389" s="28"/>
      <c r="E389" s="39"/>
      <c r="F389" s="28"/>
      <c r="G389" s="28"/>
      <c r="H389" s="28">
        <v>5</v>
      </c>
      <c r="I389" s="40">
        <f t="shared" si="2"/>
        <v>0</v>
      </c>
      <c r="J389" s="56">
        <f t="shared" si="3"/>
        <v>0</v>
      </c>
      <c r="K389" s="57">
        <f>($G389+$I389)*THONG_TIN_CHUNG!B$11</f>
        <v>0</v>
      </c>
      <c r="L389" s="58">
        <v>0</v>
      </c>
      <c r="M389" s="59"/>
    </row>
    <row r="390" spans="2:13" ht="96.75" customHeight="1">
      <c r="B390" s="28"/>
      <c r="C390" s="28"/>
      <c r="D390" s="28"/>
      <c r="E390" s="39"/>
      <c r="F390" s="28"/>
      <c r="G390" s="28"/>
      <c r="H390" s="28">
        <v>5</v>
      </c>
      <c r="I390" s="40">
        <f t="shared" si="2"/>
        <v>0</v>
      </c>
      <c r="J390" s="56">
        <f t="shared" si="3"/>
        <v>0</v>
      </c>
      <c r="K390" s="57">
        <f>($G390+$I390)*THONG_TIN_CHUNG!B$11</f>
        <v>0</v>
      </c>
      <c r="L390" s="58">
        <v>0</v>
      </c>
      <c r="M390" s="59"/>
    </row>
    <row r="391" spans="2:13" ht="96.75" customHeight="1">
      <c r="B391" s="28"/>
      <c r="C391" s="28"/>
      <c r="D391" s="28"/>
      <c r="E391" s="39"/>
      <c r="F391" s="28"/>
      <c r="G391" s="28"/>
      <c r="H391" s="28">
        <v>5</v>
      </c>
      <c r="I391" s="40">
        <f t="shared" si="2"/>
        <v>0</v>
      </c>
      <c r="J391" s="56">
        <f t="shared" si="3"/>
        <v>0</v>
      </c>
      <c r="K391" s="57">
        <f>($G391+$I391)*THONG_TIN_CHUNG!B$11</f>
        <v>0</v>
      </c>
      <c r="L391" s="58">
        <v>0</v>
      </c>
      <c r="M391" s="59"/>
    </row>
    <row r="392" spans="2:13" ht="96.75" customHeight="1">
      <c r="B392" s="28"/>
      <c r="C392" s="28"/>
      <c r="D392" s="28"/>
      <c r="E392" s="39"/>
      <c r="F392" s="28"/>
      <c r="G392" s="28"/>
      <c r="H392" s="28">
        <v>5</v>
      </c>
      <c r="I392" s="40">
        <f t="shared" si="2"/>
        <v>0</v>
      </c>
      <c r="J392" s="56">
        <f t="shared" si="3"/>
        <v>0</v>
      </c>
      <c r="K392" s="57">
        <f>($G392+$I392)*THONG_TIN_CHUNG!B$11</f>
        <v>0</v>
      </c>
      <c r="L392" s="58">
        <v>0</v>
      </c>
      <c r="M392" s="59"/>
    </row>
    <row r="393" spans="2:13" ht="96.75" customHeight="1">
      <c r="B393" s="28"/>
      <c r="C393" s="28"/>
      <c r="D393" s="28"/>
      <c r="E393" s="39"/>
      <c r="F393" s="28"/>
      <c r="G393" s="28"/>
      <c r="H393" s="28">
        <v>5</v>
      </c>
      <c r="I393" s="40">
        <f t="shared" si="2"/>
        <v>0</v>
      </c>
      <c r="J393" s="56">
        <f t="shared" si="3"/>
        <v>0</v>
      </c>
      <c r="K393" s="57">
        <f>($G393+$I393)*THONG_TIN_CHUNG!B$11</f>
        <v>0</v>
      </c>
      <c r="L393" s="58">
        <v>0</v>
      </c>
      <c r="M393" s="59"/>
    </row>
    <row r="394" spans="2:13" ht="96.75" customHeight="1">
      <c r="B394" s="28"/>
      <c r="C394" s="28"/>
      <c r="D394" s="28"/>
      <c r="E394" s="39"/>
      <c r="F394" s="28"/>
      <c r="G394" s="28"/>
      <c r="H394" s="28">
        <v>5</v>
      </c>
      <c r="I394" s="40">
        <f t="shared" si="2"/>
        <v>0</v>
      </c>
      <c r="J394" s="56">
        <f t="shared" si="3"/>
        <v>0</v>
      </c>
      <c r="K394" s="57">
        <f>($G394+$I394)*THONG_TIN_CHUNG!B$11</f>
        <v>0</v>
      </c>
      <c r="L394" s="58">
        <v>0</v>
      </c>
      <c r="M394" s="59"/>
    </row>
    <row r="395" spans="2:13" ht="96.75" customHeight="1">
      <c r="B395" s="28"/>
      <c r="C395" s="28"/>
      <c r="D395" s="28"/>
      <c r="E395" s="39"/>
      <c r="F395" s="28"/>
      <c r="G395" s="28"/>
      <c r="H395" s="28">
        <v>5</v>
      </c>
      <c r="I395" s="40">
        <f t="shared" si="2"/>
        <v>0</v>
      </c>
      <c r="J395" s="56">
        <f t="shared" si="3"/>
        <v>0</v>
      </c>
      <c r="K395" s="57">
        <f>($G395+$I395)*THONG_TIN_CHUNG!B$11</f>
        <v>0</v>
      </c>
      <c r="L395" s="58">
        <v>0</v>
      </c>
      <c r="M395" s="59"/>
    </row>
    <row r="396" spans="2:13" ht="96.75" customHeight="1">
      <c r="B396" s="28"/>
      <c r="C396" s="28"/>
      <c r="D396" s="28"/>
      <c r="E396" s="39"/>
      <c r="F396" s="28"/>
      <c r="G396" s="28"/>
      <c r="H396" s="28">
        <v>5</v>
      </c>
      <c r="I396" s="40">
        <f t="shared" si="2"/>
        <v>0</v>
      </c>
      <c r="J396" s="56">
        <f t="shared" si="3"/>
        <v>0</v>
      </c>
      <c r="K396" s="57">
        <f>($G396+$I396)*THONG_TIN_CHUNG!B$11</f>
        <v>0</v>
      </c>
      <c r="L396" s="58">
        <v>0</v>
      </c>
      <c r="M396" s="59"/>
    </row>
    <row r="397" spans="2:13" ht="96.75" customHeight="1">
      <c r="B397" s="28"/>
      <c r="C397" s="28"/>
      <c r="D397" s="28"/>
      <c r="E397" s="39"/>
      <c r="F397" s="28"/>
      <c r="G397" s="28"/>
      <c r="H397" s="28">
        <v>5</v>
      </c>
      <c r="I397" s="40">
        <f t="shared" si="2"/>
        <v>0</v>
      </c>
      <c r="J397" s="56">
        <f t="shared" si="3"/>
        <v>0</v>
      </c>
      <c r="K397" s="57">
        <f>($G397+$I397)*THONG_TIN_CHUNG!B$11</f>
        <v>0</v>
      </c>
      <c r="L397" s="58">
        <v>0</v>
      </c>
      <c r="M397" s="59"/>
    </row>
    <row r="398" spans="2:13" ht="96.75" customHeight="1">
      <c r="B398" s="28"/>
      <c r="C398" s="28"/>
      <c r="D398" s="28"/>
      <c r="E398" s="39"/>
      <c r="F398" s="28"/>
      <c r="G398" s="28"/>
      <c r="H398" s="28">
        <v>5</v>
      </c>
      <c r="I398" s="40">
        <f t="shared" si="2"/>
        <v>0</v>
      </c>
      <c r="J398" s="56">
        <f t="shared" si="3"/>
        <v>0</v>
      </c>
      <c r="K398" s="57">
        <f>($G398+$I398)*THONG_TIN_CHUNG!B$11</f>
        <v>0</v>
      </c>
      <c r="L398" s="58">
        <v>0</v>
      </c>
      <c r="M398" s="59"/>
    </row>
    <row r="399" spans="2:13" ht="96.75" customHeight="1">
      <c r="B399" s="28"/>
      <c r="C399" s="28"/>
      <c r="D399" s="28"/>
      <c r="E399" s="39"/>
      <c r="F399" s="28"/>
      <c r="G399" s="28"/>
      <c r="H399" s="28">
        <v>5</v>
      </c>
      <c r="I399" s="40">
        <f t="shared" si="2"/>
        <v>0</v>
      </c>
      <c r="J399" s="56">
        <f t="shared" si="3"/>
        <v>0</v>
      </c>
      <c r="K399" s="57">
        <f>($G399+$I399)*THONG_TIN_CHUNG!B$11</f>
        <v>0</v>
      </c>
      <c r="L399" s="58">
        <v>0</v>
      </c>
      <c r="M399" s="59"/>
    </row>
    <row r="400" spans="2:13" ht="96.75" customHeight="1">
      <c r="B400" s="28"/>
      <c r="C400" s="28"/>
      <c r="D400" s="28"/>
      <c r="E400" s="39"/>
      <c r="F400" s="28"/>
      <c r="G400" s="28"/>
      <c r="H400" s="28">
        <v>5</v>
      </c>
      <c r="I400" s="40">
        <f t="shared" si="2"/>
        <v>0</v>
      </c>
      <c r="J400" s="56">
        <f t="shared" si="3"/>
        <v>0</v>
      </c>
      <c r="K400" s="57">
        <f>($G400+$I400)*THONG_TIN_CHUNG!B$11</f>
        <v>0</v>
      </c>
      <c r="L400" s="58">
        <v>0</v>
      </c>
      <c r="M400" s="59"/>
    </row>
    <row r="401" spans="2:13" ht="96.75" customHeight="1">
      <c r="B401" s="28"/>
      <c r="C401" s="28"/>
      <c r="D401" s="28"/>
      <c r="E401" s="39"/>
      <c r="F401" s="28"/>
      <c r="G401" s="28"/>
      <c r="H401" s="28">
        <v>5</v>
      </c>
      <c r="I401" s="40">
        <f t="shared" si="2"/>
        <v>0</v>
      </c>
      <c r="J401" s="56">
        <f t="shared" si="3"/>
        <v>0</v>
      </c>
      <c r="K401" s="57">
        <f>($G401+$I401)*THONG_TIN_CHUNG!B$11</f>
        <v>0</v>
      </c>
      <c r="L401" s="58">
        <v>0</v>
      </c>
      <c r="M401" s="59"/>
    </row>
    <row r="402" spans="2:13" ht="96.75" customHeight="1">
      <c r="B402" s="28"/>
      <c r="C402" s="28"/>
      <c r="D402" s="28"/>
      <c r="E402" s="39"/>
      <c r="F402" s="28"/>
      <c r="G402" s="28"/>
      <c r="H402" s="28">
        <v>5</v>
      </c>
      <c r="I402" s="40">
        <f t="shared" si="2"/>
        <v>0</v>
      </c>
      <c r="J402" s="56">
        <f t="shared" si="3"/>
        <v>0</v>
      </c>
      <c r="K402" s="57">
        <f>($G402+$I402)*THONG_TIN_CHUNG!B$11</f>
        <v>0</v>
      </c>
      <c r="L402" s="58">
        <v>0</v>
      </c>
      <c r="M402" s="59"/>
    </row>
    <row r="403" spans="2:13" ht="96.75" customHeight="1">
      <c r="B403" s="28"/>
      <c r="C403" s="28"/>
      <c r="D403" s="28"/>
      <c r="E403" s="39"/>
      <c r="F403" s="28"/>
      <c r="G403" s="28"/>
      <c r="H403" s="28">
        <v>5</v>
      </c>
      <c r="I403" s="40">
        <f t="shared" si="2"/>
        <v>0</v>
      </c>
      <c r="J403" s="56">
        <f t="shared" si="3"/>
        <v>0</v>
      </c>
      <c r="K403" s="57">
        <f>($G403+$I403)*THONG_TIN_CHUNG!B$11</f>
        <v>0</v>
      </c>
      <c r="L403" s="58">
        <v>0</v>
      </c>
      <c r="M403" s="59"/>
    </row>
    <row r="404" spans="2:13" ht="96.75" customHeight="1">
      <c r="B404" s="28"/>
      <c r="C404" s="28"/>
      <c r="D404" s="28"/>
      <c r="E404" s="39"/>
      <c r="F404" s="28"/>
      <c r="G404" s="28"/>
      <c r="H404" s="28">
        <v>5</v>
      </c>
      <c r="I404" s="40">
        <f t="shared" si="2"/>
        <v>0</v>
      </c>
      <c r="J404" s="56">
        <f t="shared" si="3"/>
        <v>0</v>
      </c>
      <c r="K404" s="57">
        <f>($G404+$I404)*THONG_TIN_CHUNG!B$11</f>
        <v>0</v>
      </c>
      <c r="L404" s="58">
        <v>0</v>
      </c>
      <c r="M404" s="59"/>
    </row>
    <row r="405" spans="2:13" ht="96.75" customHeight="1">
      <c r="B405" s="28"/>
      <c r="C405" s="28"/>
      <c r="D405" s="28"/>
      <c r="E405" s="39"/>
      <c r="F405" s="28"/>
      <c r="G405" s="28"/>
      <c r="H405" s="28">
        <v>5</v>
      </c>
      <c r="I405" s="40">
        <f t="shared" si="2"/>
        <v>0</v>
      </c>
      <c r="J405" s="56">
        <f t="shared" si="3"/>
        <v>0</v>
      </c>
      <c r="K405" s="57">
        <f>($G405+$I405)*THONG_TIN_CHUNG!B$11</f>
        <v>0</v>
      </c>
      <c r="L405" s="58">
        <v>0</v>
      </c>
      <c r="M405" s="59"/>
    </row>
    <row r="406" spans="2:13" ht="96.75" customHeight="1">
      <c r="B406" s="28"/>
      <c r="C406" s="28"/>
      <c r="D406" s="28"/>
      <c r="E406" s="39"/>
      <c r="F406" s="28"/>
      <c r="G406" s="28"/>
      <c r="H406" s="28">
        <v>5</v>
      </c>
      <c r="I406" s="40">
        <f t="shared" si="2"/>
        <v>0</v>
      </c>
      <c r="J406" s="56">
        <f t="shared" si="3"/>
        <v>0</v>
      </c>
      <c r="K406" s="57">
        <f>($G406+$I406)*THONG_TIN_CHUNG!B$11</f>
        <v>0</v>
      </c>
      <c r="L406" s="58">
        <v>0</v>
      </c>
      <c r="M406" s="59"/>
    </row>
    <row r="407" spans="2:13" ht="96.75" customHeight="1">
      <c r="B407" s="28"/>
      <c r="C407" s="28"/>
      <c r="D407" s="28"/>
      <c r="E407" s="39"/>
      <c r="F407" s="28"/>
      <c r="G407" s="28"/>
      <c r="H407" s="28">
        <v>5</v>
      </c>
      <c r="I407" s="40">
        <f t="shared" si="2"/>
        <v>0</v>
      </c>
      <c r="J407" s="56">
        <f t="shared" si="3"/>
        <v>0</v>
      </c>
      <c r="K407" s="57">
        <f>($G407+$I407)*THONG_TIN_CHUNG!B$11</f>
        <v>0</v>
      </c>
      <c r="L407" s="58">
        <v>0</v>
      </c>
      <c r="M407" s="59"/>
    </row>
    <row r="408" spans="2:13" ht="96.75" customHeight="1">
      <c r="B408" s="28"/>
      <c r="C408" s="28"/>
      <c r="D408" s="28"/>
      <c r="E408" s="39"/>
      <c r="F408" s="28"/>
      <c r="G408" s="28"/>
      <c r="H408" s="28">
        <v>5</v>
      </c>
      <c r="I408" s="40">
        <f t="shared" si="2"/>
        <v>0</v>
      </c>
      <c r="J408" s="56">
        <f t="shared" si="3"/>
        <v>0</v>
      </c>
      <c r="K408" s="57">
        <f>($G408+$I408)*THONG_TIN_CHUNG!B$11</f>
        <v>0</v>
      </c>
      <c r="L408" s="58">
        <v>0</v>
      </c>
      <c r="M408" s="59"/>
    </row>
    <row r="409" spans="2:13" ht="96.75" customHeight="1">
      <c r="B409" s="28"/>
      <c r="C409" s="28"/>
      <c r="D409" s="28"/>
      <c r="E409" s="39"/>
      <c r="F409" s="28"/>
      <c r="G409" s="28"/>
      <c r="H409" s="28">
        <v>5</v>
      </c>
      <c r="I409" s="40">
        <f t="shared" si="2"/>
        <v>0</v>
      </c>
      <c r="J409" s="56">
        <f t="shared" si="3"/>
        <v>0</v>
      </c>
      <c r="K409" s="57">
        <f>($G409+$I409)*THONG_TIN_CHUNG!B$11</f>
        <v>0</v>
      </c>
      <c r="L409" s="58">
        <v>0</v>
      </c>
      <c r="M409" s="59"/>
    </row>
    <row r="410" spans="2:13" ht="96.75" customHeight="1">
      <c r="B410" s="28"/>
      <c r="C410" s="28"/>
      <c r="D410" s="28"/>
      <c r="E410" s="39"/>
      <c r="F410" s="28"/>
      <c r="G410" s="28"/>
      <c r="H410" s="28">
        <v>5</v>
      </c>
      <c r="I410" s="40">
        <f t="shared" si="2"/>
        <v>0</v>
      </c>
      <c r="J410" s="56">
        <f t="shared" si="3"/>
        <v>0</v>
      </c>
      <c r="K410" s="57">
        <f>($G410+$I410)*THONG_TIN_CHUNG!B$11</f>
        <v>0</v>
      </c>
      <c r="L410" s="58">
        <v>0</v>
      </c>
      <c r="M410" s="59"/>
    </row>
    <row r="411" spans="2:13" ht="96.75" customHeight="1">
      <c r="B411" s="28"/>
      <c r="C411" s="28"/>
      <c r="D411" s="28"/>
      <c r="E411" s="39"/>
      <c r="F411" s="28"/>
      <c r="G411" s="28"/>
      <c r="H411" s="28">
        <v>5</v>
      </c>
      <c r="I411" s="40">
        <f t="shared" si="2"/>
        <v>0</v>
      </c>
      <c r="J411" s="56">
        <f t="shared" si="3"/>
        <v>0</v>
      </c>
      <c r="K411" s="57">
        <f>($G411+$I411)*THONG_TIN_CHUNG!B$11</f>
        <v>0</v>
      </c>
      <c r="L411" s="58">
        <v>0</v>
      </c>
      <c r="M411" s="59"/>
    </row>
    <row r="412" spans="2:13" ht="96.75" customHeight="1">
      <c r="B412" s="28"/>
      <c r="C412" s="28"/>
      <c r="D412" s="28"/>
      <c r="E412" s="39"/>
      <c r="F412" s="28"/>
      <c r="G412" s="28"/>
      <c r="H412" s="28">
        <v>5</v>
      </c>
      <c r="I412" s="40">
        <f t="shared" si="2"/>
        <v>0</v>
      </c>
      <c r="J412" s="56">
        <f t="shared" si="3"/>
        <v>0</v>
      </c>
      <c r="K412" s="57">
        <f>($G412+$I412)*THONG_TIN_CHUNG!B$11</f>
        <v>0</v>
      </c>
      <c r="L412" s="58">
        <v>0</v>
      </c>
      <c r="M412" s="59"/>
    </row>
    <row r="413" spans="2:13" ht="96.75" customHeight="1">
      <c r="B413" s="28"/>
      <c r="C413" s="28"/>
      <c r="D413" s="28"/>
      <c r="E413" s="39"/>
      <c r="F413" s="28"/>
      <c r="G413" s="28"/>
      <c r="H413" s="28">
        <v>5</v>
      </c>
      <c r="I413" s="40">
        <f t="shared" si="2"/>
        <v>0</v>
      </c>
      <c r="J413" s="56">
        <f t="shared" si="3"/>
        <v>0</v>
      </c>
      <c r="K413" s="57">
        <f>($G413+$I413)*THONG_TIN_CHUNG!B$11</f>
        <v>0</v>
      </c>
      <c r="L413" s="58">
        <v>0</v>
      </c>
      <c r="M413" s="59"/>
    </row>
    <row r="414" spans="2:13" ht="96.75" customHeight="1">
      <c r="B414" s="28"/>
      <c r="C414" s="28"/>
      <c r="D414" s="28"/>
      <c r="E414" s="39"/>
      <c r="F414" s="28"/>
      <c r="G414" s="28"/>
      <c r="H414" s="28">
        <v>5</v>
      </c>
      <c r="I414" s="40">
        <f t="shared" si="2"/>
        <v>0</v>
      </c>
      <c r="J414" s="56">
        <f t="shared" si="3"/>
        <v>0</v>
      </c>
      <c r="K414" s="57">
        <f>($G414+$I414)*THONG_TIN_CHUNG!B$11</f>
        <v>0</v>
      </c>
      <c r="L414" s="58">
        <v>0</v>
      </c>
      <c r="M414" s="59"/>
    </row>
    <row r="415" spans="2:13" ht="96.75" customHeight="1">
      <c r="B415" s="28"/>
      <c r="C415" s="28"/>
      <c r="D415" s="28"/>
      <c r="E415" s="39"/>
      <c r="F415" s="28"/>
      <c r="G415" s="28"/>
      <c r="H415" s="28">
        <v>5</v>
      </c>
      <c r="I415" s="40">
        <f t="shared" si="2"/>
        <v>0</v>
      </c>
      <c r="J415" s="56">
        <f t="shared" si="3"/>
        <v>0</v>
      </c>
      <c r="K415" s="57">
        <f>($G415+$I415)*THONG_TIN_CHUNG!B$11</f>
        <v>0</v>
      </c>
      <c r="L415" s="58">
        <v>0</v>
      </c>
      <c r="M415" s="59"/>
    </row>
    <row r="416" spans="2:13" ht="96.75" customHeight="1">
      <c r="B416" s="28"/>
      <c r="C416" s="28"/>
      <c r="D416" s="28"/>
      <c r="E416" s="39"/>
      <c r="F416" s="28"/>
      <c r="G416" s="28"/>
      <c r="H416" s="28">
        <v>5</v>
      </c>
      <c r="I416" s="40">
        <f t="shared" si="2"/>
        <v>0</v>
      </c>
      <c r="J416" s="56">
        <f t="shared" si="3"/>
        <v>0</v>
      </c>
      <c r="K416" s="57">
        <f>($G416+$I416)*THONG_TIN_CHUNG!B$11</f>
        <v>0</v>
      </c>
      <c r="L416" s="58">
        <v>0</v>
      </c>
      <c r="M416" s="59"/>
    </row>
    <row r="417" spans="2:13" ht="96.75" customHeight="1">
      <c r="B417" s="28"/>
      <c r="C417" s="28"/>
      <c r="D417" s="28"/>
      <c r="E417" s="39"/>
      <c r="F417" s="28"/>
      <c r="G417" s="28"/>
      <c r="H417" s="28">
        <v>5</v>
      </c>
      <c r="I417" s="40">
        <f t="shared" si="2"/>
        <v>0</v>
      </c>
      <c r="J417" s="56">
        <f t="shared" si="3"/>
        <v>0</v>
      </c>
      <c r="K417" s="57">
        <f>($G417+$I417)*THONG_TIN_CHUNG!B$11</f>
        <v>0</v>
      </c>
      <c r="L417" s="58">
        <v>0</v>
      </c>
      <c r="M417" s="59"/>
    </row>
    <row r="418" spans="2:13" ht="96.75" customHeight="1">
      <c r="B418" s="28"/>
      <c r="C418" s="28"/>
      <c r="D418" s="28"/>
      <c r="E418" s="39"/>
      <c r="F418" s="28"/>
      <c r="G418" s="28"/>
      <c r="H418" s="28">
        <v>5</v>
      </c>
      <c r="I418" s="40">
        <f t="shared" si="2"/>
        <v>0</v>
      </c>
      <c r="J418" s="56">
        <f t="shared" si="3"/>
        <v>0</v>
      </c>
      <c r="K418" s="57">
        <f>($G418+$I418)*THONG_TIN_CHUNG!B$11</f>
        <v>0</v>
      </c>
      <c r="L418" s="58">
        <v>0</v>
      </c>
      <c r="M418" s="59"/>
    </row>
    <row r="419" spans="2:13" ht="96.75" customHeight="1">
      <c r="B419" s="28"/>
      <c r="C419" s="28"/>
      <c r="D419" s="28"/>
      <c r="E419" s="39"/>
      <c r="F419" s="28"/>
      <c r="G419" s="28"/>
      <c r="H419" s="28">
        <v>5</v>
      </c>
      <c r="I419" s="40">
        <f t="shared" si="2"/>
        <v>0</v>
      </c>
      <c r="J419" s="56">
        <f t="shared" si="3"/>
        <v>0</v>
      </c>
      <c r="K419" s="57">
        <f>($G419+$I419)*THONG_TIN_CHUNG!B$11</f>
        <v>0</v>
      </c>
      <c r="L419" s="58">
        <v>0</v>
      </c>
      <c r="M419" s="59"/>
    </row>
    <row r="420" spans="2:13" ht="96.75" customHeight="1">
      <c r="B420" s="28"/>
      <c r="C420" s="28"/>
      <c r="D420" s="28"/>
      <c r="E420" s="39"/>
      <c r="F420" s="28"/>
      <c r="G420" s="28"/>
      <c r="H420" s="28">
        <v>5</v>
      </c>
      <c r="I420" s="40">
        <f t="shared" si="2"/>
        <v>0</v>
      </c>
      <c r="J420" s="56">
        <f t="shared" si="3"/>
        <v>0</v>
      </c>
      <c r="K420" s="57">
        <f>($G420+$I420)*THONG_TIN_CHUNG!B$11</f>
        <v>0</v>
      </c>
      <c r="L420" s="58">
        <v>0</v>
      </c>
      <c r="M420" s="59"/>
    </row>
    <row r="421" spans="2:13" ht="96.75" customHeight="1">
      <c r="B421" s="28"/>
      <c r="C421" s="28"/>
      <c r="D421" s="28"/>
      <c r="E421" s="39"/>
      <c r="F421" s="28"/>
      <c r="G421" s="28"/>
      <c r="H421" s="28">
        <v>5</v>
      </c>
      <c r="I421" s="40">
        <f t="shared" si="2"/>
        <v>0</v>
      </c>
      <c r="J421" s="56">
        <f t="shared" si="3"/>
        <v>0</v>
      </c>
      <c r="K421" s="57">
        <f>($G421+$I421)*THONG_TIN_CHUNG!B$11</f>
        <v>0</v>
      </c>
      <c r="L421" s="58">
        <v>0</v>
      </c>
      <c r="M421" s="59"/>
    </row>
    <row r="422" spans="2:13" ht="96.75" customHeight="1">
      <c r="B422" s="28"/>
      <c r="C422" s="28"/>
      <c r="D422" s="28"/>
      <c r="E422" s="39"/>
      <c r="F422" s="28"/>
      <c r="G422" s="28"/>
      <c r="H422" s="28">
        <v>5</v>
      </c>
      <c r="I422" s="40">
        <f t="shared" si="2"/>
        <v>0</v>
      </c>
      <c r="J422" s="56">
        <f t="shared" si="3"/>
        <v>0</v>
      </c>
      <c r="K422" s="57">
        <f>($G422+$I422)*THONG_TIN_CHUNG!B$11</f>
        <v>0</v>
      </c>
      <c r="L422" s="58">
        <v>0</v>
      </c>
      <c r="M422" s="59"/>
    </row>
    <row r="423" spans="2:13" ht="96.75" customHeight="1">
      <c r="B423" s="28"/>
      <c r="C423" s="28"/>
      <c r="D423" s="28"/>
      <c r="E423" s="39"/>
      <c r="F423" s="28"/>
      <c r="G423" s="28"/>
      <c r="H423" s="28">
        <v>5</v>
      </c>
      <c r="I423" s="40">
        <f t="shared" si="2"/>
        <v>0</v>
      </c>
      <c r="J423" s="56">
        <f t="shared" si="3"/>
        <v>0</v>
      </c>
      <c r="K423" s="57">
        <f>($G423+$I423)*THONG_TIN_CHUNG!B$11</f>
        <v>0</v>
      </c>
      <c r="L423" s="58">
        <v>0</v>
      </c>
      <c r="M423" s="59"/>
    </row>
    <row r="424" spans="2:13" ht="96.75" customHeight="1">
      <c r="B424" s="28"/>
      <c r="C424" s="28"/>
      <c r="D424" s="28"/>
      <c r="E424" s="39"/>
      <c r="F424" s="28"/>
      <c r="G424" s="28"/>
      <c r="H424" s="28">
        <v>5</v>
      </c>
      <c r="I424" s="40">
        <f t="shared" si="2"/>
        <v>0</v>
      </c>
      <c r="J424" s="56">
        <f t="shared" si="3"/>
        <v>0</v>
      </c>
      <c r="K424" s="57">
        <f>($G424+$I424)*THONG_TIN_CHUNG!B$11</f>
        <v>0</v>
      </c>
      <c r="L424" s="58">
        <v>0</v>
      </c>
      <c r="M424" s="59"/>
    </row>
    <row r="425" spans="2:13" ht="96.75" customHeight="1">
      <c r="B425" s="28"/>
      <c r="C425" s="28"/>
      <c r="D425" s="28"/>
      <c r="E425" s="39"/>
      <c r="F425" s="28"/>
      <c r="G425" s="28"/>
      <c r="H425" s="28">
        <v>5</v>
      </c>
      <c r="I425" s="40">
        <f t="shared" si="2"/>
        <v>0</v>
      </c>
      <c r="J425" s="56">
        <f t="shared" si="3"/>
        <v>0</v>
      </c>
      <c r="K425" s="57">
        <f>($G425+$I425)*THONG_TIN_CHUNG!B$11</f>
        <v>0</v>
      </c>
      <c r="L425" s="58">
        <v>0</v>
      </c>
      <c r="M425" s="59"/>
    </row>
    <row r="426" spans="2:13" ht="96.75" customHeight="1">
      <c r="B426" s="28"/>
      <c r="C426" s="28"/>
      <c r="D426" s="28"/>
      <c r="E426" s="39"/>
      <c r="F426" s="28"/>
      <c r="G426" s="28"/>
      <c r="H426" s="28">
        <v>5</v>
      </c>
      <c r="I426" s="40">
        <f t="shared" si="2"/>
        <v>0</v>
      </c>
      <c r="J426" s="56">
        <f t="shared" si="3"/>
        <v>0</v>
      </c>
      <c r="K426" s="57">
        <f>($G426+$I426)*THONG_TIN_CHUNG!B$11</f>
        <v>0</v>
      </c>
      <c r="L426" s="58">
        <v>0</v>
      </c>
      <c r="M426" s="59"/>
    </row>
    <row r="427" spans="2:13" ht="96.75" customHeight="1">
      <c r="B427" s="28"/>
      <c r="C427" s="28"/>
      <c r="D427" s="28"/>
      <c r="E427" s="39"/>
      <c r="F427" s="28"/>
      <c r="G427" s="28"/>
      <c r="H427" s="28">
        <v>5</v>
      </c>
      <c r="I427" s="40">
        <f t="shared" si="2"/>
        <v>0</v>
      </c>
      <c r="J427" s="56">
        <f t="shared" si="3"/>
        <v>0</v>
      </c>
      <c r="K427" s="57">
        <f>($G427+$I427)*THONG_TIN_CHUNG!B$11</f>
        <v>0</v>
      </c>
      <c r="L427" s="58">
        <v>0</v>
      </c>
      <c r="M427" s="59"/>
    </row>
    <row r="428" spans="2:13" ht="96.75" customHeight="1">
      <c r="B428" s="28"/>
      <c r="C428" s="28"/>
      <c r="D428" s="28"/>
      <c r="E428" s="39"/>
      <c r="F428" s="28"/>
      <c r="G428" s="28"/>
      <c r="H428" s="28">
        <v>5</v>
      </c>
      <c r="I428" s="40">
        <f t="shared" si="2"/>
        <v>0</v>
      </c>
      <c r="J428" s="56">
        <f t="shared" si="3"/>
        <v>0</v>
      </c>
      <c r="K428" s="57">
        <f>($G428+$I428)*THONG_TIN_CHUNG!B$11</f>
        <v>0</v>
      </c>
      <c r="L428" s="58">
        <v>0</v>
      </c>
      <c r="M428" s="59"/>
    </row>
    <row r="429" spans="2:13" ht="96.75" customHeight="1">
      <c r="B429" s="28"/>
      <c r="C429" s="28"/>
      <c r="D429" s="28"/>
      <c r="E429" s="39"/>
      <c r="F429" s="28"/>
      <c r="G429" s="28"/>
      <c r="H429" s="28">
        <v>5</v>
      </c>
      <c r="I429" s="40">
        <f t="shared" si="2"/>
        <v>0</v>
      </c>
      <c r="J429" s="56">
        <f t="shared" si="3"/>
        <v>0</v>
      </c>
      <c r="K429" s="57">
        <f>($G429+$I429)*THONG_TIN_CHUNG!B$11</f>
        <v>0</v>
      </c>
      <c r="L429" s="58">
        <v>0</v>
      </c>
      <c r="M429" s="59"/>
    </row>
    <row r="430" spans="2:13" ht="96.75" customHeight="1">
      <c r="B430" s="28"/>
      <c r="C430" s="28"/>
      <c r="D430" s="28"/>
      <c r="E430" s="39"/>
      <c r="F430" s="28"/>
      <c r="G430" s="28"/>
      <c r="H430" s="28">
        <v>5</v>
      </c>
      <c r="I430" s="40">
        <f t="shared" si="2"/>
        <v>0</v>
      </c>
      <c r="J430" s="56">
        <f t="shared" si="3"/>
        <v>0</v>
      </c>
      <c r="K430" s="57">
        <f>($G430+$I430)*THONG_TIN_CHUNG!B$11</f>
        <v>0</v>
      </c>
      <c r="L430" s="58">
        <v>0</v>
      </c>
      <c r="M430" s="59"/>
    </row>
    <row r="431" spans="2:13" ht="96.75" customHeight="1">
      <c r="B431" s="28"/>
      <c r="C431" s="28"/>
      <c r="D431" s="28"/>
      <c r="E431" s="39"/>
      <c r="F431" s="28"/>
      <c r="G431" s="28"/>
      <c r="H431" s="28">
        <v>5</v>
      </c>
      <c r="I431" s="40">
        <f t="shared" si="2"/>
        <v>0</v>
      </c>
      <c r="J431" s="56">
        <f t="shared" si="3"/>
        <v>0</v>
      </c>
      <c r="K431" s="57">
        <f>($G431+$I431)*THONG_TIN_CHUNG!B$11</f>
        <v>0</v>
      </c>
      <c r="L431" s="58">
        <v>0</v>
      </c>
      <c r="M431" s="59"/>
    </row>
    <row r="432" spans="2:13" ht="96.75" customHeight="1">
      <c r="B432" s="28"/>
      <c r="C432" s="28"/>
      <c r="D432" s="28"/>
      <c r="E432" s="39"/>
      <c r="F432" s="28"/>
      <c r="G432" s="28"/>
      <c r="H432" s="28">
        <v>5</v>
      </c>
      <c r="I432" s="40">
        <f t="shared" si="2"/>
        <v>0</v>
      </c>
      <c r="J432" s="56">
        <f t="shared" si="3"/>
        <v>0</v>
      </c>
      <c r="K432" s="57">
        <f>($G432+$I432)*THONG_TIN_CHUNG!B$11</f>
        <v>0</v>
      </c>
      <c r="L432" s="58">
        <v>0</v>
      </c>
      <c r="M432" s="59"/>
    </row>
    <row r="433" spans="2:13" ht="96.75" customHeight="1">
      <c r="B433" s="28"/>
      <c r="C433" s="28"/>
      <c r="D433" s="28"/>
      <c r="E433" s="39"/>
      <c r="F433" s="28"/>
      <c r="G433" s="28"/>
      <c r="H433" s="28">
        <v>5</v>
      </c>
      <c r="I433" s="40">
        <f t="shared" si="2"/>
        <v>0</v>
      </c>
      <c r="J433" s="56">
        <f t="shared" si="3"/>
        <v>0</v>
      </c>
      <c r="K433" s="57">
        <f>($G433+$I433)*THONG_TIN_CHUNG!B$11</f>
        <v>0</v>
      </c>
      <c r="L433" s="58">
        <v>0</v>
      </c>
      <c r="M433" s="59"/>
    </row>
    <row r="434" spans="2:13" ht="96.75" customHeight="1">
      <c r="B434" s="28"/>
      <c r="C434" s="28"/>
      <c r="D434" s="28"/>
      <c r="E434" s="39"/>
      <c r="F434" s="28"/>
      <c r="G434" s="28"/>
      <c r="H434" s="28">
        <v>5</v>
      </c>
      <c r="I434" s="40">
        <f t="shared" si="2"/>
        <v>0</v>
      </c>
      <c r="J434" s="56">
        <f t="shared" si="3"/>
        <v>0</v>
      </c>
      <c r="K434" s="57">
        <f>($G434+$I434)*THONG_TIN_CHUNG!B$11</f>
        <v>0</v>
      </c>
      <c r="L434" s="58">
        <v>0</v>
      </c>
      <c r="M434" s="59"/>
    </row>
    <row r="435" spans="2:13" ht="96.75" customHeight="1">
      <c r="B435" s="28"/>
      <c r="C435" s="28"/>
      <c r="D435" s="28"/>
      <c r="E435" s="39"/>
      <c r="F435" s="28"/>
      <c r="G435" s="28"/>
      <c r="H435" s="28">
        <v>5</v>
      </c>
      <c r="I435" s="40">
        <f t="shared" si="2"/>
        <v>0</v>
      </c>
      <c r="J435" s="56">
        <f t="shared" si="3"/>
        <v>0</v>
      </c>
      <c r="K435" s="57">
        <f>($G435+$I435)*THONG_TIN_CHUNG!B$11</f>
        <v>0</v>
      </c>
      <c r="L435" s="58">
        <v>0</v>
      </c>
      <c r="M435" s="59"/>
    </row>
    <row r="436" spans="2:13" ht="96.75" customHeight="1">
      <c r="B436" s="28"/>
      <c r="C436" s="28"/>
      <c r="D436" s="28"/>
      <c r="E436" s="39"/>
      <c r="F436" s="28"/>
      <c r="G436" s="28"/>
      <c r="H436" s="28">
        <v>5</v>
      </c>
      <c r="I436" s="40">
        <f t="shared" si="2"/>
        <v>0</v>
      </c>
      <c r="J436" s="56">
        <f t="shared" si="3"/>
        <v>0</v>
      </c>
      <c r="K436" s="57">
        <f>($G436+$I436)*THONG_TIN_CHUNG!B$11</f>
        <v>0</v>
      </c>
      <c r="L436" s="58">
        <v>0</v>
      </c>
      <c r="M436" s="59"/>
    </row>
    <row r="437" spans="2:13" ht="96.75" customHeight="1">
      <c r="B437" s="28"/>
      <c r="C437" s="28"/>
      <c r="D437" s="28"/>
      <c r="E437" s="39"/>
      <c r="F437" s="28"/>
      <c r="G437" s="28"/>
      <c r="H437" s="28">
        <v>5</v>
      </c>
      <c r="I437" s="40">
        <f t="shared" si="2"/>
        <v>0</v>
      </c>
      <c r="J437" s="56">
        <f t="shared" si="3"/>
        <v>0</v>
      </c>
      <c r="K437" s="57">
        <f>($G437+$I437)*THONG_TIN_CHUNG!B$11</f>
        <v>0</v>
      </c>
      <c r="L437" s="58">
        <v>0</v>
      </c>
      <c r="M437" s="59"/>
    </row>
    <row r="438" spans="2:13" ht="96.75" customHeight="1">
      <c r="B438" s="28"/>
      <c r="C438" s="28"/>
      <c r="D438" s="28"/>
      <c r="E438" s="39"/>
      <c r="F438" s="28"/>
      <c r="G438" s="28"/>
      <c r="H438" s="28">
        <v>5</v>
      </c>
      <c r="I438" s="40">
        <f t="shared" si="2"/>
        <v>0</v>
      </c>
      <c r="J438" s="56">
        <f t="shared" si="3"/>
        <v>0</v>
      </c>
      <c r="K438" s="57">
        <f>($G438+$I438)*THONG_TIN_CHUNG!B$11</f>
        <v>0</v>
      </c>
      <c r="L438" s="58">
        <v>0</v>
      </c>
      <c r="M438" s="59"/>
    </row>
    <row r="439" spans="2:13" ht="96.75" customHeight="1">
      <c r="B439" s="28"/>
      <c r="C439" s="28"/>
      <c r="D439" s="28"/>
      <c r="E439" s="39"/>
      <c r="F439" s="28"/>
      <c r="G439" s="28"/>
      <c r="H439" s="28">
        <v>5</v>
      </c>
      <c r="I439" s="40">
        <f t="shared" si="2"/>
        <v>0</v>
      </c>
      <c r="J439" s="56">
        <f t="shared" si="3"/>
        <v>0</v>
      </c>
      <c r="K439" s="57">
        <f>($G439+$I439)*THONG_TIN_CHUNG!B$11</f>
        <v>0</v>
      </c>
      <c r="L439" s="58">
        <v>0</v>
      </c>
      <c r="M439" s="59"/>
    </row>
    <row r="440" spans="2:13" ht="96.75" customHeight="1">
      <c r="B440" s="28"/>
      <c r="C440" s="28"/>
      <c r="D440" s="28"/>
      <c r="E440" s="39"/>
      <c r="F440" s="28"/>
      <c r="G440" s="28"/>
      <c r="H440" s="28">
        <v>5</v>
      </c>
      <c r="I440" s="40">
        <f t="shared" si="2"/>
        <v>0</v>
      </c>
      <c r="J440" s="56">
        <f t="shared" si="3"/>
        <v>0</v>
      </c>
      <c r="K440" s="57">
        <f>($G440+$I440)*THONG_TIN_CHUNG!B$11</f>
        <v>0</v>
      </c>
      <c r="L440" s="58">
        <v>0</v>
      </c>
      <c r="M440" s="59"/>
    </row>
    <row r="441" spans="2:13" ht="96.75" customHeight="1">
      <c r="B441" s="28"/>
      <c r="C441" s="28"/>
      <c r="D441" s="28"/>
      <c r="E441" s="39"/>
      <c r="F441" s="28"/>
      <c r="G441" s="28"/>
      <c r="H441" s="28">
        <v>5</v>
      </c>
      <c r="I441" s="40">
        <f t="shared" si="2"/>
        <v>0</v>
      </c>
      <c r="J441" s="56">
        <f t="shared" si="3"/>
        <v>0</v>
      </c>
      <c r="K441" s="57">
        <f>($G441+$I441)*THONG_TIN_CHUNG!B$11</f>
        <v>0</v>
      </c>
      <c r="L441" s="58">
        <v>0</v>
      </c>
      <c r="M441" s="59"/>
    </row>
    <row r="442" spans="2:13" ht="96.75" customHeight="1">
      <c r="B442" s="28"/>
      <c r="C442" s="28"/>
      <c r="D442" s="28"/>
      <c r="E442" s="39"/>
      <c r="F442" s="28"/>
      <c r="G442" s="28"/>
      <c r="H442" s="28">
        <v>5</v>
      </c>
      <c r="I442" s="40">
        <f t="shared" si="2"/>
        <v>0</v>
      </c>
      <c r="J442" s="56">
        <f t="shared" si="3"/>
        <v>0</v>
      </c>
      <c r="K442" s="57">
        <f>($G442+$I442)*THONG_TIN_CHUNG!B$11</f>
        <v>0</v>
      </c>
      <c r="L442" s="58">
        <v>0</v>
      </c>
      <c r="M442" s="59"/>
    </row>
    <row r="443" spans="2:13" ht="96.75" customHeight="1">
      <c r="B443" s="28"/>
      <c r="C443" s="28"/>
      <c r="D443" s="28"/>
      <c r="E443" s="39"/>
      <c r="F443" s="28"/>
      <c r="G443" s="28"/>
      <c r="H443" s="28">
        <v>5</v>
      </c>
      <c r="I443" s="40">
        <f t="shared" si="2"/>
        <v>0</v>
      </c>
      <c r="J443" s="56">
        <f t="shared" si="3"/>
        <v>0</v>
      </c>
      <c r="K443" s="57">
        <f>($G443+$I443)*THONG_TIN_CHUNG!B$11</f>
        <v>0</v>
      </c>
      <c r="L443" s="58">
        <v>0</v>
      </c>
      <c r="M443" s="59"/>
    </row>
    <row r="444" spans="2:13" ht="96.75" customHeight="1">
      <c r="B444" s="28"/>
      <c r="C444" s="28"/>
      <c r="D444" s="28"/>
      <c r="E444" s="39"/>
      <c r="F444" s="28"/>
      <c r="G444" s="28"/>
      <c r="H444" s="28">
        <v>5</v>
      </c>
      <c r="I444" s="40">
        <f t="shared" si="2"/>
        <v>0</v>
      </c>
      <c r="J444" s="56">
        <f t="shared" si="3"/>
        <v>0</v>
      </c>
      <c r="K444" s="57">
        <f>($G444+$I444)*THONG_TIN_CHUNG!B$11</f>
        <v>0</v>
      </c>
      <c r="L444" s="58">
        <v>0</v>
      </c>
      <c r="M444" s="59"/>
    </row>
    <row r="445" spans="2:13" ht="96.75" customHeight="1">
      <c r="B445" s="28"/>
      <c r="C445" s="28"/>
      <c r="D445" s="28"/>
      <c r="E445" s="39"/>
      <c r="F445" s="28"/>
      <c r="G445" s="28"/>
      <c r="H445" s="28">
        <v>5</v>
      </c>
      <c r="I445" s="40">
        <f t="shared" si="2"/>
        <v>0</v>
      </c>
      <c r="J445" s="56">
        <f t="shared" si="3"/>
        <v>0</v>
      </c>
      <c r="K445" s="57">
        <f>($G445+$I445)*THONG_TIN_CHUNG!B$11</f>
        <v>0</v>
      </c>
      <c r="L445" s="58">
        <v>0</v>
      </c>
      <c r="M445" s="59"/>
    </row>
    <row r="446" spans="2:13" ht="96.75" customHeight="1">
      <c r="B446" s="28"/>
      <c r="C446" s="28"/>
      <c r="D446" s="28"/>
      <c r="E446" s="39"/>
      <c r="F446" s="28"/>
      <c r="G446" s="28"/>
      <c r="H446" s="28">
        <v>5</v>
      </c>
      <c r="I446" s="40">
        <f t="shared" si="2"/>
        <v>0</v>
      </c>
      <c r="J446" s="56">
        <f t="shared" si="3"/>
        <v>0</v>
      </c>
      <c r="K446" s="57">
        <f>($G446+$I446)*THONG_TIN_CHUNG!B$11</f>
        <v>0</v>
      </c>
      <c r="L446" s="58">
        <v>0</v>
      </c>
      <c r="M446" s="59"/>
    </row>
    <row r="447" spans="2:13" ht="96.75" customHeight="1">
      <c r="B447" s="28"/>
      <c r="C447" s="28"/>
      <c r="D447" s="28"/>
      <c r="E447" s="39"/>
      <c r="F447" s="28"/>
      <c r="G447" s="28"/>
      <c r="H447" s="28">
        <v>5</v>
      </c>
      <c r="I447" s="40">
        <f t="shared" si="2"/>
        <v>0</v>
      </c>
      <c r="J447" s="56">
        <f t="shared" si="3"/>
        <v>0</v>
      </c>
      <c r="K447" s="57">
        <f>($G447+$I447)*THONG_TIN_CHUNG!B$11</f>
        <v>0</v>
      </c>
      <c r="L447" s="58">
        <v>0</v>
      </c>
      <c r="M447" s="59"/>
    </row>
    <row r="448" spans="2:13" ht="96.75" customHeight="1">
      <c r="B448" s="28"/>
      <c r="C448" s="28"/>
      <c r="D448" s="28"/>
      <c r="E448" s="39"/>
      <c r="F448" s="28"/>
      <c r="G448" s="28"/>
      <c r="H448" s="28">
        <v>5</v>
      </c>
      <c r="I448" s="40">
        <f t="shared" si="2"/>
        <v>0</v>
      </c>
      <c r="J448" s="56">
        <f t="shared" si="3"/>
        <v>0</v>
      </c>
      <c r="K448" s="57">
        <f>($G448+$I448)*THONG_TIN_CHUNG!B$11</f>
        <v>0</v>
      </c>
      <c r="L448" s="58">
        <v>0</v>
      </c>
      <c r="M448" s="59"/>
    </row>
    <row r="449" spans="2:13" ht="96.75" customHeight="1">
      <c r="B449" s="28"/>
      <c r="C449" s="28"/>
      <c r="D449" s="28"/>
      <c r="E449" s="39"/>
      <c r="F449" s="28"/>
      <c r="G449" s="28"/>
      <c r="H449" s="28">
        <v>5</v>
      </c>
      <c r="I449" s="40">
        <f t="shared" si="2"/>
        <v>0</v>
      </c>
      <c r="J449" s="56">
        <f t="shared" si="3"/>
        <v>0</v>
      </c>
      <c r="K449" s="57">
        <f>($G449+$I449)*THONG_TIN_CHUNG!B$11</f>
        <v>0</v>
      </c>
      <c r="L449" s="58">
        <v>0</v>
      </c>
      <c r="M449" s="59"/>
    </row>
    <row r="450" spans="2:13" ht="96.75" customHeight="1">
      <c r="B450" s="28"/>
      <c r="C450" s="28"/>
      <c r="D450" s="28"/>
      <c r="E450" s="39"/>
      <c r="F450" s="28"/>
      <c r="G450" s="28"/>
      <c r="H450" s="28">
        <v>5</v>
      </c>
      <c r="I450" s="40">
        <f t="shared" si="2"/>
        <v>0</v>
      </c>
      <c r="J450" s="56">
        <f t="shared" si="3"/>
        <v>0</v>
      </c>
      <c r="K450" s="57">
        <f>($G450+$I450)*THONG_TIN_CHUNG!B$11</f>
        <v>0</v>
      </c>
      <c r="L450" s="58">
        <v>0</v>
      </c>
      <c r="M450" s="59"/>
    </row>
    <row r="451" spans="2:13" ht="96.75" customHeight="1">
      <c r="B451" s="28"/>
      <c r="C451" s="28"/>
      <c r="D451" s="28"/>
      <c r="E451" s="39"/>
      <c r="F451" s="28"/>
      <c r="G451" s="28"/>
      <c r="H451" s="28">
        <v>5</v>
      </c>
      <c r="I451" s="40">
        <f t="shared" si="2"/>
        <v>0</v>
      </c>
      <c r="J451" s="56">
        <f t="shared" si="3"/>
        <v>0</v>
      </c>
      <c r="K451" s="57">
        <f>($G451+$I451)*THONG_TIN_CHUNG!B$11</f>
        <v>0</v>
      </c>
      <c r="L451" s="58">
        <v>0</v>
      </c>
      <c r="M451" s="59"/>
    </row>
    <row r="452" spans="2:13" ht="96.75" customHeight="1">
      <c r="B452" s="28"/>
      <c r="C452" s="28"/>
      <c r="D452" s="28"/>
      <c r="E452" s="39"/>
      <c r="F452" s="28"/>
      <c r="G452" s="28"/>
      <c r="H452" s="28">
        <v>5</v>
      </c>
      <c r="I452" s="40">
        <f t="shared" si="2"/>
        <v>0</v>
      </c>
      <c r="J452" s="56">
        <f t="shared" si="3"/>
        <v>0</v>
      </c>
      <c r="K452" s="57">
        <f>($G452+$I452)*THONG_TIN_CHUNG!B$11</f>
        <v>0</v>
      </c>
      <c r="L452" s="58">
        <v>0</v>
      </c>
      <c r="M452" s="59"/>
    </row>
    <row r="453" spans="2:13" ht="96.75" customHeight="1">
      <c r="B453" s="28"/>
      <c r="C453" s="28"/>
      <c r="D453" s="28"/>
      <c r="E453" s="39"/>
      <c r="F453" s="28"/>
      <c r="G453" s="28"/>
      <c r="H453" s="28">
        <v>5</v>
      </c>
      <c r="I453" s="40">
        <f t="shared" si="2"/>
        <v>0</v>
      </c>
      <c r="J453" s="56">
        <f t="shared" si="3"/>
        <v>0</v>
      </c>
      <c r="K453" s="57">
        <f>($G453+$I453)*THONG_TIN_CHUNG!B$11</f>
        <v>0</v>
      </c>
      <c r="L453" s="58">
        <v>0</v>
      </c>
      <c r="M453" s="59"/>
    </row>
    <row r="454" spans="2:13" ht="96.75" customHeight="1">
      <c r="B454" s="28"/>
      <c r="C454" s="28"/>
      <c r="D454" s="28"/>
      <c r="E454" s="39"/>
      <c r="F454" s="28"/>
      <c r="G454" s="28"/>
      <c r="H454" s="28">
        <v>5</v>
      </c>
      <c r="I454" s="40">
        <f t="shared" si="2"/>
        <v>0</v>
      </c>
      <c r="J454" s="56">
        <f t="shared" si="3"/>
        <v>0</v>
      </c>
      <c r="K454" s="57">
        <f>($G454+$I454)*THONG_TIN_CHUNG!B$11</f>
        <v>0</v>
      </c>
      <c r="L454" s="58">
        <v>0</v>
      </c>
      <c r="M454" s="59"/>
    </row>
    <row r="455" spans="2:13" ht="96.75" customHeight="1">
      <c r="B455" s="28"/>
      <c r="C455" s="28"/>
      <c r="D455" s="28"/>
      <c r="E455" s="39"/>
      <c r="F455" s="28"/>
      <c r="G455" s="28"/>
      <c r="H455" s="28">
        <v>5</v>
      </c>
      <c r="I455" s="40">
        <f t="shared" si="2"/>
        <v>0</v>
      </c>
      <c r="J455" s="56">
        <f t="shared" si="3"/>
        <v>0</v>
      </c>
      <c r="K455" s="57">
        <f>($G455+$I455)*THONG_TIN_CHUNG!B$11</f>
        <v>0</v>
      </c>
      <c r="L455" s="58">
        <v>0</v>
      </c>
      <c r="M455" s="59"/>
    </row>
    <row r="456" spans="2:13" ht="96.75" customHeight="1">
      <c r="B456" s="28"/>
      <c r="C456" s="28"/>
      <c r="D456" s="28"/>
      <c r="E456" s="39"/>
      <c r="F456" s="28"/>
      <c r="G456" s="28"/>
      <c r="H456" s="28">
        <v>5</v>
      </c>
      <c r="I456" s="40">
        <f t="shared" si="2"/>
        <v>0</v>
      </c>
      <c r="J456" s="56">
        <f t="shared" si="3"/>
        <v>0</v>
      </c>
      <c r="K456" s="57">
        <f>($G456+$I456)*THONG_TIN_CHUNG!B$11</f>
        <v>0</v>
      </c>
      <c r="L456" s="58">
        <v>0</v>
      </c>
      <c r="M456" s="59"/>
    </row>
    <row r="457" spans="2:13" ht="96.75" customHeight="1">
      <c r="B457" s="28"/>
      <c r="C457" s="28"/>
      <c r="D457" s="28"/>
      <c r="E457" s="39"/>
      <c r="F457" s="28"/>
      <c r="G457" s="28"/>
      <c r="H457" s="28">
        <v>5</v>
      </c>
      <c r="I457" s="40">
        <f t="shared" si="2"/>
        <v>0</v>
      </c>
      <c r="J457" s="56">
        <f t="shared" si="3"/>
        <v>0</v>
      </c>
      <c r="K457" s="57">
        <f>($G457+$I457)*THONG_TIN_CHUNG!B$11</f>
        <v>0</v>
      </c>
      <c r="L457" s="58">
        <v>0</v>
      </c>
      <c r="M457" s="59"/>
    </row>
    <row r="458" spans="2:13" ht="96.75" customHeight="1">
      <c r="B458" s="28"/>
      <c r="C458" s="28"/>
      <c r="D458" s="28"/>
      <c r="E458" s="39"/>
      <c r="F458" s="28"/>
      <c r="G458" s="28"/>
      <c r="H458" s="28">
        <v>5</v>
      </c>
      <c r="I458" s="40">
        <f t="shared" si="2"/>
        <v>0</v>
      </c>
      <c r="J458" s="56">
        <f t="shared" si="3"/>
        <v>0</v>
      </c>
      <c r="K458" s="57">
        <f>($G458+$I458)*THONG_TIN_CHUNG!B$11</f>
        <v>0</v>
      </c>
      <c r="L458" s="58">
        <v>0</v>
      </c>
      <c r="M458" s="59"/>
    </row>
    <row r="459" spans="2:13" ht="96.75" customHeight="1">
      <c r="B459" s="28"/>
      <c r="C459" s="28"/>
      <c r="D459" s="28"/>
      <c r="E459" s="39"/>
      <c r="F459" s="28"/>
      <c r="G459" s="28"/>
      <c r="H459" s="28">
        <v>5</v>
      </c>
      <c r="I459" s="40">
        <f t="shared" si="2"/>
        <v>0</v>
      </c>
      <c r="J459" s="56">
        <f t="shared" si="3"/>
        <v>0</v>
      </c>
      <c r="K459" s="57">
        <f>($G459+$I459)*THONG_TIN_CHUNG!B$11</f>
        <v>0</v>
      </c>
      <c r="L459" s="58">
        <v>0</v>
      </c>
      <c r="M459" s="59"/>
    </row>
    <row r="460" spans="2:13" ht="96.75" customHeight="1">
      <c r="B460" s="28"/>
      <c r="C460" s="28"/>
      <c r="D460" s="28"/>
      <c r="E460" s="39"/>
      <c r="F460" s="28"/>
      <c r="G460" s="28"/>
      <c r="H460" s="28">
        <v>5</v>
      </c>
      <c r="I460" s="40">
        <f t="shared" si="2"/>
        <v>0</v>
      </c>
      <c r="J460" s="56">
        <f t="shared" si="3"/>
        <v>0</v>
      </c>
      <c r="K460" s="57">
        <f>($G460+$I460)*THONG_TIN_CHUNG!B$11</f>
        <v>0</v>
      </c>
      <c r="L460" s="58">
        <v>0</v>
      </c>
      <c r="M460" s="59"/>
    </row>
    <row r="461" spans="2:13" ht="96.75" customHeight="1">
      <c r="B461" s="28"/>
      <c r="C461" s="28"/>
      <c r="D461" s="28"/>
      <c r="E461" s="39"/>
      <c r="F461" s="28"/>
      <c r="G461" s="28"/>
      <c r="H461" s="28">
        <v>5</v>
      </c>
      <c r="I461" s="40">
        <f t="shared" si="2"/>
        <v>0</v>
      </c>
      <c r="J461" s="56">
        <f t="shared" si="3"/>
        <v>0</v>
      </c>
      <c r="K461" s="57">
        <f>($G461+$I461)*THONG_TIN_CHUNG!B$11</f>
        <v>0</v>
      </c>
      <c r="L461" s="58">
        <v>0</v>
      </c>
      <c r="M461" s="59"/>
    </row>
    <row r="462" spans="2:13" ht="96.75" customHeight="1">
      <c r="B462" s="28"/>
      <c r="C462" s="28"/>
      <c r="D462" s="28"/>
      <c r="E462" s="39"/>
      <c r="F462" s="28"/>
      <c r="G462" s="28"/>
      <c r="H462" s="28">
        <v>5</v>
      </c>
      <c r="I462" s="40">
        <f t="shared" si="2"/>
        <v>0</v>
      </c>
      <c r="J462" s="56">
        <f t="shared" si="3"/>
        <v>0</v>
      </c>
      <c r="K462" s="57">
        <f>($G462+$I462)*THONG_TIN_CHUNG!B$11</f>
        <v>0</v>
      </c>
      <c r="L462" s="58">
        <v>0</v>
      </c>
      <c r="M462" s="59"/>
    </row>
    <row r="463" spans="2:13" ht="96.75" customHeight="1">
      <c r="B463" s="28"/>
      <c r="C463" s="28"/>
      <c r="D463" s="28"/>
      <c r="E463" s="39"/>
      <c r="F463" s="28"/>
      <c r="G463" s="28"/>
      <c r="H463" s="28">
        <v>5</v>
      </c>
      <c r="I463" s="40">
        <f t="shared" si="2"/>
        <v>0</v>
      </c>
      <c r="J463" s="56">
        <f t="shared" si="3"/>
        <v>0</v>
      </c>
      <c r="K463" s="57">
        <f>($G463+$I463)*THONG_TIN_CHUNG!B$11</f>
        <v>0</v>
      </c>
      <c r="L463" s="58">
        <v>0</v>
      </c>
      <c r="M463" s="59"/>
    </row>
    <row r="464" spans="2:13" ht="96.75" customHeight="1">
      <c r="B464" s="28"/>
      <c r="C464" s="28"/>
      <c r="D464" s="28"/>
      <c r="E464" s="39"/>
      <c r="F464" s="28"/>
      <c r="G464" s="28"/>
      <c r="H464" s="28">
        <v>5</v>
      </c>
      <c r="I464" s="40">
        <f t="shared" si="2"/>
        <v>0</v>
      </c>
      <c r="J464" s="56">
        <f t="shared" si="3"/>
        <v>0</v>
      </c>
      <c r="K464" s="57">
        <f>($G464+$I464)*THONG_TIN_CHUNG!B$11</f>
        <v>0</v>
      </c>
      <c r="L464" s="58">
        <v>0</v>
      </c>
      <c r="M464" s="59"/>
    </row>
    <row r="465" spans="2:13" ht="96.75" customHeight="1">
      <c r="B465" s="28"/>
      <c r="C465" s="28"/>
      <c r="D465" s="28"/>
      <c r="E465" s="39"/>
      <c r="F465" s="28"/>
      <c r="G465" s="28"/>
      <c r="H465" s="28">
        <v>5</v>
      </c>
      <c r="I465" s="40">
        <f t="shared" si="2"/>
        <v>0</v>
      </c>
      <c r="J465" s="56">
        <f t="shared" si="3"/>
        <v>0</v>
      </c>
      <c r="K465" s="57">
        <f>($G465+$I465)*THONG_TIN_CHUNG!B$11</f>
        <v>0</v>
      </c>
      <c r="L465" s="58">
        <v>0</v>
      </c>
      <c r="M465" s="59"/>
    </row>
    <row r="466" spans="2:13" ht="96.75" customHeight="1">
      <c r="B466" s="28"/>
      <c r="C466" s="28"/>
      <c r="D466" s="28"/>
      <c r="E466" s="39"/>
      <c r="F466" s="28"/>
      <c r="G466" s="28"/>
      <c r="H466" s="28">
        <v>5</v>
      </c>
      <c r="I466" s="40">
        <f t="shared" si="2"/>
        <v>0</v>
      </c>
      <c r="J466" s="56">
        <f t="shared" si="3"/>
        <v>0</v>
      </c>
      <c r="K466" s="57">
        <f>($G466+$I466)*THONG_TIN_CHUNG!B$11</f>
        <v>0</v>
      </c>
      <c r="L466" s="58">
        <v>0</v>
      </c>
      <c r="M466" s="59"/>
    </row>
    <row r="467" spans="2:13" ht="96.75" customHeight="1">
      <c r="B467" s="28"/>
      <c r="C467" s="28"/>
      <c r="D467" s="28"/>
      <c r="E467" s="39"/>
      <c r="F467" s="28"/>
      <c r="G467" s="28"/>
      <c r="H467" s="28">
        <v>5</v>
      </c>
      <c r="I467" s="40">
        <f t="shared" si="2"/>
        <v>0</v>
      </c>
      <c r="J467" s="56">
        <f t="shared" si="3"/>
        <v>0</v>
      </c>
      <c r="K467" s="57">
        <f>($G467+$I467)*THONG_TIN_CHUNG!B$11</f>
        <v>0</v>
      </c>
      <c r="L467" s="58">
        <v>0</v>
      </c>
      <c r="M467" s="59"/>
    </row>
    <row r="468" spans="2:13" ht="96.75" customHeight="1">
      <c r="B468" s="28"/>
      <c r="C468" s="28"/>
      <c r="D468" s="28"/>
      <c r="E468" s="39"/>
      <c r="F468" s="28"/>
      <c r="G468" s="28"/>
      <c r="H468" s="28">
        <v>5</v>
      </c>
      <c r="I468" s="40">
        <f t="shared" si="2"/>
        <v>0</v>
      </c>
      <c r="J468" s="56">
        <f t="shared" si="3"/>
        <v>0</v>
      </c>
      <c r="K468" s="57">
        <f>($G468+$I468)*THONG_TIN_CHUNG!B$11</f>
        <v>0</v>
      </c>
      <c r="L468" s="58">
        <v>0</v>
      </c>
      <c r="M468" s="59"/>
    </row>
    <row r="469" spans="2:13" ht="96.75" customHeight="1">
      <c r="B469" s="28"/>
      <c r="C469" s="28"/>
      <c r="D469" s="28"/>
      <c r="E469" s="39"/>
      <c r="F469" s="28"/>
      <c r="G469" s="28"/>
      <c r="H469" s="28">
        <v>5</v>
      </c>
      <c r="I469" s="40">
        <f t="shared" si="2"/>
        <v>0</v>
      </c>
      <c r="J469" s="56">
        <f t="shared" si="3"/>
        <v>0</v>
      </c>
      <c r="K469" s="57">
        <f>($G469+$I469)*THONG_TIN_CHUNG!B$11</f>
        <v>0</v>
      </c>
      <c r="L469" s="58">
        <v>0</v>
      </c>
      <c r="M469" s="59"/>
    </row>
    <row r="470" spans="2:13" ht="96.75" customHeight="1">
      <c r="B470" s="28"/>
      <c r="C470" s="28"/>
      <c r="D470" s="28"/>
      <c r="E470" s="39"/>
      <c r="F470" s="28"/>
      <c r="G470" s="28"/>
      <c r="H470" s="28">
        <v>5</v>
      </c>
      <c r="I470" s="40">
        <f t="shared" si="2"/>
        <v>0</v>
      </c>
      <c r="J470" s="56">
        <f t="shared" si="3"/>
        <v>0</v>
      </c>
      <c r="K470" s="57">
        <f>($G470+$I470)*THONG_TIN_CHUNG!B$11</f>
        <v>0</v>
      </c>
      <c r="L470" s="58">
        <v>0</v>
      </c>
      <c r="M470" s="59"/>
    </row>
    <row r="471" spans="2:13" ht="96.75" customHeight="1">
      <c r="B471" s="28"/>
      <c r="C471" s="28"/>
      <c r="D471" s="28"/>
      <c r="E471" s="39"/>
      <c r="F471" s="28"/>
      <c r="G471" s="28"/>
      <c r="H471" s="28">
        <v>5</v>
      </c>
      <c r="I471" s="40">
        <f t="shared" si="2"/>
        <v>0</v>
      </c>
      <c r="J471" s="56">
        <f t="shared" si="3"/>
        <v>0</v>
      </c>
      <c r="K471" s="57">
        <f>($G471+$I471)*THONG_TIN_CHUNG!B$11</f>
        <v>0</v>
      </c>
      <c r="L471" s="58">
        <v>0</v>
      </c>
      <c r="M471" s="59"/>
    </row>
    <row r="472" spans="2:13" ht="96.75" customHeight="1">
      <c r="B472" s="28"/>
      <c r="C472" s="28"/>
      <c r="D472" s="28"/>
      <c r="E472" s="39"/>
      <c r="F472" s="28"/>
      <c r="G472" s="28"/>
      <c r="H472" s="28">
        <v>5</v>
      </c>
      <c r="I472" s="40">
        <f t="shared" si="2"/>
        <v>0</v>
      </c>
      <c r="J472" s="56">
        <f t="shared" si="3"/>
        <v>0</v>
      </c>
      <c r="K472" s="57">
        <f>($G472+$I472)*THONG_TIN_CHUNG!B$11</f>
        <v>0</v>
      </c>
      <c r="L472" s="58">
        <v>0</v>
      </c>
      <c r="M472" s="59"/>
    </row>
    <row r="473" spans="2:13" ht="96.75" customHeight="1">
      <c r="B473" s="28"/>
      <c r="C473" s="28"/>
      <c r="D473" s="28"/>
      <c r="E473" s="39"/>
      <c r="F473" s="28"/>
      <c r="G473" s="28"/>
      <c r="H473" s="28">
        <v>5</v>
      </c>
      <c r="I473" s="40">
        <f t="shared" si="2"/>
        <v>0</v>
      </c>
      <c r="J473" s="56">
        <f t="shared" si="3"/>
        <v>0</v>
      </c>
      <c r="K473" s="57">
        <f>($G473+$I473)*THONG_TIN_CHUNG!B$11</f>
        <v>0</v>
      </c>
      <c r="L473" s="58">
        <v>0</v>
      </c>
      <c r="M473" s="59"/>
    </row>
    <row r="474" spans="2:13" ht="96.75" customHeight="1">
      <c r="B474" s="28"/>
      <c r="C474" s="28"/>
      <c r="D474" s="28"/>
      <c r="E474" s="39"/>
      <c r="F474" s="28"/>
      <c r="G474" s="28"/>
      <c r="H474" s="28">
        <v>5</v>
      </c>
      <c r="I474" s="40">
        <f t="shared" si="2"/>
        <v>0</v>
      </c>
      <c r="J474" s="56">
        <f t="shared" si="3"/>
        <v>0</v>
      </c>
      <c r="K474" s="57">
        <f>($G474+$I474)*THONG_TIN_CHUNG!B$11</f>
        <v>0</v>
      </c>
      <c r="L474" s="58">
        <v>0</v>
      </c>
      <c r="M474" s="59"/>
    </row>
    <row r="475" spans="2:13" ht="96.75" customHeight="1">
      <c r="B475" s="28"/>
      <c r="C475" s="28"/>
      <c r="D475" s="28"/>
      <c r="E475" s="39"/>
      <c r="F475" s="28"/>
      <c r="G475" s="28"/>
      <c r="H475" s="28">
        <v>5</v>
      </c>
      <c r="I475" s="40">
        <f t="shared" si="2"/>
        <v>0</v>
      </c>
      <c r="J475" s="56">
        <f t="shared" si="3"/>
        <v>0</v>
      </c>
      <c r="K475" s="57">
        <f>($G475+$I475)*THONG_TIN_CHUNG!B$11</f>
        <v>0</v>
      </c>
      <c r="L475" s="58">
        <v>0</v>
      </c>
      <c r="M475" s="59"/>
    </row>
    <row r="476" spans="2:13" ht="96.75" customHeight="1">
      <c r="B476" s="28"/>
      <c r="C476" s="28"/>
      <c r="D476" s="28"/>
      <c r="E476" s="39"/>
      <c r="F476" s="28"/>
      <c r="G476" s="28"/>
      <c r="H476" s="28">
        <v>5</v>
      </c>
      <c r="I476" s="40">
        <f t="shared" si="2"/>
        <v>0</v>
      </c>
      <c r="J476" s="56">
        <f t="shared" si="3"/>
        <v>0</v>
      </c>
      <c r="K476" s="57">
        <f>($G476+$I476)*THONG_TIN_CHUNG!B$11</f>
        <v>0</v>
      </c>
      <c r="L476" s="58">
        <v>0</v>
      </c>
      <c r="M476" s="59"/>
    </row>
    <row r="477" spans="2:13" ht="96.75" customHeight="1">
      <c r="B477" s="28"/>
      <c r="C477" s="28"/>
      <c r="D477" s="28"/>
      <c r="E477" s="39"/>
      <c r="F477" s="28"/>
      <c r="G477" s="28"/>
      <c r="H477" s="28">
        <v>5</v>
      </c>
      <c r="I477" s="40">
        <f t="shared" si="2"/>
        <v>0</v>
      </c>
      <c r="J477" s="56">
        <f t="shared" si="3"/>
        <v>0</v>
      </c>
      <c r="K477" s="57">
        <f>($G477+$I477)*THONG_TIN_CHUNG!B$11</f>
        <v>0</v>
      </c>
      <c r="L477" s="58">
        <v>0</v>
      </c>
      <c r="M477" s="59"/>
    </row>
    <row r="478" spans="2:13" ht="96.75" customHeight="1">
      <c r="B478" s="28"/>
      <c r="C478" s="28"/>
      <c r="D478" s="28"/>
      <c r="E478" s="39"/>
      <c r="F478" s="28"/>
      <c r="G478" s="28"/>
      <c r="H478" s="28">
        <v>5</v>
      </c>
      <c r="I478" s="40">
        <f t="shared" si="2"/>
        <v>0</v>
      </c>
      <c r="J478" s="56">
        <f t="shared" si="3"/>
        <v>0</v>
      </c>
      <c r="K478" s="57">
        <f>($G478+$I478)*THONG_TIN_CHUNG!B$11</f>
        <v>0</v>
      </c>
      <c r="L478" s="58">
        <v>0</v>
      </c>
      <c r="M478" s="59"/>
    </row>
    <row r="479" spans="2:13" ht="96.75" customHeight="1">
      <c r="B479" s="28"/>
      <c r="C479" s="28"/>
      <c r="D479" s="28"/>
      <c r="E479" s="39"/>
      <c r="F479" s="28"/>
      <c r="G479" s="28"/>
      <c r="H479" s="28">
        <v>5</v>
      </c>
      <c r="I479" s="40">
        <f t="shared" si="2"/>
        <v>0</v>
      </c>
      <c r="J479" s="56">
        <f t="shared" si="3"/>
        <v>0</v>
      </c>
      <c r="K479" s="57">
        <f>($G479+$I479)*THONG_TIN_CHUNG!B$11</f>
        <v>0</v>
      </c>
      <c r="L479" s="58">
        <v>0</v>
      </c>
      <c r="M479" s="59"/>
    </row>
    <row r="480" spans="2:13" ht="96.75" customHeight="1">
      <c r="B480" s="28"/>
      <c r="C480" s="28"/>
      <c r="D480" s="28"/>
      <c r="E480" s="39"/>
      <c r="F480" s="28"/>
      <c r="G480" s="28"/>
      <c r="H480" s="28">
        <v>5</v>
      </c>
      <c r="I480" s="40">
        <f t="shared" si="2"/>
        <v>0</v>
      </c>
      <c r="J480" s="56">
        <f t="shared" si="3"/>
        <v>0</v>
      </c>
      <c r="K480" s="57">
        <f>($G480+$I480)*THONG_TIN_CHUNG!B$11</f>
        <v>0</v>
      </c>
      <c r="L480" s="58">
        <v>0</v>
      </c>
      <c r="M480" s="59"/>
    </row>
    <row r="481" spans="2:13" ht="96.75" customHeight="1">
      <c r="B481" s="28"/>
      <c r="C481" s="28"/>
      <c r="D481" s="28"/>
      <c r="E481" s="39"/>
      <c r="F481" s="28"/>
      <c r="G481" s="28"/>
      <c r="H481" s="28">
        <v>5</v>
      </c>
      <c r="I481" s="40">
        <f t="shared" si="2"/>
        <v>0</v>
      </c>
      <c r="J481" s="56">
        <f t="shared" si="3"/>
        <v>0</v>
      </c>
      <c r="K481" s="57">
        <f>($G481+$I481)*THONG_TIN_CHUNG!B$11</f>
        <v>0</v>
      </c>
      <c r="L481" s="58">
        <v>0</v>
      </c>
      <c r="M481" s="59"/>
    </row>
    <row r="482" spans="2:13" ht="96.75" customHeight="1">
      <c r="B482" s="28"/>
      <c r="C482" s="28"/>
      <c r="D482" s="28"/>
      <c r="E482" s="39"/>
      <c r="F482" s="28"/>
      <c r="G482" s="28"/>
      <c r="H482" s="28">
        <v>5</v>
      </c>
      <c r="I482" s="40">
        <f t="shared" si="2"/>
        <v>0</v>
      </c>
      <c r="J482" s="56">
        <f t="shared" si="3"/>
        <v>0</v>
      </c>
      <c r="K482" s="57">
        <f>($G482+$I482)*THONG_TIN_CHUNG!B$11</f>
        <v>0</v>
      </c>
      <c r="L482" s="58">
        <v>0</v>
      </c>
      <c r="M482" s="59"/>
    </row>
    <row r="483" spans="2:13" ht="96.75" customHeight="1">
      <c r="B483" s="28"/>
      <c r="C483" s="28"/>
      <c r="D483" s="28"/>
      <c r="E483" s="39"/>
      <c r="F483" s="28"/>
      <c r="G483" s="28"/>
      <c r="H483" s="28">
        <v>5</v>
      </c>
      <c r="I483" s="40">
        <f t="shared" si="2"/>
        <v>0</v>
      </c>
      <c r="J483" s="56">
        <f t="shared" si="3"/>
        <v>0</v>
      </c>
      <c r="K483" s="57">
        <f>($G483+$I483)*THONG_TIN_CHUNG!B$11</f>
        <v>0</v>
      </c>
      <c r="L483" s="58">
        <v>0</v>
      </c>
      <c r="M483" s="59"/>
    </row>
    <row r="484" spans="2:13" ht="96.75" customHeight="1">
      <c r="B484" s="28"/>
      <c r="C484" s="28"/>
      <c r="D484" s="28"/>
      <c r="E484" s="39"/>
      <c r="F484" s="28"/>
      <c r="G484" s="28"/>
      <c r="H484" s="28">
        <v>5</v>
      </c>
      <c r="I484" s="40">
        <f t="shared" si="2"/>
        <v>0</v>
      </c>
      <c r="J484" s="56">
        <f t="shared" si="3"/>
        <v>0</v>
      </c>
      <c r="K484" s="57">
        <f>($G484+$I484)*THONG_TIN_CHUNG!B$11</f>
        <v>0</v>
      </c>
      <c r="L484" s="58">
        <v>0</v>
      </c>
      <c r="M484" s="59"/>
    </row>
    <row r="485" spans="2:13" ht="96.75" customHeight="1">
      <c r="B485" s="28"/>
      <c r="C485" s="28"/>
      <c r="D485" s="28"/>
      <c r="E485" s="39"/>
      <c r="F485" s="28"/>
      <c r="G485" s="28"/>
      <c r="H485" s="28">
        <v>5</v>
      </c>
      <c r="I485" s="40">
        <f t="shared" si="2"/>
        <v>0</v>
      </c>
      <c r="J485" s="56">
        <f t="shared" si="3"/>
        <v>0</v>
      </c>
      <c r="K485" s="57">
        <f>($G485+$I485)*THONG_TIN_CHUNG!B$11</f>
        <v>0</v>
      </c>
      <c r="L485" s="58">
        <v>0</v>
      </c>
      <c r="M485" s="59"/>
    </row>
    <row r="486" spans="2:13" ht="96.75" customHeight="1">
      <c r="B486" s="28"/>
      <c r="C486" s="28"/>
      <c r="D486" s="28"/>
      <c r="E486" s="39"/>
      <c r="F486" s="28"/>
      <c r="G486" s="28"/>
      <c r="H486" s="28">
        <v>5</v>
      </c>
      <c r="I486" s="40">
        <f t="shared" si="2"/>
        <v>0</v>
      </c>
      <c r="J486" s="56">
        <f t="shared" si="3"/>
        <v>0</v>
      </c>
      <c r="K486" s="57">
        <f>($G486+$I486)*THONG_TIN_CHUNG!B$11</f>
        <v>0</v>
      </c>
      <c r="L486" s="58">
        <v>0</v>
      </c>
      <c r="M486" s="59"/>
    </row>
    <row r="487" spans="2:13" ht="96.75" customHeight="1">
      <c r="B487" s="28"/>
      <c r="C487" s="28"/>
      <c r="D487" s="28"/>
      <c r="E487" s="39"/>
      <c r="F487" s="28"/>
      <c r="G487" s="28"/>
      <c r="H487" s="28">
        <v>5</v>
      </c>
      <c r="I487" s="40">
        <f t="shared" si="2"/>
        <v>0</v>
      </c>
      <c r="J487" s="56">
        <f t="shared" si="3"/>
        <v>0</v>
      </c>
      <c r="K487" s="57">
        <f>($G487+$I487)*THONG_TIN_CHUNG!B$11</f>
        <v>0</v>
      </c>
      <c r="L487" s="58">
        <v>0</v>
      </c>
      <c r="M487" s="59"/>
    </row>
    <row r="488" spans="2:13" ht="96.75" customHeight="1">
      <c r="B488" s="28"/>
      <c r="C488" s="28"/>
      <c r="D488" s="28"/>
      <c r="E488" s="39"/>
      <c r="F488" s="28"/>
      <c r="G488" s="28"/>
      <c r="H488" s="28">
        <v>5</v>
      </c>
      <c r="I488" s="40">
        <f t="shared" si="2"/>
        <v>0</v>
      </c>
      <c r="J488" s="56">
        <f t="shared" si="3"/>
        <v>0</v>
      </c>
      <c r="K488" s="57">
        <f>($G488+$I488)*THONG_TIN_CHUNG!B$11</f>
        <v>0</v>
      </c>
      <c r="L488" s="58">
        <v>0</v>
      </c>
      <c r="M488" s="59"/>
    </row>
    <row r="489" spans="2:13" ht="96.75" customHeight="1">
      <c r="B489" s="28"/>
      <c r="C489" s="28"/>
      <c r="D489" s="28"/>
      <c r="E489" s="39"/>
      <c r="F489" s="28"/>
      <c r="G489" s="28"/>
      <c r="H489" s="28">
        <v>5</v>
      </c>
      <c r="I489" s="40">
        <f t="shared" si="2"/>
        <v>0</v>
      </c>
      <c r="J489" s="56">
        <f t="shared" si="3"/>
        <v>0</v>
      </c>
      <c r="K489" s="57">
        <f>($G489+$I489)*THONG_TIN_CHUNG!B$11</f>
        <v>0</v>
      </c>
      <c r="L489" s="58">
        <v>0</v>
      </c>
      <c r="M489" s="59"/>
    </row>
    <row r="490" spans="2:13" ht="96.75" customHeight="1">
      <c r="B490" s="28"/>
      <c r="C490" s="28"/>
      <c r="D490" s="28"/>
      <c r="E490" s="39"/>
      <c r="F490" s="28"/>
      <c r="G490" s="28"/>
      <c r="H490" s="28">
        <v>5</v>
      </c>
      <c r="I490" s="40">
        <f t="shared" si="2"/>
        <v>0</v>
      </c>
      <c r="J490" s="56">
        <f t="shared" si="3"/>
        <v>0</v>
      </c>
      <c r="K490" s="57">
        <f>($G490+$I490)*THONG_TIN_CHUNG!B$11</f>
        <v>0</v>
      </c>
      <c r="L490" s="58">
        <v>0</v>
      </c>
      <c r="M490" s="59"/>
    </row>
    <row r="491" spans="2:13" ht="96.75" customHeight="1">
      <c r="B491" s="28"/>
      <c r="C491" s="28"/>
      <c r="D491" s="28"/>
      <c r="E491" s="39"/>
      <c r="F491" s="28"/>
      <c r="G491" s="28"/>
      <c r="H491" s="28">
        <v>5</v>
      </c>
      <c r="I491" s="40">
        <f t="shared" si="2"/>
        <v>0</v>
      </c>
      <c r="J491" s="56">
        <f t="shared" si="3"/>
        <v>0</v>
      </c>
      <c r="K491" s="57">
        <f>($G491+$I491)*THONG_TIN_CHUNG!B$11</f>
        <v>0</v>
      </c>
      <c r="L491" s="58">
        <v>0</v>
      </c>
      <c r="M491" s="59"/>
    </row>
    <row r="492" spans="2:13" ht="96.75" customHeight="1">
      <c r="B492" s="28"/>
      <c r="C492" s="28"/>
      <c r="D492" s="28"/>
      <c r="E492" s="39"/>
      <c r="F492" s="28"/>
      <c r="G492" s="28"/>
      <c r="H492" s="28">
        <v>5</v>
      </c>
      <c r="I492" s="40">
        <f t="shared" si="2"/>
        <v>0</v>
      </c>
      <c r="J492" s="56">
        <f t="shared" si="3"/>
        <v>0</v>
      </c>
      <c r="K492" s="57">
        <f>($G492+$I492)*THONG_TIN_CHUNG!B$11</f>
        <v>0</v>
      </c>
      <c r="L492" s="58">
        <v>0</v>
      </c>
      <c r="M492" s="59"/>
    </row>
    <row r="493" spans="2:13" ht="96.75" customHeight="1">
      <c r="B493" s="28"/>
      <c r="C493" s="28"/>
      <c r="D493" s="28"/>
      <c r="E493" s="39"/>
      <c r="F493" s="28"/>
      <c r="G493" s="28"/>
      <c r="H493" s="28">
        <v>5</v>
      </c>
      <c r="I493" s="40">
        <f t="shared" si="2"/>
        <v>0</v>
      </c>
      <c r="J493" s="56">
        <f t="shared" si="3"/>
        <v>0</v>
      </c>
      <c r="K493" s="57">
        <f>($G493+$I493)*THONG_TIN_CHUNG!B$11</f>
        <v>0</v>
      </c>
      <c r="L493" s="58">
        <v>0</v>
      </c>
      <c r="M493" s="59"/>
    </row>
    <row r="494" spans="2:13" ht="96.75" customHeight="1">
      <c r="B494" s="28"/>
      <c r="C494" s="28"/>
      <c r="D494" s="28"/>
      <c r="E494" s="39"/>
      <c r="F494" s="28"/>
      <c r="G494" s="28"/>
      <c r="H494" s="28">
        <v>5</v>
      </c>
      <c r="I494" s="40">
        <f t="shared" si="2"/>
        <v>0</v>
      </c>
      <c r="J494" s="56">
        <f t="shared" si="3"/>
        <v>0</v>
      </c>
      <c r="K494" s="57">
        <f>($G494+$I494)*THONG_TIN_CHUNG!B$11</f>
        <v>0</v>
      </c>
      <c r="L494" s="58">
        <v>0</v>
      </c>
      <c r="M494" s="59"/>
    </row>
    <row r="495" spans="2:13" ht="96.75" customHeight="1">
      <c r="B495" s="28"/>
      <c r="C495" s="28"/>
      <c r="D495" s="28"/>
      <c r="E495" s="39"/>
      <c r="F495" s="28"/>
      <c r="G495" s="28"/>
      <c r="H495" s="28">
        <v>5</v>
      </c>
      <c r="I495" s="40">
        <f t="shared" si="2"/>
        <v>0</v>
      </c>
      <c r="J495" s="56">
        <f t="shared" si="3"/>
        <v>0</v>
      </c>
      <c r="K495" s="57">
        <f>($G495+$I495)*THONG_TIN_CHUNG!B$11</f>
        <v>0</v>
      </c>
      <c r="L495" s="58">
        <v>0</v>
      </c>
      <c r="M495" s="59"/>
    </row>
    <row r="496" spans="2:13" ht="96.75" customHeight="1">
      <c r="B496" s="28"/>
      <c r="C496" s="28"/>
      <c r="D496" s="28"/>
      <c r="E496" s="39"/>
      <c r="F496" s="28"/>
      <c r="G496" s="28"/>
      <c r="H496" s="28">
        <v>5</v>
      </c>
      <c r="I496" s="40">
        <f t="shared" si="2"/>
        <v>0</v>
      </c>
      <c r="J496" s="56">
        <f t="shared" si="3"/>
        <v>0</v>
      </c>
      <c r="K496" s="57">
        <f>($G496+$I496)*THONG_TIN_CHUNG!B$11</f>
        <v>0</v>
      </c>
      <c r="L496" s="58">
        <v>0</v>
      </c>
      <c r="M496" s="59"/>
    </row>
    <row r="497" spans="2:13" ht="96.75" customHeight="1">
      <c r="B497" s="28"/>
      <c r="C497" s="28"/>
      <c r="D497" s="28"/>
      <c r="E497" s="39"/>
      <c r="F497" s="28"/>
      <c r="G497" s="28"/>
      <c r="H497" s="28">
        <v>5</v>
      </c>
      <c r="I497" s="40">
        <f t="shared" si="2"/>
        <v>0</v>
      </c>
      <c r="J497" s="56">
        <f t="shared" si="3"/>
        <v>0</v>
      </c>
      <c r="K497" s="57">
        <f>($G497+$I497)*THONG_TIN_CHUNG!B$11</f>
        <v>0</v>
      </c>
      <c r="L497" s="58">
        <v>0</v>
      </c>
      <c r="M497" s="59"/>
    </row>
    <row r="498" spans="2:13" ht="96.75" customHeight="1">
      <c r="B498" s="28"/>
      <c r="C498" s="28"/>
      <c r="D498" s="28"/>
      <c r="E498" s="39"/>
      <c r="F498" s="28"/>
      <c r="G498" s="28"/>
      <c r="H498" s="28">
        <v>5</v>
      </c>
      <c r="I498" s="40">
        <f t="shared" si="2"/>
        <v>0</v>
      </c>
      <c r="J498" s="56">
        <f t="shared" si="3"/>
        <v>0</v>
      </c>
      <c r="K498" s="57">
        <f>($G498+$I498)*THONG_TIN_CHUNG!B$11</f>
        <v>0</v>
      </c>
      <c r="L498" s="58">
        <v>0</v>
      </c>
      <c r="M498" s="59"/>
    </row>
    <row r="499" spans="2:13" ht="96.75" customHeight="1">
      <c r="B499" s="28"/>
      <c r="C499" s="28"/>
      <c r="D499" s="28"/>
      <c r="E499" s="39"/>
      <c r="F499" s="28"/>
      <c r="G499" s="28"/>
      <c r="H499" s="28">
        <v>5</v>
      </c>
      <c r="I499" s="40">
        <f t="shared" si="2"/>
        <v>0</v>
      </c>
      <c r="J499" s="56">
        <f t="shared" si="3"/>
        <v>0</v>
      </c>
      <c r="K499" s="57">
        <f>($G499+$I499)*THONG_TIN_CHUNG!B$11</f>
        <v>0</v>
      </c>
      <c r="L499" s="58">
        <v>0</v>
      </c>
      <c r="M499" s="59"/>
    </row>
    <row r="500" spans="2:13" ht="96.75" customHeight="1">
      <c r="B500" s="28"/>
      <c r="C500" s="28"/>
      <c r="D500" s="28"/>
      <c r="E500" s="39"/>
      <c r="F500" s="28"/>
      <c r="G500" s="28"/>
      <c r="H500" s="28">
        <v>5</v>
      </c>
      <c r="I500" s="40">
        <f t="shared" si="2"/>
        <v>0</v>
      </c>
      <c r="J500" s="56">
        <f t="shared" si="3"/>
        <v>0</v>
      </c>
      <c r="K500" s="57">
        <f>($G500+$I500)*THONG_TIN_CHUNG!B$11</f>
        <v>0</v>
      </c>
      <c r="L500" s="58">
        <v>0</v>
      </c>
      <c r="M500" s="59"/>
    </row>
    <row r="501" spans="2:13" ht="96.75" customHeight="1">
      <c r="B501" s="28"/>
      <c r="C501" s="28"/>
      <c r="D501" s="28"/>
      <c r="E501" s="39"/>
      <c r="F501" s="28"/>
      <c r="G501" s="28"/>
      <c r="H501" s="28">
        <v>5</v>
      </c>
      <c r="I501" s="40">
        <f t="shared" si="2"/>
        <v>0</v>
      </c>
      <c r="J501" s="56">
        <f t="shared" si="3"/>
        <v>0</v>
      </c>
      <c r="K501" s="57">
        <f>($G501+$I501)*THONG_TIN_CHUNG!B$11</f>
        <v>0</v>
      </c>
      <c r="L501" s="58">
        <v>0</v>
      </c>
      <c r="M501" s="59"/>
    </row>
    <row r="502" spans="2:13" ht="96.75" customHeight="1">
      <c r="B502" s="28"/>
      <c r="C502" s="28"/>
      <c r="D502" s="28"/>
      <c r="E502" s="39"/>
      <c r="F502" s="28"/>
      <c r="G502" s="28"/>
      <c r="H502" s="28">
        <v>5</v>
      </c>
      <c r="I502" s="40">
        <f t="shared" si="2"/>
        <v>0</v>
      </c>
      <c r="J502" s="56">
        <f t="shared" si="3"/>
        <v>0</v>
      </c>
      <c r="K502" s="57">
        <f>($G502+$I502)*THONG_TIN_CHUNG!B$11</f>
        <v>0</v>
      </c>
      <c r="L502" s="58">
        <v>0</v>
      </c>
      <c r="M502" s="59"/>
    </row>
    <row r="503" spans="2:13" ht="96.75" customHeight="1">
      <c r="B503" s="28"/>
      <c r="C503" s="28"/>
      <c r="D503" s="28"/>
      <c r="E503" s="39"/>
      <c r="F503" s="28"/>
      <c r="G503" s="28"/>
      <c r="H503" s="28">
        <v>5</v>
      </c>
      <c r="I503" s="40">
        <f t="shared" si="2"/>
        <v>0</v>
      </c>
      <c r="J503" s="56">
        <f t="shared" si="3"/>
        <v>0</v>
      </c>
      <c r="K503" s="57">
        <f>($G503+$I503)*THONG_TIN_CHUNG!B$11</f>
        <v>0</v>
      </c>
      <c r="L503" s="58">
        <v>0</v>
      </c>
      <c r="M503" s="59"/>
    </row>
    <row r="504" spans="2:13" ht="96.75" customHeight="1">
      <c r="B504" s="28"/>
      <c r="C504" s="28"/>
      <c r="D504" s="28"/>
      <c r="E504" s="39"/>
      <c r="F504" s="28"/>
      <c r="G504" s="28"/>
      <c r="H504" s="28">
        <v>5</v>
      </c>
      <c r="I504" s="40">
        <f t="shared" si="2"/>
        <v>0</v>
      </c>
      <c r="J504" s="56">
        <f t="shared" si="3"/>
        <v>0</v>
      </c>
      <c r="K504" s="57">
        <f>($G504+$I504)*THONG_TIN_CHUNG!B$11</f>
        <v>0</v>
      </c>
      <c r="L504" s="58">
        <v>0</v>
      </c>
      <c r="M504" s="59"/>
    </row>
    <row r="505" spans="2:13" ht="96.75" customHeight="1">
      <c r="B505" s="28"/>
      <c r="C505" s="28"/>
      <c r="D505" s="28"/>
      <c r="E505" s="39"/>
      <c r="F505" s="28"/>
      <c r="G505" s="28"/>
      <c r="H505" s="28">
        <v>5</v>
      </c>
      <c r="I505" s="40">
        <f t="shared" si="2"/>
        <v>0</v>
      </c>
      <c r="J505" s="56">
        <f t="shared" si="3"/>
        <v>0</v>
      </c>
      <c r="K505" s="57">
        <f>($G505+$I505)*THONG_TIN_CHUNG!B$11</f>
        <v>0</v>
      </c>
      <c r="L505" s="58">
        <v>0</v>
      </c>
      <c r="M505" s="59"/>
    </row>
    <row r="506" spans="2:13" ht="96.75" customHeight="1">
      <c r="B506" s="28"/>
      <c r="C506" s="28"/>
      <c r="D506" s="28"/>
      <c r="E506" s="39"/>
      <c r="F506" s="28"/>
      <c r="G506" s="28"/>
      <c r="H506" s="28">
        <v>5</v>
      </c>
      <c r="I506" s="40">
        <f t="shared" si="2"/>
        <v>0</v>
      </c>
      <c r="J506" s="56">
        <f t="shared" si="3"/>
        <v>0</v>
      </c>
      <c r="K506" s="57">
        <f>($G506+$I506)*THONG_TIN_CHUNG!B$11</f>
        <v>0</v>
      </c>
      <c r="L506" s="58">
        <v>0</v>
      </c>
      <c r="M506" s="59"/>
    </row>
    <row r="507" spans="2:13" ht="96.75" customHeight="1">
      <c r="B507" s="28"/>
      <c r="C507" s="28"/>
      <c r="D507" s="28"/>
      <c r="E507" s="39"/>
      <c r="F507" s="28"/>
      <c r="G507" s="28"/>
      <c r="H507" s="28">
        <v>5</v>
      </c>
      <c r="I507" s="40">
        <f t="shared" si="2"/>
        <v>0</v>
      </c>
      <c r="J507" s="56">
        <f t="shared" si="3"/>
        <v>0</v>
      </c>
      <c r="K507" s="57">
        <f>($G507+$I507)*THONG_TIN_CHUNG!B$11</f>
        <v>0</v>
      </c>
      <c r="L507" s="58">
        <v>0</v>
      </c>
      <c r="M507" s="59"/>
    </row>
    <row r="508" spans="2:13" ht="96.75" customHeight="1">
      <c r="B508" s="28"/>
      <c r="C508" s="28"/>
      <c r="D508" s="28"/>
      <c r="E508" s="39"/>
      <c r="F508" s="28"/>
      <c r="G508" s="28"/>
      <c r="H508" s="28">
        <v>5</v>
      </c>
      <c r="I508" s="40">
        <f t="shared" si="2"/>
        <v>0</v>
      </c>
      <c r="J508" s="56">
        <f t="shared" si="3"/>
        <v>0</v>
      </c>
      <c r="K508" s="57">
        <f>($G508+$I508)*THONG_TIN_CHUNG!B$11</f>
        <v>0</v>
      </c>
      <c r="L508" s="58">
        <v>0</v>
      </c>
      <c r="M508" s="59"/>
    </row>
    <row r="509" spans="2:13" ht="96.75" customHeight="1">
      <c r="B509" s="28"/>
      <c r="C509" s="28"/>
      <c r="D509" s="28"/>
      <c r="E509" s="39"/>
      <c r="F509" s="28"/>
      <c r="G509" s="28"/>
      <c r="H509" s="28">
        <v>5</v>
      </c>
      <c r="I509" s="40">
        <f t="shared" si="2"/>
        <v>0</v>
      </c>
      <c r="J509" s="56">
        <f t="shared" si="3"/>
        <v>0</v>
      </c>
      <c r="K509" s="57">
        <f>($G509+$I509)*THONG_TIN_CHUNG!B$11</f>
        <v>0</v>
      </c>
      <c r="L509" s="58">
        <v>0</v>
      </c>
      <c r="M509" s="59"/>
    </row>
    <row r="510" spans="2:13" ht="96.75" customHeight="1">
      <c r="B510" s="28"/>
      <c r="C510" s="28"/>
      <c r="D510" s="28"/>
      <c r="E510" s="39"/>
      <c r="F510" s="28"/>
      <c r="G510" s="28"/>
      <c r="H510" s="28">
        <v>5</v>
      </c>
      <c r="I510" s="40">
        <f t="shared" si="2"/>
        <v>0</v>
      </c>
      <c r="J510" s="56">
        <f t="shared" si="3"/>
        <v>0</v>
      </c>
      <c r="K510" s="57">
        <f>($G510+$I510)*THONG_TIN_CHUNG!B$11</f>
        <v>0</v>
      </c>
      <c r="L510" s="58">
        <v>0</v>
      </c>
      <c r="M510" s="59"/>
    </row>
    <row r="511" spans="2:13" ht="96.75" customHeight="1">
      <c r="B511" s="28"/>
      <c r="C511" s="28"/>
      <c r="D511" s="28"/>
      <c r="E511" s="39"/>
      <c r="F511" s="28"/>
      <c r="G511" s="28"/>
      <c r="H511" s="28">
        <v>5</v>
      </c>
      <c r="I511" s="40">
        <f t="shared" si="2"/>
        <v>0</v>
      </c>
      <c r="J511" s="56">
        <f t="shared" si="3"/>
        <v>0</v>
      </c>
      <c r="K511" s="57">
        <f>($G511+$I511)*THONG_TIN_CHUNG!B$11</f>
        <v>0</v>
      </c>
      <c r="L511" s="58">
        <v>0</v>
      </c>
      <c r="M511" s="59"/>
    </row>
    <row r="512" spans="2:13" ht="96.75" customHeight="1">
      <c r="B512" s="28"/>
      <c r="C512" s="28"/>
      <c r="D512" s="28"/>
      <c r="E512" s="39"/>
      <c r="F512" s="28"/>
      <c r="G512" s="28"/>
      <c r="H512" s="28">
        <v>5</v>
      </c>
      <c r="I512" s="40">
        <f t="shared" si="2"/>
        <v>0</v>
      </c>
      <c r="J512" s="56">
        <f t="shared" si="3"/>
        <v>0</v>
      </c>
      <c r="K512" s="57">
        <f>($G512+$I512)*THONG_TIN_CHUNG!B$11</f>
        <v>0</v>
      </c>
      <c r="L512" s="58">
        <v>0</v>
      </c>
      <c r="M512" s="59"/>
    </row>
    <row r="513" spans="2:13" ht="96.75" customHeight="1">
      <c r="B513" s="28"/>
      <c r="C513" s="28"/>
      <c r="D513" s="28"/>
      <c r="E513" s="39"/>
      <c r="F513" s="28"/>
      <c r="G513" s="28"/>
      <c r="H513" s="28">
        <v>5</v>
      </c>
      <c r="I513" s="40">
        <f t="shared" si="2"/>
        <v>0</v>
      </c>
      <c r="J513" s="56">
        <f t="shared" si="3"/>
        <v>0</v>
      </c>
      <c r="K513" s="57">
        <f>($G513+$I513)*THONG_TIN_CHUNG!B$11</f>
        <v>0</v>
      </c>
      <c r="L513" s="58">
        <v>0</v>
      </c>
      <c r="M513" s="59"/>
    </row>
    <row r="514" spans="2:13" ht="96.75" customHeight="1">
      <c r="B514" s="28"/>
      <c r="C514" s="28"/>
      <c r="D514" s="28"/>
      <c r="E514" s="39"/>
      <c r="F514" s="28"/>
      <c r="G514" s="28"/>
      <c r="H514" s="28">
        <v>5</v>
      </c>
      <c r="I514" s="40">
        <f t="shared" si="2"/>
        <v>0</v>
      </c>
      <c r="J514" s="56">
        <f t="shared" si="3"/>
        <v>0</v>
      </c>
      <c r="K514" s="57">
        <f>($G514+$I514)*THONG_TIN_CHUNG!B$11</f>
        <v>0</v>
      </c>
      <c r="L514" s="58">
        <v>0</v>
      </c>
      <c r="M514" s="59"/>
    </row>
    <row r="515" spans="2:13" ht="96.75" customHeight="1">
      <c r="B515" s="28"/>
      <c r="C515" s="28"/>
      <c r="D515" s="28"/>
      <c r="E515" s="39"/>
      <c r="F515" s="28"/>
      <c r="G515" s="28"/>
      <c r="H515" s="28">
        <v>5</v>
      </c>
      <c r="I515" s="40">
        <f t="shared" si="2"/>
        <v>0</v>
      </c>
      <c r="J515" s="56">
        <f t="shared" si="3"/>
        <v>0</v>
      </c>
      <c r="K515" s="57">
        <f>($G515+$I515)*THONG_TIN_CHUNG!B$11</f>
        <v>0</v>
      </c>
      <c r="L515" s="58">
        <v>0</v>
      </c>
      <c r="M515" s="59"/>
    </row>
    <row r="516" spans="2:13" ht="96.75" customHeight="1">
      <c r="B516" s="28"/>
      <c r="C516" s="28"/>
      <c r="D516" s="28"/>
      <c r="E516" s="39"/>
      <c r="F516" s="28"/>
      <c r="G516" s="28"/>
      <c r="H516" s="28">
        <v>5</v>
      </c>
      <c r="I516" s="40">
        <f t="shared" si="2"/>
        <v>0</v>
      </c>
      <c r="J516" s="56">
        <f t="shared" si="3"/>
        <v>0</v>
      </c>
      <c r="K516" s="57">
        <f>($G516+$I516)*THONG_TIN_CHUNG!B$11</f>
        <v>0</v>
      </c>
      <c r="L516" s="58">
        <v>0</v>
      </c>
      <c r="M516" s="59"/>
    </row>
    <row r="517" spans="2:13" ht="96.75" customHeight="1">
      <c r="B517" s="28"/>
      <c r="C517" s="28"/>
      <c r="D517" s="28"/>
      <c r="E517" s="39"/>
      <c r="F517" s="28"/>
      <c r="G517" s="28"/>
      <c r="H517" s="28">
        <v>5</v>
      </c>
      <c r="I517" s="40">
        <f t="shared" si="2"/>
        <v>0</v>
      </c>
      <c r="J517" s="56">
        <f t="shared" si="3"/>
        <v>0</v>
      </c>
      <c r="K517" s="57">
        <f>($G517+$I517)*THONG_TIN_CHUNG!B$11</f>
        <v>0</v>
      </c>
      <c r="L517" s="58">
        <v>0</v>
      </c>
      <c r="M517" s="59"/>
    </row>
    <row r="518" spans="2:13" ht="96.75" customHeight="1">
      <c r="B518" s="28"/>
      <c r="C518" s="28"/>
      <c r="D518" s="28"/>
      <c r="E518" s="39"/>
      <c r="F518" s="28"/>
      <c r="G518" s="28"/>
      <c r="H518" s="28">
        <v>5</v>
      </c>
      <c r="I518" s="40">
        <f t="shared" si="2"/>
        <v>0</v>
      </c>
      <c r="J518" s="56">
        <f t="shared" si="3"/>
        <v>0</v>
      </c>
      <c r="K518" s="57">
        <f>($G518+$I518)*THONG_TIN_CHUNG!B$11</f>
        <v>0</v>
      </c>
      <c r="L518" s="58">
        <v>0</v>
      </c>
      <c r="M518" s="59"/>
    </row>
    <row r="519" spans="2:13" ht="96.75" customHeight="1">
      <c r="B519" s="28"/>
      <c r="C519" s="28"/>
      <c r="D519" s="28"/>
      <c r="E519" s="39"/>
      <c r="F519" s="28"/>
      <c r="G519" s="28"/>
      <c r="H519" s="28">
        <v>5</v>
      </c>
      <c r="I519" s="40">
        <f t="shared" si="2"/>
        <v>0</v>
      </c>
      <c r="J519" s="56">
        <f t="shared" si="3"/>
        <v>0</v>
      </c>
      <c r="K519" s="57">
        <f>($G519+$I519)*THONG_TIN_CHUNG!B$11</f>
        <v>0</v>
      </c>
      <c r="L519" s="58">
        <v>0</v>
      </c>
      <c r="M519" s="59"/>
    </row>
    <row r="520" spans="2:13" ht="96.75" customHeight="1">
      <c r="B520" s="28"/>
      <c r="C520" s="28"/>
      <c r="D520" s="28"/>
      <c r="E520" s="39"/>
      <c r="F520" s="28"/>
      <c r="G520" s="28"/>
      <c r="H520" s="28">
        <v>5</v>
      </c>
      <c r="I520" s="40">
        <f t="shared" si="2"/>
        <v>0</v>
      </c>
      <c r="J520" s="56">
        <f t="shared" si="3"/>
        <v>0</v>
      </c>
      <c r="K520" s="57">
        <f>($G520+$I520)*THONG_TIN_CHUNG!B$11</f>
        <v>0</v>
      </c>
      <c r="L520" s="58">
        <v>0</v>
      </c>
      <c r="M520" s="59"/>
    </row>
    <row r="521" spans="2:13" ht="96.75" customHeight="1">
      <c r="B521" s="28"/>
      <c r="C521" s="28"/>
      <c r="D521" s="28"/>
      <c r="E521" s="39"/>
      <c r="F521" s="28"/>
      <c r="G521" s="28"/>
      <c r="H521" s="28">
        <v>5</v>
      </c>
      <c r="I521" s="40">
        <f t="shared" si="2"/>
        <v>0</v>
      </c>
      <c r="J521" s="56">
        <f t="shared" si="3"/>
        <v>0</v>
      </c>
      <c r="K521" s="57">
        <f>($G521+$I521)*THONG_TIN_CHUNG!B$11</f>
        <v>0</v>
      </c>
      <c r="L521" s="58">
        <v>0</v>
      </c>
      <c r="M521" s="59"/>
    </row>
    <row r="522" spans="2:13" ht="96.75" customHeight="1">
      <c r="B522" s="28"/>
      <c r="C522" s="28"/>
      <c r="D522" s="28"/>
      <c r="E522" s="39"/>
      <c r="F522" s="28"/>
      <c r="G522" s="28"/>
      <c r="H522" s="28">
        <v>5</v>
      </c>
      <c r="I522" s="40">
        <f t="shared" si="2"/>
        <v>0</v>
      </c>
      <c r="J522" s="56">
        <f t="shared" si="3"/>
        <v>0</v>
      </c>
      <c r="K522" s="57">
        <f>($G522+$I522)*THONG_TIN_CHUNG!B$11</f>
        <v>0</v>
      </c>
      <c r="L522" s="58">
        <v>0</v>
      </c>
      <c r="M522" s="59"/>
    </row>
    <row r="523" spans="2:13" ht="96.75" customHeight="1">
      <c r="B523" s="28"/>
      <c r="C523" s="28"/>
      <c r="D523" s="28"/>
      <c r="E523" s="39"/>
      <c r="F523" s="28"/>
      <c r="G523" s="28"/>
      <c r="H523" s="28">
        <v>5</v>
      </c>
      <c r="I523" s="40">
        <f t="shared" si="2"/>
        <v>0</v>
      </c>
      <c r="J523" s="56">
        <f t="shared" si="3"/>
        <v>0</v>
      </c>
      <c r="K523" s="57">
        <f>($G523+$I523)*THONG_TIN_CHUNG!B$11</f>
        <v>0</v>
      </c>
      <c r="L523" s="58">
        <v>0</v>
      </c>
      <c r="M523" s="59"/>
    </row>
    <row r="524" spans="2:13" ht="96.75" customHeight="1">
      <c r="B524" s="28"/>
      <c r="C524" s="28"/>
      <c r="D524" s="28"/>
      <c r="E524" s="39"/>
      <c r="F524" s="28"/>
      <c r="G524" s="28"/>
      <c r="H524" s="28">
        <v>5</v>
      </c>
      <c r="I524" s="40">
        <f t="shared" si="2"/>
        <v>0</v>
      </c>
      <c r="J524" s="56">
        <f t="shared" si="3"/>
        <v>0</v>
      </c>
      <c r="K524" s="57">
        <f>($G524+$I524)*THONG_TIN_CHUNG!B$11</f>
        <v>0</v>
      </c>
      <c r="L524" s="58">
        <v>0</v>
      </c>
      <c r="M524" s="59"/>
    </row>
    <row r="525" spans="2:13" ht="96.75" customHeight="1">
      <c r="B525" s="28"/>
      <c r="C525" s="28"/>
      <c r="D525" s="28"/>
      <c r="E525" s="39"/>
      <c r="F525" s="28"/>
      <c r="G525" s="28"/>
      <c r="H525" s="28">
        <v>5</v>
      </c>
      <c r="I525" s="40">
        <f t="shared" si="2"/>
        <v>0</v>
      </c>
      <c r="J525" s="56">
        <f t="shared" si="3"/>
        <v>0</v>
      </c>
      <c r="K525" s="57">
        <f>($G525+$I525)*THONG_TIN_CHUNG!B$11</f>
        <v>0</v>
      </c>
      <c r="L525" s="58">
        <v>0</v>
      </c>
      <c r="M525" s="59"/>
    </row>
    <row r="526" spans="2:13" ht="96.75" customHeight="1">
      <c r="B526" s="28"/>
      <c r="C526" s="28"/>
      <c r="D526" s="28"/>
      <c r="E526" s="39"/>
      <c r="F526" s="28"/>
      <c r="G526" s="28"/>
      <c r="H526" s="28">
        <v>5</v>
      </c>
      <c r="I526" s="40">
        <f t="shared" si="2"/>
        <v>0</v>
      </c>
      <c r="J526" s="56">
        <f t="shared" si="3"/>
        <v>0</v>
      </c>
      <c r="K526" s="57">
        <f>($G526+$I526)*THONG_TIN_CHUNG!B$11</f>
        <v>0</v>
      </c>
      <c r="L526" s="58">
        <v>0</v>
      </c>
      <c r="M526" s="59"/>
    </row>
    <row r="527" spans="2:13" ht="96.75" customHeight="1">
      <c r="B527" s="28"/>
      <c r="C527" s="28"/>
      <c r="D527" s="28"/>
      <c r="E527" s="39"/>
      <c r="F527" s="28"/>
      <c r="G527" s="28"/>
      <c r="H527" s="28">
        <v>5</v>
      </c>
      <c r="I527" s="40">
        <f t="shared" si="2"/>
        <v>0</v>
      </c>
      <c r="J527" s="56">
        <f t="shared" si="3"/>
        <v>0</v>
      </c>
      <c r="K527" s="57">
        <f>($G527+$I527)*THONG_TIN_CHUNG!B$11</f>
        <v>0</v>
      </c>
      <c r="L527" s="58">
        <v>0</v>
      </c>
      <c r="M527" s="59"/>
    </row>
    <row r="528" spans="2:13" ht="96.75" customHeight="1">
      <c r="B528" s="28"/>
      <c r="C528" s="28"/>
      <c r="D528" s="28"/>
      <c r="E528" s="39"/>
      <c r="F528" s="28"/>
      <c r="G528" s="28"/>
      <c r="H528" s="28">
        <v>5</v>
      </c>
      <c r="I528" s="40">
        <f t="shared" si="2"/>
        <v>0</v>
      </c>
      <c r="J528" s="56">
        <f t="shared" si="3"/>
        <v>0</v>
      </c>
      <c r="K528" s="57">
        <f>($G528+$I528)*THONG_TIN_CHUNG!B$11</f>
        <v>0</v>
      </c>
      <c r="L528" s="58">
        <v>0</v>
      </c>
      <c r="M528" s="59"/>
    </row>
    <row r="529" spans="2:13" ht="96.75" customHeight="1">
      <c r="B529" s="28"/>
      <c r="C529" s="28"/>
      <c r="D529" s="28"/>
      <c r="E529" s="39"/>
      <c r="F529" s="28"/>
      <c r="G529" s="28"/>
      <c r="H529" s="28">
        <v>5</v>
      </c>
      <c r="I529" s="40">
        <f t="shared" si="2"/>
        <v>0</v>
      </c>
      <c r="J529" s="56">
        <f t="shared" si="3"/>
        <v>0</v>
      </c>
      <c r="K529" s="57">
        <f>($G529+$I529)*THONG_TIN_CHUNG!B$11</f>
        <v>0</v>
      </c>
      <c r="L529" s="58">
        <v>0</v>
      </c>
      <c r="M529" s="59"/>
    </row>
    <row r="530" spans="2:13" ht="96.75" customHeight="1">
      <c r="B530" s="28"/>
      <c r="C530" s="28"/>
      <c r="D530" s="28"/>
      <c r="E530" s="39"/>
      <c r="F530" s="28"/>
      <c r="G530" s="28"/>
      <c r="H530" s="28">
        <v>5</v>
      </c>
      <c r="I530" s="40">
        <f t="shared" si="2"/>
        <v>0</v>
      </c>
      <c r="J530" s="56">
        <f t="shared" si="3"/>
        <v>0</v>
      </c>
      <c r="K530" s="57">
        <f>($G530+$I530)*THONG_TIN_CHUNG!B$11</f>
        <v>0</v>
      </c>
      <c r="L530" s="58">
        <v>0</v>
      </c>
      <c r="M530" s="59"/>
    </row>
    <row r="531" spans="2:13" ht="96.75" customHeight="1">
      <c r="B531" s="28"/>
      <c r="C531" s="28"/>
      <c r="D531" s="28"/>
      <c r="E531" s="39"/>
      <c r="F531" s="28"/>
      <c r="G531" s="28"/>
      <c r="H531" s="28">
        <v>5</v>
      </c>
      <c r="I531" s="40">
        <f t="shared" si="2"/>
        <v>0</v>
      </c>
      <c r="J531" s="56">
        <f t="shared" si="3"/>
        <v>0</v>
      </c>
      <c r="K531" s="57">
        <f>($G531+$I531)*THONG_TIN_CHUNG!B$11</f>
        <v>0</v>
      </c>
      <c r="L531" s="58">
        <v>0</v>
      </c>
      <c r="M531" s="59"/>
    </row>
    <row r="532" spans="2:13" ht="96.75" customHeight="1">
      <c r="B532" s="28"/>
      <c r="C532" s="28"/>
      <c r="D532" s="28"/>
      <c r="E532" s="39"/>
      <c r="F532" s="28"/>
      <c r="G532" s="28"/>
      <c r="H532" s="28">
        <v>5</v>
      </c>
      <c r="I532" s="40">
        <f t="shared" si="2"/>
        <v>0</v>
      </c>
      <c r="J532" s="56">
        <f t="shared" si="3"/>
        <v>0</v>
      </c>
      <c r="K532" s="57">
        <f>($G532+$I532)*THONG_TIN_CHUNG!B$11</f>
        <v>0</v>
      </c>
      <c r="L532" s="58">
        <v>0</v>
      </c>
      <c r="M532" s="59"/>
    </row>
    <row r="533" spans="2:13" ht="96.75" customHeight="1">
      <c r="B533" s="28"/>
      <c r="C533" s="28"/>
      <c r="D533" s="28"/>
      <c r="E533" s="39"/>
      <c r="F533" s="28"/>
      <c r="G533" s="28"/>
      <c r="H533" s="28">
        <v>5</v>
      </c>
      <c r="I533" s="40">
        <f t="shared" si="2"/>
        <v>0</v>
      </c>
      <c r="J533" s="56">
        <f t="shared" si="3"/>
        <v>0</v>
      </c>
      <c r="K533" s="57">
        <f>($G533+$I533)*THONG_TIN_CHUNG!B$11</f>
        <v>0</v>
      </c>
      <c r="L533" s="58">
        <v>0</v>
      </c>
      <c r="M533" s="59"/>
    </row>
    <row r="534" spans="2:13" ht="96.75" customHeight="1">
      <c r="B534" s="28"/>
      <c r="C534" s="28"/>
      <c r="D534" s="28"/>
      <c r="E534" s="39"/>
      <c r="F534" s="28"/>
      <c r="G534" s="28"/>
      <c r="H534" s="28">
        <v>5</v>
      </c>
      <c r="I534" s="40">
        <f t="shared" si="2"/>
        <v>0</v>
      </c>
      <c r="J534" s="56">
        <f t="shared" si="3"/>
        <v>0</v>
      </c>
      <c r="K534" s="57">
        <f>($G534+$I534)*THONG_TIN_CHUNG!B$11</f>
        <v>0</v>
      </c>
      <c r="L534" s="58">
        <v>0</v>
      </c>
      <c r="M534" s="59"/>
    </row>
    <row r="535" spans="2:13" ht="96.75" customHeight="1">
      <c r="B535" s="28"/>
      <c r="C535" s="28"/>
      <c r="D535" s="28"/>
      <c r="E535" s="39"/>
      <c r="F535" s="28"/>
      <c r="G535" s="28"/>
      <c r="H535" s="28">
        <v>5</v>
      </c>
      <c r="I535" s="40">
        <f t="shared" si="2"/>
        <v>0</v>
      </c>
      <c r="J535" s="56">
        <f t="shared" si="3"/>
        <v>0</v>
      </c>
      <c r="K535" s="57">
        <f>($G535+$I535)*THONG_TIN_CHUNG!B$11</f>
        <v>0</v>
      </c>
      <c r="L535" s="58">
        <v>0</v>
      </c>
      <c r="M535" s="59"/>
    </row>
    <row r="536" spans="2:13" ht="96.75" customHeight="1">
      <c r="B536" s="28"/>
      <c r="C536" s="28"/>
      <c r="D536" s="28"/>
      <c r="E536" s="39"/>
      <c r="F536" s="28"/>
      <c r="G536" s="28"/>
      <c r="H536" s="28">
        <v>5</v>
      </c>
      <c r="I536" s="40">
        <f t="shared" si="2"/>
        <v>0</v>
      </c>
      <c r="J536" s="56">
        <f t="shared" si="3"/>
        <v>0</v>
      </c>
      <c r="K536" s="57">
        <f>($G536+$I536)*THONG_TIN_CHUNG!B$11</f>
        <v>0</v>
      </c>
      <c r="L536" s="58">
        <v>0</v>
      </c>
      <c r="M536" s="59"/>
    </row>
    <row r="537" spans="2:13" ht="96.75" customHeight="1">
      <c r="B537" s="28"/>
      <c r="C537" s="28"/>
      <c r="D537" s="28"/>
      <c r="E537" s="39"/>
      <c r="F537" s="28"/>
      <c r="G537" s="28"/>
      <c r="H537" s="28">
        <v>5</v>
      </c>
      <c r="I537" s="40">
        <f t="shared" si="2"/>
        <v>0</v>
      </c>
      <c r="J537" s="56">
        <f t="shared" si="3"/>
        <v>0</v>
      </c>
      <c r="K537" s="57">
        <f>($G537+$I537)*THONG_TIN_CHUNG!B$11</f>
        <v>0</v>
      </c>
      <c r="L537" s="58">
        <v>0</v>
      </c>
      <c r="M537" s="59"/>
    </row>
    <row r="538" spans="2:13" ht="96.75" customHeight="1">
      <c r="B538" s="28"/>
      <c r="C538" s="28"/>
      <c r="D538" s="28"/>
      <c r="E538" s="39"/>
      <c r="F538" s="28"/>
      <c r="G538" s="28"/>
      <c r="H538" s="28">
        <v>5</v>
      </c>
      <c r="I538" s="40">
        <f t="shared" si="2"/>
        <v>0</v>
      </c>
      <c r="J538" s="56">
        <f t="shared" si="3"/>
        <v>0</v>
      </c>
      <c r="K538" s="57">
        <f>($G538+$I538)*THONG_TIN_CHUNG!B$11</f>
        <v>0</v>
      </c>
      <c r="L538" s="58">
        <v>0</v>
      </c>
      <c r="M538" s="59"/>
    </row>
    <row r="539" spans="2:13" ht="96.75" customHeight="1">
      <c r="B539" s="28"/>
      <c r="C539" s="28"/>
      <c r="D539" s="28"/>
      <c r="E539" s="39"/>
      <c r="F539" s="28"/>
      <c r="G539" s="28"/>
      <c r="H539" s="28">
        <v>5</v>
      </c>
      <c r="I539" s="40">
        <f t="shared" si="2"/>
        <v>0</v>
      </c>
      <c r="J539" s="56">
        <f t="shared" si="3"/>
        <v>0</v>
      </c>
      <c r="K539" s="57">
        <f>($G539+$I539)*THONG_TIN_CHUNG!B$11</f>
        <v>0</v>
      </c>
      <c r="L539" s="58">
        <v>0</v>
      </c>
      <c r="M539" s="59"/>
    </row>
    <row r="540" spans="2:13" ht="96.75" customHeight="1">
      <c r="B540" s="28"/>
      <c r="C540" s="28"/>
      <c r="D540" s="28"/>
      <c r="E540" s="39"/>
      <c r="F540" s="28"/>
      <c r="G540" s="28"/>
      <c r="H540" s="28">
        <v>5</v>
      </c>
      <c r="I540" s="40">
        <f t="shared" si="2"/>
        <v>0</v>
      </c>
      <c r="J540" s="56">
        <f t="shared" si="3"/>
        <v>0</v>
      </c>
      <c r="K540" s="57">
        <f>($G540+$I540)*THONG_TIN_CHUNG!B$11</f>
        <v>0</v>
      </c>
      <c r="L540" s="58">
        <v>0</v>
      </c>
      <c r="M540" s="59"/>
    </row>
    <row r="541" spans="2:13" ht="96.75" customHeight="1">
      <c r="B541" s="28"/>
      <c r="C541" s="28"/>
      <c r="D541" s="28"/>
      <c r="E541" s="39"/>
      <c r="F541" s="28"/>
      <c r="G541" s="28"/>
      <c r="H541" s="28">
        <v>5</v>
      </c>
      <c r="I541" s="40">
        <f t="shared" si="2"/>
        <v>0</v>
      </c>
      <c r="J541" s="56">
        <f t="shared" si="3"/>
        <v>0</v>
      </c>
      <c r="K541" s="57">
        <f>($G541+$I541)*THONG_TIN_CHUNG!B$11</f>
        <v>0</v>
      </c>
      <c r="L541" s="58">
        <v>0</v>
      </c>
      <c r="M541" s="59"/>
    </row>
    <row r="542" spans="2:13" ht="96.75" customHeight="1">
      <c r="B542" s="28"/>
      <c r="C542" s="28"/>
      <c r="D542" s="28"/>
      <c r="E542" s="39"/>
      <c r="F542" s="28"/>
      <c r="G542" s="28"/>
      <c r="H542" s="28">
        <v>5</v>
      </c>
      <c r="I542" s="40">
        <f t="shared" si="2"/>
        <v>0</v>
      </c>
      <c r="J542" s="56">
        <f t="shared" si="3"/>
        <v>0</v>
      </c>
      <c r="K542" s="57">
        <f>($G542+$I542)*THONG_TIN_CHUNG!B$11</f>
        <v>0</v>
      </c>
      <c r="L542" s="58">
        <v>0</v>
      </c>
      <c r="M542" s="59"/>
    </row>
    <row r="543" spans="2:13" ht="96.75" customHeight="1">
      <c r="B543" s="28"/>
      <c r="C543" s="28"/>
      <c r="D543" s="28"/>
      <c r="E543" s="39"/>
      <c r="F543" s="28"/>
      <c r="G543" s="28"/>
      <c r="H543" s="28">
        <v>5</v>
      </c>
      <c r="I543" s="40">
        <f t="shared" si="2"/>
        <v>0</v>
      </c>
      <c r="J543" s="56">
        <f t="shared" si="3"/>
        <v>0</v>
      </c>
      <c r="K543" s="57">
        <f>($G543+$I543)*THONG_TIN_CHUNG!B$11</f>
        <v>0</v>
      </c>
      <c r="L543" s="58">
        <v>0</v>
      </c>
      <c r="M543" s="59"/>
    </row>
    <row r="544" spans="2:13" ht="96.75" customHeight="1">
      <c r="B544" s="28"/>
      <c r="C544" s="28"/>
      <c r="D544" s="28"/>
      <c r="E544" s="39"/>
      <c r="F544" s="28"/>
      <c r="G544" s="28"/>
      <c r="H544" s="28">
        <v>5</v>
      </c>
      <c r="I544" s="40">
        <f t="shared" si="2"/>
        <v>0</v>
      </c>
      <c r="J544" s="56">
        <f t="shared" si="3"/>
        <v>0</v>
      </c>
      <c r="K544" s="57">
        <f>($G544+$I544)*THONG_TIN_CHUNG!B$11</f>
        <v>0</v>
      </c>
      <c r="L544" s="58">
        <v>0</v>
      </c>
      <c r="M544" s="59"/>
    </row>
    <row r="545" spans="2:13" ht="96.75" customHeight="1">
      <c r="B545" s="28"/>
      <c r="C545" s="28"/>
      <c r="D545" s="28"/>
      <c r="E545" s="39"/>
      <c r="F545" s="28"/>
      <c r="G545" s="28"/>
      <c r="H545" s="28">
        <v>5</v>
      </c>
      <c r="I545" s="40">
        <f t="shared" si="2"/>
        <v>0</v>
      </c>
      <c r="J545" s="56">
        <f t="shared" si="3"/>
        <v>0</v>
      </c>
      <c r="K545" s="57">
        <f>($G545+$I545)*THONG_TIN_CHUNG!B$11</f>
        <v>0</v>
      </c>
      <c r="L545" s="58">
        <v>0</v>
      </c>
      <c r="M545" s="59"/>
    </row>
    <row r="546" spans="2:13" ht="96.75" customHeight="1">
      <c r="B546" s="28"/>
      <c r="C546" s="28"/>
      <c r="D546" s="28"/>
      <c r="E546" s="39"/>
      <c r="F546" s="28"/>
      <c r="G546" s="28"/>
      <c r="H546" s="28">
        <v>5</v>
      </c>
      <c r="I546" s="40">
        <f t="shared" si="2"/>
        <v>0</v>
      </c>
      <c r="J546" s="56">
        <f t="shared" si="3"/>
        <v>0</v>
      </c>
      <c r="K546" s="57">
        <f>($G546+$I546)*THONG_TIN_CHUNG!B$11</f>
        <v>0</v>
      </c>
      <c r="L546" s="58">
        <v>0</v>
      </c>
      <c r="M546" s="59"/>
    </row>
    <row r="547" spans="2:13" ht="96.75" customHeight="1">
      <c r="B547" s="28"/>
      <c r="C547" s="28"/>
      <c r="D547" s="28"/>
      <c r="E547" s="39"/>
      <c r="F547" s="28"/>
      <c r="G547" s="28"/>
      <c r="H547" s="28">
        <v>5</v>
      </c>
      <c r="I547" s="40">
        <f t="shared" si="2"/>
        <v>0</v>
      </c>
      <c r="J547" s="56">
        <f t="shared" si="3"/>
        <v>0</v>
      </c>
      <c r="K547" s="57">
        <f>($G547+$I547)*THONG_TIN_CHUNG!B$11</f>
        <v>0</v>
      </c>
      <c r="L547" s="58">
        <v>0</v>
      </c>
      <c r="M547" s="59"/>
    </row>
    <row r="548" spans="2:13" ht="96.75" customHeight="1">
      <c r="B548" s="28"/>
      <c r="C548" s="28"/>
      <c r="D548" s="28"/>
      <c r="E548" s="39"/>
      <c r="F548" s="28"/>
      <c r="G548" s="28"/>
      <c r="H548" s="28">
        <v>5</v>
      </c>
      <c r="I548" s="40">
        <f t="shared" si="2"/>
        <v>0</v>
      </c>
      <c r="J548" s="56">
        <f t="shared" si="3"/>
        <v>0</v>
      </c>
      <c r="K548" s="57">
        <f>($G548+$I548)*THONG_TIN_CHUNG!B$11</f>
        <v>0</v>
      </c>
      <c r="L548" s="58">
        <v>0</v>
      </c>
      <c r="M548" s="59"/>
    </row>
    <row r="549" spans="2:13" ht="96.75" customHeight="1">
      <c r="B549" s="28"/>
      <c r="C549" s="28"/>
      <c r="D549" s="28"/>
      <c r="E549" s="39"/>
      <c r="F549" s="28"/>
      <c r="G549" s="28"/>
      <c r="H549" s="28">
        <v>5</v>
      </c>
      <c r="I549" s="40">
        <f t="shared" si="2"/>
        <v>0</v>
      </c>
      <c r="J549" s="56">
        <f t="shared" si="3"/>
        <v>0</v>
      </c>
      <c r="K549" s="57">
        <f>($G549+$I549)*THONG_TIN_CHUNG!B$11</f>
        <v>0</v>
      </c>
      <c r="L549" s="58">
        <v>0</v>
      </c>
      <c r="M549" s="59"/>
    </row>
    <row r="550" spans="2:13" ht="96.75" customHeight="1">
      <c r="B550" s="28"/>
      <c r="C550" s="28"/>
      <c r="D550" s="28"/>
      <c r="E550" s="39"/>
      <c r="F550" s="28"/>
      <c r="G550" s="28"/>
      <c r="H550" s="28">
        <v>5</v>
      </c>
      <c r="I550" s="40">
        <f t="shared" si="2"/>
        <v>0</v>
      </c>
      <c r="J550" s="56">
        <f t="shared" si="3"/>
        <v>0</v>
      </c>
      <c r="K550" s="57">
        <f>($G550+$I550)*THONG_TIN_CHUNG!B$11</f>
        <v>0</v>
      </c>
      <c r="L550" s="58">
        <v>0</v>
      </c>
      <c r="M550" s="59"/>
    </row>
    <row r="551" spans="2:13" ht="96.75" customHeight="1">
      <c r="B551" s="28"/>
      <c r="C551" s="28"/>
      <c r="D551" s="28"/>
      <c r="E551" s="39"/>
      <c r="F551" s="28"/>
      <c r="G551" s="28"/>
      <c r="H551" s="28">
        <v>5</v>
      </c>
      <c r="I551" s="40">
        <f t="shared" si="2"/>
        <v>0</v>
      </c>
      <c r="J551" s="56">
        <f t="shared" si="3"/>
        <v>0</v>
      </c>
      <c r="K551" s="57">
        <f>($G551+$I551)*THONG_TIN_CHUNG!B$11</f>
        <v>0</v>
      </c>
      <c r="L551" s="58">
        <v>0</v>
      </c>
      <c r="M551" s="59"/>
    </row>
    <row r="552" spans="2:13" ht="96.75" customHeight="1">
      <c r="B552" s="28"/>
      <c r="C552" s="28"/>
      <c r="D552" s="28"/>
      <c r="E552" s="39"/>
      <c r="F552" s="28"/>
      <c r="G552" s="28"/>
      <c r="H552" s="28">
        <v>5</v>
      </c>
      <c r="I552" s="40">
        <f t="shared" si="2"/>
        <v>0</v>
      </c>
      <c r="J552" s="56">
        <f t="shared" si="3"/>
        <v>0</v>
      </c>
      <c r="K552" s="57">
        <f>($G552+$I552)*THONG_TIN_CHUNG!B$11</f>
        <v>0</v>
      </c>
      <c r="L552" s="58">
        <v>0</v>
      </c>
      <c r="M552" s="59"/>
    </row>
    <row r="553" spans="2:13" ht="96.75" customHeight="1">
      <c r="B553" s="28"/>
      <c r="C553" s="28"/>
      <c r="D553" s="28"/>
      <c r="E553" s="39"/>
      <c r="F553" s="28"/>
      <c r="G553" s="28"/>
      <c r="H553" s="28">
        <v>5</v>
      </c>
      <c r="I553" s="40">
        <f t="shared" si="2"/>
        <v>0</v>
      </c>
      <c r="J553" s="56">
        <f t="shared" si="3"/>
        <v>0</v>
      </c>
      <c r="K553" s="57">
        <f>($G553+$I553)*THONG_TIN_CHUNG!B$11</f>
        <v>0</v>
      </c>
      <c r="L553" s="58">
        <v>0</v>
      </c>
      <c r="M553" s="59"/>
    </row>
    <row r="554" spans="2:13" ht="96.75" customHeight="1">
      <c r="B554" s="28"/>
      <c r="C554" s="28"/>
      <c r="D554" s="28"/>
      <c r="E554" s="39"/>
      <c r="F554" s="28"/>
      <c r="G554" s="28"/>
      <c r="H554" s="28">
        <v>5</v>
      </c>
      <c r="I554" s="40">
        <f t="shared" si="2"/>
        <v>0</v>
      </c>
      <c r="J554" s="56">
        <f t="shared" si="3"/>
        <v>0</v>
      </c>
      <c r="K554" s="57">
        <f>($G554+$I554)*THONG_TIN_CHUNG!B$11</f>
        <v>0</v>
      </c>
      <c r="L554" s="58">
        <v>0</v>
      </c>
      <c r="M554" s="59"/>
    </row>
    <row r="555" spans="2:13" ht="96.75" customHeight="1">
      <c r="B555" s="28"/>
      <c r="C555" s="28"/>
      <c r="D555" s="28"/>
      <c r="E555" s="39"/>
      <c r="F555" s="28"/>
      <c r="G555" s="28"/>
      <c r="H555" s="28">
        <v>5</v>
      </c>
      <c r="I555" s="40">
        <f t="shared" si="2"/>
        <v>0</v>
      </c>
      <c r="J555" s="56">
        <f t="shared" si="3"/>
        <v>0</v>
      </c>
      <c r="K555" s="57">
        <f>($G555+$I555)*THONG_TIN_CHUNG!B$11</f>
        <v>0</v>
      </c>
      <c r="L555" s="58">
        <v>0</v>
      </c>
      <c r="M555" s="59"/>
    </row>
    <row r="556" spans="2:13" ht="96.75" customHeight="1">
      <c r="B556" s="28"/>
      <c r="C556" s="28"/>
      <c r="D556" s="28"/>
      <c r="E556" s="39"/>
      <c r="F556" s="28"/>
      <c r="G556" s="28"/>
      <c r="H556" s="28">
        <v>5</v>
      </c>
      <c r="I556" s="40">
        <f t="shared" si="2"/>
        <v>0</v>
      </c>
      <c r="J556" s="56">
        <f t="shared" si="3"/>
        <v>0</v>
      </c>
      <c r="K556" s="57">
        <f>($G556+$I556)*THONG_TIN_CHUNG!B$11</f>
        <v>0</v>
      </c>
      <c r="L556" s="58">
        <v>0</v>
      </c>
      <c r="M556" s="59"/>
    </row>
    <row r="557" spans="2:13" ht="96.75" customHeight="1">
      <c r="B557" s="28"/>
      <c r="C557" s="28"/>
      <c r="D557" s="28"/>
      <c r="E557" s="39"/>
      <c r="F557" s="28"/>
      <c r="G557" s="28"/>
      <c r="H557" s="28">
        <v>5</v>
      </c>
      <c r="I557" s="40">
        <f t="shared" si="2"/>
        <v>0</v>
      </c>
      <c r="J557" s="56">
        <f t="shared" si="3"/>
        <v>0</v>
      </c>
      <c r="K557" s="57">
        <f>($G557+$I557)*THONG_TIN_CHUNG!B$11</f>
        <v>0</v>
      </c>
      <c r="L557" s="58">
        <v>0</v>
      </c>
      <c r="M557" s="59"/>
    </row>
    <row r="558" spans="2:13" ht="96.75" customHeight="1">
      <c r="B558" s="28"/>
      <c r="C558" s="28"/>
      <c r="D558" s="28"/>
      <c r="E558" s="39"/>
      <c r="F558" s="28"/>
      <c r="G558" s="28"/>
      <c r="H558" s="28">
        <v>5</v>
      </c>
      <c r="I558" s="40">
        <f t="shared" si="2"/>
        <v>0</v>
      </c>
      <c r="J558" s="56">
        <f t="shared" si="3"/>
        <v>0</v>
      </c>
      <c r="K558" s="57">
        <f>($G558+$I558)*THONG_TIN_CHUNG!B$11</f>
        <v>0</v>
      </c>
      <c r="L558" s="58">
        <v>0</v>
      </c>
      <c r="M558" s="59"/>
    </row>
    <row r="559" spans="2:13" ht="96.75" customHeight="1">
      <c r="B559" s="28"/>
      <c r="C559" s="28"/>
      <c r="D559" s="28"/>
      <c r="E559" s="39"/>
      <c r="F559" s="28"/>
      <c r="G559" s="28"/>
      <c r="H559" s="28">
        <v>5</v>
      </c>
      <c r="I559" s="40">
        <f t="shared" si="2"/>
        <v>0</v>
      </c>
      <c r="J559" s="56">
        <f t="shared" si="3"/>
        <v>0</v>
      </c>
      <c r="K559" s="57">
        <f>($G559+$I559)*THONG_TIN_CHUNG!B$11</f>
        <v>0</v>
      </c>
      <c r="L559" s="58">
        <v>0</v>
      </c>
      <c r="M559" s="59"/>
    </row>
    <row r="560" spans="2:13" ht="96.75" customHeight="1">
      <c r="B560" s="28"/>
      <c r="C560" s="28"/>
      <c r="D560" s="28"/>
      <c r="E560" s="39"/>
      <c r="F560" s="28"/>
      <c r="G560" s="28"/>
      <c r="H560" s="28">
        <v>5</v>
      </c>
      <c r="I560" s="40">
        <f t="shared" si="2"/>
        <v>0</v>
      </c>
      <c r="J560" s="56">
        <f t="shared" si="3"/>
        <v>0</v>
      </c>
      <c r="K560" s="57">
        <f>($G560+$I560)*THONG_TIN_CHUNG!B$11</f>
        <v>0</v>
      </c>
      <c r="L560" s="58">
        <v>0</v>
      </c>
      <c r="M560" s="59"/>
    </row>
    <row r="561" spans="2:13" ht="96.75" customHeight="1">
      <c r="B561" s="28"/>
      <c r="C561" s="28"/>
      <c r="D561" s="28"/>
      <c r="E561" s="39"/>
      <c r="F561" s="28"/>
      <c r="G561" s="28"/>
      <c r="H561" s="28">
        <v>5</v>
      </c>
      <c r="I561" s="40">
        <f t="shared" si="2"/>
        <v>0</v>
      </c>
      <c r="J561" s="56">
        <f t="shared" si="3"/>
        <v>0</v>
      </c>
      <c r="K561" s="57">
        <f>($G561+$I561)*THONG_TIN_CHUNG!B$11</f>
        <v>0</v>
      </c>
      <c r="L561" s="58">
        <v>0</v>
      </c>
      <c r="M561" s="59"/>
    </row>
    <row r="562" spans="2:13" ht="96.75" customHeight="1">
      <c r="B562" s="28"/>
      <c r="C562" s="28"/>
      <c r="D562" s="28"/>
      <c r="E562" s="39"/>
      <c r="F562" s="28"/>
      <c r="G562" s="28"/>
      <c r="H562" s="28">
        <v>5</v>
      </c>
      <c r="I562" s="40">
        <f t="shared" si="2"/>
        <v>0</v>
      </c>
      <c r="J562" s="56">
        <f t="shared" si="3"/>
        <v>0</v>
      </c>
      <c r="K562" s="57">
        <f>($G562+$I562)*THONG_TIN_CHUNG!B$11</f>
        <v>0</v>
      </c>
      <c r="L562" s="58">
        <v>0</v>
      </c>
      <c r="M562" s="59"/>
    </row>
    <row r="563" spans="2:13" ht="96.75" customHeight="1">
      <c r="B563" s="28"/>
      <c r="C563" s="28"/>
      <c r="D563" s="28"/>
      <c r="E563" s="39"/>
      <c r="F563" s="28"/>
      <c r="G563" s="28"/>
      <c r="H563" s="28">
        <v>5</v>
      </c>
      <c r="I563" s="40">
        <f t="shared" si="2"/>
        <v>0</v>
      </c>
      <c r="J563" s="56">
        <f t="shared" si="3"/>
        <v>0</v>
      </c>
      <c r="K563" s="57">
        <f>($G563+$I563)*THONG_TIN_CHUNG!B$11</f>
        <v>0</v>
      </c>
      <c r="L563" s="58">
        <v>0</v>
      </c>
      <c r="M563" s="59"/>
    </row>
    <row r="564" spans="2:13" ht="96.75" customHeight="1">
      <c r="B564" s="28"/>
      <c r="C564" s="28"/>
      <c r="D564" s="28"/>
      <c r="E564" s="39"/>
      <c r="F564" s="28"/>
      <c r="G564" s="28"/>
      <c r="H564" s="28">
        <v>5</v>
      </c>
      <c r="I564" s="40">
        <f t="shared" si="2"/>
        <v>0</v>
      </c>
      <c r="J564" s="56">
        <f t="shared" si="3"/>
        <v>0</v>
      </c>
      <c r="K564" s="57">
        <f>($G564+$I564)*THONG_TIN_CHUNG!B$11</f>
        <v>0</v>
      </c>
      <c r="L564" s="58">
        <v>0</v>
      </c>
      <c r="M564" s="59"/>
    </row>
    <row r="565" spans="2:13" ht="96.75" customHeight="1">
      <c r="B565" s="28"/>
      <c r="C565" s="28"/>
      <c r="D565" s="28"/>
      <c r="E565" s="39"/>
      <c r="F565" s="28"/>
      <c r="G565" s="28"/>
      <c r="H565" s="28">
        <v>5</v>
      </c>
      <c r="I565" s="40">
        <f t="shared" si="2"/>
        <v>0</v>
      </c>
      <c r="J565" s="56">
        <f t="shared" si="3"/>
        <v>0</v>
      </c>
      <c r="K565" s="57">
        <f>($G565+$I565)*THONG_TIN_CHUNG!B$11</f>
        <v>0</v>
      </c>
      <c r="L565" s="58">
        <v>0</v>
      </c>
      <c r="M565" s="59"/>
    </row>
    <row r="566" spans="2:13" ht="96.75" customHeight="1">
      <c r="B566" s="28"/>
      <c r="C566" s="28"/>
      <c r="D566" s="28"/>
      <c r="E566" s="39"/>
      <c r="F566" s="28"/>
      <c r="G566" s="28"/>
      <c r="H566" s="28">
        <v>5</v>
      </c>
      <c r="I566" s="40">
        <f t="shared" si="2"/>
        <v>0</v>
      </c>
      <c r="J566" s="56">
        <f t="shared" si="3"/>
        <v>0</v>
      </c>
      <c r="K566" s="57">
        <f>($G566+$I566)*THONG_TIN_CHUNG!B$11</f>
        <v>0</v>
      </c>
      <c r="L566" s="58">
        <v>0</v>
      </c>
      <c r="M566" s="59"/>
    </row>
    <row r="567" spans="2:13" ht="96.75" customHeight="1">
      <c r="B567" s="28"/>
      <c r="C567" s="28"/>
      <c r="D567" s="28"/>
      <c r="E567" s="39"/>
      <c r="F567" s="28"/>
      <c r="G567" s="28"/>
      <c r="H567" s="28">
        <v>5</v>
      </c>
      <c r="I567" s="40">
        <f t="shared" si="2"/>
        <v>0</v>
      </c>
      <c r="J567" s="56">
        <f t="shared" si="3"/>
        <v>0</v>
      </c>
      <c r="K567" s="57">
        <f>($G567+$I567)*THONG_TIN_CHUNG!B$11</f>
        <v>0</v>
      </c>
      <c r="L567" s="58">
        <v>0</v>
      </c>
      <c r="M567" s="59"/>
    </row>
    <row r="568" spans="2:13" ht="96.75" customHeight="1">
      <c r="B568" s="28"/>
      <c r="C568" s="28"/>
      <c r="D568" s="28"/>
      <c r="E568" s="39"/>
      <c r="F568" s="28"/>
      <c r="G568" s="28"/>
      <c r="H568" s="28">
        <v>5</v>
      </c>
      <c r="I568" s="40">
        <f t="shared" si="2"/>
        <v>0</v>
      </c>
      <c r="J568" s="56">
        <f t="shared" si="3"/>
        <v>0</v>
      </c>
      <c r="K568" s="57">
        <f>($G568+$I568)*THONG_TIN_CHUNG!B$11</f>
        <v>0</v>
      </c>
      <c r="L568" s="58">
        <v>0</v>
      </c>
      <c r="M568" s="59"/>
    </row>
    <row r="569" spans="2:13" ht="96.75" customHeight="1">
      <c r="B569" s="28"/>
      <c r="C569" s="28"/>
      <c r="D569" s="28"/>
      <c r="E569" s="39"/>
      <c r="F569" s="28"/>
      <c r="G569" s="28"/>
      <c r="H569" s="28">
        <v>5</v>
      </c>
      <c r="I569" s="40">
        <f t="shared" si="2"/>
        <v>0</v>
      </c>
      <c r="J569" s="56">
        <f t="shared" si="3"/>
        <v>0</v>
      </c>
      <c r="K569" s="57">
        <f>($G569+$I569)*THONG_TIN_CHUNG!B$11</f>
        <v>0</v>
      </c>
      <c r="L569" s="58">
        <v>0</v>
      </c>
      <c r="M569" s="59"/>
    </row>
    <row r="570" spans="2:13" ht="96.75" customHeight="1">
      <c r="B570" s="28"/>
      <c r="C570" s="28"/>
      <c r="D570" s="28"/>
      <c r="E570" s="39"/>
      <c r="F570" s="28"/>
      <c r="G570" s="28"/>
      <c r="H570" s="28">
        <v>5</v>
      </c>
      <c r="I570" s="40">
        <f t="shared" si="2"/>
        <v>0</v>
      </c>
      <c r="J570" s="56">
        <f t="shared" si="3"/>
        <v>0</v>
      </c>
      <c r="K570" s="57">
        <f>($G570+$I570)*THONG_TIN_CHUNG!B$11</f>
        <v>0</v>
      </c>
      <c r="L570" s="58">
        <v>0</v>
      </c>
      <c r="M570" s="59"/>
    </row>
    <row r="571" spans="2:13" ht="96.75" customHeight="1">
      <c r="B571" s="28"/>
      <c r="C571" s="28"/>
      <c r="D571" s="28"/>
      <c r="E571" s="39"/>
      <c r="F571" s="28"/>
      <c r="G571" s="28"/>
      <c r="H571" s="28">
        <v>5</v>
      </c>
      <c r="I571" s="40">
        <f t="shared" si="2"/>
        <v>0</v>
      </c>
      <c r="J571" s="56">
        <f t="shared" si="3"/>
        <v>0</v>
      </c>
      <c r="K571" s="57">
        <f>($G571+$I571)*THONG_TIN_CHUNG!B$11</f>
        <v>0</v>
      </c>
      <c r="L571" s="58">
        <v>0</v>
      </c>
      <c r="M571" s="59"/>
    </row>
    <row r="572" spans="2:13" ht="96.75" customHeight="1">
      <c r="B572" s="28"/>
      <c r="C572" s="28"/>
      <c r="D572" s="28"/>
      <c r="E572" s="39"/>
      <c r="F572" s="28"/>
      <c r="G572" s="28"/>
      <c r="H572" s="28">
        <v>5</v>
      </c>
      <c r="I572" s="40">
        <f t="shared" si="2"/>
        <v>0</v>
      </c>
      <c r="J572" s="56">
        <f t="shared" si="3"/>
        <v>0</v>
      </c>
      <c r="K572" s="57">
        <f>($G572+$I572)*THONG_TIN_CHUNG!B$11</f>
        <v>0</v>
      </c>
      <c r="L572" s="58">
        <v>0</v>
      </c>
      <c r="M572" s="59"/>
    </row>
    <row r="573" spans="2:13" ht="96.75" customHeight="1">
      <c r="B573" s="28"/>
      <c r="C573" s="28"/>
      <c r="D573" s="28"/>
      <c r="E573" s="39"/>
      <c r="F573" s="28"/>
      <c r="G573" s="28"/>
      <c r="H573" s="28">
        <v>5</v>
      </c>
      <c r="I573" s="40">
        <f t="shared" si="2"/>
        <v>0</v>
      </c>
      <c r="J573" s="56">
        <f t="shared" si="3"/>
        <v>0</v>
      </c>
      <c r="K573" s="57">
        <f>($G573+$I573)*THONG_TIN_CHUNG!B$11</f>
        <v>0</v>
      </c>
      <c r="L573" s="58">
        <v>0</v>
      </c>
      <c r="M573" s="59"/>
    </row>
    <row r="574" spans="2:13" ht="96.75" customHeight="1">
      <c r="B574" s="28"/>
      <c r="C574" s="28"/>
      <c r="D574" s="28"/>
      <c r="E574" s="39"/>
      <c r="F574" s="28"/>
      <c r="G574" s="28"/>
      <c r="H574" s="28">
        <v>5</v>
      </c>
      <c r="I574" s="40">
        <f t="shared" si="2"/>
        <v>0</v>
      </c>
      <c r="J574" s="56">
        <f t="shared" si="3"/>
        <v>0</v>
      </c>
      <c r="K574" s="57">
        <f>($G574+$I574)*THONG_TIN_CHUNG!B$11</f>
        <v>0</v>
      </c>
      <c r="L574" s="58">
        <v>0</v>
      </c>
      <c r="M574" s="59"/>
    </row>
    <row r="575" spans="2:13" ht="96.75" customHeight="1">
      <c r="B575" s="28"/>
      <c r="C575" s="28"/>
      <c r="D575" s="28"/>
      <c r="E575" s="39"/>
      <c r="F575" s="28"/>
      <c r="G575" s="28"/>
      <c r="H575" s="28">
        <v>5</v>
      </c>
      <c r="I575" s="40">
        <f t="shared" si="2"/>
        <v>0</v>
      </c>
      <c r="J575" s="56">
        <f t="shared" si="3"/>
        <v>0</v>
      </c>
      <c r="K575" s="57">
        <f>($G575+$I575)*THONG_TIN_CHUNG!B$11</f>
        <v>0</v>
      </c>
      <c r="L575" s="58">
        <v>0</v>
      </c>
      <c r="M575" s="59"/>
    </row>
    <row r="576" spans="2:13" ht="96.75" customHeight="1">
      <c r="B576" s="28"/>
      <c r="C576" s="28"/>
      <c r="D576" s="28"/>
      <c r="E576" s="39"/>
      <c r="F576" s="28"/>
      <c r="G576" s="28"/>
      <c r="H576" s="28">
        <v>5</v>
      </c>
      <c r="I576" s="40">
        <f t="shared" si="2"/>
        <v>0</v>
      </c>
      <c r="J576" s="56">
        <f t="shared" si="3"/>
        <v>0</v>
      </c>
      <c r="K576" s="57">
        <f>($G576+$I576)*THONG_TIN_CHUNG!B$11</f>
        <v>0</v>
      </c>
      <c r="L576" s="58">
        <v>0</v>
      </c>
      <c r="M576" s="59"/>
    </row>
    <row r="577" spans="2:13" ht="96.75" customHeight="1">
      <c r="B577" s="28"/>
      <c r="C577" s="28"/>
      <c r="D577" s="28"/>
      <c r="E577" s="39"/>
      <c r="F577" s="28"/>
      <c r="G577" s="28"/>
      <c r="H577" s="28">
        <v>5</v>
      </c>
      <c r="I577" s="40">
        <f t="shared" si="2"/>
        <v>0</v>
      </c>
      <c r="J577" s="56">
        <f t="shared" si="3"/>
        <v>0</v>
      </c>
      <c r="K577" s="57">
        <f>($G577+$I577)*THONG_TIN_CHUNG!B$11</f>
        <v>0</v>
      </c>
      <c r="L577" s="58">
        <v>0</v>
      </c>
      <c r="M577" s="59"/>
    </row>
    <row r="578" spans="2:13" ht="96.75" customHeight="1">
      <c r="B578" s="28"/>
      <c r="C578" s="28"/>
      <c r="D578" s="28"/>
      <c r="E578" s="39"/>
      <c r="F578" s="28"/>
      <c r="G578" s="28"/>
      <c r="H578" s="28">
        <v>5</v>
      </c>
      <c r="I578" s="40">
        <f t="shared" si="2"/>
        <v>0</v>
      </c>
      <c r="J578" s="56">
        <f t="shared" si="3"/>
        <v>0</v>
      </c>
      <c r="K578" s="57">
        <f>($G578+$I578)*THONG_TIN_CHUNG!B$11</f>
        <v>0</v>
      </c>
      <c r="L578" s="58">
        <v>0</v>
      </c>
      <c r="M578" s="59"/>
    </row>
    <row r="579" spans="2:13" ht="96.75" customHeight="1">
      <c r="B579" s="28"/>
      <c r="C579" s="28"/>
      <c r="D579" s="28"/>
      <c r="E579" s="39"/>
      <c r="F579" s="28"/>
      <c r="G579" s="28"/>
      <c r="H579" s="28">
        <v>5</v>
      </c>
      <c r="I579" s="40">
        <f t="shared" si="2"/>
        <v>0</v>
      </c>
      <c r="J579" s="56">
        <f t="shared" si="3"/>
        <v>0</v>
      </c>
      <c r="K579" s="57">
        <f>($G579+$I579)*THONG_TIN_CHUNG!B$11</f>
        <v>0</v>
      </c>
      <c r="L579" s="58">
        <v>0</v>
      </c>
      <c r="M579" s="59"/>
    </row>
    <row r="580" spans="2:13" ht="96.75" customHeight="1">
      <c r="B580" s="28"/>
      <c r="C580" s="28"/>
      <c r="D580" s="28"/>
      <c r="E580" s="39"/>
      <c r="F580" s="28"/>
      <c r="G580" s="28"/>
      <c r="H580" s="28">
        <v>5</v>
      </c>
      <c r="I580" s="40">
        <f t="shared" si="2"/>
        <v>0</v>
      </c>
      <c r="J580" s="56">
        <f t="shared" si="3"/>
        <v>0</v>
      </c>
      <c r="K580" s="57">
        <f>($G580+$I580)*THONG_TIN_CHUNG!B$11</f>
        <v>0</v>
      </c>
      <c r="L580" s="58">
        <v>0</v>
      </c>
      <c r="M580" s="59"/>
    </row>
    <row r="581" spans="2:13" ht="96.75" customHeight="1">
      <c r="B581" s="28"/>
      <c r="C581" s="28"/>
      <c r="D581" s="28"/>
      <c r="E581" s="39"/>
      <c r="F581" s="28"/>
      <c r="G581" s="28"/>
      <c r="H581" s="28">
        <v>5</v>
      </c>
      <c r="I581" s="40">
        <f t="shared" si="2"/>
        <v>0</v>
      </c>
      <c r="J581" s="56">
        <f t="shared" si="3"/>
        <v>0</v>
      </c>
      <c r="K581" s="57">
        <f>($G581+$I581)*THONG_TIN_CHUNG!B$11</f>
        <v>0</v>
      </c>
      <c r="L581" s="58">
        <v>0</v>
      </c>
      <c r="M581" s="59"/>
    </row>
    <row r="582" spans="2:13" ht="96.75" customHeight="1">
      <c r="B582" s="28"/>
      <c r="C582" s="28"/>
      <c r="D582" s="28"/>
      <c r="E582" s="39"/>
      <c r="F582" s="28"/>
      <c r="G582" s="28"/>
      <c r="H582" s="28">
        <v>5</v>
      </c>
      <c r="I582" s="40">
        <f t="shared" si="2"/>
        <v>0</v>
      </c>
      <c r="J582" s="56">
        <f t="shared" si="3"/>
        <v>0</v>
      </c>
      <c r="K582" s="57">
        <f>($G582+$I582)*THONG_TIN_CHUNG!B$11</f>
        <v>0</v>
      </c>
      <c r="L582" s="58">
        <v>0</v>
      </c>
      <c r="M582" s="59"/>
    </row>
    <row r="583" spans="2:13" ht="96.75" customHeight="1">
      <c r="B583" s="28"/>
      <c r="C583" s="28"/>
      <c r="D583" s="28"/>
      <c r="E583" s="39"/>
      <c r="F583" s="28"/>
      <c r="G583" s="28"/>
      <c r="H583" s="28">
        <v>5</v>
      </c>
      <c r="I583" s="40">
        <f t="shared" si="2"/>
        <v>0</v>
      </c>
      <c r="J583" s="56">
        <f t="shared" si="3"/>
        <v>0</v>
      </c>
      <c r="K583" s="57">
        <f>($G583+$I583)*THONG_TIN_CHUNG!B$11</f>
        <v>0</v>
      </c>
      <c r="L583" s="58">
        <v>0</v>
      </c>
      <c r="M583" s="59"/>
    </row>
    <row r="584" spans="2:13" ht="96.75" customHeight="1">
      <c r="B584" s="28"/>
      <c r="C584" s="28"/>
      <c r="D584" s="28"/>
      <c r="E584" s="39"/>
      <c r="F584" s="28"/>
      <c r="G584" s="28"/>
      <c r="H584" s="28">
        <v>5</v>
      </c>
      <c r="I584" s="40">
        <f t="shared" si="2"/>
        <v>0</v>
      </c>
      <c r="J584" s="56">
        <f t="shared" si="3"/>
        <v>0</v>
      </c>
      <c r="K584" s="57">
        <f>($G584+$I584)*THONG_TIN_CHUNG!B$11</f>
        <v>0</v>
      </c>
      <c r="L584" s="58">
        <v>0</v>
      </c>
      <c r="M584" s="59"/>
    </row>
    <row r="585" spans="2:13" ht="96.75" customHeight="1">
      <c r="B585" s="28"/>
      <c r="C585" s="28"/>
      <c r="D585" s="28"/>
      <c r="E585" s="39"/>
      <c r="F585" s="28"/>
      <c r="G585" s="28"/>
      <c r="H585" s="28">
        <v>5</v>
      </c>
      <c r="I585" s="40">
        <f t="shared" si="2"/>
        <v>0</v>
      </c>
      <c r="J585" s="56">
        <f t="shared" si="3"/>
        <v>0</v>
      </c>
      <c r="K585" s="57">
        <f>($G585+$I585)*THONG_TIN_CHUNG!B$11</f>
        <v>0</v>
      </c>
      <c r="L585" s="58">
        <v>0</v>
      </c>
      <c r="M585" s="59"/>
    </row>
    <row r="586" spans="2:13" ht="96.75" customHeight="1">
      <c r="B586" s="28"/>
      <c r="C586" s="28"/>
      <c r="D586" s="28"/>
      <c r="E586" s="39"/>
      <c r="F586" s="28"/>
      <c r="G586" s="28"/>
      <c r="H586" s="28">
        <v>5</v>
      </c>
      <c r="I586" s="40">
        <f t="shared" si="2"/>
        <v>0</v>
      </c>
      <c r="J586" s="56">
        <f t="shared" si="3"/>
        <v>0</v>
      </c>
      <c r="K586" s="57">
        <f>($G586+$I586)*THONG_TIN_CHUNG!B$11</f>
        <v>0</v>
      </c>
      <c r="L586" s="58">
        <v>0</v>
      </c>
      <c r="M586" s="59"/>
    </row>
    <row r="587" spans="2:13" ht="96.75" customHeight="1">
      <c r="B587" s="28"/>
      <c r="C587" s="28"/>
      <c r="D587" s="28"/>
      <c r="E587" s="39"/>
      <c r="F587" s="28"/>
      <c r="G587" s="28"/>
      <c r="H587" s="28">
        <v>5</v>
      </c>
      <c r="I587" s="40">
        <f t="shared" si="2"/>
        <v>0</v>
      </c>
      <c r="J587" s="56">
        <f t="shared" si="3"/>
        <v>0</v>
      </c>
      <c r="K587" s="57">
        <f>($G587+$I587)*THONG_TIN_CHUNG!B$11</f>
        <v>0</v>
      </c>
      <c r="L587" s="58">
        <v>0</v>
      </c>
      <c r="M587" s="59"/>
    </row>
    <row r="588" spans="2:13" ht="96.75" customHeight="1">
      <c r="B588" s="28"/>
      <c r="C588" s="28"/>
      <c r="D588" s="28"/>
      <c r="E588" s="39"/>
      <c r="F588" s="28"/>
      <c r="G588" s="28"/>
      <c r="H588" s="28">
        <v>5</v>
      </c>
      <c r="I588" s="40">
        <f t="shared" si="2"/>
        <v>0</v>
      </c>
      <c r="J588" s="56">
        <f t="shared" si="3"/>
        <v>0</v>
      </c>
      <c r="K588" s="57">
        <f>($G588+$I588)*THONG_TIN_CHUNG!B$11</f>
        <v>0</v>
      </c>
      <c r="L588" s="58">
        <v>0</v>
      </c>
      <c r="M588" s="59"/>
    </row>
    <row r="589" spans="2:13" ht="96.75" customHeight="1">
      <c r="B589" s="28"/>
      <c r="C589" s="28"/>
      <c r="D589" s="28"/>
      <c r="E589" s="39"/>
      <c r="F589" s="28"/>
      <c r="G589" s="28"/>
      <c r="H589" s="28">
        <v>5</v>
      </c>
      <c r="I589" s="40">
        <f t="shared" si="2"/>
        <v>0</v>
      </c>
      <c r="J589" s="56">
        <f t="shared" si="3"/>
        <v>0</v>
      </c>
      <c r="K589" s="57">
        <f>($G589+$I589)*THONG_TIN_CHUNG!B$11</f>
        <v>0</v>
      </c>
      <c r="L589" s="58">
        <v>0</v>
      </c>
      <c r="M589" s="59"/>
    </row>
    <row r="590" spans="2:13" ht="96.75" customHeight="1">
      <c r="B590" s="28"/>
      <c r="C590" s="28"/>
      <c r="D590" s="28"/>
      <c r="E590" s="39"/>
      <c r="F590" s="28"/>
      <c r="G590" s="28"/>
      <c r="H590" s="28">
        <v>5</v>
      </c>
      <c r="I590" s="40">
        <f t="shared" si="2"/>
        <v>0</v>
      </c>
      <c r="J590" s="56">
        <f t="shared" si="3"/>
        <v>0</v>
      </c>
      <c r="K590" s="57">
        <f>($G590+$I590)*THONG_TIN_CHUNG!B$11</f>
        <v>0</v>
      </c>
      <c r="L590" s="58">
        <v>0</v>
      </c>
      <c r="M590" s="59"/>
    </row>
    <row r="591" spans="2:13" ht="96.75" customHeight="1">
      <c r="B591" s="28"/>
      <c r="C591" s="28"/>
      <c r="D591" s="28"/>
      <c r="E591" s="39"/>
      <c r="F591" s="28"/>
      <c r="G591" s="28"/>
      <c r="H591" s="28">
        <v>5</v>
      </c>
      <c r="I591" s="40">
        <f t="shared" si="2"/>
        <v>0</v>
      </c>
      <c r="J591" s="56">
        <f t="shared" si="3"/>
        <v>0</v>
      </c>
      <c r="K591" s="57">
        <f>($G591+$I591)*THONG_TIN_CHUNG!B$11</f>
        <v>0</v>
      </c>
      <c r="L591" s="58">
        <v>0</v>
      </c>
      <c r="M591" s="59"/>
    </row>
    <row r="592" spans="2:13" ht="96.75" customHeight="1">
      <c r="B592" s="28"/>
      <c r="C592" s="28"/>
      <c r="D592" s="28"/>
      <c r="E592" s="39"/>
      <c r="F592" s="28"/>
      <c r="G592" s="28"/>
      <c r="H592" s="28">
        <v>5</v>
      </c>
      <c r="I592" s="40">
        <f t="shared" si="2"/>
        <v>0</v>
      </c>
      <c r="J592" s="56">
        <f t="shared" si="3"/>
        <v>0</v>
      </c>
      <c r="K592" s="57">
        <f>($G592+$I592)*THONG_TIN_CHUNG!B$11</f>
        <v>0</v>
      </c>
      <c r="L592" s="58">
        <v>0</v>
      </c>
      <c r="M592" s="59"/>
    </row>
    <row r="593" spans="2:13" ht="96.75" customHeight="1">
      <c r="B593" s="28"/>
      <c r="C593" s="28"/>
      <c r="D593" s="28"/>
      <c r="E593" s="39"/>
      <c r="F593" s="28"/>
      <c r="G593" s="28"/>
      <c r="H593" s="28">
        <v>5</v>
      </c>
      <c r="I593" s="40">
        <f t="shared" si="2"/>
        <v>0</v>
      </c>
      <c r="J593" s="56">
        <f t="shared" si="3"/>
        <v>0</v>
      </c>
      <c r="K593" s="57">
        <f>($G593+$I593)*THONG_TIN_CHUNG!B$11</f>
        <v>0</v>
      </c>
      <c r="L593" s="58">
        <v>0</v>
      </c>
      <c r="M593" s="59"/>
    </row>
    <row r="594" spans="2:13" ht="96.75" customHeight="1">
      <c r="B594" s="28"/>
      <c r="C594" s="28"/>
      <c r="D594" s="28"/>
      <c r="E594" s="39"/>
      <c r="F594" s="28"/>
      <c r="G594" s="28"/>
      <c r="H594" s="28">
        <v>5</v>
      </c>
      <c r="I594" s="40">
        <f t="shared" si="2"/>
        <v>0</v>
      </c>
      <c r="J594" s="56">
        <f t="shared" si="3"/>
        <v>0</v>
      </c>
      <c r="K594" s="57">
        <f>($G594+$I594)*THONG_TIN_CHUNG!B$11</f>
        <v>0</v>
      </c>
      <c r="L594" s="58">
        <v>0</v>
      </c>
      <c r="M594" s="59"/>
    </row>
    <row r="595" spans="2:13" ht="96.75" customHeight="1">
      <c r="B595" s="28"/>
      <c r="C595" s="28"/>
      <c r="D595" s="28"/>
      <c r="E595" s="39"/>
      <c r="F595" s="28"/>
      <c r="G595" s="28"/>
      <c r="H595" s="28">
        <v>5</v>
      </c>
      <c r="I595" s="40">
        <f t="shared" si="2"/>
        <v>0</v>
      </c>
      <c r="J595" s="56">
        <f t="shared" si="3"/>
        <v>0</v>
      </c>
      <c r="K595" s="57">
        <f>($G595+$I595)*THONG_TIN_CHUNG!B$11</f>
        <v>0</v>
      </c>
      <c r="L595" s="58">
        <v>0</v>
      </c>
      <c r="M595" s="59"/>
    </row>
    <row r="596" spans="2:13" ht="96.75" customHeight="1">
      <c r="B596" s="28"/>
      <c r="C596" s="28"/>
      <c r="D596" s="28"/>
      <c r="E596" s="39"/>
      <c r="F596" s="28"/>
      <c r="G596" s="28"/>
      <c r="H596" s="28">
        <v>5</v>
      </c>
      <c r="I596" s="40">
        <f t="shared" si="2"/>
        <v>0</v>
      </c>
      <c r="J596" s="56">
        <f t="shared" si="3"/>
        <v>0</v>
      </c>
      <c r="K596" s="57">
        <f>($G596+$I596)*THONG_TIN_CHUNG!B$11</f>
        <v>0</v>
      </c>
      <c r="L596" s="58">
        <v>0</v>
      </c>
      <c r="M596" s="59"/>
    </row>
    <row r="597" spans="2:13" ht="96.75" customHeight="1">
      <c r="B597" s="28"/>
      <c r="C597" s="28"/>
      <c r="D597" s="28"/>
      <c r="E597" s="39"/>
      <c r="F597" s="28"/>
      <c r="G597" s="28"/>
      <c r="H597" s="28">
        <v>5</v>
      </c>
      <c r="I597" s="40">
        <f t="shared" si="2"/>
        <v>0</v>
      </c>
      <c r="J597" s="56">
        <f t="shared" si="3"/>
        <v>0</v>
      </c>
      <c r="K597" s="57">
        <f>($G597+$I597)*THONG_TIN_CHUNG!B$11</f>
        <v>0</v>
      </c>
      <c r="L597" s="58">
        <v>0</v>
      </c>
      <c r="M597" s="59"/>
    </row>
    <row r="598" spans="2:13" ht="96.75" customHeight="1">
      <c r="B598" s="28"/>
      <c r="C598" s="28"/>
      <c r="D598" s="28"/>
      <c r="E598" s="39"/>
      <c r="F598" s="28"/>
      <c r="G598" s="28"/>
      <c r="H598" s="28">
        <v>5</v>
      </c>
      <c r="I598" s="40">
        <f t="shared" si="2"/>
        <v>0</v>
      </c>
      <c r="J598" s="56">
        <f t="shared" si="3"/>
        <v>0</v>
      </c>
      <c r="K598" s="57">
        <f>($G598+$I598)*THONG_TIN_CHUNG!B$11</f>
        <v>0</v>
      </c>
      <c r="L598" s="58">
        <v>0</v>
      </c>
      <c r="M598" s="59"/>
    </row>
    <row r="599" spans="2:13" ht="96.75" customHeight="1">
      <c r="B599" s="28"/>
      <c r="C599" s="28"/>
      <c r="D599" s="28"/>
      <c r="E599" s="39"/>
      <c r="F599" s="28"/>
      <c r="G599" s="28"/>
      <c r="H599" s="28">
        <v>5</v>
      </c>
      <c r="I599" s="40">
        <f t="shared" si="2"/>
        <v>0</v>
      </c>
      <c r="J599" s="56">
        <f t="shared" si="3"/>
        <v>0</v>
      </c>
      <c r="K599" s="57">
        <f>($G599+$I599)*THONG_TIN_CHUNG!B$11</f>
        <v>0</v>
      </c>
      <c r="L599" s="58">
        <v>0</v>
      </c>
      <c r="M599" s="59"/>
    </row>
    <row r="600" spans="2:13" ht="96.75" customHeight="1">
      <c r="B600" s="28"/>
      <c r="C600" s="28"/>
      <c r="D600" s="28"/>
      <c r="E600" s="39"/>
      <c r="F600" s="28"/>
      <c r="G600" s="28"/>
      <c r="H600" s="28">
        <v>5</v>
      </c>
      <c r="I600" s="40">
        <f t="shared" si="2"/>
        <v>0</v>
      </c>
      <c r="J600" s="56">
        <f t="shared" si="3"/>
        <v>0</v>
      </c>
      <c r="K600" s="57">
        <f>($G600+$I600)*THONG_TIN_CHUNG!B$11</f>
        <v>0</v>
      </c>
      <c r="L600" s="58">
        <v>0</v>
      </c>
      <c r="M600" s="59"/>
    </row>
    <row r="601" spans="2:13" ht="96.75" customHeight="1">
      <c r="B601" s="28"/>
      <c r="C601" s="28"/>
      <c r="D601" s="28"/>
      <c r="E601" s="39"/>
      <c r="F601" s="28"/>
      <c r="G601" s="28"/>
      <c r="H601" s="28">
        <v>5</v>
      </c>
      <c r="I601" s="40">
        <f t="shared" si="2"/>
        <v>0</v>
      </c>
      <c r="J601" s="56">
        <f t="shared" si="3"/>
        <v>0</v>
      </c>
      <c r="K601" s="57">
        <f>($G601+$I601)*THONG_TIN_CHUNG!B$11</f>
        <v>0</v>
      </c>
      <c r="L601" s="58">
        <v>0</v>
      </c>
      <c r="M601" s="59"/>
    </row>
    <row r="602" spans="2:13" ht="96.75" customHeight="1">
      <c r="B602" s="28"/>
      <c r="C602" s="28"/>
      <c r="D602" s="28"/>
      <c r="E602" s="39"/>
      <c r="F602" s="28"/>
      <c r="G602" s="28"/>
      <c r="H602" s="28">
        <v>5</v>
      </c>
      <c r="I602" s="40">
        <f t="shared" si="2"/>
        <v>0</v>
      </c>
      <c r="J602" s="56">
        <f t="shared" si="3"/>
        <v>0</v>
      </c>
      <c r="K602" s="57">
        <f>($G602+$I602)*THONG_TIN_CHUNG!B$11</f>
        <v>0</v>
      </c>
      <c r="L602" s="58">
        <v>0</v>
      </c>
      <c r="M602" s="59"/>
    </row>
    <row r="603" spans="2:13" ht="96.75" customHeight="1">
      <c r="B603" s="28"/>
      <c r="C603" s="28"/>
      <c r="D603" s="28"/>
      <c r="E603" s="39"/>
      <c r="F603" s="28"/>
      <c r="G603" s="28"/>
      <c r="H603" s="28">
        <v>5</v>
      </c>
      <c r="I603" s="40">
        <f t="shared" si="2"/>
        <v>0</v>
      </c>
      <c r="J603" s="56">
        <f t="shared" si="3"/>
        <v>0</v>
      </c>
      <c r="K603" s="57">
        <f>($G603+$I603)*THONG_TIN_CHUNG!B$11</f>
        <v>0</v>
      </c>
      <c r="L603" s="58">
        <v>0</v>
      </c>
      <c r="M603" s="59"/>
    </row>
    <row r="604" spans="2:13" ht="96.75" customHeight="1">
      <c r="B604" s="28"/>
      <c r="C604" s="28"/>
      <c r="D604" s="28"/>
      <c r="E604" s="39"/>
      <c r="F604" s="28"/>
      <c r="G604" s="28"/>
      <c r="H604" s="28">
        <v>5</v>
      </c>
      <c r="I604" s="40">
        <f t="shared" si="2"/>
        <v>0</v>
      </c>
      <c r="J604" s="56">
        <f t="shared" si="3"/>
        <v>0</v>
      </c>
      <c r="K604" s="57">
        <f>($G604+$I604)*THONG_TIN_CHUNG!B$11</f>
        <v>0</v>
      </c>
      <c r="L604" s="58">
        <v>0</v>
      </c>
      <c r="M604" s="59"/>
    </row>
    <row r="605" spans="2:13" ht="96.75" customHeight="1">
      <c r="B605" s="28"/>
      <c r="C605" s="28"/>
      <c r="D605" s="28"/>
      <c r="E605" s="39"/>
      <c r="F605" s="28"/>
      <c r="G605" s="28"/>
      <c r="H605" s="28">
        <v>5</v>
      </c>
      <c r="I605" s="40">
        <f t="shared" si="2"/>
        <v>0</v>
      </c>
      <c r="J605" s="56">
        <f t="shared" si="3"/>
        <v>0</v>
      </c>
      <c r="K605" s="57">
        <f>($G605+$I605)*THONG_TIN_CHUNG!B$11</f>
        <v>0</v>
      </c>
      <c r="L605" s="58">
        <v>0</v>
      </c>
      <c r="M605" s="59"/>
    </row>
    <row r="606" spans="2:13" ht="96.75" customHeight="1">
      <c r="B606" s="28"/>
      <c r="C606" s="28"/>
      <c r="D606" s="28"/>
      <c r="E606" s="39"/>
      <c r="F606" s="28"/>
      <c r="G606" s="28"/>
      <c r="H606" s="28">
        <v>5</v>
      </c>
      <c r="I606" s="40">
        <f t="shared" si="2"/>
        <v>0</v>
      </c>
      <c r="J606" s="56">
        <f t="shared" si="3"/>
        <v>0</v>
      </c>
      <c r="K606" s="57">
        <f>($G606+$I606)*THONG_TIN_CHUNG!B$11</f>
        <v>0</v>
      </c>
      <c r="L606" s="58">
        <v>0</v>
      </c>
      <c r="M606" s="59"/>
    </row>
    <row r="607" spans="2:13" ht="96.75" customHeight="1">
      <c r="B607" s="28"/>
      <c r="C607" s="28"/>
      <c r="D607" s="28"/>
      <c r="E607" s="39"/>
      <c r="F607" s="28"/>
      <c r="G607" s="28"/>
      <c r="H607" s="28">
        <v>5</v>
      </c>
      <c r="I607" s="40">
        <f t="shared" si="2"/>
        <v>0</v>
      </c>
      <c r="J607" s="56">
        <f t="shared" si="3"/>
        <v>0</v>
      </c>
      <c r="K607" s="57">
        <f>($G607+$I607)*THONG_TIN_CHUNG!B$11</f>
        <v>0</v>
      </c>
      <c r="L607" s="58">
        <v>0</v>
      </c>
      <c r="M607" s="59"/>
    </row>
    <row r="608" spans="2:13" ht="96.75" customHeight="1">
      <c r="B608" s="28"/>
      <c r="C608" s="28"/>
      <c r="D608" s="28"/>
      <c r="E608" s="39"/>
      <c r="F608" s="28"/>
      <c r="G608" s="28"/>
      <c r="H608" s="28">
        <v>5</v>
      </c>
      <c r="I608" s="40">
        <f t="shared" si="2"/>
        <v>0</v>
      </c>
      <c r="J608" s="56">
        <f t="shared" si="3"/>
        <v>0</v>
      </c>
      <c r="K608" s="57">
        <f>($G608+$I608)*THONG_TIN_CHUNG!B$11</f>
        <v>0</v>
      </c>
      <c r="L608" s="58">
        <v>0</v>
      </c>
      <c r="M608" s="59"/>
    </row>
    <row r="609" spans="2:13" ht="96.75" customHeight="1">
      <c r="B609" s="28"/>
      <c r="C609" s="28"/>
      <c r="D609" s="28"/>
      <c r="E609" s="39"/>
      <c r="F609" s="28"/>
      <c r="G609" s="28"/>
      <c r="H609" s="28">
        <v>5</v>
      </c>
      <c r="I609" s="40">
        <f t="shared" si="2"/>
        <v>0</v>
      </c>
      <c r="J609" s="56">
        <f t="shared" si="3"/>
        <v>0</v>
      </c>
      <c r="K609" s="57">
        <f>($G609+$I609)*THONG_TIN_CHUNG!B$11</f>
        <v>0</v>
      </c>
      <c r="L609" s="58">
        <v>0</v>
      </c>
      <c r="M609" s="59"/>
    </row>
    <row r="610" spans="2:13" ht="96.75" customHeight="1">
      <c r="B610" s="28"/>
      <c r="C610" s="28"/>
      <c r="D610" s="28"/>
      <c r="E610" s="39"/>
      <c r="F610" s="28"/>
      <c r="G610" s="28"/>
      <c r="H610" s="28">
        <v>5</v>
      </c>
      <c r="I610" s="40">
        <f t="shared" si="2"/>
        <v>0</v>
      </c>
      <c r="J610" s="56">
        <f t="shared" si="3"/>
        <v>0</v>
      </c>
      <c r="K610" s="57">
        <f>($G610+$I610)*THONG_TIN_CHUNG!B$11</f>
        <v>0</v>
      </c>
      <c r="L610" s="58">
        <v>0</v>
      </c>
      <c r="M610" s="59"/>
    </row>
    <row r="611" spans="2:13" ht="96.75" customHeight="1">
      <c r="B611" s="28"/>
      <c r="C611" s="28"/>
      <c r="D611" s="28"/>
      <c r="E611" s="39"/>
      <c r="F611" s="28"/>
      <c r="G611" s="28"/>
      <c r="H611" s="28">
        <v>5</v>
      </c>
      <c r="I611" s="40">
        <f t="shared" si="2"/>
        <v>0</v>
      </c>
      <c r="J611" s="56">
        <f t="shared" si="3"/>
        <v>0</v>
      </c>
      <c r="K611" s="57">
        <f>($G611+$I611)*THONG_TIN_CHUNG!B$11</f>
        <v>0</v>
      </c>
      <c r="L611" s="58">
        <v>0</v>
      </c>
      <c r="M611" s="59"/>
    </row>
    <row r="612" spans="2:13" ht="96.75" customHeight="1">
      <c r="B612" s="28"/>
      <c r="C612" s="28"/>
      <c r="D612" s="28"/>
      <c r="E612" s="39"/>
      <c r="F612" s="28"/>
      <c r="G612" s="28"/>
      <c r="H612" s="28">
        <v>5</v>
      </c>
      <c r="I612" s="40">
        <f t="shared" si="2"/>
        <v>0</v>
      </c>
      <c r="J612" s="56">
        <f t="shared" si="3"/>
        <v>0</v>
      </c>
      <c r="K612" s="57">
        <f>($G612+$I612)*THONG_TIN_CHUNG!B$11</f>
        <v>0</v>
      </c>
      <c r="L612" s="58">
        <v>0</v>
      </c>
      <c r="M612" s="59"/>
    </row>
    <row r="613" spans="2:13" ht="96.75" customHeight="1">
      <c r="B613" s="28"/>
      <c r="C613" s="28"/>
      <c r="D613" s="28"/>
      <c r="E613" s="39"/>
      <c r="F613" s="28"/>
      <c r="G613" s="28"/>
      <c r="H613" s="28">
        <v>5</v>
      </c>
      <c r="I613" s="40">
        <f t="shared" si="2"/>
        <v>0</v>
      </c>
      <c r="J613" s="56">
        <f t="shared" si="3"/>
        <v>0</v>
      </c>
      <c r="K613" s="57">
        <f>($G613+$I613)*THONG_TIN_CHUNG!B$11</f>
        <v>0</v>
      </c>
      <c r="L613" s="58">
        <v>0</v>
      </c>
      <c r="M613" s="59"/>
    </row>
    <row r="614" spans="2:13" ht="96.75" customHeight="1">
      <c r="B614" s="28"/>
      <c r="C614" s="28"/>
      <c r="D614" s="28"/>
      <c r="E614" s="39"/>
      <c r="F614" s="28"/>
      <c r="G614" s="28"/>
      <c r="H614" s="28">
        <v>5</v>
      </c>
      <c r="I614" s="40">
        <f t="shared" si="2"/>
        <v>0</v>
      </c>
      <c r="J614" s="56">
        <f t="shared" si="3"/>
        <v>0</v>
      </c>
      <c r="K614" s="57">
        <f>($G614+$I614)*THONG_TIN_CHUNG!B$11</f>
        <v>0</v>
      </c>
      <c r="L614" s="58">
        <v>0</v>
      </c>
      <c r="M614" s="59"/>
    </row>
    <row r="615" spans="2:13" ht="96.75" customHeight="1">
      <c r="B615" s="28"/>
      <c r="C615" s="28"/>
      <c r="D615" s="28"/>
      <c r="E615" s="39"/>
      <c r="F615" s="28"/>
      <c r="G615" s="28"/>
      <c r="H615" s="28">
        <v>5</v>
      </c>
      <c r="I615" s="40">
        <f t="shared" si="2"/>
        <v>0</v>
      </c>
      <c r="J615" s="56">
        <f t="shared" si="3"/>
        <v>0</v>
      </c>
      <c r="K615" s="57">
        <f>($G615+$I615)*THONG_TIN_CHUNG!B$11</f>
        <v>0</v>
      </c>
      <c r="L615" s="58">
        <v>0</v>
      </c>
      <c r="M615" s="59"/>
    </row>
    <row r="616" spans="2:13" ht="96.75" customHeight="1">
      <c r="B616" s="28"/>
      <c r="C616" s="28"/>
      <c r="D616" s="28"/>
      <c r="E616" s="39"/>
      <c r="F616" s="28"/>
      <c r="G616" s="28"/>
      <c r="H616" s="28">
        <v>5</v>
      </c>
      <c r="I616" s="40">
        <f t="shared" si="2"/>
        <v>0</v>
      </c>
      <c r="J616" s="56">
        <f t="shared" si="3"/>
        <v>0</v>
      </c>
      <c r="K616" s="57">
        <f>($G616+$I616)*THONG_TIN_CHUNG!B$11</f>
        <v>0</v>
      </c>
      <c r="L616" s="58">
        <v>0</v>
      </c>
      <c r="M616" s="59"/>
    </row>
    <row r="617" spans="2:13" ht="96.75" customHeight="1">
      <c r="B617" s="28"/>
      <c r="C617" s="28"/>
      <c r="D617" s="28"/>
      <c r="E617" s="39"/>
      <c r="F617" s="28"/>
      <c r="G617" s="28"/>
      <c r="H617" s="28">
        <v>5</v>
      </c>
      <c r="I617" s="40">
        <f t="shared" si="2"/>
        <v>0</v>
      </c>
      <c r="J617" s="56">
        <f t="shared" si="3"/>
        <v>0</v>
      </c>
      <c r="K617" s="57">
        <f>($G617+$I617)*THONG_TIN_CHUNG!B$11</f>
        <v>0</v>
      </c>
      <c r="L617" s="58">
        <v>0</v>
      </c>
      <c r="M617" s="59"/>
    </row>
    <row r="618" spans="2:13" ht="96.75" customHeight="1">
      <c r="B618" s="28"/>
      <c r="C618" s="28"/>
      <c r="D618" s="28"/>
      <c r="E618" s="39"/>
      <c r="F618" s="28"/>
      <c r="G618" s="28"/>
      <c r="H618" s="28">
        <v>5</v>
      </c>
      <c r="I618" s="40">
        <f t="shared" si="2"/>
        <v>0</v>
      </c>
      <c r="J618" s="56">
        <f t="shared" si="3"/>
        <v>0</v>
      </c>
      <c r="K618" s="57">
        <f>($G618+$I618)*THONG_TIN_CHUNG!B$11</f>
        <v>0</v>
      </c>
      <c r="L618" s="58">
        <v>0</v>
      </c>
      <c r="M618" s="59"/>
    </row>
    <row r="619" spans="2:13" ht="96.75" customHeight="1">
      <c r="B619" s="28"/>
      <c r="C619" s="28"/>
      <c r="D619" s="28"/>
      <c r="E619" s="39"/>
      <c r="F619" s="28"/>
      <c r="G619" s="28"/>
      <c r="H619" s="28">
        <v>5</v>
      </c>
      <c r="I619" s="40">
        <f t="shared" si="2"/>
        <v>0</v>
      </c>
      <c r="J619" s="56">
        <f t="shared" si="3"/>
        <v>0</v>
      </c>
      <c r="K619" s="57">
        <f>($G619+$I619)*THONG_TIN_CHUNG!B$11</f>
        <v>0</v>
      </c>
      <c r="L619" s="58">
        <v>0</v>
      </c>
      <c r="M619" s="59"/>
    </row>
    <row r="620" spans="2:13" ht="96.75" customHeight="1">
      <c r="B620" s="28"/>
      <c r="C620" s="28"/>
      <c r="D620" s="28"/>
      <c r="E620" s="39"/>
      <c r="F620" s="28"/>
      <c r="G620" s="28"/>
      <c r="H620" s="28">
        <v>5</v>
      </c>
      <c r="I620" s="40">
        <f t="shared" si="2"/>
        <v>0</v>
      </c>
      <c r="J620" s="56">
        <f t="shared" si="3"/>
        <v>0</v>
      </c>
      <c r="K620" s="57">
        <f>($G620+$I620)*THONG_TIN_CHUNG!B$11</f>
        <v>0</v>
      </c>
      <c r="L620" s="58">
        <v>0</v>
      </c>
      <c r="M620" s="59"/>
    </row>
    <row r="621" spans="2:13" ht="96.75" customHeight="1">
      <c r="B621" s="28"/>
      <c r="C621" s="28"/>
      <c r="D621" s="28"/>
      <c r="E621" s="39"/>
      <c r="F621" s="28"/>
      <c r="G621" s="28"/>
      <c r="H621" s="28">
        <v>5</v>
      </c>
      <c r="I621" s="40">
        <f t="shared" si="2"/>
        <v>0</v>
      </c>
      <c r="J621" s="56">
        <f t="shared" si="3"/>
        <v>0</v>
      </c>
      <c r="K621" s="57">
        <f>($G621+$I621)*THONG_TIN_CHUNG!B$11</f>
        <v>0</v>
      </c>
      <c r="L621" s="58">
        <v>0</v>
      </c>
      <c r="M621" s="59"/>
    </row>
    <row r="622" spans="2:13" ht="96.75" customHeight="1">
      <c r="B622" s="28"/>
      <c r="C622" s="28"/>
      <c r="D622" s="28"/>
      <c r="E622" s="39"/>
      <c r="F622" s="28"/>
      <c r="G622" s="28"/>
      <c r="H622" s="28">
        <v>5</v>
      </c>
      <c r="I622" s="40">
        <f t="shared" si="2"/>
        <v>0</v>
      </c>
      <c r="J622" s="56">
        <f t="shared" si="3"/>
        <v>0</v>
      </c>
      <c r="K622" s="57">
        <f>($G622+$I622)*THONG_TIN_CHUNG!B$11</f>
        <v>0</v>
      </c>
      <c r="L622" s="58">
        <v>0</v>
      </c>
      <c r="M622" s="59"/>
    </row>
    <row r="623" spans="2:13" ht="96.75" customHeight="1">
      <c r="B623" s="28"/>
      <c r="C623" s="28"/>
      <c r="D623" s="28"/>
      <c r="E623" s="39"/>
      <c r="F623" s="28"/>
      <c r="G623" s="28"/>
      <c r="H623" s="28">
        <v>5</v>
      </c>
      <c r="I623" s="40">
        <f t="shared" si="2"/>
        <v>0</v>
      </c>
      <c r="J623" s="56">
        <f t="shared" si="3"/>
        <v>0</v>
      </c>
      <c r="K623" s="57">
        <f>($G623+$I623)*THONG_TIN_CHUNG!B$11</f>
        <v>0</v>
      </c>
      <c r="L623" s="58">
        <v>0</v>
      </c>
      <c r="M623" s="59"/>
    </row>
    <row r="624" spans="2:13" ht="96.75" customHeight="1">
      <c r="B624" s="28"/>
      <c r="C624" s="28"/>
      <c r="D624" s="28"/>
      <c r="E624" s="39"/>
      <c r="F624" s="28"/>
      <c r="G624" s="28"/>
      <c r="H624" s="28">
        <v>5</v>
      </c>
      <c r="I624" s="40">
        <f t="shared" si="2"/>
        <v>0</v>
      </c>
      <c r="J624" s="56">
        <f t="shared" si="3"/>
        <v>0</v>
      </c>
      <c r="K624" s="57">
        <f>($G624+$I624)*THONG_TIN_CHUNG!B$11</f>
        <v>0</v>
      </c>
      <c r="L624" s="58">
        <v>0</v>
      </c>
      <c r="M624" s="59"/>
    </row>
    <row r="625" spans="2:13" ht="96.75" customHeight="1">
      <c r="B625" s="28"/>
      <c r="C625" s="28"/>
      <c r="D625" s="28"/>
      <c r="E625" s="39"/>
      <c r="F625" s="28"/>
      <c r="G625" s="28"/>
      <c r="H625" s="28">
        <v>5</v>
      </c>
      <c r="I625" s="40">
        <f t="shared" si="2"/>
        <v>0</v>
      </c>
      <c r="J625" s="56">
        <f t="shared" si="3"/>
        <v>0</v>
      </c>
      <c r="K625" s="57">
        <f>($G625+$I625)*THONG_TIN_CHUNG!B$11</f>
        <v>0</v>
      </c>
      <c r="L625" s="58">
        <v>0</v>
      </c>
      <c r="M625" s="59"/>
    </row>
    <row r="626" spans="2:13" ht="96.75" customHeight="1">
      <c r="B626" s="28"/>
      <c r="C626" s="28"/>
      <c r="D626" s="28"/>
      <c r="E626" s="39"/>
      <c r="F626" s="28"/>
      <c r="G626" s="28"/>
      <c r="H626" s="28">
        <v>5</v>
      </c>
      <c r="I626" s="40">
        <f t="shared" si="2"/>
        <v>0</v>
      </c>
      <c r="J626" s="56">
        <f t="shared" si="3"/>
        <v>0</v>
      </c>
      <c r="K626" s="57">
        <f>($G626+$I626)*THONG_TIN_CHUNG!B$11</f>
        <v>0</v>
      </c>
      <c r="L626" s="58">
        <v>0</v>
      </c>
      <c r="M626" s="59"/>
    </row>
    <row r="627" spans="2:13" ht="96.75" customHeight="1">
      <c r="B627" s="28"/>
      <c r="C627" s="28"/>
      <c r="D627" s="28"/>
      <c r="E627" s="39"/>
      <c r="F627" s="28"/>
      <c r="G627" s="28"/>
      <c r="H627" s="28">
        <v>5</v>
      </c>
      <c r="I627" s="40">
        <f t="shared" si="2"/>
        <v>0</v>
      </c>
      <c r="J627" s="56">
        <f t="shared" si="3"/>
        <v>0</v>
      </c>
      <c r="K627" s="57">
        <f>($G627+$I627)*THONG_TIN_CHUNG!B$11</f>
        <v>0</v>
      </c>
      <c r="L627" s="58">
        <v>0</v>
      </c>
      <c r="M627" s="59"/>
    </row>
    <row r="628" spans="2:13" ht="96.75" customHeight="1">
      <c r="B628" s="28"/>
      <c r="C628" s="28"/>
      <c r="D628" s="28"/>
      <c r="E628" s="39"/>
      <c r="F628" s="28"/>
      <c r="G628" s="28"/>
      <c r="H628" s="28">
        <v>5</v>
      </c>
      <c r="I628" s="40">
        <f t="shared" si="2"/>
        <v>0</v>
      </c>
      <c r="J628" s="56">
        <f t="shared" si="3"/>
        <v>0</v>
      </c>
      <c r="K628" s="57">
        <f>($G628+$I628)*THONG_TIN_CHUNG!B$11</f>
        <v>0</v>
      </c>
      <c r="L628" s="58">
        <v>0</v>
      </c>
      <c r="M628" s="59"/>
    </row>
    <row r="629" spans="2:13" ht="96.75" customHeight="1">
      <c r="B629" s="28"/>
      <c r="C629" s="28"/>
      <c r="D629" s="28"/>
      <c r="E629" s="39"/>
      <c r="F629" s="28"/>
      <c r="G629" s="28"/>
      <c r="H629" s="28">
        <v>5</v>
      </c>
      <c r="I629" s="40">
        <f t="shared" si="2"/>
        <v>0</v>
      </c>
      <c r="J629" s="56">
        <f t="shared" si="3"/>
        <v>0</v>
      </c>
      <c r="K629" s="57">
        <f>($G629+$I629)*THONG_TIN_CHUNG!B$11</f>
        <v>0</v>
      </c>
      <c r="L629" s="58">
        <v>0</v>
      </c>
      <c r="M629" s="59"/>
    </row>
    <row r="630" spans="2:13" ht="96.75" customHeight="1">
      <c r="B630" s="28"/>
      <c r="C630" s="28"/>
      <c r="D630" s="28"/>
      <c r="E630" s="39"/>
      <c r="F630" s="28"/>
      <c r="G630" s="28"/>
      <c r="H630" s="28">
        <v>5</v>
      </c>
      <c r="I630" s="40">
        <f t="shared" si="2"/>
        <v>0</v>
      </c>
      <c r="J630" s="56">
        <f t="shared" si="3"/>
        <v>0</v>
      </c>
      <c r="K630" s="57">
        <f>($G630+$I630)*THONG_TIN_CHUNG!B$11</f>
        <v>0</v>
      </c>
      <c r="L630" s="58">
        <v>0</v>
      </c>
      <c r="M630" s="59"/>
    </row>
    <row r="631" spans="2:13" ht="96.75" customHeight="1">
      <c r="B631" s="28"/>
      <c r="C631" s="28"/>
      <c r="D631" s="28"/>
      <c r="E631" s="39"/>
      <c r="F631" s="28"/>
      <c r="G631" s="28"/>
      <c r="H631" s="28">
        <v>5</v>
      </c>
      <c r="I631" s="40">
        <f t="shared" si="2"/>
        <v>0</v>
      </c>
      <c r="J631" s="56">
        <f t="shared" si="3"/>
        <v>0</v>
      </c>
      <c r="K631" s="57">
        <f>($G631+$I631)*THONG_TIN_CHUNG!B$11</f>
        <v>0</v>
      </c>
      <c r="L631" s="58">
        <v>0</v>
      </c>
      <c r="M631" s="59"/>
    </row>
    <row r="632" spans="2:13" ht="96.75" customHeight="1">
      <c r="B632" s="28"/>
      <c r="C632" s="28"/>
      <c r="D632" s="28"/>
      <c r="E632" s="39"/>
      <c r="F632" s="28"/>
      <c r="G632" s="28"/>
      <c r="H632" s="28">
        <v>5</v>
      </c>
      <c r="I632" s="40">
        <f t="shared" si="2"/>
        <v>0</v>
      </c>
      <c r="J632" s="56">
        <f t="shared" si="3"/>
        <v>0</v>
      </c>
      <c r="K632" s="57">
        <f>($G632+$I632)*THONG_TIN_CHUNG!B$11</f>
        <v>0</v>
      </c>
      <c r="L632" s="58">
        <v>0</v>
      </c>
      <c r="M632" s="59"/>
    </row>
    <row r="633" spans="2:13" ht="96.75" customHeight="1">
      <c r="B633" s="28"/>
      <c r="C633" s="28"/>
      <c r="D633" s="28"/>
      <c r="E633" s="39"/>
      <c r="F633" s="28"/>
      <c r="G633" s="28"/>
      <c r="H633" s="28">
        <v>5</v>
      </c>
      <c r="I633" s="40">
        <f t="shared" si="2"/>
        <v>0</v>
      </c>
      <c r="J633" s="56">
        <f t="shared" si="3"/>
        <v>0</v>
      </c>
      <c r="K633" s="57">
        <f>($G633+$I633)*THONG_TIN_CHUNG!B$11</f>
        <v>0</v>
      </c>
      <c r="L633" s="58">
        <v>0</v>
      </c>
      <c r="M633" s="59"/>
    </row>
    <row r="634" spans="2:13" ht="96.75" customHeight="1">
      <c r="B634" s="28"/>
      <c r="C634" s="28"/>
      <c r="D634" s="28"/>
      <c r="E634" s="39"/>
      <c r="F634" s="28"/>
      <c r="G634" s="28"/>
      <c r="H634" s="28">
        <v>5</v>
      </c>
      <c r="I634" s="40">
        <f t="shared" si="2"/>
        <v>0</v>
      </c>
      <c r="J634" s="56">
        <f t="shared" si="3"/>
        <v>0</v>
      </c>
      <c r="K634" s="57">
        <f>($G634+$I634)*THONG_TIN_CHUNG!B$11</f>
        <v>0</v>
      </c>
      <c r="L634" s="58">
        <v>0</v>
      </c>
      <c r="M634" s="59"/>
    </row>
    <row r="635" spans="2:13" ht="96.75" customHeight="1">
      <c r="B635" s="28"/>
      <c r="C635" s="28"/>
      <c r="D635" s="28"/>
      <c r="E635" s="39"/>
      <c r="F635" s="28"/>
      <c r="G635" s="28"/>
      <c r="H635" s="28">
        <v>5</v>
      </c>
      <c r="I635" s="40">
        <f t="shared" si="2"/>
        <v>0</v>
      </c>
      <c r="J635" s="56">
        <f t="shared" si="3"/>
        <v>0</v>
      </c>
      <c r="K635" s="57">
        <f>($G635+$I635)*THONG_TIN_CHUNG!B$11</f>
        <v>0</v>
      </c>
      <c r="L635" s="58">
        <v>0</v>
      </c>
      <c r="M635" s="59"/>
    </row>
    <row r="636" spans="2:13" ht="96.75" customHeight="1">
      <c r="B636" s="28"/>
      <c r="C636" s="28"/>
      <c r="D636" s="28"/>
      <c r="E636" s="39"/>
      <c r="F636" s="28"/>
      <c r="G636" s="28"/>
      <c r="H636" s="28">
        <v>5</v>
      </c>
      <c r="I636" s="40">
        <f t="shared" si="2"/>
        <v>0</v>
      </c>
      <c r="J636" s="56">
        <f t="shared" si="3"/>
        <v>0</v>
      </c>
      <c r="K636" s="57">
        <f>($G636+$I636)*THONG_TIN_CHUNG!B$11</f>
        <v>0</v>
      </c>
      <c r="L636" s="58">
        <v>0</v>
      </c>
      <c r="M636" s="59"/>
    </row>
    <row r="637" spans="2:13" ht="96.75" customHeight="1">
      <c r="B637" s="28"/>
      <c r="C637" s="28"/>
      <c r="D637" s="28"/>
      <c r="E637" s="39"/>
      <c r="F637" s="28"/>
      <c r="G637" s="28"/>
      <c r="H637" s="28">
        <v>5</v>
      </c>
      <c r="I637" s="40">
        <f t="shared" si="2"/>
        <v>0</v>
      </c>
      <c r="J637" s="56">
        <f t="shared" si="3"/>
        <v>0</v>
      </c>
      <c r="K637" s="57">
        <f>($G637+$I637)*THONG_TIN_CHUNG!B$11</f>
        <v>0</v>
      </c>
      <c r="L637" s="58">
        <v>0</v>
      </c>
      <c r="M637" s="59"/>
    </row>
    <row r="638" spans="2:13" ht="96.75" customHeight="1">
      <c r="B638" s="28"/>
      <c r="C638" s="28"/>
      <c r="D638" s="28"/>
      <c r="E638" s="39"/>
      <c r="F638" s="28"/>
      <c r="G638" s="28"/>
      <c r="H638" s="28">
        <v>5</v>
      </c>
      <c r="I638" s="40">
        <f t="shared" si="2"/>
        <v>0</v>
      </c>
      <c r="J638" s="56">
        <f t="shared" si="3"/>
        <v>0</v>
      </c>
      <c r="K638" s="57">
        <f>($G638+$I638)*THONG_TIN_CHUNG!B$11</f>
        <v>0</v>
      </c>
      <c r="L638" s="58">
        <v>0</v>
      </c>
      <c r="M638" s="59"/>
    </row>
    <row r="639" spans="2:13" ht="96.75" customHeight="1">
      <c r="B639" s="28"/>
      <c r="C639" s="28"/>
      <c r="D639" s="28"/>
      <c r="E639" s="39"/>
      <c r="F639" s="28"/>
      <c r="G639" s="28"/>
      <c r="H639" s="28">
        <v>5</v>
      </c>
      <c r="I639" s="40">
        <f t="shared" si="2"/>
        <v>0</v>
      </c>
      <c r="J639" s="56">
        <f t="shared" si="3"/>
        <v>0</v>
      </c>
      <c r="K639" s="57">
        <f>($G639+$I639)*THONG_TIN_CHUNG!B$11</f>
        <v>0</v>
      </c>
      <c r="L639" s="58">
        <v>0</v>
      </c>
      <c r="M639" s="59"/>
    </row>
    <row r="640" spans="2:13" ht="96.75" customHeight="1">
      <c r="B640" s="28"/>
      <c r="C640" s="28"/>
      <c r="D640" s="28"/>
      <c r="E640" s="39"/>
      <c r="F640" s="28"/>
      <c r="G640" s="28"/>
      <c r="H640" s="28">
        <v>5</v>
      </c>
      <c r="I640" s="40">
        <f t="shared" si="2"/>
        <v>0</v>
      </c>
      <c r="J640" s="56">
        <f t="shared" si="3"/>
        <v>0</v>
      </c>
      <c r="K640" s="57">
        <f>($G640+$I640)*THONG_TIN_CHUNG!B$11</f>
        <v>0</v>
      </c>
      <c r="L640" s="58">
        <v>0</v>
      </c>
      <c r="M640" s="59"/>
    </row>
    <row r="641" spans="2:13" ht="96.75" customHeight="1">
      <c r="B641" s="28"/>
      <c r="C641" s="28"/>
      <c r="D641" s="28"/>
      <c r="E641" s="39"/>
      <c r="F641" s="28"/>
      <c r="G641" s="28"/>
      <c r="H641" s="28">
        <v>5</v>
      </c>
      <c r="I641" s="40">
        <f t="shared" si="2"/>
        <v>0</v>
      </c>
      <c r="J641" s="56">
        <f t="shared" si="3"/>
        <v>0</v>
      </c>
      <c r="K641" s="57">
        <f>($G641+$I641)*THONG_TIN_CHUNG!B$11</f>
        <v>0</v>
      </c>
      <c r="L641" s="58">
        <v>0</v>
      </c>
      <c r="M641" s="59"/>
    </row>
    <row r="642" spans="2:13" ht="96.75" customHeight="1">
      <c r="B642" s="28"/>
      <c r="C642" s="28"/>
      <c r="D642" s="28"/>
      <c r="E642" s="39"/>
      <c r="F642" s="28"/>
      <c r="G642" s="28"/>
      <c r="H642" s="28">
        <v>5</v>
      </c>
      <c r="I642" s="40">
        <f t="shared" si="2"/>
        <v>0</v>
      </c>
      <c r="J642" s="56">
        <f t="shared" si="3"/>
        <v>0</v>
      </c>
      <c r="K642" s="57">
        <f>($G642+$I642)*THONG_TIN_CHUNG!B$11</f>
        <v>0</v>
      </c>
      <c r="L642" s="58">
        <v>0</v>
      </c>
      <c r="M642" s="59"/>
    </row>
    <row r="643" spans="2:13" ht="96.75" customHeight="1">
      <c r="B643" s="28"/>
      <c r="C643" s="28"/>
      <c r="D643" s="28"/>
      <c r="E643" s="39"/>
      <c r="F643" s="28"/>
      <c r="G643" s="28"/>
      <c r="H643" s="28">
        <v>5</v>
      </c>
      <c r="I643" s="40">
        <f t="shared" si="2"/>
        <v>0</v>
      </c>
      <c r="J643" s="56">
        <f t="shared" si="3"/>
        <v>0</v>
      </c>
      <c r="K643" s="57">
        <f>($G643+$I643)*THONG_TIN_CHUNG!B$11</f>
        <v>0</v>
      </c>
      <c r="L643" s="58">
        <v>0</v>
      </c>
      <c r="M643" s="59"/>
    </row>
    <row r="644" spans="2:13" ht="96.75" customHeight="1">
      <c r="B644" s="28"/>
      <c r="C644" s="28"/>
      <c r="D644" s="28"/>
      <c r="E644" s="39"/>
      <c r="F644" s="28"/>
      <c r="G644" s="28"/>
      <c r="H644" s="28">
        <v>5</v>
      </c>
      <c r="I644" s="40">
        <f t="shared" si="2"/>
        <v>0</v>
      </c>
      <c r="J644" s="56">
        <f t="shared" si="3"/>
        <v>0</v>
      </c>
      <c r="K644" s="57">
        <f>($G644+$I644)*THONG_TIN_CHUNG!B$11</f>
        <v>0</v>
      </c>
      <c r="L644" s="58">
        <v>0</v>
      </c>
      <c r="M644" s="59"/>
    </row>
    <row r="645" spans="2:13" ht="96.75" customHeight="1">
      <c r="B645" s="28"/>
      <c r="C645" s="28"/>
      <c r="D645" s="28"/>
      <c r="E645" s="39"/>
      <c r="F645" s="28"/>
      <c r="G645" s="28"/>
      <c r="H645" s="28">
        <v>5</v>
      </c>
      <c r="I645" s="40">
        <f t="shared" si="2"/>
        <v>0</v>
      </c>
      <c r="J645" s="56">
        <f t="shared" si="3"/>
        <v>0</v>
      </c>
      <c r="K645" s="57">
        <f>($G645+$I645)*THONG_TIN_CHUNG!B$11</f>
        <v>0</v>
      </c>
      <c r="L645" s="58">
        <v>0</v>
      </c>
      <c r="M645" s="59"/>
    </row>
    <row r="646" spans="2:13" ht="96.75" customHeight="1">
      <c r="B646" s="28"/>
      <c r="C646" s="28"/>
      <c r="D646" s="28"/>
      <c r="E646" s="39"/>
      <c r="F646" s="28"/>
      <c r="G646" s="28"/>
      <c r="H646" s="28">
        <v>5</v>
      </c>
      <c r="I646" s="40">
        <f t="shared" si="2"/>
        <v>0</v>
      </c>
      <c r="J646" s="56">
        <f t="shared" si="3"/>
        <v>0</v>
      </c>
      <c r="K646" s="57">
        <f>($G646+$I646)*THONG_TIN_CHUNG!B$11</f>
        <v>0</v>
      </c>
      <c r="L646" s="58">
        <v>0</v>
      </c>
      <c r="M646" s="59"/>
    </row>
    <row r="647" spans="2:13" ht="96.75" customHeight="1">
      <c r="B647" s="28"/>
      <c r="C647" s="28"/>
      <c r="D647" s="28"/>
      <c r="E647" s="39"/>
      <c r="F647" s="28"/>
      <c r="G647" s="28"/>
      <c r="H647" s="28">
        <v>5</v>
      </c>
      <c r="I647" s="40">
        <f t="shared" si="2"/>
        <v>0</v>
      </c>
      <c r="J647" s="56">
        <f t="shared" si="3"/>
        <v>0</v>
      </c>
      <c r="K647" s="57">
        <f>($G647+$I647)*THONG_TIN_CHUNG!B$11</f>
        <v>0</v>
      </c>
      <c r="L647" s="58">
        <v>0</v>
      </c>
      <c r="M647" s="59"/>
    </row>
    <row r="648" spans="2:13" ht="96.75" customHeight="1">
      <c r="B648" s="28"/>
      <c r="C648" s="28"/>
      <c r="D648" s="28"/>
      <c r="E648" s="39"/>
      <c r="F648" s="28"/>
      <c r="G648" s="28"/>
      <c r="H648" s="28">
        <v>5</v>
      </c>
      <c r="I648" s="40">
        <f t="shared" si="2"/>
        <v>0</v>
      </c>
      <c r="J648" s="56">
        <f t="shared" si="3"/>
        <v>0</v>
      </c>
      <c r="K648" s="57">
        <f>($G648+$I648)*THONG_TIN_CHUNG!B$11</f>
        <v>0</v>
      </c>
      <c r="L648" s="58">
        <v>0</v>
      </c>
      <c r="M648" s="59"/>
    </row>
    <row r="649" spans="2:13" ht="96.75" customHeight="1">
      <c r="B649" s="28"/>
      <c r="C649" s="28"/>
      <c r="D649" s="28"/>
      <c r="E649" s="39"/>
      <c r="F649" s="28"/>
      <c r="G649" s="28"/>
      <c r="H649" s="28">
        <v>5</v>
      </c>
      <c r="I649" s="40">
        <f t="shared" si="2"/>
        <v>0</v>
      </c>
      <c r="J649" s="56">
        <f t="shared" si="3"/>
        <v>0</v>
      </c>
      <c r="K649" s="57">
        <f>($G649+$I649)*THONG_TIN_CHUNG!B$11</f>
        <v>0</v>
      </c>
      <c r="L649" s="58">
        <v>0</v>
      </c>
      <c r="M649" s="59"/>
    </row>
    <row r="650" spans="2:13" ht="96.75" customHeight="1">
      <c r="B650" s="28"/>
      <c r="C650" s="28"/>
      <c r="D650" s="28"/>
      <c r="E650" s="39"/>
      <c r="F650" s="28"/>
      <c r="G650" s="28"/>
      <c r="H650" s="28">
        <v>5</v>
      </c>
      <c r="I650" s="40">
        <f t="shared" si="2"/>
        <v>0</v>
      </c>
      <c r="J650" s="56">
        <f t="shared" si="3"/>
        <v>0</v>
      </c>
      <c r="K650" s="57">
        <f>($G650+$I650)*THONG_TIN_CHUNG!B$11</f>
        <v>0</v>
      </c>
      <c r="L650" s="58">
        <v>0</v>
      </c>
      <c r="M650" s="59"/>
    </row>
    <row r="651" spans="2:13" ht="96.75" customHeight="1">
      <c r="B651" s="28"/>
      <c r="C651" s="28"/>
      <c r="D651" s="28"/>
      <c r="E651" s="39"/>
      <c r="F651" s="28"/>
      <c r="G651" s="28"/>
      <c r="H651" s="28">
        <v>5</v>
      </c>
      <c r="I651" s="40">
        <f t="shared" si="2"/>
        <v>0</v>
      </c>
      <c r="J651" s="56">
        <f t="shared" si="3"/>
        <v>0</v>
      </c>
      <c r="K651" s="57">
        <f>($G651+$I651)*THONG_TIN_CHUNG!B$11</f>
        <v>0</v>
      </c>
      <c r="L651" s="58">
        <v>0</v>
      </c>
      <c r="M651" s="59"/>
    </row>
    <row r="652" spans="2:13" ht="96.75" customHeight="1">
      <c r="B652" s="28"/>
      <c r="C652" s="28"/>
      <c r="D652" s="28"/>
      <c r="E652" s="39"/>
      <c r="F652" s="28"/>
      <c r="G652" s="28"/>
      <c r="H652" s="28">
        <v>5</v>
      </c>
      <c r="I652" s="40">
        <f t="shared" si="2"/>
        <v>0</v>
      </c>
      <c r="J652" s="56">
        <f t="shared" si="3"/>
        <v>0</v>
      </c>
      <c r="K652" s="57">
        <f>($G652+$I652)*THONG_TIN_CHUNG!B$11</f>
        <v>0</v>
      </c>
      <c r="L652" s="58">
        <v>0</v>
      </c>
      <c r="M652" s="59"/>
    </row>
    <row r="653" spans="2:13" ht="96.75" customHeight="1">
      <c r="B653" s="28"/>
      <c r="C653" s="28"/>
      <c r="D653" s="28"/>
      <c r="E653" s="39"/>
      <c r="F653" s="28"/>
      <c r="G653" s="28"/>
      <c r="H653" s="28">
        <v>5</v>
      </c>
      <c r="I653" s="40">
        <f t="shared" si="2"/>
        <v>0</v>
      </c>
      <c r="J653" s="56">
        <f t="shared" si="3"/>
        <v>0</v>
      </c>
      <c r="K653" s="57">
        <f>($G653+$I653)*THONG_TIN_CHUNG!B$11</f>
        <v>0</v>
      </c>
      <c r="L653" s="58">
        <v>0</v>
      </c>
      <c r="M653" s="59"/>
    </row>
    <row r="654" spans="2:13" ht="96.75" customHeight="1">
      <c r="B654" s="28"/>
      <c r="C654" s="28"/>
      <c r="D654" s="28"/>
      <c r="E654" s="39"/>
      <c r="F654" s="28"/>
      <c r="G654" s="28"/>
      <c r="H654" s="28">
        <v>5</v>
      </c>
      <c r="I654" s="40">
        <f t="shared" si="2"/>
        <v>0</v>
      </c>
      <c r="J654" s="56">
        <f t="shared" si="3"/>
        <v>0</v>
      </c>
      <c r="K654" s="57">
        <f>($G654+$I654)*THONG_TIN_CHUNG!B$11</f>
        <v>0</v>
      </c>
      <c r="L654" s="58">
        <v>0</v>
      </c>
      <c r="M654" s="59"/>
    </row>
    <row r="655" spans="2:13" ht="96.75" customHeight="1">
      <c r="B655" s="28"/>
      <c r="C655" s="28"/>
      <c r="D655" s="28"/>
      <c r="E655" s="39"/>
      <c r="F655" s="28"/>
      <c r="G655" s="28"/>
      <c r="H655" s="28">
        <v>5</v>
      </c>
      <c r="I655" s="40">
        <f t="shared" si="2"/>
        <v>0</v>
      </c>
      <c r="J655" s="56">
        <f t="shared" si="3"/>
        <v>0</v>
      </c>
      <c r="K655" s="57">
        <f>($G655+$I655)*THONG_TIN_CHUNG!B$11</f>
        <v>0</v>
      </c>
      <c r="L655" s="58">
        <v>0</v>
      </c>
      <c r="M655" s="59"/>
    </row>
    <row r="656" spans="2:13" ht="96.75" customHeight="1">
      <c r="B656" s="28"/>
      <c r="C656" s="28"/>
      <c r="D656" s="28"/>
      <c r="E656" s="39"/>
      <c r="F656" s="28"/>
      <c r="G656" s="28"/>
      <c r="H656" s="28">
        <v>5</v>
      </c>
      <c r="I656" s="40">
        <f t="shared" si="2"/>
        <v>0</v>
      </c>
      <c r="J656" s="56">
        <f t="shared" si="3"/>
        <v>0</v>
      </c>
      <c r="K656" s="57">
        <f>($G656+$I656)*THONG_TIN_CHUNG!B$11</f>
        <v>0</v>
      </c>
      <c r="L656" s="58">
        <v>0</v>
      </c>
      <c r="M656" s="59"/>
    </row>
    <row r="657" spans="2:13" ht="96.75" customHeight="1">
      <c r="B657" s="28"/>
      <c r="C657" s="28"/>
      <c r="D657" s="28"/>
      <c r="E657" s="39"/>
      <c r="F657" s="28"/>
      <c r="G657" s="28"/>
      <c r="H657" s="28">
        <v>5</v>
      </c>
      <c r="I657" s="40">
        <f t="shared" si="2"/>
        <v>0</v>
      </c>
      <c r="J657" s="56">
        <f t="shared" si="3"/>
        <v>0</v>
      </c>
      <c r="K657" s="57">
        <f>($G657+$I657)*THONG_TIN_CHUNG!B$11</f>
        <v>0</v>
      </c>
      <c r="L657" s="58">
        <v>0</v>
      </c>
      <c r="M657" s="59"/>
    </row>
    <row r="658" spans="2:13" ht="96.75" customHeight="1">
      <c r="B658" s="28"/>
      <c r="C658" s="28"/>
      <c r="D658" s="28"/>
      <c r="E658" s="39"/>
      <c r="F658" s="28"/>
      <c r="G658" s="28"/>
      <c r="H658" s="28">
        <v>5</v>
      </c>
      <c r="I658" s="40">
        <f t="shared" si="2"/>
        <v>0</v>
      </c>
      <c r="J658" s="56">
        <f t="shared" si="3"/>
        <v>0</v>
      </c>
      <c r="K658" s="57">
        <f>($G658+$I658)*THONG_TIN_CHUNG!B$11</f>
        <v>0</v>
      </c>
      <c r="L658" s="58">
        <v>0</v>
      </c>
      <c r="M658" s="59"/>
    </row>
    <row r="659" spans="2:13" ht="96.75" customHeight="1">
      <c r="B659" s="28"/>
      <c r="C659" s="28"/>
      <c r="D659" s="28"/>
      <c r="E659" s="39"/>
      <c r="F659" s="28"/>
      <c r="G659" s="28"/>
      <c r="H659" s="28">
        <v>5</v>
      </c>
      <c r="I659" s="40">
        <f t="shared" si="2"/>
        <v>0</v>
      </c>
      <c r="J659" s="56">
        <f t="shared" si="3"/>
        <v>0</v>
      </c>
      <c r="K659" s="57">
        <f>($G659+$I659)*THONG_TIN_CHUNG!B$11</f>
        <v>0</v>
      </c>
      <c r="L659" s="58">
        <v>0</v>
      </c>
      <c r="M659" s="59"/>
    </row>
    <row r="660" spans="2:13" ht="96.75" customHeight="1">
      <c r="B660" s="28"/>
      <c r="C660" s="28"/>
      <c r="D660" s="28"/>
      <c r="E660" s="39"/>
      <c r="F660" s="28"/>
      <c r="G660" s="28"/>
      <c r="H660" s="28">
        <v>5</v>
      </c>
      <c r="I660" s="40">
        <f t="shared" si="2"/>
        <v>0</v>
      </c>
      <c r="J660" s="56">
        <f t="shared" si="3"/>
        <v>0</v>
      </c>
      <c r="K660" s="57">
        <f>($G660+$I660)*THONG_TIN_CHUNG!B$11</f>
        <v>0</v>
      </c>
      <c r="L660" s="58">
        <v>0</v>
      </c>
      <c r="M660" s="59"/>
    </row>
    <row r="661" spans="2:13" ht="96.75" customHeight="1">
      <c r="B661" s="28"/>
      <c r="C661" s="28"/>
      <c r="D661" s="28"/>
      <c r="E661" s="39"/>
      <c r="F661" s="28"/>
      <c r="G661" s="28"/>
      <c r="H661" s="28">
        <v>5</v>
      </c>
      <c r="I661" s="40">
        <f t="shared" si="2"/>
        <v>0</v>
      </c>
      <c r="J661" s="56">
        <f t="shared" si="3"/>
        <v>0</v>
      </c>
      <c r="K661" s="57">
        <f>($G661+$I661)*THONG_TIN_CHUNG!B$11</f>
        <v>0</v>
      </c>
      <c r="L661" s="58">
        <v>0</v>
      </c>
      <c r="M661" s="59"/>
    </row>
    <row r="662" spans="2:13" ht="96.75" customHeight="1">
      <c r="B662" s="28"/>
      <c r="C662" s="28"/>
      <c r="D662" s="28"/>
      <c r="E662" s="39"/>
      <c r="F662" s="28"/>
      <c r="G662" s="28"/>
      <c r="H662" s="28">
        <v>5</v>
      </c>
      <c r="I662" s="40">
        <f t="shared" si="2"/>
        <v>0</v>
      </c>
      <c r="J662" s="56">
        <f t="shared" si="3"/>
        <v>0</v>
      </c>
      <c r="K662" s="57">
        <f>($G662+$I662)*THONG_TIN_CHUNG!B$11</f>
        <v>0</v>
      </c>
      <c r="L662" s="58">
        <v>0</v>
      </c>
      <c r="M662" s="59"/>
    </row>
    <row r="663" spans="2:13" ht="96.75" customHeight="1">
      <c r="B663" s="28"/>
      <c r="C663" s="28"/>
      <c r="D663" s="28"/>
      <c r="E663" s="39"/>
      <c r="F663" s="28"/>
      <c r="G663" s="28"/>
      <c r="H663" s="28">
        <v>5</v>
      </c>
      <c r="I663" s="40">
        <f t="shared" si="2"/>
        <v>0</v>
      </c>
      <c r="J663" s="56">
        <f t="shared" si="3"/>
        <v>0</v>
      </c>
      <c r="K663" s="57">
        <f>($G663+$I663)*THONG_TIN_CHUNG!B$11</f>
        <v>0</v>
      </c>
      <c r="L663" s="58">
        <v>0</v>
      </c>
      <c r="M663" s="59"/>
    </row>
    <row r="664" spans="2:13" ht="96.75" customHeight="1">
      <c r="B664" s="28"/>
      <c r="C664" s="28"/>
      <c r="D664" s="28"/>
      <c r="E664" s="39"/>
      <c r="F664" s="28"/>
      <c r="G664" s="28"/>
      <c r="H664" s="28">
        <v>5</v>
      </c>
      <c r="I664" s="40">
        <f t="shared" si="2"/>
        <v>0</v>
      </c>
      <c r="J664" s="56">
        <f t="shared" si="3"/>
        <v>0</v>
      </c>
      <c r="K664" s="57">
        <f>($G664+$I664)*THONG_TIN_CHUNG!B$11</f>
        <v>0</v>
      </c>
      <c r="L664" s="58">
        <v>0</v>
      </c>
      <c r="M664" s="59"/>
    </row>
    <row r="665" spans="2:13" ht="96.75" customHeight="1">
      <c r="B665" s="28"/>
      <c r="C665" s="28"/>
      <c r="D665" s="28"/>
      <c r="E665" s="39"/>
      <c r="F665" s="28"/>
      <c r="G665" s="28"/>
      <c r="H665" s="28">
        <v>5</v>
      </c>
      <c r="I665" s="40">
        <f t="shared" si="2"/>
        <v>0</v>
      </c>
      <c r="J665" s="56">
        <f t="shared" si="3"/>
        <v>0</v>
      </c>
      <c r="K665" s="57">
        <f>($G665+$I665)*THONG_TIN_CHUNG!B$11</f>
        <v>0</v>
      </c>
      <c r="L665" s="58">
        <v>0</v>
      </c>
      <c r="M665" s="59"/>
    </row>
    <row r="666" spans="2:13" ht="96.75" customHeight="1">
      <c r="B666" s="28"/>
      <c r="C666" s="28"/>
      <c r="D666" s="28"/>
      <c r="E666" s="39"/>
      <c r="F666" s="28"/>
      <c r="G666" s="28"/>
      <c r="H666" s="28">
        <v>5</v>
      </c>
      <c r="I666" s="40">
        <f t="shared" si="2"/>
        <v>0</v>
      </c>
      <c r="J666" s="56">
        <f t="shared" si="3"/>
        <v>0</v>
      </c>
      <c r="K666" s="57">
        <f>($G666+$I666)*THONG_TIN_CHUNG!B$11</f>
        <v>0</v>
      </c>
      <c r="L666" s="58">
        <v>0</v>
      </c>
      <c r="M666" s="59"/>
    </row>
    <row r="667" spans="2:13" ht="96.75" customHeight="1">
      <c r="B667" s="28"/>
      <c r="C667" s="28"/>
      <c r="D667" s="28"/>
      <c r="E667" s="39"/>
      <c r="F667" s="28"/>
      <c r="G667" s="28"/>
      <c r="H667" s="28">
        <v>5</v>
      </c>
      <c r="I667" s="40">
        <f t="shared" si="2"/>
        <v>0</v>
      </c>
      <c r="J667" s="56">
        <f t="shared" si="3"/>
        <v>0</v>
      </c>
      <c r="K667" s="57">
        <f>($G667+$I667)*THONG_TIN_CHUNG!B$11</f>
        <v>0</v>
      </c>
      <c r="L667" s="58">
        <v>0</v>
      </c>
      <c r="M667" s="59"/>
    </row>
    <row r="668" spans="2:13" ht="96.75" customHeight="1">
      <c r="B668" s="28"/>
      <c r="C668" s="28"/>
      <c r="D668" s="28"/>
      <c r="E668" s="39"/>
      <c r="F668" s="28"/>
      <c r="G668" s="28"/>
      <c r="H668" s="28">
        <v>5</v>
      </c>
      <c r="I668" s="40">
        <f t="shared" si="2"/>
        <v>0</v>
      </c>
      <c r="J668" s="56">
        <f t="shared" si="3"/>
        <v>0</v>
      </c>
      <c r="K668" s="57">
        <f>($G668+$I668)*THONG_TIN_CHUNG!B$11</f>
        <v>0</v>
      </c>
      <c r="L668" s="58">
        <v>0</v>
      </c>
      <c r="M668" s="59"/>
    </row>
    <row r="669" spans="2:13" ht="96.75" customHeight="1">
      <c r="B669" s="28"/>
      <c r="C669" s="28"/>
      <c r="D669" s="28"/>
      <c r="E669" s="39"/>
      <c r="F669" s="28"/>
      <c r="G669" s="28"/>
      <c r="H669" s="28">
        <v>5</v>
      </c>
      <c r="I669" s="40">
        <f t="shared" si="2"/>
        <v>0</v>
      </c>
      <c r="J669" s="56">
        <f t="shared" si="3"/>
        <v>0</v>
      </c>
      <c r="K669" s="57">
        <f>($G669+$I669)*THONG_TIN_CHUNG!B$11</f>
        <v>0</v>
      </c>
      <c r="L669" s="58">
        <v>0</v>
      </c>
      <c r="M669" s="59"/>
    </row>
    <row r="670" spans="2:13" ht="96.75" customHeight="1">
      <c r="B670" s="28"/>
      <c r="C670" s="28"/>
      <c r="D670" s="28"/>
      <c r="E670" s="39"/>
      <c r="F670" s="28"/>
      <c r="G670" s="28"/>
      <c r="H670" s="28">
        <v>5</v>
      </c>
      <c r="I670" s="40">
        <f t="shared" si="2"/>
        <v>0</v>
      </c>
      <c r="J670" s="56">
        <f t="shared" si="3"/>
        <v>0</v>
      </c>
      <c r="K670" s="57">
        <f>($G670+$I670)*THONG_TIN_CHUNG!B$11</f>
        <v>0</v>
      </c>
      <c r="L670" s="58">
        <v>0</v>
      </c>
      <c r="M670" s="59"/>
    </row>
    <row r="671" spans="2:13" ht="96.75" customHeight="1">
      <c r="B671" s="28"/>
      <c r="C671" s="28"/>
      <c r="D671" s="28"/>
      <c r="E671" s="39"/>
      <c r="F671" s="28"/>
      <c r="G671" s="28"/>
      <c r="H671" s="28">
        <v>5</v>
      </c>
      <c r="I671" s="40">
        <f t="shared" si="2"/>
        <v>0</v>
      </c>
      <c r="J671" s="56">
        <f t="shared" si="3"/>
        <v>0</v>
      </c>
      <c r="K671" s="57">
        <f>($G671+$I671)*THONG_TIN_CHUNG!B$11</f>
        <v>0</v>
      </c>
      <c r="L671" s="58">
        <v>0</v>
      </c>
      <c r="M671" s="59"/>
    </row>
    <row r="672" spans="2:13" ht="96.75" customHeight="1">
      <c r="B672" s="28"/>
      <c r="C672" s="28"/>
      <c r="D672" s="28"/>
      <c r="E672" s="39"/>
      <c r="F672" s="28"/>
      <c r="G672" s="28"/>
      <c r="H672" s="28">
        <v>5</v>
      </c>
      <c r="I672" s="40">
        <f t="shared" si="2"/>
        <v>0</v>
      </c>
      <c r="J672" s="56">
        <f t="shared" si="3"/>
        <v>0</v>
      </c>
      <c r="K672" s="57">
        <f>($G672+$I672)*THONG_TIN_CHUNG!B$11</f>
        <v>0</v>
      </c>
      <c r="L672" s="58">
        <v>0</v>
      </c>
      <c r="M672" s="59"/>
    </row>
    <row r="673" spans="2:13" ht="96.75" customHeight="1">
      <c r="B673" s="28"/>
      <c r="C673" s="28"/>
      <c r="D673" s="28"/>
      <c r="E673" s="39"/>
      <c r="F673" s="28"/>
      <c r="G673" s="28"/>
      <c r="H673" s="28">
        <v>5</v>
      </c>
      <c r="I673" s="40">
        <f t="shared" si="2"/>
        <v>0</v>
      </c>
      <c r="J673" s="56">
        <f t="shared" si="3"/>
        <v>0</v>
      </c>
      <c r="K673" s="57">
        <f>($G673+$I673)*THONG_TIN_CHUNG!B$11</f>
        <v>0</v>
      </c>
      <c r="L673" s="58">
        <v>0</v>
      </c>
      <c r="M673" s="59"/>
    </row>
    <row r="674" spans="2:13" ht="96.75" customHeight="1">
      <c r="B674" s="28"/>
      <c r="C674" s="28"/>
      <c r="D674" s="28"/>
      <c r="E674" s="39"/>
      <c r="F674" s="28"/>
      <c r="G674" s="28"/>
      <c r="H674" s="28">
        <v>5</v>
      </c>
      <c r="I674" s="40">
        <f t="shared" si="2"/>
        <v>0</v>
      </c>
      <c r="J674" s="56">
        <f t="shared" si="3"/>
        <v>0</v>
      </c>
      <c r="K674" s="57">
        <f>($G674+$I674)*THONG_TIN_CHUNG!B$11</f>
        <v>0</v>
      </c>
      <c r="L674" s="58">
        <v>0</v>
      </c>
      <c r="M674" s="59"/>
    </row>
    <row r="675" spans="2:13" ht="96.75" customHeight="1">
      <c r="B675" s="28"/>
      <c r="C675" s="28"/>
      <c r="D675" s="28"/>
      <c r="E675" s="39"/>
      <c r="F675" s="28"/>
      <c r="G675" s="28"/>
      <c r="H675" s="28">
        <v>5</v>
      </c>
      <c r="I675" s="40">
        <f t="shared" si="2"/>
        <v>0</v>
      </c>
      <c r="J675" s="56">
        <f t="shared" si="3"/>
        <v>0</v>
      </c>
      <c r="K675" s="57">
        <f>($G675+$I675)*THONG_TIN_CHUNG!B$11</f>
        <v>0</v>
      </c>
      <c r="L675" s="58">
        <v>0</v>
      </c>
      <c r="M675" s="59"/>
    </row>
    <row r="676" spans="2:13" ht="96.75" customHeight="1">
      <c r="B676" s="28"/>
      <c r="C676" s="28"/>
      <c r="D676" s="28"/>
      <c r="E676" s="39"/>
      <c r="F676" s="28"/>
      <c r="G676" s="28"/>
      <c r="H676" s="28">
        <v>5</v>
      </c>
      <c r="I676" s="40">
        <f t="shared" si="2"/>
        <v>0</v>
      </c>
      <c r="J676" s="56">
        <f t="shared" si="3"/>
        <v>0</v>
      </c>
      <c r="K676" s="57">
        <f>($G676+$I676)*THONG_TIN_CHUNG!B$11</f>
        <v>0</v>
      </c>
      <c r="L676" s="58">
        <v>0</v>
      </c>
      <c r="M676" s="59"/>
    </row>
    <row r="677" spans="2:13" ht="96.75" customHeight="1">
      <c r="B677" s="28"/>
      <c r="C677" s="28"/>
      <c r="D677" s="28"/>
      <c r="E677" s="39"/>
      <c r="F677" s="28"/>
      <c r="G677" s="28"/>
      <c r="H677" s="28">
        <v>5</v>
      </c>
      <c r="I677" s="40">
        <f t="shared" si="2"/>
        <v>0</v>
      </c>
      <c r="J677" s="56">
        <f t="shared" si="3"/>
        <v>0</v>
      </c>
      <c r="K677" s="57">
        <f>($G677+$I677)*THONG_TIN_CHUNG!B$11</f>
        <v>0</v>
      </c>
      <c r="L677" s="58">
        <v>0</v>
      </c>
      <c r="M677" s="59"/>
    </row>
    <row r="678" spans="2:13" ht="96.75" customHeight="1">
      <c r="B678" s="28"/>
      <c r="C678" s="28"/>
      <c r="D678" s="28"/>
      <c r="E678" s="39"/>
      <c r="F678" s="28"/>
      <c r="G678" s="28"/>
      <c r="H678" s="28">
        <v>5</v>
      </c>
      <c r="I678" s="40">
        <f t="shared" si="2"/>
        <v>0</v>
      </c>
      <c r="J678" s="56">
        <f t="shared" si="3"/>
        <v>0</v>
      </c>
      <c r="K678" s="57">
        <f>($G678+$I678)*THONG_TIN_CHUNG!B$11</f>
        <v>0</v>
      </c>
      <c r="L678" s="58">
        <v>0</v>
      </c>
      <c r="M678" s="59"/>
    </row>
    <row r="679" spans="2:13" ht="96.75" customHeight="1">
      <c r="B679" s="28"/>
      <c r="C679" s="28"/>
      <c r="D679" s="28"/>
      <c r="E679" s="39"/>
      <c r="F679" s="28"/>
      <c r="G679" s="28"/>
      <c r="H679" s="28">
        <v>5</v>
      </c>
      <c r="I679" s="40">
        <f t="shared" si="2"/>
        <v>0</v>
      </c>
      <c r="J679" s="56">
        <f t="shared" si="3"/>
        <v>0</v>
      </c>
      <c r="K679" s="57">
        <f>($G679+$I679)*THONG_TIN_CHUNG!B$11</f>
        <v>0</v>
      </c>
      <c r="L679" s="58">
        <v>0</v>
      </c>
      <c r="M679" s="59"/>
    </row>
    <row r="680" spans="2:13" ht="96.75" customHeight="1">
      <c r="B680" s="28"/>
      <c r="C680" s="28"/>
      <c r="D680" s="28"/>
      <c r="E680" s="39"/>
      <c r="F680" s="28"/>
      <c r="G680" s="28"/>
      <c r="H680" s="28">
        <v>5</v>
      </c>
      <c r="I680" s="40">
        <f t="shared" si="2"/>
        <v>0</v>
      </c>
      <c r="J680" s="56">
        <f t="shared" si="3"/>
        <v>0</v>
      </c>
      <c r="K680" s="57">
        <f>($G680+$I680)*THONG_TIN_CHUNG!B$11</f>
        <v>0</v>
      </c>
      <c r="L680" s="58">
        <v>0</v>
      </c>
      <c r="M680" s="59"/>
    </row>
    <row r="681" spans="2:13" ht="96.75" customHeight="1">
      <c r="B681" s="28"/>
      <c r="C681" s="28"/>
      <c r="D681" s="28"/>
      <c r="E681" s="39"/>
      <c r="F681" s="28"/>
      <c r="G681" s="28"/>
      <c r="H681" s="28">
        <v>5</v>
      </c>
      <c r="I681" s="40">
        <f t="shared" si="2"/>
        <v>0</v>
      </c>
      <c r="J681" s="56">
        <f t="shared" si="3"/>
        <v>0</v>
      </c>
      <c r="K681" s="57">
        <f>($G681+$I681)*THONG_TIN_CHUNG!B$11</f>
        <v>0</v>
      </c>
      <c r="L681" s="58">
        <v>0</v>
      </c>
      <c r="M681" s="59"/>
    </row>
    <row r="682" spans="2:13" ht="96.75" customHeight="1">
      <c r="B682" s="28"/>
      <c r="C682" s="28"/>
      <c r="D682" s="28"/>
      <c r="E682" s="39"/>
      <c r="F682" s="28"/>
      <c r="G682" s="28"/>
      <c r="H682" s="28">
        <v>5</v>
      </c>
      <c r="I682" s="40">
        <f t="shared" si="2"/>
        <v>0</v>
      </c>
      <c r="J682" s="56">
        <f t="shared" si="3"/>
        <v>0</v>
      </c>
      <c r="K682" s="57">
        <f>($G682+$I682)*THONG_TIN_CHUNG!B$11</f>
        <v>0</v>
      </c>
      <c r="L682" s="58">
        <v>0</v>
      </c>
      <c r="M682" s="59"/>
    </row>
    <row r="683" spans="2:13" ht="96.75" customHeight="1">
      <c r="B683" s="28"/>
      <c r="C683" s="28"/>
      <c r="D683" s="28"/>
      <c r="E683" s="39"/>
      <c r="F683" s="28"/>
      <c r="G683" s="28"/>
      <c r="H683" s="28">
        <v>5</v>
      </c>
      <c r="I683" s="40">
        <f t="shared" si="2"/>
        <v>0</v>
      </c>
      <c r="J683" s="56">
        <f t="shared" si="3"/>
        <v>0</v>
      </c>
      <c r="K683" s="57">
        <f>($G683+$I683)*THONG_TIN_CHUNG!B$11</f>
        <v>0</v>
      </c>
      <c r="L683" s="58">
        <v>0</v>
      </c>
      <c r="M683" s="59"/>
    </row>
    <row r="684" spans="2:13" ht="96.75" customHeight="1">
      <c r="B684" s="28"/>
      <c r="C684" s="28"/>
      <c r="D684" s="28"/>
      <c r="E684" s="39"/>
      <c r="F684" s="28"/>
      <c r="G684" s="28"/>
      <c r="H684" s="28">
        <v>5</v>
      </c>
      <c r="I684" s="40">
        <f t="shared" si="2"/>
        <v>0</v>
      </c>
      <c r="J684" s="56">
        <f t="shared" si="3"/>
        <v>0</v>
      </c>
      <c r="K684" s="57">
        <f>($G684+$I684)*THONG_TIN_CHUNG!B$11</f>
        <v>0</v>
      </c>
      <c r="L684" s="58">
        <v>0</v>
      </c>
      <c r="M684" s="59"/>
    </row>
    <row r="685" spans="2:13" ht="96.75" customHeight="1">
      <c r="B685" s="28"/>
      <c r="C685" s="28"/>
      <c r="D685" s="28"/>
      <c r="E685" s="39"/>
      <c r="F685" s="28"/>
      <c r="G685" s="28"/>
      <c r="H685" s="28">
        <v>5</v>
      </c>
      <c r="I685" s="40">
        <f t="shared" si="2"/>
        <v>0</v>
      </c>
      <c r="J685" s="56">
        <f t="shared" si="3"/>
        <v>0</v>
      </c>
      <c r="K685" s="57">
        <f>($G685+$I685)*THONG_TIN_CHUNG!B$11</f>
        <v>0</v>
      </c>
      <c r="L685" s="58">
        <v>0</v>
      </c>
      <c r="M685" s="59"/>
    </row>
    <row r="686" spans="2:13" ht="96.75" customHeight="1">
      <c r="B686" s="28"/>
      <c r="C686" s="28"/>
      <c r="D686" s="28"/>
      <c r="E686" s="39"/>
      <c r="F686" s="28"/>
      <c r="G686" s="28"/>
      <c r="H686" s="28">
        <v>5</v>
      </c>
      <c r="I686" s="40">
        <f t="shared" si="2"/>
        <v>0</v>
      </c>
      <c r="J686" s="56">
        <f t="shared" si="3"/>
        <v>0</v>
      </c>
      <c r="K686" s="57">
        <f>($G686+$I686)*THONG_TIN_CHUNG!B$11</f>
        <v>0</v>
      </c>
      <c r="L686" s="58">
        <v>0</v>
      </c>
      <c r="M686" s="59"/>
    </row>
    <row r="687" spans="2:13" ht="96.75" customHeight="1">
      <c r="B687" s="28"/>
      <c r="C687" s="28"/>
      <c r="D687" s="28"/>
      <c r="E687" s="39"/>
      <c r="F687" s="28"/>
      <c r="G687" s="28"/>
      <c r="H687" s="28">
        <v>5</v>
      </c>
      <c r="I687" s="40">
        <f t="shared" si="2"/>
        <v>0</v>
      </c>
      <c r="J687" s="56">
        <f t="shared" si="3"/>
        <v>0</v>
      </c>
      <c r="K687" s="57">
        <f>($G687+$I687)*THONG_TIN_CHUNG!B$11</f>
        <v>0</v>
      </c>
      <c r="L687" s="58">
        <v>0</v>
      </c>
      <c r="M687" s="59"/>
    </row>
    <row r="688" spans="2:13" ht="96.75" customHeight="1">
      <c r="B688" s="28"/>
      <c r="C688" s="28"/>
      <c r="D688" s="28"/>
      <c r="E688" s="39"/>
      <c r="F688" s="28"/>
      <c r="G688" s="28"/>
      <c r="H688" s="28">
        <v>5</v>
      </c>
      <c r="I688" s="40">
        <f t="shared" si="2"/>
        <v>0</v>
      </c>
      <c r="J688" s="56">
        <f t="shared" si="3"/>
        <v>0</v>
      </c>
      <c r="K688" s="57">
        <f>($G688+$I688)*THONG_TIN_CHUNG!B$11</f>
        <v>0</v>
      </c>
      <c r="L688" s="58">
        <v>0</v>
      </c>
      <c r="M688" s="59"/>
    </row>
    <row r="689" spans="2:13" ht="96.75" customHeight="1">
      <c r="B689" s="28"/>
      <c r="C689" s="28"/>
      <c r="D689" s="28"/>
      <c r="E689" s="39"/>
      <c r="F689" s="28"/>
      <c r="G689" s="28"/>
      <c r="H689" s="28">
        <v>5</v>
      </c>
      <c r="I689" s="40">
        <f t="shared" si="2"/>
        <v>0</v>
      </c>
      <c r="J689" s="56">
        <f t="shared" si="3"/>
        <v>0</v>
      </c>
      <c r="K689" s="57">
        <f>($G689+$I689)*THONG_TIN_CHUNG!B$11</f>
        <v>0</v>
      </c>
      <c r="L689" s="58">
        <v>0</v>
      </c>
      <c r="M689" s="59"/>
    </row>
    <row r="690" spans="2:13" ht="96.75" customHeight="1">
      <c r="B690" s="28"/>
      <c r="C690" s="28"/>
      <c r="D690" s="28"/>
      <c r="E690" s="39"/>
      <c r="F690" s="28"/>
      <c r="G690" s="28"/>
      <c r="H690" s="28">
        <v>5</v>
      </c>
      <c r="I690" s="40">
        <f t="shared" si="2"/>
        <v>0</v>
      </c>
      <c r="J690" s="56">
        <f t="shared" si="3"/>
        <v>0</v>
      </c>
      <c r="K690" s="57">
        <f>($G690+$I690)*THONG_TIN_CHUNG!B$11</f>
        <v>0</v>
      </c>
      <c r="L690" s="58">
        <v>0</v>
      </c>
      <c r="M690" s="59"/>
    </row>
    <row r="691" spans="2:13" ht="96.75" customHeight="1">
      <c r="B691" s="28"/>
      <c r="C691" s="28"/>
      <c r="D691" s="28"/>
      <c r="E691" s="39"/>
      <c r="F691" s="28"/>
      <c r="G691" s="28"/>
      <c r="H691" s="28">
        <v>5</v>
      </c>
      <c r="I691" s="40">
        <f t="shared" si="2"/>
        <v>0</v>
      </c>
      <c r="J691" s="56">
        <f t="shared" si="3"/>
        <v>0</v>
      </c>
      <c r="K691" s="57">
        <f>($G691+$I691)*THONG_TIN_CHUNG!B$11</f>
        <v>0</v>
      </c>
      <c r="L691" s="58">
        <v>0</v>
      </c>
      <c r="M691" s="59"/>
    </row>
    <row r="692" spans="2:13" ht="96.75" customHeight="1">
      <c r="B692" s="28"/>
      <c r="C692" s="28"/>
      <c r="D692" s="28"/>
      <c r="E692" s="39"/>
      <c r="F692" s="28"/>
      <c r="G692" s="28"/>
      <c r="H692" s="28">
        <v>5</v>
      </c>
      <c r="I692" s="40">
        <f t="shared" si="2"/>
        <v>0</v>
      </c>
      <c r="J692" s="56">
        <f t="shared" si="3"/>
        <v>0</v>
      </c>
      <c r="K692" s="57">
        <f>($G692+$I692)*THONG_TIN_CHUNG!B$11</f>
        <v>0</v>
      </c>
      <c r="L692" s="58">
        <v>0</v>
      </c>
      <c r="M692" s="59"/>
    </row>
    <row r="693" spans="2:13" ht="96.75" customHeight="1">
      <c r="B693" s="28"/>
      <c r="C693" s="28"/>
      <c r="D693" s="28"/>
      <c r="E693" s="39"/>
      <c r="F693" s="28"/>
      <c r="G693" s="28"/>
      <c r="H693" s="28">
        <v>5</v>
      </c>
      <c r="I693" s="40">
        <f t="shared" si="2"/>
        <v>0</v>
      </c>
      <c r="J693" s="56">
        <f t="shared" si="3"/>
        <v>0</v>
      </c>
      <c r="K693" s="57">
        <f>($G693+$I693)*THONG_TIN_CHUNG!B$11</f>
        <v>0</v>
      </c>
      <c r="L693" s="58">
        <v>0</v>
      </c>
      <c r="M693" s="59"/>
    </row>
    <row r="694" spans="2:13" ht="96.75" customHeight="1">
      <c r="B694" s="28"/>
      <c r="C694" s="28"/>
      <c r="D694" s="28"/>
      <c r="E694" s="39"/>
      <c r="F694" s="28"/>
      <c r="G694" s="28"/>
      <c r="H694" s="28">
        <v>5</v>
      </c>
      <c r="I694" s="40">
        <f t="shared" si="2"/>
        <v>0</v>
      </c>
      <c r="J694" s="56">
        <f t="shared" si="3"/>
        <v>0</v>
      </c>
      <c r="K694" s="57">
        <f>($G694+$I694)*THONG_TIN_CHUNG!B$11</f>
        <v>0</v>
      </c>
      <c r="L694" s="58">
        <v>0</v>
      </c>
      <c r="M694" s="59"/>
    </row>
    <row r="695" spans="2:13" ht="96.75" customHeight="1">
      <c r="B695" s="28"/>
      <c r="C695" s="28"/>
      <c r="D695" s="28"/>
      <c r="E695" s="39"/>
      <c r="F695" s="28"/>
      <c r="G695" s="28"/>
      <c r="H695" s="28">
        <v>5</v>
      </c>
      <c r="I695" s="40">
        <f t="shared" si="2"/>
        <v>0</v>
      </c>
      <c r="J695" s="56">
        <f t="shared" si="3"/>
        <v>0</v>
      </c>
      <c r="K695" s="57">
        <f>($G695+$I695)*THONG_TIN_CHUNG!B$11</f>
        <v>0</v>
      </c>
      <c r="L695" s="58">
        <v>0</v>
      </c>
      <c r="M695" s="59"/>
    </row>
    <row r="696" spans="2:13" ht="96.75" customHeight="1">
      <c r="B696" s="28"/>
      <c r="C696" s="28"/>
      <c r="D696" s="28"/>
      <c r="E696" s="39"/>
      <c r="F696" s="28"/>
      <c r="G696" s="28"/>
      <c r="H696" s="28">
        <v>5</v>
      </c>
      <c r="I696" s="40">
        <f t="shared" si="2"/>
        <v>0</v>
      </c>
      <c r="J696" s="56">
        <f t="shared" si="3"/>
        <v>0</v>
      </c>
      <c r="K696" s="57">
        <f>($G696+$I696)*THONG_TIN_CHUNG!B$11</f>
        <v>0</v>
      </c>
      <c r="L696" s="58">
        <v>0</v>
      </c>
      <c r="M696" s="59"/>
    </row>
    <row r="697" spans="2:13" ht="96.75" customHeight="1">
      <c r="B697" s="28"/>
      <c r="C697" s="28"/>
      <c r="D697" s="28"/>
      <c r="E697" s="39"/>
      <c r="F697" s="28"/>
      <c r="G697" s="28"/>
      <c r="H697" s="28">
        <v>5</v>
      </c>
      <c r="I697" s="40">
        <f t="shared" si="2"/>
        <v>0</v>
      </c>
      <c r="J697" s="56">
        <f t="shared" si="3"/>
        <v>0</v>
      </c>
      <c r="K697" s="57">
        <f>($G697+$I697)*THONG_TIN_CHUNG!B$11</f>
        <v>0</v>
      </c>
      <c r="L697" s="58">
        <v>0</v>
      </c>
      <c r="M697" s="59"/>
    </row>
    <row r="698" spans="2:13" ht="96.75" customHeight="1">
      <c r="B698" s="28"/>
      <c r="C698" s="28"/>
      <c r="D698" s="28"/>
      <c r="E698" s="39"/>
      <c r="F698" s="28"/>
      <c r="G698" s="28"/>
      <c r="H698" s="28">
        <v>5</v>
      </c>
      <c r="I698" s="40">
        <f t="shared" si="2"/>
        <v>0</v>
      </c>
      <c r="J698" s="56">
        <f t="shared" si="3"/>
        <v>0</v>
      </c>
      <c r="K698" s="57">
        <f>($G698+$I698)*THONG_TIN_CHUNG!B$11</f>
        <v>0</v>
      </c>
      <c r="L698" s="58">
        <v>0</v>
      </c>
      <c r="M698" s="59"/>
    </row>
    <row r="699" spans="2:13" ht="96.75" customHeight="1">
      <c r="B699" s="28"/>
      <c r="C699" s="28"/>
      <c r="D699" s="28"/>
      <c r="E699" s="39"/>
      <c r="F699" s="28"/>
      <c r="G699" s="28"/>
      <c r="H699" s="28">
        <v>5</v>
      </c>
      <c r="I699" s="40">
        <f t="shared" si="2"/>
        <v>0</v>
      </c>
      <c r="J699" s="56">
        <f t="shared" si="3"/>
        <v>0</v>
      </c>
      <c r="K699" s="57">
        <f>($G699+$I699)*THONG_TIN_CHUNG!B$11</f>
        <v>0</v>
      </c>
      <c r="L699" s="58">
        <v>0</v>
      </c>
      <c r="M699" s="59"/>
    </row>
    <row r="700" spans="2:13" ht="96.75" customHeight="1">
      <c r="B700" s="28"/>
      <c r="C700" s="28"/>
      <c r="D700" s="28"/>
      <c r="E700" s="39"/>
      <c r="F700" s="28"/>
      <c r="G700" s="28"/>
      <c r="H700" s="28">
        <v>5</v>
      </c>
      <c r="I700" s="40">
        <f t="shared" si="2"/>
        <v>0</v>
      </c>
      <c r="J700" s="56">
        <f t="shared" si="3"/>
        <v>0</v>
      </c>
      <c r="K700" s="57">
        <f>($G700+$I700)*THONG_TIN_CHUNG!B$11</f>
        <v>0</v>
      </c>
      <c r="L700" s="58">
        <v>0</v>
      </c>
      <c r="M700" s="59"/>
    </row>
    <row r="701" spans="2:13" ht="96.75" customHeight="1">
      <c r="B701" s="28"/>
      <c r="C701" s="28"/>
      <c r="D701" s="28"/>
      <c r="E701" s="39"/>
      <c r="F701" s="28"/>
      <c r="G701" s="28"/>
      <c r="H701" s="28">
        <v>5</v>
      </c>
      <c r="I701" s="40">
        <f t="shared" si="2"/>
        <v>0</v>
      </c>
      <c r="J701" s="56">
        <f t="shared" si="3"/>
        <v>0</v>
      </c>
      <c r="K701" s="57">
        <f>($G701+$I701)*THONG_TIN_CHUNG!B$11</f>
        <v>0</v>
      </c>
      <c r="L701" s="58">
        <v>0</v>
      </c>
      <c r="M701" s="59"/>
    </row>
    <row r="702" spans="2:13" ht="96.75" customHeight="1">
      <c r="B702" s="28"/>
      <c r="C702" s="28"/>
      <c r="D702" s="28"/>
      <c r="E702" s="39"/>
      <c r="F702" s="28"/>
      <c r="G702" s="28"/>
      <c r="H702" s="28">
        <v>5</v>
      </c>
      <c r="I702" s="40">
        <f t="shared" si="2"/>
        <v>0</v>
      </c>
      <c r="J702" s="56">
        <f t="shared" si="3"/>
        <v>0</v>
      </c>
      <c r="K702" s="57">
        <f>($G702+$I702)*THONG_TIN_CHUNG!B$11</f>
        <v>0</v>
      </c>
      <c r="L702" s="58">
        <v>0</v>
      </c>
      <c r="M702" s="59"/>
    </row>
    <row r="703" spans="2:13" ht="96.75" customHeight="1">
      <c r="B703" s="28"/>
      <c r="C703" s="28"/>
      <c r="D703" s="28"/>
      <c r="E703" s="39"/>
      <c r="F703" s="28"/>
      <c r="G703" s="28"/>
      <c r="H703" s="28">
        <v>5</v>
      </c>
      <c r="I703" s="40">
        <f t="shared" si="2"/>
        <v>0</v>
      </c>
      <c r="J703" s="56">
        <f t="shared" si="3"/>
        <v>0</v>
      </c>
      <c r="K703" s="57">
        <f>($G703+$I703)*THONG_TIN_CHUNG!B$11</f>
        <v>0</v>
      </c>
      <c r="L703" s="58">
        <v>0</v>
      </c>
      <c r="M703" s="59"/>
    </row>
    <row r="704" spans="2:13" ht="96.75" customHeight="1">
      <c r="B704" s="28"/>
      <c r="C704" s="28"/>
      <c r="D704" s="28"/>
      <c r="E704" s="39"/>
      <c r="F704" s="28"/>
      <c r="G704" s="28"/>
      <c r="H704" s="28">
        <v>5</v>
      </c>
      <c r="I704" s="40">
        <f t="shared" si="2"/>
        <v>0</v>
      </c>
      <c r="J704" s="56">
        <f t="shared" si="3"/>
        <v>0</v>
      </c>
      <c r="K704" s="57">
        <f>($G704+$I704)*THONG_TIN_CHUNG!B$11</f>
        <v>0</v>
      </c>
      <c r="L704" s="58">
        <v>0</v>
      </c>
      <c r="M704" s="59"/>
    </row>
    <row r="705" spans="2:13" ht="96.75" customHeight="1">
      <c r="B705" s="28"/>
      <c r="C705" s="28"/>
      <c r="D705" s="28"/>
      <c r="E705" s="39"/>
      <c r="F705" s="28"/>
      <c r="G705" s="28"/>
      <c r="H705" s="28">
        <v>5</v>
      </c>
      <c r="I705" s="40">
        <f t="shared" si="2"/>
        <v>0</v>
      </c>
      <c r="J705" s="56">
        <f t="shared" si="3"/>
        <v>0</v>
      </c>
      <c r="K705" s="57">
        <f>($G705+$I705)*THONG_TIN_CHUNG!B$11</f>
        <v>0</v>
      </c>
      <c r="L705" s="58">
        <v>0</v>
      </c>
      <c r="M705" s="59"/>
    </row>
    <row r="706" spans="2:13" ht="96.75" customHeight="1">
      <c r="B706" s="28"/>
      <c r="C706" s="28"/>
      <c r="D706" s="28"/>
      <c r="E706" s="39"/>
      <c r="F706" s="28"/>
      <c r="G706" s="28"/>
      <c r="H706" s="28">
        <v>5</v>
      </c>
      <c r="I706" s="40">
        <f t="shared" si="2"/>
        <v>0</v>
      </c>
      <c r="J706" s="56">
        <f t="shared" si="3"/>
        <v>0</v>
      </c>
      <c r="K706" s="57">
        <f>($G706+$I706)*THONG_TIN_CHUNG!B$11</f>
        <v>0</v>
      </c>
      <c r="L706" s="58">
        <v>0</v>
      </c>
      <c r="M706" s="59"/>
    </row>
    <row r="707" spans="2:13" ht="96.75" customHeight="1">
      <c r="B707" s="28"/>
      <c r="C707" s="28"/>
      <c r="D707" s="28"/>
      <c r="E707" s="39"/>
      <c r="F707" s="28"/>
      <c r="G707" s="28"/>
      <c r="H707" s="28">
        <v>5</v>
      </c>
      <c r="I707" s="40">
        <f t="shared" si="2"/>
        <v>0</v>
      </c>
      <c r="J707" s="56">
        <f t="shared" si="3"/>
        <v>0</v>
      </c>
      <c r="K707" s="57">
        <f>($G707+$I707)*THONG_TIN_CHUNG!B$11</f>
        <v>0</v>
      </c>
      <c r="L707" s="58">
        <v>0</v>
      </c>
      <c r="M707" s="59"/>
    </row>
    <row r="708" spans="2:13" ht="96.75" customHeight="1">
      <c r="B708" s="28"/>
      <c r="C708" s="28"/>
      <c r="D708" s="28"/>
      <c r="E708" s="39"/>
      <c r="F708" s="28"/>
      <c r="G708" s="28"/>
      <c r="H708" s="28">
        <v>5</v>
      </c>
      <c r="I708" s="40">
        <f t="shared" si="2"/>
        <v>0</v>
      </c>
      <c r="J708" s="56">
        <f t="shared" si="3"/>
        <v>0</v>
      </c>
      <c r="K708" s="57">
        <f>($G708+$I708)*THONG_TIN_CHUNG!B$11</f>
        <v>0</v>
      </c>
      <c r="L708" s="58">
        <v>0</v>
      </c>
      <c r="M708" s="59"/>
    </row>
    <row r="709" spans="2:13" ht="96.75" customHeight="1">
      <c r="B709" s="28"/>
      <c r="C709" s="28"/>
      <c r="D709" s="28"/>
      <c r="E709" s="39"/>
      <c r="F709" s="28"/>
      <c r="G709" s="28"/>
      <c r="H709" s="28">
        <v>5</v>
      </c>
      <c r="I709" s="40">
        <f t="shared" si="2"/>
        <v>0</v>
      </c>
      <c r="J709" s="56">
        <f t="shared" si="3"/>
        <v>0</v>
      </c>
      <c r="K709" s="57">
        <f>($G709+$I709)*THONG_TIN_CHUNG!B$11</f>
        <v>0</v>
      </c>
      <c r="L709" s="58">
        <v>0</v>
      </c>
      <c r="M709" s="59"/>
    </row>
    <row r="710" spans="2:13" ht="96.75" customHeight="1">
      <c r="B710" s="28"/>
      <c r="C710" s="28"/>
      <c r="D710" s="28"/>
      <c r="E710" s="39"/>
      <c r="F710" s="28"/>
      <c r="G710" s="28"/>
      <c r="H710" s="28">
        <v>5</v>
      </c>
      <c r="I710" s="40">
        <f t="shared" si="2"/>
        <v>0</v>
      </c>
      <c r="J710" s="56">
        <f t="shared" si="3"/>
        <v>0</v>
      </c>
      <c r="K710" s="57">
        <f>($G710+$I710)*THONG_TIN_CHUNG!B$11</f>
        <v>0</v>
      </c>
      <c r="L710" s="58">
        <v>0</v>
      </c>
      <c r="M710" s="59"/>
    </row>
    <row r="711" spans="2:13" ht="96.75" customHeight="1">
      <c r="B711" s="28"/>
      <c r="C711" s="28"/>
      <c r="D711" s="28"/>
      <c r="E711" s="39"/>
      <c r="F711" s="28"/>
      <c r="G711" s="28"/>
      <c r="H711" s="28">
        <v>5</v>
      </c>
      <c r="I711" s="40">
        <f t="shared" si="2"/>
        <v>0</v>
      </c>
      <c r="J711" s="56">
        <f t="shared" si="3"/>
        <v>0</v>
      </c>
      <c r="K711" s="57">
        <f>($G711+$I711)*THONG_TIN_CHUNG!B$11</f>
        <v>0</v>
      </c>
      <c r="L711" s="58">
        <v>0</v>
      </c>
      <c r="M711" s="59"/>
    </row>
    <row r="712" spans="2:13" ht="96.75" customHeight="1">
      <c r="B712" s="28"/>
      <c r="C712" s="28"/>
      <c r="D712" s="28"/>
      <c r="E712" s="39"/>
      <c r="F712" s="28"/>
      <c r="G712" s="28"/>
      <c r="H712" s="28">
        <v>5</v>
      </c>
      <c r="I712" s="40">
        <f t="shared" si="2"/>
        <v>0</v>
      </c>
      <c r="J712" s="56">
        <f t="shared" si="3"/>
        <v>0</v>
      </c>
      <c r="K712" s="57">
        <f>($G712+$I712)*THONG_TIN_CHUNG!B$11</f>
        <v>0</v>
      </c>
      <c r="L712" s="58">
        <v>0</v>
      </c>
      <c r="M712" s="59"/>
    </row>
    <row r="713" spans="2:13" ht="96.75" customHeight="1">
      <c r="B713" s="28"/>
      <c r="C713" s="28"/>
      <c r="D713" s="28"/>
      <c r="E713" s="39"/>
      <c r="F713" s="28"/>
      <c r="G713" s="28"/>
      <c r="H713" s="28">
        <v>5</v>
      </c>
      <c r="I713" s="40">
        <f t="shared" si="2"/>
        <v>0</v>
      </c>
      <c r="J713" s="56">
        <f t="shared" si="3"/>
        <v>0</v>
      </c>
      <c r="K713" s="57">
        <f>($G713+$I713)*THONG_TIN_CHUNG!B$11</f>
        <v>0</v>
      </c>
      <c r="L713" s="58">
        <v>0</v>
      </c>
      <c r="M713" s="59"/>
    </row>
    <row r="714" spans="2:13" ht="96.75" customHeight="1">
      <c r="B714" s="28"/>
      <c r="C714" s="28"/>
      <c r="D714" s="28"/>
      <c r="E714" s="39"/>
      <c r="F714" s="28"/>
      <c r="G714" s="28"/>
      <c r="H714" s="28">
        <v>5</v>
      </c>
      <c r="I714" s="40">
        <f t="shared" si="2"/>
        <v>0</v>
      </c>
      <c r="J714" s="56">
        <f t="shared" si="3"/>
        <v>0</v>
      </c>
      <c r="K714" s="57">
        <f>($G714+$I714)*THONG_TIN_CHUNG!B$11</f>
        <v>0</v>
      </c>
      <c r="L714" s="58">
        <v>0</v>
      </c>
      <c r="M714" s="59"/>
    </row>
    <row r="715" spans="2:13" ht="96.75" customHeight="1">
      <c r="B715" s="28"/>
      <c r="C715" s="28"/>
      <c r="D715" s="28"/>
      <c r="E715" s="39"/>
      <c r="F715" s="28"/>
      <c r="G715" s="28"/>
      <c r="H715" s="28">
        <v>5</v>
      </c>
      <c r="I715" s="40">
        <f t="shared" si="2"/>
        <v>0</v>
      </c>
      <c r="J715" s="56">
        <f t="shared" si="3"/>
        <v>0</v>
      </c>
      <c r="K715" s="57">
        <f>($G715+$I715)*THONG_TIN_CHUNG!B$11</f>
        <v>0</v>
      </c>
      <c r="L715" s="58">
        <v>0</v>
      </c>
      <c r="M715" s="59"/>
    </row>
    <row r="716" spans="2:13" ht="96.75" customHeight="1">
      <c r="B716" s="28"/>
      <c r="C716" s="28"/>
      <c r="D716" s="28"/>
      <c r="E716" s="39"/>
      <c r="F716" s="28"/>
      <c r="G716" s="28"/>
      <c r="H716" s="28">
        <v>5</v>
      </c>
      <c r="I716" s="40">
        <f t="shared" si="2"/>
        <v>0</v>
      </c>
      <c r="J716" s="56">
        <f t="shared" si="3"/>
        <v>0</v>
      </c>
      <c r="K716" s="57">
        <f>($G716+$I716)*THONG_TIN_CHUNG!B$11</f>
        <v>0</v>
      </c>
      <c r="L716" s="58">
        <v>0</v>
      </c>
      <c r="M716" s="59"/>
    </row>
    <row r="717" spans="2:13" ht="96.75" customHeight="1">
      <c r="B717" s="28"/>
      <c r="C717" s="28"/>
      <c r="D717" s="28"/>
      <c r="E717" s="39"/>
      <c r="F717" s="28"/>
      <c r="G717" s="28"/>
      <c r="H717" s="28">
        <v>5</v>
      </c>
      <c r="I717" s="40">
        <f t="shared" si="2"/>
        <v>0</v>
      </c>
      <c r="J717" s="56">
        <f t="shared" si="3"/>
        <v>0</v>
      </c>
      <c r="K717" s="57">
        <f>($G717+$I717)*THONG_TIN_CHUNG!B$11</f>
        <v>0</v>
      </c>
      <c r="L717" s="58">
        <v>0</v>
      </c>
      <c r="M717" s="59"/>
    </row>
    <row r="718" spans="2:13" ht="96.75" customHeight="1">
      <c r="B718" s="28"/>
      <c r="C718" s="28"/>
      <c r="D718" s="28"/>
      <c r="E718" s="39"/>
      <c r="F718" s="28"/>
      <c r="G718" s="28"/>
      <c r="H718" s="28">
        <v>5</v>
      </c>
      <c r="I718" s="40">
        <f t="shared" si="2"/>
        <v>0</v>
      </c>
      <c r="J718" s="56">
        <f t="shared" si="3"/>
        <v>0</v>
      </c>
      <c r="K718" s="57">
        <f>($G718+$I718)*THONG_TIN_CHUNG!B$11</f>
        <v>0</v>
      </c>
      <c r="L718" s="58">
        <v>0</v>
      </c>
      <c r="M718" s="59"/>
    </row>
    <row r="719" spans="2:13" ht="96.75" customHeight="1">
      <c r="B719" s="28"/>
      <c r="C719" s="28"/>
      <c r="D719" s="28"/>
      <c r="E719" s="39"/>
      <c r="F719" s="28"/>
      <c r="G719" s="28"/>
      <c r="H719" s="28">
        <v>5</v>
      </c>
      <c r="I719" s="40">
        <f t="shared" si="2"/>
        <v>0</v>
      </c>
      <c r="J719" s="56">
        <f t="shared" si="3"/>
        <v>0</v>
      </c>
      <c r="K719" s="57">
        <f>($G719+$I719)*THONG_TIN_CHUNG!B$11</f>
        <v>0</v>
      </c>
      <c r="L719" s="58">
        <v>0</v>
      </c>
      <c r="M719" s="59"/>
    </row>
    <row r="720" spans="2:13" ht="96.75" customHeight="1">
      <c r="B720" s="28"/>
      <c r="C720" s="28"/>
      <c r="D720" s="28"/>
      <c r="E720" s="39"/>
      <c r="F720" s="28"/>
      <c r="G720" s="28"/>
      <c r="H720" s="28">
        <v>5</v>
      </c>
      <c r="I720" s="40">
        <f t="shared" si="2"/>
        <v>0</v>
      </c>
      <c r="J720" s="56">
        <f t="shared" si="3"/>
        <v>0</v>
      </c>
      <c r="K720" s="57">
        <f>($G720+$I720)*THONG_TIN_CHUNG!B$11</f>
        <v>0</v>
      </c>
      <c r="L720" s="58">
        <v>0</v>
      </c>
      <c r="M720" s="59"/>
    </row>
    <row r="721" spans="2:13" ht="96.75" customHeight="1">
      <c r="B721" s="28"/>
      <c r="C721" s="28"/>
      <c r="D721" s="28"/>
      <c r="E721" s="39"/>
      <c r="F721" s="28"/>
      <c r="G721" s="28"/>
      <c r="H721" s="28">
        <v>5</v>
      </c>
      <c r="I721" s="40">
        <f t="shared" si="2"/>
        <v>0</v>
      </c>
      <c r="J721" s="56">
        <f t="shared" si="3"/>
        <v>0</v>
      </c>
      <c r="K721" s="57">
        <f>($G721+$I721)*THONG_TIN_CHUNG!B$11</f>
        <v>0</v>
      </c>
      <c r="L721" s="58">
        <v>0</v>
      </c>
      <c r="M721" s="59"/>
    </row>
    <row r="722" spans="2:13" ht="96.75" customHeight="1">
      <c r="B722" s="28"/>
      <c r="C722" s="28"/>
      <c r="D722" s="28"/>
      <c r="E722" s="39"/>
      <c r="F722" s="28"/>
      <c r="G722" s="28"/>
      <c r="H722" s="28">
        <v>5</v>
      </c>
      <c r="I722" s="40">
        <f t="shared" si="2"/>
        <v>0</v>
      </c>
      <c r="J722" s="56">
        <f t="shared" si="3"/>
        <v>0</v>
      </c>
      <c r="K722" s="57">
        <f>($G722+$I722)*THONG_TIN_CHUNG!B$11</f>
        <v>0</v>
      </c>
      <c r="L722" s="58">
        <v>0</v>
      </c>
      <c r="M722" s="59"/>
    </row>
    <row r="723" spans="2:13" ht="96.75" customHeight="1">
      <c r="B723" s="28"/>
      <c r="C723" s="28"/>
      <c r="D723" s="28"/>
      <c r="E723" s="39"/>
      <c r="F723" s="28"/>
      <c r="G723" s="28"/>
      <c r="H723" s="28">
        <v>5</v>
      </c>
      <c r="I723" s="40">
        <f t="shared" si="2"/>
        <v>0</v>
      </c>
      <c r="J723" s="56">
        <f t="shared" si="3"/>
        <v>0</v>
      </c>
      <c r="K723" s="57">
        <f>($G723+$I723)*THONG_TIN_CHUNG!B$11</f>
        <v>0</v>
      </c>
      <c r="L723" s="58">
        <v>0</v>
      </c>
      <c r="M723" s="59"/>
    </row>
    <row r="724" spans="2:13" ht="96.75" customHeight="1">
      <c r="B724" s="28"/>
      <c r="C724" s="28"/>
      <c r="D724" s="28"/>
      <c r="E724" s="39"/>
      <c r="F724" s="28"/>
      <c r="G724" s="28"/>
      <c r="H724" s="28">
        <v>5</v>
      </c>
      <c r="I724" s="40">
        <f t="shared" si="2"/>
        <v>0</v>
      </c>
      <c r="J724" s="56">
        <f t="shared" si="3"/>
        <v>0</v>
      </c>
      <c r="K724" s="57">
        <f>($G724+$I724)*THONG_TIN_CHUNG!B$11</f>
        <v>0</v>
      </c>
      <c r="L724" s="58">
        <v>0</v>
      </c>
      <c r="M724" s="59"/>
    </row>
    <row r="725" spans="2:13" ht="96.75" customHeight="1">
      <c r="B725" s="28"/>
      <c r="C725" s="28"/>
      <c r="D725" s="28"/>
      <c r="E725" s="39"/>
      <c r="F725" s="28"/>
      <c r="G725" s="28"/>
      <c r="H725" s="28">
        <v>5</v>
      </c>
      <c r="I725" s="40">
        <f t="shared" si="2"/>
        <v>0</v>
      </c>
      <c r="J725" s="56">
        <f t="shared" si="3"/>
        <v>0</v>
      </c>
      <c r="K725" s="57">
        <f>($G725+$I725)*THONG_TIN_CHUNG!B$11</f>
        <v>0</v>
      </c>
      <c r="L725" s="58">
        <v>0</v>
      </c>
      <c r="M725" s="59"/>
    </row>
    <row r="726" spans="2:13" ht="96.75" customHeight="1">
      <c r="B726" s="28"/>
      <c r="C726" s="28"/>
      <c r="D726" s="28"/>
      <c r="E726" s="39"/>
      <c r="F726" s="28"/>
      <c r="G726" s="28"/>
      <c r="H726" s="28">
        <v>5</v>
      </c>
      <c r="I726" s="40">
        <f t="shared" si="2"/>
        <v>0</v>
      </c>
      <c r="J726" s="56">
        <f t="shared" si="3"/>
        <v>0</v>
      </c>
      <c r="K726" s="57">
        <f>($G726+$I726)*THONG_TIN_CHUNG!B$11</f>
        <v>0</v>
      </c>
      <c r="L726" s="58">
        <v>0</v>
      </c>
      <c r="M726" s="59"/>
    </row>
    <row r="727" spans="2:13" ht="96.75" customHeight="1">
      <c r="B727" s="28"/>
      <c r="C727" s="28"/>
      <c r="D727" s="28"/>
      <c r="E727" s="39"/>
      <c r="F727" s="28"/>
      <c r="G727" s="28"/>
      <c r="H727" s="28">
        <v>5</v>
      </c>
      <c r="I727" s="40">
        <f t="shared" si="2"/>
        <v>0</v>
      </c>
      <c r="J727" s="56">
        <f t="shared" si="3"/>
        <v>0</v>
      </c>
      <c r="K727" s="57">
        <f>($G727+$I727)*THONG_TIN_CHUNG!B$11</f>
        <v>0</v>
      </c>
      <c r="L727" s="58">
        <v>0</v>
      </c>
      <c r="M727" s="59"/>
    </row>
    <row r="728" spans="2:13" ht="96.75" customHeight="1">
      <c r="B728" s="28"/>
      <c r="C728" s="28"/>
      <c r="D728" s="28"/>
      <c r="E728" s="39"/>
      <c r="F728" s="28"/>
      <c r="G728" s="28"/>
      <c r="H728" s="28">
        <v>5</v>
      </c>
      <c r="I728" s="40">
        <f t="shared" si="2"/>
        <v>0</v>
      </c>
      <c r="J728" s="56">
        <f t="shared" si="3"/>
        <v>0</v>
      </c>
      <c r="K728" s="57">
        <f>($G728+$I728)*THONG_TIN_CHUNG!B$11</f>
        <v>0</v>
      </c>
      <c r="L728" s="58">
        <v>0</v>
      </c>
      <c r="M728" s="59"/>
    </row>
    <row r="729" spans="2:13" ht="96.75" customHeight="1">
      <c r="B729" s="28"/>
      <c r="C729" s="28"/>
      <c r="D729" s="28"/>
      <c r="E729" s="39"/>
      <c r="F729" s="28"/>
      <c r="G729" s="28"/>
      <c r="H729" s="28">
        <v>5</v>
      </c>
      <c r="I729" s="40">
        <f t="shared" si="2"/>
        <v>0</v>
      </c>
      <c r="J729" s="56">
        <f t="shared" si="3"/>
        <v>0</v>
      </c>
      <c r="K729" s="57">
        <f>($G729+$I729)*THONG_TIN_CHUNG!B$11</f>
        <v>0</v>
      </c>
      <c r="L729" s="58">
        <v>0</v>
      </c>
      <c r="M729" s="59"/>
    </row>
    <row r="730" spans="2:13" ht="96.75" customHeight="1">
      <c r="B730" s="28"/>
      <c r="C730" s="28"/>
      <c r="D730" s="28"/>
      <c r="E730" s="39"/>
      <c r="F730" s="28"/>
      <c r="G730" s="28"/>
      <c r="H730" s="28">
        <v>5</v>
      </c>
      <c r="I730" s="40">
        <f t="shared" si="2"/>
        <v>0</v>
      </c>
      <c r="J730" s="56">
        <f t="shared" si="3"/>
        <v>0</v>
      </c>
      <c r="K730" s="57">
        <f>($G730+$I730)*THONG_TIN_CHUNG!B$11</f>
        <v>0</v>
      </c>
      <c r="L730" s="58">
        <v>0</v>
      </c>
      <c r="M730" s="59"/>
    </row>
    <row r="731" spans="2:13" ht="96.75" customHeight="1">
      <c r="B731" s="28"/>
      <c r="C731" s="28"/>
      <c r="D731" s="28"/>
      <c r="E731" s="39"/>
      <c r="F731" s="28"/>
      <c r="G731" s="28"/>
      <c r="H731" s="28">
        <v>5</v>
      </c>
      <c r="I731" s="40">
        <f t="shared" si="2"/>
        <v>0</v>
      </c>
      <c r="J731" s="56">
        <f t="shared" si="3"/>
        <v>0</v>
      </c>
      <c r="K731" s="57">
        <f>($G731+$I731)*THONG_TIN_CHUNG!B$11</f>
        <v>0</v>
      </c>
      <c r="L731" s="58">
        <v>0</v>
      </c>
      <c r="M731" s="59"/>
    </row>
    <row r="732" spans="2:13" ht="96.75" customHeight="1">
      <c r="B732" s="28"/>
      <c r="C732" s="28"/>
      <c r="D732" s="28"/>
      <c r="E732" s="39"/>
      <c r="F732" s="28"/>
      <c r="G732" s="28"/>
      <c r="H732" s="28">
        <v>5</v>
      </c>
      <c r="I732" s="40">
        <f t="shared" si="2"/>
        <v>0</v>
      </c>
      <c r="J732" s="56">
        <f t="shared" si="3"/>
        <v>0</v>
      </c>
      <c r="K732" s="57">
        <f>($G732+$I732)*THONG_TIN_CHUNG!B$11</f>
        <v>0</v>
      </c>
      <c r="L732" s="58">
        <v>0</v>
      </c>
      <c r="M732" s="59"/>
    </row>
    <row r="733" spans="2:13" ht="96.75" customHeight="1">
      <c r="B733" s="28"/>
      <c r="C733" s="28"/>
      <c r="D733" s="28"/>
      <c r="E733" s="39"/>
      <c r="F733" s="28"/>
      <c r="G733" s="28"/>
      <c r="H733" s="28">
        <v>5</v>
      </c>
      <c r="I733" s="40">
        <f t="shared" si="2"/>
        <v>0</v>
      </c>
      <c r="J733" s="56">
        <f t="shared" si="3"/>
        <v>0</v>
      </c>
      <c r="K733" s="57">
        <f>($G733+$I733)*THONG_TIN_CHUNG!B$11</f>
        <v>0</v>
      </c>
      <c r="L733" s="58">
        <v>0</v>
      </c>
      <c r="M733" s="59"/>
    </row>
    <row r="734" spans="2:13" ht="96.75" customHeight="1">
      <c r="B734" s="28"/>
      <c r="C734" s="28"/>
      <c r="D734" s="28"/>
      <c r="E734" s="39"/>
      <c r="F734" s="28"/>
      <c r="G734" s="28"/>
      <c r="H734" s="28">
        <v>5</v>
      </c>
      <c r="I734" s="40">
        <f t="shared" si="2"/>
        <v>0</v>
      </c>
      <c r="J734" s="56">
        <f t="shared" si="3"/>
        <v>0</v>
      </c>
      <c r="K734" s="57">
        <f>($G734+$I734)*THONG_TIN_CHUNG!B$11</f>
        <v>0</v>
      </c>
      <c r="L734" s="58">
        <v>0</v>
      </c>
      <c r="M734" s="59"/>
    </row>
    <row r="735" spans="2:13" ht="96.75" customHeight="1">
      <c r="B735" s="28"/>
      <c r="C735" s="28"/>
      <c r="D735" s="28"/>
      <c r="E735" s="39"/>
      <c r="F735" s="28"/>
      <c r="G735" s="28"/>
      <c r="H735" s="28">
        <v>5</v>
      </c>
      <c r="I735" s="40">
        <f t="shared" si="2"/>
        <v>0</v>
      </c>
      <c r="J735" s="56">
        <f t="shared" si="3"/>
        <v>0</v>
      </c>
      <c r="K735" s="57">
        <f>($G735+$I735)*THONG_TIN_CHUNG!B$11</f>
        <v>0</v>
      </c>
      <c r="L735" s="58">
        <v>0</v>
      </c>
      <c r="M735" s="59"/>
    </row>
    <row r="736" spans="2:13" ht="96.75" customHeight="1">
      <c r="B736" s="28"/>
      <c r="C736" s="28"/>
      <c r="D736" s="28"/>
      <c r="E736" s="39"/>
      <c r="F736" s="28"/>
      <c r="G736" s="28"/>
      <c r="H736" s="28">
        <v>5</v>
      </c>
      <c r="I736" s="40">
        <f t="shared" si="2"/>
        <v>0</v>
      </c>
      <c r="J736" s="56">
        <f t="shared" si="3"/>
        <v>0</v>
      </c>
      <c r="K736" s="57">
        <f>($G736+$I736)*THONG_TIN_CHUNG!B$11</f>
        <v>0</v>
      </c>
      <c r="L736" s="58">
        <v>0</v>
      </c>
      <c r="M736" s="59"/>
    </row>
    <row r="737" spans="2:13" ht="96.75" customHeight="1">
      <c r="B737" s="28"/>
      <c r="C737" s="28"/>
      <c r="D737" s="28"/>
      <c r="E737" s="39"/>
      <c r="F737" s="28"/>
      <c r="G737" s="28"/>
      <c r="H737" s="28">
        <v>5</v>
      </c>
      <c r="I737" s="40">
        <f t="shared" si="2"/>
        <v>0</v>
      </c>
      <c r="J737" s="56">
        <f t="shared" si="3"/>
        <v>0</v>
      </c>
      <c r="K737" s="57">
        <f>($G737+$I737)*THONG_TIN_CHUNG!B$11</f>
        <v>0</v>
      </c>
      <c r="L737" s="58">
        <v>0</v>
      </c>
      <c r="M737" s="59"/>
    </row>
    <row r="738" spans="2:13" ht="96.75" customHeight="1">
      <c r="B738" s="28"/>
      <c r="C738" s="28"/>
      <c r="D738" s="28"/>
      <c r="E738" s="39"/>
      <c r="F738" s="28"/>
      <c r="G738" s="28"/>
      <c r="H738" s="28">
        <v>5</v>
      </c>
      <c r="I738" s="40">
        <f t="shared" si="2"/>
        <v>0</v>
      </c>
      <c r="J738" s="56">
        <f t="shared" si="3"/>
        <v>0</v>
      </c>
      <c r="K738" s="57">
        <f>($G738+$I738)*THONG_TIN_CHUNG!B$11</f>
        <v>0</v>
      </c>
      <c r="L738" s="58">
        <v>0</v>
      </c>
      <c r="M738" s="59"/>
    </row>
    <row r="739" spans="2:13" ht="96.75" customHeight="1">
      <c r="B739" s="28"/>
      <c r="C739" s="28"/>
      <c r="D739" s="28"/>
      <c r="E739" s="39"/>
      <c r="F739" s="28"/>
      <c r="G739" s="28"/>
      <c r="H739" s="28">
        <v>5</v>
      </c>
      <c r="I739" s="40">
        <f t="shared" si="2"/>
        <v>0</v>
      </c>
      <c r="J739" s="56">
        <f t="shared" si="3"/>
        <v>0</v>
      </c>
      <c r="K739" s="57">
        <f>($G739+$I739)*THONG_TIN_CHUNG!B$11</f>
        <v>0</v>
      </c>
      <c r="L739" s="58">
        <v>0</v>
      </c>
      <c r="M739" s="59"/>
    </row>
    <row r="740" spans="2:13" ht="96.75" customHeight="1">
      <c r="B740" s="28"/>
      <c r="C740" s="28"/>
      <c r="D740" s="28"/>
      <c r="E740" s="39"/>
      <c r="F740" s="28"/>
      <c r="G740" s="28"/>
      <c r="H740" s="28">
        <v>5</v>
      </c>
      <c r="I740" s="40">
        <f t="shared" si="2"/>
        <v>0</v>
      </c>
      <c r="J740" s="56">
        <f t="shared" si="3"/>
        <v>0</v>
      </c>
      <c r="K740" s="57">
        <f>($G740+$I740)*THONG_TIN_CHUNG!B$11</f>
        <v>0</v>
      </c>
      <c r="L740" s="58">
        <v>0</v>
      </c>
      <c r="M740" s="59"/>
    </row>
    <row r="741" spans="2:13" ht="96.75" customHeight="1">
      <c r="B741" s="28"/>
      <c r="C741" s="28"/>
      <c r="D741" s="28"/>
      <c r="E741" s="39"/>
      <c r="F741" s="28"/>
      <c r="G741" s="28"/>
      <c r="H741" s="28">
        <v>5</v>
      </c>
      <c r="I741" s="40">
        <f t="shared" si="2"/>
        <v>0</v>
      </c>
      <c r="J741" s="56">
        <f t="shared" si="3"/>
        <v>0</v>
      </c>
      <c r="K741" s="57">
        <f>($G741+$I741)*THONG_TIN_CHUNG!B$11</f>
        <v>0</v>
      </c>
      <c r="L741" s="58">
        <v>0</v>
      </c>
      <c r="M741" s="59"/>
    </row>
    <row r="742" spans="2:13" ht="96.75" customHeight="1">
      <c r="B742" s="28"/>
      <c r="C742" s="28"/>
      <c r="D742" s="28"/>
      <c r="E742" s="39"/>
      <c r="F742" s="28"/>
      <c r="G742" s="28"/>
      <c r="H742" s="28">
        <v>5</v>
      </c>
      <c r="I742" s="40">
        <f t="shared" si="2"/>
        <v>0</v>
      </c>
      <c r="J742" s="56">
        <f t="shared" si="3"/>
        <v>0</v>
      </c>
      <c r="K742" s="57">
        <f>($G742+$I742)*THONG_TIN_CHUNG!B$11</f>
        <v>0</v>
      </c>
      <c r="L742" s="58">
        <v>0</v>
      </c>
      <c r="M742" s="59"/>
    </row>
    <row r="743" spans="2:13" ht="96.75" customHeight="1">
      <c r="B743" s="28"/>
      <c r="C743" s="28"/>
      <c r="D743" s="28"/>
      <c r="E743" s="39"/>
      <c r="F743" s="28"/>
      <c r="G743" s="28"/>
      <c r="H743" s="28">
        <v>5</v>
      </c>
      <c r="I743" s="40">
        <f t="shared" si="2"/>
        <v>0</v>
      </c>
      <c r="J743" s="56">
        <f t="shared" si="3"/>
        <v>0</v>
      </c>
      <c r="K743" s="57">
        <f>($G743+$I743)*THONG_TIN_CHUNG!B$11</f>
        <v>0</v>
      </c>
      <c r="L743" s="58">
        <v>0</v>
      </c>
      <c r="M743" s="59"/>
    </row>
    <row r="744" spans="2:13" ht="96.75" customHeight="1">
      <c r="B744" s="28"/>
      <c r="C744" s="28"/>
      <c r="D744" s="28"/>
      <c r="E744" s="39"/>
      <c r="F744" s="28"/>
      <c r="G744" s="28"/>
      <c r="H744" s="28">
        <v>5</v>
      </c>
      <c r="I744" s="40">
        <f t="shared" si="2"/>
        <v>0</v>
      </c>
      <c r="J744" s="56">
        <f t="shared" si="3"/>
        <v>0</v>
      </c>
      <c r="K744" s="57">
        <f>($G744+$I744)*THONG_TIN_CHUNG!B$11</f>
        <v>0</v>
      </c>
      <c r="L744" s="58">
        <v>0</v>
      </c>
      <c r="M744" s="59"/>
    </row>
    <row r="745" spans="2:13" ht="96.75" customHeight="1">
      <c r="B745" s="28"/>
      <c r="C745" s="28"/>
      <c r="D745" s="28"/>
      <c r="E745" s="39"/>
      <c r="F745" s="28"/>
      <c r="G745" s="28"/>
      <c r="H745" s="28">
        <v>5</v>
      </c>
      <c r="I745" s="40">
        <f t="shared" si="2"/>
        <v>0</v>
      </c>
      <c r="J745" s="56">
        <f t="shared" si="3"/>
        <v>0</v>
      </c>
      <c r="K745" s="57">
        <f>($G745+$I745)*THONG_TIN_CHUNG!B$11</f>
        <v>0</v>
      </c>
      <c r="L745" s="58">
        <v>0</v>
      </c>
      <c r="M745" s="59"/>
    </row>
    <row r="746" spans="2:13" ht="96.75" customHeight="1">
      <c r="B746" s="28"/>
      <c r="C746" s="28"/>
      <c r="D746" s="28"/>
      <c r="E746" s="39"/>
      <c r="F746" s="28"/>
      <c r="G746" s="28"/>
      <c r="H746" s="28">
        <v>5</v>
      </c>
      <c r="I746" s="40">
        <f t="shared" si="2"/>
        <v>0</v>
      </c>
      <c r="J746" s="56">
        <f t="shared" si="3"/>
        <v>0</v>
      </c>
      <c r="K746" s="57">
        <f>($G746+$I746)*THONG_TIN_CHUNG!B$11</f>
        <v>0</v>
      </c>
      <c r="L746" s="58">
        <v>0</v>
      </c>
      <c r="M746" s="59"/>
    </row>
    <row r="747" spans="2:13" ht="96.75" customHeight="1">
      <c r="B747" s="28"/>
      <c r="C747" s="28"/>
      <c r="D747" s="28"/>
      <c r="E747" s="39"/>
      <c r="F747" s="28"/>
      <c r="G747" s="28"/>
      <c r="H747" s="28">
        <v>5</v>
      </c>
      <c r="I747" s="40">
        <f t="shared" si="2"/>
        <v>0</v>
      </c>
      <c r="J747" s="56">
        <f t="shared" si="3"/>
        <v>0</v>
      </c>
      <c r="K747" s="57">
        <f>($G747+$I747)*THONG_TIN_CHUNG!B$11</f>
        <v>0</v>
      </c>
      <c r="L747" s="58">
        <v>0</v>
      </c>
      <c r="M747" s="59"/>
    </row>
    <row r="748" spans="2:13" ht="96.75" customHeight="1">
      <c r="B748" s="28"/>
      <c r="C748" s="28"/>
      <c r="D748" s="28"/>
      <c r="E748" s="39"/>
      <c r="F748" s="28"/>
      <c r="G748" s="28"/>
      <c r="H748" s="28">
        <v>5</v>
      </c>
      <c r="I748" s="40">
        <f t="shared" si="2"/>
        <v>0</v>
      </c>
      <c r="J748" s="56">
        <f t="shared" si="3"/>
        <v>0</v>
      </c>
      <c r="K748" s="57">
        <f>($G748+$I748)*THONG_TIN_CHUNG!B$11</f>
        <v>0</v>
      </c>
      <c r="L748" s="58">
        <v>0</v>
      </c>
      <c r="M748" s="59"/>
    </row>
    <row r="749" spans="2:13" ht="96.75" customHeight="1">
      <c r="B749" s="28"/>
      <c r="C749" s="28"/>
      <c r="D749" s="28"/>
      <c r="E749" s="39"/>
      <c r="F749" s="28"/>
      <c r="G749" s="28"/>
      <c r="H749" s="28">
        <v>5</v>
      </c>
      <c r="I749" s="40">
        <f t="shared" si="2"/>
        <v>0</v>
      </c>
      <c r="J749" s="56">
        <f t="shared" si="3"/>
        <v>0</v>
      </c>
      <c r="K749" s="57">
        <f>($G749+$I749)*THONG_TIN_CHUNG!B$11</f>
        <v>0</v>
      </c>
      <c r="L749" s="58">
        <v>0</v>
      </c>
      <c r="M749" s="59"/>
    </row>
    <row r="750" spans="2:13" ht="96.75" customHeight="1">
      <c r="B750" s="28"/>
      <c r="C750" s="28"/>
      <c r="D750" s="28"/>
      <c r="E750" s="39"/>
      <c r="F750" s="28"/>
      <c r="G750" s="28"/>
      <c r="H750" s="28">
        <v>5</v>
      </c>
      <c r="I750" s="40">
        <f t="shared" si="2"/>
        <v>0</v>
      </c>
      <c r="J750" s="56">
        <f t="shared" si="3"/>
        <v>0</v>
      </c>
      <c r="K750" s="57">
        <f>($G750+$I750)*THONG_TIN_CHUNG!B$11</f>
        <v>0</v>
      </c>
      <c r="L750" s="58">
        <v>0</v>
      </c>
      <c r="M750" s="59"/>
    </row>
    <row r="751" spans="2:13" ht="96.75" customHeight="1">
      <c r="B751" s="28"/>
      <c r="C751" s="28"/>
      <c r="D751" s="28"/>
      <c r="E751" s="39"/>
      <c r="F751" s="28"/>
      <c r="G751" s="28"/>
      <c r="H751" s="28">
        <v>5</v>
      </c>
      <c r="I751" s="40">
        <f t="shared" si="2"/>
        <v>0</v>
      </c>
      <c r="J751" s="56">
        <f t="shared" si="3"/>
        <v>0</v>
      </c>
      <c r="K751" s="57">
        <f>($G751+$I751)*THONG_TIN_CHUNG!B$11</f>
        <v>0</v>
      </c>
      <c r="L751" s="58">
        <v>0</v>
      </c>
      <c r="M751" s="59"/>
    </row>
    <row r="752" spans="2:13" ht="96.75" customHeight="1">
      <c r="B752" s="28"/>
      <c r="C752" s="28"/>
      <c r="D752" s="28"/>
      <c r="E752" s="39"/>
      <c r="F752" s="28"/>
      <c r="G752" s="28"/>
      <c r="H752" s="28">
        <v>5</v>
      </c>
      <c r="I752" s="40">
        <f t="shared" si="2"/>
        <v>0</v>
      </c>
      <c r="J752" s="56">
        <f t="shared" si="3"/>
        <v>0</v>
      </c>
      <c r="K752" s="57">
        <f>($G752+$I752)*THONG_TIN_CHUNG!B$11</f>
        <v>0</v>
      </c>
      <c r="L752" s="58">
        <v>0</v>
      </c>
      <c r="M752" s="59"/>
    </row>
    <row r="753" spans="2:13" ht="96.75" customHeight="1">
      <c r="B753" s="28"/>
      <c r="C753" s="28"/>
      <c r="D753" s="28"/>
      <c r="E753" s="39"/>
      <c r="F753" s="28"/>
      <c r="G753" s="28"/>
      <c r="H753" s="28">
        <v>5</v>
      </c>
      <c r="I753" s="40">
        <f t="shared" si="2"/>
        <v>0</v>
      </c>
      <c r="J753" s="56">
        <f t="shared" si="3"/>
        <v>0</v>
      </c>
      <c r="K753" s="57">
        <f>($G753+$I753)*THONG_TIN_CHUNG!B$11</f>
        <v>0</v>
      </c>
      <c r="L753" s="58">
        <v>0</v>
      </c>
      <c r="M753" s="59"/>
    </row>
    <row r="754" spans="2:13" ht="96.75" customHeight="1">
      <c r="B754" s="28"/>
      <c r="C754" s="28"/>
      <c r="D754" s="28"/>
      <c r="E754" s="39"/>
      <c r="F754" s="28"/>
      <c r="G754" s="28"/>
      <c r="H754" s="28">
        <v>5</v>
      </c>
      <c r="I754" s="40">
        <f t="shared" si="2"/>
        <v>0</v>
      </c>
      <c r="J754" s="56">
        <f t="shared" si="3"/>
        <v>0</v>
      </c>
      <c r="K754" s="57">
        <f>($G754+$I754)*THONG_TIN_CHUNG!B$11</f>
        <v>0</v>
      </c>
      <c r="L754" s="58">
        <v>0</v>
      </c>
      <c r="M754" s="59"/>
    </row>
    <row r="755" spans="2:13" ht="96.75" customHeight="1">
      <c r="B755" s="28"/>
      <c r="C755" s="28"/>
      <c r="D755" s="28"/>
      <c r="E755" s="39"/>
      <c r="F755" s="28"/>
      <c r="G755" s="28"/>
      <c r="H755" s="28">
        <v>5</v>
      </c>
      <c r="I755" s="40">
        <f t="shared" si="2"/>
        <v>0</v>
      </c>
      <c r="J755" s="56">
        <f t="shared" si="3"/>
        <v>0</v>
      </c>
      <c r="K755" s="57">
        <f>($G755+$I755)*THONG_TIN_CHUNG!B$11</f>
        <v>0</v>
      </c>
      <c r="L755" s="58">
        <v>0</v>
      </c>
      <c r="M755" s="59"/>
    </row>
    <row r="756" spans="2:13" ht="96.75" customHeight="1">
      <c r="B756" s="28"/>
      <c r="C756" s="28"/>
      <c r="D756" s="28"/>
      <c r="E756" s="39"/>
      <c r="F756" s="28"/>
      <c r="G756" s="28"/>
      <c r="H756" s="28">
        <v>5</v>
      </c>
      <c r="I756" s="40">
        <f t="shared" si="2"/>
        <v>0</v>
      </c>
      <c r="J756" s="56">
        <f t="shared" si="3"/>
        <v>0</v>
      </c>
      <c r="K756" s="57">
        <f>($G756+$I756)*THONG_TIN_CHUNG!B$11</f>
        <v>0</v>
      </c>
      <c r="L756" s="58">
        <v>0</v>
      </c>
      <c r="M756" s="59"/>
    </row>
    <row r="757" spans="2:13" ht="96.75" customHeight="1">
      <c r="B757" s="28"/>
      <c r="C757" s="28"/>
      <c r="D757" s="28"/>
      <c r="E757" s="39"/>
      <c r="F757" s="28"/>
      <c r="G757" s="28"/>
      <c r="H757" s="28">
        <v>5</v>
      </c>
      <c r="I757" s="40">
        <f t="shared" si="2"/>
        <v>0</v>
      </c>
      <c r="J757" s="56">
        <f t="shared" si="3"/>
        <v>0</v>
      </c>
      <c r="K757" s="57">
        <f>($G757+$I757)*THONG_TIN_CHUNG!B$11</f>
        <v>0</v>
      </c>
      <c r="L757" s="58">
        <v>0</v>
      </c>
      <c r="M757" s="59"/>
    </row>
    <row r="758" spans="2:13" ht="96.75" customHeight="1">
      <c r="B758" s="28"/>
      <c r="C758" s="28"/>
      <c r="D758" s="28"/>
      <c r="E758" s="39"/>
      <c r="F758" s="28"/>
      <c r="G758" s="28"/>
      <c r="H758" s="28">
        <v>5</v>
      </c>
      <c r="I758" s="40">
        <f t="shared" si="2"/>
        <v>0</v>
      </c>
      <c r="J758" s="56">
        <f t="shared" si="3"/>
        <v>0</v>
      </c>
      <c r="K758" s="57">
        <f>($G758+$I758)*THONG_TIN_CHUNG!B$11</f>
        <v>0</v>
      </c>
      <c r="L758" s="58">
        <v>0</v>
      </c>
      <c r="M758" s="59"/>
    </row>
    <row r="759" spans="2:13" ht="96.75" customHeight="1">
      <c r="B759" s="28"/>
      <c r="C759" s="28"/>
      <c r="D759" s="28"/>
      <c r="E759" s="39"/>
      <c r="F759" s="28"/>
      <c r="G759" s="28"/>
      <c r="H759" s="28">
        <v>5</v>
      </c>
      <c r="I759" s="40">
        <f t="shared" si="2"/>
        <v>0</v>
      </c>
      <c r="J759" s="56">
        <f t="shared" si="3"/>
        <v>0</v>
      </c>
      <c r="K759" s="57">
        <f>($G759+$I759)*THONG_TIN_CHUNG!B$11</f>
        <v>0</v>
      </c>
      <c r="L759" s="58">
        <v>0</v>
      </c>
      <c r="M759" s="59"/>
    </row>
    <row r="760" spans="2:13" ht="96.75" customHeight="1">
      <c r="B760" s="28"/>
      <c r="C760" s="28"/>
      <c r="D760" s="28"/>
      <c r="E760" s="39"/>
      <c r="F760" s="28"/>
      <c r="G760" s="28"/>
      <c r="H760" s="28">
        <v>5</v>
      </c>
      <c r="I760" s="40">
        <f t="shared" si="2"/>
        <v>0</v>
      </c>
      <c r="J760" s="56">
        <f t="shared" si="3"/>
        <v>0</v>
      </c>
      <c r="K760" s="57">
        <f>($G760+$I760)*THONG_TIN_CHUNG!B$11</f>
        <v>0</v>
      </c>
      <c r="L760" s="58">
        <v>0</v>
      </c>
      <c r="M760" s="59"/>
    </row>
    <row r="761" spans="2:13" ht="96.75" customHeight="1">
      <c r="B761" s="28"/>
      <c r="C761" s="28"/>
      <c r="D761" s="28"/>
      <c r="E761" s="39"/>
      <c r="F761" s="28"/>
      <c r="G761" s="28"/>
      <c r="H761" s="28">
        <v>5</v>
      </c>
      <c r="I761" s="40">
        <f t="shared" si="2"/>
        <v>0</v>
      </c>
      <c r="J761" s="56">
        <f t="shared" si="3"/>
        <v>0</v>
      </c>
      <c r="K761" s="57">
        <f>($G761+$I761)*THONG_TIN_CHUNG!B$11</f>
        <v>0</v>
      </c>
      <c r="L761" s="58">
        <v>0</v>
      </c>
      <c r="M761" s="59"/>
    </row>
    <row r="762" spans="2:13" ht="96.75" customHeight="1">
      <c r="B762" s="28"/>
      <c r="C762" s="28"/>
      <c r="D762" s="28"/>
      <c r="E762" s="39"/>
      <c r="F762" s="28"/>
      <c r="G762" s="28"/>
      <c r="H762" s="28">
        <v>5</v>
      </c>
      <c r="I762" s="40">
        <f t="shared" si="2"/>
        <v>0</v>
      </c>
      <c r="J762" s="56">
        <f t="shared" si="3"/>
        <v>0</v>
      </c>
      <c r="K762" s="57">
        <f>($G762+$I762)*THONG_TIN_CHUNG!B$11</f>
        <v>0</v>
      </c>
      <c r="L762" s="58">
        <v>0</v>
      </c>
      <c r="M762" s="59"/>
    </row>
    <row r="763" spans="2:13" ht="96.75" customHeight="1">
      <c r="B763" s="28"/>
      <c r="C763" s="28"/>
      <c r="D763" s="28"/>
      <c r="E763" s="39"/>
      <c r="F763" s="28"/>
      <c r="G763" s="28"/>
      <c r="H763" s="28">
        <v>5</v>
      </c>
      <c r="I763" s="40">
        <f t="shared" si="2"/>
        <v>0</v>
      </c>
      <c r="J763" s="56">
        <f t="shared" si="3"/>
        <v>0</v>
      </c>
      <c r="K763" s="57">
        <f>($G763+$I763)*THONG_TIN_CHUNG!B$11</f>
        <v>0</v>
      </c>
      <c r="L763" s="58">
        <v>0</v>
      </c>
      <c r="M763" s="59"/>
    </row>
    <row r="764" spans="2:13" ht="96.75" customHeight="1">
      <c r="B764" s="28"/>
      <c r="C764" s="28"/>
      <c r="D764" s="28"/>
      <c r="E764" s="39"/>
      <c r="F764" s="28"/>
      <c r="G764" s="28"/>
      <c r="H764" s="28">
        <v>5</v>
      </c>
      <c r="I764" s="40">
        <f t="shared" si="2"/>
        <v>0</v>
      </c>
      <c r="J764" s="56">
        <f t="shared" si="3"/>
        <v>0</v>
      </c>
      <c r="K764" s="57">
        <f>($G764+$I764)*THONG_TIN_CHUNG!B$11</f>
        <v>0</v>
      </c>
      <c r="L764" s="58">
        <v>0</v>
      </c>
      <c r="M764" s="59"/>
    </row>
    <row r="765" spans="2:13" ht="96.75" customHeight="1">
      <c r="B765" s="28"/>
      <c r="C765" s="28"/>
      <c r="D765" s="28"/>
      <c r="E765" s="39"/>
      <c r="F765" s="28"/>
      <c r="G765" s="28"/>
      <c r="H765" s="28">
        <v>5</v>
      </c>
      <c r="I765" s="40">
        <f t="shared" si="2"/>
        <v>0</v>
      </c>
      <c r="J765" s="56">
        <f t="shared" si="3"/>
        <v>0</v>
      </c>
      <c r="K765" s="57">
        <f>($G765+$I765)*THONG_TIN_CHUNG!B$11</f>
        <v>0</v>
      </c>
      <c r="L765" s="58">
        <v>0</v>
      </c>
      <c r="M765" s="59"/>
    </row>
    <row r="766" spans="2:13" ht="96.75" customHeight="1">
      <c r="B766" s="28"/>
      <c r="C766" s="28"/>
      <c r="D766" s="28"/>
      <c r="E766" s="39"/>
      <c r="F766" s="28"/>
      <c r="G766" s="28"/>
      <c r="H766" s="28">
        <v>5</v>
      </c>
      <c r="I766" s="40">
        <f t="shared" si="2"/>
        <v>0</v>
      </c>
      <c r="J766" s="56">
        <f t="shared" si="3"/>
        <v>0</v>
      </c>
      <c r="K766" s="57">
        <f>($G766+$I766)*THONG_TIN_CHUNG!B$11</f>
        <v>0</v>
      </c>
      <c r="L766" s="58">
        <v>0</v>
      </c>
      <c r="M766" s="59"/>
    </row>
    <row r="767" spans="2:13" ht="96.75" customHeight="1">
      <c r="B767" s="28"/>
      <c r="C767" s="28"/>
      <c r="D767" s="28"/>
      <c r="E767" s="39"/>
      <c r="F767" s="28"/>
      <c r="G767" s="28"/>
      <c r="H767" s="28">
        <v>5</v>
      </c>
      <c r="I767" s="40">
        <f t="shared" si="2"/>
        <v>0</v>
      </c>
      <c r="J767" s="56">
        <f t="shared" si="3"/>
        <v>0</v>
      </c>
      <c r="K767" s="57">
        <f>($G767+$I767)*THONG_TIN_CHUNG!B$11</f>
        <v>0</v>
      </c>
      <c r="L767" s="58">
        <v>0</v>
      </c>
      <c r="M767" s="59"/>
    </row>
    <row r="768" spans="2:13" ht="96.75" customHeight="1">
      <c r="B768" s="28"/>
      <c r="C768" s="28"/>
      <c r="D768" s="28"/>
      <c r="E768" s="39"/>
      <c r="F768" s="28"/>
      <c r="G768" s="28"/>
      <c r="H768" s="28">
        <v>5</v>
      </c>
      <c r="I768" s="40">
        <f t="shared" si="2"/>
        <v>0</v>
      </c>
      <c r="J768" s="56">
        <f t="shared" si="3"/>
        <v>0</v>
      </c>
      <c r="K768" s="57">
        <f>($G768+$I768)*THONG_TIN_CHUNG!B$11</f>
        <v>0</v>
      </c>
      <c r="L768" s="58">
        <v>0</v>
      </c>
      <c r="M768" s="59"/>
    </row>
    <row r="769" spans="2:13" ht="96.75" customHeight="1">
      <c r="B769" s="28"/>
      <c r="C769" s="28"/>
      <c r="D769" s="28"/>
      <c r="E769" s="39"/>
      <c r="F769" s="28"/>
      <c r="G769" s="28"/>
      <c r="H769" s="28">
        <v>5</v>
      </c>
      <c r="I769" s="40">
        <f t="shared" si="2"/>
        <v>0</v>
      </c>
      <c r="J769" s="56">
        <f t="shared" si="3"/>
        <v>0</v>
      </c>
      <c r="K769" s="57">
        <f>($G769+$I769)*THONG_TIN_CHUNG!B$11</f>
        <v>0</v>
      </c>
      <c r="L769" s="58">
        <v>0</v>
      </c>
      <c r="M769" s="59"/>
    </row>
    <row r="770" spans="2:13" ht="96.75" customHeight="1">
      <c r="B770" s="28"/>
      <c r="C770" s="28"/>
      <c r="D770" s="28"/>
      <c r="E770" s="39"/>
      <c r="F770" s="28"/>
      <c r="G770" s="28"/>
      <c r="H770" s="28">
        <v>5</v>
      </c>
      <c r="I770" s="40">
        <f t="shared" si="2"/>
        <v>0</v>
      </c>
      <c r="J770" s="56">
        <f t="shared" si="3"/>
        <v>0</v>
      </c>
      <c r="K770" s="57">
        <f>($G770+$I770)*THONG_TIN_CHUNG!B$11</f>
        <v>0</v>
      </c>
      <c r="L770" s="58">
        <v>0</v>
      </c>
      <c r="M770" s="59"/>
    </row>
    <row r="771" spans="2:13" ht="96.75" customHeight="1">
      <c r="B771" s="28"/>
      <c r="C771" s="28"/>
      <c r="D771" s="28"/>
      <c r="E771" s="39"/>
      <c r="F771" s="28"/>
      <c r="G771" s="28"/>
      <c r="H771" s="28">
        <v>5</v>
      </c>
      <c r="I771" s="40">
        <f t="shared" si="2"/>
        <v>0</v>
      </c>
      <c r="J771" s="56">
        <f t="shared" si="3"/>
        <v>0</v>
      </c>
      <c r="K771" s="57">
        <f>($G771+$I771)*THONG_TIN_CHUNG!B$11</f>
        <v>0</v>
      </c>
      <c r="L771" s="58">
        <v>0</v>
      </c>
      <c r="M771" s="59"/>
    </row>
    <row r="772" spans="2:13" ht="96.75" customHeight="1">
      <c r="B772" s="28"/>
      <c r="C772" s="28"/>
      <c r="D772" s="28"/>
      <c r="E772" s="39"/>
      <c r="F772" s="28"/>
      <c r="G772" s="28"/>
      <c r="H772" s="28">
        <v>5</v>
      </c>
      <c r="I772" s="40">
        <f t="shared" si="2"/>
        <v>0</v>
      </c>
      <c r="J772" s="56">
        <f t="shared" si="3"/>
        <v>0</v>
      </c>
      <c r="K772" s="57">
        <f>($G772+$I772)*THONG_TIN_CHUNG!B$11</f>
        <v>0</v>
      </c>
      <c r="L772" s="58">
        <v>0</v>
      </c>
      <c r="M772" s="59"/>
    </row>
    <row r="773" spans="2:13" ht="96.75" customHeight="1">
      <c r="B773" s="28"/>
      <c r="C773" s="28"/>
      <c r="D773" s="28"/>
      <c r="E773" s="39"/>
      <c r="F773" s="28"/>
      <c r="G773" s="28"/>
      <c r="H773" s="28">
        <v>5</v>
      </c>
      <c r="I773" s="40">
        <f t="shared" si="2"/>
        <v>0</v>
      </c>
      <c r="J773" s="56">
        <f t="shared" si="3"/>
        <v>0</v>
      </c>
      <c r="K773" s="57">
        <f>($G773+$I773)*THONG_TIN_CHUNG!B$11</f>
        <v>0</v>
      </c>
      <c r="L773" s="58">
        <v>0</v>
      </c>
      <c r="M773" s="59"/>
    </row>
    <row r="774" spans="2:13" ht="96.75" customHeight="1">
      <c r="B774" s="28"/>
      <c r="C774" s="28"/>
      <c r="D774" s="28"/>
      <c r="E774" s="39"/>
      <c r="F774" s="28"/>
      <c r="G774" s="28"/>
      <c r="H774" s="28">
        <v>5</v>
      </c>
      <c r="I774" s="40">
        <f t="shared" si="2"/>
        <v>0</v>
      </c>
      <c r="J774" s="56">
        <f t="shared" si="3"/>
        <v>0</v>
      </c>
      <c r="K774" s="57">
        <f>($G774+$I774)*THONG_TIN_CHUNG!B$11</f>
        <v>0</v>
      </c>
      <c r="L774" s="58">
        <v>0</v>
      </c>
      <c r="M774" s="59"/>
    </row>
    <row r="775" spans="2:13" ht="96.75" customHeight="1">
      <c r="B775" s="28"/>
      <c r="C775" s="28"/>
      <c r="D775" s="28"/>
      <c r="E775" s="39"/>
      <c r="F775" s="28"/>
      <c r="G775" s="28"/>
      <c r="H775" s="28">
        <v>5</v>
      </c>
      <c r="I775" s="40">
        <f t="shared" si="2"/>
        <v>0</v>
      </c>
      <c r="J775" s="56">
        <f t="shared" si="3"/>
        <v>0</v>
      </c>
      <c r="K775" s="57">
        <f>($G775+$I775)*THONG_TIN_CHUNG!B$11</f>
        <v>0</v>
      </c>
      <c r="L775" s="58">
        <v>0</v>
      </c>
      <c r="M775" s="59"/>
    </row>
    <row r="776" spans="2:13" ht="96.75" customHeight="1">
      <c r="B776" s="28"/>
      <c r="C776" s="28"/>
      <c r="D776" s="28"/>
      <c r="E776" s="39"/>
      <c r="F776" s="28"/>
      <c r="G776" s="28"/>
      <c r="H776" s="28">
        <v>5</v>
      </c>
      <c r="I776" s="40">
        <f t="shared" si="2"/>
        <v>0</v>
      </c>
      <c r="J776" s="56">
        <f t="shared" si="3"/>
        <v>0</v>
      </c>
      <c r="K776" s="57">
        <f>($G776+$I776)*THONG_TIN_CHUNG!B$11</f>
        <v>0</v>
      </c>
      <c r="L776" s="58">
        <v>0</v>
      </c>
      <c r="M776" s="59"/>
    </row>
    <row r="777" spans="2:13" ht="96.75" customHeight="1">
      <c r="B777" s="28"/>
      <c r="C777" s="28"/>
      <c r="D777" s="28"/>
      <c r="E777" s="39"/>
      <c r="F777" s="28"/>
      <c r="G777" s="28"/>
      <c r="H777" s="28">
        <v>5</v>
      </c>
      <c r="I777" s="40">
        <f t="shared" si="2"/>
        <v>0</v>
      </c>
      <c r="J777" s="56">
        <f t="shared" si="3"/>
        <v>0</v>
      </c>
      <c r="K777" s="57">
        <f>($G777+$I777)*THONG_TIN_CHUNG!B$11</f>
        <v>0</v>
      </c>
      <c r="L777" s="58">
        <v>0</v>
      </c>
      <c r="M777" s="59"/>
    </row>
    <row r="778" spans="2:13" ht="96.75" customHeight="1">
      <c r="B778" s="28"/>
      <c r="C778" s="28"/>
      <c r="D778" s="28"/>
      <c r="E778" s="39"/>
      <c r="F778" s="28"/>
      <c r="G778" s="28"/>
      <c r="H778" s="28">
        <v>5</v>
      </c>
      <c r="I778" s="40">
        <f t="shared" si="2"/>
        <v>0</v>
      </c>
      <c r="J778" s="56">
        <f t="shared" si="3"/>
        <v>0</v>
      </c>
      <c r="K778" s="57">
        <f>($G778+$I778)*THONG_TIN_CHUNG!B$11</f>
        <v>0</v>
      </c>
      <c r="L778" s="58">
        <v>0</v>
      </c>
      <c r="M778" s="59"/>
    </row>
    <row r="779" spans="2:13" ht="96.75" customHeight="1">
      <c r="B779" s="28"/>
      <c r="C779" s="28"/>
      <c r="D779" s="28"/>
      <c r="E779" s="39"/>
      <c r="F779" s="28"/>
      <c r="G779" s="28"/>
      <c r="H779" s="28">
        <v>5</v>
      </c>
      <c r="I779" s="40">
        <f t="shared" si="2"/>
        <v>0</v>
      </c>
      <c r="J779" s="56">
        <f t="shared" si="3"/>
        <v>0</v>
      </c>
      <c r="K779" s="57">
        <f>($G779+$I779)*THONG_TIN_CHUNG!B$11</f>
        <v>0</v>
      </c>
      <c r="L779" s="58">
        <v>0</v>
      </c>
      <c r="M779" s="59"/>
    </row>
    <row r="780" spans="2:13" ht="96.75" customHeight="1">
      <c r="B780" s="28"/>
      <c r="C780" s="28"/>
      <c r="D780" s="28"/>
      <c r="E780" s="39"/>
      <c r="F780" s="28"/>
      <c r="G780" s="28"/>
      <c r="H780" s="28">
        <v>5</v>
      </c>
      <c r="I780" s="40">
        <f t="shared" si="2"/>
        <v>0</v>
      </c>
      <c r="J780" s="56">
        <f t="shared" si="3"/>
        <v>0</v>
      </c>
      <c r="K780" s="57">
        <f>($G780+$I780)*THONG_TIN_CHUNG!B$11</f>
        <v>0</v>
      </c>
      <c r="L780" s="58">
        <v>0</v>
      </c>
      <c r="M780" s="59"/>
    </row>
    <row r="781" spans="2:13" ht="96.75" customHeight="1">
      <c r="B781" s="28"/>
      <c r="C781" s="28"/>
      <c r="D781" s="28"/>
      <c r="E781" s="39"/>
      <c r="F781" s="28"/>
      <c r="G781" s="28"/>
      <c r="H781" s="28">
        <v>5</v>
      </c>
      <c r="I781" s="40">
        <f t="shared" si="2"/>
        <v>0</v>
      </c>
      <c r="J781" s="56">
        <f t="shared" si="3"/>
        <v>0</v>
      </c>
      <c r="K781" s="57">
        <f>($G781+$I781)*THONG_TIN_CHUNG!B$11</f>
        <v>0</v>
      </c>
      <c r="L781" s="58">
        <v>0</v>
      </c>
      <c r="M781" s="59"/>
    </row>
    <row r="782" spans="2:13" ht="96.75" customHeight="1">
      <c r="B782" s="28"/>
      <c r="C782" s="28"/>
      <c r="D782" s="28"/>
      <c r="E782" s="39"/>
      <c r="F782" s="28"/>
      <c r="G782" s="28"/>
      <c r="H782" s="28">
        <v>5</v>
      </c>
      <c r="I782" s="40">
        <f t="shared" si="2"/>
        <v>0</v>
      </c>
      <c r="J782" s="56">
        <f t="shared" si="3"/>
        <v>0</v>
      </c>
      <c r="K782" s="57">
        <f>($G782+$I782)*THONG_TIN_CHUNG!B$11</f>
        <v>0</v>
      </c>
      <c r="L782" s="58">
        <v>0</v>
      </c>
      <c r="M782" s="59"/>
    </row>
    <row r="783" spans="2:13" ht="96.75" customHeight="1">
      <c r="B783" s="28"/>
      <c r="C783" s="28"/>
      <c r="D783" s="28"/>
      <c r="E783" s="39"/>
      <c r="F783" s="28"/>
      <c r="G783" s="28"/>
      <c r="H783" s="28">
        <v>5</v>
      </c>
      <c r="I783" s="40">
        <f t="shared" si="2"/>
        <v>0</v>
      </c>
      <c r="J783" s="56">
        <f t="shared" si="3"/>
        <v>0</v>
      </c>
      <c r="K783" s="57">
        <f>($G783+$I783)*THONG_TIN_CHUNG!B$11</f>
        <v>0</v>
      </c>
      <c r="L783" s="58">
        <v>0</v>
      </c>
      <c r="M783" s="59"/>
    </row>
    <row r="784" spans="2:13" ht="96.75" customHeight="1">
      <c r="B784" s="28"/>
      <c r="C784" s="28"/>
      <c r="D784" s="28"/>
      <c r="E784" s="39"/>
      <c r="F784" s="28"/>
      <c r="G784" s="28"/>
      <c r="H784" s="28">
        <v>5</v>
      </c>
      <c r="I784" s="40">
        <f t="shared" si="2"/>
        <v>0</v>
      </c>
      <c r="J784" s="56">
        <f t="shared" si="3"/>
        <v>0</v>
      </c>
      <c r="K784" s="57">
        <f>($G784+$I784)*THONG_TIN_CHUNG!B$11</f>
        <v>0</v>
      </c>
      <c r="L784" s="58">
        <v>0</v>
      </c>
      <c r="M784" s="59"/>
    </row>
    <row r="785" spans="2:13" ht="96.75" customHeight="1">
      <c r="B785" s="28"/>
      <c r="C785" s="28"/>
      <c r="D785" s="28"/>
      <c r="E785" s="39"/>
      <c r="F785" s="28"/>
      <c r="G785" s="28"/>
      <c r="H785" s="28">
        <v>5</v>
      </c>
      <c r="I785" s="40">
        <f t="shared" si="2"/>
        <v>0</v>
      </c>
      <c r="J785" s="56">
        <f t="shared" si="3"/>
        <v>0</v>
      </c>
      <c r="K785" s="57">
        <f>($G785+$I785)*THONG_TIN_CHUNG!B$11</f>
        <v>0</v>
      </c>
      <c r="L785" s="58">
        <v>0</v>
      </c>
      <c r="M785" s="59"/>
    </row>
    <row r="786" spans="2:13" ht="96.75" customHeight="1">
      <c r="B786" s="28"/>
      <c r="C786" s="28"/>
      <c r="D786" s="28"/>
      <c r="E786" s="39"/>
      <c r="F786" s="28"/>
      <c r="G786" s="28"/>
      <c r="H786" s="28">
        <v>5</v>
      </c>
      <c r="I786" s="40">
        <f t="shared" si="2"/>
        <v>0</v>
      </c>
      <c r="J786" s="56">
        <f t="shared" si="3"/>
        <v>0</v>
      </c>
      <c r="K786" s="57">
        <f>($G786+$I786)*THONG_TIN_CHUNG!B$11</f>
        <v>0</v>
      </c>
      <c r="L786" s="58">
        <v>0</v>
      </c>
      <c r="M786" s="59"/>
    </row>
    <row r="787" spans="2:13" ht="96.75" customHeight="1">
      <c r="B787" s="28"/>
      <c r="C787" s="28"/>
      <c r="D787" s="28"/>
      <c r="E787" s="39"/>
      <c r="F787" s="28"/>
      <c r="G787" s="28"/>
      <c r="H787" s="28">
        <v>5</v>
      </c>
      <c r="I787" s="40">
        <f t="shared" si="2"/>
        <v>0</v>
      </c>
      <c r="J787" s="56">
        <f t="shared" si="3"/>
        <v>0</v>
      </c>
      <c r="K787" s="57">
        <f>($G787+$I787)*THONG_TIN_CHUNG!B$11</f>
        <v>0</v>
      </c>
      <c r="L787" s="58">
        <v>0</v>
      </c>
      <c r="M787" s="59"/>
    </row>
    <row r="788" spans="2:13" ht="96.75" customHeight="1">
      <c r="B788" s="28"/>
      <c r="C788" s="28"/>
      <c r="D788" s="28"/>
      <c r="E788" s="39"/>
      <c r="F788" s="28"/>
      <c r="G788" s="28"/>
      <c r="H788" s="28">
        <v>5</v>
      </c>
      <c r="I788" s="40">
        <f t="shared" si="2"/>
        <v>0</v>
      </c>
      <c r="J788" s="56">
        <f t="shared" si="3"/>
        <v>0</v>
      </c>
      <c r="K788" s="57">
        <f>($G788+$I788)*THONG_TIN_CHUNG!B$11</f>
        <v>0</v>
      </c>
      <c r="L788" s="58">
        <v>0</v>
      </c>
      <c r="M788" s="59"/>
    </row>
    <row r="789" spans="2:13" ht="96.75" customHeight="1">
      <c r="B789" s="28"/>
      <c r="C789" s="28"/>
      <c r="D789" s="28"/>
      <c r="E789" s="39"/>
      <c r="F789" s="28"/>
      <c r="G789" s="28"/>
      <c r="H789" s="28">
        <v>5</v>
      </c>
      <c r="I789" s="40">
        <f t="shared" si="2"/>
        <v>0</v>
      </c>
      <c r="J789" s="56">
        <f t="shared" si="3"/>
        <v>0</v>
      </c>
      <c r="K789" s="57">
        <f>($G789+$I789)*THONG_TIN_CHUNG!B$11</f>
        <v>0</v>
      </c>
      <c r="L789" s="58">
        <v>0</v>
      </c>
      <c r="M789" s="59"/>
    </row>
    <row r="790" spans="2:13" ht="96.75" customHeight="1">
      <c r="B790" s="28"/>
      <c r="C790" s="28"/>
      <c r="D790" s="28"/>
      <c r="E790" s="39"/>
      <c r="F790" s="28"/>
      <c r="G790" s="28"/>
      <c r="H790" s="28">
        <v>5</v>
      </c>
      <c r="I790" s="40">
        <f t="shared" si="2"/>
        <v>0</v>
      </c>
      <c r="J790" s="56">
        <f t="shared" si="3"/>
        <v>0</v>
      </c>
      <c r="K790" s="57">
        <f>($G790+$I790)*THONG_TIN_CHUNG!B$11</f>
        <v>0</v>
      </c>
      <c r="L790" s="58">
        <v>0</v>
      </c>
      <c r="M790" s="59"/>
    </row>
    <row r="791" spans="2:13" ht="96.75" customHeight="1">
      <c r="B791" s="28"/>
      <c r="C791" s="28"/>
      <c r="D791" s="28"/>
      <c r="E791" s="39"/>
      <c r="F791" s="28"/>
      <c r="G791" s="28"/>
      <c r="H791" s="28">
        <v>5</v>
      </c>
      <c r="I791" s="40">
        <f t="shared" si="2"/>
        <v>0</v>
      </c>
      <c r="J791" s="56">
        <f t="shared" si="3"/>
        <v>0</v>
      </c>
      <c r="K791" s="57">
        <f>($G791+$I791)*THONG_TIN_CHUNG!B$11</f>
        <v>0</v>
      </c>
      <c r="L791" s="58">
        <v>0</v>
      </c>
      <c r="M791" s="59"/>
    </row>
    <row r="792" spans="2:13" ht="96.75" customHeight="1">
      <c r="B792" s="28"/>
      <c r="C792" s="28"/>
      <c r="D792" s="28"/>
      <c r="E792" s="39"/>
      <c r="F792" s="28"/>
      <c r="G792" s="28"/>
      <c r="H792" s="28">
        <v>5</v>
      </c>
      <c r="I792" s="40">
        <f t="shared" si="2"/>
        <v>0</v>
      </c>
      <c r="J792" s="56">
        <f t="shared" si="3"/>
        <v>0</v>
      </c>
      <c r="K792" s="57">
        <f>($G792+$I792)*THONG_TIN_CHUNG!B$11</f>
        <v>0</v>
      </c>
      <c r="L792" s="58">
        <v>0</v>
      </c>
      <c r="M792" s="59"/>
    </row>
    <row r="793" spans="2:13" ht="96.75" customHeight="1">
      <c r="B793" s="28"/>
      <c r="C793" s="28"/>
      <c r="D793" s="28"/>
      <c r="E793" s="39"/>
      <c r="F793" s="28"/>
      <c r="G793" s="28"/>
      <c r="H793" s="28">
        <v>5</v>
      </c>
      <c r="I793" s="40">
        <f t="shared" si="2"/>
        <v>0</v>
      </c>
      <c r="J793" s="56">
        <f t="shared" si="3"/>
        <v>0</v>
      </c>
      <c r="K793" s="57">
        <f>($G793+$I793)*THONG_TIN_CHUNG!B$11</f>
        <v>0</v>
      </c>
      <c r="L793" s="58">
        <v>0</v>
      </c>
      <c r="M793" s="59"/>
    </row>
    <row r="794" spans="2:13" ht="96.75" customHeight="1">
      <c r="B794" s="28"/>
      <c r="C794" s="28"/>
      <c r="D794" s="28"/>
      <c r="E794" s="39"/>
      <c r="F794" s="28"/>
      <c r="G794" s="28"/>
      <c r="H794" s="28">
        <v>5</v>
      </c>
      <c r="I794" s="40">
        <f t="shared" si="2"/>
        <v>0</v>
      </c>
      <c r="J794" s="56">
        <f t="shared" si="3"/>
        <v>0</v>
      </c>
      <c r="K794" s="57">
        <f>($G794+$I794)*THONG_TIN_CHUNG!B$11</f>
        <v>0</v>
      </c>
      <c r="L794" s="58">
        <v>0</v>
      </c>
      <c r="M794" s="59"/>
    </row>
    <row r="795" spans="2:13" ht="96.75" customHeight="1">
      <c r="B795" s="28"/>
      <c r="C795" s="28"/>
      <c r="D795" s="28"/>
      <c r="E795" s="39"/>
      <c r="F795" s="28"/>
      <c r="G795" s="28"/>
      <c r="H795" s="28">
        <v>5</v>
      </c>
      <c r="I795" s="40">
        <f t="shared" si="2"/>
        <v>0</v>
      </c>
      <c r="J795" s="56">
        <f t="shared" si="3"/>
        <v>0</v>
      </c>
      <c r="K795" s="57">
        <f>($G795+$I795)*THONG_TIN_CHUNG!B$11</f>
        <v>0</v>
      </c>
      <c r="L795" s="58">
        <v>0</v>
      </c>
      <c r="M795" s="59"/>
    </row>
    <row r="796" spans="2:13" ht="96.75" customHeight="1">
      <c r="B796" s="28"/>
      <c r="C796" s="28"/>
      <c r="D796" s="28"/>
      <c r="E796" s="39"/>
      <c r="F796" s="28"/>
      <c r="G796" s="28"/>
      <c r="H796" s="28">
        <v>5</v>
      </c>
      <c r="I796" s="40">
        <f t="shared" si="2"/>
        <v>0</v>
      </c>
      <c r="J796" s="56">
        <f t="shared" si="3"/>
        <v>0</v>
      </c>
      <c r="K796" s="57">
        <f>($G796+$I796)*THONG_TIN_CHUNG!B$11</f>
        <v>0</v>
      </c>
      <c r="L796" s="58">
        <v>0</v>
      </c>
      <c r="M796" s="59"/>
    </row>
    <row r="797" spans="2:13" ht="96.75" customHeight="1">
      <c r="B797" s="28"/>
      <c r="C797" s="28"/>
      <c r="D797" s="28"/>
      <c r="E797" s="39"/>
      <c r="F797" s="28"/>
      <c r="G797" s="28"/>
      <c r="H797" s="28">
        <v>5</v>
      </c>
      <c r="I797" s="40">
        <f t="shared" si="2"/>
        <v>0</v>
      </c>
      <c r="J797" s="56">
        <f t="shared" si="3"/>
        <v>0</v>
      </c>
      <c r="K797" s="57">
        <f>($G797+$I797)*THONG_TIN_CHUNG!B$11</f>
        <v>0</v>
      </c>
      <c r="L797" s="58">
        <v>0</v>
      </c>
      <c r="M797" s="59"/>
    </row>
    <row r="798" spans="2:13" ht="96.75" customHeight="1">
      <c r="B798" s="28"/>
      <c r="C798" s="28"/>
      <c r="D798" s="28"/>
      <c r="E798" s="39"/>
      <c r="F798" s="28"/>
      <c r="G798" s="28"/>
      <c r="H798" s="28">
        <v>5</v>
      </c>
      <c r="I798" s="40">
        <f t="shared" si="2"/>
        <v>0</v>
      </c>
      <c r="J798" s="56">
        <f t="shared" si="3"/>
        <v>0</v>
      </c>
      <c r="K798" s="57">
        <f>($G798+$I798)*THONG_TIN_CHUNG!B$11</f>
        <v>0</v>
      </c>
      <c r="L798" s="58">
        <v>0</v>
      </c>
      <c r="M798" s="59"/>
    </row>
    <row r="799" spans="2:13" ht="96.75" customHeight="1">
      <c r="B799" s="28"/>
      <c r="C799" s="28"/>
      <c r="D799" s="28"/>
      <c r="E799" s="39"/>
      <c r="F799" s="28"/>
      <c r="G799" s="28"/>
      <c r="H799" s="28">
        <v>5</v>
      </c>
      <c r="I799" s="40">
        <f t="shared" si="2"/>
        <v>0</v>
      </c>
      <c r="J799" s="56">
        <f t="shared" si="3"/>
        <v>0</v>
      </c>
      <c r="K799" s="57">
        <f>($G799+$I799)*THONG_TIN_CHUNG!B$11</f>
        <v>0</v>
      </c>
      <c r="L799" s="58">
        <v>0</v>
      </c>
      <c r="M799" s="59"/>
    </row>
    <row r="800" spans="2:13" ht="96.75" customHeight="1">
      <c r="B800" s="28"/>
      <c r="C800" s="28"/>
      <c r="D800" s="28"/>
      <c r="E800" s="39"/>
      <c r="F800" s="28"/>
      <c r="G800" s="28"/>
      <c r="H800" s="28">
        <v>5</v>
      </c>
      <c r="I800" s="40">
        <f t="shared" si="2"/>
        <v>0</v>
      </c>
      <c r="J800" s="56">
        <f t="shared" si="3"/>
        <v>0</v>
      </c>
      <c r="K800" s="57">
        <f>($G800+$I800)*THONG_TIN_CHUNG!B$11</f>
        <v>0</v>
      </c>
      <c r="L800" s="58">
        <v>0</v>
      </c>
      <c r="M800" s="59"/>
    </row>
    <row r="801" spans="2:13" ht="96.75" customHeight="1">
      <c r="B801" s="28"/>
      <c r="C801" s="28"/>
      <c r="D801" s="28"/>
      <c r="E801" s="39"/>
      <c r="F801" s="28"/>
      <c r="G801" s="28"/>
      <c r="H801" s="28">
        <v>5</v>
      </c>
      <c r="I801" s="40">
        <f t="shared" si="2"/>
        <v>0</v>
      </c>
      <c r="J801" s="56">
        <f t="shared" si="3"/>
        <v>0</v>
      </c>
      <c r="K801" s="57">
        <f>($G801+$I801)*THONG_TIN_CHUNG!B$11</f>
        <v>0</v>
      </c>
      <c r="L801" s="58">
        <v>0</v>
      </c>
      <c r="M801" s="59"/>
    </row>
    <row r="802" spans="2:13" ht="96.75" customHeight="1">
      <c r="B802" s="28"/>
      <c r="C802" s="28"/>
      <c r="D802" s="28"/>
      <c r="E802" s="39"/>
      <c r="F802" s="28"/>
      <c r="G802" s="28"/>
      <c r="H802" s="28">
        <v>5</v>
      </c>
      <c r="I802" s="40">
        <f t="shared" si="2"/>
        <v>0</v>
      </c>
      <c r="J802" s="56">
        <f t="shared" si="3"/>
        <v>0</v>
      </c>
      <c r="K802" s="57">
        <f>($G802+$I802)*THONG_TIN_CHUNG!B$11</f>
        <v>0</v>
      </c>
      <c r="L802" s="58">
        <v>0</v>
      </c>
      <c r="M802" s="59"/>
    </row>
    <row r="803" spans="2:13" ht="96.75" customHeight="1">
      <c r="B803" s="28"/>
      <c r="C803" s="28"/>
      <c r="D803" s="28"/>
      <c r="E803" s="39"/>
      <c r="F803" s="28"/>
      <c r="G803" s="28"/>
      <c r="H803" s="28">
        <v>5</v>
      </c>
      <c r="I803" s="40">
        <f t="shared" si="2"/>
        <v>0</v>
      </c>
      <c r="J803" s="56">
        <f t="shared" si="3"/>
        <v>0</v>
      </c>
      <c r="K803" s="57">
        <f>($G803+$I803)*THONG_TIN_CHUNG!B$11</f>
        <v>0</v>
      </c>
      <c r="L803" s="58">
        <v>0</v>
      </c>
      <c r="M803" s="59"/>
    </row>
    <row r="804" spans="2:13" ht="96.75" customHeight="1">
      <c r="B804" s="28"/>
      <c r="C804" s="28"/>
      <c r="D804" s="28"/>
      <c r="E804" s="39"/>
      <c r="F804" s="28"/>
      <c r="G804" s="28"/>
      <c r="H804" s="28">
        <v>5</v>
      </c>
      <c r="I804" s="40">
        <f t="shared" si="2"/>
        <v>0</v>
      </c>
      <c r="J804" s="56">
        <f t="shared" si="3"/>
        <v>0</v>
      </c>
      <c r="K804" s="57">
        <f>($G804+$I804)*THONG_TIN_CHUNG!B$11</f>
        <v>0</v>
      </c>
      <c r="L804" s="58">
        <v>0</v>
      </c>
      <c r="M804" s="59"/>
    </row>
    <row r="805" spans="2:13" ht="96.75" customHeight="1">
      <c r="B805" s="28"/>
      <c r="C805" s="28"/>
      <c r="D805" s="28"/>
      <c r="E805" s="39"/>
      <c r="F805" s="28"/>
      <c r="G805" s="28"/>
      <c r="H805" s="28">
        <v>5</v>
      </c>
      <c r="I805" s="40">
        <f t="shared" si="2"/>
        <v>0</v>
      </c>
      <c r="J805" s="56">
        <f t="shared" si="3"/>
        <v>0</v>
      </c>
      <c r="K805" s="57">
        <f>($G805+$I805)*THONG_TIN_CHUNG!B$11</f>
        <v>0</v>
      </c>
      <c r="L805" s="58">
        <v>0</v>
      </c>
      <c r="M805" s="59"/>
    </row>
    <row r="806" spans="2:13" ht="96.75" customHeight="1">
      <c r="B806" s="28"/>
      <c r="C806" s="28"/>
      <c r="D806" s="28"/>
      <c r="E806" s="39"/>
      <c r="F806" s="28"/>
      <c r="G806" s="28"/>
      <c r="H806" s="28">
        <v>5</v>
      </c>
      <c r="I806" s="40">
        <f t="shared" si="2"/>
        <v>0</v>
      </c>
      <c r="J806" s="56">
        <f t="shared" si="3"/>
        <v>0</v>
      </c>
      <c r="K806" s="57">
        <f>($G806+$I806)*THONG_TIN_CHUNG!B$11</f>
        <v>0</v>
      </c>
      <c r="L806" s="58">
        <v>0</v>
      </c>
      <c r="M806" s="59"/>
    </row>
    <row r="807" spans="2:13" ht="96.75" customHeight="1">
      <c r="B807" s="28"/>
      <c r="C807" s="28"/>
      <c r="D807" s="28"/>
      <c r="E807" s="39"/>
      <c r="F807" s="28"/>
      <c r="G807" s="28"/>
      <c r="H807" s="28">
        <v>5</v>
      </c>
      <c r="I807" s="40">
        <f t="shared" si="2"/>
        <v>0</v>
      </c>
      <c r="J807" s="56">
        <f t="shared" si="3"/>
        <v>0</v>
      </c>
      <c r="K807" s="57">
        <f>($G807+$I807)*THONG_TIN_CHUNG!B$11</f>
        <v>0</v>
      </c>
      <c r="L807" s="58">
        <v>0</v>
      </c>
      <c r="M807" s="59"/>
    </row>
    <row r="808" spans="2:13" ht="96.75" customHeight="1">
      <c r="B808" s="28"/>
      <c r="C808" s="28"/>
      <c r="D808" s="28"/>
      <c r="E808" s="39"/>
      <c r="F808" s="28"/>
      <c r="G808" s="28"/>
      <c r="H808" s="28">
        <v>5</v>
      </c>
      <c r="I808" s="40">
        <f t="shared" si="2"/>
        <v>0</v>
      </c>
      <c r="J808" s="56">
        <f t="shared" si="3"/>
        <v>0</v>
      </c>
      <c r="K808" s="57">
        <f>($G808+$I808)*THONG_TIN_CHUNG!B$11</f>
        <v>0</v>
      </c>
      <c r="L808" s="58">
        <v>0</v>
      </c>
      <c r="M808" s="59"/>
    </row>
    <row r="809" spans="2:13" ht="96.75" customHeight="1">
      <c r="B809" s="28"/>
      <c r="C809" s="28"/>
      <c r="D809" s="28"/>
      <c r="E809" s="39"/>
      <c r="F809" s="28"/>
      <c r="G809" s="28"/>
      <c r="H809" s="28">
        <v>5</v>
      </c>
      <c r="I809" s="40">
        <f t="shared" si="2"/>
        <v>0</v>
      </c>
      <c r="J809" s="56">
        <f t="shared" si="3"/>
        <v>0</v>
      </c>
      <c r="K809" s="57">
        <f>($G809+$I809)*THONG_TIN_CHUNG!B$11</f>
        <v>0</v>
      </c>
      <c r="L809" s="58">
        <v>0</v>
      </c>
      <c r="M809" s="59"/>
    </row>
    <row r="810" spans="2:13" ht="96.75" customHeight="1">
      <c r="B810" s="28"/>
      <c r="C810" s="28"/>
      <c r="D810" s="28"/>
      <c r="E810" s="39"/>
      <c r="F810" s="28"/>
      <c r="G810" s="28"/>
      <c r="H810" s="28">
        <v>5</v>
      </c>
      <c r="I810" s="40">
        <f t="shared" si="2"/>
        <v>0</v>
      </c>
      <c r="J810" s="56">
        <f t="shared" si="3"/>
        <v>0</v>
      </c>
      <c r="K810" s="57">
        <f>($G810+$I810)*THONG_TIN_CHUNG!B$11</f>
        <v>0</v>
      </c>
      <c r="L810" s="58">
        <v>0</v>
      </c>
      <c r="M810" s="59"/>
    </row>
    <row r="811" spans="2:13" ht="96.75" customHeight="1">
      <c r="B811" s="28"/>
      <c r="C811" s="28"/>
      <c r="D811" s="28"/>
      <c r="E811" s="39"/>
      <c r="F811" s="28"/>
      <c r="G811" s="28"/>
      <c r="H811" s="28">
        <v>5</v>
      </c>
      <c r="I811" s="40">
        <f t="shared" si="2"/>
        <v>0</v>
      </c>
      <c r="J811" s="56">
        <f t="shared" si="3"/>
        <v>0</v>
      </c>
      <c r="K811" s="57">
        <f>($G811+$I811)*THONG_TIN_CHUNG!B$11</f>
        <v>0</v>
      </c>
      <c r="L811" s="58">
        <v>0</v>
      </c>
      <c r="M811" s="59"/>
    </row>
    <row r="812" spans="2:13" ht="96.75" customHeight="1">
      <c r="B812" s="28"/>
      <c r="C812" s="28"/>
      <c r="D812" s="28"/>
      <c r="E812" s="39"/>
      <c r="F812" s="28"/>
      <c r="G812" s="28"/>
      <c r="H812" s="28">
        <v>5</v>
      </c>
      <c r="I812" s="40">
        <f t="shared" si="2"/>
        <v>0</v>
      </c>
      <c r="J812" s="56">
        <f t="shared" si="3"/>
        <v>0</v>
      </c>
      <c r="K812" s="57">
        <f>($G812+$I812)*THONG_TIN_CHUNG!B$11</f>
        <v>0</v>
      </c>
      <c r="L812" s="58">
        <v>0</v>
      </c>
      <c r="M812" s="59"/>
    </row>
    <row r="813" spans="2:13" ht="96.75" customHeight="1">
      <c r="B813" s="28"/>
      <c r="C813" s="28"/>
      <c r="D813" s="28"/>
      <c r="E813" s="39"/>
      <c r="F813" s="28"/>
      <c r="G813" s="28"/>
      <c r="H813" s="28">
        <v>5</v>
      </c>
      <c r="I813" s="40">
        <f t="shared" si="2"/>
        <v>0</v>
      </c>
      <c r="J813" s="56">
        <f t="shared" si="3"/>
        <v>0</v>
      </c>
      <c r="K813" s="57">
        <f>($G813+$I813)*THONG_TIN_CHUNG!B$11</f>
        <v>0</v>
      </c>
      <c r="L813" s="58">
        <v>0</v>
      </c>
      <c r="M813" s="59"/>
    </row>
    <row r="814" spans="2:13" ht="96.75" customHeight="1">
      <c r="B814" s="28"/>
      <c r="C814" s="28"/>
      <c r="D814" s="28"/>
      <c r="E814" s="39"/>
      <c r="F814" s="28"/>
      <c r="G814" s="28"/>
      <c r="H814" s="28">
        <v>5</v>
      </c>
      <c r="I814" s="40">
        <f t="shared" si="2"/>
        <v>0</v>
      </c>
      <c r="J814" s="56">
        <f t="shared" si="3"/>
        <v>0</v>
      </c>
      <c r="K814" s="57">
        <f>($G814+$I814)*THONG_TIN_CHUNG!B$11</f>
        <v>0</v>
      </c>
      <c r="L814" s="58">
        <v>0</v>
      </c>
      <c r="M814" s="59"/>
    </row>
    <row r="815" spans="2:13" ht="96.75" customHeight="1">
      <c r="B815" s="28"/>
      <c r="C815" s="28"/>
      <c r="D815" s="28"/>
      <c r="E815" s="39"/>
      <c r="F815" s="28"/>
      <c r="G815" s="28"/>
      <c r="H815" s="28">
        <v>5</v>
      </c>
      <c r="I815" s="40">
        <f t="shared" si="2"/>
        <v>0</v>
      </c>
      <c r="J815" s="56">
        <f t="shared" si="3"/>
        <v>0</v>
      </c>
      <c r="K815" s="57">
        <f>($G815+$I815)*THONG_TIN_CHUNG!B$11</f>
        <v>0</v>
      </c>
      <c r="L815" s="58">
        <v>0</v>
      </c>
      <c r="M815" s="59"/>
    </row>
    <row r="816" spans="2:13" ht="96.75" customHeight="1">
      <c r="B816" s="28"/>
      <c r="C816" s="28"/>
      <c r="D816" s="28"/>
      <c r="E816" s="39"/>
      <c r="F816" s="28"/>
      <c r="G816" s="28"/>
      <c r="H816" s="28">
        <v>5</v>
      </c>
      <c r="I816" s="40">
        <f t="shared" si="2"/>
        <v>0</v>
      </c>
      <c r="J816" s="56">
        <f t="shared" si="3"/>
        <v>0</v>
      </c>
      <c r="K816" s="57">
        <f>($G816+$I816)*THONG_TIN_CHUNG!B$11</f>
        <v>0</v>
      </c>
      <c r="L816" s="58">
        <v>0</v>
      </c>
      <c r="M816" s="59"/>
    </row>
    <row r="817" spans="2:13" ht="96.75" customHeight="1">
      <c r="B817" s="28"/>
      <c r="C817" s="28"/>
      <c r="D817" s="28"/>
      <c r="E817" s="39"/>
      <c r="F817" s="28"/>
      <c r="G817" s="28"/>
      <c r="H817" s="28">
        <v>5</v>
      </c>
      <c r="I817" s="40">
        <f t="shared" si="2"/>
        <v>0</v>
      </c>
      <c r="J817" s="56">
        <f t="shared" si="3"/>
        <v>0</v>
      </c>
      <c r="K817" s="57">
        <f>($G817+$I817)*THONG_TIN_CHUNG!B$11</f>
        <v>0</v>
      </c>
      <c r="L817" s="58">
        <v>0</v>
      </c>
      <c r="M817" s="59"/>
    </row>
    <row r="818" spans="2:13" ht="96.75" customHeight="1">
      <c r="B818" s="28"/>
      <c r="C818" s="28"/>
      <c r="D818" s="28"/>
      <c r="E818" s="39"/>
      <c r="F818" s="28"/>
      <c r="G818" s="28"/>
      <c r="H818" s="28">
        <v>5</v>
      </c>
      <c r="I818" s="40">
        <f t="shared" si="2"/>
        <v>0</v>
      </c>
      <c r="J818" s="56">
        <f t="shared" si="3"/>
        <v>0</v>
      </c>
      <c r="K818" s="57">
        <f>($G818+$I818)*THONG_TIN_CHUNG!B$11</f>
        <v>0</v>
      </c>
      <c r="L818" s="58">
        <v>0</v>
      </c>
      <c r="M818" s="59"/>
    </row>
    <row r="819" spans="2:13" ht="96.75" customHeight="1">
      <c r="B819" s="28"/>
      <c r="C819" s="28"/>
      <c r="D819" s="28"/>
      <c r="E819" s="39"/>
      <c r="F819" s="28"/>
      <c r="G819" s="28"/>
      <c r="H819" s="28">
        <v>5</v>
      </c>
      <c r="I819" s="40">
        <f t="shared" si="2"/>
        <v>0</v>
      </c>
      <c r="J819" s="56">
        <f t="shared" si="3"/>
        <v>0</v>
      </c>
      <c r="K819" s="57">
        <f>($G819+$I819)*THONG_TIN_CHUNG!B$11</f>
        <v>0</v>
      </c>
      <c r="L819" s="58">
        <v>0</v>
      </c>
      <c r="M819" s="59"/>
    </row>
    <row r="820" spans="2:13" ht="96.75" customHeight="1">
      <c r="B820" s="28"/>
      <c r="C820" s="28"/>
      <c r="D820" s="28"/>
      <c r="E820" s="39"/>
      <c r="F820" s="28"/>
      <c r="G820" s="28"/>
      <c r="H820" s="28">
        <v>5</v>
      </c>
      <c r="I820" s="40">
        <f t="shared" si="2"/>
        <v>0</v>
      </c>
      <c r="J820" s="56">
        <f t="shared" si="3"/>
        <v>0</v>
      </c>
      <c r="K820" s="57">
        <f>($G820+$I820)*THONG_TIN_CHUNG!B$11</f>
        <v>0</v>
      </c>
      <c r="L820" s="58">
        <v>0</v>
      </c>
      <c r="M820" s="59"/>
    </row>
    <row r="821" spans="2:13" ht="96.75" customHeight="1">
      <c r="B821" s="28"/>
      <c r="C821" s="28"/>
      <c r="D821" s="28"/>
      <c r="E821" s="39"/>
      <c r="F821" s="28"/>
      <c r="G821" s="28"/>
      <c r="H821" s="28">
        <v>5</v>
      </c>
      <c r="I821" s="40">
        <f t="shared" si="2"/>
        <v>0</v>
      </c>
      <c r="J821" s="56">
        <f t="shared" si="3"/>
        <v>0</v>
      </c>
      <c r="K821" s="57">
        <f>($G821+$I821)*THONG_TIN_CHUNG!B$11</f>
        <v>0</v>
      </c>
      <c r="L821" s="58">
        <v>0</v>
      </c>
      <c r="M821" s="59"/>
    </row>
    <row r="822" spans="2:13" ht="96.75" customHeight="1">
      <c r="B822" s="28"/>
      <c r="C822" s="28"/>
      <c r="D822" s="28"/>
      <c r="E822" s="39"/>
      <c r="F822" s="28"/>
      <c r="G822" s="28"/>
      <c r="H822" s="28">
        <v>5</v>
      </c>
      <c r="I822" s="40">
        <f t="shared" si="2"/>
        <v>0</v>
      </c>
      <c r="J822" s="56">
        <f t="shared" si="3"/>
        <v>0</v>
      </c>
      <c r="K822" s="57">
        <f>($G822+$I822)*THONG_TIN_CHUNG!B$11</f>
        <v>0</v>
      </c>
      <c r="L822" s="58">
        <v>0</v>
      </c>
      <c r="M822" s="59"/>
    </row>
    <row r="823" spans="2:13" ht="96.75" customHeight="1">
      <c r="B823" s="28"/>
      <c r="C823" s="28"/>
      <c r="D823" s="28"/>
      <c r="E823" s="39"/>
      <c r="F823" s="28"/>
      <c r="G823" s="28"/>
      <c r="H823" s="28">
        <v>5</v>
      </c>
      <c r="I823" s="40">
        <f t="shared" si="2"/>
        <v>0</v>
      </c>
      <c r="J823" s="56">
        <f t="shared" si="3"/>
        <v>0</v>
      </c>
      <c r="K823" s="57">
        <f>($G823+$I823)*THONG_TIN_CHUNG!B$11</f>
        <v>0</v>
      </c>
      <c r="L823" s="58">
        <v>0</v>
      </c>
      <c r="M823" s="59"/>
    </row>
    <row r="824" spans="2:13" ht="96.75" customHeight="1">
      <c r="B824" s="28"/>
      <c r="C824" s="28"/>
      <c r="D824" s="28"/>
      <c r="E824" s="39"/>
      <c r="F824" s="28"/>
      <c r="G824" s="28"/>
      <c r="H824" s="28">
        <v>5</v>
      </c>
      <c r="I824" s="40">
        <f t="shared" si="2"/>
        <v>0</v>
      </c>
      <c r="J824" s="56">
        <f t="shared" si="3"/>
        <v>0</v>
      </c>
      <c r="K824" s="57">
        <f>($G824+$I824)*THONG_TIN_CHUNG!B$11</f>
        <v>0</v>
      </c>
      <c r="L824" s="58">
        <v>0</v>
      </c>
      <c r="M824" s="59"/>
    </row>
    <row r="825" spans="2:13" ht="96.75" customHeight="1">
      <c r="B825" s="28"/>
      <c r="C825" s="28"/>
      <c r="D825" s="28"/>
      <c r="E825" s="39"/>
      <c r="F825" s="28"/>
      <c r="G825" s="28"/>
      <c r="H825" s="28">
        <v>5</v>
      </c>
      <c r="I825" s="40">
        <f t="shared" si="2"/>
        <v>0</v>
      </c>
      <c r="J825" s="56">
        <f t="shared" si="3"/>
        <v>0</v>
      </c>
      <c r="K825" s="57">
        <f>($G825+$I825)*THONG_TIN_CHUNG!B$11</f>
        <v>0</v>
      </c>
      <c r="L825" s="58">
        <v>0</v>
      </c>
      <c r="M825" s="59"/>
    </row>
    <row r="826" spans="2:13" ht="96.75" customHeight="1">
      <c r="B826" s="28"/>
      <c r="C826" s="28"/>
      <c r="D826" s="28"/>
      <c r="E826" s="39"/>
      <c r="F826" s="28"/>
      <c r="G826" s="28"/>
      <c r="H826" s="28">
        <v>5</v>
      </c>
      <c r="I826" s="40">
        <f t="shared" si="2"/>
        <v>0</v>
      </c>
      <c r="J826" s="56">
        <f t="shared" si="3"/>
        <v>0</v>
      </c>
      <c r="K826" s="57">
        <f>($G826+$I826)*THONG_TIN_CHUNG!B$11</f>
        <v>0</v>
      </c>
      <c r="L826" s="58">
        <v>0</v>
      </c>
      <c r="M826" s="59"/>
    </row>
    <row r="827" spans="2:13" ht="96.75" customHeight="1">
      <c r="B827" s="28"/>
      <c r="C827" s="28"/>
      <c r="D827" s="28"/>
      <c r="E827" s="39"/>
      <c r="F827" s="28"/>
      <c r="G827" s="28"/>
      <c r="H827" s="28">
        <v>5</v>
      </c>
      <c r="I827" s="40">
        <f t="shared" si="2"/>
        <v>0</v>
      </c>
      <c r="J827" s="56">
        <f t="shared" si="3"/>
        <v>0</v>
      </c>
      <c r="K827" s="57">
        <f>($G827+$I827)*THONG_TIN_CHUNG!B$11</f>
        <v>0</v>
      </c>
      <c r="L827" s="58">
        <v>0</v>
      </c>
      <c r="M827" s="59"/>
    </row>
    <row r="828" spans="2:13" ht="96.75" customHeight="1">
      <c r="B828" s="28"/>
      <c r="C828" s="28"/>
      <c r="D828" s="28"/>
      <c r="E828" s="39"/>
      <c r="F828" s="28"/>
      <c r="G828" s="28"/>
      <c r="H828" s="28">
        <v>5</v>
      </c>
      <c r="I828" s="40">
        <f t="shared" si="2"/>
        <v>0</v>
      </c>
      <c r="J828" s="56">
        <f t="shared" si="3"/>
        <v>0</v>
      </c>
      <c r="K828" s="57">
        <f>($G828+$I828)*THONG_TIN_CHUNG!B$11</f>
        <v>0</v>
      </c>
      <c r="L828" s="58">
        <v>0</v>
      </c>
      <c r="M828" s="59"/>
    </row>
    <row r="829" spans="2:13" ht="96.75" customHeight="1">
      <c r="B829" s="28"/>
      <c r="C829" s="28"/>
      <c r="D829" s="28"/>
      <c r="E829" s="39"/>
      <c r="F829" s="28"/>
      <c r="G829" s="28"/>
      <c r="H829" s="28">
        <v>5</v>
      </c>
      <c r="I829" s="40">
        <f t="shared" si="2"/>
        <v>0</v>
      </c>
      <c r="J829" s="56">
        <f t="shared" si="3"/>
        <v>0</v>
      </c>
      <c r="K829" s="57">
        <f>($G829+$I829)*THONG_TIN_CHUNG!B$11</f>
        <v>0</v>
      </c>
      <c r="L829" s="58">
        <v>0</v>
      </c>
      <c r="M829" s="59"/>
    </row>
    <row r="830" spans="2:13" ht="96.75" customHeight="1">
      <c r="B830" s="28"/>
      <c r="C830" s="28"/>
      <c r="D830" s="28"/>
      <c r="E830" s="39"/>
      <c r="F830" s="28"/>
      <c r="G830" s="28"/>
      <c r="H830" s="28">
        <v>5</v>
      </c>
      <c r="I830" s="40">
        <f t="shared" si="2"/>
        <v>0</v>
      </c>
      <c r="J830" s="56">
        <f t="shared" si="3"/>
        <v>0</v>
      </c>
      <c r="K830" s="57">
        <f>($G830+$I830)*THONG_TIN_CHUNG!B$11</f>
        <v>0</v>
      </c>
      <c r="L830" s="58">
        <v>0</v>
      </c>
      <c r="M830" s="59"/>
    </row>
    <row r="831" spans="2:13" ht="96.75" customHeight="1">
      <c r="B831" s="28"/>
      <c r="C831" s="28"/>
      <c r="D831" s="28"/>
      <c r="E831" s="39"/>
      <c r="F831" s="28"/>
      <c r="G831" s="28"/>
      <c r="H831" s="28">
        <v>5</v>
      </c>
      <c r="I831" s="40">
        <f t="shared" si="2"/>
        <v>0</v>
      </c>
      <c r="J831" s="56">
        <f t="shared" si="3"/>
        <v>0</v>
      </c>
      <c r="K831" s="57">
        <f>($G831+$I831)*THONG_TIN_CHUNG!B$11</f>
        <v>0</v>
      </c>
      <c r="L831" s="58">
        <v>0</v>
      </c>
      <c r="M831" s="59"/>
    </row>
    <row r="832" spans="2:13" ht="96.75" customHeight="1">
      <c r="B832" s="28"/>
      <c r="C832" s="28"/>
      <c r="D832" s="28"/>
      <c r="E832" s="39"/>
      <c r="F832" s="28"/>
      <c r="G832" s="28"/>
      <c r="H832" s="28">
        <v>5</v>
      </c>
      <c r="I832" s="40">
        <f t="shared" si="2"/>
        <v>0</v>
      </c>
      <c r="J832" s="56">
        <f t="shared" si="3"/>
        <v>0</v>
      </c>
      <c r="K832" s="57">
        <f>($G832+$I832)*THONG_TIN_CHUNG!B$11</f>
        <v>0</v>
      </c>
      <c r="L832" s="58">
        <v>0</v>
      </c>
      <c r="M832" s="59"/>
    </row>
    <row r="833" spans="2:13" ht="96.75" customHeight="1">
      <c r="B833" s="28"/>
      <c r="C833" s="28"/>
      <c r="D833" s="28"/>
      <c r="E833" s="39"/>
      <c r="F833" s="28"/>
      <c r="G833" s="28"/>
      <c r="H833" s="28">
        <v>5</v>
      </c>
      <c r="I833" s="40">
        <f t="shared" si="2"/>
        <v>0</v>
      </c>
      <c r="J833" s="56">
        <f t="shared" si="3"/>
        <v>0</v>
      </c>
      <c r="K833" s="57">
        <f>($G833+$I833)*THONG_TIN_CHUNG!B$11</f>
        <v>0</v>
      </c>
      <c r="L833" s="58">
        <v>0</v>
      </c>
      <c r="M833" s="59"/>
    </row>
    <row r="834" spans="2:13" ht="96.75" customHeight="1">
      <c r="B834" s="28"/>
      <c r="C834" s="28"/>
      <c r="D834" s="28"/>
      <c r="E834" s="39"/>
      <c r="F834" s="28"/>
      <c r="G834" s="28"/>
      <c r="H834" s="28">
        <v>5</v>
      </c>
      <c r="I834" s="40">
        <f t="shared" si="2"/>
        <v>0</v>
      </c>
      <c r="J834" s="56">
        <f t="shared" si="3"/>
        <v>0</v>
      </c>
      <c r="K834" s="57">
        <f>($G834+$I834)*THONG_TIN_CHUNG!B$11</f>
        <v>0</v>
      </c>
      <c r="L834" s="58">
        <v>0</v>
      </c>
      <c r="M834" s="59"/>
    </row>
    <row r="835" spans="2:13" ht="96.75" customHeight="1">
      <c r="B835" s="28"/>
      <c r="C835" s="28"/>
      <c r="D835" s="28"/>
      <c r="E835" s="39"/>
      <c r="F835" s="28"/>
      <c r="G835" s="28"/>
      <c r="H835" s="28">
        <v>5</v>
      </c>
      <c r="I835" s="40">
        <f t="shared" si="2"/>
        <v>0</v>
      </c>
      <c r="J835" s="56">
        <f t="shared" si="3"/>
        <v>0</v>
      </c>
      <c r="K835" s="57">
        <f>($G835+$I835)*THONG_TIN_CHUNG!B$11</f>
        <v>0</v>
      </c>
      <c r="L835" s="58">
        <v>0</v>
      </c>
      <c r="M835" s="59"/>
    </row>
    <row r="836" spans="2:13" ht="96.75" customHeight="1">
      <c r="B836" s="28"/>
      <c r="C836" s="28"/>
      <c r="D836" s="28"/>
      <c r="E836" s="39"/>
      <c r="F836" s="28"/>
      <c r="G836" s="28"/>
      <c r="H836" s="28">
        <v>5</v>
      </c>
      <c r="I836" s="40">
        <f t="shared" si="2"/>
        <v>0</v>
      </c>
      <c r="J836" s="56">
        <f t="shared" si="3"/>
        <v>0</v>
      </c>
      <c r="K836" s="57">
        <f>($G836+$I836)*THONG_TIN_CHUNG!B$11</f>
        <v>0</v>
      </c>
      <c r="L836" s="58">
        <v>0</v>
      </c>
      <c r="M836" s="59"/>
    </row>
    <row r="837" spans="2:13" ht="96.75" customHeight="1">
      <c r="B837" s="28"/>
      <c r="C837" s="28"/>
      <c r="D837" s="28"/>
      <c r="E837" s="39"/>
      <c r="F837" s="28"/>
      <c r="G837" s="28"/>
      <c r="H837" s="28">
        <v>5</v>
      </c>
      <c r="I837" s="40">
        <f t="shared" si="2"/>
        <v>0</v>
      </c>
      <c r="J837" s="56">
        <f t="shared" si="3"/>
        <v>0</v>
      </c>
      <c r="K837" s="57">
        <f>($G837+$I837)*THONG_TIN_CHUNG!B$11</f>
        <v>0</v>
      </c>
      <c r="L837" s="58">
        <v>0</v>
      </c>
      <c r="M837" s="59"/>
    </row>
    <row r="838" spans="2:13" ht="96.75" customHeight="1">
      <c r="B838" s="28"/>
      <c r="C838" s="28"/>
      <c r="D838" s="28"/>
      <c r="E838" s="39"/>
      <c r="F838" s="28"/>
      <c r="G838" s="28"/>
      <c r="H838" s="28">
        <v>5</v>
      </c>
      <c r="I838" s="40">
        <f t="shared" si="2"/>
        <v>0</v>
      </c>
      <c r="J838" s="56">
        <f t="shared" si="3"/>
        <v>0</v>
      </c>
      <c r="K838" s="57">
        <f>($G838+$I838)*THONG_TIN_CHUNG!B$11</f>
        <v>0</v>
      </c>
      <c r="L838" s="58">
        <v>0</v>
      </c>
      <c r="M838" s="59"/>
    </row>
    <row r="839" spans="2:13" ht="96.75" customHeight="1">
      <c r="B839" s="28"/>
      <c r="C839" s="28"/>
      <c r="D839" s="28"/>
      <c r="E839" s="39"/>
      <c r="F839" s="28"/>
      <c r="G839" s="28"/>
      <c r="H839" s="28">
        <v>5</v>
      </c>
      <c r="I839" s="40">
        <f t="shared" si="2"/>
        <v>0</v>
      </c>
      <c r="J839" s="56">
        <f t="shared" si="3"/>
        <v>0</v>
      </c>
      <c r="K839" s="57">
        <f>($G839+$I839)*THONG_TIN_CHUNG!B$11</f>
        <v>0</v>
      </c>
      <c r="L839" s="58">
        <v>0</v>
      </c>
      <c r="M839" s="59"/>
    </row>
    <row r="840" spans="2:13" ht="96.75" customHeight="1">
      <c r="B840" s="28"/>
      <c r="C840" s="28"/>
      <c r="D840" s="28"/>
      <c r="E840" s="39"/>
      <c r="F840" s="28"/>
      <c r="G840" s="28"/>
      <c r="H840" s="28">
        <v>5</v>
      </c>
      <c r="I840" s="40">
        <f t="shared" si="2"/>
        <v>0</v>
      </c>
      <c r="J840" s="56">
        <f t="shared" si="3"/>
        <v>0</v>
      </c>
      <c r="K840" s="57">
        <f>($G840+$I840)*THONG_TIN_CHUNG!B$11</f>
        <v>0</v>
      </c>
      <c r="L840" s="58">
        <v>0</v>
      </c>
      <c r="M840" s="59"/>
    </row>
    <row r="841" spans="2:13" ht="96.75" customHeight="1">
      <c r="B841" s="28"/>
      <c r="C841" s="28"/>
      <c r="D841" s="28"/>
      <c r="E841" s="39"/>
      <c r="F841" s="28"/>
      <c r="G841" s="28"/>
      <c r="H841" s="28">
        <v>5</v>
      </c>
      <c r="I841" s="40">
        <f t="shared" si="2"/>
        <v>0</v>
      </c>
      <c r="J841" s="56">
        <f t="shared" si="3"/>
        <v>0</v>
      </c>
      <c r="K841" s="57">
        <f>($G841+$I841)*THONG_TIN_CHUNG!B$11</f>
        <v>0</v>
      </c>
      <c r="L841" s="58">
        <v>0</v>
      </c>
      <c r="M841" s="59"/>
    </row>
    <row r="842" spans="2:13" ht="96.75" customHeight="1">
      <c r="B842" s="28"/>
      <c r="C842" s="28"/>
      <c r="D842" s="28"/>
      <c r="E842" s="39"/>
      <c r="F842" s="28"/>
      <c r="G842" s="28"/>
      <c r="H842" s="28">
        <v>5</v>
      </c>
      <c r="I842" s="40">
        <f t="shared" si="2"/>
        <v>0</v>
      </c>
      <c r="J842" s="56">
        <f t="shared" si="3"/>
        <v>0</v>
      </c>
      <c r="K842" s="57">
        <f>($G842+$I842)*THONG_TIN_CHUNG!B$11</f>
        <v>0</v>
      </c>
      <c r="L842" s="58">
        <v>0</v>
      </c>
      <c r="M842" s="59"/>
    </row>
    <row r="843" spans="2:13" ht="96.75" customHeight="1">
      <c r="B843" s="28"/>
      <c r="C843" s="28"/>
      <c r="D843" s="28"/>
      <c r="E843" s="39"/>
      <c r="F843" s="28"/>
      <c r="G843" s="28"/>
      <c r="H843" s="28">
        <v>5</v>
      </c>
      <c r="I843" s="40">
        <f t="shared" si="2"/>
        <v>0</v>
      </c>
      <c r="J843" s="56">
        <f t="shared" si="3"/>
        <v>0</v>
      </c>
      <c r="K843" s="57">
        <f>($G843+$I843)*THONG_TIN_CHUNG!B$11</f>
        <v>0</v>
      </c>
      <c r="L843" s="58">
        <v>0</v>
      </c>
      <c r="M843" s="59"/>
    </row>
    <row r="844" spans="2:13" ht="96.75" customHeight="1">
      <c r="B844" s="28"/>
      <c r="C844" s="28"/>
      <c r="D844" s="28"/>
      <c r="E844" s="39"/>
      <c r="F844" s="28"/>
      <c r="G844" s="28"/>
      <c r="H844" s="28">
        <v>5</v>
      </c>
      <c r="I844" s="40">
        <f t="shared" si="2"/>
        <v>0</v>
      </c>
      <c r="J844" s="56">
        <f t="shared" si="3"/>
        <v>0</v>
      </c>
      <c r="K844" s="57">
        <f>($G844+$I844)*THONG_TIN_CHUNG!B$11</f>
        <v>0</v>
      </c>
      <c r="L844" s="58">
        <v>0</v>
      </c>
      <c r="M844" s="59"/>
    </row>
    <row r="845" spans="2:13" ht="96.75" customHeight="1">
      <c r="B845" s="28"/>
      <c r="C845" s="28"/>
      <c r="D845" s="28"/>
      <c r="E845" s="39"/>
      <c r="F845" s="28"/>
      <c r="G845" s="28"/>
      <c r="H845" s="28">
        <v>5</v>
      </c>
      <c r="I845" s="40">
        <f t="shared" si="2"/>
        <v>0</v>
      </c>
      <c r="J845" s="56">
        <f t="shared" si="3"/>
        <v>0</v>
      </c>
      <c r="K845" s="57">
        <f>($G845+$I845)*THONG_TIN_CHUNG!B$11</f>
        <v>0</v>
      </c>
      <c r="L845" s="58">
        <v>0</v>
      </c>
      <c r="M845" s="59"/>
    </row>
    <row r="846" spans="2:13" ht="96.75" customHeight="1">
      <c r="B846" s="28"/>
      <c r="C846" s="28"/>
      <c r="D846" s="28"/>
      <c r="E846" s="39"/>
      <c r="F846" s="28"/>
      <c r="G846" s="28"/>
      <c r="H846" s="28">
        <v>5</v>
      </c>
      <c r="I846" s="40">
        <f t="shared" si="2"/>
        <v>0</v>
      </c>
      <c r="J846" s="56">
        <f t="shared" si="3"/>
        <v>0</v>
      </c>
      <c r="K846" s="57">
        <f>($G846+$I846)*THONG_TIN_CHUNG!B$11</f>
        <v>0</v>
      </c>
      <c r="L846" s="58">
        <v>0</v>
      </c>
      <c r="M846" s="59"/>
    </row>
    <row r="847" spans="2:13" ht="96.75" customHeight="1">
      <c r="B847" s="28"/>
      <c r="C847" s="28"/>
      <c r="D847" s="28"/>
      <c r="E847" s="39"/>
      <c r="F847" s="28"/>
      <c r="G847" s="28"/>
      <c r="H847" s="28">
        <v>5</v>
      </c>
      <c r="I847" s="40">
        <f t="shared" si="2"/>
        <v>0</v>
      </c>
      <c r="J847" s="56">
        <f t="shared" si="3"/>
        <v>0</v>
      </c>
      <c r="K847" s="57">
        <f>($G847+$I847)*THONG_TIN_CHUNG!B$11</f>
        <v>0</v>
      </c>
      <c r="L847" s="58">
        <v>0</v>
      </c>
      <c r="M847" s="59"/>
    </row>
    <row r="848" spans="2:13" ht="96.75" customHeight="1">
      <c r="B848" s="28"/>
      <c r="C848" s="28"/>
      <c r="D848" s="28"/>
      <c r="E848" s="39"/>
      <c r="F848" s="28"/>
      <c r="G848" s="28"/>
      <c r="H848" s="28">
        <v>5</v>
      </c>
      <c r="I848" s="40">
        <f t="shared" si="2"/>
        <v>0</v>
      </c>
      <c r="J848" s="56">
        <f t="shared" si="3"/>
        <v>0</v>
      </c>
      <c r="K848" s="57">
        <f>($G848+$I848)*THONG_TIN_CHUNG!B$11</f>
        <v>0</v>
      </c>
      <c r="L848" s="58">
        <v>0</v>
      </c>
      <c r="M848" s="59"/>
    </row>
    <row r="849" spans="2:13" ht="96.75" customHeight="1">
      <c r="B849" s="28"/>
      <c r="C849" s="28"/>
      <c r="D849" s="28"/>
      <c r="E849" s="39"/>
      <c r="F849" s="28"/>
      <c r="G849" s="28"/>
      <c r="H849" s="28">
        <v>5</v>
      </c>
      <c r="I849" s="40">
        <f t="shared" si="2"/>
        <v>0</v>
      </c>
      <c r="J849" s="56">
        <f t="shared" si="3"/>
        <v>0</v>
      </c>
      <c r="K849" s="57">
        <f>($G849+$I849)*THONG_TIN_CHUNG!B$11</f>
        <v>0</v>
      </c>
      <c r="L849" s="58">
        <v>0</v>
      </c>
      <c r="M849" s="59"/>
    </row>
    <row r="850" spans="2:13" ht="96.75" customHeight="1">
      <c r="B850" s="28"/>
      <c r="C850" s="28"/>
      <c r="D850" s="28"/>
      <c r="E850" s="39"/>
      <c r="F850" s="28"/>
      <c r="G850" s="28"/>
      <c r="H850" s="28">
        <v>5</v>
      </c>
      <c r="I850" s="40">
        <f t="shared" si="2"/>
        <v>0</v>
      </c>
      <c r="J850" s="56">
        <f t="shared" si="3"/>
        <v>0</v>
      </c>
      <c r="K850" s="57">
        <f>($G850+$I850)*THONG_TIN_CHUNG!B$11</f>
        <v>0</v>
      </c>
      <c r="L850" s="58">
        <v>0</v>
      </c>
      <c r="M850" s="59"/>
    </row>
    <row r="851" spans="2:13" ht="96.75" customHeight="1">
      <c r="B851" s="28"/>
      <c r="C851" s="28"/>
      <c r="D851" s="28"/>
      <c r="E851" s="39"/>
      <c r="F851" s="28"/>
      <c r="G851" s="28"/>
      <c r="H851" s="28">
        <v>5</v>
      </c>
      <c r="I851" s="40">
        <f t="shared" si="2"/>
        <v>0</v>
      </c>
      <c r="J851" s="56">
        <f t="shared" si="3"/>
        <v>0</v>
      </c>
      <c r="K851" s="57">
        <f>($G851+$I851)*THONG_TIN_CHUNG!B$11</f>
        <v>0</v>
      </c>
      <c r="L851" s="58">
        <v>0</v>
      </c>
      <c r="M851" s="59"/>
    </row>
    <row r="852" spans="2:13" ht="96.75" customHeight="1">
      <c r="B852" s="28"/>
      <c r="C852" s="28"/>
      <c r="D852" s="28"/>
      <c r="E852" s="39"/>
      <c r="F852" s="28"/>
      <c r="G852" s="28"/>
      <c r="H852" s="28">
        <v>5</v>
      </c>
      <c r="I852" s="40">
        <f t="shared" si="2"/>
        <v>0</v>
      </c>
      <c r="J852" s="56">
        <f t="shared" si="3"/>
        <v>0</v>
      </c>
      <c r="K852" s="57">
        <f>($G852+$I852)*THONG_TIN_CHUNG!B$11</f>
        <v>0</v>
      </c>
      <c r="L852" s="58">
        <v>0</v>
      </c>
      <c r="M852" s="59"/>
    </row>
    <row r="853" spans="2:13" ht="96.75" customHeight="1">
      <c r="B853" s="28"/>
      <c r="C853" s="28"/>
      <c r="D853" s="28"/>
      <c r="E853" s="39"/>
      <c r="F853" s="28"/>
      <c r="G853" s="28"/>
      <c r="H853" s="28">
        <v>5</v>
      </c>
      <c r="I853" s="40">
        <f t="shared" si="2"/>
        <v>0</v>
      </c>
      <c r="J853" s="56">
        <f t="shared" si="3"/>
        <v>0</v>
      </c>
      <c r="K853" s="57">
        <f>($G853+$I853)*THONG_TIN_CHUNG!B$11</f>
        <v>0</v>
      </c>
      <c r="L853" s="58">
        <v>0</v>
      </c>
      <c r="M853" s="59"/>
    </row>
    <row r="854" spans="2:13" ht="96.75" customHeight="1">
      <c r="B854" s="28"/>
      <c r="C854" s="28"/>
      <c r="D854" s="28"/>
      <c r="E854" s="39"/>
      <c r="F854" s="28"/>
      <c r="G854" s="28"/>
      <c r="H854" s="28">
        <v>5</v>
      </c>
      <c r="I854" s="40">
        <f t="shared" si="2"/>
        <v>0</v>
      </c>
      <c r="J854" s="56">
        <f t="shared" si="3"/>
        <v>0</v>
      </c>
      <c r="K854" s="57">
        <f>($G854+$I854)*THONG_TIN_CHUNG!B$11</f>
        <v>0</v>
      </c>
      <c r="L854" s="58">
        <v>0</v>
      </c>
      <c r="M854" s="59"/>
    </row>
    <row r="855" spans="2:13" ht="96.75" customHeight="1">
      <c r="B855" s="28"/>
      <c r="C855" s="28"/>
      <c r="D855" s="28"/>
      <c r="E855" s="39"/>
      <c r="F855" s="28"/>
      <c r="G855" s="28"/>
      <c r="H855" s="28">
        <v>5</v>
      </c>
      <c r="I855" s="40">
        <f t="shared" si="2"/>
        <v>0</v>
      </c>
      <c r="J855" s="56">
        <f t="shared" si="3"/>
        <v>0</v>
      </c>
      <c r="K855" s="57">
        <f>($G855+$I855)*THONG_TIN_CHUNG!B$11</f>
        <v>0</v>
      </c>
      <c r="L855" s="58">
        <v>0</v>
      </c>
      <c r="M855" s="59"/>
    </row>
    <row r="856" spans="2:13" ht="96.75" customHeight="1">
      <c r="B856" s="28"/>
      <c r="C856" s="28"/>
      <c r="D856" s="28"/>
      <c r="E856" s="39"/>
      <c r="F856" s="28"/>
      <c r="G856" s="28"/>
      <c r="H856" s="28">
        <v>5</v>
      </c>
      <c r="I856" s="40">
        <f t="shared" si="2"/>
        <v>0</v>
      </c>
      <c r="J856" s="56">
        <f t="shared" si="3"/>
        <v>0</v>
      </c>
      <c r="K856" s="57">
        <f>($G856+$I856)*THONG_TIN_CHUNG!B$11</f>
        <v>0</v>
      </c>
      <c r="L856" s="58">
        <v>0</v>
      </c>
      <c r="M856" s="59"/>
    </row>
    <row r="857" spans="2:13" ht="96.75" customHeight="1">
      <c r="B857" s="28"/>
      <c r="C857" s="28"/>
      <c r="D857" s="28"/>
      <c r="E857" s="39"/>
      <c r="F857" s="28"/>
      <c r="G857" s="28"/>
      <c r="H857" s="28">
        <v>5</v>
      </c>
      <c r="I857" s="40">
        <f t="shared" si="2"/>
        <v>0</v>
      </c>
      <c r="J857" s="56">
        <f t="shared" si="3"/>
        <v>0</v>
      </c>
      <c r="K857" s="57">
        <f>($G857+$I857)*THONG_TIN_CHUNG!B$11</f>
        <v>0</v>
      </c>
      <c r="L857" s="58">
        <v>0</v>
      </c>
      <c r="M857" s="59"/>
    </row>
    <row r="858" spans="2:13" ht="96.75" customHeight="1">
      <c r="B858" s="28"/>
      <c r="C858" s="28"/>
      <c r="D858" s="28"/>
      <c r="E858" s="39"/>
      <c r="F858" s="28"/>
      <c r="G858" s="28"/>
      <c r="H858" s="28">
        <v>5</v>
      </c>
      <c r="I858" s="40">
        <f t="shared" si="2"/>
        <v>0</v>
      </c>
      <c r="J858" s="56">
        <f t="shared" si="3"/>
        <v>0</v>
      </c>
      <c r="K858" s="57">
        <f>($G858+$I858)*THONG_TIN_CHUNG!B$11</f>
        <v>0</v>
      </c>
      <c r="L858" s="58">
        <v>0</v>
      </c>
      <c r="M858" s="59"/>
    </row>
    <row r="859" spans="2:13" ht="96.75" customHeight="1">
      <c r="B859" s="28"/>
      <c r="C859" s="28"/>
      <c r="D859" s="28"/>
      <c r="E859" s="39"/>
      <c r="F859" s="28"/>
      <c r="G859" s="28"/>
      <c r="H859" s="28">
        <v>5</v>
      </c>
      <c r="I859" s="40">
        <f t="shared" si="2"/>
        <v>0</v>
      </c>
      <c r="J859" s="56">
        <f t="shared" si="3"/>
        <v>0</v>
      </c>
      <c r="K859" s="57">
        <f>($G859+$I859)*THONG_TIN_CHUNG!B$11</f>
        <v>0</v>
      </c>
      <c r="L859" s="58">
        <v>0</v>
      </c>
      <c r="M859" s="59"/>
    </row>
    <row r="860" spans="2:13" ht="96.75" customHeight="1">
      <c r="B860" s="28"/>
      <c r="C860" s="28"/>
      <c r="D860" s="28"/>
      <c r="E860" s="39"/>
      <c r="F860" s="28"/>
      <c r="G860" s="28"/>
      <c r="H860" s="28">
        <v>5</v>
      </c>
      <c r="I860" s="40">
        <f t="shared" si="2"/>
        <v>0</v>
      </c>
      <c r="J860" s="56">
        <f t="shared" si="3"/>
        <v>0</v>
      </c>
      <c r="K860" s="57">
        <f>($G860+$I860)*THONG_TIN_CHUNG!B$11</f>
        <v>0</v>
      </c>
      <c r="L860" s="58">
        <v>0</v>
      </c>
      <c r="M860" s="59"/>
    </row>
    <row r="861" spans="2:13" ht="96.75" customHeight="1">
      <c r="B861" s="28"/>
      <c r="C861" s="28"/>
      <c r="D861" s="28"/>
      <c r="E861" s="39"/>
      <c r="F861" s="28"/>
      <c r="G861" s="28"/>
      <c r="H861" s="28">
        <v>5</v>
      </c>
      <c r="I861" s="40">
        <f t="shared" si="2"/>
        <v>0</v>
      </c>
      <c r="J861" s="56">
        <f t="shared" si="3"/>
        <v>0</v>
      </c>
      <c r="K861" s="57">
        <f>($G861+$I861)*THONG_TIN_CHUNG!B$11</f>
        <v>0</v>
      </c>
      <c r="L861" s="58">
        <v>0</v>
      </c>
      <c r="M861" s="59"/>
    </row>
    <row r="862" spans="2:13" ht="96.75" customHeight="1">
      <c r="B862" s="28"/>
      <c r="C862" s="28"/>
      <c r="D862" s="28"/>
      <c r="E862" s="39"/>
      <c r="F862" s="28"/>
      <c r="G862" s="28"/>
      <c r="H862" s="28">
        <v>5</v>
      </c>
      <c r="I862" s="40">
        <f t="shared" si="2"/>
        <v>0</v>
      </c>
      <c r="J862" s="56">
        <f t="shared" si="3"/>
        <v>0</v>
      </c>
      <c r="K862" s="57">
        <f>($G862+$I862)*THONG_TIN_CHUNG!B$11</f>
        <v>0</v>
      </c>
      <c r="L862" s="58">
        <v>0</v>
      </c>
      <c r="M862" s="59"/>
    </row>
    <row r="863" spans="2:13" ht="96.75" customHeight="1">
      <c r="B863" s="28"/>
      <c r="C863" s="28"/>
      <c r="D863" s="28"/>
      <c r="E863" s="39"/>
      <c r="F863" s="28"/>
      <c r="G863" s="28"/>
      <c r="H863" s="28">
        <v>5</v>
      </c>
      <c r="I863" s="40">
        <f t="shared" si="2"/>
        <v>0</v>
      </c>
      <c r="J863" s="56">
        <f t="shared" si="3"/>
        <v>0</v>
      </c>
      <c r="K863" s="57">
        <f>($G863+$I863)*THONG_TIN_CHUNG!B$11</f>
        <v>0</v>
      </c>
      <c r="L863" s="58">
        <v>0</v>
      </c>
      <c r="M863" s="59"/>
    </row>
    <row r="864" spans="2:13" ht="96.75" customHeight="1">
      <c r="B864" s="28"/>
      <c r="C864" s="28"/>
      <c r="D864" s="28"/>
      <c r="E864" s="39"/>
      <c r="F864" s="28"/>
      <c r="G864" s="28"/>
      <c r="H864" s="28">
        <v>5</v>
      </c>
      <c r="I864" s="40">
        <f t="shared" si="2"/>
        <v>0</v>
      </c>
      <c r="J864" s="56">
        <f t="shared" si="3"/>
        <v>0</v>
      </c>
      <c r="K864" s="57">
        <f>($G864+$I864)*THONG_TIN_CHUNG!B$11</f>
        <v>0</v>
      </c>
      <c r="L864" s="58">
        <v>0</v>
      </c>
      <c r="M864" s="59"/>
    </row>
    <row r="865" spans="2:13" ht="96.75" customHeight="1">
      <c r="B865" s="28"/>
      <c r="C865" s="28"/>
      <c r="D865" s="28"/>
      <c r="E865" s="39"/>
      <c r="F865" s="28"/>
      <c r="G865" s="28"/>
      <c r="H865" s="28">
        <v>5</v>
      </c>
      <c r="I865" s="40">
        <f t="shared" si="2"/>
        <v>0</v>
      </c>
      <c r="J865" s="56">
        <f t="shared" si="3"/>
        <v>0</v>
      </c>
      <c r="K865" s="57">
        <f>($G865+$I865)*THONG_TIN_CHUNG!B$11</f>
        <v>0</v>
      </c>
      <c r="L865" s="58">
        <v>0</v>
      </c>
      <c r="M865" s="59"/>
    </row>
    <row r="866" spans="2:13" ht="96.75" customHeight="1">
      <c r="B866" s="28"/>
      <c r="C866" s="28"/>
      <c r="D866" s="28"/>
      <c r="E866" s="39"/>
      <c r="F866" s="28"/>
      <c r="G866" s="28"/>
      <c r="H866" s="28">
        <v>5</v>
      </c>
      <c r="I866" s="40">
        <f t="shared" si="2"/>
        <v>0</v>
      </c>
      <c r="J866" s="56">
        <f t="shared" si="3"/>
        <v>0</v>
      </c>
      <c r="K866" s="57">
        <f>($G866+$I866)*THONG_TIN_CHUNG!B$11</f>
        <v>0</v>
      </c>
      <c r="L866" s="58">
        <v>0</v>
      </c>
      <c r="M866" s="59"/>
    </row>
    <row r="867" spans="2:13" ht="96.75" customHeight="1">
      <c r="B867" s="28"/>
      <c r="C867" s="28"/>
      <c r="D867" s="28"/>
      <c r="E867" s="39"/>
      <c r="F867" s="28"/>
      <c r="G867" s="28"/>
      <c r="H867" s="28">
        <v>5</v>
      </c>
      <c r="I867" s="40">
        <f t="shared" si="2"/>
        <v>0</v>
      </c>
      <c r="J867" s="56">
        <f t="shared" si="3"/>
        <v>0</v>
      </c>
      <c r="K867" s="57">
        <f>($G867+$I867)*THONG_TIN_CHUNG!B$11</f>
        <v>0</v>
      </c>
      <c r="L867" s="58">
        <v>0</v>
      </c>
      <c r="M867" s="59"/>
    </row>
    <row r="868" spans="2:13" ht="96.75" customHeight="1">
      <c r="B868" s="28"/>
      <c r="C868" s="28"/>
      <c r="D868" s="28"/>
      <c r="E868" s="39"/>
      <c r="F868" s="28"/>
      <c r="G868" s="28"/>
      <c r="H868" s="28">
        <v>5</v>
      </c>
      <c r="I868" s="40">
        <f t="shared" si="2"/>
        <v>0</v>
      </c>
      <c r="J868" s="56">
        <f t="shared" si="3"/>
        <v>0</v>
      </c>
      <c r="K868" s="57">
        <f>($G868+$I868)*THONG_TIN_CHUNG!B$11</f>
        <v>0</v>
      </c>
      <c r="L868" s="58">
        <v>0</v>
      </c>
      <c r="M868" s="59"/>
    </row>
    <row r="869" spans="2:13" ht="96.75" customHeight="1">
      <c r="B869" s="28"/>
      <c r="C869" s="28"/>
      <c r="D869" s="28"/>
      <c r="E869" s="39"/>
      <c r="F869" s="28"/>
      <c r="G869" s="28"/>
      <c r="H869" s="28">
        <v>5</v>
      </c>
      <c r="I869" s="40">
        <f t="shared" si="2"/>
        <v>0</v>
      </c>
      <c r="J869" s="56">
        <f t="shared" si="3"/>
        <v>0</v>
      </c>
      <c r="K869" s="57">
        <f>($G869+$I869)*THONG_TIN_CHUNG!B$11</f>
        <v>0</v>
      </c>
      <c r="L869" s="58">
        <v>0</v>
      </c>
      <c r="M869" s="59"/>
    </row>
    <row r="870" spans="2:13" ht="96.75" customHeight="1">
      <c r="B870" s="28"/>
      <c r="C870" s="28"/>
      <c r="D870" s="28"/>
      <c r="E870" s="39"/>
      <c r="F870" s="28"/>
      <c r="G870" s="28"/>
      <c r="H870" s="28">
        <v>5</v>
      </c>
      <c r="I870" s="40">
        <f t="shared" si="2"/>
        <v>0</v>
      </c>
      <c r="J870" s="56">
        <f t="shared" si="3"/>
        <v>0</v>
      </c>
      <c r="K870" s="57">
        <f>($G870+$I870)*THONG_TIN_CHUNG!B$11</f>
        <v>0</v>
      </c>
      <c r="L870" s="58">
        <v>0</v>
      </c>
      <c r="M870" s="59"/>
    </row>
    <row r="871" spans="2:13" ht="96.75" customHeight="1">
      <c r="B871" s="28"/>
      <c r="C871" s="28"/>
      <c r="D871" s="28"/>
      <c r="E871" s="39"/>
      <c r="F871" s="28"/>
      <c r="G871" s="28"/>
      <c r="H871" s="28">
        <v>5</v>
      </c>
      <c r="I871" s="40">
        <f t="shared" si="2"/>
        <v>0</v>
      </c>
      <c r="J871" s="56">
        <f t="shared" si="3"/>
        <v>0</v>
      </c>
      <c r="K871" s="57">
        <f>($G871+$I871)*THONG_TIN_CHUNG!B$11</f>
        <v>0</v>
      </c>
      <c r="L871" s="58">
        <v>0</v>
      </c>
      <c r="M871" s="59"/>
    </row>
    <row r="872" spans="2:13" ht="96.75" customHeight="1">
      <c r="B872" s="28"/>
      <c r="C872" s="28"/>
      <c r="D872" s="28"/>
      <c r="E872" s="39"/>
      <c r="F872" s="28"/>
      <c r="G872" s="28"/>
      <c r="H872" s="28">
        <v>5</v>
      </c>
      <c r="I872" s="40">
        <f t="shared" si="2"/>
        <v>0</v>
      </c>
      <c r="J872" s="56">
        <f t="shared" si="3"/>
        <v>0</v>
      </c>
      <c r="K872" s="57">
        <f>($G872+$I872)*THONG_TIN_CHUNG!B$11</f>
        <v>0</v>
      </c>
      <c r="L872" s="58">
        <v>0</v>
      </c>
      <c r="M872" s="59"/>
    </row>
    <row r="873" spans="2:13" ht="96.75" customHeight="1">
      <c r="B873" s="28"/>
      <c r="C873" s="28"/>
      <c r="D873" s="28"/>
      <c r="E873" s="39"/>
      <c r="F873" s="28"/>
      <c r="G873" s="28"/>
      <c r="H873" s="28">
        <v>5</v>
      </c>
      <c r="I873" s="40">
        <f t="shared" si="2"/>
        <v>0</v>
      </c>
      <c r="J873" s="56">
        <f t="shared" si="3"/>
        <v>0</v>
      </c>
      <c r="K873" s="57">
        <f>($G873+$I873)*THONG_TIN_CHUNG!B$11</f>
        <v>0</v>
      </c>
      <c r="L873" s="58">
        <v>0</v>
      </c>
      <c r="M873" s="59"/>
    </row>
    <row r="874" spans="2:13" ht="96.75" customHeight="1">
      <c r="B874" s="28"/>
      <c r="C874" s="28"/>
      <c r="D874" s="28"/>
      <c r="E874" s="39"/>
      <c r="F874" s="28"/>
      <c r="G874" s="28"/>
      <c r="H874" s="28">
        <v>5</v>
      </c>
      <c r="I874" s="40">
        <f t="shared" si="2"/>
        <v>0</v>
      </c>
      <c r="J874" s="56">
        <f t="shared" si="3"/>
        <v>0</v>
      </c>
      <c r="K874" s="57">
        <f>($G874+$I874)*THONG_TIN_CHUNG!B$11</f>
        <v>0</v>
      </c>
      <c r="L874" s="58">
        <v>0</v>
      </c>
      <c r="M874" s="59"/>
    </row>
    <row r="875" spans="2:13" ht="96.75" customHeight="1">
      <c r="B875" s="28"/>
      <c r="C875" s="28"/>
      <c r="D875" s="28"/>
      <c r="E875" s="39"/>
      <c r="F875" s="28"/>
      <c r="G875" s="28"/>
      <c r="H875" s="28">
        <v>5</v>
      </c>
      <c r="I875" s="40">
        <f t="shared" si="2"/>
        <v>0</v>
      </c>
      <c r="J875" s="56">
        <f t="shared" si="3"/>
        <v>0</v>
      </c>
      <c r="K875" s="57">
        <f>($G875+$I875)*THONG_TIN_CHUNG!B$11</f>
        <v>0</v>
      </c>
      <c r="L875" s="58">
        <v>0</v>
      </c>
      <c r="M875" s="59"/>
    </row>
    <row r="876" spans="2:13" ht="96.75" customHeight="1">
      <c r="B876" s="28"/>
      <c r="C876" s="28"/>
      <c r="D876" s="28"/>
      <c r="E876" s="39"/>
      <c r="F876" s="28"/>
      <c r="G876" s="28"/>
      <c r="H876" s="28">
        <v>5</v>
      </c>
      <c r="I876" s="40">
        <f t="shared" si="2"/>
        <v>0</v>
      </c>
      <c r="J876" s="56">
        <f t="shared" si="3"/>
        <v>0</v>
      </c>
      <c r="K876" s="57">
        <f>($G876+$I876)*THONG_TIN_CHUNG!B$11</f>
        <v>0</v>
      </c>
      <c r="L876" s="58">
        <v>0</v>
      </c>
      <c r="M876" s="59"/>
    </row>
    <row r="877" spans="2:13" ht="96.75" customHeight="1">
      <c r="B877" s="28"/>
      <c r="C877" s="28"/>
      <c r="D877" s="28"/>
      <c r="E877" s="39"/>
      <c r="F877" s="28"/>
      <c r="G877" s="28"/>
      <c r="H877" s="28">
        <v>5</v>
      </c>
      <c r="I877" s="40">
        <f t="shared" si="2"/>
        <v>0</v>
      </c>
      <c r="J877" s="56">
        <f t="shared" si="3"/>
        <v>0</v>
      </c>
      <c r="K877" s="57">
        <f>($G877+$I877)*THONG_TIN_CHUNG!B$11</f>
        <v>0</v>
      </c>
      <c r="L877" s="58">
        <v>0</v>
      </c>
      <c r="M877" s="59"/>
    </row>
    <row r="878" spans="2:13" ht="96.75" customHeight="1">
      <c r="B878" s="28"/>
      <c r="C878" s="28"/>
      <c r="D878" s="28"/>
      <c r="E878" s="39"/>
      <c r="F878" s="28"/>
      <c r="G878" s="28"/>
      <c r="H878" s="28">
        <v>5</v>
      </c>
      <c r="I878" s="40">
        <f t="shared" si="2"/>
        <v>0</v>
      </c>
      <c r="J878" s="56">
        <f t="shared" si="3"/>
        <v>0</v>
      </c>
      <c r="K878" s="57">
        <f>($G878+$I878)*THONG_TIN_CHUNG!B$11</f>
        <v>0</v>
      </c>
      <c r="L878" s="58">
        <v>0</v>
      </c>
      <c r="M878" s="59"/>
    </row>
    <row r="879" spans="2:13" ht="96.75" customHeight="1">
      <c r="B879" s="28"/>
      <c r="C879" s="28"/>
      <c r="D879" s="28"/>
      <c r="E879" s="39"/>
      <c r="F879" s="28"/>
      <c r="G879" s="28"/>
      <c r="H879" s="28">
        <v>5</v>
      </c>
      <c r="I879" s="40">
        <f t="shared" si="2"/>
        <v>0</v>
      </c>
      <c r="J879" s="56">
        <f t="shared" si="3"/>
        <v>0</v>
      </c>
      <c r="K879" s="57">
        <f>($G879+$I879)*THONG_TIN_CHUNG!B$11</f>
        <v>0</v>
      </c>
      <c r="L879" s="58">
        <v>0</v>
      </c>
      <c r="M879" s="59"/>
    </row>
    <row r="880" spans="2:13" ht="96.75" customHeight="1">
      <c r="B880" s="28"/>
      <c r="C880" s="28"/>
      <c r="D880" s="28"/>
      <c r="E880" s="39"/>
      <c r="F880" s="28"/>
      <c r="G880" s="28"/>
      <c r="H880" s="28">
        <v>5</v>
      </c>
      <c r="I880" s="40">
        <f t="shared" si="2"/>
        <v>0</v>
      </c>
      <c r="J880" s="56">
        <f t="shared" si="3"/>
        <v>0</v>
      </c>
      <c r="K880" s="57">
        <f>($G880+$I880)*THONG_TIN_CHUNG!B$11</f>
        <v>0</v>
      </c>
      <c r="L880" s="58">
        <v>0</v>
      </c>
      <c r="M880" s="59"/>
    </row>
    <row r="881" spans="2:13" ht="96.75" customHeight="1">
      <c r="B881" s="28"/>
      <c r="C881" s="28"/>
      <c r="D881" s="28"/>
      <c r="E881" s="39"/>
      <c r="F881" s="28"/>
      <c r="G881" s="28"/>
      <c r="H881" s="28">
        <v>5</v>
      </c>
      <c r="I881" s="40">
        <f t="shared" si="2"/>
        <v>0</v>
      </c>
      <c r="J881" s="56">
        <f t="shared" si="3"/>
        <v>0</v>
      </c>
      <c r="K881" s="57">
        <f>($G881+$I881)*THONG_TIN_CHUNG!B$11</f>
        <v>0</v>
      </c>
      <c r="L881" s="58">
        <v>0</v>
      </c>
      <c r="M881" s="59"/>
    </row>
    <row r="882" spans="2:13" ht="96.75" customHeight="1">
      <c r="B882" s="28"/>
      <c r="C882" s="28"/>
      <c r="D882" s="28"/>
      <c r="E882" s="39"/>
      <c r="F882" s="28"/>
      <c r="G882" s="28"/>
      <c r="H882" s="28">
        <v>5</v>
      </c>
      <c r="I882" s="40">
        <f t="shared" si="2"/>
        <v>0</v>
      </c>
      <c r="J882" s="56">
        <f t="shared" si="3"/>
        <v>0</v>
      </c>
      <c r="K882" s="57">
        <f>($G882+$I882)*THONG_TIN_CHUNG!B$11</f>
        <v>0</v>
      </c>
      <c r="L882" s="58">
        <v>0</v>
      </c>
      <c r="M882" s="59"/>
    </row>
    <row r="883" spans="2:13" ht="96.75" customHeight="1">
      <c r="B883" s="28"/>
      <c r="C883" s="28"/>
      <c r="D883" s="28"/>
      <c r="E883" s="39"/>
      <c r="F883" s="28"/>
      <c r="G883" s="28"/>
      <c r="H883" s="28">
        <v>5</v>
      </c>
      <c r="I883" s="40">
        <f t="shared" si="2"/>
        <v>0</v>
      </c>
      <c r="J883" s="56">
        <f t="shared" si="3"/>
        <v>0</v>
      </c>
      <c r="K883" s="57">
        <f>($G883+$I883)*THONG_TIN_CHUNG!B$11</f>
        <v>0</v>
      </c>
      <c r="L883" s="58">
        <v>0</v>
      </c>
      <c r="M883" s="59"/>
    </row>
    <row r="884" spans="2:13" ht="96.75" customHeight="1">
      <c r="B884" s="28"/>
      <c r="C884" s="28"/>
      <c r="D884" s="28"/>
      <c r="E884" s="39"/>
      <c r="F884" s="28"/>
      <c r="G884" s="28"/>
      <c r="H884" s="28">
        <v>5</v>
      </c>
      <c r="I884" s="40">
        <f t="shared" si="2"/>
        <v>0</v>
      </c>
      <c r="J884" s="56">
        <f t="shared" si="3"/>
        <v>0</v>
      </c>
      <c r="K884" s="57">
        <f>($G884+$I884)*THONG_TIN_CHUNG!B$11</f>
        <v>0</v>
      </c>
      <c r="L884" s="58">
        <v>0</v>
      </c>
      <c r="M884" s="59"/>
    </row>
    <row r="885" spans="2:13" ht="96.75" customHeight="1">
      <c r="B885" s="28"/>
      <c r="C885" s="28"/>
      <c r="D885" s="28"/>
      <c r="E885" s="39"/>
      <c r="F885" s="28"/>
      <c r="G885" s="28"/>
      <c r="H885" s="28">
        <v>5</v>
      </c>
      <c r="I885" s="40">
        <f t="shared" si="2"/>
        <v>0</v>
      </c>
      <c r="J885" s="56">
        <f t="shared" si="3"/>
        <v>0</v>
      </c>
      <c r="K885" s="57">
        <f>($G885+$I885)*THONG_TIN_CHUNG!B$11</f>
        <v>0</v>
      </c>
      <c r="L885" s="58">
        <v>0</v>
      </c>
      <c r="M885" s="59"/>
    </row>
    <row r="886" spans="2:13" ht="96.75" customHeight="1">
      <c r="B886" s="28"/>
      <c r="C886" s="28"/>
      <c r="D886" s="28"/>
      <c r="E886" s="39"/>
      <c r="F886" s="28"/>
      <c r="G886" s="28"/>
      <c r="H886" s="28">
        <v>5</v>
      </c>
      <c r="I886" s="40">
        <f t="shared" si="2"/>
        <v>0</v>
      </c>
      <c r="J886" s="56">
        <f t="shared" si="3"/>
        <v>0</v>
      </c>
      <c r="K886" s="57">
        <f>($G886+$I886)*THONG_TIN_CHUNG!B$11</f>
        <v>0</v>
      </c>
      <c r="L886" s="58">
        <v>0</v>
      </c>
      <c r="M886" s="59"/>
    </row>
    <row r="887" spans="2:13" ht="96.75" customHeight="1">
      <c r="B887" s="28"/>
      <c r="C887" s="28"/>
      <c r="D887" s="28"/>
      <c r="E887" s="39"/>
      <c r="F887" s="28"/>
      <c r="G887" s="28"/>
      <c r="H887" s="28">
        <v>5</v>
      </c>
      <c r="I887" s="40">
        <f t="shared" si="2"/>
        <v>0</v>
      </c>
      <c r="J887" s="56">
        <f t="shared" si="3"/>
        <v>0</v>
      </c>
      <c r="K887" s="57">
        <f>($G887+$I887)*THONG_TIN_CHUNG!B$11</f>
        <v>0</v>
      </c>
      <c r="L887" s="58">
        <v>0</v>
      </c>
      <c r="M887" s="59"/>
    </row>
    <row r="888" spans="2:13" ht="96.75" customHeight="1">
      <c r="B888" s="28"/>
      <c r="C888" s="28"/>
      <c r="D888" s="28"/>
      <c r="E888" s="39"/>
      <c r="F888" s="28"/>
      <c r="G888" s="28"/>
      <c r="H888" s="28">
        <v>5</v>
      </c>
      <c r="I888" s="40">
        <f t="shared" si="2"/>
        <v>0</v>
      </c>
      <c r="J888" s="56">
        <f t="shared" si="3"/>
        <v>0</v>
      </c>
      <c r="K888" s="57">
        <f>($G888+$I888)*THONG_TIN_CHUNG!B$11</f>
        <v>0</v>
      </c>
      <c r="L888" s="58">
        <v>0</v>
      </c>
      <c r="M888" s="59"/>
    </row>
    <row r="889" spans="2:13" ht="96.75" customHeight="1">
      <c r="B889" s="28"/>
      <c r="C889" s="28"/>
      <c r="D889" s="28"/>
      <c r="E889" s="39"/>
      <c r="F889" s="28"/>
      <c r="G889" s="28"/>
      <c r="H889" s="28">
        <v>5</v>
      </c>
      <c r="I889" s="40">
        <f t="shared" si="2"/>
        <v>0</v>
      </c>
      <c r="J889" s="56">
        <f t="shared" si="3"/>
        <v>0</v>
      </c>
      <c r="K889" s="57">
        <f>($G889+$I889)*THONG_TIN_CHUNG!B$11</f>
        <v>0</v>
      </c>
      <c r="L889" s="58">
        <v>0</v>
      </c>
      <c r="M889" s="59"/>
    </row>
    <row r="890" spans="2:13" ht="96.75" customHeight="1">
      <c r="B890" s="28"/>
      <c r="C890" s="28"/>
      <c r="D890" s="28"/>
      <c r="E890" s="39"/>
      <c r="F890" s="28"/>
      <c r="G890" s="28"/>
      <c r="H890" s="28">
        <v>5</v>
      </c>
      <c r="I890" s="40">
        <f t="shared" si="2"/>
        <v>0</v>
      </c>
      <c r="J890" s="56">
        <f t="shared" si="3"/>
        <v>0</v>
      </c>
      <c r="K890" s="57">
        <f>($G890+$I890)*THONG_TIN_CHUNG!B$11</f>
        <v>0</v>
      </c>
      <c r="L890" s="58">
        <v>0</v>
      </c>
      <c r="M890" s="59"/>
    </row>
    <row r="891" spans="2:13" ht="96.75" customHeight="1">
      <c r="B891" s="28"/>
      <c r="C891" s="28"/>
      <c r="D891" s="28"/>
      <c r="E891" s="39"/>
      <c r="F891" s="28"/>
      <c r="G891" s="28"/>
      <c r="H891" s="28">
        <v>5</v>
      </c>
      <c r="I891" s="40">
        <f t="shared" si="2"/>
        <v>0</v>
      </c>
      <c r="J891" s="56">
        <f t="shared" si="3"/>
        <v>0</v>
      </c>
      <c r="K891" s="57">
        <f>($G891+$I891)*THONG_TIN_CHUNG!B$11</f>
        <v>0</v>
      </c>
      <c r="L891" s="58">
        <v>0</v>
      </c>
      <c r="M891" s="59"/>
    </row>
    <row r="892" spans="2:13" ht="96.75" customHeight="1">
      <c r="B892" s="28"/>
      <c r="C892" s="28"/>
      <c r="D892" s="28"/>
      <c r="E892" s="39"/>
      <c r="F892" s="28"/>
      <c r="G892" s="28"/>
      <c r="H892" s="28">
        <v>5</v>
      </c>
      <c r="I892" s="40">
        <f t="shared" si="2"/>
        <v>0</v>
      </c>
      <c r="J892" s="56">
        <f t="shared" si="3"/>
        <v>0</v>
      </c>
      <c r="K892" s="57">
        <f>($G892+$I892)*THONG_TIN_CHUNG!B$11</f>
        <v>0</v>
      </c>
      <c r="L892" s="58">
        <v>0</v>
      </c>
      <c r="M892" s="59"/>
    </row>
    <row r="893" spans="2:13" ht="96.75" customHeight="1">
      <c r="B893" s="28"/>
      <c r="C893" s="28"/>
      <c r="D893" s="28"/>
      <c r="E893" s="39"/>
      <c r="F893" s="28"/>
      <c r="G893" s="28"/>
      <c r="H893" s="28">
        <v>5</v>
      </c>
      <c r="I893" s="40">
        <f t="shared" si="2"/>
        <v>0</v>
      </c>
      <c r="J893" s="56">
        <f t="shared" si="3"/>
        <v>0</v>
      </c>
      <c r="K893" s="57">
        <f>($G893+$I893)*THONG_TIN_CHUNG!B$11</f>
        <v>0</v>
      </c>
      <c r="L893" s="58">
        <v>0</v>
      </c>
      <c r="M893" s="59"/>
    </row>
    <row r="894" spans="2:13" ht="96.75" customHeight="1">
      <c r="B894" s="28"/>
      <c r="C894" s="28"/>
      <c r="D894" s="28"/>
      <c r="E894" s="39"/>
      <c r="F894" s="28"/>
      <c r="G894" s="28"/>
      <c r="H894" s="28">
        <v>5</v>
      </c>
      <c r="I894" s="40">
        <f t="shared" si="2"/>
        <v>0</v>
      </c>
      <c r="J894" s="56">
        <f t="shared" si="3"/>
        <v>0</v>
      </c>
      <c r="K894" s="57">
        <f>($G894+$I894)*THONG_TIN_CHUNG!B$11</f>
        <v>0</v>
      </c>
      <c r="L894" s="58">
        <v>0</v>
      </c>
      <c r="M894" s="59"/>
    </row>
    <row r="895" spans="2:13" ht="96.75" customHeight="1">
      <c r="B895" s="28"/>
      <c r="C895" s="28"/>
      <c r="D895" s="28"/>
      <c r="E895" s="39"/>
      <c r="F895" s="28"/>
      <c r="G895" s="28"/>
      <c r="H895" s="28">
        <v>5</v>
      </c>
      <c r="I895" s="40">
        <f t="shared" si="2"/>
        <v>0</v>
      </c>
      <c r="J895" s="56">
        <f t="shared" si="3"/>
        <v>0</v>
      </c>
      <c r="K895" s="57">
        <f>($G895+$I895)*THONG_TIN_CHUNG!B$11</f>
        <v>0</v>
      </c>
      <c r="L895" s="58">
        <v>0</v>
      </c>
      <c r="M895" s="59"/>
    </row>
    <row r="896" spans="2:13" ht="96.75" customHeight="1">
      <c r="B896" s="28"/>
      <c r="C896" s="28"/>
      <c r="D896" s="28"/>
      <c r="E896" s="39"/>
      <c r="F896" s="28"/>
      <c r="G896" s="28"/>
      <c r="H896" s="28">
        <v>5</v>
      </c>
      <c r="I896" s="40">
        <f t="shared" si="2"/>
        <v>0</v>
      </c>
      <c r="J896" s="56">
        <f t="shared" si="3"/>
        <v>0</v>
      </c>
      <c r="K896" s="57">
        <f>($G896+$I896)*THONG_TIN_CHUNG!B$11</f>
        <v>0</v>
      </c>
      <c r="L896" s="58">
        <v>0</v>
      </c>
      <c r="M896" s="59"/>
    </row>
    <row r="897" spans="2:13" ht="96.75" customHeight="1">
      <c r="B897" s="28"/>
      <c r="C897" s="28"/>
      <c r="D897" s="28"/>
      <c r="E897" s="39"/>
      <c r="F897" s="28"/>
      <c r="G897" s="28"/>
      <c r="H897" s="28">
        <v>5</v>
      </c>
      <c r="I897" s="40">
        <f t="shared" si="2"/>
        <v>0</v>
      </c>
      <c r="J897" s="56">
        <f t="shared" si="3"/>
        <v>0</v>
      </c>
      <c r="K897" s="57">
        <f>($G897+$I897)*THONG_TIN_CHUNG!B$11</f>
        <v>0</v>
      </c>
      <c r="L897" s="58">
        <v>0</v>
      </c>
      <c r="M897" s="59"/>
    </row>
    <row r="898" spans="2:13" ht="96.75" customHeight="1">
      <c r="B898" s="28"/>
      <c r="C898" s="28"/>
      <c r="D898" s="28"/>
      <c r="E898" s="39"/>
      <c r="F898" s="28"/>
      <c r="G898" s="28"/>
      <c r="H898" s="28">
        <v>5</v>
      </c>
      <c r="I898" s="40">
        <f t="shared" si="2"/>
        <v>0</v>
      </c>
      <c r="J898" s="56">
        <f t="shared" si="3"/>
        <v>0</v>
      </c>
      <c r="K898" s="57">
        <f>($G898+$I898)*THONG_TIN_CHUNG!B$11</f>
        <v>0</v>
      </c>
      <c r="L898" s="58">
        <v>0</v>
      </c>
      <c r="M898" s="59"/>
    </row>
    <row r="899" spans="2:13" ht="96.75" customHeight="1">
      <c r="B899" s="28"/>
      <c r="C899" s="28"/>
      <c r="D899" s="28"/>
      <c r="E899" s="39"/>
      <c r="F899" s="28"/>
      <c r="G899" s="28"/>
      <c r="H899" s="28">
        <v>5</v>
      </c>
      <c r="I899" s="40">
        <f t="shared" si="2"/>
        <v>0</v>
      </c>
      <c r="J899" s="56">
        <f t="shared" si="3"/>
        <v>0</v>
      </c>
      <c r="K899" s="57">
        <f>($G899+$I899)*THONG_TIN_CHUNG!B$11</f>
        <v>0</v>
      </c>
      <c r="L899" s="58">
        <v>0</v>
      </c>
      <c r="M899" s="59"/>
    </row>
    <row r="900" spans="2:13" ht="96.75" customHeight="1">
      <c r="B900" s="28"/>
      <c r="C900" s="28"/>
      <c r="D900" s="28"/>
      <c r="E900" s="39"/>
      <c r="F900" s="28"/>
      <c r="G900" s="28"/>
      <c r="H900" s="28">
        <v>5</v>
      </c>
      <c r="I900" s="40">
        <f t="shared" si="2"/>
        <v>0</v>
      </c>
      <c r="J900" s="56">
        <f t="shared" si="3"/>
        <v>0</v>
      </c>
      <c r="K900" s="57">
        <f>($G900+$I900)*THONG_TIN_CHUNG!B$11</f>
        <v>0</v>
      </c>
      <c r="L900" s="58">
        <v>0</v>
      </c>
      <c r="M900" s="59"/>
    </row>
    <row r="901" spans="2:13" ht="96.75" customHeight="1">
      <c r="B901" s="28"/>
      <c r="C901" s="28"/>
      <c r="D901" s="28"/>
      <c r="E901" s="39"/>
      <c r="F901" s="28"/>
      <c r="G901" s="28"/>
      <c r="H901" s="28">
        <v>5</v>
      </c>
      <c r="I901" s="40">
        <f t="shared" si="2"/>
        <v>0</v>
      </c>
      <c r="J901" s="56">
        <f t="shared" si="3"/>
        <v>0</v>
      </c>
      <c r="K901" s="57">
        <f>($G901+$I901)*THONG_TIN_CHUNG!B$11</f>
        <v>0</v>
      </c>
      <c r="L901" s="58">
        <v>0</v>
      </c>
      <c r="M901" s="59"/>
    </row>
    <row r="902" spans="2:13" ht="96.75" customHeight="1">
      <c r="B902" s="28"/>
      <c r="C902" s="28"/>
      <c r="D902" s="28"/>
      <c r="E902" s="39"/>
      <c r="F902" s="28"/>
      <c r="G902" s="28"/>
      <c r="H902" s="28">
        <v>5</v>
      </c>
      <c r="I902" s="40">
        <f t="shared" si="2"/>
        <v>0</v>
      </c>
      <c r="J902" s="56">
        <f t="shared" si="3"/>
        <v>0</v>
      </c>
      <c r="K902" s="57">
        <f>($G902+$I902)*THONG_TIN_CHUNG!B$11</f>
        <v>0</v>
      </c>
      <c r="L902" s="58">
        <v>0</v>
      </c>
      <c r="M902" s="59"/>
    </row>
    <row r="903" spans="2:13" ht="96.75" customHeight="1">
      <c r="B903" s="28"/>
      <c r="C903" s="28"/>
      <c r="D903" s="28"/>
      <c r="E903" s="39"/>
      <c r="F903" s="28"/>
      <c r="G903" s="28"/>
      <c r="H903" s="28">
        <v>5</v>
      </c>
      <c r="I903" s="40">
        <f t="shared" si="2"/>
        <v>0</v>
      </c>
      <c r="J903" s="56">
        <f t="shared" si="3"/>
        <v>0</v>
      </c>
      <c r="K903" s="57">
        <f>($G903+$I903)*THONG_TIN_CHUNG!B$11</f>
        <v>0</v>
      </c>
      <c r="L903" s="58">
        <v>0</v>
      </c>
      <c r="M903" s="59"/>
    </row>
    <row r="904" spans="2:13" ht="96.75" customHeight="1">
      <c r="B904" s="28"/>
      <c r="C904" s="28"/>
      <c r="D904" s="28"/>
      <c r="E904" s="39"/>
      <c r="F904" s="28"/>
      <c r="G904" s="28"/>
      <c r="H904" s="28">
        <v>5</v>
      </c>
      <c r="I904" s="40">
        <f t="shared" si="2"/>
        <v>0</v>
      </c>
      <c r="J904" s="56">
        <f t="shared" si="3"/>
        <v>0</v>
      </c>
      <c r="K904" s="57">
        <f>($G904+$I904)*THONG_TIN_CHUNG!B$11</f>
        <v>0</v>
      </c>
      <c r="L904" s="58">
        <v>0</v>
      </c>
      <c r="M904" s="59"/>
    </row>
    <row r="905" spans="2:13" ht="96.75" customHeight="1">
      <c r="B905" s="28"/>
      <c r="C905" s="28"/>
      <c r="D905" s="28"/>
      <c r="E905" s="39"/>
      <c r="F905" s="28"/>
      <c r="G905" s="28"/>
      <c r="H905" s="28">
        <v>5</v>
      </c>
      <c r="I905" s="40">
        <f t="shared" si="2"/>
        <v>0</v>
      </c>
      <c r="J905" s="56">
        <f t="shared" si="3"/>
        <v>0</v>
      </c>
      <c r="K905" s="57">
        <f>($G905+$I905)*THONG_TIN_CHUNG!B$11</f>
        <v>0</v>
      </c>
      <c r="L905" s="58">
        <v>0</v>
      </c>
      <c r="M905" s="59"/>
    </row>
    <row r="906" spans="2:13" ht="96.75" customHeight="1">
      <c r="B906" s="28"/>
      <c r="C906" s="28"/>
      <c r="D906" s="28"/>
      <c r="E906" s="39"/>
      <c r="F906" s="28"/>
      <c r="G906" s="28"/>
      <c r="H906" s="28">
        <v>5</v>
      </c>
      <c r="I906" s="40">
        <f t="shared" si="2"/>
        <v>0</v>
      </c>
      <c r="J906" s="56">
        <f t="shared" si="3"/>
        <v>0</v>
      </c>
      <c r="K906" s="57">
        <f>($G906+$I906)*THONG_TIN_CHUNG!B$11</f>
        <v>0</v>
      </c>
      <c r="L906" s="58">
        <v>0</v>
      </c>
      <c r="M906" s="59"/>
    </row>
    <row r="907" spans="2:13" ht="96.75" customHeight="1">
      <c r="B907" s="28"/>
      <c r="C907" s="28"/>
      <c r="D907" s="28"/>
      <c r="E907" s="39"/>
      <c r="F907" s="28"/>
      <c r="G907" s="28"/>
      <c r="H907" s="28">
        <v>5</v>
      </c>
      <c r="I907" s="40">
        <f t="shared" si="2"/>
        <v>0</v>
      </c>
      <c r="J907" s="56">
        <f t="shared" si="3"/>
        <v>0</v>
      </c>
      <c r="K907" s="57">
        <f>($G907+$I907)*THONG_TIN_CHUNG!B$11</f>
        <v>0</v>
      </c>
      <c r="L907" s="58">
        <v>0</v>
      </c>
      <c r="M907" s="59"/>
    </row>
    <row r="908" spans="2:13" ht="96.75" customHeight="1">
      <c r="B908" s="28"/>
      <c r="C908" s="28"/>
      <c r="D908" s="28"/>
      <c r="E908" s="39"/>
      <c r="F908" s="28"/>
      <c r="G908" s="28"/>
      <c r="H908" s="28">
        <v>5</v>
      </c>
      <c r="I908" s="40">
        <f t="shared" si="2"/>
        <v>0</v>
      </c>
      <c r="J908" s="56">
        <f t="shared" si="3"/>
        <v>0</v>
      </c>
      <c r="K908" s="57">
        <f>($G908+$I908)*THONG_TIN_CHUNG!B$11</f>
        <v>0</v>
      </c>
      <c r="L908" s="58">
        <v>0</v>
      </c>
      <c r="M908" s="59"/>
    </row>
    <row r="909" spans="2:13" ht="96.75" customHeight="1">
      <c r="B909" s="28"/>
      <c r="C909" s="28"/>
      <c r="D909" s="28"/>
      <c r="E909" s="39"/>
      <c r="F909" s="28"/>
      <c r="G909" s="28"/>
      <c r="H909" s="28">
        <v>5</v>
      </c>
      <c r="I909" s="40">
        <f t="shared" si="2"/>
        <v>0</v>
      </c>
      <c r="J909" s="56">
        <f t="shared" si="3"/>
        <v>0</v>
      </c>
      <c r="K909" s="57">
        <f>($G909+$I909)*THONG_TIN_CHUNG!B$11</f>
        <v>0</v>
      </c>
      <c r="L909" s="58">
        <v>0</v>
      </c>
      <c r="M909" s="59"/>
    </row>
    <row r="910" spans="2:13" ht="96.75" customHeight="1">
      <c r="B910" s="28"/>
      <c r="C910" s="28"/>
      <c r="D910" s="28"/>
      <c r="E910" s="39"/>
      <c r="F910" s="28"/>
      <c r="G910" s="28"/>
      <c r="H910" s="28">
        <v>5</v>
      </c>
      <c r="I910" s="40">
        <f t="shared" si="2"/>
        <v>0</v>
      </c>
      <c r="J910" s="56">
        <f t="shared" si="3"/>
        <v>0</v>
      </c>
      <c r="K910" s="57">
        <f>($G910+$I910)*THONG_TIN_CHUNG!B$11</f>
        <v>0</v>
      </c>
      <c r="L910" s="58">
        <v>0</v>
      </c>
      <c r="M910" s="59"/>
    </row>
    <row r="911" spans="2:13" ht="96.75" customHeight="1">
      <c r="B911" s="28"/>
      <c r="C911" s="28"/>
      <c r="D911" s="28"/>
      <c r="E911" s="39"/>
      <c r="F911" s="28"/>
      <c r="G911" s="28"/>
      <c r="H911" s="28">
        <v>5</v>
      </c>
      <c r="I911" s="40">
        <f t="shared" si="2"/>
        <v>0</v>
      </c>
      <c r="J911" s="56">
        <f t="shared" si="3"/>
        <v>0</v>
      </c>
      <c r="K911" s="57">
        <f>($G911+$I911)*THONG_TIN_CHUNG!B$11</f>
        <v>0</v>
      </c>
      <c r="L911" s="58">
        <v>0</v>
      </c>
      <c r="M911" s="59"/>
    </row>
    <row r="912" spans="2:13" ht="96.75" customHeight="1">
      <c r="B912" s="28"/>
      <c r="C912" s="28"/>
      <c r="D912" s="28"/>
      <c r="E912" s="39"/>
      <c r="F912" s="28"/>
      <c r="G912" s="28"/>
      <c r="H912" s="28">
        <v>5</v>
      </c>
      <c r="I912" s="40">
        <f t="shared" si="2"/>
        <v>0</v>
      </c>
      <c r="J912" s="56">
        <f t="shared" si="3"/>
        <v>0</v>
      </c>
      <c r="K912" s="57">
        <f>($G912+$I912)*THONG_TIN_CHUNG!B$11</f>
        <v>0</v>
      </c>
      <c r="L912" s="58">
        <v>0</v>
      </c>
      <c r="M912" s="59"/>
    </row>
    <row r="913" spans="2:13" ht="96.75" customHeight="1">
      <c r="B913" s="28"/>
      <c r="C913" s="28"/>
      <c r="D913" s="28"/>
      <c r="E913" s="39"/>
      <c r="F913" s="28"/>
      <c r="G913" s="28"/>
      <c r="H913" s="28">
        <v>5</v>
      </c>
      <c r="I913" s="40">
        <f t="shared" si="2"/>
        <v>0</v>
      </c>
      <c r="J913" s="56">
        <f t="shared" si="3"/>
        <v>0</v>
      </c>
      <c r="K913" s="57">
        <f>($G913+$I913)*THONG_TIN_CHUNG!B$11</f>
        <v>0</v>
      </c>
      <c r="L913" s="58">
        <v>0</v>
      </c>
      <c r="M913" s="59"/>
    </row>
    <row r="914" spans="2:13" ht="96.75" customHeight="1">
      <c r="B914" s="28"/>
      <c r="C914" s="28"/>
      <c r="D914" s="28"/>
      <c r="E914" s="39"/>
      <c r="F914" s="28"/>
      <c r="G914" s="28"/>
      <c r="H914" s="28">
        <v>5</v>
      </c>
      <c r="I914" s="40">
        <f t="shared" si="2"/>
        <v>0</v>
      </c>
      <c r="J914" s="56">
        <f t="shared" si="3"/>
        <v>0</v>
      </c>
      <c r="K914" s="57">
        <f>($G914+$I914)*THONG_TIN_CHUNG!B$11</f>
        <v>0</v>
      </c>
      <c r="L914" s="58">
        <v>0</v>
      </c>
      <c r="M914" s="59"/>
    </row>
    <row r="915" spans="2:13" ht="96.75" customHeight="1">
      <c r="B915" s="28"/>
      <c r="C915" s="28"/>
      <c r="D915" s="28"/>
      <c r="E915" s="39"/>
      <c r="F915" s="28"/>
      <c r="G915" s="28"/>
      <c r="H915" s="28">
        <v>5</v>
      </c>
      <c r="I915" s="40">
        <f t="shared" si="2"/>
        <v>0</v>
      </c>
      <c r="J915" s="56">
        <f t="shared" si="3"/>
        <v>0</v>
      </c>
      <c r="K915" s="57">
        <f>($G915+$I915)*THONG_TIN_CHUNG!B$11</f>
        <v>0</v>
      </c>
      <c r="L915" s="58">
        <v>0</v>
      </c>
      <c r="M915" s="59"/>
    </row>
    <row r="916" spans="2:13" ht="96.75" customHeight="1">
      <c r="B916" s="28"/>
      <c r="C916" s="28"/>
      <c r="D916" s="28"/>
      <c r="E916" s="39"/>
      <c r="F916" s="28"/>
      <c r="G916" s="28"/>
      <c r="H916" s="28">
        <v>5</v>
      </c>
      <c r="I916" s="40">
        <f t="shared" si="2"/>
        <v>0</v>
      </c>
      <c r="J916" s="56">
        <f t="shared" si="3"/>
        <v>0</v>
      </c>
      <c r="K916" s="57">
        <f>($G916+$I916)*THONG_TIN_CHUNG!B$11</f>
        <v>0</v>
      </c>
      <c r="L916" s="58">
        <v>0</v>
      </c>
      <c r="M916" s="59"/>
    </row>
    <row r="917" spans="2:13" ht="96.75" customHeight="1">
      <c r="B917" s="28"/>
      <c r="C917" s="28"/>
      <c r="D917" s="28"/>
      <c r="E917" s="39"/>
      <c r="F917" s="28"/>
      <c r="G917" s="28"/>
      <c r="H917" s="28">
        <v>5</v>
      </c>
      <c r="I917" s="40">
        <f t="shared" si="2"/>
        <v>0</v>
      </c>
      <c r="J917" s="56">
        <f t="shared" si="3"/>
        <v>0</v>
      </c>
      <c r="K917" s="57">
        <f>($G917+$I917)*THONG_TIN_CHUNG!B$11</f>
        <v>0</v>
      </c>
      <c r="L917" s="58">
        <v>0</v>
      </c>
      <c r="M917" s="59"/>
    </row>
    <row r="918" spans="2:13" ht="96.75" customHeight="1">
      <c r="B918" s="28"/>
      <c r="C918" s="28"/>
      <c r="D918" s="28"/>
      <c r="E918" s="39"/>
      <c r="F918" s="28"/>
      <c r="G918" s="28"/>
      <c r="H918" s="28">
        <v>5</v>
      </c>
      <c r="I918" s="40">
        <f t="shared" si="2"/>
        <v>0</v>
      </c>
      <c r="J918" s="56">
        <f t="shared" si="3"/>
        <v>0</v>
      </c>
      <c r="K918" s="57">
        <f>($G918+$I918)*THONG_TIN_CHUNG!B$11</f>
        <v>0</v>
      </c>
      <c r="L918" s="58">
        <v>0</v>
      </c>
      <c r="M918" s="59"/>
    </row>
    <row r="919" spans="2:13" ht="96.75" customHeight="1">
      <c r="B919" s="28"/>
      <c r="C919" s="28"/>
      <c r="D919" s="28"/>
      <c r="E919" s="39"/>
      <c r="F919" s="28"/>
      <c r="G919" s="28"/>
      <c r="H919" s="28">
        <v>5</v>
      </c>
      <c r="I919" s="40">
        <f t="shared" si="2"/>
        <v>0</v>
      </c>
      <c r="J919" s="56">
        <f t="shared" si="3"/>
        <v>0</v>
      </c>
      <c r="K919" s="57">
        <f>($G919+$I919)*THONG_TIN_CHUNG!B$11</f>
        <v>0</v>
      </c>
      <c r="L919" s="58">
        <v>0</v>
      </c>
      <c r="M919" s="59"/>
    </row>
    <row r="920" spans="2:13" ht="96.75" customHeight="1">
      <c r="B920" s="28"/>
      <c r="C920" s="28"/>
      <c r="D920" s="28"/>
      <c r="E920" s="39"/>
      <c r="F920" s="28"/>
      <c r="G920" s="28"/>
      <c r="H920" s="28">
        <v>5</v>
      </c>
      <c r="I920" s="40">
        <f t="shared" si="2"/>
        <v>0</v>
      </c>
      <c r="J920" s="56">
        <f t="shared" si="3"/>
        <v>0</v>
      </c>
      <c r="K920" s="57">
        <f>($G920+$I920)*THONG_TIN_CHUNG!B$11</f>
        <v>0</v>
      </c>
      <c r="L920" s="58">
        <v>0</v>
      </c>
      <c r="M920" s="59"/>
    </row>
    <row r="921" spans="2:13" ht="96.75" customHeight="1">
      <c r="B921" s="28"/>
      <c r="C921" s="28"/>
      <c r="D921" s="28"/>
      <c r="E921" s="39"/>
      <c r="F921" s="28"/>
      <c r="G921" s="28"/>
      <c r="H921" s="28">
        <v>5</v>
      </c>
      <c r="I921" s="40">
        <f t="shared" si="2"/>
        <v>0</v>
      </c>
      <c r="J921" s="56">
        <f t="shared" si="3"/>
        <v>0</v>
      </c>
      <c r="K921" s="57">
        <f>($G921+$I921)*THONG_TIN_CHUNG!B$11</f>
        <v>0</v>
      </c>
      <c r="L921" s="58">
        <v>0</v>
      </c>
      <c r="M921" s="59"/>
    </row>
    <row r="922" spans="2:13" ht="96.75" customHeight="1">
      <c r="B922" s="28"/>
      <c r="C922" s="28"/>
      <c r="D922" s="28"/>
      <c r="E922" s="39"/>
      <c r="F922" s="28"/>
      <c r="G922" s="28"/>
      <c r="H922" s="28">
        <v>5</v>
      </c>
      <c r="I922" s="40">
        <f t="shared" si="2"/>
        <v>0</v>
      </c>
      <c r="J922" s="56">
        <f t="shared" si="3"/>
        <v>0</v>
      </c>
      <c r="K922" s="57">
        <f>($G922+$I922)*THONG_TIN_CHUNG!B$11</f>
        <v>0</v>
      </c>
      <c r="L922" s="58">
        <v>0</v>
      </c>
      <c r="M922" s="59"/>
    </row>
    <row r="923" spans="2:13" ht="96.75" customHeight="1">
      <c r="B923" s="28"/>
      <c r="C923" s="28"/>
      <c r="D923" s="28"/>
      <c r="E923" s="39"/>
      <c r="F923" s="28"/>
      <c r="G923" s="28"/>
      <c r="H923" s="28">
        <v>5</v>
      </c>
      <c r="I923" s="40">
        <f t="shared" si="2"/>
        <v>0</v>
      </c>
      <c r="J923" s="56">
        <f t="shared" si="3"/>
        <v>0</v>
      </c>
      <c r="K923" s="57">
        <f>($G923+$I923)*THONG_TIN_CHUNG!B$11</f>
        <v>0</v>
      </c>
      <c r="L923" s="58">
        <v>0</v>
      </c>
      <c r="M923" s="59"/>
    </row>
    <row r="924" spans="2:13" ht="96.75" customHeight="1">
      <c r="B924" s="28"/>
      <c r="C924" s="28"/>
      <c r="D924" s="28"/>
      <c r="E924" s="39"/>
      <c r="F924" s="28"/>
      <c r="G924" s="28"/>
      <c r="H924" s="28">
        <v>5</v>
      </c>
      <c r="I924" s="40">
        <f t="shared" si="2"/>
        <v>0</v>
      </c>
      <c r="J924" s="56">
        <f t="shared" si="3"/>
        <v>0</v>
      </c>
      <c r="K924" s="57">
        <f>($G924+$I924)*THONG_TIN_CHUNG!B$11</f>
        <v>0</v>
      </c>
      <c r="L924" s="58">
        <v>0</v>
      </c>
      <c r="M924" s="59"/>
    </row>
    <row r="925" spans="2:13" ht="96.75" customHeight="1">
      <c r="B925" s="28"/>
      <c r="C925" s="28"/>
      <c r="D925" s="28"/>
      <c r="E925" s="39"/>
      <c r="F925" s="28"/>
      <c r="G925" s="28"/>
      <c r="H925" s="28">
        <v>5</v>
      </c>
      <c r="I925" s="40">
        <f t="shared" si="2"/>
        <v>0</v>
      </c>
      <c r="J925" s="56">
        <f t="shared" si="3"/>
        <v>0</v>
      </c>
      <c r="K925" s="57">
        <f>($G925+$I925)*THONG_TIN_CHUNG!B$11</f>
        <v>0</v>
      </c>
      <c r="L925" s="58">
        <v>0</v>
      </c>
      <c r="M925" s="59"/>
    </row>
    <row r="926" spans="2:13" ht="96.75" customHeight="1">
      <c r="B926" s="28"/>
      <c r="C926" s="28"/>
      <c r="D926" s="28"/>
      <c r="E926" s="39"/>
      <c r="F926" s="28"/>
      <c r="G926" s="28"/>
      <c r="H926" s="28">
        <v>5</v>
      </c>
      <c r="I926" s="40">
        <f t="shared" si="2"/>
        <v>0</v>
      </c>
      <c r="J926" s="56">
        <f t="shared" si="3"/>
        <v>0</v>
      </c>
      <c r="K926" s="57">
        <f>($G926+$I926)*THONG_TIN_CHUNG!B$11</f>
        <v>0</v>
      </c>
      <c r="L926" s="58">
        <v>0</v>
      </c>
      <c r="M926" s="59"/>
    </row>
    <row r="927" spans="2:13" ht="96.75" customHeight="1">
      <c r="B927" s="28"/>
      <c r="C927" s="28"/>
      <c r="D927" s="28"/>
      <c r="E927" s="39"/>
      <c r="F927" s="28"/>
      <c r="G927" s="28"/>
      <c r="H927" s="28">
        <v>5</v>
      </c>
      <c r="I927" s="40">
        <f t="shared" si="2"/>
        <v>0</v>
      </c>
      <c r="J927" s="56">
        <f t="shared" si="3"/>
        <v>0</v>
      </c>
      <c r="K927" s="57">
        <f>($G927+$I927)*THONG_TIN_CHUNG!B$11</f>
        <v>0</v>
      </c>
      <c r="L927" s="58">
        <v>0</v>
      </c>
      <c r="M927" s="59"/>
    </row>
    <row r="928" spans="2:13" ht="96.75" customHeight="1">
      <c r="B928" s="28"/>
      <c r="C928" s="28"/>
      <c r="D928" s="28"/>
      <c r="E928" s="39"/>
      <c r="F928" s="28"/>
      <c r="G928" s="28"/>
      <c r="H928" s="28">
        <v>5</v>
      </c>
      <c r="I928" s="40">
        <f t="shared" si="2"/>
        <v>0</v>
      </c>
      <c r="J928" s="56">
        <f t="shared" si="3"/>
        <v>0</v>
      </c>
      <c r="K928" s="57">
        <f>($G928+$I928)*THONG_TIN_CHUNG!B$11</f>
        <v>0</v>
      </c>
      <c r="L928" s="58">
        <v>0</v>
      </c>
      <c r="M928" s="59"/>
    </row>
    <row r="929" spans="2:13" ht="96.75" customHeight="1">
      <c r="B929" s="28"/>
      <c r="C929" s="28"/>
      <c r="D929" s="28"/>
      <c r="E929" s="39"/>
      <c r="F929" s="28"/>
      <c r="G929" s="28"/>
      <c r="H929" s="28">
        <v>5</v>
      </c>
      <c r="I929" s="40">
        <f t="shared" si="2"/>
        <v>0</v>
      </c>
      <c r="J929" s="56">
        <f t="shared" si="3"/>
        <v>0</v>
      </c>
      <c r="K929" s="57">
        <f>($G929+$I929)*THONG_TIN_CHUNG!B$11</f>
        <v>0</v>
      </c>
      <c r="L929" s="58">
        <v>0</v>
      </c>
      <c r="M929" s="59"/>
    </row>
    <row r="930" spans="2:13" ht="96.75" customHeight="1">
      <c r="B930" s="28"/>
      <c r="C930" s="28"/>
      <c r="D930" s="28"/>
      <c r="E930" s="39"/>
      <c r="F930" s="28"/>
      <c r="G930" s="28"/>
      <c r="H930" s="28">
        <v>5</v>
      </c>
      <c r="I930" s="40">
        <f t="shared" si="2"/>
        <v>0</v>
      </c>
      <c r="J930" s="56">
        <f t="shared" si="3"/>
        <v>0</v>
      </c>
      <c r="K930" s="57">
        <f>($G930+$I930)*THONG_TIN_CHUNG!B$11</f>
        <v>0</v>
      </c>
      <c r="L930" s="58">
        <v>0</v>
      </c>
      <c r="M930" s="59"/>
    </row>
    <row r="931" spans="2:13" ht="96.75" customHeight="1">
      <c r="B931" s="28"/>
      <c r="C931" s="28"/>
      <c r="D931" s="28"/>
      <c r="E931" s="39"/>
      <c r="F931" s="28"/>
      <c r="G931" s="28"/>
      <c r="H931" s="28">
        <v>5</v>
      </c>
      <c r="I931" s="40">
        <f t="shared" si="2"/>
        <v>0</v>
      </c>
      <c r="J931" s="56">
        <f t="shared" si="3"/>
        <v>0</v>
      </c>
      <c r="K931" s="57">
        <f>($G931+$I931)*THONG_TIN_CHUNG!B$11</f>
        <v>0</v>
      </c>
      <c r="L931" s="58">
        <v>0</v>
      </c>
      <c r="M931" s="59"/>
    </row>
    <row r="932" spans="2:13" ht="96.75" customHeight="1">
      <c r="B932" s="28"/>
      <c r="C932" s="28"/>
      <c r="D932" s="28"/>
      <c r="E932" s="39"/>
      <c r="F932" s="28"/>
      <c r="G932" s="28"/>
      <c r="H932" s="28">
        <v>5</v>
      </c>
      <c r="I932" s="40">
        <f t="shared" si="2"/>
        <v>0</v>
      </c>
      <c r="J932" s="56">
        <f t="shared" si="3"/>
        <v>0</v>
      </c>
      <c r="K932" s="57">
        <f>($G932+$I932)*THONG_TIN_CHUNG!B$11</f>
        <v>0</v>
      </c>
      <c r="L932" s="58">
        <v>0</v>
      </c>
      <c r="M932" s="59"/>
    </row>
    <row r="933" spans="2:13" ht="96.75" customHeight="1">
      <c r="B933" s="28"/>
      <c r="C933" s="28"/>
      <c r="D933" s="28"/>
      <c r="E933" s="39"/>
      <c r="F933" s="28"/>
      <c r="G933" s="28"/>
      <c r="H933" s="28">
        <v>5</v>
      </c>
      <c r="I933" s="40">
        <f t="shared" si="2"/>
        <v>0</v>
      </c>
      <c r="J933" s="56">
        <f t="shared" si="3"/>
        <v>0</v>
      </c>
      <c r="K933" s="57">
        <f>($G933+$I933)*THONG_TIN_CHUNG!B$11</f>
        <v>0</v>
      </c>
      <c r="L933" s="58">
        <v>0</v>
      </c>
      <c r="M933" s="59"/>
    </row>
    <row r="934" spans="2:13" ht="96.75" customHeight="1">
      <c r="B934" s="28"/>
      <c r="C934" s="28"/>
      <c r="D934" s="28"/>
      <c r="E934" s="39"/>
      <c r="F934" s="28"/>
      <c r="G934" s="28"/>
      <c r="H934" s="28">
        <v>5</v>
      </c>
      <c r="I934" s="40">
        <f t="shared" si="2"/>
        <v>0</v>
      </c>
      <c r="J934" s="56">
        <f t="shared" si="3"/>
        <v>0</v>
      </c>
      <c r="K934" s="57">
        <f>($G934+$I934)*THONG_TIN_CHUNG!B$11</f>
        <v>0</v>
      </c>
      <c r="L934" s="58">
        <v>0</v>
      </c>
      <c r="M934" s="59"/>
    </row>
    <row r="935" spans="2:13" ht="96.75" customHeight="1">
      <c r="B935" s="28"/>
      <c r="C935" s="28"/>
      <c r="D935" s="28"/>
      <c r="E935" s="39"/>
      <c r="F935" s="28"/>
      <c r="G935" s="28"/>
      <c r="H935" s="28">
        <v>5</v>
      </c>
      <c r="I935" s="40">
        <f t="shared" si="2"/>
        <v>0</v>
      </c>
      <c r="J935" s="56">
        <f t="shared" si="3"/>
        <v>0</v>
      </c>
      <c r="K935" s="57">
        <f>($G935+$I935)*THONG_TIN_CHUNG!B$11</f>
        <v>0</v>
      </c>
      <c r="L935" s="58">
        <v>0</v>
      </c>
      <c r="M935" s="59"/>
    </row>
    <row r="936" spans="2:13" ht="96.75" customHeight="1">
      <c r="B936" s="28"/>
      <c r="C936" s="28"/>
      <c r="D936" s="28"/>
      <c r="E936" s="39"/>
      <c r="F936" s="28"/>
      <c r="G936" s="28"/>
      <c r="H936" s="28">
        <v>5</v>
      </c>
      <c r="I936" s="40">
        <f t="shared" si="2"/>
        <v>0</v>
      </c>
      <c r="J936" s="56">
        <f t="shared" si="3"/>
        <v>0</v>
      </c>
      <c r="K936" s="57">
        <f>($G936+$I936)*THONG_TIN_CHUNG!B$11</f>
        <v>0</v>
      </c>
      <c r="L936" s="58">
        <v>0</v>
      </c>
      <c r="M936" s="59"/>
    </row>
    <row r="937" spans="2:13" ht="96.75" customHeight="1">
      <c r="B937" s="28"/>
      <c r="C937" s="28"/>
      <c r="D937" s="28"/>
      <c r="E937" s="39"/>
      <c r="F937" s="28"/>
      <c r="G937" s="28"/>
      <c r="H937" s="28">
        <v>5</v>
      </c>
      <c r="I937" s="40">
        <f t="shared" si="2"/>
        <v>0</v>
      </c>
      <c r="J937" s="56">
        <f t="shared" si="3"/>
        <v>0</v>
      </c>
      <c r="K937" s="57">
        <f>($G937+$I937)*THONG_TIN_CHUNG!B$11</f>
        <v>0</v>
      </c>
      <c r="L937" s="58">
        <v>0</v>
      </c>
      <c r="M937" s="59"/>
    </row>
    <row r="938" spans="2:13" ht="96.75" customHeight="1">
      <c r="B938" s="28"/>
      <c r="C938" s="28"/>
      <c r="D938" s="28"/>
      <c r="E938" s="39"/>
      <c r="F938" s="28"/>
      <c r="G938" s="28"/>
      <c r="H938" s="28">
        <v>5</v>
      </c>
      <c r="I938" s="40">
        <f t="shared" si="2"/>
        <v>0</v>
      </c>
      <c r="J938" s="56">
        <f t="shared" si="3"/>
        <v>0</v>
      </c>
      <c r="K938" s="57">
        <f>($G938+$I938)*THONG_TIN_CHUNG!B$11</f>
        <v>0</v>
      </c>
      <c r="L938" s="58">
        <v>0</v>
      </c>
      <c r="M938" s="59"/>
    </row>
    <row r="939" spans="2:13" ht="96.75" customHeight="1">
      <c r="B939" s="28"/>
      <c r="C939" s="28"/>
      <c r="D939" s="28"/>
      <c r="E939" s="39"/>
      <c r="F939" s="28"/>
      <c r="G939" s="28"/>
      <c r="H939" s="28">
        <v>5</v>
      </c>
      <c r="I939" s="40">
        <f t="shared" si="2"/>
        <v>0</v>
      </c>
      <c r="J939" s="56">
        <f t="shared" si="3"/>
        <v>0</v>
      </c>
      <c r="K939" s="57">
        <f>($G939+$I939)*THONG_TIN_CHUNG!B$11</f>
        <v>0</v>
      </c>
      <c r="L939" s="58">
        <v>0</v>
      </c>
      <c r="M939" s="59"/>
    </row>
    <row r="940" spans="2:13" ht="96.75" customHeight="1">
      <c r="B940" s="28"/>
      <c r="C940" s="28"/>
      <c r="D940" s="28"/>
      <c r="E940" s="39"/>
      <c r="F940" s="28"/>
      <c r="G940" s="28"/>
      <c r="H940" s="28">
        <v>5</v>
      </c>
      <c r="I940" s="40">
        <f t="shared" si="2"/>
        <v>0</v>
      </c>
      <c r="J940" s="56">
        <f t="shared" si="3"/>
        <v>0</v>
      </c>
      <c r="K940" s="57">
        <f>($G940+$I940)*THONG_TIN_CHUNG!B$11</f>
        <v>0</v>
      </c>
      <c r="L940" s="58">
        <v>0</v>
      </c>
      <c r="M940" s="59"/>
    </row>
    <row r="941" spans="2:13" ht="96.75" customHeight="1">
      <c r="B941" s="28"/>
      <c r="C941" s="28"/>
      <c r="D941" s="28"/>
      <c r="E941" s="39"/>
      <c r="F941" s="28"/>
      <c r="G941" s="28"/>
      <c r="H941" s="28">
        <v>5</v>
      </c>
      <c r="I941" s="40">
        <f t="shared" si="2"/>
        <v>0</v>
      </c>
      <c r="J941" s="56">
        <f t="shared" si="3"/>
        <v>0</v>
      </c>
      <c r="K941" s="57">
        <f>($G941+$I941)*THONG_TIN_CHUNG!B$11</f>
        <v>0</v>
      </c>
      <c r="L941" s="58">
        <v>0</v>
      </c>
      <c r="M941" s="59"/>
    </row>
    <row r="942" spans="2:13" ht="96.75" customHeight="1">
      <c r="B942" s="28"/>
      <c r="C942" s="28"/>
      <c r="D942" s="28"/>
      <c r="E942" s="39"/>
      <c r="F942" s="28"/>
      <c r="G942" s="28"/>
      <c r="H942" s="28">
        <v>5</v>
      </c>
      <c r="I942" s="40">
        <f t="shared" si="2"/>
        <v>0</v>
      </c>
      <c r="J942" s="56">
        <f t="shared" si="3"/>
        <v>0</v>
      </c>
      <c r="K942" s="57">
        <f>($G942+$I942)*THONG_TIN_CHUNG!B$11</f>
        <v>0</v>
      </c>
      <c r="L942" s="58">
        <v>0</v>
      </c>
      <c r="M942" s="59"/>
    </row>
    <row r="943" spans="2:13" ht="96.75" customHeight="1">
      <c r="B943" s="28"/>
      <c r="C943" s="28"/>
      <c r="D943" s="28"/>
      <c r="E943" s="39"/>
      <c r="F943" s="28"/>
      <c r="G943" s="28"/>
      <c r="H943" s="28">
        <v>5</v>
      </c>
      <c r="I943" s="40">
        <f t="shared" si="2"/>
        <v>0</v>
      </c>
      <c r="J943" s="56">
        <f t="shared" si="3"/>
        <v>0</v>
      </c>
      <c r="K943" s="57">
        <f>($G943+$I943)*THONG_TIN_CHUNG!B$11</f>
        <v>0</v>
      </c>
      <c r="L943" s="58">
        <v>0</v>
      </c>
      <c r="M943" s="59"/>
    </row>
    <row r="944" spans="2:13" ht="96.75" customHeight="1">
      <c r="B944" s="28"/>
      <c r="C944" s="28"/>
      <c r="D944" s="28"/>
      <c r="E944" s="39"/>
      <c r="F944" s="28"/>
      <c r="G944" s="28"/>
      <c r="H944" s="28">
        <v>5</v>
      </c>
      <c r="I944" s="40">
        <f t="shared" si="2"/>
        <v>0</v>
      </c>
      <c r="J944" s="56">
        <f t="shared" si="3"/>
        <v>0</v>
      </c>
      <c r="K944" s="57">
        <f>($G944+$I944)*THONG_TIN_CHUNG!B$11</f>
        <v>0</v>
      </c>
      <c r="L944" s="58">
        <v>0</v>
      </c>
      <c r="M944" s="59"/>
    </row>
    <row r="945" spans="2:13" ht="96.75" customHeight="1">
      <c r="B945" s="28"/>
      <c r="C945" s="28"/>
      <c r="D945" s="28"/>
      <c r="E945" s="39"/>
      <c r="F945" s="28"/>
      <c r="G945" s="28"/>
      <c r="H945" s="28">
        <v>5</v>
      </c>
      <c r="I945" s="40">
        <f t="shared" si="2"/>
        <v>0</v>
      </c>
      <c r="J945" s="56">
        <f t="shared" si="3"/>
        <v>0</v>
      </c>
      <c r="K945" s="57">
        <f>($G945+$I945)*THONG_TIN_CHUNG!B$11</f>
        <v>0</v>
      </c>
      <c r="L945" s="58">
        <v>0</v>
      </c>
      <c r="M945" s="59"/>
    </row>
    <row r="946" spans="2:13" ht="96.75" customHeight="1">
      <c r="B946" s="28"/>
      <c r="C946" s="28"/>
      <c r="D946" s="28"/>
      <c r="E946" s="39"/>
      <c r="F946" s="28"/>
      <c r="G946" s="28"/>
      <c r="H946" s="28">
        <v>5</v>
      </c>
      <c r="I946" s="40">
        <f t="shared" si="2"/>
        <v>0</v>
      </c>
      <c r="J946" s="56">
        <f t="shared" si="3"/>
        <v>0</v>
      </c>
      <c r="K946" s="57">
        <f>($G946+$I946)*THONG_TIN_CHUNG!B$11</f>
        <v>0</v>
      </c>
      <c r="L946" s="58">
        <v>0</v>
      </c>
      <c r="M946" s="59"/>
    </row>
    <row r="947" spans="2:13" ht="96.75" customHeight="1">
      <c r="B947" s="28"/>
      <c r="C947" s="28"/>
      <c r="D947" s="28"/>
      <c r="E947" s="39"/>
      <c r="F947" s="28"/>
      <c r="G947" s="28"/>
      <c r="H947" s="28">
        <v>5</v>
      </c>
      <c r="I947" s="40">
        <f t="shared" si="2"/>
        <v>0</v>
      </c>
      <c r="J947" s="56">
        <f t="shared" si="3"/>
        <v>0</v>
      </c>
      <c r="K947" s="57">
        <f>($G947+$I947)*THONG_TIN_CHUNG!B$11</f>
        <v>0</v>
      </c>
      <c r="L947" s="58">
        <v>0</v>
      </c>
      <c r="M947" s="59"/>
    </row>
    <row r="948" spans="2:13" ht="96.75" customHeight="1">
      <c r="B948" s="28"/>
      <c r="C948" s="28"/>
      <c r="D948" s="28"/>
      <c r="E948" s="39"/>
      <c r="F948" s="28"/>
      <c r="G948" s="28"/>
      <c r="H948" s="28">
        <v>5</v>
      </c>
      <c r="I948" s="40">
        <f t="shared" si="2"/>
        <v>0</v>
      </c>
      <c r="J948" s="56">
        <f t="shared" si="3"/>
        <v>0</v>
      </c>
      <c r="K948" s="57">
        <f>($G948+$I948)*THONG_TIN_CHUNG!B$11</f>
        <v>0</v>
      </c>
      <c r="L948" s="58">
        <v>0</v>
      </c>
      <c r="M948" s="59"/>
    </row>
    <row r="949" spans="2:13" ht="96.75" customHeight="1">
      <c r="B949" s="28"/>
      <c r="C949" s="28"/>
      <c r="D949" s="28"/>
      <c r="E949" s="39"/>
      <c r="F949" s="28"/>
      <c r="G949" s="28"/>
      <c r="H949" s="28">
        <v>5</v>
      </c>
      <c r="I949" s="40">
        <f t="shared" si="2"/>
        <v>0</v>
      </c>
      <c r="J949" s="56">
        <f t="shared" si="3"/>
        <v>0</v>
      </c>
      <c r="K949" s="57">
        <f>($G949+$I949)*THONG_TIN_CHUNG!B$11</f>
        <v>0</v>
      </c>
      <c r="L949" s="58">
        <v>0</v>
      </c>
      <c r="M949" s="59"/>
    </row>
    <row r="950" spans="2:13" ht="96.75" customHeight="1">
      <c r="B950" s="28"/>
      <c r="C950" s="28"/>
      <c r="D950" s="28"/>
      <c r="E950" s="39"/>
      <c r="F950" s="28"/>
      <c r="G950" s="28"/>
      <c r="H950" s="28">
        <v>5</v>
      </c>
      <c r="I950" s="40">
        <f t="shared" si="2"/>
        <v>0</v>
      </c>
      <c r="J950" s="56">
        <f t="shared" si="3"/>
        <v>0</v>
      </c>
      <c r="K950" s="57">
        <f>($G950+$I950)*THONG_TIN_CHUNG!B$11</f>
        <v>0</v>
      </c>
      <c r="L950" s="58">
        <v>0</v>
      </c>
      <c r="M950" s="59"/>
    </row>
    <row r="951" spans="2:13" ht="96.75" customHeight="1">
      <c r="B951" s="28"/>
      <c r="C951" s="28"/>
      <c r="D951" s="28"/>
      <c r="E951" s="39"/>
      <c r="F951" s="28"/>
      <c r="G951" s="28"/>
      <c r="H951" s="28">
        <v>5</v>
      </c>
      <c r="I951" s="40">
        <f t="shared" si="2"/>
        <v>0</v>
      </c>
      <c r="J951" s="56">
        <f t="shared" si="3"/>
        <v>0</v>
      </c>
      <c r="K951" s="57">
        <f>($G951+$I951)*THONG_TIN_CHUNG!B$11</f>
        <v>0</v>
      </c>
      <c r="L951" s="58">
        <v>0</v>
      </c>
      <c r="M951" s="59"/>
    </row>
    <row r="952" spans="2:13" ht="96.75" customHeight="1">
      <c r="B952" s="28"/>
      <c r="C952" s="28"/>
      <c r="D952" s="28"/>
      <c r="E952" s="39"/>
      <c r="F952" s="28"/>
      <c r="G952" s="28"/>
      <c r="H952" s="28">
        <v>5</v>
      </c>
      <c r="I952" s="40">
        <f t="shared" si="2"/>
        <v>0</v>
      </c>
      <c r="J952" s="56">
        <f t="shared" si="3"/>
        <v>0</v>
      </c>
      <c r="K952" s="57">
        <f>($G952+$I952)*THONG_TIN_CHUNG!B$11</f>
        <v>0</v>
      </c>
      <c r="L952" s="58">
        <v>0</v>
      </c>
      <c r="M952" s="59"/>
    </row>
    <row r="953" spans="2:13" ht="96.75" customHeight="1">
      <c r="B953" s="28"/>
      <c r="C953" s="28"/>
      <c r="D953" s="28"/>
      <c r="E953" s="39"/>
      <c r="F953" s="28"/>
      <c r="G953" s="28"/>
      <c r="H953" s="28">
        <v>5</v>
      </c>
      <c r="I953" s="40">
        <f t="shared" si="2"/>
        <v>0</v>
      </c>
      <c r="J953" s="56">
        <f t="shared" si="3"/>
        <v>0</v>
      </c>
      <c r="K953" s="57">
        <f>($G953+$I953)*THONG_TIN_CHUNG!B$11</f>
        <v>0</v>
      </c>
      <c r="L953" s="58">
        <v>0</v>
      </c>
      <c r="M953" s="59"/>
    </row>
    <row r="954" spans="2:13" ht="96.75" customHeight="1">
      <c r="B954" s="28"/>
      <c r="C954" s="28"/>
      <c r="D954" s="28"/>
      <c r="E954" s="39"/>
      <c r="F954" s="28"/>
      <c r="G954" s="28"/>
      <c r="H954" s="28">
        <v>5</v>
      </c>
      <c r="I954" s="40">
        <f t="shared" si="2"/>
        <v>0</v>
      </c>
      <c r="J954" s="56">
        <f t="shared" si="3"/>
        <v>0</v>
      </c>
      <c r="K954" s="57">
        <f>($G954+$I954)*THONG_TIN_CHUNG!B$11</f>
        <v>0</v>
      </c>
      <c r="L954" s="58">
        <v>0</v>
      </c>
      <c r="M954" s="59"/>
    </row>
    <row r="955" spans="2:13" ht="96.75" customHeight="1">
      <c r="B955" s="28"/>
      <c r="C955" s="28"/>
      <c r="D955" s="28"/>
      <c r="E955" s="39"/>
      <c r="F955" s="28"/>
      <c r="G955" s="28"/>
      <c r="H955" s="28">
        <v>5</v>
      </c>
      <c r="I955" s="40">
        <f t="shared" si="2"/>
        <v>0</v>
      </c>
      <c r="J955" s="56">
        <f t="shared" si="3"/>
        <v>0</v>
      </c>
      <c r="K955" s="57">
        <f>($G955+$I955)*THONG_TIN_CHUNG!B$11</f>
        <v>0</v>
      </c>
      <c r="L955" s="58">
        <v>0</v>
      </c>
      <c r="M955" s="59"/>
    </row>
    <row r="956" spans="2:13" ht="96.75" customHeight="1">
      <c r="B956" s="28"/>
      <c r="C956" s="28"/>
      <c r="D956" s="28"/>
      <c r="E956" s="39"/>
      <c r="F956" s="28"/>
      <c r="G956" s="28"/>
      <c r="H956" s="28">
        <v>5</v>
      </c>
      <c r="I956" s="40">
        <f t="shared" si="2"/>
        <v>0</v>
      </c>
      <c r="J956" s="56">
        <f t="shared" si="3"/>
        <v>0</v>
      </c>
      <c r="K956" s="57">
        <f>($G956+$I956)*THONG_TIN_CHUNG!B$11</f>
        <v>0</v>
      </c>
      <c r="L956" s="58">
        <v>0</v>
      </c>
      <c r="M956" s="59"/>
    </row>
    <row r="957" spans="2:13" ht="96.75" customHeight="1">
      <c r="B957" s="28"/>
      <c r="C957" s="28"/>
      <c r="D957" s="28"/>
      <c r="E957" s="39"/>
      <c r="F957" s="28"/>
      <c r="G957" s="28"/>
      <c r="H957" s="28">
        <v>5</v>
      </c>
      <c r="I957" s="40">
        <f t="shared" si="2"/>
        <v>0</v>
      </c>
      <c r="J957" s="56">
        <f t="shared" si="3"/>
        <v>0</v>
      </c>
      <c r="K957" s="57">
        <f>($G957+$I957)*THONG_TIN_CHUNG!B$11</f>
        <v>0</v>
      </c>
      <c r="L957" s="58">
        <v>0</v>
      </c>
      <c r="M957" s="59"/>
    </row>
    <row r="958" spans="2:13" ht="96.75" customHeight="1">
      <c r="B958" s="28"/>
      <c r="C958" s="28"/>
      <c r="D958" s="28"/>
      <c r="E958" s="39"/>
      <c r="F958" s="28"/>
      <c r="G958" s="28"/>
      <c r="H958" s="28">
        <v>5</v>
      </c>
      <c r="I958" s="40">
        <f t="shared" si="2"/>
        <v>0</v>
      </c>
      <c r="J958" s="56">
        <f t="shared" si="3"/>
        <v>0</v>
      </c>
      <c r="K958" s="57">
        <f>($G958+$I958)*THONG_TIN_CHUNG!B$11</f>
        <v>0</v>
      </c>
      <c r="L958" s="58">
        <v>0</v>
      </c>
      <c r="M958" s="59"/>
    </row>
    <row r="959" spans="2:13" ht="96.75" customHeight="1">
      <c r="B959" s="28"/>
      <c r="C959" s="28"/>
      <c r="D959" s="28"/>
      <c r="E959" s="39"/>
      <c r="F959" s="28"/>
      <c r="G959" s="28"/>
      <c r="H959" s="28">
        <v>5</v>
      </c>
      <c r="I959" s="40">
        <f t="shared" si="2"/>
        <v>0</v>
      </c>
      <c r="J959" s="56">
        <f t="shared" si="3"/>
        <v>0</v>
      </c>
      <c r="K959" s="57">
        <f>($G959+$I959)*THONG_TIN_CHUNG!B$11</f>
        <v>0</v>
      </c>
      <c r="L959" s="58">
        <v>0</v>
      </c>
      <c r="M959" s="59"/>
    </row>
    <row r="960" spans="2:13" ht="96.75" customHeight="1">
      <c r="B960" s="28"/>
      <c r="C960" s="28"/>
      <c r="D960" s="28"/>
      <c r="E960" s="39"/>
      <c r="F960" s="28"/>
      <c r="G960" s="28"/>
      <c r="H960" s="28">
        <v>5</v>
      </c>
      <c r="I960" s="40">
        <f t="shared" si="2"/>
        <v>0</v>
      </c>
      <c r="J960" s="56">
        <f t="shared" si="3"/>
        <v>0</v>
      </c>
      <c r="K960" s="57">
        <f>($G960+$I960)*THONG_TIN_CHUNG!B$11</f>
        <v>0</v>
      </c>
      <c r="L960" s="58">
        <v>0</v>
      </c>
      <c r="M960" s="59"/>
    </row>
    <row r="961" spans="2:13" ht="96.75" customHeight="1">
      <c r="B961" s="28"/>
      <c r="C961" s="28"/>
      <c r="D961" s="28"/>
      <c r="E961" s="39"/>
      <c r="F961" s="28"/>
      <c r="G961" s="28"/>
      <c r="H961" s="28">
        <v>5</v>
      </c>
      <c r="I961" s="40">
        <f t="shared" si="2"/>
        <v>0</v>
      </c>
      <c r="J961" s="56">
        <f t="shared" si="3"/>
        <v>0</v>
      </c>
      <c r="K961" s="57">
        <f>($G961+$I961)*THONG_TIN_CHUNG!B$11</f>
        <v>0</v>
      </c>
      <c r="L961" s="58">
        <v>0</v>
      </c>
      <c r="M961" s="59"/>
    </row>
    <row r="962" spans="2:13" ht="96.75" customHeight="1">
      <c r="B962" s="28"/>
      <c r="C962" s="28"/>
      <c r="D962" s="28"/>
      <c r="E962" s="39"/>
      <c r="F962" s="28"/>
      <c r="G962" s="28"/>
      <c r="H962" s="28">
        <v>5</v>
      </c>
      <c r="I962" s="40">
        <f t="shared" si="2"/>
        <v>0</v>
      </c>
      <c r="J962" s="56">
        <f t="shared" si="3"/>
        <v>0</v>
      </c>
      <c r="K962" s="57">
        <f>($G962+$I962)*THONG_TIN_CHUNG!B$11</f>
        <v>0</v>
      </c>
      <c r="L962" s="58">
        <v>0</v>
      </c>
      <c r="M962" s="59"/>
    </row>
    <row r="963" spans="2:13" ht="96.75" customHeight="1">
      <c r="B963" s="28"/>
      <c r="C963" s="28"/>
      <c r="D963" s="28"/>
      <c r="E963" s="39"/>
      <c r="F963" s="28"/>
      <c r="G963" s="28"/>
      <c r="H963" s="28">
        <v>5</v>
      </c>
      <c r="I963" s="40">
        <f t="shared" si="2"/>
        <v>0</v>
      </c>
      <c r="J963" s="56">
        <f t="shared" si="3"/>
        <v>0</v>
      </c>
      <c r="K963" s="57">
        <f>($G963+$I963)*THONG_TIN_CHUNG!B$11</f>
        <v>0</v>
      </c>
      <c r="L963" s="58">
        <v>0</v>
      </c>
      <c r="M963" s="59"/>
    </row>
    <row r="964" spans="2:13" ht="96.75" customHeight="1">
      <c r="B964" s="28"/>
      <c r="C964" s="28"/>
      <c r="D964" s="28"/>
      <c r="E964" s="39"/>
      <c r="F964" s="28"/>
      <c r="G964" s="28"/>
      <c r="H964" s="28">
        <v>5</v>
      </c>
      <c r="I964" s="40">
        <f t="shared" si="2"/>
        <v>0</v>
      </c>
      <c r="J964" s="56">
        <f t="shared" si="3"/>
        <v>0</v>
      </c>
      <c r="K964" s="57">
        <f>($G964+$I964)*THONG_TIN_CHUNG!B$11</f>
        <v>0</v>
      </c>
      <c r="L964" s="58">
        <v>0</v>
      </c>
      <c r="M964" s="59"/>
    </row>
    <row r="965" spans="2:13" ht="96.75" customHeight="1">
      <c r="B965" s="28"/>
      <c r="C965" s="28"/>
      <c r="D965" s="28"/>
      <c r="E965" s="39"/>
      <c r="F965" s="28"/>
      <c r="G965" s="28"/>
      <c r="H965" s="28">
        <v>5</v>
      </c>
      <c r="I965" s="40">
        <f t="shared" si="2"/>
        <v>0</v>
      </c>
      <c r="J965" s="56">
        <f t="shared" si="3"/>
        <v>0</v>
      </c>
      <c r="K965" s="57">
        <f>($G965+$I965)*THONG_TIN_CHUNG!B$11</f>
        <v>0</v>
      </c>
      <c r="L965" s="58">
        <v>0</v>
      </c>
      <c r="M965" s="59"/>
    </row>
    <row r="966" spans="2:13" ht="96.75" customHeight="1">
      <c r="B966" s="28"/>
      <c r="C966" s="28"/>
      <c r="D966" s="28"/>
      <c r="E966" s="39"/>
      <c r="F966" s="28"/>
      <c r="G966" s="28"/>
      <c r="H966" s="28">
        <v>5</v>
      </c>
      <c r="I966" s="40">
        <f t="shared" si="2"/>
        <v>0</v>
      </c>
      <c r="J966" s="56">
        <f t="shared" si="3"/>
        <v>0</v>
      </c>
      <c r="K966" s="57">
        <f>($G966+$I966)*THONG_TIN_CHUNG!B$11</f>
        <v>0</v>
      </c>
      <c r="L966" s="58">
        <v>0</v>
      </c>
      <c r="M966" s="59"/>
    </row>
    <row r="967" spans="2:13" ht="96.75" customHeight="1">
      <c r="B967" s="28"/>
      <c r="C967" s="28"/>
      <c r="D967" s="28"/>
      <c r="E967" s="39"/>
      <c r="F967" s="28"/>
      <c r="G967" s="28"/>
      <c r="H967" s="28">
        <v>5</v>
      </c>
      <c r="I967" s="40">
        <f t="shared" si="2"/>
        <v>0</v>
      </c>
      <c r="J967" s="56">
        <f t="shared" si="3"/>
        <v>0</v>
      </c>
      <c r="K967" s="57">
        <f>($G967+$I967)*THONG_TIN_CHUNG!B$11</f>
        <v>0</v>
      </c>
      <c r="L967" s="58">
        <v>0</v>
      </c>
      <c r="M967" s="59"/>
    </row>
    <row r="968" spans="2:13" ht="96.75" customHeight="1">
      <c r="B968" s="28"/>
      <c r="C968" s="28"/>
      <c r="D968" s="28"/>
      <c r="E968" s="39"/>
      <c r="F968" s="28"/>
      <c r="G968" s="28"/>
      <c r="H968" s="28">
        <v>5</v>
      </c>
      <c r="I968" s="40">
        <f t="shared" si="2"/>
        <v>0</v>
      </c>
      <c r="J968" s="56">
        <f t="shared" si="3"/>
        <v>0</v>
      </c>
      <c r="K968" s="57">
        <f>($G968+$I968)*THONG_TIN_CHUNG!B$11</f>
        <v>0</v>
      </c>
      <c r="L968" s="58">
        <v>0</v>
      </c>
      <c r="M968" s="59"/>
    </row>
    <row r="969" spans="2:13" ht="96.75" customHeight="1">
      <c r="B969" s="28"/>
      <c r="C969" s="28"/>
      <c r="D969" s="28"/>
      <c r="E969" s="39"/>
      <c r="F969" s="28"/>
      <c r="G969" s="28"/>
      <c r="H969" s="28">
        <v>5</v>
      </c>
      <c r="I969" s="40">
        <f t="shared" si="2"/>
        <v>0</v>
      </c>
      <c r="J969" s="56">
        <f t="shared" si="3"/>
        <v>0</v>
      </c>
      <c r="K969" s="57">
        <f>($G969+$I969)*THONG_TIN_CHUNG!B$11</f>
        <v>0</v>
      </c>
      <c r="L969" s="58">
        <v>0</v>
      </c>
      <c r="M969" s="59"/>
    </row>
    <row r="970" spans="2:13" ht="96.75" customHeight="1">
      <c r="B970" s="28"/>
      <c r="C970" s="28"/>
      <c r="D970" s="28"/>
      <c r="E970" s="39"/>
      <c r="F970" s="28"/>
      <c r="G970" s="28"/>
      <c r="H970" s="28">
        <v>5</v>
      </c>
      <c r="I970" s="40">
        <f t="shared" si="2"/>
        <v>0</v>
      </c>
      <c r="J970" s="56">
        <f t="shared" si="3"/>
        <v>0</v>
      </c>
      <c r="K970" s="57">
        <f>($G970+$I970)*THONG_TIN_CHUNG!B$11</f>
        <v>0</v>
      </c>
      <c r="L970" s="58">
        <v>0</v>
      </c>
      <c r="M970" s="59"/>
    </row>
    <row r="971" spans="2:13" ht="96.75" customHeight="1">
      <c r="B971" s="28"/>
      <c r="C971" s="28"/>
      <c r="D971" s="28"/>
      <c r="E971" s="39"/>
      <c r="F971" s="28"/>
      <c r="G971" s="28"/>
      <c r="H971" s="28">
        <v>5</v>
      </c>
      <c r="I971" s="40">
        <f t="shared" si="2"/>
        <v>0</v>
      </c>
      <c r="J971" s="56">
        <f t="shared" si="3"/>
        <v>0</v>
      </c>
      <c r="K971" s="57">
        <f>($G971+$I971)*THONG_TIN_CHUNG!B$11</f>
        <v>0</v>
      </c>
      <c r="L971" s="58">
        <v>0</v>
      </c>
      <c r="M971" s="59"/>
    </row>
    <row r="972" spans="2:13" ht="96.75" customHeight="1">
      <c r="B972" s="28"/>
      <c r="C972" s="28"/>
      <c r="D972" s="28"/>
      <c r="E972" s="39"/>
      <c r="F972" s="28"/>
      <c r="G972" s="28"/>
      <c r="H972" s="28">
        <v>5</v>
      </c>
      <c r="I972" s="40">
        <f t="shared" si="2"/>
        <v>0</v>
      </c>
      <c r="J972" s="56">
        <f t="shared" si="3"/>
        <v>0</v>
      </c>
      <c r="K972" s="57">
        <f>($G972+$I972)*THONG_TIN_CHUNG!B$11</f>
        <v>0</v>
      </c>
      <c r="L972" s="58">
        <v>0</v>
      </c>
      <c r="M972" s="59"/>
    </row>
    <row r="973" spans="2:13" ht="96.75" customHeight="1">
      <c r="B973" s="28"/>
      <c r="C973" s="28"/>
      <c r="D973" s="28"/>
      <c r="E973" s="39"/>
      <c r="F973" s="28"/>
      <c r="G973" s="28"/>
      <c r="H973" s="28">
        <v>5</v>
      </c>
      <c r="I973" s="40">
        <f t="shared" si="2"/>
        <v>0</v>
      </c>
      <c r="J973" s="56">
        <f t="shared" si="3"/>
        <v>0</v>
      </c>
      <c r="K973" s="57">
        <f>($G973+$I973)*THONG_TIN_CHUNG!B$11</f>
        <v>0</v>
      </c>
      <c r="L973" s="58">
        <v>0</v>
      </c>
      <c r="M973" s="59"/>
    </row>
    <row r="974" spans="2:13" ht="96.75" customHeight="1">
      <c r="B974" s="28"/>
      <c r="C974" s="28"/>
      <c r="D974" s="28"/>
      <c r="E974" s="39"/>
      <c r="F974" s="28"/>
      <c r="G974" s="28"/>
      <c r="H974" s="28">
        <v>5</v>
      </c>
      <c r="I974" s="40">
        <f t="shared" si="2"/>
        <v>0</v>
      </c>
      <c r="J974" s="56">
        <f t="shared" si="3"/>
        <v>0</v>
      </c>
      <c r="K974" s="57">
        <f>($G974+$I974)*THONG_TIN_CHUNG!B$11</f>
        <v>0</v>
      </c>
      <c r="L974" s="58">
        <v>0</v>
      </c>
      <c r="M974" s="59"/>
    </row>
    <row r="975" spans="2:13" ht="96.75" customHeight="1">
      <c r="B975" s="28"/>
      <c r="C975" s="28"/>
      <c r="D975" s="28"/>
      <c r="E975" s="39"/>
      <c r="F975" s="28"/>
      <c r="G975" s="28"/>
      <c r="H975" s="28">
        <v>5</v>
      </c>
      <c r="I975" s="40">
        <f t="shared" si="2"/>
        <v>0</v>
      </c>
      <c r="J975" s="56">
        <f t="shared" si="3"/>
        <v>0</v>
      </c>
      <c r="K975" s="57">
        <f>($G975+$I975)*THONG_TIN_CHUNG!B$11</f>
        <v>0</v>
      </c>
      <c r="L975" s="58">
        <v>0</v>
      </c>
      <c r="M975" s="59"/>
    </row>
    <row r="976" spans="2:13" ht="96.75" customHeight="1">
      <c r="B976" s="28"/>
      <c r="C976" s="28"/>
      <c r="D976" s="28"/>
      <c r="E976" s="39"/>
      <c r="F976" s="28"/>
      <c r="G976" s="28"/>
      <c r="H976" s="28">
        <v>5</v>
      </c>
      <c r="I976" s="40">
        <f t="shared" si="2"/>
        <v>0</v>
      </c>
      <c r="J976" s="56">
        <f t="shared" si="3"/>
        <v>0</v>
      </c>
      <c r="K976" s="57">
        <f>($G976+$I976)*THONG_TIN_CHUNG!B$11</f>
        <v>0</v>
      </c>
      <c r="L976" s="58">
        <v>0</v>
      </c>
      <c r="M976" s="59"/>
    </row>
    <row r="977" spans="2:13" ht="96.75" customHeight="1">
      <c r="B977" s="28"/>
      <c r="C977" s="28"/>
      <c r="D977" s="28"/>
      <c r="E977" s="39"/>
      <c r="F977" s="28"/>
      <c r="G977" s="28"/>
      <c r="H977" s="28">
        <v>5</v>
      </c>
      <c r="I977" s="40">
        <f t="shared" si="2"/>
        <v>0</v>
      </c>
      <c r="J977" s="56">
        <f t="shared" si="3"/>
        <v>0</v>
      </c>
      <c r="K977" s="57">
        <f>($G977+$I977)*THONG_TIN_CHUNG!B$11</f>
        <v>0</v>
      </c>
      <c r="L977" s="58">
        <v>0</v>
      </c>
      <c r="M977" s="59"/>
    </row>
    <row r="978" spans="2:13" ht="96.75" customHeight="1">
      <c r="B978" s="28"/>
      <c r="C978" s="28"/>
      <c r="D978" s="28"/>
      <c r="E978" s="39"/>
      <c r="F978" s="28"/>
      <c r="G978" s="28"/>
      <c r="H978" s="28">
        <v>5</v>
      </c>
      <c r="I978" s="40">
        <f t="shared" si="2"/>
        <v>0</v>
      </c>
      <c r="J978" s="56">
        <f t="shared" si="3"/>
        <v>0</v>
      </c>
      <c r="K978" s="57">
        <f>($G978+$I978)*THONG_TIN_CHUNG!B$11</f>
        <v>0</v>
      </c>
      <c r="L978" s="58">
        <v>0</v>
      </c>
      <c r="M978" s="59"/>
    </row>
    <row r="979" spans="2:13" ht="96.75" customHeight="1">
      <c r="B979" s="28"/>
      <c r="C979" s="28"/>
      <c r="D979" s="28"/>
      <c r="E979" s="39"/>
      <c r="F979" s="28"/>
      <c r="G979" s="28"/>
      <c r="H979" s="28">
        <v>5</v>
      </c>
      <c r="I979" s="40">
        <f t="shared" si="2"/>
        <v>0</v>
      </c>
      <c r="J979" s="56">
        <f t="shared" si="3"/>
        <v>0</v>
      </c>
      <c r="K979" s="57">
        <f>($G979+$I979)*THONG_TIN_CHUNG!B$11</f>
        <v>0</v>
      </c>
      <c r="L979" s="58">
        <v>0</v>
      </c>
      <c r="M979" s="59"/>
    </row>
    <row r="980" spans="2:13" ht="96.75" customHeight="1">
      <c r="B980" s="28"/>
      <c r="C980" s="28"/>
      <c r="D980" s="28"/>
      <c r="E980" s="39"/>
      <c r="F980" s="28"/>
      <c r="G980" s="28"/>
      <c r="H980" s="28">
        <v>5</v>
      </c>
      <c r="I980" s="40">
        <f t="shared" si="2"/>
        <v>0</v>
      </c>
      <c r="J980" s="56">
        <f t="shared" si="3"/>
        <v>0</v>
      </c>
      <c r="K980" s="57">
        <f>($G980+$I980)*THONG_TIN_CHUNG!B$11</f>
        <v>0</v>
      </c>
      <c r="L980" s="58">
        <v>0</v>
      </c>
      <c r="M980" s="59"/>
    </row>
    <row r="981" spans="2:13" ht="96.75" customHeight="1">
      <c r="B981" s="28"/>
      <c r="C981" s="28"/>
      <c r="D981" s="28"/>
      <c r="E981" s="39"/>
      <c r="F981" s="28"/>
      <c r="G981" s="28"/>
      <c r="H981" s="28">
        <v>5</v>
      </c>
      <c r="I981" s="40">
        <f t="shared" si="2"/>
        <v>0</v>
      </c>
      <c r="J981" s="56">
        <f t="shared" si="3"/>
        <v>0</v>
      </c>
      <c r="K981" s="57">
        <f>($G981+$I981)*THONG_TIN_CHUNG!B$11</f>
        <v>0</v>
      </c>
      <c r="L981" s="58">
        <v>0</v>
      </c>
      <c r="M981" s="59"/>
    </row>
    <row r="982" spans="2:13" ht="96.75" customHeight="1">
      <c r="B982" s="28"/>
      <c r="C982" s="28"/>
      <c r="D982" s="28"/>
      <c r="E982" s="39"/>
      <c r="F982" s="28"/>
      <c r="G982" s="28"/>
      <c r="H982" s="28">
        <v>5</v>
      </c>
      <c r="I982" s="40">
        <f t="shared" si="2"/>
        <v>0</v>
      </c>
      <c r="J982" s="56">
        <f t="shared" si="3"/>
        <v>0</v>
      </c>
      <c r="K982" s="57">
        <f>($G982+$I982)*THONG_TIN_CHUNG!B$11</f>
        <v>0</v>
      </c>
      <c r="L982" s="58">
        <v>0</v>
      </c>
      <c r="M982" s="59"/>
    </row>
    <row r="983" spans="2:13" ht="96.75" customHeight="1">
      <c r="B983" s="28"/>
      <c r="C983" s="28"/>
      <c r="D983" s="28"/>
      <c r="E983" s="39"/>
      <c r="F983" s="28"/>
      <c r="G983" s="28"/>
      <c r="H983" s="28">
        <v>5</v>
      </c>
      <c r="I983" s="40">
        <f t="shared" si="2"/>
        <v>0</v>
      </c>
      <c r="J983" s="56">
        <f t="shared" si="3"/>
        <v>0</v>
      </c>
      <c r="K983" s="57">
        <f>($G983+$I983)*THONG_TIN_CHUNG!B$11</f>
        <v>0</v>
      </c>
      <c r="L983" s="58">
        <v>0</v>
      </c>
      <c r="M983" s="59"/>
    </row>
    <row r="984" spans="2:13" ht="96.75" customHeight="1">
      <c r="B984" s="28"/>
      <c r="C984" s="28"/>
      <c r="D984" s="28"/>
      <c r="E984" s="39"/>
      <c r="F984" s="28"/>
      <c r="G984" s="28"/>
      <c r="H984" s="28">
        <v>5</v>
      </c>
      <c r="I984" s="40">
        <f t="shared" si="2"/>
        <v>0</v>
      </c>
      <c r="J984" s="56">
        <f t="shared" si="3"/>
        <v>0</v>
      </c>
      <c r="K984" s="57">
        <f>($G984+$I984)*THONG_TIN_CHUNG!B$11</f>
        <v>0</v>
      </c>
      <c r="L984" s="58">
        <v>0</v>
      </c>
      <c r="M984" s="59"/>
    </row>
    <row r="985" spans="2:13" ht="96.75" customHeight="1">
      <c r="B985" s="28"/>
      <c r="C985" s="28"/>
      <c r="D985" s="28"/>
      <c r="E985" s="39"/>
      <c r="F985" s="28"/>
      <c r="G985" s="28"/>
      <c r="H985" s="28">
        <v>5</v>
      </c>
      <c r="I985" s="40">
        <f t="shared" si="2"/>
        <v>0</v>
      </c>
      <c r="J985" s="56">
        <f t="shared" si="3"/>
        <v>0</v>
      </c>
      <c r="K985" s="57">
        <f>($G985+$I985)*THONG_TIN_CHUNG!B$11</f>
        <v>0</v>
      </c>
      <c r="L985" s="58">
        <v>0</v>
      </c>
      <c r="M985" s="59"/>
    </row>
    <row r="986" spans="2:13" ht="96.75" customHeight="1">
      <c r="B986" s="28"/>
      <c r="C986" s="28"/>
      <c r="D986" s="28"/>
      <c r="E986" s="39"/>
      <c r="F986" s="28"/>
      <c r="G986" s="28"/>
      <c r="H986" s="28">
        <v>5</v>
      </c>
      <c r="I986" s="40">
        <f t="shared" si="2"/>
        <v>0</v>
      </c>
      <c r="J986" s="56">
        <f t="shared" si="3"/>
        <v>0</v>
      </c>
      <c r="K986" s="57">
        <f>($G986+$I986)*THONG_TIN_CHUNG!B$11</f>
        <v>0</v>
      </c>
      <c r="L986" s="58">
        <v>0</v>
      </c>
      <c r="M986" s="59"/>
    </row>
    <row r="987" spans="2:13" ht="96.75" customHeight="1">
      <c r="B987" s="28"/>
      <c r="C987" s="28"/>
      <c r="D987" s="28"/>
      <c r="E987" s="39"/>
      <c r="F987" s="28"/>
      <c r="G987" s="28"/>
      <c r="H987" s="28">
        <v>5</v>
      </c>
      <c r="I987" s="40">
        <f t="shared" si="2"/>
        <v>0</v>
      </c>
      <c r="J987" s="56">
        <f t="shared" si="3"/>
        <v>0</v>
      </c>
      <c r="K987" s="57">
        <f>($G987+$I987)*THONG_TIN_CHUNG!B$11</f>
        <v>0</v>
      </c>
      <c r="L987" s="58">
        <v>0</v>
      </c>
      <c r="M987" s="59"/>
    </row>
    <row r="988" spans="2:13" ht="96.75" customHeight="1">
      <c r="B988" s="28"/>
      <c r="C988" s="28"/>
      <c r="D988" s="28"/>
      <c r="E988" s="39"/>
      <c r="F988" s="28"/>
      <c r="G988" s="28"/>
      <c r="H988" s="28">
        <v>5</v>
      </c>
      <c r="I988" s="40">
        <f t="shared" si="2"/>
        <v>0</v>
      </c>
      <c r="J988" s="56">
        <f t="shared" si="3"/>
        <v>0</v>
      </c>
      <c r="K988" s="57">
        <f>($G988+$I988)*THONG_TIN_CHUNG!B$11</f>
        <v>0</v>
      </c>
      <c r="L988" s="58">
        <v>0</v>
      </c>
      <c r="M988" s="59"/>
    </row>
    <row r="989" spans="2:13" ht="96.75" customHeight="1">
      <c r="B989" s="28"/>
      <c r="C989" s="28"/>
      <c r="D989" s="28"/>
      <c r="E989" s="39"/>
      <c r="F989" s="28"/>
      <c r="G989" s="28"/>
      <c r="H989" s="28">
        <v>5</v>
      </c>
      <c r="I989" s="40">
        <f t="shared" si="2"/>
        <v>0</v>
      </c>
      <c r="J989" s="56">
        <f t="shared" si="3"/>
        <v>0</v>
      </c>
      <c r="K989" s="57">
        <f>($G989+$I989)*THONG_TIN_CHUNG!B$11</f>
        <v>0</v>
      </c>
      <c r="L989" s="58">
        <v>0</v>
      </c>
      <c r="M989" s="59"/>
    </row>
    <row r="990" spans="2:13" ht="96.75" customHeight="1">
      <c r="B990" s="28"/>
      <c r="C990" s="28"/>
      <c r="D990" s="28"/>
      <c r="E990" s="39"/>
      <c r="F990" s="28"/>
      <c r="G990" s="28"/>
      <c r="H990" s="28">
        <v>5</v>
      </c>
      <c r="I990" s="40">
        <f t="shared" si="2"/>
        <v>0</v>
      </c>
      <c r="J990" s="56">
        <f t="shared" si="3"/>
        <v>0</v>
      </c>
      <c r="K990" s="57">
        <f>($G990+$I990)*THONG_TIN_CHUNG!B$11</f>
        <v>0</v>
      </c>
      <c r="L990" s="58">
        <v>0</v>
      </c>
      <c r="M990" s="59"/>
    </row>
    <row r="991" spans="2:13" ht="96.75" customHeight="1">
      <c r="B991" s="28"/>
      <c r="C991" s="28"/>
      <c r="D991" s="28"/>
      <c r="E991" s="39"/>
      <c r="F991" s="28"/>
      <c r="G991" s="28"/>
      <c r="H991" s="28">
        <v>5</v>
      </c>
      <c r="I991" s="40">
        <f t="shared" si="2"/>
        <v>0</v>
      </c>
      <c r="J991" s="56">
        <f t="shared" si="3"/>
        <v>0</v>
      </c>
      <c r="K991" s="57">
        <f>($G991+$I991)*THONG_TIN_CHUNG!B$11</f>
        <v>0</v>
      </c>
      <c r="L991" s="58">
        <v>0</v>
      </c>
      <c r="M991" s="59"/>
    </row>
    <row r="992" spans="2:13" ht="96.75" customHeight="1">
      <c r="B992" s="28"/>
      <c r="C992" s="28"/>
      <c r="D992" s="28"/>
      <c r="E992" s="39"/>
      <c r="F992" s="28"/>
      <c r="G992" s="28"/>
      <c r="H992" s="28">
        <v>5</v>
      </c>
      <c r="I992" s="40">
        <f t="shared" si="2"/>
        <v>0</v>
      </c>
      <c r="J992" s="56">
        <f t="shared" si="3"/>
        <v>0</v>
      </c>
      <c r="K992" s="57">
        <f>($G992+$I992)*THONG_TIN_CHUNG!B$11</f>
        <v>0</v>
      </c>
      <c r="L992" s="58">
        <v>0</v>
      </c>
      <c r="M992" s="59"/>
    </row>
    <row r="993" spans="2:13" ht="96.75" customHeight="1">
      <c r="B993" s="28"/>
      <c r="C993" s="28"/>
      <c r="D993" s="28"/>
      <c r="E993" s="39"/>
      <c r="F993" s="28"/>
      <c r="G993" s="28"/>
      <c r="H993" s="28">
        <v>5</v>
      </c>
      <c r="I993" s="40">
        <f t="shared" si="2"/>
        <v>0</v>
      </c>
      <c r="J993" s="56">
        <f t="shared" si="3"/>
        <v>0</v>
      </c>
      <c r="K993" s="57">
        <f>($G993+$I993)*THONG_TIN_CHUNG!B$11</f>
        <v>0</v>
      </c>
      <c r="L993" s="58">
        <v>0</v>
      </c>
      <c r="M993" s="59"/>
    </row>
    <row r="994" spans="2:13" ht="96.75" customHeight="1">
      <c r="B994" s="28"/>
      <c r="C994" s="28"/>
      <c r="D994" s="28"/>
      <c r="E994" s="39"/>
      <c r="F994" s="28"/>
      <c r="G994" s="28"/>
      <c r="H994" s="28">
        <v>5</v>
      </c>
      <c r="I994" s="40">
        <f t="shared" si="2"/>
        <v>0</v>
      </c>
      <c r="J994" s="56">
        <f t="shared" si="3"/>
        <v>0</v>
      </c>
      <c r="K994" s="57">
        <f>($G994+$I994)*THONG_TIN_CHUNG!B$11</f>
        <v>0</v>
      </c>
      <c r="L994" s="58">
        <v>0</v>
      </c>
      <c r="M994" s="59"/>
    </row>
    <row r="995" spans="2:13" ht="96.75" customHeight="1">
      <c r="B995" s="28"/>
      <c r="C995" s="28"/>
      <c r="D995" s="28"/>
      <c r="E995" s="39"/>
      <c r="F995" s="28"/>
      <c r="G995" s="28"/>
      <c r="H995" s="28">
        <v>5</v>
      </c>
      <c r="I995" s="40">
        <f t="shared" si="2"/>
        <v>0</v>
      </c>
      <c r="J995" s="56">
        <f t="shared" si="3"/>
        <v>0</v>
      </c>
      <c r="K995" s="57">
        <f>($G995+$I995)*THONG_TIN_CHUNG!B$11</f>
        <v>0</v>
      </c>
      <c r="L995" s="58">
        <v>0</v>
      </c>
      <c r="M995" s="59"/>
    </row>
    <row r="996" spans="2:13" ht="96.75" customHeight="1">
      <c r="B996" s="28"/>
      <c r="C996" s="28"/>
      <c r="D996" s="28"/>
      <c r="E996" s="39"/>
      <c r="F996" s="28"/>
      <c r="G996" s="28"/>
      <c r="H996" s="28">
        <v>5</v>
      </c>
      <c r="I996" s="40">
        <f t="shared" si="2"/>
        <v>0</v>
      </c>
      <c r="J996" s="56">
        <f t="shared" si="3"/>
        <v>0</v>
      </c>
      <c r="K996" s="57">
        <f>($G996+$I996)*THONG_TIN_CHUNG!B$11</f>
        <v>0</v>
      </c>
      <c r="L996" s="58">
        <v>0</v>
      </c>
      <c r="M996" s="59"/>
    </row>
    <row r="997" spans="2:13" ht="96.75" customHeight="1">
      <c r="B997" s="28"/>
      <c r="C997" s="28"/>
      <c r="D997" s="28"/>
      <c r="E997" s="39"/>
      <c r="F997" s="28"/>
      <c r="G997" s="28"/>
      <c r="H997" s="28">
        <v>5</v>
      </c>
      <c r="I997" s="40">
        <f t="shared" si="2"/>
        <v>0</v>
      </c>
      <c r="J997" s="56">
        <f t="shared" si="3"/>
        <v>0</v>
      </c>
      <c r="K997" s="57">
        <f>($G997+$I997)*THONG_TIN_CHUNG!B$11</f>
        <v>0</v>
      </c>
      <c r="L997" s="58">
        <v>0</v>
      </c>
      <c r="M997" s="59"/>
    </row>
    <row r="998" spans="2:13" ht="96.75" customHeight="1">
      <c r="B998" s="28"/>
      <c r="C998" s="28"/>
      <c r="D998" s="28"/>
      <c r="E998" s="39"/>
      <c r="F998" s="28"/>
      <c r="G998" s="28"/>
      <c r="H998" s="28">
        <v>5</v>
      </c>
      <c r="I998" s="40">
        <f t="shared" si="2"/>
        <v>0</v>
      </c>
      <c r="J998" s="56">
        <f t="shared" si="3"/>
        <v>0</v>
      </c>
      <c r="K998" s="57">
        <f>($G998+$I998)*THONG_TIN_CHUNG!B$11</f>
        <v>0</v>
      </c>
      <c r="L998" s="58">
        <v>0</v>
      </c>
      <c r="M998" s="59"/>
    </row>
    <row r="999" spans="2:13" ht="96.75" customHeight="1">
      <c r="B999" s="28"/>
      <c r="C999" s="28"/>
      <c r="D999" s="28"/>
      <c r="E999" s="39"/>
      <c r="F999" s="28"/>
      <c r="G999" s="28"/>
      <c r="H999" s="28">
        <v>5</v>
      </c>
      <c r="I999" s="40">
        <f t="shared" si="2"/>
        <v>0</v>
      </c>
      <c r="J999" s="56">
        <f t="shared" si="3"/>
        <v>0</v>
      </c>
      <c r="K999" s="57">
        <f>($G999+$I999)*THONG_TIN_CHUNG!B$11</f>
        <v>0</v>
      </c>
      <c r="L999" s="58">
        <v>0</v>
      </c>
      <c r="M999" s="59"/>
    </row>
    <row r="1000" spans="2:13" ht="96.75" customHeight="1">
      <c r="B1000" s="28"/>
      <c r="C1000" s="28"/>
      <c r="D1000" s="28"/>
      <c r="E1000" s="39"/>
      <c r="F1000" s="28"/>
      <c r="G1000" s="28"/>
      <c r="H1000" s="28">
        <v>5</v>
      </c>
      <c r="I1000" s="40">
        <f t="shared" si="2"/>
        <v>0</v>
      </c>
      <c r="J1000" s="56">
        <f t="shared" si="3"/>
        <v>0</v>
      </c>
      <c r="K1000" s="57">
        <f>($G1000+$I1000)*THONG_TIN_CHUNG!B$11</f>
        <v>0</v>
      </c>
      <c r="L1000" s="58">
        <v>0</v>
      </c>
      <c r="M1000" s="59"/>
    </row>
    <row r="1001" spans="2:13" ht="96.75" customHeight="1">
      <c r="B1001" s="28"/>
      <c r="C1001" s="28"/>
      <c r="D1001" s="28"/>
      <c r="E1001" s="39"/>
      <c r="F1001" s="28"/>
      <c r="G1001" s="28"/>
      <c r="H1001" s="28">
        <v>5</v>
      </c>
      <c r="I1001" s="40">
        <f t="shared" si="2"/>
        <v>0</v>
      </c>
      <c r="J1001" s="56">
        <f t="shared" si="3"/>
        <v>0</v>
      </c>
      <c r="K1001" s="57">
        <f>($G1001+$I1001)*THONG_TIN_CHUNG!B$11</f>
        <v>0</v>
      </c>
      <c r="L1001" s="58">
        <v>0</v>
      </c>
      <c r="M1001" s="59"/>
    </row>
    <row r="1002" spans="2:13" ht="96.75" customHeight="1">
      <c r="B1002" s="28"/>
      <c r="C1002" s="28"/>
      <c r="D1002" s="28"/>
      <c r="E1002" s="39"/>
      <c r="F1002" s="28"/>
      <c r="G1002" s="28"/>
      <c r="H1002" s="28">
        <v>5</v>
      </c>
      <c r="I1002" s="40">
        <f t="shared" si="2"/>
        <v>0</v>
      </c>
      <c r="J1002" s="56">
        <f t="shared" si="3"/>
        <v>0</v>
      </c>
      <c r="K1002" s="57">
        <f>($G1002+$I1002)*THONG_TIN_CHUNG!B$11</f>
        <v>0</v>
      </c>
      <c r="L1002" s="58">
        <v>0</v>
      </c>
      <c r="M1002" s="59"/>
    </row>
    <row r="1003" spans="2:13" ht="96.75" customHeight="1">
      <c r="B1003" s="28"/>
      <c r="C1003" s="28"/>
      <c r="D1003" s="28"/>
      <c r="E1003" s="39"/>
      <c r="F1003" s="28"/>
      <c r="G1003" s="28"/>
      <c r="H1003" s="28">
        <v>5</v>
      </c>
      <c r="I1003" s="40">
        <f t="shared" si="2"/>
        <v>0</v>
      </c>
      <c r="J1003" s="56">
        <f t="shared" si="3"/>
        <v>0</v>
      </c>
      <c r="K1003" s="57">
        <f>($G1003+$I1003)*THONG_TIN_CHUNG!B$11</f>
        <v>0</v>
      </c>
      <c r="L1003" s="58">
        <v>0</v>
      </c>
      <c r="M1003" s="59"/>
    </row>
    <row r="1004" spans="2:13" ht="96.75" customHeight="1">
      <c r="B1004" s="28"/>
      <c r="C1004" s="28"/>
      <c r="D1004" s="28"/>
      <c r="E1004" s="39"/>
      <c r="F1004" s="28"/>
      <c r="G1004" s="28"/>
      <c r="H1004" s="28">
        <v>5</v>
      </c>
      <c r="I1004" s="40">
        <f t="shared" si="2"/>
        <v>0</v>
      </c>
      <c r="J1004" s="56">
        <f t="shared" si="3"/>
        <v>0</v>
      </c>
      <c r="K1004" s="57">
        <f>($G1004+$I1004)*THONG_TIN_CHUNG!B$11</f>
        <v>0</v>
      </c>
      <c r="L1004" s="58">
        <v>0</v>
      </c>
      <c r="M1004" s="59"/>
    </row>
    <row r="1005" spans="2:13" ht="96.75" customHeight="1">
      <c r="B1005" s="28"/>
      <c r="C1005" s="28"/>
      <c r="D1005" s="28"/>
      <c r="E1005" s="39"/>
      <c r="F1005" s="28"/>
      <c r="G1005" s="28"/>
      <c r="H1005" s="28">
        <v>5</v>
      </c>
      <c r="I1005" s="40">
        <f t="shared" si="2"/>
        <v>0</v>
      </c>
      <c r="J1005" s="56">
        <f t="shared" si="3"/>
        <v>0</v>
      </c>
      <c r="K1005" s="57">
        <f>($G1005+$I1005)*THONG_TIN_CHUNG!B$11</f>
        <v>0</v>
      </c>
      <c r="L1005" s="58">
        <v>0</v>
      </c>
      <c r="M1005" s="59"/>
    </row>
    <row r="1006" spans="2:13" ht="96.75" customHeight="1">
      <c r="B1006" s="28"/>
      <c r="C1006" s="28"/>
      <c r="D1006" s="28"/>
      <c r="E1006" s="39"/>
      <c r="F1006" s="28"/>
      <c r="G1006" s="28"/>
      <c r="H1006" s="28">
        <v>5</v>
      </c>
      <c r="I1006" s="40">
        <f t="shared" si="2"/>
        <v>0</v>
      </c>
      <c r="J1006" s="56">
        <f t="shared" si="3"/>
        <v>0</v>
      </c>
      <c r="K1006" s="57">
        <f>($G1006+$I1006)*THONG_TIN_CHUNG!B$11</f>
        <v>0</v>
      </c>
      <c r="L1006" s="58">
        <v>0</v>
      </c>
      <c r="M1006" s="59"/>
    </row>
    <row r="1007" spans="2:13" ht="96.75" customHeight="1">
      <c r="B1007" s="28"/>
      <c r="C1007" s="28"/>
      <c r="D1007" s="28"/>
      <c r="E1007" s="39"/>
      <c r="F1007" s="28"/>
      <c r="G1007" s="28"/>
      <c r="H1007" s="28">
        <v>5</v>
      </c>
      <c r="I1007" s="40">
        <f t="shared" si="2"/>
        <v>0</v>
      </c>
      <c r="J1007" s="56">
        <f t="shared" si="3"/>
        <v>0</v>
      </c>
      <c r="K1007" s="57">
        <f>($G1007+$I1007)*THONG_TIN_CHUNG!B$11</f>
        <v>0</v>
      </c>
      <c r="L1007" s="58">
        <v>0</v>
      </c>
      <c r="M1007" s="59"/>
    </row>
    <row r="1008" spans="2:13" ht="96.75" customHeight="1">
      <c r="B1008" s="28"/>
      <c r="C1008" s="28"/>
      <c r="D1008" s="28"/>
      <c r="E1008" s="39"/>
      <c r="F1008" s="28"/>
      <c r="G1008" s="28"/>
      <c r="H1008" s="28">
        <v>5</v>
      </c>
      <c r="I1008" s="40">
        <f t="shared" si="2"/>
        <v>0</v>
      </c>
      <c r="J1008" s="56">
        <f t="shared" si="3"/>
        <v>0</v>
      </c>
      <c r="K1008" s="57">
        <f>($G1008+$I1008)*THONG_TIN_CHUNG!B$11</f>
        <v>0</v>
      </c>
      <c r="L1008" s="58">
        <v>0</v>
      </c>
      <c r="M1008" s="59"/>
    </row>
    <row r="1009" spans="2:13" ht="96.75" customHeight="1">
      <c r="B1009" s="28"/>
      <c r="C1009" s="28"/>
      <c r="D1009" s="28"/>
      <c r="E1009" s="39"/>
      <c r="F1009" s="28"/>
      <c r="G1009" s="28"/>
      <c r="H1009" s="28">
        <v>5</v>
      </c>
      <c r="I1009" s="40">
        <f t="shared" si="2"/>
        <v>0</v>
      </c>
      <c r="J1009" s="56">
        <f t="shared" si="3"/>
        <v>0</v>
      </c>
      <c r="K1009" s="57">
        <f>($G1009+$I1009)*THONG_TIN_CHUNG!B$11</f>
        <v>0</v>
      </c>
      <c r="L1009" s="58">
        <v>0</v>
      </c>
      <c r="M1009" s="59"/>
    </row>
    <row r="1010" spans="2:13" ht="96.75" customHeight="1">
      <c r="B1010" s="28"/>
      <c r="C1010" s="28"/>
      <c r="D1010" s="28"/>
      <c r="E1010" s="39"/>
      <c r="F1010" s="28"/>
      <c r="G1010" s="28"/>
      <c r="H1010" s="28">
        <v>5</v>
      </c>
      <c r="I1010" s="40">
        <f t="shared" si="2"/>
        <v>0</v>
      </c>
      <c r="J1010" s="56">
        <f t="shared" si="3"/>
        <v>0</v>
      </c>
      <c r="K1010" s="57">
        <f>($G1010+$I1010)*THONG_TIN_CHUNG!B$11</f>
        <v>0</v>
      </c>
      <c r="L1010" s="58">
        <v>0</v>
      </c>
      <c r="M1010" s="59"/>
    </row>
    <row r="1011" spans="2:13" ht="96.75" customHeight="1">
      <c r="B1011" s="28"/>
      <c r="C1011" s="28"/>
      <c r="D1011" s="28"/>
      <c r="E1011" s="39"/>
      <c r="F1011" s="28"/>
      <c r="G1011" s="28"/>
      <c r="H1011" s="28">
        <v>5</v>
      </c>
      <c r="I1011" s="40">
        <f t="shared" si="2"/>
        <v>0</v>
      </c>
      <c r="J1011" s="56">
        <f t="shared" si="3"/>
        <v>0</v>
      </c>
      <c r="K1011" s="57">
        <f>($G1011+$I1011)*THONG_TIN_CHUNG!B$11</f>
        <v>0</v>
      </c>
      <c r="L1011" s="58">
        <v>0</v>
      </c>
      <c r="M1011" s="59"/>
    </row>
    <row r="1012" spans="2:13" ht="96.75" customHeight="1">
      <c r="B1012" s="28"/>
      <c r="C1012" s="28"/>
      <c r="D1012" s="28"/>
      <c r="E1012" s="39"/>
      <c r="F1012" s="28"/>
      <c r="G1012" s="28"/>
      <c r="H1012" s="28">
        <v>5</v>
      </c>
      <c r="I1012" s="40">
        <f t="shared" si="2"/>
        <v>0</v>
      </c>
      <c r="J1012" s="56">
        <f t="shared" si="3"/>
        <v>0</v>
      </c>
      <c r="K1012" s="57">
        <f>($G1012+$I1012)*THONG_TIN_CHUNG!B$11</f>
        <v>0</v>
      </c>
      <c r="L1012" s="58">
        <v>0</v>
      </c>
      <c r="M1012" s="59"/>
    </row>
    <row r="1013" spans="2:13" ht="96.75" customHeight="1">
      <c r="B1013" s="28"/>
      <c r="C1013" s="28"/>
      <c r="D1013" s="28"/>
      <c r="E1013" s="39"/>
      <c r="F1013" s="28"/>
      <c r="G1013" s="28"/>
      <c r="H1013" s="28">
        <v>5</v>
      </c>
      <c r="I1013" s="40">
        <f t="shared" si="2"/>
        <v>0</v>
      </c>
      <c r="J1013" s="56">
        <f t="shared" si="3"/>
        <v>0</v>
      </c>
      <c r="K1013" s="57">
        <f>($G1013+$I1013)*THONG_TIN_CHUNG!B$11</f>
        <v>0</v>
      </c>
      <c r="L1013" s="58">
        <v>0</v>
      </c>
      <c r="M1013" s="59"/>
    </row>
    <row r="1014" spans="2:13" ht="96.75" customHeight="1">
      <c r="B1014" s="28"/>
      <c r="C1014" s="28"/>
      <c r="D1014" s="28"/>
      <c r="E1014" s="39"/>
      <c r="F1014" s="28"/>
      <c r="G1014" s="28"/>
      <c r="H1014" s="28">
        <v>5</v>
      </c>
      <c r="I1014" s="40">
        <f t="shared" si="2"/>
        <v>0</v>
      </c>
      <c r="J1014" s="56">
        <f t="shared" si="3"/>
        <v>0</v>
      </c>
      <c r="K1014" s="57">
        <f>($G1014+$I1014)*THONG_TIN_CHUNG!B$11</f>
        <v>0</v>
      </c>
      <c r="L1014" s="58">
        <v>0</v>
      </c>
      <c r="M1014" s="59"/>
    </row>
    <row r="1015" spans="2:13" ht="96.75" customHeight="1">
      <c r="B1015" s="28"/>
      <c r="C1015" s="28"/>
      <c r="D1015" s="28"/>
      <c r="E1015" s="39"/>
      <c r="F1015" s="28"/>
      <c r="G1015" s="28"/>
      <c r="H1015" s="28">
        <v>5</v>
      </c>
      <c r="I1015" s="40">
        <f t="shared" si="2"/>
        <v>0</v>
      </c>
      <c r="J1015" s="56">
        <f t="shared" si="3"/>
        <v>0</v>
      </c>
      <c r="K1015" s="57">
        <f>($G1015+$I1015)*THONG_TIN_CHUNG!B$11</f>
        <v>0</v>
      </c>
      <c r="L1015" s="58">
        <v>0</v>
      </c>
      <c r="M1015" s="59"/>
    </row>
    <row r="1016" spans="2:13" ht="96.75" customHeight="1">
      <c r="B1016" s="28"/>
      <c r="C1016" s="28"/>
      <c r="D1016" s="28"/>
      <c r="E1016" s="39"/>
      <c r="F1016" s="28"/>
      <c r="G1016" s="28"/>
      <c r="H1016" s="28">
        <v>5</v>
      </c>
      <c r="I1016" s="40">
        <f t="shared" si="2"/>
        <v>0</v>
      </c>
      <c r="J1016" s="56">
        <f t="shared" si="3"/>
        <v>0</v>
      </c>
      <c r="K1016" s="57">
        <f>($G1016+$I1016)*THONG_TIN_CHUNG!B$11</f>
        <v>0</v>
      </c>
      <c r="L1016" s="58">
        <v>0</v>
      </c>
      <c r="M1016" s="59"/>
    </row>
    <row r="1017" spans="2:13" ht="96.75" customHeight="1">
      <c r="B1017" s="28"/>
      <c r="C1017" s="28"/>
      <c r="D1017" s="28"/>
      <c r="E1017" s="39"/>
      <c r="F1017" s="28"/>
      <c r="G1017" s="28"/>
      <c r="H1017" s="28">
        <v>5</v>
      </c>
      <c r="I1017" s="40">
        <f t="shared" si="2"/>
        <v>0</v>
      </c>
      <c r="J1017" s="56">
        <f t="shared" si="3"/>
        <v>0</v>
      </c>
      <c r="K1017" s="57">
        <f>($G1017+$I1017)*THONG_TIN_CHUNG!B$11</f>
        <v>0</v>
      </c>
      <c r="L1017" s="58">
        <v>0</v>
      </c>
      <c r="M1017" s="59"/>
    </row>
    <row r="1018" spans="2:13" ht="96.75" customHeight="1">
      <c r="B1018" s="28"/>
      <c r="C1018" s="28"/>
      <c r="D1018" s="28"/>
      <c r="E1018" s="39"/>
      <c r="F1018" s="28"/>
      <c r="G1018" s="28"/>
      <c r="H1018" s="28">
        <v>5</v>
      </c>
      <c r="I1018" s="40">
        <f t="shared" si="2"/>
        <v>0</v>
      </c>
      <c r="J1018" s="56">
        <f t="shared" si="3"/>
        <v>0</v>
      </c>
      <c r="K1018" s="57">
        <f>($G1018+$I1018)*THONG_TIN_CHUNG!B$11</f>
        <v>0</v>
      </c>
      <c r="L1018" s="58">
        <v>0</v>
      </c>
      <c r="M1018" s="59"/>
    </row>
    <row r="1019" spans="2:13" ht="96.75" customHeight="1">
      <c r="B1019" s="28"/>
      <c r="C1019" s="28"/>
      <c r="D1019" s="28"/>
      <c r="E1019" s="39"/>
      <c r="F1019" s="28"/>
      <c r="G1019" s="28"/>
      <c r="H1019" s="28">
        <v>5</v>
      </c>
      <c r="I1019" s="40">
        <f t="shared" si="2"/>
        <v>0</v>
      </c>
      <c r="J1019" s="56">
        <f t="shared" si="3"/>
        <v>0</v>
      </c>
      <c r="K1019" s="57">
        <f>($G1019+$I1019)*THONG_TIN_CHUNG!B$11</f>
        <v>0</v>
      </c>
      <c r="L1019" s="58">
        <v>0</v>
      </c>
      <c r="M1019" s="59"/>
    </row>
    <row r="1020" spans="2:13" ht="96.75" customHeight="1">
      <c r="B1020" s="28"/>
      <c r="C1020" s="28"/>
      <c r="D1020" s="28"/>
      <c r="E1020" s="39"/>
      <c r="F1020" s="28"/>
      <c r="G1020" s="28"/>
      <c r="H1020" s="28">
        <v>5</v>
      </c>
      <c r="I1020" s="40">
        <f t="shared" si="2"/>
        <v>0</v>
      </c>
      <c r="J1020" s="56">
        <f t="shared" si="3"/>
        <v>0</v>
      </c>
      <c r="K1020" s="57">
        <f>($G1020+$I1020)*THONG_TIN_CHUNG!B$11</f>
        <v>0</v>
      </c>
      <c r="L1020" s="58">
        <v>0</v>
      </c>
      <c r="M1020" s="59"/>
    </row>
    <row r="1021" spans="2:13" ht="96.75" customHeight="1">
      <c r="B1021" s="28"/>
      <c r="C1021" s="28"/>
      <c r="D1021" s="28"/>
      <c r="E1021" s="39"/>
      <c r="F1021" s="28"/>
      <c r="G1021" s="28"/>
      <c r="H1021" s="28">
        <v>5</v>
      </c>
      <c r="I1021" s="40">
        <f t="shared" si="2"/>
        <v>0</v>
      </c>
      <c r="J1021" s="56">
        <f t="shared" si="3"/>
        <v>0</v>
      </c>
      <c r="K1021" s="57">
        <f>($G1021+$I1021)*THONG_TIN_CHUNG!B$11</f>
        <v>0</v>
      </c>
      <c r="L1021" s="58">
        <v>0</v>
      </c>
      <c r="M1021" s="59"/>
    </row>
    <row r="1022" spans="2:13" ht="96.75" customHeight="1">
      <c r="B1022" s="28"/>
      <c r="C1022" s="28"/>
      <c r="D1022" s="28"/>
      <c r="E1022" s="39"/>
      <c r="F1022" s="28"/>
      <c r="G1022" s="28"/>
      <c r="H1022" s="28">
        <v>5</v>
      </c>
      <c r="I1022" s="40">
        <f t="shared" si="2"/>
        <v>0</v>
      </c>
      <c r="J1022" s="56">
        <f t="shared" si="3"/>
        <v>0</v>
      </c>
      <c r="K1022" s="57">
        <f>($G1022+$I1022)*THONG_TIN_CHUNG!B$11</f>
        <v>0</v>
      </c>
      <c r="L1022" s="58">
        <v>0</v>
      </c>
      <c r="M1022" s="59"/>
    </row>
    <row r="1023" spans="2:13" ht="96.75" customHeight="1">
      <c r="B1023" s="28"/>
      <c r="C1023" s="28"/>
      <c r="D1023" s="28"/>
      <c r="E1023" s="39"/>
      <c r="F1023" s="28"/>
      <c r="G1023" s="28"/>
      <c r="H1023" s="28">
        <v>5</v>
      </c>
      <c r="I1023" s="40">
        <f t="shared" si="2"/>
        <v>0</v>
      </c>
      <c r="J1023" s="56">
        <f t="shared" si="3"/>
        <v>0</v>
      </c>
      <c r="K1023" s="57">
        <f>($G1023+$I1023)*THONG_TIN_CHUNG!B$11</f>
        <v>0</v>
      </c>
      <c r="L1023" s="58">
        <v>0</v>
      </c>
      <c r="M1023" s="59"/>
    </row>
    <row r="1024" spans="2:13" ht="96.75" customHeight="1">
      <c r="B1024" s="28"/>
      <c r="C1024" s="28"/>
      <c r="D1024" s="28"/>
      <c r="E1024" s="39"/>
      <c r="F1024" s="28"/>
      <c r="G1024" s="28"/>
      <c r="H1024" s="28">
        <v>5</v>
      </c>
      <c r="I1024" s="40">
        <f t="shared" si="2"/>
        <v>0</v>
      </c>
      <c r="J1024" s="56">
        <f t="shared" si="3"/>
        <v>0</v>
      </c>
      <c r="K1024" s="57">
        <f>($G1024+$I1024)*THONG_TIN_CHUNG!B$11</f>
        <v>0</v>
      </c>
      <c r="L1024" s="58">
        <v>0</v>
      </c>
      <c r="M1024" s="59"/>
    </row>
    <row r="1025" spans="2:13" ht="96.75" customHeight="1">
      <c r="B1025" s="28"/>
      <c r="C1025" s="28"/>
      <c r="D1025" s="28"/>
      <c r="E1025" s="39"/>
      <c r="F1025" s="28"/>
      <c r="G1025" s="28"/>
      <c r="H1025" s="28">
        <v>5</v>
      </c>
      <c r="I1025" s="40">
        <f t="shared" si="2"/>
        <v>0</v>
      </c>
      <c r="J1025" s="56">
        <f t="shared" si="3"/>
        <v>0</v>
      </c>
      <c r="K1025" s="57">
        <f>($G1025+$I1025)*THONG_TIN_CHUNG!B$11</f>
        <v>0</v>
      </c>
      <c r="L1025" s="58">
        <v>0</v>
      </c>
      <c r="M1025" s="59"/>
    </row>
    <row r="1026" spans="2:13" ht="96.75" customHeight="1">
      <c r="B1026" s="28"/>
      <c r="C1026" s="28"/>
      <c r="D1026" s="28"/>
      <c r="E1026" s="39"/>
      <c r="F1026" s="28"/>
      <c r="G1026" s="28"/>
      <c r="H1026" s="28">
        <v>5</v>
      </c>
      <c r="I1026" s="40">
        <f t="shared" si="2"/>
        <v>0</v>
      </c>
      <c r="J1026" s="56">
        <f t="shared" si="3"/>
        <v>0</v>
      </c>
      <c r="K1026" s="57">
        <f>($G1026+$I1026)*THONG_TIN_CHUNG!B$11</f>
        <v>0</v>
      </c>
      <c r="L1026" s="58">
        <v>0</v>
      </c>
      <c r="M1026" s="59"/>
    </row>
    <row r="1027" spans="2:13" ht="96.75" customHeight="1">
      <c r="B1027" s="28"/>
      <c r="C1027" s="28"/>
      <c r="D1027" s="28"/>
      <c r="E1027" s="39"/>
      <c r="F1027" s="28"/>
      <c r="G1027" s="28"/>
      <c r="H1027" s="28">
        <v>5</v>
      </c>
      <c r="I1027" s="40">
        <f t="shared" si="2"/>
        <v>0</v>
      </c>
      <c r="J1027" s="56">
        <f t="shared" si="3"/>
        <v>0</v>
      </c>
      <c r="K1027" s="57">
        <f>($G1027+$I1027)*THONG_TIN_CHUNG!B$11</f>
        <v>0</v>
      </c>
      <c r="L1027" s="58">
        <v>0</v>
      </c>
      <c r="M1027" s="59"/>
    </row>
    <row r="1028" spans="2:13" ht="96.75" customHeight="1">
      <c r="B1028" s="28"/>
      <c r="C1028" s="28"/>
      <c r="D1028" s="28"/>
      <c r="E1028" s="39"/>
      <c r="F1028" s="28"/>
      <c r="G1028" s="28"/>
      <c r="H1028" s="28">
        <v>5</v>
      </c>
      <c r="I1028" s="40">
        <f t="shared" si="2"/>
        <v>0</v>
      </c>
      <c r="J1028" s="56">
        <f t="shared" si="3"/>
        <v>0</v>
      </c>
      <c r="K1028" s="57">
        <f>($G1028+$I1028)*THONG_TIN_CHUNG!B$11</f>
        <v>0</v>
      </c>
      <c r="L1028" s="58">
        <v>0</v>
      </c>
      <c r="M1028" s="59"/>
    </row>
    <row r="1029" spans="2:13" ht="96.75" customHeight="1">
      <c r="B1029" s="28"/>
      <c r="C1029" s="28"/>
      <c r="D1029" s="28"/>
      <c r="E1029" s="39"/>
      <c r="F1029" s="28"/>
      <c r="G1029" s="28"/>
      <c r="H1029" s="28">
        <v>5</v>
      </c>
      <c r="I1029" s="40">
        <f t="shared" si="2"/>
        <v>0</v>
      </c>
      <c r="J1029" s="56">
        <f t="shared" si="3"/>
        <v>0</v>
      </c>
      <c r="K1029" s="57">
        <f>($G1029+$I1029)*THONG_TIN_CHUNG!B$11</f>
        <v>0</v>
      </c>
      <c r="L1029" s="58">
        <v>0</v>
      </c>
      <c r="M1029" s="59"/>
    </row>
    <row r="1030" spans="2:13" ht="96.75" customHeight="1">
      <c r="B1030" s="28"/>
      <c r="C1030" s="28"/>
      <c r="D1030" s="28"/>
      <c r="E1030" s="39"/>
      <c r="F1030" s="28"/>
      <c r="G1030" s="28"/>
      <c r="H1030" s="28">
        <v>5</v>
      </c>
      <c r="I1030" s="40">
        <f t="shared" si="2"/>
        <v>0</v>
      </c>
      <c r="J1030" s="56">
        <f t="shared" si="3"/>
        <v>0</v>
      </c>
      <c r="K1030" s="57">
        <f>($G1030+$I1030)*THONG_TIN_CHUNG!B$11</f>
        <v>0</v>
      </c>
      <c r="L1030" s="58">
        <v>0</v>
      </c>
      <c r="M1030" s="59"/>
    </row>
    <row r="1031" spans="2:13" ht="96.75" customHeight="1">
      <c r="B1031" s="28"/>
      <c r="C1031" s="28"/>
      <c r="D1031" s="28"/>
      <c r="E1031" s="39"/>
      <c r="F1031" s="28"/>
      <c r="G1031" s="28"/>
      <c r="H1031" s="28">
        <v>5</v>
      </c>
      <c r="I1031" s="40">
        <f t="shared" si="2"/>
        <v>0</v>
      </c>
      <c r="J1031" s="56">
        <f t="shared" si="3"/>
        <v>0</v>
      </c>
      <c r="K1031" s="57">
        <f>($G1031+$I1031)*THONG_TIN_CHUNG!B$11</f>
        <v>0</v>
      </c>
      <c r="L1031" s="58">
        <v>0</v>
      </c>
      <c r="M1031" s="59"/>
    </row>
    <row r="1032" spans="2:13" ht="96.75" customHeight="1">
      <c r="B1032" s="28"/>
      <c r="C1032" s="28"/>
      <c r="D1032" s="28"/>
      <c r="E1032" s="39"/>
      <c r="F1032" s="28"/>
      <c r="G1032" s="28"/>
      <c r="H1032" s="28">
        <v>5</v>
      </c>
      <c r="I1032" s="40">
        <f t="shared" si="2"/>
        <v>0</v>
      </c>
      <c r="J1032" s="56">
        <f t="shared" si="3"/>
        <v>0</v>
      </c>
      <c r="K1032" s="57">
        <f>($G1032+$I1032)*THONG_TIN_CHUNG!B$11</f>
        <v>0</v>
      </c>
      <c r="L1032" s="58">
        <v>0</v>
      </c>
      <c r="M1032" s="59"/>
    </row>
    <row r="1033" spans="2:13" ht="96.75" customHeight="1">
      <c r="B1033" s="28"/>
      <c r="C1033" s="28"/>
      <c r="D1033" s="28"/>
      <c r="E1033" s="39"/>
      <c r="F1033" s="28"/>
      <c r="G1033" s="28"/>
      <c r="H1033" s="28">
        <v>5</v>
      </c>
      <c r="I1033" s="40">
        <f t="shared" si="2"/>
        <v>0</v>
      </c>
      <c r="J1033" s="56">
        <f t="shared" si="3"/>
        <v>0</v>
      </c>
      <c r="K1033" s="57">
        <f>($G1033+$I1033)*THONG_TIN_CHUNG!B$11</f>
        <v>0</v>
      </c>
      <c r="L1033" s="58">
        <v>0</v>
      </c>
      <c r="M1033" s="59"/>
    </row>
    <row r="1034" spans="2:13" ht="96.75" customHeight="1">
      <c r="B1034" s="28"/>
      <c r="C1034" s="28"/>
      <c r="D1034" s="28"/>
      <c r="E1034" s="39"/>
      <c r="F1034" s="28"/>
      <c r="G1034" s="28"/>
      <c r="H1034" s="28">
        <v>5</v>
      </c>
      <c r="I1034" s="40">
        <f t="shared" si="2"/>
        <v>0</v>
      </c>
      <c r="J1034" s="56">
        <f t="shared" si="3"/>
        <v>0</v>
      </c>
      <c r="K1034" s="57">
        <f>($G1034+$I1034)*THONG_TIN_CHUNG!B$11</f>
        <v>0</v>
      </c>
      <c r="L1034" s="58">
        <v>0</v>
      </c>
      <c r="M1034" s="59"/>
    </row>
    <row r="1035" spans="2:13" ht="96.75" customHeight="1">
      <c r="B1035" s="28"/>
      <c r="C1035" s="28"/>
      <c r="D1035" s="28"/>
      <c r="E1035" s="39"/>
      <c r="F1035" s="28"/>
      <c r="G1035" s="28"/>
      <c r="H1035" s="28">
        <v>5</v>
      </c>
      <c r="I1035" s="40">
        <f t="shared" si="2"/>
        <v>0</v>
      </c>
      <c r="J1035" s="56">
        <f t="shared" si="3"/>
        <v>0</v>
      </c>
      <c r="K1035" s="57">
        <f>($G1035+$I1035)*THONG_TIN_CHUNG!B$11</f>
        <v>0</v>
      </c>
      <c r="L1035" s="58">
        <v>0</v>
      </c>
      <c r="M1035" s="59"/>
    </row>
    <row r="1036" spans="2:13" ht="96.75" customHeight="1">
      <c r="B1036" s="28"/>
      <c r="C1036" s="28"/>
      <c r="D1036" s="28"/>
      <c r="E1036" s="39"/>
      <c r="F1036" s="28"/>
      <c r="G1036" s="28"/>
      <c r="H1036" s="28">
        <v>5</v>
      </c>
      <c r="I1036" s="40">
        <f t="shared" si="2"/>
        <v>0</v>
      </c>
      <c r="J1036" s="56">
        <f t="shared" si="3"/>
        <v>0</v>
      </c>
      <c r="K1036" s="57">
        <f>($G1036+$I1036)*THONG_TIN_CHUNG!B$11</f>
        <v>0</v>
      </c>
      <c r="L1036" s="58">
        <v>0</v>
      </c>
      <c r="M1036" s="59"/>
    </row>
    <row r="1037" spans="2:13" ht="96.75" customHeight="1">
      <c r="B1037" s="28"/>
      <c r="C1037" s="28"/>
      <c r="D1037" s="28"/>
      <c r="E1037" s="39"/>
      <c r="F1037" s="28"/>
      <c r="G1037" s="28"/>
      <c r="H1037" s="28">
        <v>5</v>
      </c>
      <c r="I1037" s="40">
        <f t="shared" si="2"/>
        <v>0</v>
      </c>
      <c r="J1037" s="56">
        <f t="shared" si="3"/>
        <v>0</v>
      </c>
      <c r="K1037" s="57">
        <f>($G1037+$I1037)*THONG_TIN_CHUNG!B$11</f>
        <v>0</v>
      </c>
      <c r="L1037" s="58">
        <v>0</v>
      </c>
      <c r="M1037" s="59"/>
    </row>
    <row r="1038" spans="2:13" ht="96.75" customHeight="1">
      <c r="B1038" s="28"/>
      <c r="C1038" s="28"/>
      <c r="D1038" s="28"/>
      <c r="E1038" s="39"/>
      <c r="F1038" s="28"/>
      <c r="G1038" s="28"/>
      <c r="H1038" s="28">
        <v>5</v>
      </c>
      <c r="I1038" s="40">
        <f t="shared" si="2"/>
        <v>0</v>
      </c>
      <c r="J1038" s="56">
        <f t="shared" si="3"/>
        <v>0</v>
      </c>
      <c r="K1038" s="57">
        <f>($G1038+$I1038)*THONG_TIN_CHUNG!B$11</f>
        <v>0</v>
      </c>
      <c r="L1038" s="58">
        <v>0</v>
      </c>
      <c r="M1038" s="59"/>
    </row>
    <row r="1039" spans="2:13" ht="96.75" customHeight="1">
      <c r="B1039" s="28"/>
      <c r="C1039" s="28"/>
      <c r="D1039" s="28"/>
      <c r="E1039" s="39"/>
      <c r="F1039" s="28"/>
      <c r="G1039" s="28"/>
      <c r="H1039" s="28">
        <v>5</v>
      </c>
      <c r="I1039" s="40">
        <f t="shared" si="2"/>
        <v>0</v>
      </c>
      <c r="J1039" s="56">
        <f t="shared" si="3"/>
        <v>0</v>
      </c>
      <c r="K1039" s="57">
        <f>($G1039+$I1039)*THONG_TIN_CHUNG!B$11</f>
        <v>0</v>
      </c>
      <c r="L1039" s="58">
        <v>0</v>
      </c>
      <c r="M1039" s="59"/>
    </row>
    <row r="1040" spans="2:13" ht="96.75" customHeight="1">
      <c r="B1040" s="28"/>
      <c r="C1040" s="28"/>
      <c r="D1040" s="28"/>
      <c r="E1040" s="39"/>
      <c r="F1040" s="28"/>
      <c r="G1040" s="28"/>
      <c r="H1040" s="28">
        <v>5</v>
      </c>
      <c r="I1040" s="40">
        <f t="shared" si="2"/>
        <v>0</v>
      </c>
      <c r="J1040" s="56">
        <f t="shared" si="3"/>
        <v>0</v>
      </c>
      <c r="K1040" s="57">
        <f>($G1040+$I1040)*THONG_TIN_CHUNG!B$11</f>
        <v>0</v>
      </c>
      <c r="L1040" s="58">
        <v>0</v>
      </c>
      <c r="M1040" s="59"/>
    </row>
    <row r="1041" spans="2:13" ht="96.75" customHeight="1">
      <c r="B1041" s="28"/>
      <c r="C1041" s="28"/>
      <c r="D1041" s="28"/>
      <c r="E1041" s="39"/>
      <c r="F1041" s="28"/>
      <c r="G1041" s="28"/>
      <c r="H1041" s="28">
        <v>5</v>
      </c>
      <c r="I1041" s="40">
        <f t="shared" si="2"/>
        <v>0</v>
      </c>
      <c r="J1041" s="56">
        <f t="shared" si="3"/>
        <v>0</v>
      </c>
      <c r="K1041" s="57">
        <f>($G1041+$I1041)*THONG_TIN_CHUNG!B$11</f>
        <v>0</v>
      </c>
      <c r="L1041" s="58">
        <v>0</v>
      </c>
      <c r="M1041" s="59"/>
    </row>
    <row r="1042" spans="2:13" ht="96.75" customHeight="1">
      <c r="B1042" s="28"/>
      <c r="C1042" s="28"/>
      <c r="D1042" s="28"/>
      <c r="E1042" s="39"/>
      <c r="F1042" s="28"/>
      <c r="G1042" s="28"/>
      <c r="H1042" s="28">
        <v>5</v>
      </c>
      <c r="I1042" s="40">
        <f t="shared" si="2"/>
        <v>0</v>
      </c>
      <c r="J1042" s="56">
        <f t="shared" si="3"/>
        <v>0</v>
      </c>
      <c r="K1042" s="57">
        <f>($G1042+$I1042)*THONG_TIN_CHUNG!B$11</f>
        <v>0</v>
      </c>
      <c r="L1042" s="58">
        <v>0</v>
      </c>
      <c r="M1042" s="59"/>
    </row>
    <row r="1043" spans="2:13" ht="96.75" customHeight="1">
      <c r="B1043" s="28"/>
      <c r="C1043" s="28"/>
      <c r="D1043" s="28"/>
      <c r="E1043" s="39"/>
      <c r="F1043" s="28"/>
      <c r="G1043" s="28"/>
      <c r="H1043" s="28">
        <v>5</v>
      </c>
      <c r="I1043" s="40">
        <f t="shared" si="2"/>
        <v>0</v>
      </c>
      <c r="J1043" s="56">
        <f t="shared" si="3"/>
        <v>0</v>
      </c>
      <c r="K1043" s="57">
        <f>($G1043+$I1043)*THONG_TIN_CHUNG!B$11</f>
        <v>0</v>
      </c>
      <c r="L1043" s="58">
        <v>0</v>
      </c>
      <c r="M1043" s="59"/>
    </row>
    <row r="1044" spans="2:13" ht="96.75" customHeight="1">
      <c r="B1044" s="28"/>
      <c r="C1044" s="28"/>
      <c r="D1044" s="28"/>
      <c r="E1044" s="39"/>
      <c r="F1044" s="28"/>
      <c r="G1044" s="28"/>
      <c r="H1044" s="28">
        <v>5</v>
      </c>
      <c r="I1044" s="40">
        <f t="shared" si="2"/>
        <v>0</v>
      </c>
      <c r="J1044" s="56">
        <f t="shared" si="3"/>
        <v>0</v>
      </c>
      <c r="K1044" s="57">
        <f>($G1044+$I1044)*THONG_TIN_CHUNG!B$11</f>
        <v>0</v>
      </c>
      <c r="L1044" s="58">
        <v>0</v>
      </c>
      <c r="M1044" s="59"/>
    </row>
    <row r="1045" spans="2:13" ht="96.75" customHeight="1">
      <c r="B1045" s="28"/>
      <c r="C1045" s="28"/>
      <c r="D1045" s="28"/>
      <c r="E1045" s="39"/>
      <c r="F1045" s="28"/>
      <c r="G1045" s="28"/>
      <c r="H1045" s="28">
        <v>5</v>
      </c>
      <c r="I1045" s="40">
        <f t="shared" si="2"/>
        <v>0</v>
      </c>
      <c r="J1045" s="56">
        <f t="shared" si="3"/>
        <v>0</v>
      </c>
      <c r="K1045" s="57">
        <f>($G1045+$I1045)*THONG_TIN_CHUNG!B$11</f>
        <v>0</v>
      </c>
      <c r="L1045" s="58">
        <v>0</v>
      </c>
      <c r="M1045" s="59"/>
    </row>
    <row r="1046" spans="2:13" ht="96.75" customHeight="1">
      <c r="B1046" s="28"/>
      <c r="C1046" s="28"/>
      <c r="D1046" s="28"/>
      <c r="E1046" s="39"/>
      <c r="F1046" s="28"/>
      <c r="G1046" s="28"/>
      <c r="H1046" s="28">
        <v>5</v>
      </c>
      <c r="I1046" s="40">
        <f t="shared" si="2"/>
        <v>0</v>
      </c>
      <c r="J1046" s="56">
        <f t="shared" si="3"/>
        <v>0</v>
      </c>
      <c r="K1046" s="57">
        <f>($G1046+$I1046)*THONG_TIN_CHUNG!B$11</f>
        <v>0</v>
      </c>
      <c r="L1046" s="58">
        <v>0</v>
      </c>
      <c r="M1046" s="59"/>
    </row>
    <row r="1047" spans="2:13" ht="96.75" customHeight="1">
      <c r="B1047" s="28"/>
      <c r="C1047" s="28"/>
      <c r="D1047" s="28"/>
      <c r="E1047" s="39"/>
      <c r="F1047" s="28"/>
      <c r="G1047" s="28"/>
      <c r="H1047" s="28">
        <v>5</v>
      </c>
      <c r="I1047" s="40">
        <f t="shared" si="2"/>
        <v>0</v>
      </c>
      <c r="J1047" s="56">
        <f t="shared" si="3"/>
        <v>0</v>
      </c>
      <c r="K1047" s="57">
        <f>($G1047+$I1047)*THONG_TIN_CHUNG!B$11</f>
        <v>0</v>
      </c>
      <c r="L1047" s="58">
        <v>0</v>
      </c>
      <c r="M1047" s="59"/>
    </row>
    <row r="1048" spans="2:13" ht="96.75" customHeight="1">
      <c r="B1048" s="28"/>
      <c r="C1048" s="28"/>
      <c r="D1048" s="28"/>
      <c r="E1048" s="39"/>
      <c r="F1048" s="28"/>
      <c r="G1048" s="28"/>
      <c r="H1048" s="28">
        <v>5</v>
      </c>
      <c r="I1048" s="40">
        <f t="shared" si="2"/>
        <v>0</v>
      </c>
      <c r="J1048" s="56">
        <f t="shared" si="3"/>
        <v>0</v>
      </c>
      <c r="K1048" s="57">
        <f>($G1048+$I1048)*THONG_TIN_CHUNG!B$11</f>
        <v>0</v>
      </c>
      <c r="L1048" s="58">
        <v>0</v>
      </c>
      <c r="M1048" s="59"/>
    </row>
    <row r="1049" spans="2:13" ht="96.75" customHeight="1">
      <c r="B1049" s="28"/>
      <c r="C1049" s="28"/>
      <c r="D1049" s="28"/>
      <c r="E1049" s="39"/>
      <c r="F1049" s="28"/>
      <c r="G1049" s="28"/>
      <c r="H1049" s="28">
        <v>5</v>
      </c>
      <c r="I1049" s="40">
        <f t="shared" si="2"/>
        <v>0</v>
      </c>
      <c r="J1049" s="56">
        <f t="shared" si="3"/>
        <v>0</v>
      </c>
      <c r="K1049" s="57">
        <f>($G1049+$I1049)*THONG_TIN_CHUNG!B$11</f>
        <v>0</v>
      </c>
      <c r="L1049" s="58">
        <v>0</v>
      </c>
      <c r="M1049" s="59"/>
    </row>
    <row r="1050" spans="2:13" ht="96.75" customHeight="1">
      <c r="B1050" s="28"/>
      <c r="C1050" s="28"/>
      <c r="D1050" s="28"/>
      <c r="E1050" s="39"/>
      <c r="F1050" s="28"/>
      <c r="G1050" s="28"/>
      <c r="H1050" s="28">
        <v>5</v>
      </c>
      <c r="I1050" s="40">
        <f t="shared" si="2"/>
        <v>0</v>
      </c>
      <c r="J1050" s="56">
        <f t="shared" si="3"/>
        <v>0</v>
      </c>
      <c r="K1050" s="57">
        <f>($G1050+$I1050)*THONG_TIN_CHUNG!B$11</f>
        <v>0</v>
      </c>
      <c r="L1050" s="58">
        <v>0</v>
      </c>
      <c r="M1050" s="59"/>
    </row>
    <row r="1051" spans="2:13" ht="96.75" customHeight="1">
      <c r="B1051" s="28"/>
      <c r="C1051" s="28"/>
      <c r="D1051" s="28"/>
      <c r="E1051" s="39"/>
      <c r="F1051" s="28"/>
      <c r="G1051" s="28"/>
      <c r="H1051" s="28">
        <v>5</v>
      </c>
      <c r="I1051" s="40">
        <f t="shared" si="2"/>
        <v>0</v>
      </c>
      <c r="J1051" s="56">
        <f t="shared" si="3"/>
        <v>0</v>
      </c>
      <c r="K1051" s="57">
        <f>($G1051+$I1051)*THONG_TIN_CHUNG!B$11</f>
        <v>0</v>
      </c>
      <c r="L1051" s="58">
        <v>0</v>
      </c>
      <c r="M1051" s="59"/>
    </row>
    <row r="1052" spans="2:13" ht="96.75" customHeight="1">
      <c r="B1052" s="28"/>
      <c r="C1052" s="28"/>
      <c r="D1052" s="28"/>
      <c r="E1052" s="39"/>
      <c r="F1052" s="28"/>
      <c r="G1052" s="28"/>
      <c r="H1052" s="28">
        <v>5</v>
      </c>
      <c r="I1052" s="40">
        <f t="shared" si="2"/>
        <v>0</v>
      </c>
      <c r="J1052" s="56">
        <f t="shared" si="3"/>
        <v>0</v>
      </c>
      <c r="K1052" s="57">
        <f>($G1052+$I1052)*THONG_TIN_CHUNG!B$11</f>
        <v>0</v>
      </c>
      <c r="L1052" s="58">
        <v>0</v>
      </c>
      <c r="M1052" s="59"/>
    </row>
    <row r="1053" spans="2:13" ht="96.75" customHeight="1">
      <c r="B1053" s="28"/>
      <c r="C1053" s="28"/>
      <c r="D1053" s="28"/>
      <c r="E1053" s="39"/>
      <c r="F1053" s="28"/>
      <c r="G1053" s="28"/>
      <c r="H1053" s="28">
        <v>5</v>
      </c>
      <c r="I1053" s="40">
        <f t="shared" si="2"/>
        <v>0</v>
      </c>
      <c r="J1053" s="56">
        <f t="shared" si="3"/>
        <v>0</v>
      </c>
      <c r="K1053" s="57">
        <f>($G1053+$I1053)*THONG_TIN_CHUNG!B$11</f>
        <v>0</v>
      </c>
      <c r="L1053" s="58">
        <v>0</v>
      </c>
      <c r="M1053" s="59"/>
    </row>
    <row r="1054" spans="2:13" ht="96.75" customHeight="1">
      <c r="B1054" s="28"/>
      <c r="C1054" s="28"/>
      <c r="D1054" s="28"/>
      <c r="E1054" s="39"/>
      <c r="F1054" s="28"/>
      <c r="G1054" s="28"/>
      <c r="H1054" s="28">
        <v>5</v>
      </c>
      <c r="I1054" s="40">
        <f t="shared" si="2"/>
        <v>0</v>
      </c>
      <c r="J1054" s="56">
        <f t="shared" si="3"/>
        <v>0</v>
      </c>
      <c r="K1054" s="57">
        <f>($G1054+$I1054)*THONG_TIN_CHUNG!B$11</f>
        <v>0</v>
      </c>
      <c r="L1054" s="58">
        <v>0</v>
      </c>
      <c r="M1054" s="59"/>
    </row>
    <row r="1055" spans="2:13" ht="96.75" customHeight="1">
      <c r="B1055" s="28"/>
      <c r="C1055" s="28"/>
      <c r="D1055" s="28"/>
      <c r="E1055" s="39"/>
      <c r="F1055" s="28"/>
      <c r="G1055" s="28"/>
      <c r="H1055" s="28">
        <v>5</v>
      </c>
      <c r="I1055" s="40">
        <f t="shared" si="2"/>
        <v>0</v>
      </c>
      <c r="J1055" s="56">
        <f t="shared" si="3"/>
        <v>0</v>
      </c>
      <c r="K1055" s="57">
        <f>($G1055+$I1055)*THONG_TIN_CHUNG!B$11</f>
        <v>0</v>
      </c>
      <c r="L1055" s="58">
        <v>0</v>
      </c>
      <c r="M1055" s="59"/>
    </row>
    <row r="1056" spans="2:13" ht="96.75" customHeight="1">
      <c r="B1056" s="28"/>
      <c r="C1056" s="28"/>
      <c r="D1056" s="28"/>
      <c r="E1056" s="39"/>
      <c r="F1056" s="28"/>
      <c r="G1056" s="28"/>
      <c r="H1056" s="28">
        <v>5</v>
      </c>
      <c r="I1056" s="40">
        <f t="shared" si="2"/>
        <v>0</v>
      </c>
      <c r="J1056" s="56">
        <f t="shared" si="3"/>
        <v>0</v>
      </c>
      <c r="K1056" s="57">
        <f>($G1056+$I1056)*THONG_TIN_CHUNG!B$11</f>
        <v>0</v>
      </c>
      <c r="L1056" s="58">
        <v>0</v>
      </c>
      <c r="M1056" s="59"/>
    </row>
    <row r="1057" spans="2:13" ht="96.75" customHeight="1">
      <c r="B1057" s="28"/>
      <c r="C1057" s="28"/>
      <c r="D1057" s="28"/>
      <c r="E1057" s="39"/>
      <c r="F1057" s="28"/>
      <c r="G1057" s="28"/>
      <c r="H1057" s="28">
        <v>5</v>
      </c>
      <c r="I1057" s="40">
        <f t="shared" si="2"/>
        <v>0</v>
      </c>
      <c r="J1057" s="56">
        <f t="shared" si="3"/>
        <v>0</v>
      </c>
      <c r="K1057" s="57">
        <f>($G1057+$I1057)*THONG_TIN_CHUNG!B$11</f>
        <v>0</v>
      </c>
      <c r="L1057" s="58">
        <v>0</v>
      </c>
      <c r="M1057" s="59"/>
    </row>
    <row r="1058" spans="2:13" ht="96.75" customHeight="1">
      <c r="B1058" s="28"/>
      <c r="C1058" s="28"/>
      <c r="D1058" s="28"/>
      <c r="E1058" s="39"/>
      <c r="F1058" s="28"/>
      <c r="G1058" s="28"/>
      <c r="H1058" s="28">
        <v>5</v>
      </c>
      <c r="I1058" s="40">
        <f t="shared" si="2"/>
        <v>0</v>
      </c>
      <c r="J1058" s="56">
        <f t="shared" si="3"/>
        <v>0</v>
      </c>
      <c r="K1058" s="57">
        <f>($G1058+$I1058)*THONG_TIN_CHUNG!B$11</f>
        <v>0</v>
      </c>
      <c r="L1058" s="58">
        <v>0</v>
      </c>
      <c r="M1058" s="59"/>
    </row>
    <row r="1059" spans="2:13" ht="96.75" customHeight="1">
      <c r="B1059" s="28"/>
      <c r="C1059" s="28"/>
      <c r="D1059" s="28"/>
      <c r="E1059" s="39"/>
      <c r="F1059" s="28"/>
      <c r="G1059" s="28"/>
      <c r="H1059" s="28">
        <v>5</v>
      </c>
      <c r="I1059" s="40">
        <f t="shared" si="2"/>
        <v>0</v>
      </c>
      <c r="J1059" s="56">
        <f t="shared" si="3"/>
        <v>0</v>
      </c>
      <c r="K1059" s="57">
        <f>($G1059+$I1059)*THONG_TIN_CHUNG!B$11</f>
        <v>0</v>
      </c>
      <c r="L1059" s="58">
        <v>0</v>
      </c>
      <c r="M1059" s="59"/>
    </row>
    <row r="1060" spans="2:13" ht="96.75" customHeight="1">
      <c r="B1060" s="28"/>
      <c r="C1060" s="28"/>
      <c r="D1060" s="28"/>
      <c r="E1060" s="39"/>
      <c r="F1060" s="28"/>
      <c r="G1060" s="28"/>
      <c r="H1060" s="28">
        <v>5</v>
      </c>
      <c r="I1060" s="40">
        <f t="shared" si="2"/>
        <v>0</v>
      </c>
      <c r="J1060" s="56">
        <f t="shared" si="3"/>
        <v>0</v>
      </c>
      <c r="K1060" s="57">
        <f>($G1060+$I1060)*THONG_TIN_CHUNG!B$11</f>
        <v>0</v>
      </c>
      <c r="L1060" s="58">
        <v>0</v>
      </c>
      <c r="M1060" s="59"/>
    </row>
    <row r="1061" spans="2:13" ht="96.75" customHeight="1">
      <c r="B1061" s="28"/>
      <c r="C1061" s="28"/>
      <c r="D1061" s="28"/>
      <c r="E1061" s="39"/>
      <c r="F1061" s="28"/>
      <c r="G1061" s="28"/>
      <c r="H1061" s="28">
        <v>5</v>
      </c>
      <c r="I1061" s="40">
        <f t="shared" si="2"/>
        <v>0</v>
      </c>
      <c r="J1061" s="56">
        <f t="shared" si="3"/>
        <v>0</v>
      </c>
      <c r="K1061" s="57">
        <f>($G1061+$I1061)*THONG_TIN_CHUNG!B$11</f>
        <v>0</v>
      </c>
      <c r="L1061" s="58">
        <v>0</v>
      </c>
      <c r="M1061" s="59"/>
    </row>
    <row r="1062" spans="2:13" ht="96.75" customHeight="1">
      <c r="B1062" s="28"/>
      <c r="C1062" s="28"/>
      <c r="D1062" s="28"/>
      <c r="E1062" s="39"/>
      <c r="F1062" s="28"/>
      <c r="G1062" s="28"/>
      <c r="H1062" s="28">
        <v>5</v>
      </c>
      <c r="I1062" s="40">
        <f t="shared" si="2"/>
        <v>0</v>
      </c>
      <c r="J1062" s="56">
        <f t="shared" si="3"/>
        <v>0</v>
      </c>
      <c r="K1062" s="57">
        <f>($G1062+$I1062)*THONG_TIN_CHUNG!B$11</f>
        <v>0</v>
      </c>
      <c r="L1062" s="58">
        <v>0</v>
      </c>
      <c r="M1062" s="59"/>
    </row>
    <row r="1063" spans="2:13" ht="96.75" customHeight="1">
      <c r="B1063" s="28"/>
      <c r="C1063" s="28"/>
      <c r="D1063" s="28"/>
      <c r="E1063" s="39"/>
      <c r="F1063" s="28"/>
      <c r="G1063" s="28"/>
      <c r="H1063" s="28">
        <v>5</v>
      </c>
      <c r="I1063" s="40">
        <f t="shared" si="2"/>
        <v>0</v>
      </c>
      <c r="J1063" s="56">
        <f t="shared" si="3"/>
        <v>0</v>
      </c>
      <c r="K1063" s="57">
        <f>($G1063+$I1063)*THONG_TIN_CHUNG!B$11</f>
        <v>0</v>
      </c>
      <c r="L1063" s="58">
        <v>0</v>
      </c>
      <c r="M1063" s="59"/>
    </row>
    <row r="1064" spans="2:13" ht="96.75" customHeight="1">
      <c r="B1064" s="28"/>
      <c r="C1064" s="28"/>
      <c r="D1064" s="28"/>
      <c r="E1064" s="39"/>
      <c r="F1064" s="28"/>
      <c r="G1064" s="28"/>
      <c r="H1064" s="28">
        <v>5</v>
      </c>
      <c r="I1064" s="40">
        <f t="shared" si="2"/>
        <v>0</v>
      </c>
      <c r="J1064" s="56">
        <f t="shared" si="3"/>
        <v>0</v>
      </c>
      <c r="K1064" s="57">
        <f>($G1064+$I1064)*THONG_TIN_CHUNG!B$11</f>
        <v>0</v>
      </c>
      <c r="L1064" s="58">
        <v>0</v>
      </c>
      <c r="M1064" s="59"/>
    </row>
    <row r="1065" spans="2:13" ht="96.75" customHeight="1">
      <c r="B1065" s="28"/>
      <c r="C1065" s="28"/>
      <c r="D1065" s="28"/>
      <c r="E1065" s="39"/>
      <c r="F1065" s="28"/>
      <c r="G1065" s="28"/>
      <c r="H1065" s="28">
        <v>5</v>
      </c>
      <c r="I1065" s="40">
        <f t="shared" si="2"/>
        <v>0</v>
      </c>
      <c r="J1065" s="56">
        <f t="shared" si="3"/>
        <v>0</v>
      </c>
      <c r="K1065" s="57">
        <f>($G1065+$I1065)*THONG_TIN_CHUNG!B$11</f>
        <v>0</v>
      </c>
      <c r="L1065" s="58">
        <v>0</v>
      </c>
      <c r="M1065" s="59"/>
    </row>
    <row r="1066" spans="2:13" ht="96.75" customHeight="1">
      <c r="B1066" s="28"/>
      <c r="C1066" s="28"/>
      <c r="D1066" s="28"/>
      <c r="E1066" s="39"/>
      <c r="F1066" s="28"/>
      <c r="G1066" s="28"/>
      <c r="H1066" s="28">
        <v>5</v>
      </c>
      <c r="I1066" s="40">
        <f t="shared" si="2"/>
        <v>0</v>
      </c>
      <c r="J1066" s="56">
        <f t="shared" si="3"/>
        <v>0</v>
      </c>
      <c r="K1066" s="57">
        <f>($G1066+$I1066)*THONG_TIN_CHUNG!B$11</f>
        <v>0</v>
      </c>
      <c r="L1066" s="58">
        <v>0</v>
      </c>
      <c r="M1066" s="59"/>
    </row>
    <row r="1067" spans="2:13" ht="96.75" customHeight="1">
      <c r="B1067" s="28"/>
      <c r="C1067" s="28"/>
      <c r="D1067" s="28"/>
      <c r="E1067" s="39"/>
      <c r="F1067" s="28"/>
      <c r="G1067" s="28"/>
      <c r="H1067" s="28">
        <v>5</v>
      </c>
      <c r="I1067" s="40">
        <f t="shared" si="2"/>
        <v>0</v>
      </c>
      <c r="J1067" s="56">
        <f t="shared" si="3"/>
        <v>0</v>
      </c>
      <c r="K1067" s="57">
        <f>($G1067+$I1067)*THONG_TIN_CHUNG!B$11</f>
        <v>0</v>
      </c>
      <c r="L1067" s="58">
        <v>0</v>
      </c>
      <c r="M1067" s="59"/>
    </row>
    <row r="1068" spans="2:13" ht="96.75" customHeight="1">
      <c r="B1068" s="28"/>
      <c r="C1068" s="28"/>
      <c r="D1068" s="28"/>
      <c r="E1068" s="39"/>
      <c r="F1068" s="28"/>
      <c r="G1068" s="28"/>
      <c r="H1068" s="28">
        <v>5</v>
      </c>
      <c r="I1068" s="40">
        <f t="shared" si="2"/>
        <v>0</v>
      </c>
      <c r="J1068" s="56">
        <f t="shared" si="3"/>
        <v>0</v>
      </c>
      <c r="K1068" s="57">
        <f>($G1068+$I1068)*THONG_TIN_CHUNG!B$11</f>
        <v>0</v>
      </c>
      <c r="L1068" s="58">
        <v>0</v>
      </c>
      <c r="M1068" s="59"/>
    </row>
    <row r="1069" spans="2:13" ht="96.75" customHeight="1">
      <c r="B1069" s="28"/>
      <c r="C1069" s="28"/>
      <c r="D1069" s="28"/>
      <c r="E1069" s="39"/>
      <c r="F1069" s="28"/>
      <c r="G1069" s="28"/>
      <c r="H1069" s="28">
        <v>5</v>
      </c>
      <c r="I1069" s="40">
        <f t="shared" si="2"/>
        <v>0</v>
      </c>
      <c r="J1069" s="56">
        <f t="shared" si="3"/>
        <v>0</v>
      </c>
      <c r="K1069" s="57">
        <f>($G1069+$I1069)*THONG_TIN_CHUNG!B$11</f>
        <v>0</v>
      </c>
      <c r="L1069" s="58">
        <v>0</v>
      </c>
      <c r="M1069" s="59"/>
    </row>
    <row r="1070" spans="2:13" ht="96.75" customHeight="1">
      <c r="B1070" s="28"/>
      <c r="C1070" s="28"/>
      <c r="D1070" s="28"/>
      <c r="E1070" s="39"/>
      <c r="F1070" s="28"/>
      <c r="G1070" s="28"/>
      <c r="H1070" s="28">
        <v>5</v>
      </c>
      <c r="I1070" s="40">
        <f t="shared" si="2"/>
        <v>0</v>
      </c>
      <c r="J1070" s="56">
        <f t="shared" si="3"/>
        <v>0</v>
      </c>
      <c r="K1070" s="57">
        <f>($G1070+$I1070)*THONG_TIN_CHUNG!B$11</f>
        <v>0</v>
      </c>
      <c r="L1070" s="58">
        <v>0</v>
      </c>
      <c r="M1070" s="59"/>
    </row>
    <row r="1071" spans="2:13" ht="96.75" customHeight="1">
      <c r="B1071" s="28"/>
      <c r="C1071" s="28"/>
      <c r="D1071" s="28"/>
      <c r="E1071" s="39"/>
      <c r="F1071" s="28"/>
      <c r="G1071" s="28"/>
      <c r="H1071" s="28">
        <v>5</v>
      </c>
      <c r="I1071" s="40">
        <f t="shared" si="2"/>
        <v>0</v>
      </c>
      <c r="J1071" s="56">
        <f t="shared" si="3"/>
        <v>0</v>
      </c>
      <c r="K1071" s="57">
        <f>($G1071+$I1071)*THONG_TIN_CHUNG!B$11</f>
        <v>0</v>
      </c>
      <c r="L1071" s="58">
        <v>0</v>
      </c>
      <c r="M1071" s="59"/>
    </row>
    <row r="1072" spans="2:13" ht="96.75" customHeight="1">
      <c r="B1072" s="28"/>
      <c r="C1072" s="28"/>
      <c r="D1072" s="28"/>
      <c r="E1072" s="39"/>
      <c r="F1072" s="28"/>
      <c r="G1072" s="28"/>
      <c r="H1072" s="28">
        <v>5</v>
      </c>
      <c r="I1072" s="40">
        <f t="shared" si="2"/>
        <v>0</v>
      </c>
      <c r="J1072" s="56">
        <f t="shared" si="3"/>
        <v>0</v>
      </c>
      <c r="K1072" s="57">
        <f>($G1072+$I1072)*THONG_TIN_CHUNG!B$11</f>
        <v>0</v>
      </c>
      <c r="L1072" s="58">
        <v>0</v>
      </c>
      <c r="M1072" s="59"/>
    </row>
  </sheetData>
  <mergeCells count="42">
    <mergeCell ref="A144:L144"/>
    <mergeCell ref="A146:K146"/>
    <mergeCell ref="J157:L157"/>
    <mergeCell ref="A127:A130"/>
    <mergeCell ref="B127:B130"/>
    <mergeCell ref="C127:C130"/>
    <mergeCell ref="A131:A142"/>
    <mergeCell ref="B131:B142"/>
    <mergeCell ref="C131:C142"/>
    <mergeCell ref="A143:L143"/>
    <mergeCell ref="B125:B126"/>
    <mergeCell ref="C125:C126"/>
    <mergeCell ref="A112:A115"/>
    <mergeCell ref="B112:B115"/>
    <mergeCell ref="C112:C115"/>
    <mergeCell ref="A116:A118"/>
    <mergeCell ref="B116:B118"/>
    <mergeCell ref="C116:C118"/>
    <mergeCell ref="A125:A126"/>
    <mergeCell ref="A67:L67"/>
    <mergeCell ref="A69:A85"/>
    <mergeCell ref="B69:B85"/>
    <mergeCell ref="C69:C85"/>
    <mergeCell ref="B96:B110"/>
    <mergeCell ref="C96:C110"/>
    <mergeCell ref="A86:A89"/>
    <mergeCell ref="B86:B89"/>
    <mergeCell ref="C86:C89"/>
    <mergeCell ref="A90:A95"/>
    <mergeCell ref="B90:B95"/>
    <mergeCell ref="C90:C95"/>
    <mergeCell ref="A96:A110"/>
    <mergeCell ref="I59:K59"/>
    <mergeCell ref="I62:K62"/>
    <mergeCell ref="I63:K63"/>
    <mergeCell ref="I64:K64"/>
    <mergeCell ref="A66:L66"/>
    <mergeCell ref="A1:E7"/>
    <mergeCell ref="D15:I15"/>
    <mergeCell ref="D16:I16"/>
    <mergeCell ref="D17:I17"/>
    <mergeCell ref="I58:K58"/>
  </mergeCells>
  <dataValidations count="3">
    <dataValidation type="list" allowBlank="1" showErrorMessage="1" sqref="F147:F156">
      <formula1>"Cái,Bộ,Sợi,Cụm,Que,Cây,Kg,Gram,Lít,Viên,Cuộn,Mét,Chai,Hộp,Cặp,Xô,Bịch,Mili mét,Mili lít"</formula1>
    </dataValidation>
    <dataValidation type="list" allowBlank="1" showErrorMessage="1" sqref="G69:G142">
      <formula1>"mm,Cái,Bộ"</formula1>
    </dataValidation>
    <dataValidation type="list" allowBlank="1" showErrorMessage="1" sqref="H147:H156 H158:H1072">
      <formula1>"0,2,5,10"</formula1>
    </dataValidation>
  </dataValidations>
  <printOptions horizontalCentered="1" gridLines="1"/>
  <pageMargins left="0" right="0" top="0.6" bottom="0.6" header="0" footer="0"/>
  <pageSetup paperSize="9" pageOrder="overThenDown" orientation="landscape" cellComments="atEnd"/>
  <rowBreaks count="10" manualBreakCount="10">
    <brk id="64" man="1"/>
    <brk man="1"/>
    <brk id="146" man="1"/>
    <brk id="85" man="1"/>
    <brk id="70" man="1"/>
    <brk id="118" man="1"/>
    <brk id="124" man="1"/>
    <brk id="143" man="1"/>
    <brk id="95" man="1"/>
    <brk id="111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'KHO TNJ'!$B$6:$B$1410</xm:f>
          </x14:formula1>
          <xm:sqref>D69:D142 C147:C156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M1069"/>
  <sheetViews>
    <sheetView showGridLines="0" workbookViewId="0">
      <selection sqref="A1:E7"/>
    </sheetView>
  </sheetViews>
  <sheetFormatPr defaultColWidth="12.5703125" defaultRowHeight="15.75" customHeight="1"/>
  <cols>
    <col min="1" max="1" width="10.42578125" customWidth="1"/>
    <col min="2" max="2" width="24" customWidth="1"/>
    <col min="3" max="3" width="23.42578125" customWidth="1"/>
    <col min="4" max="4" width="38.7109375" customWidth="1"/>
    <col min="5" max="5" width="29.42578125" customWidth="1"/>
    <col min="6" max="6" width="15.140625" customWidth="1"/>
    <col min="7" max="7" width="36.140625" customWidth="1"/>
    <col min="8" max="8" width="28.28515625" customWidth="1"/>
    <col min="9" max="9" width="19.42578125" customWidth="1"/>
    <col min="10" max="10" width="20.42578125" customWidth="1"/>
    <col min="11" max="13" width="21.140625" customWidth="1"/>
  </cols>
  <sheetData>
    <row r="1" spans="1:13">
      <c r="A1" s="239"/>
      <c r="B1" s="238"/>
      <c r="C1" s="238"/>
      <c r="D1" s="238"/>
      <c r="E1" s="238"/>
      <c r="F1" s="1"/>
      <c r="G1" s="1"/>
      <c r="H1" s="1"/>
      <c r="I1" s="1"/>
      <c r="J1" s="1"/>
      <c r="K1" s="1"/>
      <c r="L1" s="1"/>
      <c r="M1" s="1"/>
    </row>
    <row r="2" spans="1:13">
      <c r="A2" s="238"/>
      <c r="B2" s="238"/>
      <c r="C2" s="238"/>
      <c r="D2" s="238"/>
      <c r="E2" s="238"/>
      <c r="F2" s="1"/>
      <c r="G2" s="1"/>
      <c r="H2" s="1"/>
      <c r="I2" s="1"/>
      <c r="J2" s="1"/>
      <c r="K2" s="1"/>
      <c r="L2" s="1"/>
      <c r="M2" s="1"/>
    </row>
    <row r="3" spans="1:13">
      <c r="A3" s="238"/>
      <c r="B3" s="238"/>
      <c r="C3" s="238"/>
      <c r="D3" s="238"/>
      <c r="E3" s="238"/>
      <c r="F3" s="1"/>
      <c r="G3" s="1"/>
      <c r="H3" s="1"/>
      <c r="I3" s="1"/>
      <c r="J3" s="1"/>
      <c r="K3" s="1"/>
      <c r="L3" s="1"/>
      <c r="M3" s="1"/>
    </row>
    <row r="4" spans="1:13">
      <c r="A4" s="238"/>
      <c r="B4" s="238"/>
      <c r="C4" s="238"/>
      <c r="D4" s="238"/>
      <c r="E4" s="238"/>
      <c r="F4" s="1"/>
      <c r="G4" s="1"/>
      <c r="H4" s="1"/>
      <c r="I4" s="1"/>
      <c r="J4" s="1"/>
      <c r="K4" s="1"/>
      <c r="L4" s="1"/>
      <c r="M4" s="1"/>
    </row>
    <row r="5" spans="1:13">
      <c r="A5" s="238"/>
      <c r="B5" s="238"/>
      <c r="C5" s="238"/>
      <c r="D5" s="238"/>
      <c r="E5" s="238"/>
      <c r="F5" s="1"/>
      <c r="G5" s="1"/>
      <c r="H5" s="1"/>
      <c r="I5" s="1"/>
      <c r="J5" s="1"/>
      <c r="K5" s="1"/>
      <c r="L5" s="1"/>
      <c r="M5" s="1"/>
    </row>
    <row r="6" spans="1:13">
      <c r="A6" s="238"/>
      <c r="B6" s="238"/>
      <c r="C6" s="238"/>
      <c r="D6" s="238"/>
      <c r="E6" s="238"/>
      <c r="F6" s="1"/>
      <c r="G6" s="1"/>
      <c r="H6" s="1"/>
      <c r="I6" s="1"/>
      <c r="J6" s="1"/>
      <c r="K6" s="1"/>
      <c r="L6" s="1"/>
      <c r="M6" s="1"/>
    </row>
    <row r="7" spans="1:13">
      <c r="A7" s="238"/>
      <c r="B7" s="238"/>
      <c r="C7" s="238"/>
      <c r="D7" s="238"/>
      <c r="E7" s="238"/>
      <c r="F7" s="1"/>
      <c r="G7" s="1"/>
      <c r="H7" s="1"/>
      <c r="I7" s="1"/>
      <c r="J7" s="1"/>
      <c r="K7" s="1"/>
      <c r="L7" s="1"/>
      <c r="M7" s="1"/>
    </row>
    <row r="8" spans="1:13" ht="26.25">
      <c r="A8" s="5" t="s">
        <v>0</v>
      </c>
      <c r="B8" s="5"/>
      <c r="C8" s="5"/>
      <c r="D8" s="5"/>
      <c r="E8" s="6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8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8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8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8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8"/>
      <c r="F13" s="1"/>
      <c r="G13" s="1"/>
      <c r="H13" s="1"/>
      <c r="I13" s="1"/>
      <c r="J13" s="1"/>
      <c r="K13" s="1"/>
      <c r="L13" s="1"/>
      <c r="M13" s="1"/>
    </row>
    <row r="14" spans="1:13" ht="30">
      <c r="A14" s="1"/>
      <c r="B14" s="1"/>
      <c r="C14" s="1"/>
      <c r="D14" s="15"/>
      <c r="E14" s="15"/>
      <c r="F14" s="15"/>
      <c r="G14" s="15"/>
      <c r="H14" s="15"/>
      <c r="I14" s="15"/>
      <c r="J14" s="1"/>
      <c r="K14" s="1"/>
      <c r="L14" s="1"/>
      <c r="M14" s="1"/>
    </row>
    <row r="15" spans="1:13" ht="50.25">
      <c r="A15" s="1"/>
      <c r="B15" s="1"/>
      <c r="C15" s="1"/>
      <c r="D15" s="258" t="s">
        <v>18</v>
      </c>
      <c r="E15" s="238"/>
      <c r="F15" s="238"/>
      <c r="G15" s="238"/>
      <c r="H15" s="238"/>
      <c r="I15" s="238"/>
      <c r="J15" s="1"/>
      <c r="K15" s="1"/>
      <c r="L15" s="1"/>
      <c r="M15" s="1"/>
    </row>
    <row r="16" spans="1:13" ht="37.5">
      <c r="A16" s="1"/>
      <c r="B16" s="1"/>
      <c r="C16" s="1"/>
      <c r="D16" s="259" t="s">
        <v>23</v>
      </c>
      <c r="E16" s="238"/>
      <c r="F16" s="238"/>
      <c r="G16" s="238"/>
      <c r="H16" s="238"/>
      <c r="I16" s="238"/>
      <c r="J16" s="1"/>
      <c r="K16" s="1"/>
      <c r="L16" s="1"/>
      <c r="M16" s="1"/>
    </row>
    <row r="17" spans="1:13" ht="37.5">
      <c r="A17" s="1"/>
      <c r="B17" s="1"/>
      <c r="C17" s="1"/>
      <c r="D17" s="260" t="s">
        <v>24</v>
      </c>
      <c r="E17" s="238"/>
      <c r="F17" s="238"/>
      <c r="G17" s="238"/>
      <c r="H17" s="238"/>
      <c r="I17" s="238"/>
      <c r="J17" s="1"/>
      <c r="K17" s="1"/>
      <c r="L17" s="1"/>
      <c r="M17" s="1"/>
    </row>
    <row r="18" spans="1:13">
      <c r="A18" s="1"/>
      <c r="B18" s="1"/>
      <c r="C18" s="1"/>
      <c r="D18" s="1"/>
      <c r="E18" s="8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8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8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8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8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8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8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8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8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8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8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8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8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8"/>
      <c r="F31" s="1"/>
      <c r="G31" s="1"/>
      <c r="H31" s="1"/>
      <c r="I31" s="1"/>
      <c r="J31" s="20" t="s">
        <v>25</v>
      </c>
      <c r="K31" s="1"/>
      <c r="L31" s="1"/>
      <c r="M31" s="1"/>
    </row>
    <row r="32" spans="1:13">
      <c r="A32" s="1"/>
      <c r="B32" s="1"/>
      <c r="C32" s="1"/>
      <c r="D32" s="1"/>
      <c r="E32" s="8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8"/>
      <c r="F33" s="1"/>
      <c r="G33" s="1"/>
      <c r="H33" s="1"/>
      <c r="I33" s="1"/>
      <c r="J33" s="20" t="s">
        <v>25</v>
      </c>
      <c r="K33" s="1"/>
      <c r="L33" s="1"/>
      <c r="M33" s="1"/>
    </row>
    <row r="34" spans="1:13">
      <c r="A34" s="1"/>
      <c r="B34" s="1"/>
      <c r="C34" s="1"/>
      <c r="D34" s="1"/>
      <c r="E34" s="8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8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8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8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8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8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8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8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8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8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8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8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8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8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8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8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8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8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8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8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8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8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8"/>
      <c r="F57" s="1"/>
      <c r="G57" s="1"/>
      <c r="H57" s="1"/>
      <c r="I57" s="1"/>
      <c r="J57" s="1"/>
      <c r="K57" s="1"/>
      <c r="L57" s="1"/>
      <c r="M57" s="1"/>
    </row>
    <row r="58" spans="1:13" ht="26.25">
      <c r="A58" s="1"/>
      <c r="B58" s="1"/>
      <c r="C58" s="1"/>
      <c r="D58" s="1"/>
      <c r="E58" s="8"/>
      <c r="F58" s="1"/>
      <c r="G58" s="1"/>
      <c r="H58" s="21"/>
      <c r="I58" s="243"/>
      <c r="J58" s="238"/>
      <c r="K58" s="238"/>
      <c r="L58" s="5"/>
      <c r="M58" s="5"/>
    </row>
    <row r="59" spans="1:13">
      <c r="A59" s="1"/>
      <c r="B59" s="1"/>
      <c r="C59" s="1"/>
      <c r="D59" s="1"/>
      <c r="E59" s="8"/>
      <c r="F59" s="1"/>
      <c r="G59" s="1"/>
      <c r="H59" s="1"/>
      <c r="I59" s="244"/>
      <c r="J59" s="238"/>
      <c r="K59" s="238"/>
      <c r="L59" s="1"/>
      <c r="M59" s="1"/>
    </row>
    <row r="60" spans="1:13">
      <c r="A60" s="1"/>
      <c r="B60" s="1"/>
      <c r="C60" s="1"/>
      <c r="D60" s="1"/>
      <c r="E60" s="8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8"/>
      <c r="F61" s="1"/>
      <c r="G61" s="1"/>
      <c r="H61" s="1"/>
      <c r="I61" s="1"/>
      <c r="J61" s="1"/>
      <c r="K61" s="1"/>
      <c r="L61" s="1"/>
      <c r="M61" s="1"/>
    </row>
    <row r="62" spans="1:13" ht="26.25">
      <c r="A62" s="1"/>
      <c r="B62" s="1"/>
      <c r="C62" s="1"/>
      <c r="D62" s="1"/>
      <c r="E62" s="8"/>
      <c r="F62" s="1"/>
      <c r="G62" s="1"/>
      <c r="H62" s="1"/>
      <c r="I62" s="243" t="s">
        <v>30</v>
      </c>
      <c r="J62" s="238"/>
      <c r="K62" s="238"/>
      <c r="L62" s="5"/>
      <c r="M62" s="5"/>
    </row>
    <row r="63" spans="1:13" ht="26.25">
      <c r="A63" s="1"/>
      <c r="B63" s="1"/>
      <c r="C63" s="1"/>
      <c r="D63" s="1"/>
      <c r="E63" s="8"/>
      <c r="F63" s="1"/>
      <c r="G63" s="1"/>
      <c r="H63" s="1"/>
      <c r="I63" s="243" t="s">
        <v>27</v>
      </c>
      <c r="J63" s="238"/>
      <c r="K63" s="238"/>
      <c r="L63" s="5"/>
      <c r="M63" s="5"/>
    </row>
    <row r="64" spans="1:13">
      <c r="A64" s="1"/>
      <c r="B64" s="1"/>
      <c r="C64" s="1"/>
      <c r="D64" s="1"/>
      <c r="E64" s="8"/>
      <c r="F64" s="1"/>
      <c r="G64" s="1"/>
      <c r="H64" s="1"/>
      <c r="I64" s="244"/>
      <c r="J64" s="238"/>
      <c r="K64" s="238"/>
      <c r="L64" s="1"/>
      <c r="M64" s="1"/>
    </row>
    <row r="65" spans="1:13">
      <c r="A65" s="1"/>
      <c r="B65" s="1"/>
      <c r="C65" s="1"/>
      <c r="D65" s="1"/>
      <c r="E65" s="8"/>
      <c r="F65" s="1"/>
      <c r="G65" s="1"/>
      <c r="H65" s="1"/>
      <c r="I65" s="1"/>
      <c r="J65" s="1"/>
      <c r="K65" s="1"/>
      <c r="L65" s="1"/>
      <c r="M65" s="1"/>
    </row>
    <row r="66" spans="1:13" ht="26.25">
      <c r="A66" s="245" t="s">
        <v>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2"/>
    </row>
    <row r="67" spans="1:13" ht="26.25">
      <c r="A67" s="246" t="s">
        <v>29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8"/>
      <c r="M67" s="22"/>
    </row>
    <row r="68" spans="1:13" ht="146.25" customHeight="1">
      <c r="A68" s="23" t="s">
        <v>31</v>
      </c>
      <c r="B68" s="23" t="s">
        <v>32</v>
      </c>
      <c r="C68" s="23" t="s">
        <v>33</v>
      </c>
      <c r="D68" s="23" t="s">
        <v>34</v>
      </c>
      <c r="E68" s="23" t="s">
        <v>35</v>
      </c>
      <c r="F68" s="23" t="s">
        <v>36</v>
      </c>
      <c r="G68" s="23" t="s">
        <v>37</v>
      </c>
      <c r="H68" s="23" t="s">
        <v>38</v>
      </c>
      <c r="I68" s="23" t="s">
        <v>39</v>
      </c>
      <c r="J68" s="23" t="s">
        <v>40</v>
      </c>
      <c r="K68" s="25" t="s">
        <v>41</v>
      </c>
      <c r="L68" s="23" t="s">
        <v>42</v>
      </c>
      <c r="M68" s="27"/>
    </row>
    <row r="69" spans="1:13" ht="93.75" customHeight="1">
      <c r="A69" s="252" t="s">
        <v>46</v>
      </c>
      <c r="B69" s="249"/>
      <c r="C69" s="252">
        <v>1</v>
      </c>
      <c r="D69" s="29" t="s">
        <v>48</v>
      </c>
      <c r="E69" s="29" t="str">
        <f>VLOOKUP(D69,'KHO TNJ'!$B$6:$C1069,2,FALSE)</f>
        <v>CX1VVU0569</v>
      </c>
      <c r="F69" s="252"/>
      <c r="G69" s="31" t="s">
        <v>53</v>
      </c>
      <c r="H69" s="31">
        <v>2</v>
      </c>
      <c r="I69" s="29"/>
      <c r="J69" s="32"/>
      <c r="K69" s="32"/>
      <c r="L69" s="33"/>
      <c r="M69" s="33"/>
    </row>
    <row r="70" spans="1:13" ht="102" customHeight="1">
      <c r="A70" s="250"/>
      <c r="B70" s="250"/>
      <c r="C70" s="250"/>
      <c r="D70" s="29" t="s">
        <v>54</v>
      </c>
      <c r="E70" s="29" t="str">
        <f>VLOOKUP(D70,'KHO TNJ'!$B$6:$C1069,2,FALSE)</f>
        <v>CX1NOA0438</v>
      </c>
      <c r="F70" s="250"/>
      <c r="G70" s="31" t="s">
        <v>51</v>
      </c>
      <c r="H70" s="31">
        <v>4214</v>
      </c>
      <c r="I70" s="29"/>
      <c r="J70" s="32"/>
      <c r="K70" s="32"/>
      <c r="L70" s="33"/>
      <c r="M70" s="33"/>
    </row>
    <row r="71" spans="1:13" ht="102" customHeight="1">
      <c r="A71" s="250"/>
      <c r="B71" s="250"/>
      <c r="C71" s="250"/>
      <c r="D71" s="29" t="s">
        <v>56</v>
      </c>
      <c r="E71" s="29" t="str">
        <f>VLOOKUP(D71,'KHO TNJ'!$B$6:$C1069,2,FALSE)</f>
        <v>CX1VVU0568</v>
      </c>
      <c r="F71" s="250"/>
      <c r="G71" s="31" t="s">
        <v>53</v>
      </c>
      <c r="H71" s="31">
        <v>1</v>
      </c>
      <c r="I71" s="29"/>
      <c r="J71" s="32"/>
      <c r="K71" s="32"/>
      <c r="L71" s="33"/>
      <c r="M71" s="33"/>
    </row>
    <row r="72" spans="1:13" ht="102" customHeight="1">
      <c r="A72" s="250"/>
      <c r="B72" s="250"/>
      <c r="C72" s="250"/>
      <c r="D72" s="28" t="s">
        <v>58</v>
      </c>
      <c r="E72" s="29" t="str">
        <f>VLOOKUP(D72,'KHO TNJ'!$B$6:$C1069,2,FALSE)</f>
        <v>CX1NOA0546</v>
      </c>
      <c r="F72" s="250"/>
      <c r="G72" s="31" t="s">
        <v>51</v>
      </c>
      <c r="H72" s="37">
        <v>981</v>
      </c>
      <c r="I72" s="29"/>
      <c r="J72" s="32"/>
      <c r="K72" s="32"/>
      <c r="L72" s="33"/>
      <c r="M72" s="33"/>
    </row>
    <row r="73" spans="1:13" ht="102" customHeight="1">
      <c r="A73" s="250"/>
      <c r="B73" s="250"/>
      <c r="C73" s="250"/>
      <c r="D73" s="28" t="s">
        <v>61</v>
      </c>
      <c r="E73" s="29" t="str">
        <f>VLOOKUP(D73,'KHO TNJ'!$B$6:$C1069,2,FALSE)</f>
        <v>CX1NOA0001</v>
      </c>
      <c r="F73" s="250"/>
      <c r="G73" s="31" t="s">
        <v>53</v>
      </c>
      <c r="H73" s="37">
        <v>12</v>
      </c>
      <c r="I73" s="29"/>
      <c r="J73" s="32"/>
      <c r="K73" s="32"/>
      <c r="L73" s="33"/>
      <c r="M73" s="33"/>
    </row>
    <row r="74" spans="1:13" ht="102" customHeight="1">
      <c r="A74" s="250"/>
      <c r="B74" s="250"/>
      <c r="C74" s="250"/>
      <c r="D74" s="28" t="s">
        <v>62</v>
      </c>
      <c r="E74" s="29" t="str">
        <f>VLOOKUP(D74,'KHO TNJ'!$B$6:$C1069,2,FALSE)</f>
        <v>CX1NOA0178</v>
      </c>
      <c r="F74" s="250"/>
      <c r="G74" s="31" t="s">
        <v>53</v>
      </c>
      <c r="H74" s="37">
        <v>12</v>
      </c>
      <c r="I74" s="29"/>
      <c r="J74" s="32"/>
      <c r="K74" s="32"/>
      <c r="L74" s="33"/>
      <c r="M74" s="33"/>
    </row>
    <row r="75" spans="1:13" ht="102" customHeight="1">
      <c r="A75" s="250"/>
      <c r="B75" s="250"/>
      <c r="C75" s="250"/>
      <c r="D75" s="28" t="s">
        <v>64</v>
      </c>
      <c r="E75" s="29" t="str">
        <f>VLOOKUP(D75,'KHO TNJ'!$B$6:$C1069,2,FALSE)</f>
        <v>CX1NOA0498</v>
      </c>
      <c r="F75" s="250"/>
      <c r="G75" s="31" t="s">
        <v>53</v>
      </c>
      <c r="H75" s="31">
        <v>4</v>
      </c>
      <c r="I75" s="29"/>
      <c r="J75" s="32"/>
      <c r="K75" s="32"/>
      <c r="L75" s="33"/>
      <c r="M75" s="33"/>
    </row>
    <row r="76" spans="1:13" ht="102" customHeight="1">
      <c r="A76" s="250"/>
      <c r="B76" s="250"/>
      <c r="C76" s="250"/>
      <c r="D76" s="28" t="s">
        <v>66</v>
      </c>
      <c r="E76" s="29" t="str">
        <f>VLOOKUP(D76,'KHO TNJ'!$B$6:$C1069,2,FALSE)</f>
        <v>CX1NOA0499</v>
      </c>
      <c r="F76" s="250"/>
      <c r="G76" s="31" t="s">
        <v>53</v>
      </c>
      <c r="H76" s="31">
        <v>4</v>
      </c>
      <c r="I76" s="29"/>
      <c r="J76" s="32"/>
      <c r="K76" s="32"/>
      <c r="L76" s="33"/>
      <c r="M76" s="33"/>
    </row>
    <row r="77" spans="1:13" ht="102" customHeight="1">
      <c r="A77" s="250"/>
      <c r="B77" s="250"/>
      <c r="C77" s="250"/>
      <c r="D77" s="29" t="s">
        <v>68</v>
      </c>
      <c r="E77" s="29" t="str">
        <f>VLOOKUP(D77,'KHO TNJ'!$B$6:$C1069,2,FALSE)</f>
        <v>CX1NOA0557</v>
      </c>
      <c r="F77" s="250"/>
      <c r="G77" s="31" t="s">
        <v>51</v>
      </c>
      <c r="H77" s="31">
        <v>176</v>
      </c>
      <c r="I77" s="29"/>
      <c r="J77" s="32"/>
      <c r="K77" s="32"/>
      <c r="L77" s="33"/>
      <c r="M77" s="33"/>
    </row>
    <row r="78" spans="1:13" ht="102" customHeight="1">
      <c r="A78" s="251"/>
      <c r="B78" s="251"/>
      <c r="C78" s="251"/>
      <c r="D78" s="29" t="s">
        <v>71</v>
      </c>
      <c r="E78" s="29" t="str">
        <f>VLOOKUP(D78,'KHO TNJ'!$B$6:$C1069,2,FALSE)</f>
        <v>CX1NOA0455</v>
      </c>
      <c r="F78" s="251"/>
      <c r="G78" s="31" t="s">
        <v>53</v>
      </c>
      <c r="H78" s="31">
        <v>13</v>
      </c>
      <c r="I78" s="29"/>
      <c r="J78" s="32"/>
      <c r="K78" s="32"/>
      <c r="L78" s="33"/>
      <c r="M78" s="33"/>
    </row>
    <row r="79" spans="1:13" ht="102" customHeight="1">
      <c r="A79" s="252" t="s">
        <v>44</v>
      </c>
      <c r="B79" s="249"/>
      <c r="C79" s="252">
        <v>1</v>
      </c>
      <c r="D79" s="29" t="s">
        <v>74</v>
      </c>
      <c r="E79" s="29" t="str">
        <f>VLOOKUP(D79,'KHO TNJ'!$B$6:$C1069,2,FALSE)</f>
        <v>CX1VVU0587</v>
      </c>
      <c r="F79" s="252"/>
      <c r="G79" s="31" t="s">
        <v>53</v>
      </c>
      <c r="H79" s="31">
        <v>1</v>
      </c>
      <c r="I79" s="29"/>
      <c r="J79" s="32"/>
      <c r="K79" s="32"/>
      <c r="L79" s="33"/>
      <c r="M79" s="33"/>
    </row>
    <row r="80" spans="1:13" ht="102" customHeight="1">
      <c r="A80" s="250"/>
      <c r="B80" s="250"/>
      <c r="C80" s="250"/>
      <c r="D80" s="28" t="s">
        <v>76</v>
      </c>
      <c r="E80" s="29" t="str">
        <f>VLOOKUP(D80,'KHO TNJ'!$B$6:$C1069,2,FALSE)</f>
        <v>CX1VVU0586</v>
      </c>
      <c r="F80" s="250"/>
      <c r="G80" s="31" t="s">
        <v>53</v>
      </c>
      <c r="H80" s="31">
        <v>1</v>
      </c>
      <c r="I80" s="29"/>
      <c r="J80" s="32"/>
      <c r="K80" s="32"/>
      <c r="L80" s="33"/>
      <c r="M80" s="33"/>
    </row>
    <row r="81" spans="1:13" ht="102" customHeight="1">
      <c r="A81" s="250"/>
      <c r="B81" s="250"/>
      <c r="C81" s="250"/>
      <c r="D81" s="28" t="s">
        <v>79</v>
      </c>
      <c r="E81" s="29" t="str">
        <f>VLOOKUP(D81,'KHO TNJ'!$B$6:$C1069,2,FALSE)</f>
        <v>CX1VVU0589</v>
      </c>
      <c r="F81" s="250"/>
      <c r="G81" s="31" t="s">
        <v>53</v>
      </c>
      <c r="H81" s="31">
        <v>1</v>
      </c>
      <c r="I81" s="29"/>
      <c r="J81" s="32"/>
      <c r="K81" s="32"/>
      <c r="L81" s="33"/>
      <c r="M81" s="33"/>
    </row>
    <row r="82" spans="1:13" ht="102" customHeight="1">
      <c r="A82" s="250"/>
      <c r="B82" s="250"/>
      <c r="C82" s="250"/>
      <c r="D82" s="28" t="s">
        <v>80</v>
      </c>
      <c r="E82" s="29" t="str">
        <f>VLOOKUP(D82,'KHO TNJ'!$B$6:$C1069,2,FALSE)</f>
        <v>CX1F&amp;D0295</v>
      </c>
      <c r="F82" s="250"/>
      <c r="G82" s="31" t="s">
        <v>53</v>
      </c>
      <c r="H82" s="31">
        <v>2</v>
      </c>
      <c r="I82" s="29"/>
      <c r="J82" s="32"/>
      <c r="K82" s="32"/>
      <c r="L82" s="33"/>
      <c r="M82" s="33"/>
    </row>
    <row r="83" spans="1:13" ht="102" customHeight="1">
      <c r="A83" s="250"/>
      <c r="B83" s="250"/>
      <c r="C83" s="250"/>
      <c r="D83" s="28" t="s">
        <v>82</v>
      </c>
      <c r="E83" s="29" t="str">
        <f>VLOOKUP(D83,'KHO TNJ'!$B$6:$C1069,2,FALSE)</f>
        <v>CX1KLO0606</v>
      </c>
      <c r="F83" s="250"/>
      <c r="G83" s="31" t="s">
        <v>53</v>
      </c>
      <c r="H83" s="31">
        <v>2</v>
      </c>
      <c r="I83" s="29"/>
      <c r="J83" s="32"/>
      <c r="K83" s="32"/>
      <c r="L83" s="33"/>
      <c r="M83" s="33"/>
    </row>
    <row r="84" spans="1:13" ht="102" customHeight="1">
      <c r="A84" s="250"/>
      <c r="B84" s="250"/>
      <c r="C84" s="250"/>
      <c r="D84" s="28" t="s">
        <v>86</v>
      </c>
      <c r="E84" s="29" t="str">
        <f>VLOOKUP(D84,'KHO TNJ'!$B$6:$C1069,2,FALSE)</f>
        <v>CX1NOA0456</v>
      </c>
      <c r="F84" s="250"/>
      <c r="G84" s="31" t="s">
        <v>53</v>
      </c>
      <c r="H84" s="31">
        <v>2</v>
      </c>
      <c r="I84" s="29"/>
      <c r="J84" s="32"/>
      <c r="K84" s="32"/>
      <c r="L84" s="33"/>
      <c r="M84" s="33"/>
    </row>
    <row r="85" spans="1:13" ht="102" customHeight="1">
      <c r="A85" s="250"/>
      <c r="B85" s="250"/>
      <c r="C85" s="250"/>
      <c r="D85" s="28" t="s">
        <v>88</v>
      </c>
      <c r="E85" s="29" t="str">
        <f>VLOOKUP(D85,'KHO TNJ'!$B$6:$C1069,2,FALSE)</f>
        <v>CX1NOA0009</v>
      </c>
      <c r="F85" s="250"/>
      <c r="G85" s="31" t="s">
        <v>53</v>
      </c>
      <c r="H85" s="31">
        <v>4</v>
      </c>
      <c r="I85" s="29"/>
      <c r="J85" s="32"/>
      <c r="K85" s="32"/>
      <c r="L85" s="33"/>
      <c r="M85" s="33"/>
    </row>
    <row r="86" spans="1:13" ht="102" customHeight="1">
      <c r="A86" s="250"/>
      <c r="B86" s="250"/>
      <c r="C86" s="250"/>
      <c r="D86" s="28" t="s">
        <v>61</v>
      </c>
      <c r="E86" s="29" t="str">
        <f>VLOOKUP(D86,'KHO TNJ'!$B$6:$C1069,2,FALSE)</f>
        <v>CX1NOA0001</v>
      </c>
      <c r="F86" s="250"/>
      <c r="G86" s="31" t="s">
        <v>53</v>
      </c>
      <c r="H86" s="31">
        <v>4</v>
      </c>
      <c r="I86" s="29"/>
      <c r="J86" s="32"/>
      <c r="K86" s="32"/>
      <c r="L86" s="33"/>
      <c r="M86" s="33"/>
    </row>
    <row r="87" spans="1:13" ht="99" customHeight="1">
      <c r="A87" s="251"/>
      <c r="B87" s="251"/>
      <c r="C87" s="251"/>
      <c r="D87" s="28" t="s">
        <v>62</v>
      </c>
      <c r="E87" s="29" t="str">
        <f>VLOOKUP(D87,'KHO TNJ'!$B$6:$C1069,2,FALSE)</f>
        <v>CX1NOA0178</v>
      </c>
      <c r="F87" s="251"/>
      <c r="G87" s="31" t="s">
        <v>53</v>
      </c>
      <c r="H87" s="37">
        <v>8</v>
      </c>
      <c r="I87" s="29"/>
      <c r="J87" s="32"/>
      <c r="K87" s="32"/>
      <c r="L87" s="33"/>
      <c r="M87" s="33"/>
    </row>
    <row r="88" spans="1:13" ht="81" customHeight="1">
      <c r="A88" s="249" t="s">
        <v>95</v>
      </c>
      <c r="B88" s="249"/>
      <c r="C88" s="249">
        <v>1</v>
      </c>
      <c r="D88" s="28" t="s">
        <v>99</v>
      </c>
      <c r="E88" s="29" t="str">
        <f>VLOOKUP(D88,'KHO TNJ'!$B$6:$C1069,2,FALSE)</f>
        <v>CX1PLO0441</v>
      </c>
      <c r="F88" s="249"/>
      <c r="G88" s="31" t="s">
        <v>53</v>
      </c>
      <c r="H88" s="37">
        <v>2</v>
      </c>
      <c r="I88" s="29"/>
      <c r="J88" s="32"/>
      <c r="K88" s="32"/>
      <c r="L88" s="33"/>
      <c r="M88" s="33"/>
    </row>
    <row r="89" spans="1:13" ht="104.25" customHeight="1">
      <c r="A89" s="250"/>
      <c r="B89" s="250"/>
      <c r="C89" s="250"/>
      <c r="D89" s="28" t="s">
        <v>103</v>
      </c>
      <c r="E89" s="29" t="str">
        <f>VLOOKUP(D89,'KHO TNJ'!$B$6:$C1069,2,FALSE)</f>
        <v>CX1NOA0400</v>
      </c>
      <c r="F89" s="250"/>
      <c r="G89" s="31" t="s">
        <v>51</v>
      </c>
      <c r="H89" s="37">
        <v>193</v>
      </c>
      <c r="I89" s="29"/>
      <c r="J89" s="32"/>
      <c r="K89" s="32"/>
      <c r="L89" s="33"/>
      <c r="M89" s="33"/>
    </row>
    <row r="90" spans="1:13" ht="96" customHeight="1">
      <c r="A90" s="250"/>
      <c r="B90" s="250"/>
      <c r="C90" s="250"/>
      <c r="D90" s="28" t="s">
        <v>105</v>
      </c>
      <c r="E90" s="29" t="str">
        <f>VLOOKUP(D90,'KHO TNJ'!$B$6:$C1069,2,FALSE)</f>
        <v>CX1NOA0401</v>
      </c>
      <c r="F90" s="250"/>
      <c r="G90" s="31" t="s">
        <v>51</v>
      </c>
      <c r="H90" s="37">
        <v>230</v>
      </c>
      <c r="I90" s="29"/>
      <c r="J90" s="32"/>
      <c r="K90" s="32"/>
      <c r="L90" s="33"/>
      <c r="M90" s="33"/>
    </row>
    <row r="91" spans="1:13" ht="79.5" customHeight="1">
      <c r="A91" s="250"/>
      <c r="B91" s="250"/>
      <c r="C91" s="250"/>
      <c r="D91" s="28" t="s">
        <v>109</v>
      </c>
      <c r="E91" s="29" t="str">
        <f>VLOOKUP(D91,'KHO TNJ'!$B$6:$C1069,2,FALSE)</f>
        <v>CX1NOA0482</v>
      </c>
      <c r="F91" s="250"/>
      <c r="G91" s="31" t="s">
        <v>53</v>
      </c>
      <c r="H91" s="37">
        <v>2</v>
      </c>
      <c r="I91" s="29"/>
      <c r="J91" s="32"/>
      <c r="K91" s="32"/>
      <c r="L91" s="33"/>
      <c r="M91" s="33"/>
    </row>
    <row r="92" spans="1:13" ht="98.25" customHeight="1">
      <c r="A92" s="250"/>
      <c r="B92" s="250"/>
      <c r="C92" s="250"/>
      <c r="D92" s="28" t="s">
        <v>112</v>
      </c>
      <c r="E92" s="29" t="str">
        <f>VLOOKUP(D92,'KHO TNJ'!$B$6:$C1069,2,FALSE)</f>
        <v>CX1NOA0505</v>
      </c>
      <c r="F92" s="250"/>
      <c r="G92" s="31" t="s">
        <v>51</v>
      </c>
      <c r="H92" s="37">
        <v>7</v>
      </c>
      <c r="I92" s="29"/>
      <c r="J92" s="32"/>
      <c r="K92" s="32"/>
      <c r="L92" s="33"/>
      <c r="M92" s="33"/>
    </row>
    <row r="93" spans="1:13" ht="81" customHeight="1">
      <c r="A93" s="251"/>
      <c r="B93" s="251"/>
      <c r="C93" s="251"/>
      <c r="D93" s="28" t="s">
        <v>115</v>
      </c>
      <c r="E93" s="29" t="str">
        <f>VLOOKUP(D93,'KHO TNJ'!$B$6:$C1069,2,FALSE)</f>
        <v>CX1NOA0145</v>
      </c>
      <c r="F93" s="251"/>
      <c r="G93" s="31" t="s">
        <v>53</v>
      </c>
      <c r="H93" s="37">
        <v>2</v>
      </c>
      <c r="I93" s="29"/>
      <c r="J93" s="32"/>
      <c r="K93" s="32"/>
      <c r="L93" s="33"/>
      <c r="M93" s="33"/>
    </row>
    <row r="94" spans="1:13" ht="82.5" customHeight="1">
      <c r="A94" s="249" t="s">
        <v>118</v>
      </c>
      <c r="B94" s="249"/>
      <c r="C94" s="249">
        <v>1</v>
      </c>
      <c r="D94" s="28" t="s">
        <v>122</v>
      </c>
      <c r="E94" s="29" t="str">
        <f>VLOOKUP(D94,'KHO TNJ'!$B$6:$C1069,2,FALSE)</f>
        <v>CX1VVU0572</v>
      </c>
      <c r="F94" s="249"/>
      <c r="G94" s="31" t="s">
        <v>53</v>
      </c>
      <c r="H94" s="37">
        <v>1</v>
      </c>
      <c r="I94" s="29"/>
      <c r="J94" s="32"/>
      <c r="K94" s="32"/>
      <c r="L94" s="33"/>
      <c r="M94" s="33"/>
    </row>
    <row r="95" spans="1:13" ht="77.25" customHeight="1">
      <c r="A95" s="250"/>
      <c r="B95" s="250"/>
      <c r="C95" s="250"/>
      <c r="D95" s="28" t="s">
        <v>127</v>
      </c>
      <c r="E95" s="29" t="str">
        <f>VLOOKUP(D95,'KHO TNJ'!$B$6:$C1069,2,FALSE)</f>
        <v>CX1VVU0573</v>
      </c>
      <c r="F95" s="250"/>
      <c r="G95" s="31" t="s">
        <v>53</v>
      </c>
      <c r="H95" s="37">
        <v>1</v>
      </c>
      <c r="I95" s="29"/>
      <c r="J95" s="32"/>
      <c r="K95" s="32"/>
      <c r="L95" s="33"/>
      <c r="M95" s="33"/>
    </row>
    <row r="96" spans="1:13" ht="97.5" customHeight="1">
      <c r="A96" s="250"/>
      <c r="B96" s="250"/>
      <c r="C96" s="250"/>
      <c r="D96" s="28" t="s">
        <v>131</v>
      </c>
      <c r="E96" s="29" t="str">
        <f>VLOOKUP(D96,'KHO TNJ'!$B$6:$C1069,2,FALSE)</f>
        <v>CX1NOA0558</v>
      </c>
      <c r="F96" s="250"/>
      <c r="G96" s="31" t="s">
        <v>51</v>
      </c>
      <c r="H96" s="37">
        <v>1460</v>
      </c>
      <c r="I96" s="29"/>
      <c r="J96" s="32"/>
      <c r="K96" s="32"/>
      <c r="L96" s="33"/>
      <c r="M96" s="33"/>
    </row>
    <row r="97" spans="1:13" ht="144.75" customHeight="1">
      <c r="A97" s="250"/>
      <c r="B97" s="250"/>
      <c r="C97" s="250"/>
      <c r="D97" s="28" t="s">
        <v>134</v>
      </c>
      <c r="E97" s="29" t="str">
        <f>VLOOKUP(D97,'KHO TNJ'!$B$6:$C1069,2,FALSE)</f>
        <v>CX1TBM0528</v>
      </c>
      <c r="F97" s="250"/>
      <c r="G97" s="31" t="s">
        <v>53</v>
      </c>
      <c r="H97" s="37">
        <v>1</v>
      </c>
      <c r="I97" s="29"/>
      <c r="J97" s="32"/>
      <c r="K97" s="32"/>
      <c r="L97" s="33"/>
      <c r="M97" s="33"/>
    </row>
    <row r="98" spans="1:13" ht="144.75" customHeight="1">
      <c r="A98" s="250"/>
      <c r="B98" s="250"/>
      <c r="C98" s="250"/>
      <c r="D98" s="28" t="s">
        <v>138</v>
      </c>
      <c r="E98" s="29" t="str">
        <f>VLOOKUP(D98,'KHO TNJ'!$B$6:$C1069,2,FALSE)</f>
        <v>CX1HTP0626</v>
      </c>
      <c r="F98" s="250"/>
      <c r="G98" s="31" t="s">
        <v>53</v>
      </c>
      <c r="H98" s="37">
        <v>1</v>
      </c>
      <c r="I98" s="29"/>
      <c r="J98" s="32"/>
      <c r="K98" s="32"/>
      <c r="L98" s="33"/>
      <c r="M98" s="33"/>
    </row>
    <row r="99" spans="1:13" ht="103.5" customHeight="1">
      <c r="A99" s="250"/>
      <c r="B99" s="250"/>
      <c r="C99" s="250"/>
      <c r="D99" s="28" t="s">
        <v>141</v>
      </c>
      <c r="E99" s="29" t="str">
        <f>VLOOKUP(D99,'KHO TNJ'!$B$6:$C1069,2,FALSE)</f>
        <v>CX1HTP0490</v>
      </c>
      <c r="F99" s="250"/>
      <c r="G99" s="31" t="s">
        <v>53</v>
      </c>
      <c r="H99" s="37">
        <v>1</v>
      </c>
      <c r="I99" s="29"/>
      <c r="J99" s="32"/>
      <c r="K99" s="32"/>
      <c r="L99" s="33"/>
      <c r="M99" s="33"/>
    </row>
    <row r="100" spans="1:13" ht="103.5" customHeight="1">
      <c r="A100" s="250"/>
      <c r="B100" s="250"/>
      <c r="C100" s="250"/>
      <c r="D100" s="28" t="s">
        <v>146</v>
      </c>
      <c r="E100" s="29" t="str">
        <f>VLOOKUP(D100,'KHO TNJ'!$B$6:$C1069,2,FALSE)</f>
        <v>CX1HTP0491</v>
      </c>
      <c r="F100" s="250"/>
      <c r="G100" s="31" t="s">
        <v>53</v>
      </c>
      <c r="H100" s="37">
        <v>1</v>
      </c>
      <c r="I100" s="29"/>
      <c r="J100" s="32"/>
      <c r="K100" s="32"/>
      <c r="L100" s="33"/>
      <c r="M100" s="33"/>
    </row>
    <row r="101" spans="1:13" ht="103.5" customHeight="1">
      <c r="A101" s="250"/>
      <c r="B101" s="250"/>
      <c r="C101" s="250"/>
      <c r="D101" s="28" t="s">
        <v>149</v>
      </c>
      <c r="E101" s="29" t="str">
        <f>VLOOKUP(D101,'KHO TNJ'!$B$6:$C1069,2,FALSE)</f>
        <v>CX1NOA0650</v>
      </c>
      <c r="F101" s="250"/>
      <c r="G101" s="31" t="s">
        <v>53</v>
      </c>
      <c r="H101" s="37">
        <v>1</v>
      </c>
      <c r="I101" s="29"/>
      <c r="J101" s="32"/>
      <c r="K101" s="32"/>
      <c r="L101" s="33"/>
      <c r="M101" s="33"/>
    </row>
    <row r="102" spans="1:13" ht="109.5" customHeight="1">
      <c r="A102" s="250"/>
      <c r="B102" s="250"/>
      <c r="C102" s="250"/>
      <c r="D102" s="28" t="s">
        <v>154</v>
      </c>
      <c r="E102" s="29" t="str">
        <f>VLOOKUP(D102,'KHO TNJ'!$B$6:$C1069,2,FALSE)</f>
        <v>CX1KLO0603</v>
      </c>
      <c r="F102" s="250"/>
      <c r="G102" s="31" t="s">
        <v>53</v>
      </c>
      <c r="H102" s="37">
        <v>2</v>
      </c>
      <c r="I102" s="29"/>
      <c r="J102" s="32"/>
      <c r="K102" s="32"/>
      <c r="L102" s="33"/>
      <c r="M102" s="33"/>
    </row>
    <row r="103" spans="1:13" ht="109.5" customHeight="1">
      <c r="A103" s="250"/>
      <c r="B103" s="250"/>
      <c r="C103" s="250"/>
      <c r="D103" s="28" t="s">
        <v>62</v>
      </c>
      <c r="E103" s="29" t="str">
        <f>VLOOKUP(D103,'KHO TNJ'!$B$6:$C1069,2,FALSE)</f>
        <v>CX1NOA0178</v>
      </c>
      <c r="F103" s="250"/>
      <c r="G103" s="31" t="s">
        <v>53</v>
      </c>
      <c r="H103" s="37">
        <v>2</v>
      </c>
      <c r="I103" s="29"/>
      <c r="J103" s="32"/>
      <c r="K103" s="32"/>
      <c r="L103" s="33"/>
      <c r="M103" s="33"/>
    </row>
    <row r="104" spans="1:13" ht="109.5" customHeight="1">
      <c r="A104" s="250"/>
      <c r="B104" s="250"/>
      <c r="C104" s="250"/>
      <c r="D104" s="28" t="s">
        <v>160</v>
      </c>
      <c r="E104" s="29" t="str">
        <f>VLOOKUP(D104,'KHO TNJ'!$B$6:$C1069,2,FALSE)</f>
        <v>CX1NOA0231</v>
      </c>
      <c r="F104" s="250"/>
      <c r="G104" s="31" t="s">
        <v>53</v>
      </c>
      <c r="H104" s="37">
        <v>3</v>
      </c>
      <c r="I104" s="29"/>
      <c r="J104" s="32"/>
      <c r="K104" s="32"/>
      <c r="L104" s="33"/>
      <c r="M104" s="33"/>
    </row>
    <row r="105" spans="1:13" ht="109.5" customHeight="1">
      <c r="A105" s="250"/>
      <c r="B105" s="250"/>
      <c r="C105" s="250"/>
      <c r="D105" s="28" t="s">
        <v>163</v>
      </c>
      <c r="E105" s="29" t="str">
        <f>VLOOKUP(D105,'KHO TNJ'!$B$6:$C1069,2,FALSE)</f>
        <v>CX1NOA0458</v>
      </c>
      <c r="F105" s="250"/>
      <c r="G105" s="31" t="s">
        <v>53</v>
      </c>
      <c r="H105" s="37">
        <v>4</v>
      </c>
      <c r="I105" s="29"/>
      <c r="J105" s="32"/>
      <c r="K105" s="32"/>
      <c r="L105" s="33"/>
      <c r="M105" s="33"/>
    </row>
    <row r="106" spans="1:13" ht="109.5" customHeight="1">
      <c r="A106" s="250"/>
      <c r="B106" s="250"/>
      <c r="C106" s="250"/>
      <c r="D106" s="28" t="s">
        <v>167</v>
      </c>
      <c r="E106" s="29" t="str">
        <f>VLOOKUP(D106,'KHO TNJ'!$B$6:$C1069,2,FALSE)</f>
        <v>CX1NOA0497</v>
      </c>
      <c r="F106" s="250"/>
      <c r="G106" s="31" t="s">
        <v>53</v>
      </c>
      <c r="H106" s="37">
        <v>1</v>
      </c>
      <c r="I106" s="29"/>
      <c r="J106" s="32"/>
      <c r="K106" s="32"/>
      <c r="L106" s="33"/>
      <c r="M106" s="33"/>
    </row>
    <row r="107" spans="1:13" ht="109.5" customHeight="1">
      <c r="A107" s="250"/>
      <c r="B107" s="250"/>
      <c r="C107" s="250"/>
      <c r="D107" s="28" t="s">
        <v>161</v>
      </c>
      <c r="E107" s="29" t="str">
        <f>VLOOKUP(D107,'KHO TNJ'!$B$6:$C1069,2,FALSE)</f>
        <v>CX1NOA0079</v>
      </c>
      <c r="F107" s="250"/>
      <c r="G107" s="31" t="s">
        <v>53</v>
      </c>
      <c r="H107" s="37">
        <v>5</v>
      </c>
      <c r="I107" s="29"/>
      <c r="J107" s="32"/>
      <c r="K107" s="32"/>
      <c r="L107" s="33"/>
      <c r="M107" s="33"/>
    </row>
    <row r="108" spans="1:13" ht="115.5" customHeight="1">
      <c r="A108" s="250"/>
      <c r="B108" s="250"/>
      <c r="C108" s="250"/>
      <c r="D108" s="28" t="s">
        <v>61</v>
      </c>
      <c r="E108" s="29" t="str">
        <f>VLOOKUP(D108,'KHO TNJ'!$B$6:$C1069,2,FALSE)</f>
        <v>CX1NOA0001</v>
      </c>
      <c r="F108" s="250"/>
      <c r="G108" s="31" t="s">
        <v>53</v>
      </c>
      <c r="H108" s="37">
        <v>5</v>
      </c>
      <c r="I108" s="29"/>
      <c r="J108" s="32"/>
      <c r="K108" s="32"/>
      <c r="L108" s="33"/>
      <c r="M108" s="33"/>
    </row>
    <row r="109" spans="1:13" ht="116.25" customHeight="1">
      <c r="A109" s="250"/>
      <c r="B109" s="250"/>
      <c r="C109" s="250"/>
      <c r="D109" s="28" t="s">
        <v>183</v>
      </c>
      <c r="E109" s="29" t="str">
        <f>VLOOKUP(D109,'KHO TNJ'!$B$6:$C1069,2,FALSE)</f>
        <v>CX1NOA0070</v>
      </c>
      <c r="F109" s="250"/>
      <c r="G109" s="31" t="s">
        <v>53</v>
      </c>
      <c r="H109" s="37">
        <v>1</v>
      </c>
      <c r="I109" s="29"/>
      <c r="J109" s="32"/>
      <c r="K109" s="32"/>
      <c r="L109" s="33"/>
      <c r="M109" s="33"/>
    </row>
    <row r="110" spans="1:13" ht="116.25" customHeight="1">
      <c r="A110" s="250"/>
      <c r="B110" s="250"/>
      <c r="C110" s="250"/>
      <c r="D110" s="44" t="s">
        <v>186</v>
      </c>
      <c r="E110" s="29" t="str">
        <f>VLOOKUP(D110,'KHO TNJ'!$B$6:$C1069,2,FALSE)</f>
        <v>CX1NOA0008</v>
      </c>
      <c r="F110" s="250"/>
      <c r="G110" s="31" t="s">
        <v>53</v>
      </c>
      <c r="H110" s="37">
        <v>2</v>
      </c>
      <c r="I110" s="29"/>
      <c r="J110" s="32"/>
      <c r="K110" s="32"/>
      <c r="L110" s="33"/>
      <c r="M110" s="33"/>
    </row>
    <row r="111" spans="1:13" ht="112.5" customHeight="1">
      <c r="A111" s="250"/>
      <c r="B111" s="250"/>
      <c r="C111" s="250"/>
      <c r="D111" s="28" t="s">
        <v>63</v>
      </c>
      <c r="E111" s="29" t="str">
        <f>VLOOKUP(D111,'KHO TNJ'!$B$6:$C1069,2,FALSE)</f>
        <v>CX1NOA0025</v>
      </c>
      <c r="F111" s="250"/>
      <c r="G111" s="31" t="s">
        <v>53</v>
      </c>
      <c r="H111" s="37">
        <v>0</v>
      </c>
      <c r="I111" s="29"/>
      <c r="J111" s="32"/>
      <c r="K111" s="32"/>
      <c r="L111" s="33"/>
      <c r="M111" s="33"/>
    </row>
    <row r="112" spans="1:13" ht="112.5" customHeight="1">
      <c r="A112" s="250"/>
      <c r="B112" s="250"/>
      <c r="C112" s="250"/>
      <c r="D112" s="28" t="s">
        <v>194</v>
      </c>
      <c r="E112" s="29" t="str">
        <f>VLOOKUP(D112,'KHO TNJ'!$B$6:$C1069,2,FALSE)</f>
        <v>CX1NOA0156</v>
      </c>
      <c r="F112" s="250"/>
      <c r="G112" s="31" t="s">
        <v>53</v>
      </c>
      <c r="H112" s="37">
        <v>2</v>
      </c>
      <c r="I112" s="29"/>
      <c r="J112" s="32"/>
      <c r="K112" s="32"/>
      <c r="L112" s="33"/>
      <c r="M112" s="33"/>
    </row>
    <row r="113" spans="1:13" ht="113.25" customHeight="1">
      <c r="A113" s="250"/>
      <c r="B113" s="250"/>
      <c r="C113" s="250"/>
      <c r="D113" s="28" t="s">
        <v>71</v>
      </c>
      <c r="E113" s="29" t="str">
        <f>VLOOKUP(D113,'KHO TNJ'!$B$6:$C1069,2,FALSE)</f>
        <v>CX1NOA0455</v>
      </c>
      <c r="F113" s="250"/>
      <c r="G113" s="31" t="s">
        <v>53</v>
      </c>
      <c r="H113" s="37">
        <v>10</v>
      </c>
      <c r="I113" s="29"/>
      <c r="J113" s="32"/>
      <c r="K113" s="32"/>
      <c r="L113" s="33"/>
      <c r="M113" s="33"/>
    </row>
    <row r="114" spans="1:13" ht="96" customHeight="1">
      <c r="A114" s="251"/>
      <c r="B114" s="251"/>
      <c r="C114" s="251"/>
      <c r="D114" s="28" t="s">
        <v>62</v>
      </c>
      <c r="E114" s="29" t="str">
        <f>VLOOKUP(D114,'KHO TNJ'!$B$6:$C1069,2,FALSE)</f>
        <v>CX1NOA0178</v>
      </c>
      <c r="F114" s="251"/>
      <c r="G114" s="31" t="s">
        <v>53</v>
      </c>
      <c r="H114" s="37">
        <v>10</v>
      </c>
      <c r="I114" s="29"/>
      <c r="J114" s="32"/>
      <c r="K114" s="32"/>
      <c r="L114" s="33"/>
      <c r="M114" s="33"/>
    </row>
    <row r="115" spans="1:13" ht="101.25" customHeight="1">
      <c r="A115" s="249" t="s">
        <v>202</v>
      </c>
      <c r="B115" s="249"/>
      <c r="C115" s="249">
        <v>1</v>
      </c>
      <c r="D115" s="28" t="s">
        <v>204</v>
      </c>
      <c r="E115" s="29" t="str">
        <f>VLOOKUP(D115,'KHO TNJ'!$B$6:$C1069,2,FALSE)</f>
        <v>CX1TBM0534</v>
      </c>
      <c r="F115" s="249"/>
      <c r="G115" s="31" t="s">
        <v>53</v>
      </c>
      <c r="H115" s="37">
        <v>1</v>
      </c>
      <c r="I115" s="29"/>
      <c r="J115" s="32"/>
      <c r="K115" s="32"/>
      <c r="L115" s="33"/>
      <c r="M115" s="33"/>
    </row>
    <row r="116" spans="1:13" ht="123.75" customHeight="1">
      <c r="A116" s="250"/>
      <c r="B116" s="250"/>
      <c r="C116" s="250"/>
      <c r="D116" s="28" t="s">
        <v>208</v>
      </c>
      <c r="E116" s="29" t="str">
        <f>VLOOKUP(D116,'KHO TNJ'!$B$6:$C1069,2,FALSE)</f>
        <v>CX1NOA0556</v>
      </c>
      <c r="F116" s="250"/>
      <c r="G116" s="31" t="s">
        <v>51</v>
      </c>
      <c r="H116" s="37">
        <v>124</v>
      </c>
      <c r="I116" s="29"/>
      <c r="J116" s="32"/>
      <c r="K116" s="32"/>
      <c r="L116" s="33"/>
      <c r="M116" s="33"/>
    </row>
    <row r="117" spans="1:13" ht="127.5" customHeight="1">
      <c r="A117" s="250"/>
      <c r="B117" s="250"/>
      <c r="C117" s="250"/>
      <c r="D117" s="28" t="s">
        <v>208</v>
      </c>
      <c r="E117" s="29" t="str">
        <f>VLOOKUP(D117,'KHO TNJ'!$B$6:$C1069,2,FALSE)</f>
        <v>CX1NOA0556</v>
      </c>
      <c r="F117" s="250"/>
      <c r="G117" s="31" t="s">
        <v>51</v>
      </c>
      <c r="H117" s="37">
        <v>170</v>
      </c>
      <c r="I117" s="29"/>
      <c r="J117" s="32"/>
      <c r="K117" s="32"/>
      <c r="L117" s="33"/>
      <c r="M117" s="33"/>
    </row>
    <row r="118" spans="1:13" ht="105" customHeight="1">
      <c r="A118" s="250"/>
      <c r="B118" s="250"/>
      <c r="C118" s="250"/>
      <c r="D118" s="28" t="s">
        <v>211</v>
      </c>
      <c r="E118" s="29" t="str">
        <f>VLOOKUP(D118,'KHO TNJ'!$B$6:$C1069,2,FALSE)</f>
        <v>CX1DPI0445</v>
      </c>
      <c r="F118" s="250"/>
      <c r="G118" s="31" t="s">
        <v>53</v>
      </c>
      <c r="H118" s="37">
        <v>8</v>
      </c>
      <c r="I118" s="29"/>
      <c r="J118" s="32"/>
      <c r="K118" s="32"/>
      <c r="L118" s="33"/>
      <c r="M118" s="33"/>
    </row>
    <row r="119" spans="1:13" ht="111.75" customHeight="1">
      <c r="A119" s="250"/>
      <c r="B119" s="250"/>
      <c r="C119" s="250"/>
      <c r="D119" s="28" t="s">
        <v>214</v>
      </c>
      <c r="E119" s="29" t="str">
        <f>VLOOKUP(D119,'KHO TNJ'!$B$6:$C1069,2,FALSE)</f>
        <v>CX1HTP0627</v>
      </c>
      <c r="F119" s="250"/>
      <c r="G119" s="31" t="s">
        <v>53</v>
      </c>
      <c r="H119" s="37">
        <v>4</v>
      </c>
      <c r="I119" s="29"/>
      <c r="J119" s="32"/>
      <c r="K119" s="32"/>
      <c r="L119" s="33"/>
      <c r="M119" s="33"/>
    </row>
    <row r="120" spans="1:13" ht="111.75" customHeight="1">
      <c r="A120" s="250"/>
      <c r="B120" s="250"/>
      <c r="C120" s="250"/>
      <c r="D120" s="28" t="s">
        <v>217</v>
      </c>
      <c r="E120" s="29" t="str">
        <f>VLOOKUP(D120,'KHO TNJ'!$B$6:$C1069,2,FALSE)</f>
        <v>CX1NOA0080</v>
      </c>
      <c r="F120" s="250"/>
      <c r="G120" s="31" t="s">
        <v>53</v>
      </c>
      <c r="H120" s="37">
        <v>4</v>
      </c>
      <c r="I120" s="29"/>
      <c r="J120" s="32"/>
      <c r="K120" s="32"/>
      <c r="L120" s="33"/>
      <c r="M120" s="33"/>
    </row>
    <row r="121" spans="1:13" ht="111.75" customHeight="1">
      <c r="A121" s="250"/>
      <c r="B121" s="250"/>
      <c r="C121" s="250"/>
      <c r="D121" s="28" t="s">
        <v>158</v>
      </c>
      <c r="E121" s="29" t="str">
        <f>VLOOKUP(D121,'KHO TNJ'!$B$6:$C1069,2,FALSE)</f>
        <v>CX1NOA0081</v>
      </c>
      <c r="F121" s="250"/>
      <c r="G121" s="31" t="s">
        <v>53</v>
      </c>
      <c r="H121" s="37">
        <v>4</v>
      </c>
      <c r="I121" s="29"/>
      <c r="J121" s="32"/>
      <c r="K121" s="32"/>
      <c r="L121" s="33"/>
      <c r="M121" s="33"/>
    </row>
    <row r="122" spans="1:13" ht="127.5" customHeight="1">
      <c r="A122" s="250"/>
      <c r="B122" s="250"/>
      <c r="C122" s="250"/>
      <c r="D122" s="28" t="s">
        <v>180</v>
      </c>
      <c r="E122" s="29" t="str">
        <f>VLOOKUP(D122,'KHO TNJ'!$B$6:$C1069,2,FALSE)</f>
        <v>CX1NOA0278</v>
      </c>
      <c r="F122" s="250"/>
      <c r="G122" s="31" t="s">
        <v>53</v>
      </c>
      <c r="H122" s="37">
        <v>8</v>
      </c>
      <c r="I122" s="29"/>
      <c r="J122" s="32"/>
      <c r="K122" s="32"/>
      <c r="L122" s="33"/>
      <c r="M122" s="33"/>
    </row>
    <row r="123" spans="1:13" ht="100.5" customHeight="1">
      <c r="A123" s="250"/>
      <c r="B123" s="250"/>
      <c r="C123" s="250"/>
      <c r="D123" s="28" t="s">
        <v>88</v>
      </c>
      <c r="E123" s="29" t="str">
        <f>VLOOKUP(D123,'KHO TNJ'!$B$6:$C1069,2,FALSE)</f>
        <v>CX1NOA0009</v>
      </c>
      <c r="F123" s="250"/>
      <c r="G123" s="31" t="s">
        <v>53</v>
      </c>
      <c r="H123" s="37">
        <v>2</v>
      </c>
      <c r="I123" s="29"/>
      <c r="J123" s="32"/>
      <c r="K123" s="32"/>
      <c r="L123" s="33"/>
      <c r="M123" s="33"/>
    </row>
    <row r="124" spans="1:13" ht="123" customHeight="1">
      <c r="A124" s="250"/>
      <c r="B124" s="250"/>
      <c r="C124" s="250"/>
      <c r="D124" s="28" t="s">
        <v>161</v>
      </c>
      <c r="E124" s="29" t="str">
        <f>VLOOKUP(D124,'KHO TNJ'!$B$6:$C1069,2,FALSE)</f>
        <v>CX1NOA0079</v>
      </c>
      <c r="F124" s="250"/>
      <c r="G124" s="31" t="s">
        <v>53</v>
      </c>
      <c r="H124" s="37">
        <v>2</v>
      </c>
      <c r="I124" s="29"/>
      <c r="J124" s="32"/>
      <c r="K124" s="32"/>
      <c r="L124" s="33"/>
      <c r="M124" s="33"/>
    </row>
    <row r="125" spans="1:13" ht="123" customHeight="1">
      <c r="A125" s="250"/>
      <c r="B125" s="250"/>
      <c r="C125" s="250"/>
      <c r="D125" s="28" t="s">
        <v>71</v>
      </c>
      <c r="E125" s="29" t="str">
        <f>VLOOKUP(D125,'KHO TNJ'!$B$6:$C1069,2,FALSE)</f>
        <v>CX1NOA0455</v>
      </c>
      <c r="F125" s="250"/>
      <c r="G125" s="31" t="s">
        <v>53</v>
      </c>
      <c r="H125" s="37">
        <v>4</v>
      </c>
      <c r="I125" s="29"/>
      <c r="J125" s="32"/>
      <c r="K125" s="32"/>
      <c r="L125" s="33"/>
      <c r="M125" s="33"/>
    </row>
    <row r="126" spans="1:13" ht="123" customHeight="1">
      <c r="A126" s="251"/>
      <c r="B126" s="251"/>
      <c r="C126" s="251"/>
      <c r="D126" s="28" t="s">
        <v>239</v>
      </c>
      <c r="E126" s="29" t="str">
        <f>VLOOKUP(D126,'KHO TNJ'!$B$6:$C1069,2,FALSE)</f>
        <v>CX1NOA0560</v>
      </c>
      <c r="F126" s="251"/>
      <c r="G126" s="31" t="s">
        <v>51</v>
      </c>
      <c r="H126" s="37">
        <v>270</v>
      </c>
      <c r="I126" s="39"/>
      <c r="J126" s="29"/>
      <c r="K126" s="37"/>
      <c r="L126" s="38"/>
      <c r="M126" s="38"/>
    </row>
    <row r="127" spans="1:13" ht="123" customHeight="1">
      <c r="A127" s="28"/>
      <c r="B127" s="28"/>
      <c r="C127" s="28"/>
      <c r="D127" s="28"/>
      <c r="E127" s="39"/>
      <c r="F127" s="28"/>
      <c r="G127" s="28"/>
      <c r="H127" s="29"/>
      <c r="I127" s="40"/>
      <c r="J127" s="29"/>
      <c r="K127" s="37"/>
      <c r="L127" s="38"/>
      <c r="M127" s="38"/>
    </row>
    <row r="128" spans="1:13" ht="123" customHeight="1">
      <c r="A128" s="28"/>
      <c r="B128" s="28"/>
      <c r="C128" s="28"/>
      <c r="D128" s="28"/>
      <c r="E128" s="39"/>
      <c r="F128" s="28"/>
      <c r="G128" s="28"/>
      <c r="H128" s="29"/>
      <c r="I128" s="39"/>
      <c r="J128" s="29"/>
      <c r="K128" s="37"/>
      <c r="L128" s="38"/>
      <c r="M128" s="38"/>
    </row>
    <row r="129" spans="1:13" ht="123" customHeight="1">
      <c r="A129" s="28"/>
      <c r="B129" s="28"/>
      <c r="C129" s="28"/>
      <c r="D129" s="28"/>
      <c r="E129" s="39"/>
      <c r="F129" s="28"/>
      <c r="G129" s="28"/>
      <c r="H129" s="29"/>
      <c r="I129" s="36"/>
      <c r="J129" s="29"/>
      <c r="K129" s="37"/>
      <c r="L129" s="38"/>
      <c r="M129" s="38"/>
    </row>
    <row r="130" spans="1:13" ht="123" customHeight="1">
      <c r="A130" s="28"/>
      <c r="B130" s="28"/>
      <c r="C130" s="28"/>
      <c r="D130" s="28"/>
      <c r="E130" s="39"/>
      <c r="F130" s="28"/>
      <c r="G130" s="28"/>
      <c r="H130" s="29"/>
      <c r="I130" s="36"/>
      <c r="J130" s="29"/>
      <c r="K130" s="37"/>
      <c r="L130" s="38"/>
      <c r="M130" s="38"/>
    </row>
    <row r="131" spans="1:13" ht="123" customHeight="1">
      <c r="A131" s="28"/>
      <c r="B131" s="28"/>
      <c r="C131" s="28"/>
      <c r="D131" s="28"/>
      <c r="E131" s="39"/>
      <c r="F131" s="28"/>
      <c r="G131" s="28"/>
      <c r="H131" s="29"/>
      <c r="I131" s="36"/>
      <c r="J131" s="29"/>
      <c r="K131" s="37"/>
      <c r="L131" s="38"/>
      <c r="M131" s="38"/>
    </row>
    <row r="132" spans="1:13" ht="123" customHeight="1">
      <c r="A132" s="28"/>
      <c r="B132" s="28"/>
      <c r="C132" s="28"/>
      <c r="D132" s="28"/>
      <c r="E132" s="39"/>
      <c r="F132" s="28"/>
      <c r="G132" s="28"/>
      <c r="H132" s="29"/>
      <c r="I132" s="36"/>
      <c r="J132" s="29"/>
      <c r="K132" s="37"/>
      <c r="L132" s="38"/>
      <c r="M132" s="38"/>
    </row>
    <row r="133" spans="1:13" ht="123" customHeight="1">
      <c r="A133" s="28"/>
      <c r="B133" s="28"/>
      <c r="C133" s="28"/>
      <c r="D133" s="28"/>
      <c r="E133" s="39"/>
      <c r="F133" s="28"/>
      <c r="G133" s="28"/>
      <c r="H133" s="29"/>
      <c r="I133" s="36"/>
      <c r="J133" s="29"/>
      <c r="K133" s="37"/>
      <c r="L133" s="38"/>
      <c r="M133" s="38"/>
    </row>
    <row r="134" spans="1:13" ht="123" customHeight="1">
      <c r="A134" s="28"/>
      <c r="B134" s="28"/>
      <c r="C134" s="28"/>
      <c r="D134" s="28"/>
      <c r="E134" s="39"/>
      <c r="F134" s="28"/>
      <c r="G134" s="28"/>
      <c r="H134" s="29"/>
      <c r="I134" s="39"/>
      <c r="J134" s="29"/>
      <c r="K134" s="37"/>
      <c r="L134" s="38"/>
      <c r="M134" s="38"/>
    </row>
    <row r="135" spans="1:13" ht="123" customHeight="1">
      <c r="A135" s="28"/>
      <c r="B135" s="28"/>
      <c r="C135" s="28"/>
      <c r="D135" s="28"/>
      <c r="E135" s="39"/>
      <c r="F135" s="28"/>
      <c r="G135" s="28"/>
      <c r="H135" s="29"/>
      <c r="I135" s="39"/>
      <c r="J135" s="29"/>
      <c r="K135" s="37"/>
      <c r="L135" s="38"/>
      <c r="M135" s="38"/>
    </row>
    <row r="136" spans="1:13" ht="123" customHeight="1">
      <c r="A136" s="28"/>
      <c r="B136" s="28"/>
      <c r="C136" s="28"/>
      <c r="D136" s="28"/>
      <c r="E136" s="39"/>
      <c r="F136" s="28"/>
      <c r="G136" s="28"/>
      <c r="H136" s="29"/>
      <c r="I136" s="40"/>
      <c r="J136" s="29"/>
      <c r="K136" s="37"/>
      <c r="L136" s="38"/>
      <c r="M136" s="38"/>
    </row>
    <row r="137" spans="1:13" ht="123" customHeight="1">
      <c r="A137" s="28"/>
      <c r="B137" s="28"/>
      <c r="C137" s="28"/>
      <c r="D137" s="28"/>
      <c r="E137" s="39"/>
      <c r="F137" s="28"/>
      <c r="G137" s="28"/>
      <c r="H137" s="29"/>
      <c r="I137" s="40"/>
      <c r="J137" s="29"/>
      <c r="K137" s="37"/>
      <c r="L137" s="38"/>
      <c r="M137" s="38"/>
    </row>
    <row r="138" spans="1:13" ht="123" customHeight="1">
      <c r="A138" s="28"/>
      <c r="B138" s="28"/>
      <c r="C138" s="28"/>
      <c r="D138" s="28"/>
      <c r="E138" s="39"/>
      <c r="F138" s="28"/>
      <c r="G138" s="28"/>
      <c r="H138" s="29"/>
      <c r="I138" s="39"/>
      <c r="J138" s="29"/>
      <c r="K138" s="37"/>
      <c r="L138" s="38"/>
      <c r="M138" s="38"/>
    </row>
    <row r="139" spans="1:13" ht="123" customHeight="1">
      <c r="A139" s="28"/>
      <c r="B139" s="28"/>
      <c r="C139" s="28"/>
      <c r="D139" s="28"/>
      <c r="E139" s="39"/>
      <c r="F139" s="28"/>
      <c r="G139" s="28"/>
      <c r="H139" s="29"/>
      <c r="I139" s="39"/>
      <c r="J139" s="29"/>
      <c r="K139" s="37"/>
      <c r="L139" s="38"/>
      <c r="M139" s="38"/>
    </row>
    <row r="140" spans="1:13" ht="30" customHeight="1">
      <c r="A140" s="263" t="s">
        <v>215</v>
      </c>
      <c r="B140" s="233"/>
      <c r="C140" s="233"/>
      <c r="D140" s="233"/>
      <c r="E140" s="233"/>
      <c r="F140" s="233"/>
      <c r="G140" s="233"/>
      <c r="H140" s="233"/>
      <c r="I140" s="233"/>
      <c r="J140" s="233"/>
      <c r="K140" s="234"/>
      <c r="L140" s="47"/>
      <c r="M140" s="47"/>
    </row>
    <row r="141" spans="1:13" ht="26.25">
      <c r="A141" s="254" t="s">
        <v>219</v>
      </c>
      <c r="B141" s="233"/>
      <c r="C141" s="233"/>
      <c r="D141" s="233"/>
      <c r="E141" s="233"/>
      <c r="F141" s="233"/>
      <c r="G141" s="233"/>
      <c r="H141" s="233"/>
      <c r="I141" s="233"/>
      <c r="J141" s="233"/>
      <c r="K141" s="234"/>
      <c r="L141" s="48"/>
      <c r="M141" s="48"/>
    </row>
    <row r="142" spans="1:13" ht="76.5">
      <c r="A142" s="49"/>
      <c r="B142" s="50" t="s">
        <v>220</v>
      </c>
      <c r="C142" s="50" t="s">
        <v>221</v>
      </c>
      <c r="D142" s="50" t="s">
        <v>35</v>
      </c>
      <c r="E142" s="51" t="s">
        <v>223</v>
      </c>
      <c r="F142" s="50" t="s">
        <v>224</v>
      </c>
      <c r="G142" s="50" t="s">
        <v>225</v>
      </c>
      <c r="H142" s="50" t="s">
        <v>226</v>
      </c>
      <c r="I142" s="50" t="s">
        <v>228</v>
      </c>
      <c r="J142" s="50" t="s">
        <v>229</v>
      </c>
      <c r="K142" s="52" t="s">
        <v>230</v>
      </c>
      <c r="L142" s="50" t="s">
        <v>231</v>
      </c>
      <c r="M142" s="53"/>
    </row>
    <row r="143" spans="1:13" ht="20.25">
      <c r="A143" s="261" t="s">
        <v>232</v>
      </c>
      <c r="B143" s="233"/>
      <c r="C143" s="233"/>
      <c r="D143" s="233"/>
      <c r="E143" s="233"/>
      <c r="F143" s="233"/>
      <c r="G143" s="233"/>
      <c r="H143" s="233"/>
      <c r="I143" s="233"/>
      <c r="J143" s="233"/>
      <c r="K143" s="234"/>
      <c r="L143" s="62"/>
      <c r="M143" s="54"/>
    </row>
    <row r="144" spans="1:13" ht="99" customHeight="1">
      <c r="A144" s="264"/>
      <c r="B144" s="28">
        <v>1</v>
      </c>
      <c r="C144" s="28" t="s">
        <v>236</v>
      </c>
      <c r="D144" s="28" t="str">
        <f t="array" ref="D144">IF(C144="","",IFERROR(INDEX('KHO TNJ'!$C$6:$C1069,MATCH(C144,'KHO TNJ'!$B$6:$B1069,0)),"#N/A"))</f>
        <v>CX1LOC0016</v>
      </c>
      <c r="E144" s="39"/>
      <c r="F144" s="28" t="s">
        <v>238</v>
      </c>
      <c r="G144" s="28">
        <v>0.05</v>
      </c>
      <c r="H144" s="28">
        <v>5</v>
      </c>
      <c r="I144" s="40">
        <f t="shared" ref="I144:I153" si="0">$G144*$H144/100</f>
        <v>2.5000000000000001E-3</v>
      </c>
      <c r="J144" s="56">
        <f t="shared" ref="J144:J153" si="1">$G144+$I144</f>
        <v>5.2500000000000005E-2</v>
      </c>
      <c r="K144" s="57">
        <f>($G144+$I144)*THONG_TIN_CHUNG!B$12</f>
        <v>0.52500000000000002</v>
      </c>
      <c r="L144" s="58">
        <v>0</v>
      </c>
      <c r="M144" s="59"/>
    </row>
    <row r="145" spans="1:13" ht="99.75" customHeight="1">
      <c r="A145" s="250"/>
      <c r="B145" s="28">
        <v>2</v>
      </c>
      <c r="C145" s="28" t="s">
        <v>241</v>
      </c>
      <c r="D145" s="28" t="str">
        <f t="array" ref="D145">IF(C145="","",IFERROR(INDEX('KHO TNJ'!$C$6:$C1069,MATCH(C145,'KHO TNJ'!$B$6:$B1069,0)),"#N/A"))</f>
        <v>CX2LOC0155</v>
      </c>
      <c r="E145" s="39"/>
      <c r="F145" s="28" t="s">
        <v>238</v>
      </c>
      <c r="G145" s="28">
        <v>0.05</v>
      </c>
      <c r="H145" s="28">
        <v>5</v>
      </c>
      <c r="I145" s="40">
        <f t="shared" si="0"/>
        <v>2.5000000000000001E-3</v>
      </c>
      <c r="J145" s="56">
        <f t="shared" si="1"/>
        <v>5.2500000000000005E-2</v>
      </c>
      <c r="K145" s="57">
        <f>($G145+$I145)*THONG_TIN_CHUNG!B$12</f>
        <v>0.52500000000000002</v>
      </c>
      <c r="L145" s="58">
        <v>0</v>
      </c>
      <c r="M145" s="59"/>
    </row>
    <row r="146" spans="1:13" ht="99.75" customHeight="1">
      <c r="A146" s="250"/>
      <c r="B146" s="28">
        <v>3</v>
      </c>
      <c r="C146" s="28" t="s">
        <v>245</v>
      </c>
      <c r="D146" s="28" t="str">
        <f t="array" ref="D146">IF(C146="","",IFERROR(INDEX('KHO TNJ'!$C$6:$C1069,MATCH(C146,'KHO TNJ'!$B$6:$B1069,0)),"#N/A"))</f>
        <v>CX1NOA0031</v>
      </c>
      <c r="E146" s="39"/>
      <c r="F146" s="28" t="s">
        <v>53</v>
      </c>
      <c r="G146" s="28">
        <v>0.5</v>
      </c>
      <c r="H146" s="28">
        <v>5</v>
      </c>
      <c r="I146" s="40">
        <f t="shared" si="0"/>
        <v>2.5000000000000001E-2</v>
      </c>
      <c r="J146" s="56">
        <f t="shared" si="1"/>
        <v>0.52500000000000002</v>
      </c>
      <c r="K146" s="57">
        <f>($G146+$I146)*THONG_TIN_CHUNG!B$12</f>
        <v>5.25</v>
      </c>
      <c r="L146" s="58">
        <v>0</v>
      </c>
      <c r="M146" s="59"/>
    </row>
    <row r="147" spans="1:13" ht="96.75" customHeight="1">
      <c r="A147" s="250"/>
      <c r="B147" s="28">
        <v>4</v>
      </c>
      <c r="C147" s="28" t="s">
        <v>248</v>
      </c>
      <c r="D147" s="28" t="str">
        <f t="array" ref="D147">IF(C147="","",IFERROR(INDEX('KHO TNJ'!$C$6:$C1069,MATCH(C147,'KHO TNJ'!$B$6:$B1069,0)),"#N/A"))</f>
        <v>CX1HDU0032</v>
      </c>
      <c r="E147" s="39"/>
      <c r="F147" s="28" t="s">
        <v>53</v>
      </c>
      <c r="G147" s="28">
        <v>0.125</v>
      </c>
      <c r="H147" s="28">
        <v>5</v>
      </c>
      <c r="I147" s="40">
        <f t="shared" si="0"/>
        <v>6.2500000000000003E-3</v>
      </c>
      <c r="J147" s="56">
        <f t="shared" si="1"/>
        <v>0.13125000000000001</v>
      </c>
      <c r="K147" s="57">
        <f>($G147+$I147)*THONG_TIN_CHUNG!B$12</f>
        <v>1.3125</v>
      </c>
      <c r="L147" s="58">
        <v>0</v>
      </c>
      <c r="M147" s="59"/>
    </row>
    <row r="148" spans="1:13" ht="89.25" customHeight="1">
      <c r="A148" s="250"/>
      <c r="B148" s="28">
        <v>5</v>
      </c>
      <c r="C148" s="28" t="s">
        <v>267</v>
      </c>
      <c r="D148" s="28" t="str">
        <f t="array" ref="D148">IF(C148="","",IFERROR(INDEX('KHO TNJ'!$C$6:$C1069,MATCH(C148,'KHO TNJ'!$B$6:$B1069,0)),"#N/A"))</f>
        <v>CX1WAD0512</v>
      </c>
      <c r="E148" s="39"/>
      <c r="F148" s="28" t="s">
        <v>53</v>
      </c>
      <c r="G148" s="28">
        <v>0.1</v>
      </c>
      <c r="H148" s="28">
        <v>5</v>
      </c>
      <c r="I148" s="40">
        <f t="shared" si="0"/>
        <v>5.0000000000000001E-3</v>
      </c>
      <c r="J148" s="56">
        <f t="shared" si="1"/>
        <v>0.10500000000000001</v>
      </c>
      <c r="K148" s="57">
        <f>($G148+$I148)*THONG_TIN_CHUNG!B$12</f>
        <v>1.05</v>
      </c>
      <c r="L148" s="58">
        <v>0</v>
      </c>
      <c r="M148" s="59"/>
    </row>
    <row r="149" spans="1:13" ht="71.25" customHeight="1">
      <c r="A149" s="250"/>
      <c r="B149" s="28">
        <v>6</v>
      </c>
      <c r="C149" s="61" t="s">
        <v>250</v>
      </c>
      <c r="D149" s="28" t="str">
        <f t="array" ref="D149">IF(C149="","",IFERROR(INDEX('KHO TNJ'!$C$6:$C1069,MATCH(C149,'KHO TNJ'!$B$6:$B1069,0)),"#N/A"))</f>
        <v>CX1PLO0092</v>
      </c>
      <c r="E149" s="39"/>
      <c r="F149" s="28" t="s">
        <v>53</v>
      </c>
      <c r="G149" s="28">
        <v>1</v>
      </c>
      <c r="H149" s="28">
        <v>0</v>
      </c>
      <c r="I149" s="40">
        <f t="shared" si="0"/>
        <v>0</v>
      </c>
      <c r="J149" s="56">
        <f t="shared" si="1"/>
        <v>1</v>
      </c>
      <c r="K149" s="57">
        <f>($G149+$I149)*THONG_TIN_CHUNG!B$12</f>
        <v>10</v>
      </c>
      <c r="L149" s="58">
        <v>0</v>
      </c>
      <c r="M149" s="59"/>
    </row>
    <row r="150" spans="1:13" ht="128.25" customHeight="1">
      <c r="A150" s="250"/>
      <c r="B150" s="28">
        <v>7</v>
      </c>
      <c r="C150" s="28" t="s">
        <v>252</v>
      </c>
      <c r="D150" s="28" t="str">
        <f t="array" ref="D150">IF(C150="","",IFERROR(INDEX('KHO TNJ'!$C$6:$C1069,MATCH(C150,'KHO TNJ'!$B$6:$B1069,0)),"#N/A"))</f>
        <v>CX1MQ#0154</v>
      </c>
      <c r="E150" s="39"/>
      <c r="F150" s="28" t="s">
        <v>253</v>
      </c>
      <c r="G150" s="28">
        <v>50</v>
      </c>
      <c r="H150" s="28">
        <v>5</v>
      </c>
      <c r="I150" s="40">
        <f t="shared" si="0"/>
        <v>2.5</v>
      </c>
      <c r="J150" s="56">
        <f t="shared" si="1"/>
        <v>52.5</v>
      </c>
      <c r="K150" s="57">
        <f>($G150+$I150)*THONG_TIN_CHUNG!B$12</f>
        <v>525</v>
      </c>
      <c r="L150" s="58">
        <v>0</v>
      </c>
      <c r="M150" s="59"/>
    </row>
    <row r="151" spans="1:13" ht="96" customHeight="1">
      <c r="A151" s="250"/>
      <c r="B151" s="28">
        <v>8</v>
      </c>
      <c r="C151" s="28" t="s">
        <v>254</v>
      </c>
      <c r="D151" s="28" t="str">
        <f t="array" ref="D151">IF(C151="","",IFERROR(INDEX('KHO TNJ'!$C$6:$C1069,MATCH(C151,'KHO TNJ'!$B$6:$B1069,0)),"#N/A"))</f>
        <v>#N/A</v>
      </c>
      <c r="E151" s="39"/>
      <c r="F151" s="28" t="s">
        <v>255</v>
      </c>
      <c r="G151" s="28">
        <v>0</v>
      </c>
      <c r="H151" s="28">
        <v>5</v>
      </c>
      <c r="I151" s="40">
        <f t="shared" si="0"/>
        <v>0</v>
      </c>
      <c r="J151" s="56">
        <f t="shared" si="1"/>
        <v>0</v>
      </c>
      <c r="K151" s="57">
        <f>($G151+$I151)*THONG_TIN_CHUNG!B$12</f>
        <v>0</v>
      </c>
      <c r="L151" s="72">
        <v>25</v>
      </c>
      <c r="M151" s="74"/>
    </row>
    <row r="152" spans="1:13" ht="114.75" customHeight="1">
      <c r="A152" s="250"/>
      <c r="B152" s="28">
        <v>9</v>
      </c>
      <c r="C152" s="28" t="s">
        <v>256</v>
      </c>
      <c r="D152" s="28" t="str">
        <f t="array" ref="D152">IF(C152="","",IFERROR(INDEX('KHO TNJ'!$C$6:$C1069,MATCH(C152,'KHO TNJ'!$B$6:$B1069,0)),"#N/A"))</f>
        <v>CX1NOA0371</v>
      </c>
      <c r="E152" s="39"/>
      <c r="F152" s="28" t="s">
        <v>255</v>
      </c>
      <c r="G152" s="28">
        <v>0.03</v>
      </c>
      <c r="H152" s="28">
        <v>5</v>
      </c>
      <c r="I152" s="40">
        <f t="shared" si="0"/>
        <v>1.5E-3</v>
      </c>
      <c r="J152" s="56">
        <f t="shared" si="1"/>
        <v>3.15E-2</v>
      </c>
      <c r="K152" s="57">
        <f>($G152+$I152)*THONG_TIN_CHUNG!B$12</f>
        <v>0.315</v>
      </c>
      <c r="L152" s="58"/>
      <c r="M152" s="59"/>
    </row>
    <row r="153" spans="1:13" ht="96.75" customHeight="1">
      <c r="A153" s="251"/>
      <c r="B153" s="28">
        <v>10</v>
      </c>
      <c r="C153" s="28" t="s">
        <v>257</v>
      </c>
      <c r="D153" s="28" t="str">
        <f t="array" ref="D153">IF(C153="","",IFERROR(INDEX('KHO TNJ'!$C$6:$C1069,MATCH(C153,'KHO TNJ'!$B$6:$B1069,0)),"#N/A"))</f>
        <v>#N/A</v>
      </c>
      <c r="E153" s="39"/>
      <c r="F153" s="28" t="s">
        <v>255</v>
      </c>
      <c r="G153" s="28">
        <v>2</v>
      </c>
      <c r="H153" s="28">
        <v>5</v>
      </c>
      <c r="I153" s="40">
        <f t="shared" si="0"/>
        <v>0.1</v>
      </c>
      <c r="J153" s="56">
        <f t="shared" si="1"/>
        <v>2.1</v>
      </c>
      <c r="K153" s="57">
        <f>($G153+$I153)*THONG_TIN_CHUNG!B$12</f>
        <v>21</v>
      </c>
      <c r="L153" s="58">
        <v>0</v>
      </c>
      <c r="M153" s="59"/>
    </row>
    <row r="154" spans="1:13" ht="24" customHeight="1">
      <c r="A154" s="70" t="s">
        <v>258</v>
      </c>
      <c r="B154" s="70"/>
      <c r="C154" s="70"/>
      <c r="D154" s="70"/>
      <c r="E154" s="70"/>
      <c r="F154" s="70"/>
      <c r="G154" s="70"/>
      <c r="H154" s="70"/>
      <c r="I154" s="70"/>
      <c r="J154" s="262"/>
      <c r="K154" s="238"/>
      <c r="L154" s="238"/>
      <c r="M154" s="70"/>
    </row>
    <row r="155" spans="1:13" ht="96.75" customHeight="1">
      <c r="B155" s="71">
        <v>1</v>
      </c>
      <c r="C155" s="95" t="s">
        <v>211</v>
      </c>
      <c r="D155" s="71" t="s">
        <v>311</v>
      </c>
      <c r="E155" s="73"/>
      <c r="F155" s="71" t="s">
        <v>53</v>
      </c>
      <c r="G155" s="71">
        <v>8</v>
      </c>
      <c r="H155" s="28">
        <v>0</v>
      </c>
      <c r="I155" s="40">
        <f t="shared" ref="I155:I213" si="2">$G155*$H155/100</f>
        <v>0</v>
      </c>
      <c r="J155" s="56">
        <f t="shared" ref="J155:J213" si="3">$G155+$I155</f>
        <v>8</v>
      </c>
      <c r="K155" s="57">
        <f>($G155+$I155)*THONG_TIN_CHUNG!B$12</f>
        <v>80</v>
      </c>
      <c r="L155" s="58">
        <v>80</v>
      </c>
      <c r="M155" s="59"/>
    </row>
    <row r="156" spans="1:13" ht="96.75" customHeight="1">
      <c r="B156" s="71">
        <v>2</v>
      </c>
      <c r="C156" s="95" t="s">
        <v>80</v>
      </c>
      <c r="D156" s="71" t="s">
        <v>320</v>
      </c>
      <c r="E156" s="73"/>
      <c r="F156" s="71" t="s">
        <v>53</v>
      </c>
      <c r="G156" s="71">
        <v>2</v>
      </c>
      <c r="H156" s="28">
        <v>0</v>
      </c>
      <c r="I156" s="40">
        <f t="shared" si="2"/>
        <v>0</v>
      </c>
      <c r="J156" s="56">
        <f t="shared" si="3"/>
        <v>2</v>
      </c>
      <c r="K156" s="57">
        <f>($G156+$I156)*THONG_TIN_CHUNG!B$12</f>
        <v>20</v>
      </c>
      <c r="L156" s="58">
        <v>20</v>
      </c>
      <c r="M156" s="59"/>
    </row>
    <row r="157" spans="1:13" ht="96.75" customHeight="1">
      <c r="B157" s="71">
        <v>3</v>
      </c>
      <c r="C157" s="104" t="s">
        <v>141</v>
      </c>
      <c r="D157" s="71" t="s">
        <v>324</v>
      </c>
      <c r="E157" s="73"/>
      <c r="F157" s="71" t="s">
        <v>53</v>
      </c>
      <c r="G157" s="71">
        <v>1</v>
      </c>
      <c r="H157" s="28">
        <v>0</v>
      </c>
      <c r="I157" s="40">
        <f t="shared" si="2"/>
        <v>0</v>
      </c>
      <c r="J157" s="56">
        <f t="shared" si="3"/>
        <v>1</v>
      </c>
      <c r="K157" s="57">
        <f>($G157+$I157)*THONG_TIN_CHUNG!B$12</f>
        <v>10</v>
      </c>
      <c r="L157" s="58">
        <v>10</v>
      </c>
      <c r="M157" s="59"/>
    </row>
    <row r="158" spans="1:13" ht="96.75" customHeight="1">
      <c r="B158" s="71">
        <v>4</v>
      </c>
      <c r="C158" s="106" t="s">
        <v>66</v>
      </c>
      <c r="D158" s="71" t="s">
        <v>328</v>
      </c>
      <c r="E158" s="73"/>
      <c r="F158" s="71" t="s">
        <v>53</v>
      </c>
      <c r="G158" s="71">
        <v>4</v>
      </c>
      <c r="H158" s="28">
        <v>5</v>
      </c>
      <c r="I158" s="40">
        <f t="shared" si="2"/>
        <v>0.2</v>
      </c>
      <c r="J158" s="56">
        <f t="shared" si="3"/>
        <v>4.2</v>
      </c>
      <c r="K158" s="57">
        <f>($G158+$I158)*THONG_TIN_CHUNG!B$12</f>
        <v>42</v>
      </c>
      <c r="L158" s="102">
        <v>42</v>
      </c>
      <c r="M158" s="103" t="s">
        <v>330</v>
      </c>
    </row>
    <row r="159" spans="1:13" ht="96.75" customHeight="1">
      <c r="B159" s="71">
        <v>5</v>
      </c>
      <c r="C159" s="106" t="s">
        <v>217</v>
      </c>
      <c r="D159" s="71" t="s">
        <v>331</v>
      </c>
      <c r="E159" s="73"/>
      <c r="F159" s="71" t="s">
        <v>53</v>
      </c>
      <c r="G159" s="71">
        <v>4</v>
      </c>
      <c r="H159" s="28">
        <v>5</v>
      </c>
      <c r="I159" s="40">
        <f t="shared" si="2"/>
        <v>0.2</v>
      </c>
      <c r="J159" s="56">
        <f t="shared" si="3"/>
        <v>4.2</v>
      </c>
      <c r="K159" s="57">
        <f>($G159+$I159)*THONG_TIN_CHUNG!B$12</f>
        <v>42</v>
      </c>
      <c r="L159" s="58">
        <v>40</v>
      </c>
      <c r="M159" s="59"/>
    </row>
    <row r="160" spans="1:13" ht="96.75" customHeight="1">
      <c r="B160" s="71">
        <v>6</v>
      </c>
      <c r="C160" s="106" t="s">
        <v>167</v>
      </c>
      <c r="D160" s="71" t="s">
        <v>333</v>
      </c>
      <c r="E160" s="73"/>
      <c r="F160" s="71" t="s">
        <v>53</v>
      </c>
      <c r="G160" s="71">
        <v>1</v>
      </c>
      <c r="H160" s="28">
        <v>5</v>
      </c>
      <c r="I160" s="40">
        <f t="shared" si="2"/>
        <v>0.05</v>
      </c>
      <c r="J160" s="56">
        <f t="shared" si="3"/>
        <v>1.05</v>
      </c>
      <c r="K160" s="57">
        <f>($G160+$I160)*THONG_TIN_CHUNG!B$12</f>
        <v>10.5</v>
      </c>
      <c r="L160" s="58">
        <v>11</v>
      </c>
      <c r="M160" s="59"/>
    </row>
    <row r="161" spans="2:13" ht="96.75" customHeight="1">
      <c r="B161" s="71">
        <v>7</v>
      </c>
      <c r="C161" s="106" t="s">
        <v>160</v>
      </c>
      <c r="D161" s="71" t="s">
        <v>335</v>
      </c>
      <c r="E161" s="73"/>
      <c r="F161" s="71" t="s">
        <v>53</v>
      </c>
      <c r="G161" s="71">
        <v>3</v>
      </c>
      <c r="H161" s="28">
        <v>5</v>
      </c>
      <c r="I161" s="40">
        <f t="shared" si="2"/>
        <v>0.15</v>
      </c>
      <c r="J161" s="56">
        <f t="shared" si="3"/>
        <v>3.15</v>
      </c>
      <c r="K161" s="57">
        <f>($G161+$I161)*THONG_TIN_CHUNG!B$12</f>
        <v>31.5</v>
      </c>
      <c r="L161" s="58">
        <v>28</v>
      </c>
      <c r="M161" s="59"/>
    </row>
    <row r="162" spans="2:13" ht="96.75" customHeight="1">
      <c r="B162" s="71">
        <v>8</v>
      </c>
      <c r="C162" s="106" t="s">
        <v>163</v>
      </c>
      <c r="D162" s="71" t="s">
        <v>337</v>
      </c>
      <c r="E162" s="73"/>
      <c r="F162" s="71" t="s">
        <v>53</v>
      </c>
      <c r="G162" s="71">
        <v>4</v>
      </c>
      <c r="H162" s="28">
        <v>5</v>
      </c>
      <c r="I162" s="40">
        <f t="shared" si="2"/>
        <v>0.2</v>
      </c>
      <c r="J162" s="56">
        <f t="shared" si="3"/>
        <v>4.2</v>
      </c>
      <c r="K162" s="57">
        <f>($G162+$I162)*THONG_TIN_CHUNG!B$12</f>
        <v>42</v>
      </c>
      <c r="L162" s="75">
        <v>41</v>
      </c>
      <c r="M162" s="76" t="s">
        <v>338</v>
      </c>
    </row>
    <row r="163" spans="2:13" ht="96.75" customHeight="1">
      <c r="B163" s="71">
        <v>9</v>
      </c>
      <c r="C163" s="106" t="s">
        <v>186</v>
      </c>
      <c r="D163" s="71" t="s">
        <v>296</v>
      </c>
      <c r="E163" s="73"/>
      <c r="F163" s="71" t="s">
        <v>53</v>
      </c>
      <c r="G163" s="71">
        <v>2</v>
      </c>
      <c r="H163" s="28">
        <v>5</v>
      </c>
      <c r="I163" s="40">
        <f t="shared" si="2"/>
        <v>0.1</v>
      </c>
      <c r="J163" s="56">
        <f t="shared" si="3"/>
        <v>2.1</v>
      </c>
      <c r="K163" s="57">
        <f>($G163+$I163)*THONG_TIN_CHUNG!B$12</f>
        <v>21</v>
      </c>
      <c r="L163" s="58">
        <f>21-2</f>
        <v>19</v>
      </c>
      <c r="M163" s="59"/>
    </row>
    <row r="164" spans="2:13" ht="96.75" customHeight="1">
      <c r="B164" s="71">
        <v>10</v>
      </c>
      <c r="C164" s="106" t="s">
        <v>88</v>
      </c>
      <c r="D164" s="71" t="s">
        <v>341</v>
      </c>
      <c r="E164" s="73"/>
      <c r="F164" s="71" t="s">
        <v>53</v>
      </c>
      <c r="G164" s="71">
        <v>6</v>
      </c>
      <c r="H164" s="28">
        <v>5</v>
      </c>
      <c r="I164" s="40">
        <f t="shared" si="2"/>
        <v>0.3</v>
      </c>
      <c r="J164" s="56">
        <f t="shared" si="3"/>
        <v>6.3</v>
      </c>
      <c r="K164" s="57">
        <f>($G164+$I164)*THONG_TIN_CHUNG!B$12</f>
        <v>63</v>
      </c>
      <c r="L164" s="58">
        <f>63-7</f>
        <v>56</v>
      </c>
      <c r="M164" s="59"/>
    </row>
    <row r="165" spans="2:13" ht="96.75" customHeight="1">
      <c r="B165" s="71">
        <v>11</v>
      </c>
      <c r="C165" s="106" t="s">
        <v>183</v>
      </c>
      <c r="D165" s="71" t="s">
        <v>343</v>
      </c>
      <c r="E165" s="73"/>
      <c r="F165" s="71" t="s">
        <v>53</v>
      </c>
      <c r="G165" s="71">
        <v>1</v>
      </c>
      <c r="H165" s="28">
        <v>5</v>
      </c>
      <c r="I165" s="40">
        <f t="shared" si="2"/>
        <v>0.05</v>
      </c>
      <c r="J165" s="56">
        <f t="shared" si="3"/>
        <v>1.05</v>
      </c>
      <c r="K165" s="57">
        <f>($G165+$I165)*THONG_TIN_CHUNG!B$12</f>
        <v>10.5</v>
      </c>
      <c r="L165" s="77">
        <f>11-11</f>
        <v>0</v>
      </c>
      <c r="M165" s="59"/>
    </row>
    <row r="166" spans="2:13" ht="96.75" customHeight="1">
      <c r="B166" s="71">
        <v>12</v>
      </c>
      <c r="C166" s="106" t="s">
        <v>64</v>
      </c>
      <c r="D166" s="71" t="s">
        <v>348</v>
      </c>
      <c r="E166" s="73"/>
      <c r="F166" s="71" t="s">
        <v>53</v>
      </c>
      <c r="G166" s="71">
        <v>4</v>
      </c>
      <c r="H166" s="28">
        <v>5</v>
      </c>
      <c r="I166" s="40">
        <f t="shared" si="2"/>
        <v>0.2</v>
      </c>
      <c r="J166" s="56">
        <f t="shared" si="3"/>
        <v>4.2</v>
      </c>
      <c r="K166" s="57">
        <f>($G166+$I166)*THONG_TIN_CHUNG!B$12</f>
        <v>42</v>
      </c>
      <c r="L166" s="58">
        <v>42</v>
      </c>
      <c r="M166" s="59"/>
    </row>
    <row r="167" spans="2:13" ht="96.75" customHeight="1">
      <c r="B167" s="71">
        <v>13</v>
      </c>
      <c r="C167" s="79" t="s">
        <v>350</v>
      </c>
      <c r="D167" s="79" t="s">
        <v>351</v>
      </c>
      <c r="E167" s="80"/>
      <c r="F167" s="79" t="s">
        <v>53</v>
      </c>
      <c r="G167" s="79">
        <v>0</v>
      </c>
      <c r="H167" s="28">
        <v>0</v>
      </c>
      <c r="I167" s="40">
        <f t="shared" si="2"/>
        <v>0</v>
      </c>
      <c r="J167" s="56">
        <f t="shared" si="3"/>
        <v>0</v>
      </c>
      <c r="K167" s="57">
        <f>($G167+$I167)*THONG_TIN_CHUNG!B$12</f>
        <v>0</v>
      </c>
      <c r="L167" s="58"/>
      <c r="M167" s="59"/>
    </row>
    <row r="168" spans="2:13" ht="96.75" customHeight="1">
      <c r="B168" s="71">
        <v>14</v>
      </c>
      <c r="C168" s="107" t="s">
        <v>353</v>
      </c>
      <c r="D168" s="79" t="s">
        <v>355</v>
      </c>
      <c r="E168" s="80"/>
      <c r="F168" s="79" t="s">
        <v>53</v>
      </c>
      <c r="G168" s="79">
        <v>0</v>
      </c>
      <c r="H168" s="28">
        <v>0</v>
      </c>
      <c r="I168" s="40">
        <f t="shared" si="2"/>
        <v>0</v>
      </c>
      <c r="J168" s="56">
        <f t="shared" si="3"/>
        <v>0</v>
      </c>
      <c r="K168" s="57">
        <f>($G168+$I168)*THONG_TIN_CHUNG!B$12</f>
        <v>0</v>
      </c>
      <c r="L168" s="77" t="s">
        <v>358</v>
      </c>
      <c r="M168" s="78"/>
    </row>
    <row r="169" spans="2:13" ht="96.75" customHeight="1">
      <c r="B169" s="71">
        <v>15</v>
      </c>
      <c r="C169" s="95" t="s">
        <v>109</v>
      </c>
      <c r="D169" s="71" t="s">
        <v>360</v>
      </c>
      <c r="E169" s="73"/>
      <c r="F169" s="71" t="s">
        <v>53</v>
      </c>
      <c r="G169" s="71">
        <v>2</v>
      </c>
      <c r="H169" s="28">
        <v>0</v>
      </c>
      <c r="I169" s="40">
        <f t="shared" si="2"/>
        <v>0</v>
      </c>
      <c r="J169" s="56">
        <f t="shared" si="3"/>
        <v>2</v>
      </c>
      <c r="K169" s="57">
        <f>($G169+$I169)*THONG_TIN_CHUNG!B$12</f>
        <v>20</v>
      </c>
      <c r="L169" s="58">
        <v>20</v>
      </c>
      <c r="M169" s="59"/>
    </row>
    <row r="170" spans="2:13" ht="96.75" customHeight="1">
      <c r="B170" s="71">
        <v>16</v>
      </c>
      <c r="C170" s="79" t="s">
        <v>362</v>
      </c>
      <c r="D170" s="79" t="s">
        <v>363</v>
      </c>
      <c r="E170" s="80"/>
      <c r="F170" s="79" t="s">
        <v>53</v>
      </c>
      <c r="G170" s="79">
        <v>0</v>
      </c>
      <c r="H170" s="28">
        <v>0</v>
      </c>
      <c r="I170" s="40">
        <f t="shared" si="2"/>
        <v>0</v>
      </c>
      <c r="J170" s="56">
        <f t="shared" si="3"/>
        <v>0</v>
      </c>
      <c r="K170" s="57">
        <f>($G170+$I170)*THONG_TIN_CHUNG!B$12</f>
        <v>0</v>
      </c>
      <c r="L170" s="58"/>
      <c r="M170" s="59"/>
    </row>
    <row r="171" spans="2:13" ht="96.75" customHeight="1">
      <c r="B171" s="71">
        <v>17</v>
      </c>
      <c r="C171" s="79" t="s">
        <v>366</v>
      </c>
      <c r="D171" s="79" t="s">
        <v>367</v>
      </c>
      <c r="E171" s="80"/>
      <c r="F171" s="79" t="s">
        <v>53</v>
      </c>
      <c r="G171" s="79">
        <v>0</v>
      </c>
      <c r="H171" s="28">
        <v>0</v>
      </c>
      <c r="I171" s="40">
        <f t="shared" si="2"/>
        <v>0</v>
      </c>
      <c r="J171" s="56">
        <f t="shared" si="3"/>
        <v>0</v>
      </c>
      <c r="K171" s="57">
        <f>($G171+$I171)*THONG_TIN_CHUNG!B$12</f>
        <v>0</v>
      </c>
      <c r="L171" s="58"/>
      <c r="M171" s="59"/>
    </row>
    <row r="172" spans="2:13" ht="96.75" customHeight="1">
      <c r="B172" s="71">
        <v>18</v>
      </c>
      <c r="C172" s="95" t="s">
        <v>122</v>
      </c>
      <c r="D172" s="71" t="s">
        <v>371</v>
      </c>
      <c r="E172" s="73"/>
      <c r="F172" s="71" t="s">
        <v>53</v>
      </c>
      <c r="G172" s="71">
        <v>1</v>
      </c>
      <c r="H172" s="28">
        <v>0</v>
      </c>
      <c r="I172" s="40">
        <f t="shared" si="2"/>
        <v>0</v>
      </c>
      <c r="J172" s="56">
        <f t="shared" si="3"/>
        <v>1</v>
      </c>
      <c r="K172" s="57">
        <f>($G172+$I172)*THONG_TIN_CHUNG!B$12</f>
        <v>10</v>
      </c>
      <c r="L172" s="58">
        <v>10</v>
      </c>
      <c r="M172" s="59"/>
    </row>
    <row r="173" spans="2:13" ht="96.75" customHeight="1">
      <c r="B173" s="71">
        <v>19</v>
      </c>
      <c r="C173" s="95" t="s">
        <v>127</v>
      </c>
      <c r="D173" s="71" t="s">
        <v>373</v>
      </c>
      <c r="E173" s="73"/>
      <c r="F173" s="71" t="s">
        <v>53</v>
      </c>
      <c r="G173" s="71">
        <v>1</v>
      </c>
      <c r="H173" s="28">
        <v>0</v>
      </c>
      <c r="I173" s="40">
        <f t="shared" si="2"/>
        <v>0</v>
      </c>
      <c r="J173" s="56">
        <f t="shared" si="3"/>
        <v>1</v>
      </c>
      <c r="K173" s="57">
        <f>($G173+$I173)*THONG_TIN_CHUNG!B$12</f>
        <v>10</v>
      </c>
      <c r="L173" s="58">
        <v>10</v>
      </c>
      <c r="M173" s="59"/>
    </row>
    <row r="174" spans="2:13" ht="96.75" customHeight="1">
      <c r="B174" s="71">
        <v>20</v>
      </c>
      <c r="C174" s="104" t="s">
        <v>134</v>
      </c>
      <c r="D174" s="71" t="s">
        <v>374</v>
      </c>
      <c r="E174" s="73"/>
      <c r="F174" s="71" t="s">
        <v>53</v>
      </c>
      <c r="G174" s="71">
        <v>1</v>
      </c>
      <c r="H174" s="28">
        <v>0</v>
      </c>
      <c r="I174" s="40">
        <f t="shared" si="2"/>
        <v>0</v>
      </c>
      <c r="J174" s="56">
        <f t="shared" si="3"/>
        <v>1</v>
      </c>
      <c r="K174" s="57">
        <f>($G174+$I174)*THONG_TIN_CHUNG!B$12</f>
        <v>10</v>
      </c>
      <c r="L174" s="58">
        <v>10</v>
      </c>
      <c r="M174" s="59"/>
    </row>
    <row r="175" spans="2:13" ht="96.75" customHeight="1">
      <c r="B175" s="71">
        <v>21</v>
      </c>
      <c r="C175" s="104" t="s">
        <v>204</v>
      </c>
      <c r="D175" s="71" t="s">
        <v>376</v>
      </c>
      <c r="E175" s="73"/>
      <c r="F175" s="71" t="s">
        <v>53</v>
      </c>
      <c r="G175" s="71">
        <v>1</v>
      </c>
      <c r="H175" s="28">
        <v>0</v>
      </c>
      <c r="I175" s="40">
        <f t="shared" si="2"/>
        <v>0</v>
      </c>
      <c r="J175" s="56">
        <f t="shared" si="3"/>
        <v>1</v>
      </c>
      <c r="K175" s="57">
        <f>($G175+$I175)*THONG_TIN_CHUNG!B$12</f>
        <v>10</v>
      </c>
      <c r="L175" s="77" t="s">
        <v>379</v>
      </c>
      <c r="M175" s="78"/>
    </row>
    <row r="176" spans="2:13" ht="96.75" customHeight="1">
      <c r="B176" s="71">
        <v>22</v>
      </c>
      <c r="C176" s="104" t="s">
        <v>79</v>
      </c>
      <c r="D176" s="71" t="s">
        <v>380</v>
      </c>
      <c r="E176" s="73"/>
      <c r="F176" s="71" t="s">
        <v>53</v>
      </c>
      <c r="G176" s="71">
        <v>1</v>
      </c>
      <c r="H176" s="28">
        <v>0</v>
      </c>
      <c r="I176" s="40">
        <f t="shared" si="2"/>
        <v>0</v>
      </c>
      <c r="J176" s="56">
        <f t="shared" si="3"/>
        <v>1</v>
      </c>
      <c r="K176" s="57">
        <f>($G176+$I176)*THONG_TIN_CHUNG!B$12</f>
        <v>10</v>
      </c>
      <c r="L176" s="58">
        <v>10</v>
      </c>
      <c r="M176" s="59"/>
    </row>
    <row r="177" spans="1:13" ht="96.75" customHeight="1">
      <c r="B177" s="71">
        <v>23</v>
      </c>
      <c r="C177" s="104" t="s">
        <v>74</v>
      </c>
      <c r="D177" s="71" t="s">
        <v>382</v>
      </c>
      <c r="E177" s="73"/>
      <c r="F177" s="71" t="s">
        <v>53</v>
      </c>
      <c r="G177" s="71">
        <v>1</v>
      </c>
      <c r="H177" s="28">
        <v>0</v>
      </c>
      <c r="I177" s="40">
        <f t="shared" si="2"/>
        <v>0</v>
      </c>
      <c r="J177" s="56">
        <f t="shared" si="3"/>
        <v>1</v>
      </c>
      <c r="K177" s="57">
        <f>($G177+$I177)*THONG_TIN_CHUNG!B$12</f>
        <v>10</v>
      </c>
      <c r="L177" s="58">
        <v>10</v>
      </c>
      <c r="M177" s="59"/>
    </row>
    <row r="178" spans="1:13" ht="96.75" customHeight="1">
      <c r="B178" s="71">
        <v>24</v>
      </c>
      <c r="C178" s="104" t="s">
        <v>76</v>
      </c>
      <c r="D178" s="71" t="s">
        <v>383</v>
      </c>
      <c r="E178" s="73"/>
      <c r="F178" s="71" t="s">
        <v>53</v>
      </c>
      <c r="G178" s="71">
        <v>1</v>
      </c>
      <c r="H178" s="28">
        <v>0</v>
      </c>
      <c r="I178" s="40">
        <f t="shared" si="2"/>
        <v>0</v>
      </c>
      <c r="J178" s="56">
        <f t="shared" si="3"/>
        <v>1</v>
      </c>
      <c r="K178" s="57">
        <f>($G178+$I178)*THONG_TIN_CHUNG!B$12</f>
        <v>10</v>
      </c>
      <c r="L178" s="58">
        <v>10</v>
      </c>
      <c r="M178" s="59"/>
    </row>
    <row r="179" spans="1:13" ht="96.75" customHeight="1">
      <c r="B179" s="71">
        <v>25</v>
      </c>
      <c r="C179" s="79" t="s">
        <v>385</v>
      </c>
      <c r="D179" s="79" t="s">
        <v>386</v>
      </c>
      <c r="E179" s="80"/>
      <c r="F179" s="79" t="s">
        <v>53</v>
      </c>
      <c r="G179" s="79">
        <v>0</v>
      </c>
      <c r="H179" s="28">
        <v>0</v>
      </c>
      <c r="I179" s="40">
        <f t="shared" si="2"/>
        <v>0</v>
      </c>
      <c r="J179" s="56">
        <f t="shared" si="3"/>
        <v>0</v>
      </c>
      <c r="K179" s="57">
        <f>($G179+$I179)*THONG_TIN_CHUNG!B$12</f>
        <v>0</v>
      </c>
      <c r="L179" s="58"/>
      <c r="M179" s="59"/>
    </row>
    <row r="180" spans="1:13" ht="96.75" customHeight="1">
      <c r="B180" s="71">
        <v>26</v>
      </c>
      <c r="C180" s="106" t="s">
        <v>138</v>
      </c>
      <c r="D180" s="71" t="s">
        <v>388</v>
      </c>
      <c r="E180" s="73"/>
      <c r="F180" s="71" t="s">
        <v>53</v>
      </c>
      <c r="G180" s="71">
        <v>1</v>
      </c>
      <c r="H180" s="28">
        <v>0</v>
      </c>
      <c r="I180" s="40">
        <f t="shared" si="2"/>
        <v>0</v>
      </c>
      <c r="J180" s="56">
        <f t="shared" si="3"/>
        <v>1</v>
      </c>
      <c r="K180" s="57">
        <f>($G180+$I180)*THONG_TIN_CHUNG!B$12</f>
        <v>10</v>
      </c>
      <c r="L180" s="58">
        <v>10</v>
      </c>
      <c r="M180" s="59"/>
    </row>
    <row r="181" spans="1:13" ht="96.75" customHeight="1">
      <c r="A181" s="113">
        <f>L181-K181</f>
        <v>14</v>
      </c>
      <c r="B181" s="71">
        <v>27</v>
      </c>
      <c r="C181" s="106" t="s">
        <v>62</v>
      </c>
      <c r="D181" s="71" t="s">
        <v>352</v>
      </c>
      <c r="E181" s="73"/>
      <c r="F181" s="71" t="s">
        <v>53</v>
      </c>
      <c r="G181" s="71">
        <v>32</v>
      </c>
      <c r="H181" s="28">
        <v>5</v>
      </c>
      <c r="I181" s="40">
        <f t="shared" si="2"/>
        <v>1.6</v>
      </c>
      <c r="J181" s="56">
        <f t="shared" si="3"/>
        <v>33.6</v>
      </c>
      <c r="K181" s="57">
        <f>($G181+$I181)*THONG_TIN_CHUNG!B$12</f>
        <v>336</v>
      </c>
      <c r="L181" s="72">
        <f>356-6</f>
        <v>350</v>
      </c>
      <c r="M181" s="74" t="s">
        <v>396</v>
      </c>
    </row>
    <row r="182" spans="1:13" ht="96.75" customHeight="1">
      <c r="A182" s="114" t="s">
        <v>397</v>
      </c>
      <c r="B182" s="71">
        <v>28</v>
      </c>
      <c r="C182" s="106" t="s">
        <v>194</v>
      </c>
      <c r="D182" s="71" t="s">
        <v>398</v>
      </c>
      <c r="E182" s="73"/>
      <c r="F182" s="71" t="s">
        <v>53</v>
      </c>
      <c r="G182" s="71">
        <v>2</v>
      </c>
      <c r="H182" s="28">
        <v>5</v>
      </c>
      <c r="I182" s="40">
        <f t="shared" si="2"/>
        <v>0.1</v>
      </c>
      <c r="J182" s="56">
        <f t="shared" si="3"/>
        <v>2.1</v>
      </c>
      <c r="K182" s="57">
        <f>($G182+$I182)*THONG_TIN_CHUNG!B$12</f>
        <v>21</v>
      </c>
      <c r="L182" s="115">
        <f>21-11</f>
        <v>10</v>
      </c>
      <c r="M182" s="59"/>
    </row>
    <row r="183" spans="1:13" ht="96.75" customHeight="1">
      <c r="B183" s="71">
        <v>29</v>
      </c>
      <c r="C183" s="106" t="s">
        <v>180</v>
      </c>
      <c r="D183" s="71" t="s">
        <v>275</v>
      </c>
      <c r="E183" s="73"/>
      <c r="F183" s="71" t="s">
        <v>53</v>
      </c>
      <c r="G183" s="71">
        <v>8</v>
      </c>
      <c r="H183" s="28">
        <v>5</v>
      </c>
      <c r="I183" s="40">
        <f t="shared" si="2"/>
        <v>0.4</v>
      </c>
      <c r="J183" s="56">
        <f t="shared" si="3"/>
        <v>8.4</v>
      </c>
      <c r="K183" s="57">
        <f>($G183+$I183)*THONG_TIN_CHUNG!B$12</f>
        <v>84</v>
      </c>
      <c r="L183" s="58">
        <v>84</v>
      </c>
      <c r="M183" s="59"/>
    </row>
    <row r="184" spans="1:13" ht="96.75" customHeight="1">
      <c r="B184" s="71">
        <v>30</v>
      </c>
      <c r="C184" s="106" t="s">
        <v>71</v>
      </c>
      <c r="D184" s="71" t="s">
        <v>406</v>
      </c>
      <c r="E184" s="73"/>
      <c r="F184" s="71" t="s">
        <v>53</v>
      </c>
      <c r="G184" s="71">
        <v>27</v>
      </c>
      <c r="H184" s="28">
        <v>5</v>
      </c>
      <c r="I184" s="40">
        <f t="shared" si="2"/>
        <v>1.35</v>
      </c>
      <c r="J184" s="56">
        <f t="shared" si="3"/>
        <v>28.35</v>
      </c>
      <c r="K184" s="57">
        <f>($G184+$I184)*THONG_TIN_CHUNG!B$12</f>
        <v>283.5</v>
      </c>
      <c r="L184" s="58">
        <f>284-113</f>
        <v>171</v>
      </c>
      <c r="M184" s="59"/>
    </row>
    <row r="185" spans="1:13" ht="96.75" customHeight="1">
      <c r="B185" s="71">
        <v>31</v>
      </c>
      <c r="C185" s="106" t="s">
        <v>146</v>
      </c>
      <c r="D185" s="71" t="s">
        <v>410</v>
      </c>
      <c r="E185" s="73"/>
      <c r="F185" s="71" t="s">
        <v>53</v>
      </c>
      <c r="G185" s="71">
        <v>1</v>
      </c>
      <c r="H185" s="28">
        <v>0</v>
      </c>
      <c r="I185" s="40">
        <f t="shared" si="2"/>
        <v>0</v>
      </c>
      <c r="J185" s="56">
        <f t="shared" si="3"/>
        <v>1</v>
      </c>
      <c r="K185" s="57">
        <f>($G185+$I185)*THONG_TIN_CHUNG!B$12</f>
        <v>10</v>
      </c>
      <c r="L185" s="58">
        <v>10</v>
      </c>
      <c r="M185" s="59"/>
    </row>
    <row r="186" spans="1:13" ht="96.75" customHeight="1">
      <c r="B186" s="71">
        <v>32</v>
      </c>
      <c r="C186" s="95" t="s">
        <v>99</v>
      </c>
      <c r="D186" s="71" t="s">
        <v>412</v>
      </c>
      <c r="E186" s="73"/>
      <c r="F186" s="71" t="s">
        <v>53</v>
      </c>
      <c r="G186" s="71">
        <v>2</v>
      </c>
      <c r="H186" s="28">
        <v>0</v>
      </c>
      <c r="I186" s="40">
        <f t="shared" si="2"/>
        <v>0</v>
      </c>
      <c r="J186" s="56">
        <f t="shared" si="3"/>
        <v>2</v>
      </c>
      <c r="K186" s="57">
        <f>($G186+$I186)*THONG_TIN_CHUNG!B$12</f>
        <v>20</v>
      </c>
      <c r="L186" s="58">
        <v>20</v>
      </c>
      <c r="M186" s="59"/>
    </row>
    <row r="187" spans="1:13" ht="96.75" customHeight="1">
      <c r="B187" s="71">
        <v>33</v>
      </c>
      <c r="C187" s="95" t="s">
        <v>131</v>
      </c>
      <c r="D187" s="71" t="s">
        <v>415</v>
      </c>
      <c r="E187" s="73"/>
      <c r="F187" s="71" t="s">
        <v>51</v>
      </c>
      <c r="G187" s="71">
        <v>1460</v>
      </c>
      <c r="H187" s="28">
        <v>5</v>
      </c>
      <c r="I187" s="40">
        <f t="shared" si="2"/>
        <v>73</v>
      </c>
      <c r="J187" s="56">
        <f t="shared" si="3"/>
        <v>1533</v>
      </c>
      <c r="K187" s="57">
        <f>($G187+$I187)*THONG_TIN_CHUNG!B$12</f>
        <v>15330</v>
      </c>
      <c r="L187" s="77">
        <v>15000</v>
      </c>
      <c r="M187" s="78"/>
    </row>
    <row r="188" spans="1:13" ht="96.75" customHeight="1">
      <c r="A188" s="113">
        <f>L188-K188</f>
        <v>2</v>
      </c>
      <c r="B188" s="71">
        <v>34</v>
      </c>
      <c r="C188" s="95" t="s">
        <v>68</v>
      </c>
      <c r="D188" s="71" t="s">
        <v>419</v>
      </c>
      <c r="E188" s="73"/>
      <c r="F188" s="71" t="s">
        <v>51</v>
      </c>
      <c r="G188" s="71">
        <v>176</v>
      </c>
      <c r="H188" s="28">
        <v>5</v>
      </c>
      <c r="I188" s="40">
        <f t="shared" si="2"/>
        <v>8.8000000000000007</v>
      </c>
      <c r="J188" s="56">
        <f t="shared" si="3"/>
        <v>184.8</v>
      </c>
      <c r="K188" s="57">
        <f>($G188+$I188)*THONG_TIN_CHUNG!B$12</f>
        <v>1848</v>
      </c>
      <c r="L188" s="72">
        <v>1850</v>
      </c>
      <c r="M188" s="74" t="s">
        <v>423</v>
      </c>
    </row>
    <row r="189" spans="1:13" ht="96.75" customHeight="1">
      <c r="B189" s="71">
        <v>35</v>
      </c>
      <c r="C189" s="95" t="s">
        <v>54</v>
      </c>
      <c r="D189" s="71" t="s">
        <v>424</v>
      </c>
      <c r="E189" s="73"/>
      <c r="F189" s="71" t="s">
        <v>51</v>
      </c>
      <c r="G189" s="71">
        <v>4214</v>
      </c>
      <c r="H189" s="28">
        <v>5</v>
      </c>
      <c r="I189" s="40">
        <f t="shared" si="2"/>
        <v>210.7</v>
      </c>
      <c r="J189" s="56">
        <f t="shared" si="3"/>
        <v>4424.7</v>
      </c>
      <c r="K189" s="57">
        <f>($G189+$I189)*THONG_TIN_CHUNG!B$12</f>
        <v>44247</v>
      </c>
      <c r="L189" s="77">
        <f>42000+0.1*1000</f>
        <v>42100</v>
      </c>
      <c r="M189" s="90" t="s">
        <v>427</v>
      </c>
    </row>
    <row r="190" spans="1:13" ht="96.75" customHeight="1">
      <c r="B190" s="71">
        <v>36</v>
      </c>
      <c r="C190" s="106" t="s">
        <v>82</v>
      </c>
      <c r="D190" s="71" t="s">
        <v>430</v>
      </c>
      <c r="E190" s="73"/>
      <c r="F190" s="71" t="s">
        <v>53</v>
      </c>
      <c r="G190" s="71">
        <v>2</v>
      </c>
      <c r="H190" s="28">
        <v>0</v>
      </c>
      <c r="I190" s="40">
        <f t="shared" si="2"/>
        <v>0</v>
      </c>
      <c r="J190" s="56">
        <f t="shared" si="3"/>
        <v>2</v>
      </c>
      <c r="K190" s="57">
        <f>($G190+$I190)*THONG_TIN_CHUNG!B$12</f>
        <v>20</v>
      </c>
      <c r="L190" s="58">
        <v>20</v>
      </c>
      <c r="M190" s="59"/>
    </row>
    <row r="191" spans="1:13" ht="96.75" customHeight="1">
      <c r="B191" s="71">
        <v>37</v>
      </c>
      <c r="C191" s="95" t="s">
        <v>105</v>
      </c>
      <c r="D191" s="71" t="s">
        <v>432</v>
      </c>
      <c r="E191" s="73"/>
      <c r="F191" s="71" t="s">
        <v>51</v>
      </c>
      <c r="G191" s="71">
        <v>230</v>
      </c>
      <c r="H191" s="28">
        <v>5</v>
      </c>
      <c r="I191" s="40">
        <f t="shared" si="2"/>
        <v>11.5</v>
      </c>
      <c r="J191" s="56">
        <f t="shared" si="3"/>
        <v>241.5</v>
      </c>
      <c r="K191" s="57">
        <f>($G191+$I191)*THONG_TIN_CHUNG!B$12</f>
        <v>2415</v>
      </c>
      <c r="L191" s="77">
        <f>2100+0.03*1000</f>
        <v>2130</v>
      </c>
      <c r="M191" s="90" t="s">
        <v>436</v>
      </c>
    </row>
    <row r="192" spans="1:13" ht="144.75" customHeight="1">
      <c r="A192" s="113">
        <f>L192-160</f>
        <v>2020</v>
      </c>
      <c r="B192" s="71">
        <v>38</v>
      </c>
      <c r="C192" s="95" t="s">
        <v>103</v>
      </c>
      <c r="D192" s="71" t="s">
        <v>437</v>
      </c>
      <c r="E192" s="73"/>
      <c r="F192" s="71" t="s">
        <v>51</v>
      </c>
      <c r="G192" s="71">
        <v>193</v>
      </c>
      <c r="H192" s="28">
        <v>5</v>
      </c>
      <c r="I192" s="40">
        <f t="shared" si="2"/>
        <v>9.65</v>
      </c>
      <c r="J192" s="56">
        <f t="shared" si="3"/>
        <v>202.65</v>
      </c>
      <c r="K192" s="57">
        <f>($G192+$I192)*THONG_TIN_CHUNG!B$12</f>
        <v>2026.5</v>
      </c>
      <c r="L192" s="72">
        <v>2180</v>
      </c>
      <c r="M192" s="74" t="s">
        <v>440</v>
      </c>
    </row>
    <row r="193" spans="1:13" ht="96.75" customHeight="1">
      <c r="B193" s="71">
        <v>39</v>
      </c>
      <c r="C193" s="106" t="s">
        <v>214</v>
      </c>
      <c r="D193" s="71" t="s">
        <v>441</v>
      </c>
      <c r="E193" s="73"/>
      <c r="F193" s="71" t="s">
        <v>53</v>
      </c>
      <c r="G193" s="71">
        <v>4</v>
      </c>
      <c r="H193" s="28">
        <v>0</v>
      </c>
      <c r="I193" s="40">
        <f t="shared" si="2"/>
        <v>0</v>
      </c>
      <c r="J193" s="56">
        <f t="shared" si="3"/>
        <v>4</v>
      </c>
      <c r="K193" s="57">
        <f>($G193+$I193)*THONG_TIN_CHUNG!B$12</f>
        <v>40</v>
      </c>
      <c r="L193" s="58">
        <v>40</v>
      </c>
      <c r="M193" s="59"/>
    </row>
    <row r="194" spans="1:13" ht="96.75" customHeight="1">
      <c r="B194" s="71">
        <v>40</v>
      </c>
      <c r="C194" s="71" t="s">
        <v>86</v>
      </c>
      <c r="D194" s="71" t="s">
        <v>446</v>
      </c>
      <c r="E194" s="73"/>
      <c r="F194" s="71" t="s">
        <v>53</v>
      </c>
      <c r="G194" s="71">
        <v>2</v>
      </c>
      <c r="H194" s="28">
        <v>5</v>
      </c>
      <c r="I194" s="40">
        <f t="shared" si="2"/>
        <v>0.1</v>
      </c>
      <c r="J194" s="56">
        <f t="shared" si="3"/>
        <v>2.1</v>
      </c>
      <c r="K194" s="57">
        <f>($G194+$I194)*THONG_TIN_CHUNG!B$12</f>
        <v>21</v>
      </c>
      <c r="L194" s="58">
        <v>21</v>
      </c>
      <c r="M194" s="59"/>
    </row>
    <row r="195" spans="1:13" ht="96.75" customHeight="1">
      <c r="B195" s="71">
        <v>41</v>
      </c>
      <c r="C195" s="71" t="s">
        <v>115</v>
      </c>
      <c r="D195" s="71" t="s">
        <v>449</v>
      </c>
      <c r="E195" s="73"/>
      <c r="F195" s="71" t="s">
        <v>53</v>
      </c>
      <c r="G195" s="71">
        <v>2</v>
      </c>
      <c r="H195" s="28">
        <v>5</v>
      </c>
      <c r="I195" s="40">
        <f t="shared" si="2"/>
        <v>0.1</v>
      </c>
      <c r="J195" s="56">
        <f t="shared" si="3"/>
        <v>2.1</v>
      </c>
      <c r="K195" s="57">
        <f>($G195+$I195)*THONG_TIN_CHUNG!B$12</f>
        <v>21</v>
      </c>
      <c r="L195" s="102">
        <f>21-6</f>
        <v>15</v>
      </c>
      <c r="M195" s="103"/>
    </row>
    <row r="196" spans="1:13" ht="199.5" customHeight="1">
      <c r="B196" s="71">
        <v>42</v>
      </c>
      <c r="C196" s="71" t="s">
        <v>61</v>
      </c>
      <c r="D196" s="71" t="s">
        <v>447</v>
      </c>
      <c r="E196" s="73"/>
      <c r="F196" s="71" t="s">
        <v>53</v>
      </c>
      <c r="G196" s="71">
        <v>21</v>
      </c>
      <c r="H196" s="28">
        <v>5</v>
      </c>
      <c r="I196" s="40">
        <f t="shared" si="2"/>
        <v>1.05</v>
      </c>
      <c r="J196" s="56">
        <f t="shared" si="3"/>
        <v>22.05</v>
      </c>
      <c r="K196" s="57">
        <f>($G196+$I196)*THONG_TIN_CHUNG!B$12</f>
        <v>220.5</v>
      </c>
      <c r="L196" s="83">
        <v>231</v>
      </c>
      <c r="M196" s="85" t="s">
        <v>458</v>
      </c>
    </row>
    <row r="197" spans="1:13" ht="96.75" customHeight="1">
      <c r="B197" s="71">
        <v>43</v>
      </c>
      <c r="C197" s="71" t="s">
        <v>63</v>
      </c>
      <c r="D197" s="71" t="s">
        <v>454</v>
      </c>
      <c r="E197" s="73"/>
      <c r="F197" s="71" t="s">
        <v>53</v>
      </c>
      <c r="G197" s="71">
        <v>0</v>
      </c>
      <c r="H197" s="28">
        <v>5</v>
      </c>
      <c r="I197" s="40">
        <f t="shared" si="2"/>
        <v>0</v>
      </c>
      <c r="J197" s="56">
        <f t="shared" si="3"/>
        <v>0</v>
      </c>
      <c r="K197" s="57">
        <f>($G197+$I197)*THONG_TIN_CHUNG!B$12</f>
        <v>0</v>
      </c>
      <c r="L197" s="102">
        <f>11-11</f>
        <v>0</v>
      </c>
      <c r="M197" s="103" t="s">
        <v>461</v>
      </c>
    </row>
    <row r="198" spans="1:13" ht="96.75" customHeight="1">
      <c r="B198" s="71">
        <v>44</v>
      </c>
      <c r="C198" s="71" t="s">
        <v>158</v>
      </c>
      <c r="D198" s="71" t="s">
        <v>291</v>
      </c>
      <c r="E198" s="73"/>
      <c r="F198" s="71" t="s">
        <v>53</v>
      </c>
      <c r="G198" s="71">
        <v>4</v>
      </c>
      <c r="H198" s="28">
        <v>5</v>
      </c>
      <c r="I198" s="40">
        <f t="shared" si="2"/>
        <v>0.2</v>
      </c>
      <c r="J198" s="56">
        <f t="shared" si="3"/>
        <v>4.2</v>
      </c>
      <c r="K198" s="57">
        <f>($G198+$I198)*THONG_TIN_CHUNG!B$12</f>
        <v>42</v>
      </c>
      <c r="L198" s="77">
        <v>9</v>
      </c>
      <c r="M198" s="78" t="s">
        <v>463</v>
      </c>
    </row>
    <row r="199" spans="1:13" ht="96.75" customHeight="1">
      <c r="B199" s="71">
        <v>45</v>
      </c>
      <c r="C199" s="71" t="s">
        <v>161</v>
      </c>
      <c r="D199" s="71" t="s">
        <v>292</v>
      </c>
      <c r="E199" s="73"/>
      <c r="F199" s="71" t="s">
        <v>53</v>
      </c>
      <c r="G199" s="71">
        <v>7</v>
      </c>
      <c r="H199" s="28">
        <v>5</v>
      </c>
      <c r="I199" s="40">
        <f t="shared" si="2"/>
        <v>0.35</v>
      </c>
      <c r="J199" s="56">
        <f t="shared" si="3"/>
        <v>7.35</v>
      </c>
      <c r="K199" s="57">
        <f>($G199+$I199)*THONG_TIN_CHUNG!B$12</f>
        <v>73.5</v>
      </c>
      <c r="L199" s="58">
        <v>74</v>
      </c>
      <c r="M199" s="59"/>
    </row>
    <row r="200" spans="1:13" ht="96.75" customHeight="1">
      <c r="B200" s="71">
        <v>46</v>
      </c>
      <c r="C200" s="95" t="s">
        <v>48</v>
      </c>
      <c r="D200" s="71" t="s">
        <v>467</v>
      </c>
      <c r="E200" s="73"/>
      <c r="F200" s="71" t="s">
        <v>53</v>
      </c>
      <c r="G200" s="71">
        <v>2</v>
      </c>
      <c r="H200" s="28">
        <v>0</v>
      </c>
      <c r="I200" s="40">
        <f t="shared" si="2"/>
        <v>0</v>
      </c>
      <c r="J200" s="56">
        <f t="shared" si="3"/>
        <v>2</v>
      </c>
      <c r="K200" s="57">
        <f>($G200+$I200)*THONG_TIN_CHUNG!B$12</f>
        <v>20</v>
      </c>
      <c r="L200" s="58">
        <v>20</v>
      </c>
      <c r="M200" s="59"/>
    </row>
    <row r="201" spans="1:13" ht="96.75" customHeight="1">
      <c r="B201" s="71">
        <v>47</v>
      </c>
      <c r="C201" s="95" t="s">
        <v>56</v>
      </c>
      <c r="D201" s="71" t="s">
        <v>470</v>
      </c>
      <c r="E201" s="73"/>
      <c r="F201" s="71" t="s">
        <v>53</v>
      </c>
      <c r="G201" s="71">
        <v>1</v>
      </c>
      <c r="H201" s="28">
        <v>0</v>
      </c>
      <c r="I201" s="40">
        <f t="shared" si="2"/>
        <v>0</v>
      </c>
      <c r="J201" s="56">
        <f t="shared" si="3"/>
        <v>1</v>
      </c>
      <c r="K201" s="57">
        <f>($G201+$I201)*THONG_TIN_CHUNG!B$12</f>
        <v>10</v>
      </c>
      <c r="L201" s="58">
        <v>10</v>
      </c>
      <c r="M201" s="59"/>
    </row>
    <row r="202" spans="1:13" ht="96.75" customHeight="1">
      <c r="B202" s="28"/>
      <c r="C202" s="95" t="s">
        <v>58</v>
      </c>
      <c r="D202" s="71" t="s">
        <v>471</v>
      </c>
      <c r="E202" s="73"/>
      <c r="F202" s="71" t="s">
        <v>51</v>
      </c>
      <c r="G202" s="71">
        <v>981</v>
      </c>
      <c r="H202" s="28">
        <v>5</v>
      </c>
      <c r="I202" s="40">
        <f t="shared" si="2"/>
        <v>49.05</v>
      </c>
      <c r="J202" s="56">
        <f t="shared" si="3"/>
        <v>1030.05</v>
      </c>
      <c r="K202" s="57">
        <f>($G202+$I202)*THONG_TIN_CHUNG!B$12</f>
        <v>10300.5</v>
      </c>
      <c r="L202" s="77">
        <f>5890+0.2*1000+0.03*1000</f>
        <v>6120</v>
      </c>
      <c r="M202" s="90" t="s">
        <v>475</v>
      </c>
    </row>
    <row r="203" spans="1:13" ht="96.75" customHeight="1">
      <c r="A203" s="113">
        <f>L203-1000</f>
        <v>3080</v>
      </c>
      <c r="B203" s="58">
        <f>L203-K203</f>
        <v>993</v>
      </c>
      <c r="C203" s="95" t="s">
        <v>208</v>
      </c>
      <c r="D203" s="71" t="s">
        <v>481</v>
      </c>
      <c r="E203" s="73"/>
      <c r="F203" s="71" t="s">
        <v>51</v>
      </c>
      <c r="G203" s="71">
        <v>294</v>
      </c>
      <c r="H203" s="28">
        <v>5</v>
      </c>
      <c r="I203" s="40">
        <f t="shared" si="2"/>
        <v>14.7</v>
      </c>
      <c r="J203" s="56">
        <f t="shared" si="3"/>
        <v>308.7</v>
      </c>
      <c r="K203" s="57">
        <f>($G203+$I203)*THONG_TIN_CHUNG!B$12</f>
        <v>3087</v>
      </c>
      <c r="L203" s="72">
        <v>4080</v>
      </c>
      <c r="M203" s="74" t="s">
        <v>483</v>
      </c>
    </row>
    <row r="204" spans="1:13" ht="96.75" customHeight="1">
      <c r="B204" s="28"/>
      <c r="C204" s="95" t="s">
        <v>112</v>
      </c>
      <c r="D204" s="71" t="s">
        <v>484</v>
      </c>
      <c r="E204" s="73"/>
      <c r="F204" s="71" t="s">
        <v>51</v>
      </c>
      <c r="G204" s="71">
        <v>7</v>
      </c>
      <c r="H204" s="28">
        <v>5</v>
      </c>
      <c r="I204" s="40">
        <f t="shared" si="2"/>
        <v>0.35</v>
      </c>
      <c r="J204" s="56">
        <f t="shared" si="3"/>
        <v>7.35</v>
      </c>
      <c r="K204" s="57">
        <f>($G204+$I204)*THONG_TIN_CHUNG!B$12</f>
        <v>73.5</v>
      </c>
      <c r="L204" s="58">
        <v>70</v>
      </c>
      <c r="M204" s="59" t="s">
        <v>486</v>
      </c>
    </row>
    <row r="205" spans="1:13" ht="96.75" customHeight="1">
      <c r="B205" s="28"/>
      <c r="C205" s="106" t="s">
        <v>239</v>
      </c>
      <c r="D205" s="71" t="s">
        <v>487</v>
      </c>
      <c r="E205" s="73"/>
      <c r="F205" s="71" t="s">
        <v>51</v>
      </c>
      <c r="G205" s="71">
        <v>270</v>
      </c>
      <c r="H205" s="28">
        <v>5</v>
      </c>
      <c r="I205" s="40">
        <f t="shared" si="2"/>
        <v>13.5</v>
      </c>
      <c r="J205" s="56">
        <f t="shared" si="3"/>
        <v>283.5</v>
      </c>
      <c r="K205" s="57">
        <f>($G205+$I205)*THONG_TIN_CHUNG!B$12</f>
        <v>2835</v>
      </c>
      <c r="L205" s="72">
        <v>2840</v>
      </c>
      <c r="M205" s="74" t="s">
        <v>489</v>
      </c>
    </row>
    <row r="206" spans="1:13" ht="96.75" customHeight="1">
      <c r="B206" s="28"/>
      <c r="C206" s="106" t="s">
        <v>149</v>
      </c>
      <c r="D206" s="71" t="s">
        <v>490</v>
      </c>
      <c r="E206" s="73"/>
      <c r="F206" s="71" t="s">
        <v>53</v>
      </c>
      <c r="G206" s="71">
        <v>1</v>
      </c>
      <c r="H206" s="28">
        <v>5</v>
      </c>
      <c r="I206" s="40">
        <f t="shared" si="2"/>
        <v>0.05</v>
      </c>
      <c r="J206" s="56">
        <f t="shared" si="3"/>
        <v>1.05</v>
      </c>
      <c r="K206" s="57">
        <f>($G206+$I206)*THONG_TIN_CHUNG!B$12</f>
        <v>10.5</v>
      </c>
      <c r="L206" s="77" t="s">
        <v>491</v>
      </c>
      <c r="M206" s="78"/>
    </row>
    <row r="207" spans="1:13" ht="96.75" customHeight="1">
      <c r="B207" s="28"/>
      <c r="C207" s="79" t="s">
        <v>492</v>
      </c>
      <c r="D207" s="79">
        <v>440</v>
      </c>
      <c r="E207" s="80"/>
      <c r="F207" s="79"/>
      <c r="G207" s="79">
        <v>0</v>
      </c>
      <c r="H207" s="28">
        <v>5</v>
      </c>
      <c r="I207" s="40">
        <f t="shared" si="2"/>
        <v>0</v>
      </c>
      <c r="J207" s="56">
        <f t="shared" si="3"/>
        <v>0</v>
      </c>
      <c r="K207" s="57">
        <f>($G207+$I207)*THONG_TIN_CHUNG!B$12</f>
        <v>0</v>
      </c>
      <c r="L207" s="72">
        <v>3</v>
      </c>
      <c r="M207" s="74" t="s">
        <v>494</v>
      </c>
    </row>
    <row r="208" spans="1:13" ht="166.5" customHeight="1">
      <c r="B208" s="28"/>
      <c r="C208" s="79" t="s">
        <v>495</v>
      </c>
      <c r="D208" s="79">
        <v>53</v>
      </c>
      <c r="E208" s="80"/>
      <c r="F208" s="79"/>
      <c r="G208" s="79">
        <v>0</v>
      </c>
      <c r="H208" s="28">
        <v>5</v>
      </c>
      <c r="I208" s="40">
        <f t="shared" si="2"/>
        <v>0</v>
      </c>
      <c r="J208" s="56">
        <f t="shared" si="3"/>
        <v>0</v>
      </c>
      <c r="K208" s="57">
        <f>($G208+$I208)*THONG_TIN_CHUNG!B$12</f>
        <v>0</v>
      </c>
      <c r="L208" s="119">
        <v>10</v>
      </c>
      <c r="M208" s="120" t="s">
        <v>498</v>
      </c>
    </row>
    <row r="209" spans="2:13" ht="96.75" customHeight="1">
      <c r="B209" s="28"/>
      <c r="C209" s="79" t="s">
        <v>499</v>
      </c>
      <c r="D209" s="79">
        <v>629</v>
      </c>
      <c r="E209" s="80"/>
      <c r="F209" s="79"/>
      <c r="G209" s="79">
        <v>2</v>
      </c>
      <c r="H209" s="28">
        <v>5</v>
      </c>
      <c r="I209" s="40">
        <f t="shared" si="2"/>
        <v>0.1</v>
      </c>
      <c r="J209" s="56">
        <f t="shared" si="3"/>
        <v>2.1</v>
      </c>
      <c r="K209" s="57">
        <f>($G209+$I209)*THONG_TIN_CHUNG!B$12</f>
        <v>21</v>
      </c>
      <c r="L209" s="102">
        <v>20</v>
      </c>
      <c r="M209" s="103"/>
    </row>
    <row r="210" spans="2:13" ht="96.75" customHeight="1">
      <c r="B210" s="28"/>
      <c r="C210" s="79" t="s">
        <v>500</v>
      </c>
      <c r="D210" s="79">
        <v>683</v>
      </c>
      <c r="E210" s="80"/>
      <c r="F210" s="79"/>
      <c r="G210" s="79">
        <v>2</v>
      </c>
      <c r="H210" s="28">
        <v>5</v>
      </c>
      <c r="I210" s="40">
        <f t="shared" si="2"/>
        <v>0.1</v>
      </c>
      <c r="J210" s="56">
        <f t="shared" si="3"/>
        <v>2.1</v>
      </c>
      <c r="K210" s="121">
        <f>($G210+$I210)*THONG_TIN_CHUNG!B$12</f>
        <v>21</v>
      </c>
      <c r="L210" s="102">
        <v>20</v>
      </c>
      <c r="M210" s="74"/>
    </row>
    <row r="211" spans="2:13" ht="96.75" customHeight="1">
      <c r="B211" s="28"/>
      <c r="C211" s="79" t="s">
        <v>502</v>
      </c>
      <c r="D211" s="79">
        <v>583</v>
      </c>
      <c r="E211" s="80"/>
      <c r="F211" s="79"/>
      <c r="G211" s="79">
        <v>1</v>
      </c>
      <c r="H211" s="28">
        <v>5</v>
      </c>
      <c r="I211" s="40">
        <f t="shared" si="2"/>
        <v>0.05</v>
      </c>
      <c r="J211" s="56">
        <f t="shared" si="3"/>
        <v>1.05</v>
      </c>
      <c r="K211" s="57">
        <f>($G211+$I211)*THONG_TIN_CHUNG!B$12</f>
        <v>10.5</v>
      </c>
      <c r="L211" s="102">
        <v>10</v>
      </c>
      <c r="M211" s="78"/>
    </row>
    <row r="212" spans="2:13" ht="96.75" customHeight="1">
      <c r="B212" s="28"/>
      <c r="C212" s="79" t="s">
        <v>505</v>
      </c>
      <c r="D212" s="79">
        <v>698</v>
      </c>
      <c r="E212" s="80"/>
      <c r="F212" s="79"/>
      <c r="G212" s="79">
        <v>1</v>
      </c>
      <c r="H212" s="28">
        <v>5</v>
      </c>
      <c r="I212" s="40">
        <f t="shared" si="2"/>
        <v>0.05</v>
      </c>
      <c r="J212" s="56">
        <f t="shared" si="3"/>
        <v>1.05</v>
      </c>
      <c r="K212" s="57">
        <f>($G212+$I212)*THONG_TIN_CHUNG!B$12</f>
        <v>10.5</v>
      </c>
      <c r="L212" s="102">
        <v>10</v>
      </c>
      <c r="M212" s="78"/>
    </row>
    <row r="213" spans="2:13" ht="96.75" customHeight="1">
      <c r="B213" s="28"/>
      <c r="C213" s="79" t="s">
        <v>506</v>
      </c>
      <c r="D213" s="79">
        <v>502</v>
      </c>
      <c r="E213" s="80"/>
      <c r="F213" s="79"/>
      <c r="G213" s="79">
        <v>1</v>
      </c>
      <c r="H213" s="28">
        <v>5</v>
      </c>
      <c r="I213" s="40">
        <f t="shared" si="2"/>
        <v>0.05</v>
      </c>
      <c r="J213" s="56">
        <f t="shared" si="3"/>
        <v>1.05</v>
      </c>
      <c r="K213" s="57">
        <f>($G213+$I213)*THONG_TIN_CHUNG!B$12</f>
        <v>10.5</v>
      </c>
      <c r="L213" s="102">
        <v>10</v>
      </c>
      <c r="M213" s="78"/>
    </row>
    <row r="214" spans="2:13" ht="96.75" customHeight="1">
      <c r="B214" s="28"/>
      <c r="C214" s="71"/>
      <c r="D214" s="71"/>
      <c r="E214" s="73"/>
      <c r="F214" s="71" t="s">
        <v>53</v>
      </c>
      <c r="G214" s="71">
        <v>2</v>
      </c>
      <c r="H214" s="28"/>
      <c r="I214" s="40"/>
      <c r="J214" s="56"/>
      <c r="K214" s="57"/>
      <c r="L214" s="58"/>
      <c r="M214" s="59"/>
    </row>
    <row r="215" spans="2:13" ht="96.75" customHeight="1">
      <c r="B215" s="28"/>
      <c r="C215" s="28"/>
      <c r="D215" s="28"/>
      <c r="E215" s="39"/>
      <c r="F215" s="28"/>
      <c r="G215" s="28"/>
      <c r="H215" s="28">
        <v>5</v>
      </c>
      <c r="I215" s="40">
        <f t="shared" ref="I215:I1069" si="4">$G215*$H215/100</f>
        <v>0</v>
      </c>
      <c r="J215" s="56">
        <f t="shared" ref="J215:J1069" si="5">$G215+$I215</f>
        <v>0</v>
      </c>
      <c r="K215" s="57">
        <f>($G215+$I215)*THONG_TIN_CHUNG!B$12</f>
        <v>0</v>
      </c>
      <c r="L215" s="58"/>
      <c r="M215" s="59"/>
    </row>
    <row r="216" spans="2:13" ht="96.75" customHeight="1">
      <c r="B216" s="28"/>
      <c r="C216" s="28"/>
      <c r="D216" s="28"/>
      <c r="E216" s="39"/>
      <c r="F216" s="28"/>
      <c r="G216" s="28"/>
      <c r="H216" s="28">
        <v>5</v>
      </c>
      <c r="I216" s="40">
        <f t="shared" si="4"/>
        <v>0</v>
      </c>
      <c r="J216" s="56">
        <f t="shared" si="5"/>
        <v>0</v>
      </c>
      <c r="K216" s="57">
        <f>($G216+$I216)*THONG_TIN_CHUNG!B$12</f>
        <v>0</v>
      </c>
      <c r="L216" s="58"/>
      <c r="M216" s="59"/>
    </row>
    <row r="217" spans="2:13" ht="96.75" customHeight="1">
      <c r="B217" s="28"/>
      <c r="C217" s="28"/>
      <c r="D217" s="28"/>
      <c r="E217" s="39"/>
      <c r="F217" s="28"/>
      <c r="G217" s="28"/>
      <c r="H217" s="28">
        <v>5</v>
      </c>
      <c r="I217" s="40">
        <f t="shared" si="4"/>
        <v>0</v>
      </c>
      <c r="J217" s="56">
        <f t="shared" si="5"/>
        <v>0</v>
      </c>
      <c r="K217" s="57">
        <f>($G217+$I217)*THONG_TIN_CHUNG!B$12</f>
        <v>0</v>
      </c>
      <c r="L217" s="58"/>
      <c r="M217" s="59"/>
    </row>
    <row r="218" spans="2:13" ht="96.75" customHeight="1">
      <c r="B218" s="28"/>
      <c r="C218" s="28"/>
      <c r="D218" s="28"/>
      <c r="E218" s="39"/>
      <c r="F218" s="28"/>
      <c r="G218" s="28"/>
      <c r="H218" s="28">
        <v>5</v>
      </c>
      <c r="I218" s="40">
        <f t="shared" si="4"/>
        <v>0</v>
      </c>
      <c r="J218" s="56">
        <f t="shared" si="5"/>
        <v>0</v>
      </c>
      <c r="K218" s="57">
        <f>($G218+$I218)*THONG_TIN_CHUNG!B$12</f>
        <v>0</v>
      </c>
      <c r="L218" s="58"/>
      <c r="M218" s="59"/>
    </row>
    <row r="219" spans="2:13" ht="96.75" customHeight="1">
      <c r="B219" s="28"/>
      <c r="C219" s="28"/>
      <c r="D219" s="28"/>
      <c r="E219" s="39"/>
      <c r="F219" s="28"/>
      <c r="G219" s="28"/>
      <c r="H219" s="28">
        <v>5</v>
      </c>
      <c r="I219" s="40">
        <f t="shared" si="4"/>
        <v>0</v>
      </c>
      <c r="J219" s="56">
        <f t="shared" si="5"/>
        <v>0</v>
      </c>
      <c r="K219" s="57">
        <f>($G219+$I219)*THONG_TIN_CHUNG!B$12</f>
        <v>0</v>
      </c>
      <c r="L219" s="58"/>
      <c r="M219" s="59"/>
    </row>
    <row r="220" spans="2:13" ht="96.75" customHeight="1">
      <c r="B220" s="28"/>
      <c r="C220" s="28"/>
      <c r="D220" s="28"/>
      <c r="E220" s="39"/>
      <c r="F220" s="28"/>
      <c r="G220" s="28"/>
      <c r="H220" s="28">
        <v>5</v>
      </c>
      <c r="I220" s="40">
        <f t="shared" si="4"/>
        <v>0</v>
      </c>
      <c r="J220" s="56">
        <f t="shared" si="5"/>
        <v>0</v>
      </c>
      <c r="K220" s="57">
        <f>($G220+$I220)*THONG_TIN_CHUNG!B$12</f>
        <v>0</v>
      </c>
      <c r="L220" s="58"/>
      <c r="M220" s="59"/>
    </row>
    <row r="221" spans="2:13" ht="96.75" customHeight="1">
      <c r="B221" s="28"/>
      <c r="C221" s="28"/>
      <c r="D221" s="28"/>
      <c r="E221" s="39"/>
      <c r="F221" s="28"/>
      <c r="G221" s="28"/>
      <c r="H221" s="28">
        <v>5</v>
      </c>
      <c r="I221" s="40">
        <f t="shared" si="4"/>
        <v>0</v>
      </c>
      <c r="J221" s="56">
        <f t="shared" si="5"/>
        <v>0</v>
      </c>
      <c r="K221" s="57">
        <f>($G221+$I221)*THONG_TIN_CHUNG!B$12</f>
        <v>0</v>
      </c>
      <c r="L221" s="58"/>
      <c r="M221" s="59"/>
    </row>
    <row r="222" spans="2:13" ht="96.75" customHeight="1">
      <c r="B222" s="28"/>
      <c r="C222" s="28"/>
      <c r="D222" s="28"/>
      <c r="E222" s="39"/>
      <c r="F222" s="28"/>
      <c r="G222" s="28"/>
      <c r="H222" s="28">
        <v>5</v>
      </c>
      <c r="I222" s="40">
        <f t="shared" si="4"/>
        <v>0</v>
      </c>
      <c r="J222" s="56">
        <f t="shared" si="5"/>
        <v>0</v>
      </c>
      <c r="K222" s="57">
        <f>($G222+$I222)*THONG_TIN_CHUNG!B$12</f>
        <v>0</v>
      </c>
      <c r="L222" s="58"/>
      <c r="M222" s="59"/>
    </row>
    <row r="223" spans="2:13" ht="96.75" customHeight="1">
      <c r="B223" s="28"/>
      <c r="C223" s="28"/>
      <c r="D223" s="28"/>
      <c r="E223" s="39"/>
      <c r="F223" s="28"/>
      <c r="G223" s="28"/>
      <c r="H223" s="28">
        <v>5</v>
      </c>
      <c r="I223" s="40">
        <f t="shared" si="4"/>
        <v>0</v>
      </c>
      <c r="J223" s="56">
        <f t="shared" si="5"/>
        <v>0</v>
      </c>
      <c r="K223" s="57">
        <f>($G223+$I223)*THONG_TIN_CHUNG!B$12</f>
        <v>0</v>
      </c>
      <c r="L223" s="58"/>
      <c r="M223" s="59"/>
    </row>
    <row r="224" spans="2:13" ht="96.75" customHeight="1">
      <c r="B224" s="28"/>
      <c r="C224" s="28"/>
      <c r="D224" s="28"/>
      <c r="E224" s="39"/>
      <c r="F224" s="28"/>
      <c r="G224" s="28"/>
      <c r="H224" s="28">
        <v>5</v>
      </c>
      <c r="I224" s="40">
        <f t="shared" si="4"/>
        <v>0</v>
      </c>
      <c r="J224" s="56">
        <f t="shared" si="5"/>
        <v>0</v>
      </c>
      <c r="K224" s="57">
        <f>($G224+$I224)*THONG_TIN_CHUNG!B$12</f>
        <v>0</v>
      </c>
      <c r="L224" s="58"/>
      <c r="M224" s="59"/>
    </row>
    <row r="225" spans="2:13" ht="96.75" customHeight="1">
      <c r="B225" s="28"/>
      <c r="C225" s="28"/>
      <c r="D225" s="28"/>
      <c r="E225" s="39"/>
      <c r="F225" s="28"/>
      <c r="G225" s="28"/>
      <c r="H225" s="28">
        <v>5</v>
      </c>
      <c r="I225" s="40">
        <f t="shared" si="4"/>
        <v>0</v>
      </c>
      <c r="J225" s="56">
        <f t="shared" si="5"/>
        <v>0</v>
      </c>
      <c r="K225" s="57">
        <f>($G225+$I225)*THONG_TIN_CHUNG!B$12</f>
        <v>0</v>
      </c>
      <c r="L225" s="58"/>
      <c r="M225" s="59"/>
    </row>
    <row r="226" spans="2:13" ht="96.75" customHeight="1">
      <c r="B226" s="28"/>
      <c r="C226" s="28"/>
      <c r="D226" s="28"/>
      <c r="E226" s="39"/>
      <c r="F226" s="28"/>
      <c r="G226" s="28"/>
      <c r="H226" s="28">
        <v>5</v>
      </c>
      <c r="I226" s="40">
        <f t="shared" si="4"/>
        <v>0</v>
      </c>
      <c r="J226" s="56">
        <f t="shared" si="5"/>
        <v>0</v>
      </c>
      <c r="K226" s="57">
        <f>($G226+$I226)*THONG_TIN_CHUNG!B$12</f>
        <v>0</v>
      </c>
      <c r="L226" s="58"/>
      <c r="M226" s="59"/>
    </row>
    <row r="227" spans="2:13" ht="96.75" customHeight="1">
      <c r="B227" s="28"/>
      <c r="C227" s="28"/>
      <c r="D227" s="28"/>
      <c r="E227" s="39"/>
      <c r="F227" s="28"/>
      <c r="G227" s="28"/>
      <c r="H227" s="28">
        <v>5</v>
      </c>
      <c r="I227" s="40">
        <f t="shared" si="4"/>
        <v>0</v>
      </c>
      <c r="J227" s="56">
        <f t="shared" si="5"/>
        <v>0</v>
      </c>
      <c r="K227" s="57">
        <f>($G227+$I227)*THONG_TIN_CHUNG!B$12</f>
        <v>0</v>
      </c>
      <c r="L227" s="58"/>
      <c r="M227" s="59"/>
    </row>
    <row r="228" spans="2:13" ht="96.75" customHeight="1">
      <c r="B228" s="28"/>
      <c r="C228" s="28"/>
      <c r="D228" s="28"/>
      <c r="E228" s="39"/>
      <c r="F228" s="28"/>
      <c r="G228" s="28"/>
      <c r="H228" s="28">
        <v>5</v>
      </c>
      <c r="I228" s="40">
        <f t="shared" si="4"/>
        <v>0</v>
      </c>
      <c r="J228" s="56">
        <f t="shared" si="5"/>
        <v>0</v>
      </c>
      <c r="K228" s="57">
        <f>($G228+$I228)*THONG_TIN_CHUNG!B$12</f>
        <v>0</v>
      </c>
      <c r="L228" s="58"/>
      <c r="M228" s="59"/>
    </row>
    <row r="229" spans="2:13" ht="96.75" customHeight="1">
      <c r="B229" s="28"/>
      <c r="C229" s="28"/>
      <c r="D229" s="28"/>
      <c r="E229" s="39"/>
      <c r="F229" s="28"/>
      <c r="G229" s="28"/>
      <c r="H229" s="28">
        <v>5</v>
      </c>
      <c r="I229" s="40">
        <f t="shared" si="4"/>
        <v>0</v>
      </c>
      <c r="J229" s="56">
        <f t="shared" si="5"/>
        <v>0</v>
      </c>
      <c r="K229" s="57">
        <f>($G229+$I229)*THONG_TIN_CHUNG!B$12</f>
        <v>0</v>
      </c>
      <c r="L229" s="58"/>
      <c r="M229" s="59"/>
    </row>
    <row r="230" spans="2:13" ht="96.75" customHeight="1">
      <c r="B230" s="28"/>
      <c r="C230" s="28"/>
      <c r="D230" s="28"/>
      <c r="E230" s="39"/>
      <c r="F230" s="28"/>
      <c r="G230" s="28"/>
      <c r="H230" s="28">
        <v>5</v>
      </c>
      <c r="I230" s="40">
        <f t="shared" si="4"/>
        <v>0</v>
      </c>
      <c r="J230" s="56">
        <f t="shared" si="5"/>
        <v>0</v>
      </c>
      <c r="K230" s="57">
        <f>($G230+$I230)*THONG_TIN_CHUNG!B$12</f>
        <v>0</v>
      </c>
      <c r="L230" s="58"/>
      <c r="M230" s="59"/>
    </row>
    <row r="231" spans="2:13" ht="96.75" customHeight="1">
      <c r="B231" s="28"/>
      <c r="C231" s="28"/>
      <c r="D231" s="28"/>
      <c r="E231" s="39"/>
      <c r="F231" s="28"/>
      <c r="G231" s="28"/>
      <c r="H231" s="28">
        <v>5</v>
      </c>
      <c r="I231" s="40">
        <f t="shared" si="4"/>
        <v>0</v>
      </c>
      <c r="J231" s="56">
        <f t="shared" si="5"/>
        <v>0</v>
      </c>
      <c r="K231" s="57">
        <f>($G231+$I231)*THONG_TIN_CHUNG!B$12</f>
        <v>0</v>
      </c>
      <c r="L231" s="58"/>
      <c r="M231" s="59"/>
    </row>
    <row r="232" spans="2:13" ht="96.75" customHeight="1">
      <c r="B232" s="28"/>
      <c r="C232" s="28"/>
      <c r="D232" s="28"/>
      <c r="E232" s="39"/>
      <c r="F232" s="28"/>
      <c r="G232" s="28"/>
      <c r="H232" s="28">
        <v>5</v>
      </c>
      <c r="I232" s="40">
        <f t="shared" si="4"/>
        <v>0</v>
      </c>
      <c r="J232" s="56">
        <f t="shared" si="5"/>
        <v>0</v>
      </c>
      <c r="K232" s="57">
        <f>($G232+$I232)*THONG_TIN_CHUNG!B$12</f>
        <v>0</v>
      </c>
      <c r="L232" s="58"/>
      <c r="M232" s="59"/>
    </row>
    <row r="233" spans="2:13" ht="96.75" customHeight="1">
      <c r="B233" s="28"/>
      <c r="C233" s="28"/>
      <c r="D233" s="28"/>
      <c r="E233" s="39"/>
      <c r="F233" s="28"/>
      <c r="G233" s="28"/>
      <c r="H233" s="28">
        <v>5</v>
      </c>
      <c r="I233" s="40">
        <f t="shared" si="4"/>
        <v>0</v>
      </c>
      <c r="J233" s="56">
        <f t="shared" si="5"/>
        <v>0</v>
      </c>
      <c r="K233" s="57">
        <f>($G233+$I233)*THONG_TIN_CHUNG!B$12</f>
        <v>0</v>
      </c>
      <c r="L233" s="58"/>
      <c r="M233" s="59"/>
    </row>
    <row r="234" spans="2:13" ht="96.75" customHeight="1">
      <c r="B234" s="28"/>
      <c r="C234" s="28"/>
      <c r="D234" s="28"/>
      <c r="E234" s="39"/>
      <c r="F234" s="28"/>
      <c r="G234" s="28"/>
      <c r="H234" s="28">
        <v>5</v>
      </c>
      <c r="I234" s="40">
        <f t="shared" si="4"/>
        <v>0</v>
      </c>
      <c r="J234" s="56">
        <f t="shared" si="5"/>
        <v>0</v>
      </c>
      <c r="K234" s="57">
        <f>($G234+$I234)*THONG_TIN_CHUNG!B$12</f>
        <v>0</v>
      </c>
      <c r="L234" s="58">
        <v>0</v>
      </c>
      <c r="M234" s="59"/>
    </row>
    <row r="235" spans="2:13" ht="96.75" customHeight="1">
      <c r="B235" s="28"/>
      <c r="C235" s="28"/>
      <c r="D235" s="28"/>
      <c r="E235" s="39"/>
      <c r="F235" s="28"/>
      <c r="G235" s="28"/>
      <c r="H235" s="28">
        <v>5</v>
      </c>
      <c r="I235" s="40">
        <f t="shared" si="4"/>
        <v>0</v>
      </c>
      <c r="J235" s="56">
        <f t="shared" si="5"/>
        <v>0</v>
      </c>
      <c r="K235" s="57">
        <f>($G235+$I235)*THONG_TIN_CHUNG!B$12</f>
        <v>0</v>
      </c>
      <c r="L235" s="58">
        <v>0</v>
      </c>
      <c r="M235" s="59"/>
    </row>
    <row r="236" spans="2:13" ht="96.75" customHeight="1">
      <c r="B236" s="28"/>
      <c r="C236" s="28"/>
      <c r="D236" s="28"/>
      <c r="E236" s="39"/>
      <c r="F236" s="28"/>
      <c r="G236" s="28"/>
      <c r="H236" s="28">
        <v>5</v>
      </c>
      <c r="I236" s="40">
        <f t="shared" si="4"/>
        <v>0</v>
      </c>
      <c r="J236" s="56">
        <f t="shared" si="5"/>
        <v>0</v>
      </c>
      <c r="K236" s="57">
        <f>($G236+$I236)*THONG_TIN_CHUNG!B$12</f>
        <v>0</v>
      </c>
      <c r="L236" s="58">
        <v>0</v>
      </c>
      <c r="M236" s="59"/>
    </row>
    <row r="237" spans="2:13" ht="96.75" customHeight="1">
      <c r="B237" s="28"/>
      <c r="C237" s="28"/>
      <c r="D237" s="28"/>
      <c r="E237" s="39"/>
      <c r="F237" s="28"/>
      <c r="G237" s="28"/>
      <c r="H237" s="28">
        <v>5</v>
      </c>
      <c r="I237" s="40">
        <f t="shared" si="4"/>
        <v>0</v>
      </c>
      <c r="J237" s="56">
        <f t="shared" si="5"/>
        <v>0</v>
      </c>
      <c r="K237" s="57">
        <f>($G237+$I237)*THONG_TIN_CHUNG!B$12</f>
        <v>0</v>
      </c>
      <c r="L237" s="58">
        <v>0</v>
      </c>
      <c r="M237" s="59"/>
    </row>
    <row r="238" spans="2:13" ht="96.75" customHeight="1">
      <c r="B238" s="28"/>
      <c r="C238" s="28"/>
      <c r="D238" s="28"/>
      <c r="E238" s="39"/>
      <c r="F238" s="28"/>
      <c r="G238" s="28"/>
      <c r="H238" s="28">
        <v>5</v>
      </c>
      <c r="I238" s="40">
        <f t="shared" si="4"/>
        <v>0</v>
      </c>
      <c r="J238" s="56">
        <f t="shared" si="5"/>
        <v>0</v>
      </c>
      <c r="K238" s="57">
        <f>($G238+$I238)*THONG_TIN_CHUNG!B$12</f>
        <v>0</v>
      </c>
      <c r="L238" s="58">
        <v>0</v>
      </c>
      <c r="M238" s="59"/>
    </row>
    <row r="239" spans="2:13" ht="96.75" customHeight="1">
      <c r="B239" s="28"/>
      <c r="C239" s="28"/>
      <c r="D239" s="28"/>
      <c r="E239" s="39"/>
      <c r="F239" s="28"/>
      <c r="G239" s="28"/>
      <c r="H239" s="28">
        <v>5</v>
      </c>
      <c r="I239" s="40">
        <f t="shared" si="4"/>
        <v>0</v>
      </c>
      <c r="J239" s="56">
        <f t="shared" si="5"/>
        <v>0</v>
      </c>
      <c r="K239" s="57">
        <f>($G239+$I239)*THONG_TIN_CHUNG!B$12</f>
        <v>0</v>
      </c>
      <c r="L239" s="58">
        <v>0</v>
      </c>
      <c r="M239" s="59"/>
    </row>
    <row r="240" spans="2:13" ht="96.75" customHeight="1">
      <c r="B240" s="28"/>
      <c r="C240" s="28"/>
      <c r="D240" s="28"/>
      <c r="E240" s="39"/>
      <c r="F240" s="28"/>
      <c r="G240" s="28"/>
      <c r="H240" s="28">
        <v>5</v>
      </c>
      <c r="I240" s="40">
        <f t="shared" si="4"/>
        <v>0</v>
      </c>
      <c r="J240" s="56">
        <f t="shared" si="5"/>
        <v>0</v>
      </c>
      <c r="K240" s="57">
        <f>($G240+$I240)*THONG_TIN_CHUNG!B$12</f>
        <v>0</v>
      </c>
      <c r="L240" s="58">
        <v>0</v>
      </c>
      <c r="M240" s="59"/>
    </row>
    <row r="241" spans="2:13" ht="96.75" customHeight="1">
      <c r="B241" s="28"/>
      <c r="C241" s="28"/>
      <c r="D241" s="28"/>
      <c r="E241" s="39"/>
      <c r="F241" s="28"/>
      <c r="G241" s="28"/>
      <c r="H241" s="28">
        <v>5</v>
      </c>
      <c r="I241" s="40">
        <f t="shared" si="4"/>
        <v>0</v>
      </c>
      <c r="J241" s="56">
        <f t="shared" si="5"/>
        <v>0</v>
      </c>
      <c r="K241" s="57">
        <f>($G241+$I241)*THONG_TIN_CHUNG!B$12</f>
        <v>0</v>
      </c>
      <c r="L241" s="58">
        <v>0</v>
      </c>
      <c r="M241" s="59"/>
    </row>
    <row r="242" spans="2:13" ht="96.75" customHeight="1">
      <c r="B242" s="28"/>
      <c r="C242" s="28"/>
      <c r="D242" s="28"/>
      <c r="E242" s="39"/>
      <c r="F242" s="28"/>
      <c r="G242" s="28"/>
      <c r="H242" s="28">
        <v>5</v>
      </c>
      <c r="I242" s="40">
        <f t="shared" si="4"/>
        <v>0</v>
      </c>
      <c r="J242" s="56">
        <f t="shared" si="5"/>
        <v>0</v>
      </c>
      <c r="K242" s="57">
        <f>($G242+$I242)*THONG_TIN_CHUNG!B$12</f>
        <v>0</v>
      </c>
      <c r="L242" s="58">
        <v>0</v>
      </c>
      <c r="M242" s="59"/>
    </row>
    <row r="243" spans="2:13" ht="96.75" customHeight="1">
      <c r="B243" s="28"/>
      <c r="C243" s="28"/>
      <c r="D243" s="28"/>
      <c r="E243" s="39"/>
      <c r="F243" s="28"/>
      <c r="G243" s="28"/>
      <c r="H243" s="28">
        <v>5</v>
      </c>
      <c r="I243" s="40">
        <f t="shared" si="4"/>
        <v>0</v>
      </c>
      <c r="J243" s="56">
        <f t="shared" si="5"/>
        <v>0</v>
      </c>
      <c r="K243" s="57">
        <f>($G243+$I243)*THONG_TIN_CHUNG!B$12</f>
        <v>0</v>
      </c>
      <c r="L243" s="58">
        <v>0</v>
      </c>
      <c r="M243" s="59"/>
    </row>
    <row r="244" spans="2:13" ht="96.75" customHeight="1">
      <c r="B244" s="28"/>
      <c r="C244" s="28"/>
      <c r="D244" s="28"/>
      <c r="E244" s="39"/>
      <c r="F244" s="28"/>
      <c r="G244" s="28"/>
      <c r="H244" s="28">
        <v>5</v>
      </c>
      <c r="I244" s="40">
        <f t="shared" si="4"/>
        <v>0</v>
      </c>
      <c r="J244" s="56">
        <f t="shared" si="5"/>
        <v>0</v>
      </c>
      <c r="K244" s="57">
        <f>($G244+$I244)*THONG_TIN_CHUNG!B$12</f>
        <v>0</v>
      </c>
      <c r="L244" s="58">
        <v>0</v>
      </c>
      <c r="M244" s="59"/>
    </row>
    <row r="245" spans="2:13" ht="96.75" customHeight="1">
      <c r="B245" s="28"/>
      <c r="C245" s="28"/>
      <c r="D245" s="28"/>
      <c r="E245" s="39"/>
      <c r="F245" s="28"/>
      <c r="G245" s="28"/>
      <c r="H245" s="28">
        <v>5</v>
      </c>
      <c r="I245" s="40">
        <f t="shared" si="4"/>
        <v>0</v>
      </c>
      <c r="J245" s="56">
        <f t="shared" si="5"/>
        <v>0</v>
      </c>
      <c r="K245" s="57">
        <f>($G245+$I245)*THONG_TIN_CHUNG!B$12</f>
        <v>0</v>
      </c>
      <c r="L245" s="58">
        <v>0</v>
      </c>
      <c r="M245" s="59"/>
    </row>
    <row r="246" spans="2:13" ht="96.75" customHeight="1">
      <c r="B246" s="28"/>
      <c r="C246" s="28"/>
      <c r="D246" s="28"/>
      <c r="E246" s="39"/>
      <c r="F246" s="28"/>
      <c r="G246" s="28"/>
      <c r="H246" s="28">
        <v>5</v>
      </c>
      <c r="I246" s="40">
        <f t="shared" si="4"/>
        <v>0</v>
      </c>
      <c r="J246" s="56">
        <f t="shared" si="5"/>
        <v>0</v>
      </c>
      <c r="K246" s="57">
        <f>($G246+$I246)*THONG_TIN_CHUNG!B$12</f>
        <v>0</v>
      </c>
      <c r="L246" s="58">
        <v>0</v>
      </c>
      <c r="M246" s="59"/>
    </row>
    <row r="247" spans="2:13" ht="96.75" customHeight="1">
      <c r="B247" s="28"/>
      <c r="C247" s="28"/>
      <c r="D247" s="28"/>
      <c r="E247" s="39"/>
      <c r="F247" s="28"/>
      <c r="G247" s="28"/>
      <c r="H247" s="28">
        <v>5</v>
      </c>
      <c r="I247" s="40">
        <f t="shared" si="4"/>
        <v>0</v>
      </c>
      <c r="J247" s="56">
        <f t="shared" si="5"/>
        <v>0</v>
      </c>
      <c r="K247" s="57">
        <f>($G247+$I247)*THONG_TIN_CHUNG!B$12</f>
        <v>0</v>
      </c>
      <c r="L247" s="58">
        <v>0</v>
      </c>
      <c r="M247" s="59"/>
    </row>
    <row r="248" spans="2:13" ht="96.75" customHeight="1">
      <c r="B248" s="28"/>
      <c r="C248" s="28"/>
      <c r="D248" s="28"/>
      <c r="E248" s="39"/>
      <c r="F248" s="28"/>
      <c r="G248" s="28"/>
      <c r="H248" s="28">
        <v>5</v>
      </c>
      <c r="I248" s="40">
        <f t="shared" si="4"/>
        <v>0</v>
      </c>
      <c r="J248" s="56">
        <f t="shared" si="5"/>
        <v>0</v>
      </c>
      <c r="K248" s="57">
        <f>($G248+$I248)*THONG_TIN_CHUNG!B$12</f>
        <v>0</v>
      </c>
      <c r="L248" s="58">
        <v>0</v>
      </c>
      <c r="M248" s="59"/>
    </row>
    <row r="249" spans="2:13" ht="96.75" customHeight="1">
      <c r="B249" s="28"/>
      <c r="C249" s="28"/>
      <c r="D249" s="28"/>
      <c r="E249" s="39"/>
      <c r="F249" s="28"/>
      <c r="G249" s="28"/>
      <c r="H249" s="28">
        <v>5</v>
      </c>
      <c r="I249" s="40">
        <f t="shared" si="4"/>
        <v>0</v>
      </c>
      <c r="J249" s="56">
        <f t="shared" si="5"/>
        <v>0</v>
      </c>
      <c r="K249" s="57">
        <f>($G249+$I249)*THONG_TIN_CHUNG!B$12</f>
        <v>0</v>
      </c>
      <c r="L249" s="58">
        <v>0</v>
      </c>
      <c r="M249" s="59"/>
    </row>
    <row r="250" spans="2:13" ht="96.75" customHeight="1">
      <c r="B250" s="28"/>
      <c r="C250" s="28"/>
      <c r="D250" s="28"/>
      <c r="E250" s="39"/>
      <c r="F250" s="28"/>
      <c r="G250" s="28"/>
      <c r="H250" s="28">
        <v>5</v>
      </c>
      <c r="I250" s="40">
        <f t="shared" si="4"/>
        <v>0</v>
      </c>
      <c r="J250" s="56">
        <f t="shared" si="5"/>
        <v>0</v>
      </c>
      <c r="K250" s="57">
        <f>($G250+$I250)*THONG_TIN_CHUNG!B$12</f>
        <v>0</v>
      </c>
      <c r="L250" s="58">
        <v>0</v>
      </c>
      <c r="M250" s="59"/>
    </row>
    <row r="251" spans="2:13" ht="96.75" customHeight="1">
      <c r="B251" s="28"/>
      <c r="C251" s="28"/>
      <c r="D251" s="28"/>
      <c r="E251" s="39"/>
      <c r="F251" s="28"/>
      <c r="G251" s="28"/>
      <c r="H251" s="28">
        <v>5</v>
      </c>
      <c r="I251" s="40">
        <f t="shared" si="4"/>
        <v>0</v>
      </c>
      <c r="J251" s="56">
        <f t="shared" si="5"/>
        <v>0</v>
      </c>
      <c r="K251" s="57">
        <f>($G251+$I251)*THONG_TIN_CHUNG!B$12</f>
        <v>0</v>
      </c>
      <c r="L251" s="58">
        <v>0</v>
      </c>
      <c r="M251" s="59"/>
    </row>
    <row r="252" spans="2:13" ht="96.75" customHeight="1">
      <c r="B252" s="28"/>
      <c r="C252" s="28"/>
      <c r="D252" s="28"/>
      <c r="E252" s="39"/>
      <c r="F252" s="28"/>
      <c r="G252" s="28"/>
      <c r="H252" s="28">
        <v>5</v>
      </c>
      <c r="I252" s="40">
        <f t="shared" si="4"/>
        <v>0</v>
      </c>
      <c r="J252" s="56">
        <f t="shared" si="5"/>
        <v>0</v>
      </c>
      <c r="K252" s="57">
        <f>($G252+$I252)*THONG_TIN_CHUNG!B$12</f>
        <v>0</v>
      </c>
      <c r="L252" s="58">
        <v>0</v>
      </c>
      <c r="M252" s="59"/>
    </row>
    <row r="253" spans="2:13" ht="96.75" customHeight="1">
      <c r="B253" s="28"/>
      <c r="C253" s="28"/>
      <c r="D253" s="28"/>
      <c r="E253" s="39"/>
      <c r="F253" s="28"/>
      <c r="G253" s="28"/>
      <c r="H253" s="28">
        <v>5</v>
      </c>
      <c r="I253" s="40">
        <f t="shared" si="4"/>
        <v>0</v>
      </c>
      <c r="J253" s="56">
        <f t="shared" si="5"/>
        <v>0</v>
      </c>
      <c r="K253" s="57">
        <f>($G253+$I253)*THONG_TIN_CHUNG!B$12</f>
        <v>0</v>
      </c>
      <c r="L253" s="58">
        <v>0</v>
      </c>
      <c r="M253" s="59"/>
    </row>
    <row r="254" spans="2:13" ht="96.75" customHeight="1">
      <c r="B254" s="28"/>
      <c r="C254" s="28"/>
      <c r="D254" s="28"/>
      <c r="E254" s="39"/>
      <c r="F254" s="28"/>
      <c r="G254" s="28"/>
      <c r="H254" s="28">
        <v>5</v>
      </c>
      <c r="I254" s="40">
        <f t="shared" si="4"/>
        <v>0</v>
      </c>
      <c r="J254" s="56">
        <f t="shared" si="5"/>
        <v>0</v>
      </c>
      <c r="K254" s="57">
        <f>($G254+$I254)*THONG_TIN_CHUNG!B$12</f>
        <v>0</v>
      </c>
      <c r="L254" s="58">
        <v>0</v>
      </c>
      <c r="M254" s="59"/>
    </row>
    <row r="255" spans="2:13" ht="96.75" customHeight="1">
      <c r="B255" s="28"/>
      <c r="C255" s="28"/>
      <c r="D255" s="28"/>
      <c r="E255" s="39"/>
      <c r="F255" s="28"/>
      <c r="G255" s="28"/>
      <c r="H255" s="28">
        <v>5</v>
      </c>
      <c r="I255" s="40">
        <f t="shared" si="4"/>
        <v>0</v>
      </c>
      <c r="J255" s="56">
        <f t="shared" si="5"/>
        <v>0</v>
      </c>
      <c r="K255" s="57">
        <f>($G255+$I255)*THONG_TIN_CHUNG!B$12</f>
        <v>0</v>
      </c>
      <c r="L255" s="58">
        <v>0</v>
      </c>
      <c r="M255" s="59"/>
    </row>
    <row r="256" spans="2:13" ht="96.75" customHeight="1">
      <c r="B256" s="28"/>
      <c r="C256" s="28"/>
      <c r="D256" s="28"/>
      <c r="E256" s="39"/>
      <c r="F256" s="28"/>
      <c r="G256" s="28"/>
      <c r="H256" s="28">
        <v>5</v>
      </c>
      <c r="I256" s="40">
        <f t="shared" si="4"/>
        <v>0</v>
      </c>
      <c r="J256" s="56">
        <f t="shared" si="5"/>
        <v>0</v>
      </c>
      <c r="K256" s="57">
        <f>($G256+$I256)*THONG_TIN_CHUNG!B$12</f>
        <v>0</v>
      </c>
      <c r="L256" s="58">
        <v>0</v>
      </c>
      <c r="M256" s="59"/>
    </row>
    <row r="257" spans="2:13" ht="96.75" customHeight="1">
      <c r="B257" s="28"/>
      <c r="C257" s="28"/>
      <c r="D257" s="28"/>
      <c r="E257" s="39"/>
      <c r="F257" s="28"/>
      <c r="G257" s="28"/>
      <c r="H257" s="28">
        <v>5</v>
      </c>
      <c r="I257" s="40">
        <f t="shared" si="4"/>
        <v>0</v>
      </c>
      <c r="J257" s="56">
        <f t="shared" si="5"/>
        <v>0</v>
      </c>
      <c r="K257" s="57">
        <f>($G257+$I257)*THONG_TIN_CHUNG!B$12</f>
        <v>0</v>
      </c>
      <c r="L257" s="58">
        <v>0</v>
      </c>
      <c r="M257" s="59"/>
    </row>
    <row r="258" spans="2:13" ht="96.75" customHeight="1">
      <c r="B258" s="28"/>
      <c r="C258" s="28"/>
      <c r="D258" s="28"/>
      <c r="E258" s="39"/>
      <c r="F258" s="28"/>
      <c r="G258" s="28"/>
      <c r="H258" s="28">
        <v>5</v>
      </c>
      <c r="I258" s="40">
        <f t="shared" si="4"/>
        <v>0</v>
      </c>
      <c r="J258" s="56">
        <f t="shared" si="5"/>
        <v>0</v>
      </c>
      <c r="K258" s="57">
        <f>($G258+$I258)*THONG_TIN_CHUNG!B$12</f>
        <v>0</v>
      </c>
      <c r="L258" s="58">
        <v>0</v>
      </c>
      <c r="M258" s="59"/>
    </row>
    <row r="259" spans="2:13" ht="96.75" customHeight="1">
      <c r="B259" s="28"/>
      <c r="C259" s="28"/>
      <c r="D259" s="28"/>
      <c r="E259" s="39"/>
      <c r="F259" s="28"/>
      <c r="G259" s="28"/>
      <c r="H259" s="28">
        <v>5</v>
      </c>
      <c r="I259" s="40">
        <f t="shared" si="4"/>
        <v>0</v>
      </c>
      <c r="J259" s="56">
        <f t="shared" si="5"/>
        <v>0</v>
      </c>
      <c r="K259" s="57">
        <f>($G259+$I259)*THONG_TIN_CHUNG!B$12</f>
        <v>0</v>
      </c>
      <c r="L259" s="58">
        <v>0</v>
      </c>
      <c r="M259" s="59"/>
    </row>
    <row r="260" spans="2:13" ht="96.75" customHeight="1">
      <c r="B260" s="28"/>
      <c r="C260" s="28"/>
      <c r="D260" s="28"/>
      <c r="E260" s="39"/>
      <c r="F260" s="28"/>
      <c r="G260" s="28"/>
      <c r="H260" s="28">
        <v>5</v>
      </c>
      <c r="I260" s="40">
        <f t="shared" si="4"/>
        <v>0</v>
      </c>
      <c r="J260" s="56">
        <f t="shared" si="5"/>
        <v>0</v>
      </c>
      <c r="K260" s="57">
        <f>($G260+$I260)*THONG_TIN_CHUNG!B$12</f>
        <v>0</v>
      </c>
      <c r="L260" s="58">
        <v>0</v>
      </c>
      <c r="M260" s="59"/>
    </row>
    <row r="261" spans="2:13" ht="96.75" customHeight="1">
      <c r="B261" s="28"/>
      <c r="C261" s="28"/>
      <c r="D261" s="28"/>
      <c r="E261" s="39"/>
      <c r="F261" s="28"/>
      <c r="G261" s="28"/>
      <c r="H261" s="28">
        <v>5</v>
      </c>
      <c r="I261" s="40">
        <f t="shared" si="4"/>
        <v>0</v>
      </c>
      <c r="J261" s="56">
        <f t="shared" si="5"/>
        <v>0</v>
      </c>
      <c r="K261" s="57">
        <f>($G261+$I261)*THONG_TIN_CHUNG!B$12</f>
        <v>0</v>
      </c>
      <c r="L261" s="58">
        <v>0</v>
      </c>
      <c r="M261" s="59"/>
    </row>
    <row r="262" spans="2:13" ht="96.75" customHeight="1">
      <c r="B262" s="28"/>
      <c r="C262" s="28"/>
      <c r="D262" s="28"/>
      <c r="E262" s="39"/>
      <c r="F262" s="28"/>
      <c r="G262" s="28"/>
      <c r="H262" s="28">
        <v>5</v>
      </c>
      <c r="I262" s="40">
        <f t="shared" si="4"/>
        <v>0</v>
      </c>
      <c r="J262" s="56">
        <f t="shared" si="5"/>
        <v>0</v>
      </c>
      <c r="K262" s="57">
        <f>($G262+$I262)*THONG_TIN_CHUNG!B$12</f>
        <v>0</v>
      </c>
      <c r="L262" s="58">
        <v>0</v>
      </c>
      <c r="M262" s="59"/>
    </row>
    <row r="263" spans="2:13" ht="96.75" customHeight="1">
      <c r="B263" s="28"/>
      <c r="C263" s="28"/>
      <c r="D263" s="28"/>
      <c r="E263" s="39"/>
      <c r="F263" s="28"/>
      <c r="G263" s="28"/>
      <c r="H263" s="28">
        <v>5</v>
      </c>
      <c r="I263" s="40">
        <f t="shared" si="4"/>
        <v>0</v>
      </c>
      <c r="J263" s="56">
        <f t="shared" si="5"/>
        <v>0</v>
      </c>
      <c r="K263" s="57">
        <f>($G263+$I263)*THONG_TIN_CHUNG!B$12</f>
        <v>0</v>
      </c>
      <c r="L263" s="58">
        <v>0</v>
      </c>
      <c r="M263" s="59"/>
    </row>
    <row r="264" spans="2:13" ht="96.75" customHeight="1">
      <c r="B264" s="28"/>
      <c r="C264" s="28"/>
      <c r="D264" s="28"/>
      <c r="E264" s="39"/>
      <c r="F264" s="28"/>
      <c r="G264" s="28"/>
      <c r="H264" s="28">
        <v>5</v>
      </c>
      <c r="I264" s="40">
        <f t="shared" si="4"/>
        <v>0</v>
      </c>
      <c r="J264" s="56">
        <f t="shared" si="5"/>
        <v>0</v>
      </c>
      <c r="K264" s="57">
        <f>($G264+$I264)*THONG_TIN_CHUNG!B$12</f>
        <v>0</v>
      </c>
      <c r="L264" s="58">
        <v>0</v>
      </c>
      <c r="M264" s="59"/>
    </row>
    <row r="265" spans="2:13" ht="96.75" customHeight="1">
      <c r="B265" s="28"/>
      <c r="C265" s="28"/>
      <c r="D265" s="28"/>
      <c r="E265" s="39"/>
      <c r="F265" s="28"/>
      <c r="G265" s="28"/>
      <c r="H265" s="28">
        <v>5</v>
      </c>
      <c r="I265" s="40">
        <f t="shared" si="4"/>
        <v>0</v>
      </c>
      <c r="J265" s="56">
        <f t="shared" si="5"/>
        <v>0</v>
      </c>
      <c r="K265" s="57">
        <f>($G265+$I265)*THONG_TIN_CHUNG!B$12</f>
        <v>0</v>
      </c>
      <c r="L265" s="58">
        <v>0</v>
      </c>
      <c r="M265" s="59"/>
    </row>
    <row r="266" spans="2:13" ht="96.75" customHeight="1">
      <c r="B266" s="28"/>
      <c r="C266" s="28"/>
      <c r="D266" s="28"/>
      <c r="E266" s="39"/>
      <c r="F266" s="28"/>
      <c r="G266" s="28"/>
      <c r="H266" s="28">
        <v>5</v>
      </c>
      <c r="I266" s="40">
        <f t="shared" si="4"/>
        <v>0</v>
      </c>
      <c r="J266" s="56">
        <f t="shared" si="5"/>
        <v>0</v>
      </c>
      <c r="K266" s="57">
        <f>($G266+$I266)*THONG_TIN_CHUNG!B$12</f>
        <v>0</v>
      </c>
      <c r="L266" s="58">
        <v>0</v>
      </c>
      <c r="M266" s="59"/>
    </row>
    <row r="267" spans="2:13" ht="96.75" customHeight="1">
      <c r="B267" s="28"/>
      <c r="C267" s="28"/>
      <c r="D267" s="28"/>
      <c r="E267" s="39"/>
      <c r="F267" s="28"/>
      <c r="G267" s="28"/>
      <c r="H267" s="28">
        <v>5</v>
      </c>
      <c r="I267" s="40">
        <f t="shared" si="4"/>
        <v>0</v>
      </c>
      <c r="J267" s="56">
        <f t="shared" si="5"/>
        <v>0</v>
      </c>
      <c r="K267" s="57">
        <f>($G267+$I267)*THONG_TIN_CHUNG!B$12</f>
        <v>0</v>
      </c>
      <c r="L267" s="58">
        <v>0</v>
      </c>
      <c r="M267" s="59"/>
    </row>
    <row r="268" spans="2:13" ht="96.75" customHeight="1">
      <c r="B268" s="28"/>
      <c r="C268" s="28"/>
      <c r="D268" s="28"/>
      <c r="E268" s="39"/>
      <c r="F268" s="28"/>
      <c r="G268" s="28"/>
      <c r="H268" s="28">
        <v>5</v>
      </c>
      <c r="I268" s="40">
        <f t="shared" si="4"/>
        <v>0</v>
      </c>
      <c r="J268" s="56">
        <f t="shared" si="5"/>
        <v>0</v>
      </c>
      <c r="K268" s="57">
        <f>($G268+$I268)*THONG_TIN_CHUNG!B$12</f>
        <v>0</v>
      </c>
      <c r="L268" s="58">
        <v>0</v>
      </c>
      <c r="M268" s="59"/>
    </row>
    <row r="269" spans="2:13" ht="96.75" customHeight="1">
      <c r="B269" s="28"/>
      <c r="C269" s="28"/>
      <c r="D269" s="28"/>
      <c r="E269" s="39"/>
      <c r="F269" s="28"/>
      <c r="G269" s="28"/>
      <c r="H269" s="28">
        <v>5</v>
      </c>
      <c r="I269" s="40">
        <f t="shared" si="4"/>
        <v>0</v>
      </c>
      <c r="J269" s="56">
        <f t="shared" si="5"/>
        <v>0</v>
      </c>
      <c r="K269" s="57">
        <f>($G269+$I269)*THONG_TIN_CHUNG!B$12</f>
        <v>0</v>
      </c>
      <c r="L269" s="58">
        <v>0</v>
      </c>
      <c r="M269" s="59"/>
    </row>
    <row r="270" spans="2:13" ht="96.75" customHeight="1">
      <c r="B270" s="28"/>
      <c r="C270" s="28"/>
      <c r="D270" s="28"/>
      <c r="E270" s="39"/>
      <c r="F270" s="28"/>
      <c r="G270" s="28"/>
      <c r="H270" s="28">
        <v>5</v>
      </c>
      <c r="I270" s="40">
        <f t="shared" si="4"/>
        <v>0</v>
      </c>
      <c r="J270" s="56">
        <f t="shared" si="5"/>
        <v>0</v>
      </c>
      <c r="K270" s="57">
        <f>($G270+$I270)*THONG_TIN_CHUNG!B$12</f>
        <v>0</v>
      </c>
      <c r="L270" s="58">
        <v>0</v>
      </c>
      <c r="M270" s="59"/>
    </row>
    <row r="271" spans="2:13" ht="96.75" customHeight="1">
      <c r="B271" s="28"/>
      <c r="C271" s="28"/>
      <c r="D271" s="28"/>
      <c r="E271" s="39"/>
      <c r="F271" s="28"/>
      <c r="G271" s="28"/>
      <c r="H271" s="28">
        <v>5</v>
      </c>
      <c r="I271" s="40">
        <f t="shared" si="4"/>
        <v>0</v>
      </c>
      <c r="J271" s="56">
        <f t="shared" si="5"/>
        <v>0</v>
      </c>
      <c r="K271" s="57">
        <f>($G271+$I271)*THONG_TIN_CHUNG!B$12</f>
        <v>0</v>
      </c>
      <c r="L271" s="58">
        <v>0</v>
      </c>
      <c r="M271" s="59"/>
    </row>
    <row r="272" spans="2:13" ht="96.75" customHeight="1">
      <c r="B272" s="28"/>
      <c r="C272" s="28"/>
      <c r="D272" s="28"/>
      <c r="E272" s="39"/>
      <c r="F272" s="28"/>
      <c r="G272" s="28"/>
      <c r="H272" s="28">
        <v>5</v>
      </c>
      <c r="I272" s="40">
        <f t="shared" si="4"/>
        <v>0</v>
      </c>
      <c r="J272" s="56">
        <f t="shared" si="5"/>
        <v>0</v>
      </c>
      <c r="K272" s="57">
        <f>($G272+$I272)*THONG_TIN_CHUNG!B$12</f>
        <v>0</v>
      </c>
      <c r="L272" s="58">
        <v>0</v>
      </c>
      <c r="M272" s="59"/>
    </row>
    <row r="273" spans="2:13" ht="96.75" customHeight="1">
      <c r="B273" s="28"/>
      <c r="C273" s="28"/>
      <c r="D273" s="28"/>
      <c r="E273" s="39"/>
      <c r="F273" s="28"/>
      <c r="G273" s="28"/>
      <c r="H273" s="28">
        <v>5</v>
      </c>
      <c r="I273" s="40">
        <f t="shared" si="4"/>
        <v>0</v>
      </c>
      <c r="J273" s="56">
        <f t="shared" si="5"/>
        <v>0</v>
      </c>
      <c r="K273" s="57">
        <f>($G273+$I273)*THONG_TIN_CHUNG!B$12</f>
        <v>0</v>
      </c>
      <c r="L273" s="58">
        <v>0</v>
      </c>
      <c r="M273" s="59"/>
    </row>
    <row r="274" spans="2:13" ht="96.75" customHeight="1">
      <c r="B274" s="28"/>
      <c r="C274" s="28"/>
      <c r="D274" s="28"/>
      <c r="E274" s="39"/>
      <c r="F274" s="28"/>
      <c r="G274" s="28"/>
      <c r="H274" s="28">
        <v>5</v>
      </c>
      <c r="I274" s="40">
        <f t="shared" si="4"/>
        <v>0</v>
      </c>
      <c r="J274" s="56">
        <f t="shared" si="5"/>
        <v>0</v>
      </c>
      <c r="K274" s="57">
        <f>($G274+$I274)*THONG_TIN_CHUNG!B$12</f>
        <v>0</v>
      </c>
      <c r="L274" s="58">
        <v>0</v>
      </c>
      <c r="M274" s="59"/>
    </row>
    <row r="275" spans="2:13" ht="96.75" customHeight="1">
      <c r="B275" s="28"/>
      <c r="C275" s="28"/>
      <c r="D275" s="28"/>
      <c r="E275" s="39"/>
      <c r="F275" s="28"/>
      <c r="G275" s="28"/>
      <c r="H275" s="28">
        <v>5</v>
      </c>
      <c r="I275" s="40">
        <f t="shared" si="4"/>
        <v>0</v>
      </c>
      <c r="J275" s="56">
        <f t="shared" si="5"/>
        <v>0</v>
      </c>
      <c r="K275" s="57">
        <f>($G275+$I275)*THONG_TIN_CHUNG!B$12</f>
        <v>0</v>
      </c>
      <c r="L275" s="58">
        <v>0</v>
      </c>
      <c r="M275" s="59"/>
    </row>
    <row r="276" spans="2:13" ht="96.75" customHeight="1">
      <c r="B276" s="28"/>
      <c r="C276" s="28"/>
      <c r="D276" s="28"/>
      <c r="E276" s="39"/>
      <c r="F276" s="28"/>
      <c r="G276" s="28"/>
      <c r="H276" s="28">
        <v>5</v>
      </c>
      <c r="I276" s="40">
        <f t="shared" si="4"/>
        <v>0</v>
      </c>
      <c r="J276" s="56">
        <f t="shared" si="5"/>
        <v>0</v>
      </c>
      <c r="K276" s="57">
        <f>($G276+$I276)*THONG_TIN_CHUNG!B$12</f>
        <v>0</v>
      </c>
      <c r="L276" s="58">
        <v>0</v>
      </c>
      <c r="M276" s="59"/>
    </row>
    <row r="277" spans="2:13" ht="96.75" customHeight="1">
      <c r="B277" s="28"/>
      <c r="C277" s="28"/>
      <c r="D277" s="28"/>
      <c r="E277" s="39"/>
      <c r="F277" s="28"/>
      <c r="G277" s="28"/>
      <c r="H277" s="28">
        <v>5</v>
      </c>
      <c r="I277" s="40">
        <f t="shared" si="4"/>
        <v>0</v>
      </c>
      <c r="J277" s="56">
        <f t="shared" si="5"/>
        <v>0</v>
      </c>
      <c r="K277" s="57">
        <f>($G277+$I277)*THONG_TIN_CHUNG!B$12</f>
        <v>0</v>
      </c>
      <c r="L277" s="58">
        <v>0</v>
      </c>
      <c r="M277" s="59"/>
    </row>
    <row r="278" spans="2:13" ht="96.75" customHeight="1">
      <c r="B278" s="28"/>
      <c r="C278" s="28"/>
      <c r="D278" s="28"/>
      <c r="E278" s="39"/>
      <c r="F278" s="28"/>
      <c r="G278" s="28"/>
      <c r="H278" s="28">
        <v>5</v>
      </c>
      <c r="I278" s="40">
        <f t="shared" si="4"/>
        <v>0</v>
      </c>
      <c r="J278" s="56">
        <f t="shared" si="5"/>
        <v>0</v>
      </c>
      <c r="K278" s="57">
        <f>($G278+$I278)*THONG_TIN_CHUNG!B$12</f>
        <v>0</v>
      </c>
      <c r="L278" s="58">
        <v>0</v>
      </c>
      <c r="M278" s="59"/>
    </row>
    <row r="279" spans="2:13" ht="96.75" customHeight="1">
      <c r="B279" s="28"/>
      <c r="C279" s="28"/>
      <c r="D279" s="28"/>
      <c r="E279" s="39"/>
      <c r="F279" s="28"/>
      <c r="G279" s="28"/>
      <c r="H279" s="28">
        <v>5</v>
      </c>
      <c r="I279" s="40">
        <f t="shared" si="4"/>
        <v>0</v>
      </c>
      <c r="J279" s="56">
        <f t="shared" si="5"/>
        <v>0</v>
      </c>
      <c r="K279" s="57">
        <f>($G279+$I279)*THONG_TIN_CHUNG!B$12</f>
        <v>0</v>
      </c>
      <c r="L279" s="58">
        <v>0</v>
      </c>
      <c r="M279" s="59"/>
    </row>
    <row r="280" spans="2:13" ht="96.75" customHeight="1">
      <c r="B280" s="28"/>
      <c r="C280" s="28"/>
      <c r="D280" s="28"/>
      <c r="E280" s="39"/>
      <c r="F280" s="28"/>
      <c r="G280" s="28"/>
      <c r="H280" s="28">
        <v>5</v>
      </c>
      <c r="I280" s="40">
        <f t="shared" si="4"/>
        <v>0</v>
      </c>
      <c r="J280" s="56">
        <f t="shared" si="5"/>
        <v>0</v>
      </c>
      <c r="K280" s="57">
        <f>($G280+$I280)*THONG_TIN_CHUNG!B$12</f>
        <v>0</v>
      </c>
      <c r="L280" s="58">
        <v>0</v>
      </c>
      <c r="M280" s="59"/>
    </row>
    <row r="281" spans="2:13" ht="96.75" customHeight="1">
      <c r="B281" s="28"/>
      <c r="C281" s="28"/>
      <c r="D281" s="28"/>
      <c r="E281" s="39"/>
      <c r="F281" s="28"/>
      <c r="G281" s="28"/>
      <c r="H281" s="28">
        <v>5</v>
      </c>
      <c r="I281" s="40">
        <f t="shared" si="4"/>
        <v>0</v>
      </c>
      <c r="J281" s="56">
        <f t="shared" si="5"/>
        <v>0</v>
      </c>
      <c r="K281" s="57">
        <f>($G281+$I281)*THONG_TIN_CHUNG!B$12</f>
        <v>0</v>
      </c>
      <c r="L281" s="58">
        <v>0</v>
      </c>
      <c r="M281" s="59"/>
    </row>
    <row r="282" spans="2:13" ht="96.75" customHeight="1">
      <c r="B282" s="28"/>
      <c r="C282" s="28"/>
      <c r="D282" s="28"/>
      <c r="E282" s="39"/>
      <c r="F282" s="28"/>
      <c r="G282" s="28"/>
      <c r="H282" s="28">
        <v>5</v>
      </c>
      <c r="I282" s="40">
        <f t="shared" si="4"/>
        <v>0</v>
      </c>
      <c r="J282" s="56">
        <f t="shared" si="5"/>
        <v>0</v>
      </c>
      <c r="K282" s="57">
        <f>($G282+$I282)*THONG_TIN_CHUNG!B$12</f>
        <v>0</v>
      </c>
      <c r="L282" s="58">
        <v>0</v>
      </c>
      <c r="M282" s="59"/>
    </row>
    <row r="283" spans="2:13" ht="96.75" customHeight="1">
      <c r="B283" s="28"/>
      <c r="C283" s="28"/>
      <c r="D283" s="28"/>
      <c r="E283" s="39"/>
      <c r="F283" s="28"/>
      <c r="G283" s="28"/>
      <c r="H283" s="28">
        <v>5</v>
      </c>
      <c r="I283" s="40">
        <f t="shared" si="4"/>
        <v>0</v>
      </c>
      <c r="J283" s="56">
        <f t="shared" si="5"/>
        <v>0</v>
      </c>
      <c r="K283" s="57">
        <f>($G283+$I283)*THONG_TIN_CHUNG!B$12</f>
        <v>0</v>
      </c>
      <c r="L283" s="58">
        <v>0</v>
      </c>
      <c r="M283" s="59"/>
    </row>
    <row r="284" spans="2:13" ht="96.75" customHeight="1">
      <c r="B284" s="28"/>
      <c r="C284" s="28"/>
      <c r="D284" s="28"/>
      <c r="E284" s="39"/>
      <c r="F284" s="28"/>
      <c r="G284" s="28"/>
      <c r="H284" s="28">
        <v>5</v>
      </c>
      <c r="I284" s="40">
        <f t="shared" si="4"/>
        <v>0</v>
      </c>
      <c r="J284" s="56">
        <f t="shared" si="5"/>
        <v>0</v>
      </c>
      <c r="K284" s="57">
        <f>($G284+$I284)*THONG_TIN_CHUNG!B$12</f>
        <v>0</v>
      </c>
      <c r="L284" s="58">
        <v>0</v>
      </c>
      <c r="M284" s="59"/>
    </row>
    <row r="285" spans="2:13" ht="96.75" customHeight="1">
      <c r="B285" s="28"/>
      <c r="C285" s="28"/>
      <c r="D285" s="28"/>
      <c r="E285" s="39"/>
      <c r="F285" s="28"/>
      <c r="G285" s="28"/>
      <c r="H285" s="28">
        <v>5</v>
      </c>
      <c r="I285" s="40">
        <f t="shared" si="4"/>
        <v>0</v>
      </c>
      <c r="J285" s="56">
        <f t="shared" si="5"/>
        <v>0</v>
      </c>
      <c r="K285" s="57">
        <f>($G285+$I285)*THONG_TIN_CHUNG!B$12</f>
        <v>0</v>
      </c>
      <c r="L285" s="58">
        <v>0</v>
      </c>
      <c r="M285" s="59"/>
    </row>
    <row r="286" spans="2:13" ht="96.75" customHeight="1">
      <c r="B286" s="28"/>
      <c r="C286" s="28"/>
      <c r="D286" s="28"/>
      <c r="E286" s="39"/>
      <c r="F286" s="28"/>
      <c r="G286" s="28"/>
      <c r="H286" s="28">
        <v>5</v>
      </c>
      <c r="I286" s="40">
        <f t="shared" si="4"/>
        <v>0</v>
      </c>
      <c r="J286" s="56">
        <f t="shared" si="5"/>
        <v>0</v>
      </c>
      <c r="K286" s="57">
        <f>($G286+$I286)*THONG_TIN_CHUNG!B$12</f>
        <v>0</v>
      </c>
      <c r="L286" s="58">
        <v>0</v>
      </c>
      <c r="M286" s="59"/>
    </row>
    <row r="287" spans="2:13" ht="96.75" customHeight="1">
      <c r="B287" s="28"/>
      <c r="C287" s="28"/>
      <c r="D287" s="28"/>
      <c r="E287" s="39"/>
      <c r="F287" s="28"/>
      <c r="G287" s="28"/>
      <c r="H287" s="28">
        <v>5</v>
      </c>
      <c r="I287" s="40">
        <f t="shared" si="4"/>
        <v>0</v>
      </c>
      <c r="J287" s="56">
        <f t="shared" si="5"/>
        <v>0</v>
      </c>
      <c r="K287" s="57">
        <f>($G287+$I287)*THONG_TIN_CHUNG!B$12</f>
        <v>0</v>
      </c>
      <c r="L287" s="58">
        <v>0</v>
      </c>
      <c r="M287" s="59"/>
    </row>
    <row r="288" spans="2:13" ht="96.75" customHeight="1">
      <c r="B288" s="28"/>
      <c r="C288" s="28"/>
      <c r="D288" s="28"/>
      <c r="E288" s="39"/>
      <c r="F288" s="28"/>
      <c r="G288" s="28"/>
      <c r="H288" s="28">
        <v>5</v>
      </c>
      <c r="I288" s="40">
        <f t="shared" si="4"/>
        <v>0</v>
      </c>
      <c r="J288" s="56">
        <f t="shared" si="5"/>
        <v>0</v>
      </c>
      <c r="K288" s="57">
        <f>($G288+$I288)*THONG_TIN_CHUNG!B$12</f>
        <v>0</v>
      </c>
      <c r="L288" s="58">
        <v>0</v>
      </c>
      <c r="M288" s="59"/>
    </row>
    <row r="289" spans="2:13" ht="96.75" customHeight="1">
      <c r="B289" s="28"/>
      <c r="C289" s="28"/>
      <c r="D289" s="28"/>
      <c r="E289" s="39"/>
      <c r="F289" s="28"/>
      <c r="G289" s="28"/>
      <c r="H289" s="28">
        <v>5</v>
      </c>
      <c r="I289" s="40">
        <f t="shared" si="4"/>
        <v>0</v>
      </c>
      <c r="J289" s="56">
        <f t="shared" si="5"/>
        <v>0</v>
      </c>
      <c r="K289" s="57">
        <f>($G289+$I289)*THONG_TIN_CHUNG!B$12</f>
        <v>0</v>
      </c>
      <c r="L289" s="58">
        <v>0</v>
      </c>
      <c r="M289" s="59"/>
    </row>
    <row r="290" spans="2:13" ht="96.75" customHeight="1">
      <c r="B290" s="28"/>
      <c r="C290" s="28"/>
      <c r="D290" s="28"/>
      <c r="E290" s="39"/>
      <c r="F290" s="28"/>
      <c r="G290" s="28"/>
      <c r="H290" s="28">
        <v>5</v>
      </c>
      <c r="I290" s="40">
        <f t="shared" si="4"/>
        <v>0</v>
      </c>
      <c r="J290" s="56">
        <f t="shared" si="5"/>
        <v>0</v>
      </c>
      <c r="K290" s="57">
        <f>($G290+$I290)*THONG_TIN_CHUNG!B$12</f>
        <v>0</v>
      </c>
      <c r="L290" s="58">
        <v>0</v>
      </c>
      <c r="M290" s="59"/>
    </row>
    <row r="291" spans="2:13" ht="96.75" customHeight="1">
      <c r="B291" s="28"/>
      <c r="C291" s="28"/>
      <c r="D291" s="28"/>
      <c r="E291" s="39"/>
      <c r="F291" s="28"/>
      <c r="G291" s="28"/>
      <c r="H291" s="28">
        <v>5</v>
      </c>
      <c r="I291" s="40">
        <f t="shared" si="4"/>
        <v>0</v>
      </c>
      <c r="J291" s="56">
        <f t="shared" si="5"/>
        <v>0</v>
      </c>
      <c r="K291" s="57">
        <f>($G291+$I291)*THONG_TIN_CHUNG!B$12</f>
        <v>0</v>
      </c>
      <c r="L291" s="58">
        <v>0</v>
      </c>
      <c r="M291" s="59"/>
    </row>
    <row r="292" spans="2:13" ht="96.75" customHeight="1">
      <c r="B292" s="28"/>
      <c r="C292" s="28"/>
      <c r="D292" s="28"/>
      <c r="E292" s="39"/>
      <c r="F292" s="28"/>
      <c r="G292" s="28"/>
      <c r="H292" s="28">
        <v>5</v>
      </c>
      <c r="I292" s="40">
        <f t="shared" si="4"/>
        <v>0</v>
      </c>
      <c r="J292" s="56">
        <f t="shared" si="5"/>
        <v>0</v>
      </c>
      <c r="K292" s="57">
        <f>($G292+$I292)*THONG_TIN_CHUNG!B$12</f>
        <v>0</v>
      </c>
      <c r="L292" s="58">
        <v>0</v>
      </c>
      <c r="M292" s="59"/>
    </row>
    <row r="293" spans="2:13" ht="96.75" customHeight="1">
      <c r="B293" s="28"/>
      <c r="C293" s="28"/>
      <c r="D293" s="28"/>
      <c r="E293" s="39"/>
      <c r="F293" s="28"/>
      <c r="G293" s="28"/>
      <c r="H293" s="28">
        <v>5</v>
      </c>
      <c r="I293" s="40">
        <f t="shared" si="4"/>
        <v>0</v>
      </c>
      <c r="J293" s="56">
        <f t="shared" si="5"/>
        <v>0</v>
      </c>
      <c r="K293" s="57">
        <f>($G293+$I293)*THONG_TIN_CHUNG!B$12</f>
        <v>0</v>
      </c>
      <c r="L293" s="58">
        <v>0</v>
      </c>
      <c r="M293" s="59"/>
    </row>
    <row r="294" spans="2:13" ht="96.75" customHeight="1">
      <c r="B294" s="28"/>
      <c r="C294" s="28"/>
      <c r="D294" s="28"/>
      <c r="E294" s="39"/>
      <c r="F294" s="28"/>
      <c r="G294" s="28"/>
      <c r="H294" s="28">
        <v>5</v>
      </c>
      <c r="I294" s="40">
        <f t="shared" si="4"/>
        <v>0</v>
      </c>
      <c r="J294" s="56">
        <f t="shared" si="5"/>
        <v>0</v>
      </c>
      <c r="K294" s="57">
        <f>($G294+$I294)*THONG_TIN_CHUNG!B$12</f>
        <v>0</v>
      </c>
      <c r="L294" s="58">
        <v>0</v>
      </c>
      <c r="M294" s="59"/>
    </row>
    <row r="295" spans="2:13" ht="96.75" customHeight="1">
      <c r="B295" s="28"/>
      <c r="C295" s="28"/>
      <c r="D295" s="28"/>
      <c r="E295" s="39"/>
      <c r="F295" s="28"/>
      <c r="G295" s="28"/>
      <c r="H295" s="28">
        <v>5</v>
      </c>
      <c r="I295" s="40">
        <f t="shared" si="4"/>
        <v>0</v>
      </c>
      <c r="J295" s="56">
        <f t="shared" si="5"/>
        <v>0</v>
      </c>
      <c r="K295" s="57">
        <f>($G295+$I295)*THONG_TIN_CHUNG!B$12</f>
        <v>0</v>
      </c>
      <c r="L295" s="58">
        <v>0</v>
      </c>
      <c r="M295" s="59"/>
    </row>
    <row r="296" spans="2:13" ht="96.75" customHeight="1">
      <c r="B296" s="28"/>
      <c r="C296" s="28"/>
      <c r="D296" s="28"/>
      <c r="E296" s="39"/>
      <c r="F296" s="28"/>
      <c r="G296" s="28"/>
      <c r="H296" s="28">
        <v>5</v>
      </c>
      <c r="I296" s="40">
        <f t="shared" si="4"/>
        <v>0</v>
      </c>
      <c r="J296" s="56">
        <f t="shared" si="5"/>
        <v>0</v>
      </c>
      <c r="K296" s="57">
        <f>($G296+$I296)*THONG_TIN_CHUNG!B$12</f>
        <v>0</v>
      </c>
      <c r="L296" s="58">
        <v>0</v>
      </c>
      <c r="M296" s="59"/>
    </row>
    <row r="297" spans="2:13" ht="96.75" customHeight="1">
      <c r="B297" s="28"/>
      <c r="C297" s="28"/>
      <c r="D297" s="28"/>
      <c r="E297" s="39"/>
      <c r="F297" s="28"/>
      <c r="G297" s="28"/>
      <c r="H297" s="28">
        <v>5</v>
      </c>
      <c r="I297" s="40">
        <f t="shared" si="4"/>
        <v>0</v>
      </c>
      <c r="J297" s="56">
        <f t="shared" si="5"/>
        <v>0</v>
      </c>
      <c r="K297" s="57">
        <f>($G297+$I297)*THONG_TIN_CHUNG!B$12</f>
        <v>0</v>
      </c>
      <c r="L297" s="58">
        <v>0</v>
      </c>
      <c r="M297" s="59"/>
    </row>
    <row r="298" spans="2:13" ht="96.75" customHeight="1">
      <c r="B298" s="28"/>
      <c r="C298" s="28"/>
      <c r="D298" s="28"/>
      <c r="E298" s="39"/>
      <c r="F298" s="28"/>
      <c r="G298" s="28"/>
      <c r="H298" s="28">
        <v>5</v>
      </c>
      <c r="I298" s="40">
        <f t="shared" si="4"/>
        <v>0</v>
      </c>
      <c r="J298" s="56">
        <f t="shared" si="5"/>
        <v>0</v>
      </c>
      <c r="K298" s="57">
        <f>($G298+$I298)*THONG_TIN_CHUNG!B$12</f>
        <v>0</v>
      </c>
      <c r="L298" s="58">
        <v>0</v>
      </c>
      <c r="M298" s="59"/>
    </row>
    <row r="299" spans="2:13" ht="96.75" customHeight="1">
      <c r="B299" s="28"/>
      <c r="C299" s="28"/>
      <c r="D299" s="28"/>
      <c r="E299" s="39"/>
      <c r="F299" s="28"/>
      <c r="G299" s="28"/>
      <c r="H299" s="28">
        <v>5</v>
      </c>
      <c r="I299" s="40">
        <f t="shared" si="4"/>
        <v>0</v>
      </c>
      <c r="J299" s="56">
        <f t="shared" si="5"/>
        <v>0</v>
      </c>
      <c r="K299" s="57">
        <f>($G299+$I299)*THONG_TIN_CHUNG!B$12</f>
        <v>0</v>
      </c>
      <c r="L299" s="58">
        <v>0</v>
      </c>
      <c r="M299" s="59"/>
    </row>
    <row r="300" spans="2:13" ht="96.75" customHeight="1">
      <c r="B300" s="28"/>
      <c r="C300" s="28"/>
      <c r="D300" s="28"/>
      <c r="E300" s="39"/>
      <c r="F300" s="28"/>
      <c r="G300" s="28"/>
      <c r="H300" s="28">
        <v>5</v>
      </c>
      <c r="I300" s="40">
        <f t="shared" si="4"/>
        <v>0</v>
      </c>
      <c r="J300" s="56">
        <f t="shared" si="5"/>
        <v>0</v>
      </c>
      <c r="K300" s="57">
        <f>($G300+$I300)*THONG_TIN_CHUNG!B$12</f>
        <v>0</v>
      </c>
      <c r="L300" s="58">
        <v>0</v>
      </c>
      <c r="M300" s="59"/>
    </row>
    <row r="301" spans="2:13" ht="96.75" customHeight="1">
      <c r="B301" s="28"/>
      <c r="C301" s="28"/>
      <c r="D301" s="28"/>
      <c r="E301" s="39"/>
      <c r="F301" s="28"/>
      <c r="G301" s="28"/>
      <c r="H301" s="28">
        <v>5</v>
      </c>
      <c r="I301" s="40">
        <f t="shared" si="4"/>
        <v>0</v>
      </c>
      <c r="J301" s="56">
        <f t="shared" si="5"/>
        <v>0</v>
      </c>
      <c r="K301" s="57">
        <f>($G301+$I301)*THONG_TIN_CHUNG!B$12</f>
        <v>0</v>
      </c>
      <c r="L301" s="58">
        <v>0</v>
      </c>
      <c r="M301" s="59"/>
    </row>
    <row r="302" spans="2:13" ht="96.75" customHeight="1">
      <c r="B302" s="28"/>
      <c r="C302" s="28"/>
      <c r="D302" s="28"/>
      <c r="E302" s="39"/>
      <c r="F302" s="28"/>
      <c r="G302" s="28"/>
      <c r="H302" s="28">
        <v>5</v>
      </c>
      <c r="I302" s="40">
        <f t="shared" si="4"/>
        <v>0</v>
      </c>
      <c r="J302" s="56">
        <f t="shared" si="5"/>
        <v>0</v>
      </c>
      <c r="K302" s="57">
        <f>($G302+$I302)*THONG_TIN_CHUNG!B$12</f>
        <v>0</v>
      </c>
      <c r="L302" s="58">
        <v>0</v>
      </c>
      <c r="M302" s="59"/>
    </row>
    <row r="303" spans="2:13" ht="96.75" customHeight="1">
      <c r="B303" s="28"/>
      <c r="C303" s="28"/>
      <c r="D303" s="28"/>
      <c r="E303" s="39"/>
      <c r="F303" s="28"/>
      <c r="G303" s="28"/>
      <c r="H303" s="28">
        <v>5</v>
      </c>
      <c r="I303" s="40">
        <f t="shared" si="4"/>
        <v>0</v>
      </c>
      <c r="J303" s="56">
        <f t="shared" si="5"/>
        <v>0</v>
      </c>
      <c r="K303" s="57">
        <f>($G303+$I303)*THONG_TIN_CHUNG!B$12</f>
        <v>0</v>
      </c>
      <c r="L303" s="58">
        <v>0</v>
      </c>
      <c r="M303" s="59"/>
    </row>
    <row r="304" spans="2:13" ht="96.75" customHeight="1">
      <c r="B304" s="28"/>
      <c r="C304" s="28"/>
      <c r="D304" s="28"/>
      <c r="E304" s="39"/>
      <c r="F304" s="28"/>
      <c r="G304" s="28"/>
      <c r="H304" s="28">
        <v>5</v>
      </c>
      <c r="I304" s="40">
        <f t="shared" si="4"/>
        <v>0</v>
      </c>
      <c r="J304" s="56">
        <f t="shared" si="5"/>
        <v>0</v>
      </c>
      <c r="K304" s="57">
        <f>($G304+$I304)*THONG_TIN_CHUNG!B$12</f>
        <v>0</v>
      </c>
      <c r="L304" s="58">
        <v>0</v>
      </c>
      <c r="M304" s="59"/>
    </row>
    <row r="305" spans="2:13" ht="96.75" customHeight="1">
      <c r="B305" s="28"/>
      <c r="C305" s="28"/>
      <c r="D305" s="28"/>
      <c r="E305" s="39"/>
      <c r="F305" s="28"/>
      <c r="G305" s="28"/>
      <c r="H305" s="28">
        <v>5</v>
      </c>
      <c r="I305" s="40">
        <f t="shared" si="4"/>
        <v>0</v>
      </c>
      <c r="J305" s="56">
        <f t="shared" si="5"/>
        <v>0</v>
      </c>
      <c r="K305" s="57">
        <f>($G305+$I305)*THONG_TIN_CHUNG!B$12</f>
        <v>0</v>
      </c>
      <c r="L305" s="58">
        <v>0</v>
      </c>
      <c r="M305" s="59"/>
    </row>
    <row r="306" spans="2:13" ht="96.75" customHeight="1">
      <c r="B306" s="28"/>
      <c r="C306" s="28"/>
      <c r="D306" s="28"/>
      <c r="E306" s="39"/>
      <c r="F306" s="28"/>
      <c r="G306" s="28"/>
      <c r="H306" s="28">
        <v>5</v>
      </c>
      <c r="I306" s="40">
        <f t="shared" si="4"/>
        <v>0</v>
      </c>
      <c r="J306" s="56">
        <f t="shared" si="5"/>
        <v>0</v>
      </c>
      <c r="K306" s="57">
        <f>($G306+$I306)*THONG_TIN_CHUNG!B$12</f>
        <v>0</v>
      </c>
      <c r="L306" s="58">
        <v>0</v>
      </c>
      <c r="M306" s="59"/>
    </row>
    <row r="307" spans="2:13" ht="96.75" customHeight="1">
      <c r="B307" s="28"/>
      <c r="C307" s="28"/>
      <c r="D307" s="28"/>
      <c r="E307" s="39"/>
      <c r="F307" s="28"/>
      <c r="G307" s="28"/>
      <c r="H307" s="28">
        <v>5</v>
      </c>
      <c r="I307" s="40">
        <f t="shared" si="4"/>
        <v>0</v>
      </c>
      <c r="J307" s="56">
        <f t="shared" si="5"/>
        <v>0</v>
      </c>
      <c r="K307" s="57">
        <f>($G307+$I307)*THONG_TIN_CHUNG!B$12</f>
        <v>0</v>
      </c>
      <c r="L307" s="58">
        <v>0</v>
      </c>
      <c r="M307" s="59"/>
    </row>
    <row r="308" spans="2:13" ht="96.75" customHeight="1">
      <c r="B308" s="28"/>
      <c r="C308" s="28"/>
      <c r="D308" s="28"/>
      <c r="E308" s="39"/>
      <c r="F308" s="28"/>
      <c r="G308" s="28"/>
      <c r="H308" s="28">
        <v>5</v>
      </c>
      <c r="I308" s="40">
        <f t="shared" si="4"/>
        <v>0</v>
      </c>
      <c r="J308" s="56">
        <f t="shared" si="5"/>
        <v>0</v>
      </c>
      <c r="K308" s="57">
        <f>($G308+$I308)*THONG_TIN_CHUNG!B$12</f>
        <v>0</v>
      </c>
      <c r="L308" s="58">
        <v>0</v>
      </c>
      <c r="M308" s="59"/>
    </row>
    <row r="309" spans="2:13" ht="96.75" customHeight="1">
      <c r="B309" s="28"/>
      <c r="C309" s="28"/>
      <c r="D309" s="28"/>
      <c r="E309" s="39"/>
      <c r="F309" s="28"/>
      <c r="G309" s="28"/>
      <c r="H309" s="28">
        <v>5</v>
      </c>
      <c r="I309" s="40">
        <f t="shared" si="4"/>
        <v>0</v>
      </c>
      <c r="J309" s="56">
        <f t="shared" si="5"/>
        <v>0</v>
      </c>
      <c r="K309" s="57">
        <f>($G309+$I309)*THONG_TIN_CHUNG!B$12</f>
        <v>0</v>
      </c>
      <c r="L309" s="58">
        <v>0</v>
      </c>
      <c r="M309" s="59"/>
    </row>
    <row r="310" spans="2:13" ht="96.75" customHeight="1">
      <c r="B310" s="28"/>
      <c r="C310" s="28"/>
      <c r="D310" s="28"/>
      <c r="E310" s="39"/>
      <c r="F310" s="28"/>
      <c r="G310" s="28"/>
      <c r="H310" s="28">
        <v>5</v>
      </c>
      <c r="I310" s="40">
        <f t="shared" si="4"/>
        <v>0</v>
      </c>
      <c r="J310" s="56">
        <f t="shared" si="5"/>
        <v>0</v>
      </c>
      <c r="K310" s="57">
        <f>($G310+$I310)*THONG_TIN_CHUNG!B$12</f>
        <v>0</v>
      </c>
      <c r="L310" s="58">
        <v>0</v>
      </c>
      <c r="M310" s="59"/>
    </row>
    <row r="311" spans="2:13" ht="96.75" customHeight="1">
      <c r="B311" s="28"/>
      <c r="C311" s="28"/>
      <c r="D311" s="28"/>
      <c r="E311" s="39"/>
      <c r="F311" s="28"/>
      <c r="G311" s="28"/>
      <c r="H311" s="28">
        <v>5</v>
      </c>
      <c r="I311" s="40">
        <f t="shared" si="4"/>
        <v>0</v>
      </c>
      <c r="J311" s="56">
        <f t="shared" si="5"/>
        <v>0</v>
      </c>
      <c r="K311" s="57">
        <f>($G311+$I311)*THONG_TIN_CHUNG!B$12</f>
        <v>0</v>
      </c>
      <c r="L311" s="58">
        <v>0</v>
      </c>
      <c r="M311" s="59"/>
    </row>
    <row r="312" spans="2:13" ht="96.75" customHeight="1">
      <c r="B312" s="28"/>
      <c r="C312" s="28"/>
      <c r="D312" s="28"/>
      <c r="E312" s="39"/>
      <c r="F312" s="28"/>
      <c r="G312" s="28"/>
      <c r="H312" s="28">
        <v>5</v>
      </c>
      <c r="I312" s="40">
        <f t="shared" si="4"/>
        <v>0</v>
      </c>
      <c r="J312" s="56">
        <f t="shared" si="5"/>
        <v>0</v>
      </c>
      <c r="K312" s="57">
        <f>($G312+$I312)*THONG_TIN_CHUNG!B$12</f>
        <v>0</v>
      </c>
      <c r="L312" s="58">
        <v>0</v>
      </c>
      <c r="M312" s="59"/>
    </row>
    <row r="313" spans="2:13" ht="96.75" customHeight="1">
      <c r="B313" s="28"/>
      <c r="C313" s="28"/>
      <c r="D313" s="28"/>
      <c r="E313" s="39"/>
      <c r="F313" s="28"/>
      <c r="G313" s="28"/>
      <c r="H313" s="28">
        <v>5</v>
      </c>
      <c r="I313" s="40">
        <f t="shared" si="4"/>
        <v>0</v>
      </c>
      <c r="J313" s="56">
        <f t="shared" si="5"/>
        <v>0</v>
      </c>
      <c r="K313" s="57">
        <f>($G313+$I313)*THONG_TIN_CHUNG!B$12</f>
        <v>0</v>
      </c>
      <c r="L313" s="58">
        <v>0</v>
      </c>
      <c r="M313" s="59"/>
    </row>
    <row r="314" spans="2:13" ht="96.75" customHeight="1">
      <c r="B314" s="28"/>
      <c r="C314" s="28"/>
      <c r="D314" s="28"/>
      <c r="E314" s="39"/>
      <c r="F314" s="28"/>
      <c r="G314" s="28"/>
      <c r="H314" s="28">
        <v>5</v>
      </c>
      <c r="I314" s="40">
        <f t="shared" si="4"/>
        <v>0</v>
      </c>
      <c r="J314" s="56">
        <f t="shared" si="5"/>
        <v>0</v>
      </c>
      <c r="K314" s="57">
        <f>($G314+$I314)*THONG_TIN_CHUNG!B$12</f>
        <v>0</v>
      </c>
      <c r="L314" s="58">
        <v>0</v>
      </c>
      <c r="M314" s="59"/>
    </row>
    <row r="315" spans="2:13" ht="96.75" customHeight="1">
      <c r="B315" s="28"/>
      <c r="C315" s="28"/>
      <c r="D315" s="28"/>
      <c r="E315" s="39"/>
      <c r="F315" s="28"/>
      <c r="G315" s="28"/>
      <c r="H315" s="28">
        <v>5</v>
      </c>
      <c r="I315" s="40">
        <f t="shared" si="4"/>
        <v>0</v>
      </c>
      <c r="J315" s="56">
        <f t="shared" si="5"/>
        <v>0</v>
      </c>
      <c r="K315" s="57">
        <f>($G315+$I315)*THONG_TIN_CHUNG!B$12</f>
        <v>0</v>
      </c>
      <c r="L315" s="58">
        <v>0</v>
      </c>
      <c r="M315" s="59"/>
    </row>
    <row r="316" spans="2:13" ht="96.75" customHeight="1">
      <c r="B316" s="28"/>
      <c r="C316" s="28"/>
      <c r="D316" s="28"/>
      <c r="E316" s="39"/>
      <c r="F316" s="28"/>
      <c r="G316" s="28"/>
      <c r="H316" s="28">
        <v>5</v>
      </c>
      <c r="I316" s="40">
        <f t="shared" si="4"/>
        <v>0</v>
      </c>
      <c r="J316" s="56">
        <f t="shared" si="5"/>
        <v>0</v>
      </c>
      <c r="K316" s="57">
        <f>($G316+$I316)*THONG_TIN_CHUNG!B$12</f>
        <v>0</v>
      </c>
      <c r="L316" s="58">
        <v>0</v>
      </c>
      <c r="M316" s="59"/>
    </row>
    <row r="317" spans="2:13" ht="96.75" customHeight="1">
      <c r="B317" s="28"/>
      <c r="C317" s="28"/>
      <c r="D317" s="28"/>
      <c r="E317" s="39"/>
      <c r="F317" s="28"/>
      <c r="G317" s="28"/>
      <c r="H317" s="28">
        <v>5</v>
      </c>
      <c r="I317" s="40">
        <f t="shared" si="4"/>
        <v>0</v>
      </c>
      <c r="J317" s="56">
        <f t="shared" si="5"/>
        <v>0</v>
      </c>
      <c r="K317" s="57">
        <f>($G317+$I317)*THONG_TIN_CHUNG!B$12</f>
        <v>0</v>
      </c>
      <c r="L317" s="58">
        <v>0</v>
      </c>
      <c r="M317" s="59"/>
    </row>
    <row r="318" spans="2:13" ht="96.75" customHeight="1">
      <c r="B318" s="28"/>
      <c r="C318" s="28"/>
      <c r="D318" s="28"/>
      <c r="E318" s="39"/>
      <c r="F318" s="28"/>
      <c r="G318" s="28"/>
      <c r="H318" s="28">
        <v>5</v>
      </c>
      <c r="I318" s="40">
        <f t="shared" si="4"/>
        <v>0</v>
      </c>
      <c r="J318" s="56">
        <f t="shared" si="5"/>
        <v>0</v>
      </c>
      <c r="K318" s="57">
        <f>($G318+$I318)*THONG_TIN_CHUNG!B$12</f>
        <v>0</v>
      </c>
      <c r="L318" s="58">
        <v>0</v>
      </c>
      <c r="M318" s="59"/>
    </row>
    <row r="319" spans="2:13" ht="96.75" customHeight="1">
      <c r="B319" s="28"/>
      <c r="C319" s="28"/>
      <c r="D319" s="28"/>
      <c r="E319" s="39"/>
      <c r="F319" s="28"/>
      <c r="G319" s="28"/>
      <c r="H319" s="28">
        <v>5</v>
      </c>
      <c r="I319" s="40">
        <f t="shared" si="4"/>
        <v>0</v>
      </c>
      <c r="J319" s="56">
        <f t="shared" si="5"/>
        <v>0</v>
      </c>
      <c r="K319" s="57">
        <f>($G319+$I319)*THONG_TIN_CHUNG!B$12</f>
        <v>0</v>
      </c>
      <c r="L319" s="58">
        <v>0</v>
      </c>
      <c r="M319" s="59"/>
    </row>
    <row r="320" spans="2:13" ht="96.75" customHeight="1">
      <c r="B320" s="28"/>
      <c r="C320" s="28"/>
      <c r="D320" s="28"/>
      <c r="E320" s="39"/>
      <c r="F320" s="28"/>
      <c r="G320" s="28"/>
      <c r="H320" s="28">
        <v>5</v>
      </c>
      <c r="I320" s="40">
        <f t="shared" si="4"/>
        <v>0</v>
      </c>
      <c r="J320" s="56">
        <f t="shared" si="5"/>
        <v>0</v>
      </c>
      <c r="K320" s="57">
        <f>($G320+$I320)*THONG_TIN_CHUNG!B$12</f>
        <v>0</v>
      </c>
      <c r="L320" s="58">
        <v>0</v>
      </c>
      <c r="M320" s="59"/>
    </row>
    <row r="321" spans="2:13" ht="96.75" customHeight="1">
      <c r="B321" s="28"/>
      <c r="C321" s="28"/>
      <c r="D321" s="28"/>
      <c r="E321" s="39"/>
      <c r="F321" s="28"/>
      <c r="G321" s="28"/>
      <c r="H321" s="28">
        <v>5</v>
      </c>
      <c r="I321" s="40">
        <f t="shared" si="4"/>
        <v>0</v>
      </c>
      <c r="J321" s="56">
        <f t="shared" si="5"/>
        <v>0</v>
      </c>
      <c r="K321" s="57">
        <f>($G321+$I321)*THONG_TIN_CHUNG!B$12</f>
        <v>0</v>
      </c>
      <c r="L321" s="58">
        <v>0</v>
      </c>
      <c r="M321" s="59"/>
    </row>
    <row r="322" spans="2:13" ht="96.75" customHeight="1">
      <c r="B322" s="28"/>
      <c r="C322" s="28"/>
      <c r="D322" s="28"/>
      <c r="E322" s="39"/>
      <c r="F322" s="28"/>
      <c r="G322" s="28"/>
      <c r="H322" s="28">
        <v>5</v>
      </c>
      <c r="I322" s="40">
        <f t="shared" si="4"/>
        <v>0</v>
      </c>
      <c r="J322" s="56">
        <f t="shared" si="5"/>
        <v>0</v>
      </c>
      <c r="K322" s="57">
        <f>($G322+$I322)*THONG_TIN_CHUNG!B$12</f>
        <v>0</v>
      </c>
      <c r="L322" s="58">
        <v>0</v>
      </c>
      <c r="M322" s="59"/>
    </row>
    <row r="323" spans="2:13" ht="96.75" customHeight="1">
      <c r="B323" s="28"/>
      <c r="C323" s="28"/>
      <c r="D323" s="28"/>
      <c r="E323" s="39"/>
      <c r="F323" s="28"/>
      <c r="G323" s="28"/>
      <c r="H323" s="28">
        <v>5</v>
      </c>
      <c r="I323" s="40">
        <f t="shared" si="4"/>
        <v>0</v>
      </c>
      <c r="J323" s="56">
        <f t="shared" si="5"/>
        <v>0</v>
      </c>
      <c r="K323" s="57">
        <f>($G323+$I323)*THONG_TIN_CHUNG!B$12</f>
        <v>0</v>
      </c>
      <c r="L323" s="58">
        <v>0</v>
      </c>
      <c r="M323" s="59"/>
    </row>
    <row r="324" spans="2:13" ht="96.75" customHeight="1">
      <c r="B324" s="28"/>
      <c r="C324" s="28"/>
      <c r="D324" s="28"/>
      <c r="E324" s="39"/>
      <c r="F324" s="28"/>
      <c r="G324" s="28"/>
      <c r="H324" s="28">
        <v>5</v>
      </c>
      <c r="I324" s="40">
        <f t="shared" si="4"/>
        <v>0</v>
      </c>
      <c r="J324" s="56">
        <f t="shared" si="5"/>
        <v>0</v>
      </c>
      <c r="K324" s="57">
        <f>($G324+$I324)*THONG_TIN_CHUNG!B$12</f>
        <v>0</v>
      </c>
      <c r="L324" s="58">
        <v>0</v>
      </c>
      <c r="M324" s="59"/>
    </row>
    <row r="325" spans="2:13" ht="96.75" customHeight="1">
      <c r="B325" s="28"/>
      <c r="C325" s="28"/>
      <c r="D325" s="28"/>
      <c r="E325" s="39"/>
      <c r="F325" s="28"/>
      <c r="G325" s="28"/>
      <c r="H325" s="28">
        <v>5</v>
      </c>
      <c r="I325" s="40">
        <f t="shared" si="4"/>
        <v>0</v>
      </c>
      <c r="J325" s="56">
        <f t="shared" si="5"/>
        <v>0</v>
      </c>
      <c r="K325" s="57">
        <f>($G325+$I325)*THONG_TIN_CHUNG!B$12</f>
        <v>0</v>
      </c>
      <c r="L325" s="58">
        <v>0</v>
      </c>
      <c r="M325" s="59"/>
    </row>
    <row r="326" spans="2:13" ht="96.75" customHeight="1">
      <c r="B326" s="28"/>
      <c r="C326" s="28"/>
      <c r="D326" s="28"/>
      <c r="E326" s="39"/>
      <c r="F326" s="28"/>
      <c r="G326" s="28"/>
      <c r="H326" s="28">
        <v>5</v>
      </c>
      <c r="I326" s="40">
        <f t="shared" si="4"/>
        <v>0</v>
      </c>
      <c r="J326" s="56">
        <f t="shared" si="5"/>
        <v>0</v>
      </c>
      <c r="K326" s="57">
        <f>($G326+$I326)*THONG_TIN_CHUNG!B$12</f>
        <v>0</v>
      </c>
      <c r="L326" s="58">
        <v>0</v>
      </c>
      <c r="M326" s="59"/>
    </row>
    <row r="327" spans="2:13" ht="96.75" customHeight="1">
      <c r="B327" s="28"/>
      <c r="C327" s="28"/>
      <c r="D327" s="28"/>
      <c r="E327" s="39"/>
      <c r="F327" s="28"/>
      <c r="G327" s="28"/>
      <c r="H327" s="28">
        <v>5</v>
      </c>
      <c r="I327" s="40">
        <f t="shared" si="4"/>
        <v>0</v>
      </c>
      <c r="J327" s="56">
        <f t="shared" si="5"/>
        <v>0</v>
      </c>
      <c r="K327" s="57">
        <f>($G327+$I327)*THONG_TIN_CHUNG!B$12</f>
        <v>0</v>
      </c>
      <c r="L327" s="58">
        <v>0</v>
      </c>
      <c r="M327" s="59"/>
    </row>
    <row r="328" spans="2:13" ht="96.75" customHeight="1">
      <c r="B328" s="28"/>
      <c r="C328" s="28"/>
      <c r="D328" s="28"/>
      <c r="E328" s="39"/>
      <c r="F328" s="28"/>
      <c r="G328" s="28"/>
      <c r="H328" s="28">
        <v>5</v>
      </c>
      <c r="I328" s="40">
        <f t="shared" si="4"/>
        <v>0</v>
      </c>
      <c r="J328" s="56">
        <f t="shared" si="5"/>
        <v>0</v>
      </c>
      <c r="K328" s="57">
        <f>($G328+$I328)*THONG_TIN_CHUNG!B$12</f>
        <v>0</v>
      </c>
      <c r="L328" s="58">
        <v>0</v>
      </c>
      <c r="M328" s="59"/>
    </row>
    <row r="329" spans="2:13" ht="96.75" customHeight="1">
      <c r="B329" s="28"/>
      <c r="C329" s="28"/>
      <c r="D329" s="28"/>
      <c r="E329" s="39"/>
      <c r="F329" s="28"/>
      <c r="G329" s="28"/>
      <c r="H329" s="28">
        <v>5</v>
      </c>
      <c r="I329" s="40">
        <f t="shared" si="4"/>
        <v>0</v>
      </c>
      <c r="J329" s="56">
        <f t="shared" si="5"/>
        <v>0</v>
      </c>
      <c r="K329" s="57">
        <f>($G329+$I329)*THONG_TIN_CHUNG!B$12</f>
        <v>0</v>
      </c>
      <c r="L329" s="58">
        <v>0</v>
      </c>
      <c r="M329" s="59"/>
    </row>
    <row r="330" spans="2:13" ht="96.75" customHeight="1">
      <c r="B330" s="28"/>
      <c r="C330" s="28"/>
      <c r="D330" s="28"/>
      <c r="E330" s="39"/>
      <c r="F330" s="28"/>
      <c r="G330" s="28"/>
      <c r="H330" s="28">
        <v>5</v>
      </c>
      <c r="I330" s="40">
        <f t="shared" si="4"/>
        <v>0</v>
      </c>
      <c r="J330" s="56">
        <f t="shared" si="5"/>
        <v>0</v>
      </c>
      <c r="K330" s="57">
        <f>($G330+$I330)*THONG_TIN_CHUNG!B$12</f>
        <v>0</v>
      </c>
      <c r="L330" s="58">
        <v>0</v>
      </c>
      <c r="M330" s="59"/>
    </row>
    <row r="331" spans="2:13" ht="96.75" customHeight="1">
      <c r="B331" s="28"/>
      <c r="C331" s="28"/>
      <c r="D331" s="28"/>
      <c r="E331" s="39"/>
      <c r="F331" s="28"/>
      <c r="G331" s="28"/>
      <c r="H331" s="28">
        <v>5</v>
      </c>
      <c r="I331" s="40">
        <f t="shared" si="4"/>
        <v>0</v>
      </c>
      <c r="J331" s="56">
        <f t="shared" si="5"/>
        <v>0</v>
      </c>
      <c r="K331" s="57">
        <f>($G331+$I331)*THONG_TIN_CHUNG!B$12</f>
        <v>0</v>
      </c>
      <c r="L331" s="58">
        <v>0</v>
      </c>
      <c r="M331" s="59"/>
    </row>
    <row r="332" spans="2:13" ht="96.75" customHeight="1">
      <c r="B332" s="28"/>
      <c r="C332" s="28"/>
      <c r="D332" s="28"/>
      <c r="E332" s="39"/>
      <c r="F332" s="28"/>
      <c r="G332" s="28"/>
      <c r="H332" s="28">
        <v>5</v>
      </c>
      <c r="I332" s="40">
        <f t="shared" si="4"/>
        <v>0</v>
      </c>
      <c r="J332" s="56">
        <f t="shared" si="5"/>
        <v>0</v>
      </c>
      <c r="K332" s="57">
        <f>($G332+$I332)*THONG_TIN_CHUNG!B$12</f>
        <v>0</v>
      </c>
      <c r="L332" s="58">
        <v>0</v>
      </c>
      <c r="M332" s="59"/>
    </row>
    <row r="333" spans="2:13" ht="96.75" customHeight="1">
      <c r="B333" s="28"/>
      <c r="C333" s="28"/>
      <c r="D333" s="28"/>
      <c r="E333" s="39"/>
      <c r="F333" s="28"/>
      <c r="G333" s="28"/>
      <c r="H333" s="28">
        <v>5</v>
      </c>
      <c r="I333" s="40">
        <f t="shared" si="4"/>
        <v>0</v>
      </c>
      <c r="J333" s="56">
        <f t="shared" si="5"/>
        <v>0</v>
      </c>
      <c r="K333" s="57">
        <f>($G333+$I333)*THONG_TIN_CHUNG!B$12</f>
        <v>0</v>
      </c>
      <c r="L333" s="58">
        <v>0</v>
      </c>
      <c r="M333" s="59"/>
    </row>
    <row r="334" spans="2:13" ht="96.75" customHeight="1">
      <c r="B334" s="28"/>
      <c r="C334" s="28"/>
      <c r="D334" s="28"/>
      <c r="E334" s="39"/>
      <c r="F334" s="28"/>
      <c r="G334" s="28"/>
      <c r="H334" s="28">
        <v>5</v>
      </c>
      <c r="I334" s="40">
        <f t="shared" si="4"/>
        <v>0</v>
      </c>
      <c r="J334" s="56">
        <f t="shared" si="5"/>
        <v>0</v>
      </c>
      <c r="K334" s="57">
        <f>($G334+$I334)*THONG_TIN_CHUNG!B$12</f>
        <v>0</v>
      </c>
      <c r="L334" s="58">
        <v>0</v>
      </c>
      <c r="M334" s="59"/>
    </row>
    <row r="335" spans="2:13" ht="96.75" customHeight="1">
      <c r="B335" s="28"/>
      <c r="C335" s="28"/>
      <c r="D335" s="28"/>
      <c r="E335" s="39"/>
      <c r="F335" s="28"/>
      <c r="G335" s="28"/>
      <c r="H335" s="28">
        <v>5</v>
      </c>
      <c r="I335" s="40">
        <f t="shared" si="4"/>
        <v>0</v>
      </c>
      <c r="J335" s="56">
        <f t="shared" si="5"/>
        <v>0</v>
      </c>
      <c r="K335" s="57">
        <f>($G335+$I335)*THONG_TIN_CHUNG!B$12</f>
        <v>0</v>
      </c>
      <c r="L335" s="58">
        <v>0</v>
      </c>
      <c r="M335" s="59"/>
    </row>
    <row r="336" spans="2:13" ht="96.75" customHeight="1">
      <c r="B336" s="28"/>
      <c r="C336" s="28"/>
      <c r="D336" s="28"/>
      <c r="E336" s="39"/>
      <c r="F336" s="28"/>
      <c r="G336" s="28"/>
      <c r="H336" s="28">
        <v>5</v>
      </c>
      <c r="I336" s="40">
        <f t="shared" si="4"/>
        <v>0</v>
      </c>
      <c r="J336" s="56">
        <f t="shared" si="5"/>
        <v>0</v>
      </c>
      <c r="K336" s="57">
        <f>($G336+$I336)*THONG_TIN_CHUNG!B$12</f>
        <v>0</v>
      </c>
      <c r="L336" s="58">
        <v>0</v>
      </c>
      <c r="M336" s="59"/>
    </row>
    <row r="337" spans="2:13" ht="96.75" customHeight="1">
      <c r="B337" s="28"/>
      <c r="C337" s="28"/>
      <c r="D337" s="28"/>
      <c r="E337" s="39"/>
      <c r="F337" s="28"/>
      <c r="G337" s="28"/>
      <c r="H337" s="28">
        <v>5</v>
      </c>
      <c r="I337" s="40">
        <f t="shared" si="4"/>
        <v>0</v>
      </c>
      <c r="J337" s="56">
        <f t="shared" si="5"/>
        <v>0</v>
      </c>
      <c r="K337" s="57">
        <f>($G337+$I337)*THONG_TIN_CHUNG!B$12</f>
        <v>0</v>
      </c>
      <c r="L337" s="58">
        <v>0</v>
      </c>
      <c r="M337" s="59"/>
    </row>
    <row r="338" spans="2:13" ht="96.75" customHeight="1">
      <c r="B338" s="28"/>
      <c r="C338" s="28"/>
      <c r="D338" s="28"/>
      <c r="E338" s="39"/>
      <c r="F338" s="28"/>
      <c r="G338" s="28"/>
      <c r="H338" s="28">
        <v>5</v>
      </c>
      <c r="I338" s="40">
        <f t="shared" si="4"/>
        <v>0</v>
      </c>
      <c r="J338" s="56">
        <f t="shared" si="5"/>
        <v>0</v>
      </c>
      <c r="K338" s="57">
        <f>($G338+$I338)*THONG_TIN_CHUNG!B$12</f>
        <v>0</v>
      </c>
      <c r="L338" s="58">
        <v>0</v>
      </c>
      <c r="M338" s="59"/>
    </row>
    <row r="339" spans="2:13" ht="96.75" customHeight="1">
      <c r="B339" s="28"/>
      <c r="C339" s="28"/>
      <c r="D339" s="28"/>
      <c r="E339" s="39"/>
      <c r="F339" s="28"/>
      <c r="G339" s="28"/>
      <c r="H339" s="28">
        <v>5</v>
      </c>
      <c r="I339" s="40">
        <f t="shared" si="4"/>
        <v>0</v>
      </c>
      <c r="J339" s="56">
        <f t="shared" si="5"/>
        <v>0</v>
      </c>
      <c r="K339" s="57">
        <f>($G339+$I339)*THONG_TIN_CHUNG!B$12</f>
        <v>0</v>
      </c>
      <c r="L339" s="58">
        <v>0</v>
      </c>
      <c r="M339" s="59"/>
    </row>
    <row r="340" spans="2:13" ht="96.75" customHeight="1">
      <c r="B340" s="28"/>
      <c r="C340" s="28"/>
      <c r="D340" s="28"/>
      <c r="E340" s="39"/>
      <c r="F340" s="28"/>
      <c r="G340" s="28"/>
      <c r="H340" s="28">
        <v>5</v>
      </c>
      <c r="I340" s="40">
        <f t="shared" si="4"/>
        <v>0</v>
      </c>
      <c r="J340" s="56">
        <f t="shared" si="5"/>
        <v>0</v>
      </c>
      <c r="K340" s="57">
        <f>($G340+$I340)*THONG_TIN_CHUNG!B$12</f>
        <v>0</v>
      </c>
      <c r="L340" s="58">
        <v>0</v>
      </c>
      <c r="M340" s="59"/>
    </row>
    <row r="341" spans="2:13" ht="96.75" customHeight="1">
      <c r="B341" s="28"/>
      <c r="C341" s="28"/>
      <c r="D341" s="28"/>
      <c r="E341" s="39"/>
      <c r="F341" s="28"/>
      <c r="G341" s="28"/>
      <c r="H341" s="28">
        <v>5</v>
      </c>
      <c r="I341" s="40">
        <f t="shared" si="4"/>
        <v>0</v>
      </c>
      <c r="J341" s="56">
        <f t="shared" si="5"/>
        <v>0</v>
      </c>
      <c r="K341" s="57">
        <f>($G341+$I341)*THONG_TIN_CHUNG!B$12</f>
        <v>0</v>
      </c>
      <c r="L341" s="58">
        <v>0</v>
      </c>
      <c r="M341" s="59"/>
    </row>
    <row r="342" spans="2:13" ht="96.75" customHeight="1">
      <c r="B342" s="28"/>
      <c r="C342" s="28"/>
      <c r="D342" s="28"/>
      <c r="E342" s="39"/>
      <c r="F342" s="28"/>
      <c r="G342" s="28"/>
      <c r="H342" s="28">
        <v>5</v>
      </c>
      <c r="I342" s="40">
        <f t="shared" si="4"/>
        <v>0</v>
      </c>
      <c r="J342" s="56">
        <f t="shared" si="5"/>
        <v>0</v>
      </c>
      <c r="K342" s="57">
        <f>($G342+$I342)*THONG_TIN_CHUNG!B$12</f>
        <v>0</v>
      </c>
      <c r="L342" s="58">
        <v>0</v>
      </c>
      <c r="M342" s="59"/>
    </row>
    <row r="343" spans="2:13" ht="96.75" customHeight="1">
      <c r="B343" s="28"/>
      <c r="C343" s="28"/>
      <c r="D343" s="28"/>
      <c r="E343" s="39"/>
      <c r="F343" s="28"/>
      <c r="G343" s="28"/>
      <c r="H343" s="28">
        <v>5</v>
      </c>
      <c r="I343" s="40">
        <f t="shared" si="4"/>
        <v>0</v>
      </c>
      <c r="J343" s="56">
        <f t="shared" si="5"/>
        <v>0</v>
      </c>
      <c r="K343" s="57">
        <f>($G343+$I343)*THONG_TIN_CHUNG!B$12</f>
        <v>0</v>
      </c>
      <c r="L343" s="58">
        <v>0</v>
      </c>
      <c r="M343" s="59"/>
    </row>
    <row r="344" spans="2:13" ht="96.75" customHeight="1">
      <c r="B344" s="28"/>
      <c r="C344" s="28"/>
      <c r="D344" s="28"/>
      <c r="E344" s="39"/>
      <c r="F344" s="28"/>
      <c r="G344" s="28"/>
      <c r="H344" s="28">
        <v>5</v>
      </c>
      <c r="I344" s="40">
        <f t="shared" si="4"/>
        <v>0</v>
      </c>
      <c r="J344" s="56">
        <f t="shared" si="5"/>
        <v>0</v>
      </c>
      <c r="K344" s="57">
        <f>($G344+$I344)*THONG_TIN_CHUNG!B$12</f>
        <v>0</v>
      </c>
      <c r="L344" s="58">
        <v>0</v>
      </c>
      <c r="M344" s="59"/>
    </row>
    <row r="345" spans="2:13" ht="96.75" customHeight="1">
      <c r="B345" s="28"/>
      <c r="C345" s="28"/>
      <c r="D345" s="28"/>
      <c r="E345" s="39"/>
      <c r="F345" s="28"/>
      <c r="G345" s="28"/>
      <c r="H345" s="28">
        <v>5</v>
      </c>
      <c r="I345" s="40">
        <f t="shared" si="4"/>
        <v>0</v>
      </c>
      <c r="J345" s="56">
        <f t="shared" si="5"/>
        <v>0</v>
      </c>
      <c r="K345" s="57">
        <f>($G345+$I345)*THONG_TIN_CHUNG!B$12</f>
        <v>0</v>
      </c>
      <c r="L345" s="58">
        <v>0</v>
      </c>
      <c r="M345" s="59"/>
    </row>
    <row r="346" spans="2:13" ht="96.75" customHeight="1">
      <c r="B346" s="28"/>
      <c r="C346" s="28"/>
      <c r="D346" s="28"/>
      <c r="E346" s="39"/>
      <c r="F346" s="28"/>
      <c r="G346" s="28"/>
      <c r="H346" s="28">
        <v>5</v>
      </c>
      <c r="I346" s="40">
        <f t="shared" si="4"/>
        <v>0</v>
      </c>
      <c r="J346" s="56">
        <f t="shared" si="5"/>
        <v>0</v>
      </c>
      <c r="K346" s="57">
        <f>($G346+$I346)*THONG_TIN_CHUNG!B$12</f>
        <v>0</v>
      </c>
      <c r="L346" s="58">
        <v>0</v>
      </c>
      <c r="M346" s="59"/>
    </row>
    <row r="347" spans="2:13" ht="96.75" customHeight="1">
      <c r="B347" s="28"/>
      <c r="C347" s="28"/>
      <c r="D347" s="28"/>
      <c r="E347" s="39"/>
      <c r="F347" s="28"/>
      <c r="G347" s="28"/>
      <c r="H347" s="28">
        <v>5</v>
      </c>
      <c r="I347" s="40">
        <f t="shared" si="4"/>
        <v>0</v>
      </c>
      <c r="J347" s="56">
        <f t="shared" si="5"/>
        <v>0</v>
      </c>
      <c r="K347" s="57">
        <f>($G347+$I347)*THONG_TIN_CHUNG!B$12</f>
        <v>0</v>
      </c>
      <c r="L347" s="58">
        <v>0</v>
      </c>
      <c r="M347" s="59"/>
    </row>
    <row r="348" spans="2:13" ht="96.75" customHeight="1">
      <c r="B348" s="28"/>
      <c r="C348" s="28"/>
      <c r="D348" s="28"/>
      <c r="E348" s="39"/>
      <c r="F348" s="28"/>
      <c r="G348" s="28"/>
      <c r="H348" s="28">
        <v>5</v>
      </c>
      <c r="I348" s="40">
        <f t="shared" si="4"/>
        <v>0</v>
      </c>
      <c r="J348" s="56">
        <f t="shared" si="5"/>
        <v>0</v>
      </c>
      <c r="K348" s="57">
        <f>($G348+$I348)*THONG_TIN_CHUNG!B$12</f>
        <v>0</v>
      </c>
      <c r="L348" s="58">
        <v>0</v>
      </c>
      <c r="M348" s="59"/>
    </row>
    <row r="349" spans="2:13" ht="96.75" customHeight="1">
      <c r="B349" s="28"/>
      <c r="C349" s="28"/>
      <c r="D349" s="28"/>
      <c r="E349" s="39"/>
      <c r="F349" s="28"/>
      <c r="G349" s="28"/>
      <c r="H349" s="28">
        <v>5</v>
      </c>
      <c r="I349" s="40">
        <f t="shared" si="4"/>
        <v>0</v>
      </c>
      <c r="J349" s="56">
        <f t="shared" si="5"/>
        <v>0</v>
      </c>
      <c r="K349" s="57">
        <f>($G349+$I349)*THONG_TIN_CHUNG!B$12</f>
        <v>0</v>
      </c>
      <c r="L349" s="58">
        <v>0</v>
      </c>
      <c r="M349" s="59"/>
    </row>
    <row r="350" spans="2:13" ht="96.75" customHeight="1">
      <c r="B350" s="28"/>
      <c r="C350" s="28"/>
      <c r="D350" s="28"/>
      <c r="E350" s="39"/>
      <c r="F350" s="28"/>
      <c r="G350" s="28"/>
      <c r="H350" s="28">
        <v>5</v>
      </c>
      <c r="I350" s="40">
        <f t="shared" si="4"/>
        <v>0</v>
      </c>
      <c r="J350" s="56">
        <f t="shared" si="5"/>
        <v>0</v>
      </c>
      <c r="K350" s="57">
        <f>($G350+$I350)*THONG_TIN_CHUNG!B$12</f>
        <v>0</v>
      </c>
      <c r="L350" s="58">
        <v>0</v>
      </c>
      <c r="M350" s="59"/>
    </row>
    <row r="351" spans="2:13" ht="96.75" customHeight="1">
      <c r="B351" s="28"/>
      <c r="C351" s="28"/>
      <c r="D351" s="28"/>
      <c r="E351" s="39"/>
      <c r="F351" s="28"/>
      <c r="G351" s="28"/>
      <c r="H351" s="28">
        <v>5</v>
      </c>
      <c r="I351" s="40">
        <f t="shared" si="4"/>
        <v>0</v>
      </c>
      <c r="J351" s="56">
        <f t="shared" si="5"/>
        <v>0</v>
      </c>
      <c r="K351" s="57">
        <f>($G351+$I351)*THONG_TIN_CHUNG!B$12</f>
        <v>0</v>
      </c>
      <c r="L351" s="58">
        <v>0</v>
      </c>
      <c r="M351" s="59"/>
    </row>
    <row r="352" spans="2:13" ht="96.75" customHeight="1">
      <c r="B352" s="28"/>
      <c r="C352" s="28"/>
      <c r="D352" s="28"/>
      <c r="E352" s="39"/>
      <c r="F352" s="28"/>
      <c r="G352" s="28"/>
      <c r="H352" s="28">
        <v>5</v>
      </c>
      <c r="I352" s="40">
        <f t="shared" si="4"/>
        <v>0</v>
      </c>
      <c r="J352" s="56">
        <f t="shared" si="5"/>
        <v>0</v>
      </c>
      <c r="K352" s="57">
        <f>($G352+$I352)*THONG_TIN_CHUNG!B$12</f>
        <v>0</v>
      </c>
      <c r="L352" s="58">
        <v>0</v>
      </c>
      <c r="M352" s="59"/>
    </row>
    <row r="353" spans="2:13" ht="96.75" customHeight="1">
      <c r="B353" s="28"/>
      <c r="C353" s="28"/>
      <c r="D353" s="28"/>
      <c r="E353" s="39"/>
      <c r="F353" s="28"/>
      <c r="G353" s="28"/>
      <c r="H353" s="28">
        <v>5</v>
      </c>
      <c r="I353" s="40">
        <f t="shared" si="4"/>
        <v>0</v>
      </c>
      <c r="J353" s="56">
        <f t="shared" si="5"/>
        <v>0</v>
      </c>
      <c r="K353" s="57">
        <f>($G353+$I353)*THONG_TIN_CHUNG!B$12</f>
        <v>0</v>
      </c>
      <c r="L353" s="58">
        <v>0</v>
      </c>
      <c r="M353" s="59"/>
    </row>
    <row r="354" spans="2:13" ht="96.75" customHeight="1">
      <c r="B354" s="28"/>
      <c r="C354" s="28"/>
      <c r="D354" s="28"/>
      <c r="E354" s="39"/>
      <c r="F354" s="28"/>
      <c r="G354" s="28"/>
      <c r="H354" s="28">
        <v>5</v>
      </c>
      <c r="I354" s="40">
        <f t="shared" si="4"/>
        <v>0</v>
      </c>
      <c r="J354" s="56">
        <f t="shared" si="5"/>
        <v>0</v>
      </c>
      <c r="K354" s="57">
        <f>($G354+$I354)*THONG_TIN_CHUNG!B$12</f>
        <v>0</v>
      </c>
      <c r="L354" s="58">
        <v>0</v>
      </c>
      <c r="M354" s="59"/>
    </row>
    <row r="355" spans="2:13" ht="96.75" customHeight="1">
      <c r="B355" s="28"/>
      <c r="C355" s="28"/>
      <c r="D355" s="28"/>
      <c r="E355" s="39"/>
      <c r="F355" s="28"/>
      <c r="G355" s="28"/>
      <c r="H355" s="28">
        <v>5</v>
      </c>
      <c r="I355" s="40">
        <f t="shared" si="4"/>
        <v>0</v>
      </c>
      <c r="J355" s="56">
        <f t="shared" si="5"/>
        <v>0</v>
      </c>
      <c r="K355" s="57">
        <f>($G355+$I355)*THONG_TIN_CHUNG!B$12</f>
        <v>0</v>
      </c>
      <c r="L355" s="58">
        <v>0</v>
      </c>
      <c r="M355" s="59"/>
    </row>
    <row r="356" spans="2:13" ht="96.75" customHeight="1">
      <c r="B356" s="28"/>
      <c r="C356" s="28"/>
      <c r="D356" s="28"/>
      <c r="E356" s="39"/>
      <c r="F356" s="28"/>
      <c r="G356" s="28"/>
      <c r="H356" s="28">
        <v>5</v>
      </c>
      <c r="I356" s="40">
        <f t="shared" si="4"/>
        <v>0</v>
      </c>
      <c r="J356" s="56">
        <f t="shared" si="5"/>
        <v>0</v>
      </c>
      <c r="K356" s="57">
        <f>($G356+$I356)*THONG_TIN_CHUNG!B$12</f>
        <v>0</v>
      </c>
      <c r="L356" s="58">
        <v>0</v>
      </c>
      <c r="M356" s="59"/>
    </row>
    <row r="357" spans="2:13" ht="96.75" customHeight="1">
      <c r="B357" s="28"/>
      <c r="C357" s="28"/>
      <c r="D357" s="28"/>
      <c r="E357" s="39"/>
      <c r="F357" s="28"/>
      <c r="G357" s="28"/>
      <c r="H357" s="28">
        <v>5</v>
      </c>
      <c r="I357" s="40">
        <f t="shared" si="4"/>
        <v>0</v>
      </c>
      <c r="J357" s="56">
        <f t="shared" si="5"/>
        <v>0</v>
      </c>
      <c r="K357" s="57">
        <f>($G357+$I357)*THONG_TIN_CHUNG!B$12</f>
        <v>0</v>
      </c>
      <c r="L357" s="58">
        <v>0</v>
      </c>
      <c r="M357" s="59"/>
    </row>
    <row r="358" spans="2:13" ht="96.75" customHeight="1">
      <c r="B358" s="28"/>
      <c r="C358" s="28"/>
      <c r="D358" s="28"/>
      <c r="E358" s="39"/>
      <c r="F358" s="28"/>
      <c r="G358" s="28"/>
      <c r="H358" s="28">
        <v>5</v>
      </c>
      <c r="I358" s="40">
        <f t="shared" si="4"/>
        <v>0</v>
      </c>
      <c r="J358" s="56">
        <f t="shared" si="5"/>
        <v>0</v>
      </c>
      <c r="K358" s="57">
        <f>($G358+$I358)*THONG_TIN_CHUNG!B$12</f>
        <v>0</v>
      </c>
      <c r="L358" s="58">
        <v>0</v>
      </c>
      <c r="M358" s="59"/>
    </row>
    <row r="359" spans="2:13" ht="96.75" customHeight="1">
      <c r="B359" s="28"/>
      <c r="C359" s="28"/>
      <c r="D359" s="28"/>
      <c r="E359" s="39"/>
      <c r="F359" s="28"/>
      <c r="G359" s="28"/>
      <c r="H359" s="28">
        <v>5</v>
      </c>
      <c r="I359" s="40">
        <f t="shared" si="4"/>
        <v>0</v>
      </c>
      <c r="J359" s="56">
        <f t="shared" si="5"/>
        <v>0</v>
      </c>
      <c r="K359" s="57">
        <f>($G359+$I359)*THONG_TIN_CHUNG!B$12</f>
        <v>0</v>
      </c>
      <c r="L359" s="58">
        <v>0</v>
      </c>
      <c r="M359" s="59"/>
    </row>
    <row r="360" spans="2:13" ht="96.75" customHeight="1">
      <c r="B360" s="28"/>
      <c r="C360" s="28"/>
      <c r="D360" s="28"/>
      <c r="E360" s="39"/>
      <c r="F360" s="28"/>
      <c r="G360" s="28"/>
      <c r="H360" s="28">
        <v>5</v>
      </c>
      <c r="I360" s="40">
        <f t="shared" si="4"/>
        <v>0</v>
      </c>
      <c r="J360" s="56">
        <f t="shared" si="5"/>
        <v>0</v>
      </c>
      <c r="K360" s="57">
        <f>($G360+$I360)*THONG_TIN_CHUNG!B$12</f>
        <v>0</v>
      </c>
      <c r="L360" s="58">
        <v>0</v>
      </c>
      <c r="M360" s="59"/>
    </row>
    <row r="361" spans="2:13" ht="96.75" customHeight="1">
      <c r="B361" s="28"/>
      <c r="C361" s="28"/>
      <c r="D361" s="28"/>
      <c r="E361" s="39"/>
      <c r="F361" s="28"/>
      <c r="G361" s="28"/>
      <c r="H361" s="28">
        <v>5</v>
      </c>
      <c r="I361" s="40">
        <f t="shared" si="4"/>
        <v>0</v>
      </c>
      <c r="J361" s="56">
        <f t="shared" si="5"/>
        <v>0</v>
      </c>
      <c r="K361" s="57">
        <f>($G361+$I361)*THONG_TIN_CHUNG!B$12</f>
        <v>0</v>
      </c>
      <c r="L361" s="58">
        <v>0</v>
      </c>
      <c r="M361" s="59"/>
    </row>
    <row r="362" spans="2:13" ht="96.75" customHeight="1">
      <c r="B362" s="28"/>
      <c r="C362" s="28"/>
      <c r="D362" s="28"/>
      <c r="E362" s="39"/>
      <c r="F362" s="28"/>
      <c r="G362" s="28"/>
      <c r="H362" s="28">
        <v>5</v>
      </c>
      <c r="I362" s="40">
        <f t="shared" si="4"/>
        <v>0</v>
      </c>
      <c r="J362" s="56">
        <f t="shared" si="5"/>
        <v>0</v>
      </c>
      <c r="K362" s="57">
        <f>($G362+$I362)*THONG_TIN_CHUNG!B$12</f>
        <v>0</v>
      </c>
      <c r="L362" s="58">
        <v>0</v>
      </c>
      <c r="M362" s="59"/>
    </row>
    <row r="363" spans="2:13" ht="96.75" customHeight="1">
      <c r="B363" s="28"/>
      <c r="C363" s="28"/>
      <c r="D363" s="28"/>
      <c r="E363" s="39"/>
      <c r="F363" s="28"/>
      <c r="G363" s="28"/>
      <c r="H363" s="28">
        <v>5</v>
      </c>
      <c r="I363" s="40">
        <f t="shared" si="4"/>
        <v>0</v>
      </c>
      <c r="J363" s="56">
        <f t="shared" si="5"/>
        <v>0</v>
      </c>
      <c r="K363" s="57">
        <f>($G363+$I363)*THONG_TIN_CHUNG!B$12</f>
        <v>0</v>
      </c>
      <c r="L363" s="58">
        <v>0</v>
      </c>
      <c r="M363" s="59"/>
    </row>
    <row r="364" spans="2:13" ht="96.75" customHeight="1">
      <c r="B364" s="28"/>
      <c r="C364" s="28"/>
      <c r="D364" s="28"/>
      <c r="E364" s="39"/>
      <c r="F364" s="28"/>
      <c r="G364" s="28"/>
      <c r="H364" s="28">
        <v>5</v>
      </c>
      <c r="I364" s="40">
        <f t="shared" si="4"/>
        <v>0</v>
      </c>
      <c r="J364" s="56">
        <f t="shared" si="5"/>
        <v>0</v>
      </c>
      <c r="K364" s="57">
        <f>($G364+$I364)*THONG_TIN_CHUNG!B$12</f>
        <v>0</v>
      </c>
      <c r="L364" s="58">
        <v>0</v>
      </c>
      <c r="M364" s="59"/>
    </row>
    <row r="365" spans="2:13" ht="96.75" customHeight="1">
      <c r="B365" s="28"/>
      <c r="C365" s="28"/>
      <c r="D365" s="28"/>
      <c r="E365" s="39"/>
      <c r="F365" s="28"/>
      <c r="G365" s="28"/>
      <c r="H365" s="28">
        <v>5</v>
      </c>
      <c r="I365" s="40">
        <f t="shared" si="4"/>
        <v>0</v>
      </c>
      <c r="J365" s="56">
        <f t="shared" si="5"/>
        <v>0</v>
      </c>
      <c r="K365" s="57">
        <f>($G365+$I365)*THONG_TIN_CHUNG!B$12</f>
        <v>0</v>
      </c>
      <c r="L365" s="58">
        <v>0</v>
      </c>
      <c r="M365" s="59"/>
    </row>
    <row r="366" spans="2:13" ht="96.75" customHeight="1">
      <c r="B366" s="28"/>
      <c r="C366" s="28"/>
      <c r="D366" s="28"/>
      <c r="E366" s="39"/>
      <c r="F366" s="28"/>
      <c r="G366" s="28"/>
      <c r="H366" s="28">
        <v>5</v>
      </c>
      <c r="I366" s="40">
        <f t="shared" si="4"/>
        <v>0</v>
      </c>
      <c r="J366" s="56">
        <f t="shared" si="5"/>
        <v>0</v>
      </c>
      <c r="K366" s="57">
        <f>($G366+$I366)*THONG_TIN_CHUNG!B$12</f>
        <v>0</v>
      </c>
      <c r="L366" s="58">
        <v>0</v>
      </c>
      <c r="M366" s="59"/>
    </row>
    <row r="367" spans="2:13" ht="96.75" customHeight="1">
      <c r="B367" s="28"/>
      <c r="C367" s="28"/>
      <c r="D367" s="28"/>
      <c r="E367" s="39"/>
      <c r="F367" s="28"/>
      <c r="G367" s="28"/>
      <c r="H367" s="28">
        <v>5</v>
      </c>
      <c r="I367" s="40">
        <f t="shared" si="4"/>
        <v>0</v>
      </c>
      <c r="J367" s="56">
        <f t="shared" si="5"/>
        <v>0</v>
      </c>
      <c r="K367" s="57">
        <f>($G367+$I367)*THONG_TIN_CHUNG!B$12</f>
        <v>0</v>
      </c>
      <c r="L367" s="58">
        <v>0</v>
      </c>
      <c r="M367" s="59"/>
    </row>
    <row r="368" spans="2:13" ht="96.75" customHeight="1">
      <c r="B368" s="28"/>
      <c r="C368" s="28"/>
      <c r="D368" s="28"/>
      <c r="E368" s="39"/>
      <c r="F368" s="28"/>
      <c r="G368" s="28"/>
      <c r="H368" s="28">
        <v>5</v>
      </c>
      <c r="I368" s="40">
        <f t="shared" si="4"/>
        <v>0</v>
      </c>
      <c r="J368" s="56">
        <f t="shared" si="5"/>
        <v>0</v>
      </c>
      <c r="K368" s="57">
        <f>($G368+$I368)*THONG_TIN_CHUNG!B$12</f>
        <v>0</v>
      </c>
      <c r="L368" s="58">
        <v>0</v>
      </c>
      <c r="M368" s="59"/>
    </row>
    <row r="369" spans="2:13" ht="96.75" customHeight="1">
      <c r="B369" s="28"/>
      <c r="C369" s="28"/>
      <c r="D369" s="28"/>
      <c r="E369" s="39"/>
      <c r="F369" s="28"/>
      <c r="G369" s="28"/>
      <c r="H369" s="28">
        <v>5</v>
      </c>
      <c r="I369" s="40">
        <f t="shared" si="4"/>
        <v>0</v>
      </c>
      <c r="J369" s="56">
        <f t="shared" si="5"/>
        <v>0</v>
      </c>
      <c r="K369" s="57">
        <f>($G369+$I369)*THONG_TIN_CHUNG!B$12</f>
        <v>0</v>
      </c>
      <c r="L369" s="58">
        <v>0</v>
      </c>
      <c r="M369" s="59"/>
    </row>
    <row r="370" spans="2:13" ht="96.75" customHeight="1">
      <c r="B370" s="28"/>
      <c r="C370" s="28"/>
      <c r="D370" s="28"/>
      <c r="E370" s="39"/>
      <c r="F370" s="28"/>
      <c r="G370" s="28"/>
      <c r="H370" s="28">
        <v>5</v>
      </c>
      <c r="I370" s="40">
        <f t="shared" si="4"/>
        <v>0</v>
      </c>
      <c r="J370" s="56">
        <f t="shared" si="5"/>
        <v>0</v>
      </c>
      <c r="K370" s="57">
        <f>($G370+$I370)*THONG_TIN_CHUNG!B$12</f>
        <v>0</v>
      </c>
      <c r="L370" s="58">
        <v>0</v>
      </c>
      <c r="M370" s="59"/>
    </row>
    <row r="371" spans="2:13" ht="96.75" customHeight="1">
      <c r="B371" s="28"/>
      <c r="C371" s="28"/>
      <c r="D371" s="28"/>
      <c r="E371" s="39"/>
      <c r="F371" s="28"/>
      <c r="G371" s="28"/>
      <c r="H371" s="28">
        <v>5</v>
      </c>
      <c r="I371" s="40">
        <f t="shared" si="4"/>
        <v>0</v>
      </c>
      <c r="J371" s="56">
        <f t="shared" si="5"/>
        <v>0</v>
      </c>
      <c r="K371" s="57">
        <f>($G371+$I371)*THONG_TIN_CHUNG!B$12</f>
        <v>0</v>
      </c>
      <c r="L371" s="58">
        <v>0</v>
      </c>
      <c r="M371" s="59"/>
    </row>
    <row r="372" spans="2:13" ht="96.75" customHeight="1">
      <c r="B372" s="28"/>
      <c r="C372" s="28"/>
      <c r="D372" s="28"/>
      <c r="E372" s="39"/>
      <c r="F372" s="28"/>
      <c r="G372" s="28"/>
      <c r="H372" s="28">
        <v>5</v>
      </c>
      <c r="I372" s="40">
        <f t="shared" si="4"/>
        <v>0</v>
      </c>
      <c r="J372" s="56">
        <f t="shared" si="5"/>
        <v>0</v>
      </c>
      <c r="K372" s="57">
        <f>($G372+$I372)*THONG_TIN_CHUNG!B$12</f>
        <v>0</v>
      </c>
      <c r="L372" s="58">
        <v>0</v>
      </c>
      <c r="M372" s="59"/>
    </row>
    <row r="373" spans="2:13" ht="96.75" customHeight="1">
      <c r="B373" s="28"/>
      <c r="C373" s="28"/>
      <c r="D373" s="28"/>
      <c r="E373" s="39"/>
      <c r="F373" s="28"/>
      <c r="G373" s="28"/>
      <c r="H373" s="28">
        <v>5</v>
      </c>
      <c r="I373" s="40">
        <f t="shared" si="4"/>
        <v>0</v>
      </c>
      <c r="J373" s="56">
        <f t="shared" si="5"/>
        <v>0</v>
      </c>
      <c r="K373" s="57">
        <f>($G373+$I373)*THONG_TIN_CHUNG!B$12</f>
        <v>0</v>
      </c>
      <c r="L373" s="58">
        <v>0</v>
      </c>
      <c r="M373" s="59"/>
    </row>
    <row r="374" spans="2:13" ht="96.75" customHeight="1">
      <c r="B374" s="28"/>
      <c r="C374" s="28"/>
      <c r="D374" s="28"/>
      <c r="E374" s="39"/>
      <c r="F374" s="28"/>
      <c r="G374" s="28"/>
      <c r="H374" s="28">
        <v>5</v>
      </c>
      <c r="I374" s="40">
        <f t="shared" si="4"/>
        <v>0</v>
      </c>
      <c r="J374" s="56">
        <f t="shared" si="5"/>
        <v>0</v>
      </c>
      <c r="K374" s="57">
        <f>($G374+$I374)*THONG_TIN_CHUNG!B$12</f>
        <v>0</v>
      </c>
      <c r="L374" s="58">
        <v>0</v>
      </c>
      <c r="M374" s="59"/>
    </row>
    <row r="375" spans="2:13" ht="96.75" customHeight="1">
      <c r="B375" s="28"/>
      <c r="C375" s="28"/>
      <c r="D375" s="28"/>
      <c r="E375" s="39"/>
      <c r="F375" s="28"/>
      <c r="G375" s="28"/>
      <c r="H375" s="28">
        <v>5</v>
      </c>
      <c r="I375" s="40">
        <f t="shared" si="4"/>
        <v>0</v>
      </c>
      <c r="J375" s="56">
        <f t="shared" si="5"/>
        <v>0</v>
      </c>
      <c r="K375" s="57">
        <f>($G375+$I375)*THONG_TIN_CHUNG!B$12</f>
        <v>0</v>
      </c>
      <c r="L375" s="58">
        <v>0</v>
      </c>
      <c r="M375" s="59"/>
    </row>
    <row r="376" spans="2:13" ht="96.75" customHeight="1">
      <c r="B376" s="28"/>
      <c r="C376" s="28"/>
      <c r="D376" s="28"/>
      <c r="E376" s="39"/>
      <c r="F376" s="28"/>
      <c r="G376" s="28"/>
      <c r="H376" s="28">
        <v>5</v>
      </c>
      <c r="I376" s="40">
        <f t="shared" si="4"/>
        <v>0</v>
      </c>
      <c r="J376" s="56">
        <f t="shared" si="5"/>
        <v>0</v>
      </c>
      <c r="K376" s="57">
        <f>($G376+$I376)*THONG_TIN_CHUNG!B$12</f>
        <v>0</v>
      </c>
      <c r="L376" s="58">
        <v>0</v>
      </c>
      <c r="M376" s="59"/>
    </row>
    <row r="377" spans="2:13" ht="96.75" customHeight="1">
      <c r="B377" s="28"/>
      <c r="C377" s="28"/>
      <c r="D377" s="28"/>
      <c r="E377" s="39"/>
      <c r="F377" s="28"/>
      <c r="G377" s="28"/>
      <c r="H377" s="28">
        <v>5</v>
      </c>
      <c r="I377" s="40">
        <f t="shared" si="4"/>
        <v>0</v>
      </c>
      <c r="J377" s="56">
        <f t="shared" si="5"/>
        <v>0</v>
      </c>
      <c r="K377" s="57">
        <f>($G377+$I377)*THONG_TIN_CHUNG!B$12</f>
        <v>0</v>
      </c>
      <c r="L377" s="58">
        <v>0</v>
      </c>
      <c r="M377" s="59"/>
    </row>
    <row r="378" spans="2:13" ht="96.75" customHeight="1">
      <c r="B378" s="28"/>
      <c r="C378" s="28"/>
      <c r="D378" s="28"/>
      <c r="E378" s="39"/>
      <c r="F378" s="28"/>
      <c r="G378" s="28"/>
      <c r="H378" s="28">
        <v>5</v>
      </c>
      <c r="I378" s="40">
        <f t="shared" si="4"/>
        <v>0</v>
      </c>
      <c r="J378" s="56">
        <f t="shared" si="5"/>
        <v>0</v>
      </c>
      <c r="K378" s="57">
        <f>($G378+$I378)*THONG_TIN_CHUNG!B$12</f>
        <v>0</v>
      </c>
      <c r="L378" s="58">
        <v>0</v>
      </c>
      <c r="M378" s="59"/>
    </row>
    <row r="379" spans="2:13" ht="96.75" customHeight="1">
      <c r="B379" s="28"/>
      <c r="C379" s="28"/>
      <c r="D379" s="28"/>
      <c r="E379" s="39"/>
      <c r="F379" s="28"/>
      <c r="G379" s="28"/>
      <c r="H379" s="28">
        <v>5</v>
      </c>
      <c r="I379" s="40">
        <f t="shared" si="4"/>
        <v>0</v>
      </c>
      <c r="J379" s="56">
        <f t="shared" si="5"/>
        <v>0</v>
      </c>
      <c r="K379" s="57">
        <f>($G379+$I379)*THONG_TIN_CHUNG!B$12</f>
        <v>0</v>
      </c>
      <c r="L379" s="58">
        <v>0</v>
      </c>
      <c r="M379" s="59"/>
    </row>
    <row r="380" spans="2:13" ht="96.75" customHeight="1">
      <c r="B380" s="28"/>
      <c r="C380" s="28"/>
      <c r="D380" s="28"/>
      <c r="E380" s="39"/>
      <c r="F380" s="28"/>
      <c r="G380" s="28"/>
      <c r="H380" s="28">
        <v>5</v>
      </c>
      <c r="I380" s="40">
        <f t="shared" si="4"/>
        <v>0</v>
      </c>
      <c r="J380" s="56">
        <f t="shared" si="5"/>
        <v>0</v>
      </c>
      <c r="K380" s="57">
        <f>($G380+$I380)*THONG_TIN_CHUNG!B$12</f>
        <v>0</v>
      </c>
      <c r="L380" s="58">
        <v>0</v>
      </c>
      <c r="M380" s="59"/>
    </row>
    <row r="381" spans="2:13" ht="96.75" customHeight="1">
      <c r="B381" s="28"/>
      <c r="C381" s="28"/>
      <c r="D381" s="28"/>
      <c r="E381" s="39"/>
      <c r="F381" s="28"/>
      <c r="G381" s="28"/>
      <c r="H381" s="28">
        <v>5</v>
      </c>
      <c r="I381" s="40">
        <f t="shared" si="4"/>
        <v>0</v>
      </c>
      <c r="J381" s="56">
        <f t="shared" si="5"/>
        <v>0</v>
      </c>
      <c r="K381" s="57">
        <f>($G381+$I381)*THONG_TIN_CHUNG!B$12</f>
        <v>0</v>
      </c>
      <c r="L381" s="58">
        <v>0</v>
      </c>
      <c r="M381" s="59"/>
    </row>
    <row r="382" spans="2:13" ht="96.75" customHeight="1">
      <c r="B382" s="28"/>
      <c r="C382" s="28"/>
      <c r="D382" s="28"/>
      <c r="E382" s="39"/>
      <c r="F382" s="28"/>
      <c r="G382" s="28"/>
      <c r="H382" s="28">
        <v>5</v>
      </c>
      <c r="I382" s="40">
        <f t="shared" si="4"/>
        <v>0</v>
      </c>
      <c r="J382" s="56">
        <f t="shared" si="5"/>
        <v>0</v>
      </c>
      <c r="K382" s="57">
        <f>($G382+$I382)*THONG_TIN_CHUNG!B$12</f>
        <v>0</v>
      </c>
      <c r="L382" s="58">
        <v>0</v>
      </c>
      <c r="M382" s="59"/>
    </row>
    <row r="383" spans="2:13" ht="96.75" customHeight="1">
      <c r="B383" s="28"/>
      <c r="C383" s="28"/>
      <c r="D383" s="28"/>
      <c r="E383" s="39"/>
      <c r="F383" s="28"/>
      <c r="G383" s="28"/>
      <c r="H383" s="28">
        <v>5</v>
      </c>
      <c r="I383" s="40">
        <f t="shared" si="4"/>
        <v>0</v>
      </c>
      <c r="J383" s="56">
        <f t="shared" si="5"/>
        <v>0</v>
      </c>
      <c r="K383" s="57">
        <f>($G383+$I383)*THONG_TIN_CHUNG!B$12</f>
        <v>0</v>
      </c>
      <c r="L383" s="58">
        <v>0</v>
      </c>
      <c r="M383" s="59"/>
    </row>
    <row r="384" spans="2:13" ht="96.75" customHeight="1">
      <c r="B384" s="28"/>
      <c r="C384" s="28"/>
      <c r="D384" s="28"/>
      <c r="E384" s="39"/>
      <c r="F384" s="28"/>
      <c r="G384" s="28"/>
      <c r="H384" s="28">
        <v>5</v>
      </c>
      <c r="I384" s="40">
        <f t="shared" si="4"/>
        <v>0</v>
      </c>
      <c r="J384" s="56">
        <f t="shared" si="5"/>
        <v>0</v>
      </c>
      <c r="K384" s="57">
        <f>($G384+$I384)*THONG_TIN_CHUNG!B$12</f>
        <v>0</v>
      </c>
      <c r="L384" s="58">
        <v>0</v>
      </c>
      <c r="M384" s="59"/>
    </row>
    <row r="385" spans="2:13" ht="96.75" customHeight="1">
      <c r="B385" s="28"/>
      <c r="C385" s="28"/>
      <c r="D385" s="28"/>
      <c r="E385" s="39"/>
      <c r="F385" s="28"/>
      <c r="G385" s="28"/>
      <c r="H385" s="28">
        <v>5</v>
      </c>
      <c r="I385" s="40">
        <f t="shared" si="4"/>
        <v>0</v>
      </c>
      <c r="J385" s="56">
        <f t="shared" si="5"/>
        <v>0</v>
      </c>
      <c r="K385" s="57">
        <f>($G385+$I385)*THONG_TIN_CHUNG!B$12</f>
        <v>0</v>
      </c>
      <c r="L385" s="58">
        <v>0</v>
      </c>
      <c r="M385" s="59"/>
    </row>
    <row r="386" spans="2:13" ht="96.75" customHeight="1">
      <c r="B386" s="28"/>
      <c r="C386" s="28"/>
      <c r="D386" s="28"/>
      <c r="E386" s="39"/>
      <c r="F386" s="28"/>
      <c r="G386" s="28"/>
      <c r="H386" s="28">
        <v>5</v>
      </c>
      <c r="I386" s="40">
        <f t="shared" si="4"/>
        <v>0</v>
      </c>
      <c r="J386" s="56">
        <f t="shared" si="5"/>
        <v>0</v>
      </c>
      <c r="K386" s="57">
        <f>($G386+$I386)*THONG_TIN_CHUNG!B$12</f>
        <v>0</v>
      </c>
      <c r="L386" s="58">
        <v>0</v>
      </c>
      <c r="M386" s="59"/>
    </row>
    <row r="387" spans="2:13" ht="96.75" customHeight="1">
      <c r="B387" s="28"/>
      <c r="C387" s="28"/>
      <c r="D387" s="28"/>
      <c r="E387" s="39"/>
      <c r="F387" s="28"/>
      <c r="G387" s="28"/>
      <c r="H387" s="28">
        <v>5</v>
      </c>
      <c r="I387" s="40">
        <f t="shared" si="4"/>
        <v>0</v>
      </c>
      <c r="J387" s="56">
        <f t="shared" si="5"/>
        <v>0</v>
      </c>
      <c r="K387" s="57">
        <f>($G387+$I387)*THONG_TIN_CHUNG!B$12</f>
        <v>0</v>
      </c>
      <c r="L387" s="58">
        <v>0</v>
      </c>
      <c r="M387" s="59"/>
    </row>
    <row r="388" spans="2:13" ht="96.75" customHeight="1">
      <c r="B388" s="28"/>
      <c r="C388" s="28"/>
      <c r="D388" s="28"/>
      <c r="E388" s="39"/>
      <c r="F388" s="28"/>
      <c r="G388" s="28"/>
      <c r="H388" s="28">
        <v>5</v>
      </c>
      <c r="I388" s="40">
        <f t="shared" si="4"/>
        <v>0</v>
      </c>
      <c r="J388" s="56">
        <f t="shared" si="5"/>
        <v>0</v>
      </c>
      <c r="K388" s="57">
        <f>($G388+$I388)*THONG_TIN_CHUNG!B$12</f>
        <v>0</v>
      </c>
      <c r="L388" s="58">
        <v>0</v>
      </c>
      <c r="M388" s="59"/>
    </row>
    <row r="389" spans="2:13" ht="96.75" customHeight="1">
      <c r="B389" s="28"/>
      <c r="C389" s="28"/>
      <c r="D389" s="28"/>
      <c r="E389" s="39"/>
      <c r="F389" s="28"/>
      <c r="G389" s="28"/>
      <c r="H389" s="28">
        <v>5</v>
      </c>
      <c r="I389" s="40">
        <f t="shared" si="4"/>
        <v>0</v>
      </c>
      <c r="J389" s="56">
        <f t="shared" si="5"/>
        <v>0</v>
      </c>
      <c r="K389" s="57">
        <f>($G389+$I389)*THONG_TIN_CHUNG!B$12</f>
        <v>0</v>
      </c>
      <c r="L389" s="58">
        <v>0</v>
      </c>
      <c r="M389" s="59"/>
    </row>
    <row r="390" spans="2:13" ht="96.75" customHeight="1">
      <c r="B390" s="28"/>
      <c r="C390" s="28"/>
      <c r="D390" s="28"/>
      <c r="E390" s="39"/>
      <c r="F390" s="28"/>
      <c r="G390" s="28"/>
      <c r="H390" s="28">
        <v>5</v>
      </c>
      <c r="I390" s="40">
        <f t="shared" si="4"/>
        <v>0</v>
      </c>
      <c r="J390" s="56">
        <f t="shared" si="5"/>
        <v>0</v>
      </c>
      <c r="K390" s="57">
        <f>($G390+$I390)*THONG_TIN_CHUNG!B$12</f>
        <v>0</v>
      </c>
      <c r="L390" s="58">
        <v>0</v>
      </c>
      <c r="M390" s="59"/>
    </row>
    <row r="391" spans="2:13" ht="96.75" customHeight="1">
      <c r="B391" s="28"/>
      <c r="C391" s="28"/>
      <c r="D391" s="28"/>
      <c r="E391" s="39"/>
      <c r="F391" s="28"/>
      <c r="G391" s="28"/>
      <c r="H391" s="28">
        <v>5</v>
      </c>
      <c r="I391" s="40">
        <f t="shared" si="4"/>
        <v>0</v>
      </c>
      <c r="J391" s="56">
        <f t="shared" si="5"/>
        <v>0</v>
      </c>
      <c r="K391" s="57">
        <f>($G391+$I391)*THONG_TIN_CHUNG!B$12</f>
        <v>0</v>
      </c>
      <c r="L391" s="58">
        <v>0</v>
      </c>
      <c r="M391" s="59"/>
    </row>
    <row r="392" spans="2:13" ht="96.75" customHeight="1">
      <c r="B392" s="28"/>
      <c r="C392" s="28"/>
      <c r="D392" s="28"/>
      <c r="E392" s="39"/>
      <c r="F392" s="28"/>
      <c r="G392" s="28"/>
      <c r="H392" s="28">
        <v>5</v>
      </c>
      <c r="I392" s="40">
        <f t="shared" si="4"/>
        <v>0</v>
      </c>
      <c r="J392" s="56">
        <f t="shared" si="5"/>
        <v>0</v>
      </c>
      <c r="K392" s="57">
        <f>($G392+$I392)*THONG_TIN_CHUNG!B$12</f>
        <v>0</v>
      </c>
      <c r="L392" s="58">
        <v>0</v>
      </c>
      <c r="M392" s="59"/>
    </row>
    <row r="393" spans="2:13" ht="96.75" customHeight="1">
      <c r="B393" s="28"/>
      <c r="C393" s="28"/>
      <c r="D393" s="28"/>
      <c r="E393" s="39"/>
      <c r="F393" s="28"/>
      <c r="G393" s="28"/>
      <c r="H393" s="28">
        <v>5</v>
      </c>
      <c r="I393" s="40">
        <f t="shared" si="4"/>
        <v>0</v>
      </c>
      <c r="J393" s="56">
        <f t="shared" si="5"/>
        <v>0</v>
      </c>
      <c r="K393" s="57">
        <f>($G393+$I393)*THONG_TIN_CHUNG!B$12</f>
        <v>0</v>
      </c>
      <c r="L393" s="58">
        <v>0</v>
      </c>
      <c r="M393" s="59"/>
    </row>
    <row r="394" spans="2:13" ht="96.75" customHeight="1">
      <c r="B394" s="28"/>
      <c r="C394" s="28"/>
      <c r="D394" s="28"/>
      <c r="E394" s="39"/>
      <c r="F394" s="28"/>
      <c r="G394" s="28"/>
      <c r="H394" s="28">
        <v>5</v>
      </c>
      <c r="I394" s="40">
        <f t="shared" si="4"/>
        <v>0</v>
      </c>
      <c r="J394" s="56">
        <f t="shared" si="5"/>
        <v>0</v>
      </c>
      <c r="K394" s="57">
        <f>($G394+$I394)*THONG_TIN_CHUNG!B$12</f>
        <v>0</v>
      </c>
      <c r="L394" s="58">
        <v>0</v>
      </c>
      <c r="M394" s="59"/>
    </row>
    <row r="395" spans="2:13" ht="96.75" customHeight="1">
      <c r="B395" s="28"/>
      <c r="C395" s="28"/>
      <c r="D395" s="28"/>
      <c r="E395" s="39"/>
      <c r="F395" s="28"/>
      <c r="G395" s="28"/>
      <c r="H395" s="28">
        <v>5</v>
      </c>
      <c r="I395" s="40">
        <f t="shared" si="4"/>
        <v>0</v>
      </c>
      <c r="J395" s="56">
        <f t="shared" si="5"/>
        <v>0</v>
      </c>
      <c r="K395" s="57">
        <f>($G395+$I395)*THONG_TIN_CHUNG!B$12</f>
        <v>0</v>
      </c>
      <c r="L395" s="58">
        <v>0</v>
      </c>
      <c r="M395" s="59"/>
    </row>
    <row r="396" spans="2:13" ht="96.75" customHeight="1">
      <c r="B396" s="28"/>
      <c r="C396" s="28"/>
      <c r="D396" s="28"/>
      <c r="E396" s="39"/>
      <c r="F396" s="28"/>
      <c r="G396" s="28"/>
      <c r="H396" s="28">
        <v>5</v>
      </c>
      <c r="I396" s="40">
        <f t="shared" si="4"/>
        <v>0</v>
      </c>
      <c r="J396" s="56">
        <f t="shared" si="5"/>
        <v>0</v>
      </c>
      <c r="K396" s="57">
        <f>($G396+$I396)*THONG_TIN_CHUNG!B$12</f>
        <v>0</v>
      </c>
      <c r="L396" s="58">
        <v>0</v>
      </c>
      <c r="M396" s="59"/>
    </row>
    <row r="397" spans="2:13" ht="96.75" customHeight="1">
      <c r="B397" s="28"/>
      <c r="C397" s="28"/>
      <c r="D397" s="28"/>
      <c r="E397" s="39"/>
      <c r="F397" s="28"/>
      <c r="G397" s="28"/>
      <c r="H397" s="28">
        <v>5</v>
      </c>
      <c r="I397" s="40">
        <f t="shared" si="4"/>
        <v>0</v>
      </c>
      <c r="J397" s="56">
        <f t="shared" si="5"/>
        <v>0</v>
      </c>
      <c r="K397" s="57">
        <f>($G397+$I397)*THONG_TIN_CHUNG!B$12</f>
        <v>0</v>
      </c>
      <c r="L397" s="58">
        <v>0</v>
      </c>
      <c r="M397" s="59"/>
    </row>
    <row r="398" spans="2:13" ht="96.75" customHeight="1">
      <c r="B398" s="28"/>
      <c r="C398" s="28"/>
      <c r="D398" s="28"/>
      <c r="E398" s="39"/>
      <c r="F398" s="28"/>
      <c r="G398" s="28"/>
      <c r="H398" s="28">
        <v>5</v>
      </c>
      <c r="I398" s="40">
        <f t="shared" si="4"/>
        <v>0</v>
      </c>
      <c r="J398" s="56">
        <f t="shared" si="5"/>
        <v>0</v>
      </c>
      <c r="K398" s="57">
        <f>($G398+$I398)*THONG_TIN_CHUNG!B$12</f>
        <v>0</v>
      </c>
      <c r="L398" s="58">
        <v>0</v>
      </c>
      <c r="M398" s="59"/>
    </row>
    <row r="399" spans="2:13" ht="96.75" customHeight="1">
      <c r="B399" s="28"/>
      <c r="C399" s="28"/>
      <c r="D399" s="28"/>
      <c r="E399" s="39"/>
      <c r="F399" s="28"/>
      <c r="G399" s="28"/>
      <c r="H399" s="28">
        <v>5</v>
      </c>
      <c r="I399" s="40">
        <f t="shared" si="4"/>
        <v>0</v>
      </c>
      <c r="J399" s="56">
        <f t="shared" si="5"/>
        <v>0</v>
      </c>
      <c r="K399" s="57">
        <f>($G399+$I399)*THONG_TIN_CHUNG!B$12</f>
        <v>0</v>
      </c>
      <c r="L399" s="58">
        <v>0</v>
      </c>
      <c r="M399" s="59"/>
    </row>
    <row r="400" spans="2:13" ht="96.75" customHeight="1">
      <c r="B400" s="28"/>
      <c r="C400" s="28"/>
      <c r="D400" s="28"/>
      <c r="E400" s="39"/>
      <c r="F400" s="28"/>
      <c r="G400" s="28"/>
      <c r="H400" s="28">
        <v>5</v>
      </c>
      <c r="I400" s="40">
        <f t="shared" si="4"/>
        <v>0</v>
      </c>
      <c r="J400" s="56">
        <f t="shared" si="5"/>
        <v>0</v>
      </c>
      <c r="K400" s="57">
        <f>($G400+$I400)*THONG_TIN_CHUNG!B$12</f>
        <v>0</v>
      </c>
      <c r="L400" s="58">
        <v>0</v>
      </c>
      <c r="M400" s="59"/>
    </row>
    <row r="401" spans="2:13" ht="96.75" customHeight="1">
      <c r="B401" s="28"/>
      <c r="C401" s="28"/>
      <c r="D401" s="28"/>
      <c r="E401" s="39"/>
      <c r="F401" s="28"/>
      <c r="G401" s="28"/>
      <c r="H401" s="28">
        <v>5</v>
      </c>
      <c r="I401" s="40">
        <f t="shared" si="4"/>
        <v>0</v>
      </c>
      <c r="J401" s="56">
        <f t="shared" si="5"/>
        <v>0</v>
      </c>
      <c r="K401" s="57">
        <f>($G401+$I401)*THONG_TIN_CHUNG!B$12</f>
        <v>0</v>
      </c>
      <c r="L401" s="58">
        <v>0</v>
      </c>
      <c r="M401" s="59"/>
    </row>
    <row r="402" spans="2:13" ht="96.75" customHeight="1">
      <c r="B402" s="28"/>
      <c r="C402" s="28"/>
      <c r="D402" s="28"/>
      <c r="E402" s="39"/>
      <c r="F402" s="28"/>
      <c r="G402" s="28"/>
      <c r="H402" s="28">
        <v>5</v>
      </c>
      <c r="I402" s="40">
        <f t="shared" si="4"/>
        <v>0</v>
      </c>
      <c r="J402" s="56">
        <f t="shared" si="5"/>
        <v>0</v>
      </c>
      <c r="K402" s="57">
        <f>($G402+$I402)*THONG_TIN_CHUNG!B$12</f>
        <v>0</v>
      </c>
      <c r="L402" s="58">
        <v>0</v>
      </c>
      <c r="M402" s="59"/>
    </row>
    <row r="403" spans="2:13" ht="96.75" customHeight="1">
      <c r="B403" s="28"/>
      <c r="C403" s="28"/>
      <c r="D403" s="28"/>
      <c r="E403" s="39"/>
      <c r="F403" s="28"/>
      <c r="G403" s="28"/>
      <c r="H403" s="28">
        <v>5</v>
      </c>
      <c r="I403" s="40">
        <f t="shared" si="4"/>
        <v>0</v>
      </c>
      <c r="J403" s="56">
        <f t="shared" si="5"/>
        <v>0</v>
      </c>
      <c r="K403" s="57">
        <f>($G403+$I403)*THONG_TIN_CHUNG!B$12</f>
        <v>0</v>
      </c>
      <c r="L403" s="58">
        <v>0</v>
      </c>
      <c r="M403" s="59"/>
    </row>
    <row r="404" spans="2:13" ht="96.75" customHeight="1">
      <c r="B404" s="28"/>
      <c r="C404" s="28"/>
      <c r="D404" s="28"/>
      <c r="E404" s="39"/>
      <c r="F404" s="28"/>
      <c r="G404" s="28"/>
      <c r="H404" s="28">
        <v>5</v>
      </c>
      <c r="I404" s="40">
        <f t="shared" si="4"/>
        <v>0</v>
      </c>
      <c r="J404" s="56">
        <f t="shared" si="5"/>
        <v>0</v>
      </c>
      <c r="K404" s="57">
        <f>($G404+$I404)*THONG_TIN_CHUNG!B$12</f>
        <v>0</v>
      </c>
      <c r="L404" s="58">
        <v>0</v>
      </c>
      <c r="M404" s="59"/>
    </row>
    <row r="405" spans="2:13" ht="96.75" customHeight="1">
      <c r="B405" s="28"/>
      <c r="C405" s="28"/>
      <c r="D405" s="28"/>
      <c r="E405" s="39"/>
      <c r="F405" s="28"/>
      <c r="G405" s="28"/>
      <c r="H405" s="28">
        <v>5</v>
      </c>
      <c r="I405" s="40">
        <f t="shared" si="4"/>
        <v>0</v>
      </c>
      <c r="J405" s="56">
        <f t="shared" si="5"/>
        <v>0</v>
      </c>
      <c r="K405" s="57">
        <f>($G405+$I405)*THONG_TIN_CHUNG!B$12</f>
        <v>0</v>
      </c>
      <c r="L405" s="58">
        <v>0</v>
      </c>
      <c r="M405" s="59"/>
    </row>
    <row r="406" spans="2:13" ht="96.75" customHeight="1">
      <c r="B406" s="28"/>
      <c r="C406" s="28"/>
      <c r="D406" s="28"/>
      <c r="E406" s="39"/>
      <c r="F406" s="28"/>
      <c r="G406" s="28"/>
      <c r="H406" s="28">
        <v>5</v>
      </c>
      <c r="I406" s="40">
        <f t="shared" si="4"/>
        <v>0</v>
      </c>
      <c r="J406" s="56">
        <f t="shared" si="5"/>
        <v>0</v>
      </c>
      <c r="K406" s="57">
        <f>($G406+$I406)*THONG_TIN_CHUNG!B$12</f>
        <v>0</v>
      </c>
      <c r="L406" s="58">
        <v>0</v>
      </c>
      <c r="M406" s="59"/>
    </row>
    <row r="407" spans="2:13" ht="96.75" customHeight="1">
      <c r="B407" s="28"/>
      <c r="C407" s="28"/>
      <c r="D407" s="28"/>
      <c r="E407" s="39"/>
      <c r="F407" s="28"/>
      <c r="G407" s="28"/>
      <c r="H407" s="28">
        <v>5</v>
      </c>
      <c r="I407" s="40">
        <f t="shared" si="4"/>
        <v>0</v>
      </c>
      <c r="J407" s="56">
        <f t="shared" si="5"/>
        <v>0</v>
      </c>
      <c r="K407" s="57">
        <f>($G407+$I407)*THONG_TIN_CHUNG!B$12</f>
        <v>0</v>
      </c>
      <c r="L407" s="58">
        <v>0</v>
      </c>
      <c r="M407" s="59"/>
    </row>
    <row r="408" spans="2:13" ht="96.75" customHeight="1">
      <c r="B408" s="28"/>
      <c r="C408" s="28"/>
      <c r="D408" s="28"/>
      <c r="E408" s="39"/>
      <c r="F408" s="28"/>
      <c r="G408" s="28"/>
      <c r="H408" s="28">
        <v>5</v>
      </c>
      <c r="I408" s="40">
        <f t="shared" si="4"/>
        <v>0</v>
      </c>
      <c r="J408" s="56">
        <f t="shared" si="5"/>
        <v>0</v>
      </c>
      <c r="K408" s="57">
        <f>($G408+$I408)*THONG_TIN_CHUNG!B$12</f>
        <v>0</v>
      </c>
      <c r="L408" s="58">
        <v>0</v>
      </c>
      <c r="M408" s="59"/>
    </row>
    <row r="409" spans="2:13" ht="96.75" customHeight="1">
      <c r="B409" s="28"/>
      <c r="C409" s="28"/>
      <c r="D409" s="28"/>
      <c r="E409" s="39"/>
      <c r="F409" s="28"/>
      <c r="G409" s="28"/>
      <c r="H409" s="28">
        <v>5</v>
      </c>
      <c r="I409" s="40">
        <f t="shared" si="4"/>
        <v>0</v>
      </c>
      <c r="J409" s="56">
        <f t="shared" si="5"/>
        <v>0</v>
      </c>
      <c r="K409" s="57">
        <f>($G409+$I409)*THONG_TIN_CHUNG!B$12</f>
        <v>0</v>
      </c>
      <c r="L409" s="58">
        <v>0</v>
      </c>
      <c r="M409" s="59"/>
    </row>
    <row r="410" spans="2:13" ht="96.75" customHeight="1">
      <c r="B410" s="28"/>
      <c r="C410" s="28"/>
      <c r="D410" s="28"/>
      <c r="E410" s="39"/>
      <c r="F410" s="28"/>
      <c r="G410" s="28"/>
      <c r="H410" s="28">
        <v>5</v>
      </c>
      <c r="I410" s="40">
        <f t="shared" si="4"/>
        <v>0</v>
      </c>
      <c r="J410" s="56">
        <f t="shared" si="5"/>
        <v>0</v>
      </c>
      <c r="K410" s="57">
        <f>($G410+$I410)*THONG_TIN_CHUNG!B$12</f>
        <v>0</v>
      </c>
      <c r="L410" s="58">
        <v>0</v>
      </c>
      <c r="M410" s="59"/>
    </row>
    <row r="411" spans="2:13" ht="96.75" customHeight="1">
      <c r="B411" s="28"/>
      <c r="C411" s="28"/>
      <c r="D411" s="28"/>
      <c r="E411" s="39"/>
      <c r="F411" s="28"/>
      <c r="G411" s="28"/>
      <c r="H411" s="28">
        <v>5</v>
      </c>
      <c r="I411" s="40">
        <f t="shared" si="4"/>
        <v>0</v>
      </c>
      <c r="J411" s="56">
        <f t="shared" si="5"/>
        <v>0</v>
      </c>
      <c r="K411" s="57">
        <f>($G411+$I411)*THONG_TIN_CHUNG!B$12</f>
        <v>0</v>
      </c>
      <c r="L411" s="58">
        <v>0</v>
      </c>
      <c r="M411" s="59"/>
    </row>
    <row r="412" spans="2:13" ht="96.75" customHeight="1">
      <c r="B412" s="28"/>
      <c r="C412" s="28"/>
      <c r="D412" s="28"/>
      <c r="E412" s="39"/>
      <c r="F412" s="28"/>
      <c r="G412" s="28"/>
      <c r="H412" s="28">
        <v>5</v>
      </c>
      <c r="I412" s="40">
        <f t="shared" si="4"/>
        <v>0</v>
      </c>
      <c r="J412" s="56">
        <f t="shared" si="5"/>
        <v>0</v>
      </c>
      <c r="K412" s="57">
        <f>($G412+$I412)*THONG_TIN_CHUNG!B$12</f>
        <v>0</v>
      </c>
      <c r="L412" s="58">
        <v>0</v>
      </c>
      <c r="M412" s="59"/>
    </row>
    <row r="413" spans="2:13" ht="96.75" customHeight="1">
      <c r="B413" s="28"/>
      <c r="C413" s="28"/>
      <c r="D413" s="28"/>
      <c r="E413" s="39"/>
      <c r="F413" s="28"/>
      <c r="G413" s="28"/>
      <c r="H413" s="28">
        <v>5</v>
      </c>
      <c r="I413" s="40">
        <f t="shared" si="4"/>
        <v>0</v>
      </c>
      <c r="J413" s="56">
        <f t="shared" si="5"/>
        <v>0</v>
      </c>
      <c r="K413" s="57">
        <f>($G413+$I413)*THONG_TIN_CHUNG!B$12</f>
        <v>0</v>
      </c>
      <c r="L413" s="58">
        <v>0</v>
      </c>
      <c r="M413" s="59"/>
    </row>
    <row r="414" spans="2:13" ht="96.75" customHeight="1">
      <c r="B414" s="28"/>
      <c r="C414" s="28"/>
      <c r="D414" s="28"/>
      <c r="E414" s="39"/>
      <c r="F414" s="28"/>
      <c r="G414" s="28"/>
      <c r="H414" s="28">
        <v>5</v>
      </c>
      <c r="I414" s="40">
        <f t="shared" si="4"/>
        <v>0</v>
      </c>
      <c r="J414" s="56">
        <f t="shared" si="5"/>
        <v>0</v>
      </c>
      <c r="K414" s="57">
        <f>($G414+$I414)*THONG_TIN_CHUNG!B$12</f>
        <v>0</v>
      </c>
      <c r="L414" s="58">
        <v>0</v>
      </c>
      <c r="M414" s="59"/>
    </row>
    <row r="415" spans="2:13" ht="96.75" customHeight="1">
      <c r="B415" s="28"/>
      <c r="C415" s="28"/>
      <c r="D415" s="28"/>
      <c r="E415" s="39"/>
      <c r="F415" s="28"/>
      <c r="G415" s="28"/>
      <c r="H415" s="28">
        <v>5</v>
      </c>
      <c r="I415" s="40">
        <f t="shared" si="4"/>
        <v>0</v>
      </c>
      <c r="J415" s="56">
        <f t="shared" si="5"/>
        <v>0</v>
      </c>
      <c r="K415" s="57">
        <f>($G415+$I415)*THONG_TIN_CHUNG!B$12</f>
        <v>0</v>
      </c>
      <c r="L415" s="58">
        <v>0</v>
      </c>
      <c r="M415" s="59"/>
    </row>
    <row r="416" spans="2:13" ht="96.75" customHeight="1">
      <c r="B416" s="28"/>
      <c r="C416" s="28"/>
      <c r="D416" s="28"/>
      <c r="E416" s="39"/>
      <c r="F416" s="28"/>
      <c r="G416" s="28"/>
      <c r="H416" s="28">
        <v>5</v>
      </c>
      <c r="I416" s="40">
        <f t="shared" si="4"/>
        <v>0</v>
      </c>
      <c r="J416" s="56">
        <f t="shared" si="5"/>
        <v>0</v>
      </c>
      <c r="K416" s="57">
        <f>($G416+$I416)*THONG_TIN_CHUNG!B$12</f>
        <v>0</v>
      </c>
      <c r="L416" s="58">
        <v>0</v>
      </c>
      <c r="M416" s="59"/>
    </row>
    <row r="417" spans="2:13" ht="96.75" customHeight="1">
      <c r="B417" s="28"/>
      <c r="C417" s="28"/>
      <c r="D417" s="28"/>
      <c r="E417" s="39"/>
      <c r="F417" s="28"/>
      <c r="G417" s="28"/>
      <c r="H417" s="28">
        <v>5</v>
      </c>
      <c r="I417" s="40">
        <f t="shared" si="4"/>
        <v>0</v>
      </c>
      <c r="J417" s="56">
        <f t="shared" si="5"/>
        <v>0</v>
      </c>
      <c r="K417" s="57">
        <f>($G417+$I417)*THONG_TIN_CHUNG!B$12</f>
        <v>0</v>
      </c>
      <c r="L417" s="58">
        <v>0</v>
      </c>
      <c r="M417" s="59"/>
    </row>
    <row r="418" spans="2:13" ht="96.75" customHeight="1">
      <c r="B418" s="28"/>
      <c r="C418" s="28"/>
      <c r="D418" s="28"/>
      <c r="E418" s="39"/>
      <c r="F418" s="28"/>
      <c r="G418" s="28"/>
      <c r="H418" s="28">
        <v>5</v>
      </c>
      <c r="I418" s="40">
        <f t="shared" si="4"/>
        <v>0</v>
      </c>
      <c r="J418" s="56">
        <f t="shared" si="5"/>
        <v>0</v>
      </c>
      <c r="K418" s="57">
        <f>($G418+$I418)*THONG_TIN_CHUNG!B$12</f>
        <v>0</v>
      </c>
      <c r="L418" s="58">
        <v>0</v>
      </c>
      <c r="M418" s="59"/>
    </row>
    <row r="419" spans="2:13" ht="96.75" customHeight="1">
      <c r="B419" s="28"/>
      <c r="C419" s="28"/>
      <c r="D419" s="28"/>
      <c r="E419" s="39"/>
      <c r="F419" s="28"/>
      <c r="G419" s="28"/>
      <c r="H419" s="28">
        <v>5</v>
      </c>
      <c r="I419" s="40">
        <f t="shared" si="4"/>
        <v>0</v>
      </c>
      <c r="J419" s="56">
        <f t="shared" si="5"/>
        <v>0</v>
      </c>
      <c r="K419" s="57">
        <f>($G419+$I419)*THONG_TIN_CHUNG!B$12</f>
        <v>0</v>
      </c>
      <c r="L419" s="58">
        <v>0</v>
      </c>
      <c r="M419" s="59"/>
    </row>
    <row r="420" spans="2:13" ht="96.75" customHeight="1">
      <c r="B420" s="28"/>
      <c r="C420" s="28"/>
      <c r="D420" s="28"/>
      <c r="E420" s="39"/>
      <c r="F420" s="28"/>
      <c r="G420" s="28"/>
      <c r="H420" s="28">
        <v>5</v>
      </c>
      <c r="I420" s="40">
        <f t="shared" si="4"/>
        <v>0</v>
      </c>
      <c r="J420" s="56">
        <f t="shared" si="5"/>
        <v>0</v>
      </c>
      <c r="K420" s="57">
        <f>($G420+$I420)*THONG_TIN_CHUNG!B$12</f>
        <v>0</v>
      </c>
      <c r="L420" s="58">
        <v>0</v>
      </c>
      <c r="M420" s="59"/>
    </row>
    <row r="421" spans="2:13" ht="96.75" customHeight="1">
      <c r="B421" s="28"/>
      <c r="C421" s="28"/>
      <c r="D421" s="28"/>
      <c r="E421" s="39"/>
      <c r="F421" s="28"/>
      <c r="G421" s="28"/>
      <c r="H421" s="28">
        <v>5</v>
      </c>
      <c r="I421" s="40">
        <f t="shared" si="4"/>
        <v>0</v>
      </c>
      <c r="J421" s="56">
        <f t="shared" si="5"/>
        <v>0</v>
      </c>
      <c r="K421" s="57">
        <f>($G421+$I421)*THONG_TIN_CHUNG!B$12</f>
        <v>0</v>
      </c>
      <c r="L421" s="58">
        <v>0</v>
      </c>
      <c r="M421" s="59"/>
    </row>
    <row r="422" spans="2:13" ht="96.75" customHeight="1">
      <c r="B422" s="28"/>
      <c r="C422" s="28"/>
      <c r="D422" s="28"/>
      <c r="E422" s="39"/>
      <c r="F422" s="28"/>
      <c r="G422" s="28"/>
      <c r="H422" s="28">
        <v>5</v>
      </c>
      <c r="I422" s="40">
        <f t="shared" si="4"/>
        <v>0</v>
      </c>
      <c r="J422" s="56">
        <f t="shared" si="5"/>
        <v>0</v>
      </c>
      <c r="K422" s="57">
        <f>($G422+$I422)*THONG_TIN_CHUNG!B$12</f>
        <v>0</v>
      </c>
      <c r="L422" s="58">
        <v>0</v>
      </c>
      <c r="M422" s="59"/>
    </row>
    <row r="423" spans="2:13" ht="96.75" customHeight="1">
      <c r="B423" s="28"/>
      <c r="C423" s="28"/>
      <c r="D423" s="28"/>
      <c r="E423" s="39"/>
      <c r="F423" s="28"/>
      <c r="G423" s="28"/>
      <c r="H423" s="28">
        <v>5</v>
      </c>
      <c r="I423" s="40">
        <f t="shared" si="4"/>
        <v>0</v>
      </c>
      <c r="J423" s="56">
        <f t="shared" si="5"/>
        <v>0</v>
      </c>
      <c r="K423" s="57">
        <f>($G423+$I423)*THONG_TIN_CHUNG!B$12</f>
        <v>0</v>
      </c>
      <c r="L423" s="58">
        <v>0</v>
      </c>
      <c r="M423" s="59"/>
    </row>
    <row r="424" spans="2:13" ht="96.75" customHeight="1">
      <c r="B424" s="28"/>
      <c r="C424" s="28"/>
      <c r="D424" s="28"/>
      <c r="E424" s="39"/>
      <c r="F424" s="28"/>
      <c r="G424" s="28"/>
      <c r="H424" s="28">
        <v>5</v>
      </c>
      <c r="I424" s="40">
        <f t="shared" si="4"/>
        <v>0</v>
      </c>
      <c r="J424" s="56">
        <f t="shared" si="5"/>
        <v>0</v>
      </c>
      <c r="K424" s="57">
        <f>($G424+$I424)*THONG_TIN_CHUNG!B$12</f>
        <v>0</v>
      </c>
      <c r="L424" s="58">
        <v>0</v>
      </c>
      <c r="M424" s="59"/>
    </row>
    <row r="425" spans="2:13" ht="96.75" customHeight="1">
      <c r="B425" s="28"/>
      <c r="C425" s="28"/>
      <c r="D425" s="28"/>
      <c r="E425" s="39"/>
      <c r="F425" s="28"/>
      <c r="G425" s="28"/>
      <c r="H425" s="28">
        <v>5</v>
      </c>
      <c r="I425" s="40">
        <f t="shared" si="4"/>
        <v>0</v>
      </c>
      <c r="J425" s="56">
        <f t="shared" si="5"/>
        <v>0</v>
      </c>
      <c r="K425" s="57">
        <f>($G425+$I425)*THONG_TIN_CHUNG!B$12</f>
        <v>0</v>
      </c>
      <c r="L425" s="58">
        <v>0</v>
      </c>
      <c r="M425" s="59"/>
    </row>
    <row r="426" spans="2:13" ht="96.75" customHeight="1">
      <c r="B426" s="28"/>
      <c r="C426" s="28"/>
      <c r="D426" s="28"/>
      <c r="E426" s="39"/>
      <c r="F426" s="28"/>
      <c r="G426" s="28"/>
      <c r="H426" s="28">
        <v>5</v>
      </c>
      <c r="I426" s="40">
        <f t="shared" si="4"/>
        <v>0</v>
      </c>
      <c r="J426" s="56">
        <f t="shared" si="5"/>
        <v>0</v>
      </c>
      <c r="K426" s="57">
        <f>($G426+$I426)*THONG_TIN_CHUNG!B$12</f>
        <v>0</v>
      </c>
      <c r="L426" s="58">
        <v>0</v>
      </c>
      <c r="M426" s="59"/>
    </row>
    <row r="427" spans="2:13" ht="96.75" customHeight="1">
      <c r="B427" s="28"/>
      <c r="C427" s="28"/>
      <c r="D427" s="28"/>
      <c r="E427" s="39"/>
      <c r="F427" s="28"/>
      <c r="G427" s="28"/>
      <c r="H427" s="28">
        <v>5</v>
      </c>
      <c r="I427" s="40">
        <f t="shared" si="4"/>
        <v>0</v>
      </c>
      <c r="J427" s="56">
        <f t="shared" si="5"/>
        <v>0</v>
      </c>
      <c r="K427" s="57">
        <f>($G427+$I427)*THONG_TIN_CHUNG!B$12</f>
        <v>0</v>
      </c>
      <c r="L427" s="58">
        <v>0</v>
      </c>
      <c r="M427" s="59"/>
    </row>
    <row r="428" spans="2:13" ht="96.75" customHeight="1">
      <c r="B428" s="28"/>
      <c r="C428" s="28"/>
      <c r="D428" s="28"/>
      <c r="E428" s="39"/>
      <c r="F428" s="28"/>
      <c r="G428" s="28"/>
      <c r="H428" s="28">
        <v>5</v>
      </c>
      <c r="I428" s="40">
        <f t="shared" si="4"/>
        <v>0</v>
      </c>
      <c r="J428" s="56">
        <f t="shared" si="5"/>
        <v>0</v>
      </c>
      <c r="K428" s="57">
        <f>($G428+$I428)*THONG_TIN_CHUNG!B$12</f>
        <v>0</v>
      </c>
      <c r="L428" s="58">
        <v>0</v>
      </c>
      <c r="M428" s="59"/>
    </row>
    <row r="429" spans="2:13" ht="96.75" customHeight="1">
      <c r="B429" s="28"/>
      <c r="C429" s="28"/>
      <c r="D429" s="28"/>
      <c r="E429" s="39"/>
      <c r="F429" s="28"/>
      <c r="G429" s="28"/>
      <c r="H429" s="28">
        <v>5</v>
      </c>
      <c r="I429" s="40">
        <f t="shared" si="4"/>
        <v>0</v>
      </c>
      <c r="J429" s="56">
        <f t="shared" si="5"/>
        <v>0</v>
      </c>
      <c r="K429" s="57">
        <f>($G429+$I429)*THONG_TIN_CHUNG!B$12</f>
        <v>0</v>
      </c>
      <c r="L429" s="58">
        <v>0</v>
      </c>
      <c r="M429" s="59"/>
    </row>
    <row r="430" spans="2:13" ht="96.75" customHeight="1">
      <c r="B430" s="28"/>
      <c r="C430" s="28"/>
      <c r="D430" s="28"/>
      <c r="E430" s="39"/>
      <c r="F430" s="28"/>
      <c r="G430" s="28"/>
      <c r="H430" s="28">
        <v>5</v>
      </c>
      <c r="I430" s="40">
        <f t="shared" si="4"/>
        <v>0</v>
      </c>
      <c r="J430" s="56">
        <f t="shared" si="5"/>
        <v>0</v>
      </c>
      <c r="K430" s="57">
        <f>($G430+$I430)*THONG_TIN_CHUNG!B$12</f>
        <v>0</v>
      </c>
      <c r="L430" s="58">
        <v>0</v>
      </c>
      <c r="M430" s="59"/>
    </row>
    <row r="431" spans="2:13" ht="96.75" customHeight="1">
      <c r="B431" s="28"/>
      <c r="C431" s="28"/>
      <c r="D431" s="28"/>
      <c r="E431" s="39"/>
      <c r="F431" s="28"/>
      <c r="G431" s="28"/>
      <c r="H431" s="28">
        <v>5</v>
      </c>
      <c r="I431" s="40">
        <f t="shared" si="4"/>
        <v>0</v>
      </c>
      <c r="J431" s="56">
        <f t="shared" si="5"/>
        <v>0</v>
      </c>
      <c r="K431" s="57">
        <f>($G431+$I431)*THONG_TIN_CHUNG!B$12</f>
        <v>0</v>
      </c>
      <c r="L431" s="58">
        <v>0</v>
      </c>
      <c r="M431" s="59"/>
    </row>
    <row r="432" spans="2:13" ht="96.75" customHeight="1">
      <c r="B432" s="28"/>
      <c r="C432" s="28"/>
      <c r="D432" s="28"/>
      <c r="E432" s="39"/>
      <c r="F432" s="28"/>
      <c r="G432" s="28"/>
      <c r="H432" s="28">
        <v>5</v>
      </c>
      <c r="I432" s="40">
        <f t="shared" si="4"/>
        <v>0</v>
      </c>
      <c r="J432" s="56">
        <f t="shared" si="5"/>
        <v>0</v>
      </c>
      <c r="K432" s="57">
        <f>($G432+$I432)*THONG_TIN_CHUNG!B$12</f>
        <v>0</v>
      </c>
      <c r="L432" s="58">
        <v>0</v>
      </c>
      <c r="M432" s="59"/>
    </row>
    <row r="433" spans="2:13" ht="96.75" customHeight="1">
      <c r="B433" s="28"/>
      <c r="C433" s="28"/>
      <c r="D433" s="28"/>
      <c r="E433" s="39"/>
      <c r="F433" s="28"/>
      <c r="G433" s="28"/>
      <c r="H433" s="28">
        <v>5</v>
      </c>
      <c r="I433" s="40">
        <f t="shared" si="4"/>
        <v>0</v>
      </c>
      <c r="J433" s="56">
        <f t="shared" si="5"/>
        <v>0</v>
      </c>
      <c r="K433" s="57">
        <f>($G433+$I433)*THONG_TIN_CHUNG!B$12</f>
        <v>0</v>
      </c>
      <c r="L433" s="58">
        <v>0</v>
      </c>
      <c r="M433" s="59"/>
    </row>
    <row r="434" spans="2:13" ht="96.75" customHeight="1">
      <c r="B434" s="28"/>
      <c r="C434" s="28"/>
      <c r="D434" s="28"/>
      <c r="E434" s="39"/>
      <c r="F434" s="28"/>
      <c r="G434" s="28"/>
      <c r="H434" s="28">
        <v>5</v>
      </c>
      <c r="I434" s="40">
        <f t="shared" si="4"/>
        <v>0</v>
      </c>
      <c r="J434" s="56">
        <f t="shared" si="5"/>
        <v>0</v>
      </c>
      <c r="K434" s="57">
        <f>($G434+$I434)*THONG_TIN_CHUNG!B$12</f>
        <v>0</v>
      </c>
      <c r="L434" s="58">
        <v>0</v>
      </c>
      <c r="M434" s="59"/>
    </row>
    <row r="435" spans="2:13" ht="96.75" customHeight="1">
      <c r="B435" s="28"/>
      <c r="C435" s="28"/>
      <c r="D435" s="28"/>
      <c r="E435" s="39"/>
      <c r="F435" s="28"/>
      <c r="G435" s="28"/>
      <c r="H435" s="28">
        <v>5</v>
      </c>
      <c r="I435" s="40">
        <f t="shared" si="4"/>
        <v>0</v>
      </c>
      <c r="J435" s="56">
        <f t="shared" si="5"/>
        <v>0</v>
      </c>
      <c r="K435" s="57">
        <f>($G435+$I435)*THONG_TIN_CHUNG!B$12</f>
        <v>0</v>
      </c>
      <c r="L435" s="58">
        <v>0</v>
      </c>
      <c r="M435" s="59"/>
    </row>
    <row r="436" spans="2:13" ht="96.75" customHeight="1">
      <c r="B436" s="28"/>
      <c r="C436" s="28"/>
      <c r="D436" s="28"/>
      <c r="E436" s="39"/>
      <c r="F436" s="28"/>
      <c r="G436" s="28"/>
      <c r="H436" s="28">
        <v>5</v>
      </c>
      <c r="I436" s="40">
        <f t="shared" si="4"/>
        <v>0</v>
      </c>
      <c r="J436" s="56">
        <f t="shared" si="5"/>
        <v>0</v>
      </c>
      <c r="K436" s="57">
        <f>($G436+$I436)*THONG_TIN_CHUNG!B$12</f>
        <v>0</v>
      </c>
      <c r="L436" s="58">
        <v>0</v>
      </c>
      <c r="M436" s="59"/>
    </row>
    <row r="437" spans="2:13" ht="96.75" customHeight="1">
      <c r="B437" s="28"/>
      <c r="C437" s="28"/>
      <c r="D437" s="28"/>
      <c r="E437" s="39"/>
      <c r="F437" s="28"/>
      <c r="G437" s="28"/>
      <c r="H437" s="28">
        <v>5</v>
      </c>
      <c r="I437" s="40">
        <f t="shared" si="4"/>
        <v>0</v>
      </c>
      <c r="J437" s="56">
        <f t="shared" si="5"/>
        <v>0</v>
      </c>
      <c r="K437" s="57">
        <f>($G437+$I437)*THONG_TIN_CHUNG!B$12</f>
        <v>0</v>
      </c>
      <c r="L437" s="58">
        <v>0</v>
      </c>
      <c r="M437" s="59"/>
    </row>
    <row r="438" spans="2:13" ht="96.75" customHeight="1">
      <c r="B438" s="28"/>
      <c r="C438" s="28"/>
      <c r="D438" s="28"/>
      <c r="E438" s="39"/>
      <c r="F438" s="28"/>
      <c r="G438" s="28"/>
      <c r="H438" s="28">
        <v>5</v>
      </c>
      <c r="I438" s="40">
        <f t="shared" si="4"/>
        <v>0</v>
      </c>
      <c r="J438" s="56">
        <f t="shared" si="5"/>
        <v>0</v>
      </c>
      <c r="K438" s="57">
        <f>($G438+$I438)*THONG_TIN_CHUNG!B$12</f>
        <v>0</v>
      </c>
      <c r="L438" s="58">
        <v>0</v>
      </c>
      <c r="M438" s="59"/>
    </row>
    <row r="439" spans="2:13" ht="96.75" customHeight="1">
      <c r="B439" s="28"/>
      <c r="C439" s="28"/>
      <c r="D439" s="28"/>
      <c r="E439" s="39"/>
      <c r="F439" s="28"/>
      <c r="G439" s="28"/>
      <c r="H439" s="28">
        <v>5</v>
      </c>
      <c r="I439" s="40">
        <f t="shared" si="4"/>
        <v>0</v>
      </c>
      <c r="J439" s="56">
        <f t="shared" si="5"/>
        <v>0</v>
      </c>
      <c r="K439" s="57">
        <f>($G439+$I439)*THONG_TIN_CHUNG!B$12</f>
        <v>0</v>
      </c>
      <c r="L439" s="58">
        <v>0</v>
      </c>
      <c r="M439" s="59"/>
    </row>
    <row r="440" spans="2:13" ht="96.75" customHeight="1">
      <c r="B440" s="28"/>
      <c r="C440" s="28"/>
      <c r="D440" s="28"/>
      <c r="E440" s="39"/>
      <c r="F440" s="28"/>
      <c r="G440" s="28"/>
      <c r="H440" s="28">
        <v>5</v>
      </c>
      <c r="I440" s="40">
        <f t="shared" si="4"/>
        <v>0</v>
      </c>
      <c r="J440" s="56">
        <f t="shared" si="5"/>
        <v>0</v>
      </c>
      <c r="K440" s="57">
        <f>($G440+$I440)*THONG_TIN_CHUNG!B$12</f>
        <v>0</v>
      </c>
      <c r="L440" s="58">
        <v>0</v>
      </c>
      <c r="M440" s="59"/>
    </row>
    <row r="441" spans="2:13" ht="96.75" customHeight="1">
      <c r="B441" s="28"/>
      <c r="C441" s="28"/>
      <c r="D441" s="28"/>
      <c r="E441" s="39"/>
      <c r="F441" s="28"/>
      <c r="G441" s="28"/>
      <c r="H441" s="28">
        <v>5</v>
      </c>
      <c r="I441" s="40">
        <f t="shared" si="4"/>
        <v>0</v>
      </c>
      <c r="J441" s="56">
        <f t="shared" si="5"/>
        <v>0</v>
      </c>
      <c r="K441" s="57">
        <f>($G441+$I441)*THONG_TIN_CHUNG!B$12</f>
        <v>0</v>
      </c>
      <c r="L441" s="58">
        <v>0</v>
      </c>
      <c r="M441" s="59"/>
    </row>
    <row r="442" spans="2:13" ht="96.75" customHeight="1">
      <c r="B442" s="28"/>
      <c r="C442" s="28"/>
      <c r="D442" s="28"/>
      <c r="E442" s="39"/>
      <c r="F442" s="28"/>
      <c r="G442" s="28"/>
      <c r="H442" s="28">
        <v>5</v>
      </c>
      <c r="I442" s="40">
        <f t="shared" si="4"/>
        <v>0</v>
      </c>
      <c r="J442" s="56">
        <f t="shared" si="5"/>
        <v>0</v>
      </c>
      <c r="K442" s="57">
        <f>($G442+$I442)*THONG_TIN_CHUNG!B$12</f>
        <v>0</v>
      </c>
      <c r="L442" s="58">
        <v>0</v>
      </c>
      <c r="M442" s="59"/>
    </row>
    <row r="443" spans="2:13" ht="96.75" customHeight="1">
      <c r="B443" s="28"/>
      <c r="C443" s="28"/>
      <c r="D443" s="28"/>
      <c r="E443" s="39"/>
      <c r="F443" s="28"/>
      <c r="G443" s="28"/>
      <c r="H443" s="28">
        <v>5</v>
      </c>
      <c r="I443" s="40">
        <f t="shared" si="4"/>
        <v>0</v>
      </c>
      <c r="J443" s="56">
        <f t="shared" si="5"/>
        <v>0</v>
      </c>
      <c r="K443" s="57">
        <f>($G443+$I443)*THONG_TIN_CHUNG!B$12</f>
        <v>0</v>
      </c>
      <c r="L443" s="58">
        <v>0</v>
      </c>
      <c r="M443" s="59"/>
    </row>
    <row r="444" spans="2:13" ht="96.75" customHeight="1">
      <c r="B444" s="28"/>
      <c r="C444" s="28"/>
      <c r="D444" s="28"/>
      <c r="E444" s="39"/>
      <c r="F444" s="28"/>
      <c r="G444" s="28"/>
      <c r="H444" s="28">
        <v>5</v>
      </c>
      <c r="I444" s="40">
        <f t="shared" si="4"/>
        <v>0</v>
      </c>
      <c r="J444" s="56">
        <f t="shared" si="5"/>
        <v>0</v>
      </c>
      <c r="K444" s="57">
        <f>($G444+$I444)*THONG_TIN_CHUNG!B$12</f>
        <v>0</v>
      </c>
      <c r="L444" s="58">
        <v>0</v>
      </c>
      <c r="M444" s="59"/>
    </row>
    <row r="445" spans="2:13" ht="96.75" customHeight="1">
      <c r="B445" s="28"/>
      <c r="C445" s="28"/>
      <c r="D445" s="28"/>
      <c r="E445" s="39"/>
      <c r="F445" s="28"/>
      <c r="G445" s="28"/>
      <c r="H445" s="28">
        <v>5</v>
      </c>
      <c r="I445" s="40">
        <f t="shared" si="4"/>
        <v>0</v>
      </c>
      <c r="J445" s="56">
        <f t="shared" si="5"/>
        <v>0</v>
      </c>
      <c r="K445" s="57">
        <f>($G445+$I445)*THONG_TIN_CHUNG!B$12</f>
        <v>0</v>
      </c>
      <c r="L445" s="58">
        <v>0</v>
      </c>
      <c r="M445" s="59"/>
    </row>
    <row r="446" spans="2:13" ht="96.75" customHeight="1">
      <c r="B446" s="28"/>
      <c r="C446" s="28"/>
      <c r="D446" s="28"/>
      <c r="E446" s="39"/>
      <c r="F446" s="28"/>
      <c r="G446" s="28"/>
      <c r="H446" s="28">
        <v>5</v>
      </c>
      <c r="I446" s="40">
        <f t="shared" si="4"/>
        <v>0</v>
      </c>
      <c r="J446" s="56">
        <f t="shared" si="5"/>
        <v>0</v>
      </c>
      <c r="K446" s="57">
        <f>($G446+$I446)*THONG_TIN_CHUNG!B$12</f>
        <v>0</v>
      </c>
      <c r="L446" s="58">
        <v>0</v>
      </c>
      <c r="M446" s="59"/>
    </row>
    <row r="447" spans="2:13" ht="96.75" customHeight="1">
      <c r="B447" s="28"/>
      <c r="C447" s="28"/>
      <c r="D447" s="28"/>
      <c r="E447" s="39"/>
      <c r="F447" s="28"/>
      <c r="G447" s="28"/>
      <c r="H447" s="28">
        <v>5</v>
      </c>
      <c r="I447" s="40">
        <f t="shared" si="4"/>
        <v>0</v>
      </c>
      <c r="J447" s="56">
        <f t="shared" si="5"/>
        <v>0</v>
      </c>
      <c r="K447" s="57">
        <f>($G447+$I447)*THONG_TIN_CHUNG!B$12</f>
        <v>0</v>
      </c>
      <c r="L447" s="58">
        <v>0</v>
      </c>
      <c r="M447" s="59"/>
    </row>
    <row r="448" spans="2:13" ht="96.75" customHeight="1">
      <c r="B448" s="28"/>
      <c r="C448" s="28"/>
      <c r="D448" s="28"/>
      <c r="E448" s="39"/>
      <c r="F448" s="28"/>
      <c r="G448" s="28"/>
      <c r="H448" s="28">
        <v>5</v>
      </c>
      <c r="I448" s="40">
        <f t="shared" si="4"/>
        <v>0</v>
      </c>
      <c r="J448" s="56">
        <f t="shared" si="5"/>
        <v>0</v>
      </c>
      <c r="K448" s="57">
        <f>($G448+$I448)*THONG_TIN_CHUNG!B$12</f>
        <v>0</v>
      </c>
      <c r="L448" s="58">
        <v>0</v>
      </c>
      <c r="M448" s="59"/>
    </row>
    <row r="449" spans="2:13" ht="96.75" customHeight="1">
      <c r="B449" s="28"/>
      <c r="C449" s="28"/>
      <c r="D449" s="28"/>
      <c r="E449" s="39"/>
      <c r="F449" s="28"/>
      <c r="G449" s="28"/>
      <c r="H449" s="28">
        <v>5</v>
      </c>
      <c r="I449" s="40">
        <f t="shared" si="4"/>
        <v>0</v>
      </c>
      <c r="J449" s="56">
        <f t="shared" si="5"/>
        <v>0</v>
      </c>
      <c r="K449" s="57">
        <f>($G449+$I449)*THONG_TIN_CHUNG!B$12</f>
        <v>0</v>
      </c>
      <c r="L449" s="58">
        <v>0</v>
      </c>
      <c r="M449" s="59"/>
    </row>
    <row r="450" spans="2:13" ht="96.75" customHeight="1">
      <c r="B450" s="28"/>
      <c r="C450" s="28"/>
      <c r="D450" s="28"/>
      <c r="E450" s="39"/>
      <c r="F450" s="28"/>
      <c r="G450" s="28"/>
      <c r="H450" s="28">
        <v>5</v>
      </c>
      <c r="I450" s="40">
        <f t="shared" si="4"/>
        <v>0</v>
      </c>
      <c r="J450" s="56">
        <f t="shared" si="5"/>
        <v>0</v>
      </c>
      <c r="K450" s="57">
        <f>($G450+$I450)*THONG_TIN_CHUNG!B$12</f>
        <v>0</v>
      </c>
      <c r="L450" s="58">
        <v>0</v>
      </c>
      <c r="M450" s="59"/>
    </row>
    <row r="451" spans="2:13" ht="96.75" customHeight="1">
      <c r="B451" s="28"/>
      <c r="C451" s="28"/>
      <c r="D451" s="28"/>
      <c r="E451" s="39"/>
      <c r="F451" s="28"/>
      <c r="G451" s="28"/>
      <c r="H451" s="28">
        <v>5</v>
      </c>
      <c r="I451" s="40">
        <f t="shared" si="4"/>
        <v>0</v>
      </c>
      <c r="J451" s="56">
        <f t="shared" si="5"/>
        <v>0</v>
      </c>
      <c r="K451" s="57">
        <f>($G451+$I451)*THONG_TIN_CHUNG!B$12</f>
        <v>0</v>
      </c>
      <c r="L451" s="58">
        <v>0</v>
      </c>
      <c r="M451" s="59"/>
    </row>
    <row r="452" spans="2:13" ht="96.75" customHeight="1">
      <c r="B452" s="28"/>
      <c r="C452" s="28"/>
      <c r="D452" s="28"/>
      <c r="E452" s="39"/>
      <c r="F452" s="28"/>
      <c r="G452" s="28"/>
      <c r="H452" s="28">
        <v>5</v>
      </c>
      <c r="I452" s="40">
        <f t="shared" si="4"/>
        <v>0</v>
      </c>
      <c r="J452" s="56">
        <f t="shared" si="5"/>
        <v>0</v>
      </c>
      <c r="K452" s="57">
        <f>($G452+$I452)*THONG_TIN_CHUNG!B$12</f>
        <v>0</v>
      </c>
      <c r="L452" s="58">
        <v>0</v>
      </c>
      <c r="M452" s="59"/>
    </row>
    <row r="453" spans="2:13" ht="96.75" customHeight="1">
      <c r="B453" s="28"/>
      <c r="C453" s="28"/>
      <c r="D453" s="28"/>
      <c r="E453" s="39"/>
      <c r="F453" s="28"/>
      <c r="G453" s="28"/>
      <c r="H453" s="28">
        <v>5</v>
      </c>
      <c r="I453" s="40">
        <f t="shared" si="4"/>
        <v>0</v>
      </c>
      <c r="J453" s="56">
        <f t="shared" si="5"/>
        <v>0</v>
      </c>
      <c r="K453" s="57">
        <f>($G453+$I453)*THONG_TIN_CHUNG!B$12</f>
        <v>0</v>
      </c>
      <c r="L453" s="58">
        <v>0</v>
      </c>
      <c r="M453" s="59"/>
    </row>
    <row r="454" spans="2:13" ht="96.75" customHeight="1">
      <c r="B454" s="28"/>
      <c r="C454" s="28"/>
      <c r="D454" s="28"/>
      <c r="E454" s="39"/>
      <c r="F454" s="28"/>
      <c r="G454" s="28"/>
      <c r="H454" s="28">
        <v>5</v>
      </c>
      <c r="I454" s="40">
        <f t="shared" si="4"/>
        <v>0</v>
      </c>
      <c r="J454" s="56">
        <f t="shared" si="5"/>
        <v>0</v>
      </c>
      <c r="K454" s="57">
        <f>($G454+$I454)*THONG_TIN_CHUNG!B$12</f>
        <v>0</v>
      </c>
      <c r="L454" s="58">
        <v>0</v>
      </c>
      <c r="M454" s="59"/>
    </row>
    <row r="455" spans="2:13" ht="96.75" customHeight="1">
      <c r="B455" s="28"/>
      <c r="C455" s="28"/>
      <c r="D455" s="28"/>
      <c r="E455" s="39"/>
      <c r="F455" s="28"/>
      <c r="G455" s="28"/>
      <c r="H455" s="28">
        <v>5</v>
      </c>
      <c r="I455" s="40">
        <f t="shared" si="4"/>
        <v>0</v>
      </c>
      <c r="J455" s="56">
        <f t="shared" si="5"/>
        <v>0</v>
      </c>
      <c r="K455" s="57">
        <f>($G455+$I455)*THONG_TIN_CHUNG!B$12</f>
        <v>0</v>
      </c>
      <c r="L455" s="58">
        <v>0</v>
      </c>
      <c r="M455" s="59"/>
    </row>
    <row r="456" spans="2:13" ht="96.75" customHeight="1">
      <c r="B456" s="28"/>
      <c r="C456" s="28"/>
      <c r="D456" s="28"/>
      <c r="E456" s="39"/>
      <c r="F456" s="28"/>
      <c r="G456" s="28"/>
      <c r="H456" s="28">
        <v>5</v>
      </c>
      <c r="I456" s="40">
        <f t="shared" si="4"/>
        <v>0</v>
      </c>
      <c r="J456" s="56">
        <f t="shared" si="5"/>
        <v>0</v>
      </c>
      <c r="K456" s="57">
        <f>($G456+$I456)*THONG_TIN_CHUNG!B$12</f>
        <v>0</v>
      </c>
      <c r="L456" s="58">
        <v>0</v>
      </c>
      <c r="M456" s="59"/>
    </row>
    <row r="457" spans="2:13" ht="96.75" customHeight="1">
      <c r="B457" s="28"/>
      <c r="C457" s="28"/>
      <c r="D457" s="28"/>
      <c r="E457" s="39"/>
      <c r="F457" s="28"/>
      <c r="G457" s="28"/>
      <c r="H457" s="28">
        <v>5</v>
      </c>
      <c r="I457" s="40">
        <f t="shared" si="4"/>
        <v>0</v>
      </c>
      <c r="J457" s="56">
        <f t="shared" si="5"/>
        <v>0</v>
      </c>
      <c r="K457" s="57">
        <f>($G457+$I457)*THONG_TIN_CHUNG!B$12</f>
        <v>0</v>
      </c>
      <c r="L457" s="58">
        <v>0</v>
      </c>
      <c r="M457" s="59"/>
    </row>
    <row r="458" spans="2:13" ht="96.75" customHeight="1">
      <c r="B458" s="28"/>
      <c r="C458" s="28"/>
      <c r="D458" s="28"/>
      <c r="E458" s="39"/>
      <c r="F458" s="28"/>
      <c r="G458" s="28"/>
      <c r="H458" s="28">
        <v>5</v>
      </c>
      <c r="I458" s="40">
        <f t="shared" si="4"/>
        <v>0</v>
      </c>
      <c r="J458" s="56">
        <f t="shared" si="5"/>
        <v>0</v>
      </c>
      <c r="K458" s="57">
        <f>($G458+$I458)*THONG_TIN_CHUNG!B$12</f>
        <v>0</v>
      </c>
      <c r="L458" s="58">
        <v>0</v>
      </c>
      <c r="M458" s="59"/>
    </row>
    <row r="459" spans="2:13" ht="96.75" customHeight="1">
      <c r="B459" s="28"/>
      <c r="C459" s="28"/>
      <c r="D459" s="28"/>
      <c r="E459" s="39"/>
      <c r="F459" s="28"/>
      <c r="G459" s="28"/>
      <c r="H459" s="28">
        <v>5</v>
      </c>
      <c r="I459" s="40">
        <f t="shared" si="4"/>
        <v>0</v>
      </c>
      <c r="J459" s="56">
        <f t="shared" si="5"/>
        <v>0</v>
      </c>
      <c r="K459" s="57">
        <f>($G459+$I459)*THONG_TIN_CHUNG!B$12</f>
        <v>0</v>
      </c>
      <c r="L459" s="58">
        <v>0</v>
      </c>
      <c r="M459" s="59"/>
    </row>
    <row r="460" spans="2:13" ht="96.75" customHeight="1">
      <c r="B460" s="28"/>
      <c r="C460" s="28"/>
      <c r="D460" s="28"/>
      <c r="E460" s="39"/>
      <c r="F460" s="28"/>
      <c r="G460" s="28"/>
      <c r="H460" s="28">
        <v>5</v>
      </c>
      <c r="I460" s="40">
        <f t="shared" si="4"/>
        <v>0</v>
      </c>
      <c r="J460" s="56">
        <f t="shared" si="5"/>
        <v>0</v>
      </c>
      <c r="K460" s="57">
        <f>($G460+$I460)*THONG_TIN_CHUNG!B$12</f>
        <v>0</v>
      </c>
      <c r="L460" s="58">
        <v>0</v>
      </c>
      <c r="M460" s="59"/>
    </row>
    <row r="461" spans="2:13" ht="96.75" customHeight="1">
      <c r="B461" s="28"/>
      <c r="C461" s="28"/>
      <c r="D461" s="28"/>
      <c r="E461" s="39"/>
      <c r="F461" s="28"/>
      <c r="G461" s="28"/>
      <c r="H461" s="28">
        <v>5</v>
      </c>
      <c r="I461" s="40">
        <f t="shared" si="4"/>
        <v>0</v>
      </c>
      <c r="J461" s="56">
        <f t="shared" si="5"/>
        <v>0</v>
      </c>
      <c r="K461" s="57">
        <f>($G461+$I461)*THONG_TIN_CHUNG!B$12</f>
        <v>0</v>
      </c>
      <c r="L461" s="58">
        <v>0</v>
      </c>
      <c r="M461" s="59"/>
    </row>
    <row r="462" spans="2:13" ht="96.75" customHeight="1">
      <c r="B462" s="28"/>
      <c r="C462" s="28"/>
      <c r="D462" s="28"/>
      <c r="E462" s="39"/>
      <c r="F462" s="28"/>
      <c r="G462" s="28"/>
      <c r="H462" s="28">
        <v>5</v>
      </c>
      <c r="I462" s="40">
        <f t="shared" si="4"/>
        <v>0</v>
      </c>
      <c r="J462" s="56">
        <f t="shared" si="5"/>
        <v>0</v>
      </c>
      <c r="K462" s="57">
        <f>($G462+$I462)*THONG_TIN_CHUNG!B$12</f>
        <v>0</v>
      </c>
      <c r="L462" s="58">
        <v>0</v>
      </c>
      <c r="M462" s="59"/>
    </row>
    <row r="463" spans="2:13" ht="96.75" customHeight="1">
      <c r="B463" s="28"/>
      <c r="C463" s="28"/>
      <c r="D463" s="28"/>
      <c r="E463" s="39"/>
      <c r="F463" s="28"/>
      <c r="G463" s="28"/>
      <c r="H463" s="28">
        <v>5</v>
      </c>
      <c r="I463" s="40">
        <f t="shared" si="4"/>
        <v>0</v>
      </c>
      <c r="J463" s="56">
        <f t="shared" si="5"/>
        <v>0</v>
      </c>
      <c r="K463" s="57">
        <f>($G463+$I463)*THONG_TIN_CHUNG!B$12</f>
        <v>0</v>
      </c>
      <c r="L463" s="58">
        <v>0</v>
      </c>
      <c r="M463" s="59"/>
    </row>
    <row r="464" spans="2:13" ht="96.75" customHeight="1">
      <c r="B464" s="28"/>
      <c r="C464" s="28"/>
      <c r="D464" s="28"/>
      <c r="E464" s="39"/>
      <c r="F464" s="28"/>
      <c r="G464" s="28"/>
      <c r="H464" s="28">
        <v>5</v>
      </c>
      <c r="I464" s="40">
        <f t="shared" si="4"/>
        <v>0</v>
      </c>
      <c r="J464" s="56">
        <f t="shared" si="5"/>
        <v>0</v>
      </c>
      <c r="K464" s="57">
        <f>($G464+$I464)*THONG_TIN_CHUNG!B$12</f>
        <v>0</v>
      </c>
      <c r="L464" s="58">
        <v>0</v>
      </c>
      <c r="M464" s="59"/>
    </row>
    <row r="465" spans="2:13" ht="96.75" customHeight="1">
      <c r="B465" s="28"/>
      <c r="C465" s="28"/>
      <c r="D465" s="28"/>
      <c r="E465" s="39"/>
      <c r="F465" s="28"/>
      <c r="G465" s="28"/>
      <c r="H465" s="28">
        <v>5</v>
      </c>
      <c r="I465" s="40">
        <f t="shared" si="4"/>
        <v>0</v>
      </c>
      <c r="J465" s="56">
        <f t="shared" si="5"/>
        <v>0</v>
      </c>
      <c r="K465" s="57">
        <f>($G465+$I465)*THONG_TIN_CHUNG!B$12</f>
        <v>0</v>
      </c>
      <c r="L465" s="58">
        <v>0</v>
      </c>
      <c r="M465" s="59"/>
    </row>
    <row r="466" spans="2:13" ht="96.75" customHeight="1">
      <c r="B466" s="28"/>
      <c r="C466" s="28"/>
      <c r="D466" s="28"/>
      <c r="E466" s="39"/>
      <c r="F466" s="28"/>
      <c r="G466" s="28"/>
      <c r="H466" s="28">
        <v>5</v>
      </c>
      <c r="I466" s="40">
        <f t="shared" si="4"/>
        <v>0</v>
      </c>
      <c r="J466" s="56">
        <f t="shared" si="5"/>
        <v>0</v>
      </c>
      <c r="K466" s="57">
        <f>($G466+$I466)*THONG_TIN_CHUNG!B$12</f>
        <v>0</v>
      </c>
      <c r="L466" s="58">
        <v>0</v>
      </c>
      <c r="M466" s="59"/>
    </row>
    <row r="467" spans="2:13" ht="96.75" customHeight="1">
      <c r="B467" s="28"/>
      <c r="C467" s="28"/>
      <c r="D467" s="28"/>
      <c r="E467" s="39"/>
      <c r="F467" s="28"/>
      <c r="G467" s="28"/>
      <c r="H467" s="28">
        <v>5</v>
      </c>
      <c r="I467" s="40">
        <f t="shared" si="4"/>
        <v>0</v>
      </c>
      <c r="J467" s="56">
        <f t="shared" si="5"/>
        <v>0</v>
      </c>
      <c r="K467" s="57">
        <f>($G467+$I467)*THONG_TIN_CHUNG!B$12</f>
        <v>0</v>
      </c>
      <c r="L467" s="58">
        <v>0</v>
      </c>
      <c r="M467" s="59"/>
    </row>
    <row r="468" spans="2:13" ht="96.75" customHeight="1">
      <c r="B468" s="28"/>
      <c r="C468" s="28"/>
      <c r="D468" s="28"/>
      <c r="E468" s="39"/>
      <c r="F468" s="28"/>
      <c r="G468" s="28"/>
      <c r="H468" s="28">
        <v>5</v>
      </c>
      <c r="I468" s="40">
        <f t="shared" si="4"/>
        <v>0</v>
      </c>
      <c r="J468" s="56">
        <f t="shared" si="5"/>
        <v>0</v>
      </c>
      <c r="K468" s="57">
        <f>($G468+$I468)*THONG_TIN_CHUNG!B$12</f>
        <v>0</v>
      </c>
      <c r="L468" s="58">
        <v>0</v>
      </c>
      <c r="M468" s="59"/>
    </row>
    <row r="469" spans="2:13" ht="96.75" customHeight="1">
      <c r="B469" s="28"/>
      <c r="C469" s="28"/>
      <c r="D469" s="28"/>
      <c r="E469" s="39"/>
      <c r="F469" s="28"/>
      <c r="G469" s="28"/>
      <c r="H469" s="28">
        <v>5</v>
      </c>
      <c r="I469" s="40">
        <f t="shared" si="4"/>
        <v>0</v>
      </c>
      <c r="J469" s="56">
        <f t="shared" si="5"/>
        <v>0</v>
      </c>
      <c r="K469" s="57">
        <f>($G469+$I469)*THONG_TIN_CHUNG!B$12</f>
        <v>0</v>
      </c>
      <c r="L469" s="58">
        <v>0</v>
      </c>
      <c r="M469" s="59"/>
    </row>
    <row r="470" spans="2:13" ht="96.75" customHeight="1">
      <c r="B470" s="28"/>
      <c r="C470" s="28"/>
      <c r="D470" s="28"/>
      <c r="E470" s="39"/>
      <c r="F470" s="28"/>
      <c r="G470" s="28"/>
      <c r="H470" s="28">
        <v>5</v>
      </c>
      <c r="I470" s="40">
        <f t="shared" si="4"/>
        <v>0</v>
      </c>
      <c r="J470" s="56">
        <f t="shared" si="5"/>
        <v>0</v>
      </c>
      <c r="K470" s="57">
        <f>($G470+$I470)*THONG_TIN_CHUNG!B$12</f>
        <v>0</v>
      </c>
      <c r="L470" s="58">
        <v>0</v>
      </c>
      <c r="M470" s="59"/>
    </row>
    <row r="471" spans="2:13" ht="96.75" customHeight="1">
      <c r="B471" s="28"/>
      <c r="C471" s="28"/>
      <c r="D471" s="28"/>
      <c r="E471" s="39"/>
      <c r="F471" s="28"/>
      <c r="G471" s="28"/>
      <c r="H471" s="28">
        <v>5</v>
      </c>
      <c r="I471" s="40">
        <f t="shared" si="4"/>
        <v>0</v>
      </c>
      <c r="J471" s="56">
        <f t="shared" si="5"/>
        <v>0</v>
      </c>
      <c r="K471" s="57">
        <f>($G471+$I471)*THONG_TIN_CHUNG!B$12</f>
        <v>0</v>
      </c>
      <c r="L471" s="58">
        <v>0</v>
      </c>
      <c r="M471" s="59"/>
    </row>
    <row r="472" spans="2:13" ht="96.75" customHeight="1">
      <c r="B472" s="28"/>
      <c r="C472" s="28"/>
      <c r="D472" s="28"/>
      <c r="E472" s="39"/>
      <c r="F472" s="28"/>
      <c r="G472" s="28"/>
      <c r="H472" s="28">
        <v>5</v>
      </c>
      <c r="I472" s="40">
        <f t="shared" si="4"/>
        <v>0</v>
      </c>
      <c r="J472" s="56">
        <f t="shared" si="5"/>
        <v>0</v>
      </c>
      <c r="K472" s="57">
        <f>($G472+$I472)*THONG_TIN_CHUNG!B$12</f>
        <v>0</v>
      </c>
      <c r="L472" s="58">
        <v>0</v>
      </c>
      <c r="M472" s="59"/>
    </row>
    <row r="473" spans="2:13" ht="96.75" customHeight="1">
      <c r="B473" s="28"/>
      <c r="C473" s="28"/>
      <c r="D473" s="28"/>
      <c r="E473" s="39"/>
      <c r="F473" s="28"/>
      <c r="G473" s="28"/>
      <c r="H473" s="28">
        <v>5</v>
      </c>
      <c r="I473" s="40">
        <f t="shared" si="4"/>
        <v>0</v>
      </c>
      <c r="J473" s="56">
        <f t="shared" si="5"/>
        <v>0</v>
      </c>
      <c r="K473" s="57">
        <f>($G473+$I473)*THONG_TIN_CHUNG!B$12</f>
        <v>0</v>
      </c>
      <c r="L473" s="58">
        <v>0</v>
      </c>
      <c r="M473" s="59"/>
    </row>
    <row r="474" spans="2:13" ht="96.75" customHeight="1">
      <c r="B474" s="28"/>
      <c r="C474" s="28"/>
      <c r="D474" s="28"/>
      <c r="E474" s="39"/>
      <c r="F474" s="28"/>
      <c r="G474" s="28"/>
      <c r="H474" s="28">
        <v>5</v>
      </c>
      <c r="I474" s="40">
        <f t="shared" si="4"/>
        <v>0</v>
      </c>
      <c r="J474" s="56">
        <f t="shared" si="5"/>
        <v>0</v>
      </c>
      <c r="K474" s="57">
        <f>($G474+$I474)*THONG_TIN_CHUNG!B$12</f>
        <v>0</v>
      </c>
      <c r="L474" s="58">
        <v>0</v>
      </c>
      <c r="M474" s="59"/>
    </row>
    <row r="475" spans="2:13" ht="96.75" customHeight="1">
      <c r="B475" s="28"/>
      <c r="C475" s="28"/>
      <c r="D475" s="28"/>
      <c r="E475" s="39"/>
      <c r="F475" s="28"/>
      <c r="G475" s="28"/>
      <c r="H475" s="28">
        <v>5</v>
      </c>
      <c r="I475" s="40">
        <f t="shared" si="4"/>
        <v>0</v>
      </c>
      <c r="J475" s="56">
        <f t="shared" si="5"/>
        <v>0</v>
      </c>
      <c r="K475" s="57">
        <f>($G475+$I475)*THONG_TIN_CHUNG!B$12</f>
        <v>0</v>
      </c>
      <c r="L475" s="58">
        <v>0</v>
      </c>
      <c r="M475" s="59"/>
    </row>
    <row r="476" spans="2:13" ht="96.75" customHeight="1">
      <c r="B476" s="28"/>
      <c r="C476" s="28"/>
      <c r="D476" s="28"/>
      <c r="E476" s="39"/>
      <c r="F476" s="28"/>
      <c r="G476" s="28"/>
      <c r="H476" s="28">
        <v>5</v>
      </c>
      <c r="I476" s="40">
        <f t="shared" si="4"/>
        <v>0</v>
      </c>
      <c r="J476" s="56">
        <f t="shared" si="5"/>
        <v>0</v>
      </c>
      <c r="K476" s="57">
        <f>($G476+$I476)*THONG_TIN_CHUNG!B$12</f>
        <v>0</v>
      </c>
      <c r="L476" s="58">
        <v>0</v>
      </c>
      <c r="M476" s="59"/>
    </row>
    <row r="477" spans="2:13" ht="96.75" customHeight="1">
      <c r="B477" s="28"/>
      <c r="C477" s="28"/>
      <c r="D477" s="28"/>
      <c r="E477" s="39"/>
      <c r="F477" s="28"/>
      <c r="G477" s="28"/>
      <c r="H477" s="28">
        <v>5</v>
      </c>
      <c r="I477" s="40">
        <f t="shared" si="4"/>
        <v>0</v>
      </c>
      <c r="J477" s="56">
        <f t="shared" si="5"/>
        <v>0</v>
      </c>
      <c r="K477" s="57">
        <f>($G477+$I477)*THONG_TIN_CHUNG!B$12</f>
        <v>0</v>
      </c>
      <c r="L477" s="58">
        <v>0</v>
      </c>
      <c r="M477" s="59"/>
    </row>
    <row r="478" spans="2:13" ht="96.75" customHeight="1">
      <c r="B478" s="28"/>
      <c r="C478" s="28"/>
      <c r="D478" s="28"/>
      <c r="E478" s="39"/>
      <c r="F478" s="28"/>
      <c r="G478" s="28"/>
      <c r="H478" s="28">
        <v>5</v>
      </c>
      <c r="I478" s="40">
        <f t="shared" si="4"/>
        <v>0</v>
      </c>
      <c r="J478" s="56">
        <f t="shared" si="5"/>
        <v>0</v>
      </c>
      <c r="K478" s="57">
        <f>($G478+$I478)*THONG_TIN_CHUNG!B$12</f>
        <v>0</v>
      </c>
      <c r="L478" s="58">
        <v>0</v>
      </c>
      <c r="M478" s="59"/>
    </row>
    <row r="479" spans="2:13" ht="96.75" customHeight="1">
      <c r="B479" s="28"/>
      <c r="C479" s="28"/>
      <c r="D479" s="28"/>
      <c r="E479" s="39"/>
      <c r="F479" s="28"/>
      <c r="G479" s="28"/>
      <c r="H479" s="28">
        <v>5</v>
      </c>
      <c r="I479" s="40">
        <f t="shared" si="4"/>
        <v>0</v>
      </c>
      <c r="J479" s="56">
        <f t="shared" si="5"/>
        <v>0</v>
      </c>
      <c r="K479" s="57">
        <f>($G479+$I479)*THONG_TIN_CHUNG!B$12</f>
        <v>0</v>
      </c>
      <c r="L479" s="58">
        <v>0</v>
      </c>
      <c r="M479" s="59"/>
    </row>
    <row r="480" spans="2:13" ht="96.75" customHeight="1">
      <c r="B480" s="28"/>
      <c r="C480" s="28"/>
      <c r="D480" s="28"/>
      <c r="E480" s="39"/>
      <c r="F480" s="28"/>
      <c r="G480" s="28"/>
      <c r="H480" s="28">
        <v>5</v>
      </c>
      <c r="I480" s="40">
        <f t="shared" si="4"/>
        <v>0</v>
      </c>
      <c r="J480" s="56">
        <f t="shared" si="5"/>
        <v>0</v>
      </c>
      <c r="K480" s="57">
        <f>($G480+$I480)*THONG_TIN_CHUNG!B$12</f>
        <v>0</v>
      </c>
      <c r="L480" s="58">
        <v>0</v>
      </c>
      <c r="M480" s="59"/>
    </row>
    <row r="481" spans="2:13" ht="96.75" customHeight="1">
      <c r="B481" s="28"/>
      <c r="C481" s="28"/>
      <c r="D481" s="28"/>
      <c r="E481" s="39"/>
      <c r="F481" s="28"/>
      <c r="G481" s="28"/>
      <c r="H481" s="28">
        <v>5</v>
      </c>
      <c r="I481" s="40">
        <f t="shared" si="4"/>
        <v>0</v>
      </c>
      <c r="J481" s="56">
        <f t="shared" si="5"/>
        <v>0</v>
      </c>
      <c r="K481" s="57">
        <f>($G481+$I481)*THONG_TIN_CHUNG!B$12</f>
        <v>0</v>
      </c>
      <c r="L481" s="58">
        <v>0</v>
      </c>
      <c r="M481" s="59"/>
    </row>
    <row r="482" spans="2:13" ht="96.75" customHeight="1">
      <c r="B482" s="28"/>
      <c r="C482" s="28"/>
      <c r="D482" s="28"/>
      <c r="E482" s="39"/>
      <c r="F482" s="28"/>
      <c r="G482" s="28"/>
      <c r="H482" s="28">
        <v>5</v>
      </c>
      <c r="I482" s="40">
        <f t="shared" si="4"/>
        <v>0</v>
      </c>
      <c r="J482" s="56">
        <f t="shared" si="5"/>
        <v>0</v>
      </c>
      <c r="K482" s="57">
        <f>($G482+$I482)*THONG_TIN_CHUNG!B$12</f>
        <v>0</v>
      </c>
      <c r="L482" s="58">
        <v>0</v>
      </c>
      <c r="M482" s="59"/>
    </row>
    <row r="483" spans="2:13" ht="96.75" customHeight="1">
      <c r="B483" s="28"/>
      <c r="C483" s="28"/>
      <c r="D483" s="28"/>
      <c r="E483" s="39"/>
      <c r="F483" s="28"/>
      <c r="G483" s="28"/>
      <c r="H483" s="28">
        <v>5</v>
      </c>
      <c r="I483" s="40">
        <f t="shared" si="4"/>
        <v>0</v>
      </c>
      <c r="J483" s="56">
        <f t="shared" si="5"/>
        <v>0</v>
      </c>
      <c r="K483" s="57">
        <f>($G483+$I483)*THONG_TIN_CHUNG!B$12</f>
        <v>0</v>
      </c>
      <c r="L483" s="58">
        <v>0</v>
      </c>
      <c r="M483" s="59"/>
    </row>
    <row r="484" spans="2:13" ht="96.75" customHeight="1">
      <c r="B484" s="28"/>
      <c r="C484" s="28"/>
      <c r="D484" s="28"/>
      <c r="E484" s="39"/>
      <c r="F484" s="28"/>
      <c r="G484" s="28"/>
      <c r="H484" s="28">
        <v>5</v>
      </c>
      <c r="I484" s="40">
        <f t="shared" si="4"/>
        <v>0</v>
      </c>
      <c r="J484" s="56">
        <f t="shared" si="5"/>
        <v>0</v>
      </c>
      <c r="K484" s="57">
        <f>($G484+$I484)*THONG_TIN_CHUNG!B$12</f>
        <v>0</v>
      </c>
      <c r="L484" s="58">
        <v>0</v>
      </c>
      <c r="M484" s="59"/>
    </row>
    <row r="485" spans="2:13" ht="96.75" customHeight="1">
      <c r="B485" s="28"/>
      <c r="C485" s="28"/>
      <c r="D485" s="28"/>
      <c r="E485" s="39"/>
      <c r="F485" s="28"/>
      <c r="G485" s="28"/>
      <c r="H485" s="28">
        <v>5</v>
      </c>
      <c r="I485" s="40">
        <f t="shared" si="4"/>
        <v>0</v>
      </c>
      <c r="J485" s="56">
        <f t="shared" si="5"/>
        <v>0</v>
      </c>
      <c r="K485" s="57">
        <f>($G485+$I485)*THONG_TIN_CHUNG!B$12</f>
        <v>0</v>
      </c>
      <c r="L485" s="58">
        <v>0</v>
      </c>
      <c r="M485" s="59"/>
    </row>
    <row r="486" spans="2:13" ht="96.75" customHeight="1">
      <c r="B486" s="28"/>
      <c r="C486" s="28"/>
      <c r="D486" s="28"/>
      <c r="E486" s="39"/>
      <c r="F486" s="28"/>
      <c r="G486" s="28"/>
      <c r="H486" s="28">
        <v>5</v>
      </c>
      <c r="I486" s="40">
        <f t="shared" si="4"/>
        <v>0</v>
      </c>
      <c r="J486" s="56">
        <f t="shared" si="5"/>
        <v>0</v>
      </c>
      <c r="K486" s="57">
        <f>($G486+$I486)*THONG_TIN_CHUNG!B$12</f>
        <v>0</v>
      </c>
      <c r="L486" s="58">
        <v>0</v>
      </c>
      <c r="M486" s="59"/>
    </row>
    <row r="487" spans="2:13" ht="96.75" customHeight="1">
      <c r="B487" s="28"/>
      <c r="C487" s="28"/>
      <c r="D487" s="28"/>
      <c r="E487" s="39"/>
      <c r="F487" s="28"/>
      <c r="G487" s="28"/>
      <c r="H487" s="28">
        <v>5</v>
      </c>
      <c r="I487" s="40">
        <f t="shared" si="4"/>
        <v>0</v>
      </c>
      <c r="J487" s="56">
        <f t="shared" si="5"/>
        <v>0</v>
      </c>
      <c r="K487" s="57">
        <f>($G487+$I487)*THONG_TIN_CHUNG!B$12</f>
        <v>0</v>
      </c>
      <c r="L487" s="58">
        <v>0</v>
      </c>
      <c r="M487" s="59"/>
    </row>
    <row r="488" spans="2:13" ht="96.75" customHeight="1">
      <c r="B488" s="28"/>
      <c r="C488" s="28"/>
      <c r="D488" s="28"/>
      <c r="E488" s="39"/>
      <c r="F488" s="28"/>
      <c r="G488" s="28"/>
      <c r="H488" s="28">
        <v>5</v>
      </c>
      <c r="I488" s="40">
        <f t="shared" si="4"/>
        <v>0</v>
      </c>
      <c r="J488" s="56">
        <f t="shared" si="5"/>
        <v>0</v>
      </c>
      <c r="K488" s="57">
        <f>($G488+$I488)*THONG_TIN_CHUNG!B$12</f>
        <v>0</v>
      </c>
      <c r="L488" s="58">
        <v>0</v>
      </c>
      <c r="M488" s="59"/>
    </row>
    <row r="489" spans="2:13" ht="96.75" customHeight="1">
      <c r="B489" s="28"/>
      <c r="C489" s="28"/>
      <c r="D489" s="28"/>
      <c r="E489" s="39"/>
      <c r="F489" s="28"/>
      <c r="G489" s="28"/>
      <c r="H489" s="28">
        <v>5</v>
      </c>
      <c r="I489" s="40">
        <f t="shared" si="4"/>
        <v>0</v>
      </c>
      <c r="J489" s="56">
        <f t="shared" si="5"/>
        <v>0</v>
      </c>
      <c r="K489" s="57">
        <f>($G489+$I489)*THONG_TIN_CHUNG!B$12</f>
        <v>0</v>
      </c>
      <c r="L489" s="58">
        <v>0</v>
      </c>
      <c r="M489" s="59"/>
    </row>
    <row r="490" spans="2:13" ht="96.75" customHeight="1">
      <c r="B490" s="28"/>
      <c r="C490" s="28"/>
      <c r="D490" s="28"/>
      <c r="E490" s="39"/>
      <c r="F490" s="28"/>
      <c r="G490" s="28"/>
      <c r="H490" s="28">
        <v>5</v>
      </c>
      <c r="I490" s="40">
        <f t="shared" si="4"/>
        <v>0</v>
      </c>
      <c r="J490" s="56">
        <f t="shared" si="5"/>
        <v>0</v>
      </c>
      <c r="K490" s="57">
        <f>($G490+$I490)*THONG_TIN_CHUNG!B$12</f>
        <v>0</v>
      </c>
      <c r="L490" s="58">
        <v>0</v>
      </c>
      <c r="M490" s="59"/>
    </row>
    <row r="491" spans="2:13" ht="96.75" customHeight="1">
      <c r="B491" s="28"/>
      <c r="C491" s="28"/>
      <c r="D491" s="28"/>
      <c r="E491" s="39"/>
      <c r="F491" s="28"/>
      <c r="G491" s="28"/>
      <c r="H491" s="28">
        <v>5</v>
      </c>
      <c r="I491" s="40">
        <f t="shared" si="4"/>
        <v>0</v>
      </c>
      <c r="J491" s="56">
        <f t="shared" si="5"/>
        <v>0</v>
      </c>
      <c r="K491" s="57">
        <f>($G491+$I491)*THONG_TIN_CHUNG!B$12</f>
        <v>0</v>
      </c>
      <c r="L491" s="58">
        <v>0</v>
      </c>
      <c r="M491" s="59"/>
    </row>
    <row r="492" spans="2:13" ht="96.75" customHeight="1">
      <c r="B492" s="28"/>
      <c r="C492" s="28"/>
      <c r="D492" s="28"/>
      <c r="E492" s="39"/>
      <c r="F492" s="28"/>
      <c r="G492" s="28"/>
      <c r="H492" s="28">
        <v>5</v>
      </c>
      <c r="I492" s="40">
        <f t="shared" si="4"/>
        <v>0</v>
      </c>
      <c r="J492" s="56">
        <f t="shared" si="5"/>
        <v>0</v>
      </c>
      <c r="K492" s="57">
        <f>($G492+$I492)*THONG_TIN_CHUNG!B$12</f>
        <v>0</v>
      </c>
      <c r="L492" s="58">
        <v>0</v>
      </c>
      <c r="M492" s="59"/>
    </row>
    <row r="493" spans="2:13" ht="96.75" customHeight="1">
      <c r="B493" s="28"/>
      <c r="C493" s="28"/>
      <c r="D493" s="28"/>
      <c r="E493" s="39"/>
      <c r="F493" s="28"/>
      <c r="G493" s="28"/>
      <c r="H493" s="28">
        <v>5</v>
      </c>
      <c r="I493" s="40">
        <f t="shared" si="4"/>
        <v>0</v>
      </c>
      <c r="J493" s="56">
        <f t="shared" si="5"/>
        <v>0</v>
      </c>
      <c r="K493" s="57">
        <f>($G493+$I493)*THONG_TIN_CHUNG!B$12</f>
        <v>0</v>
      </c>
      <c r="L493" s="58">
        <v>0</v>
      </c>
      <c r="M493" s="59"/>
    </row>
    <row r="494" spans="2:13" ht="96.75" customHeight="1">
      <c r="B494" s="28"/>
      <c r="C494" s="28"/>
      <c r="D494" s="28"/>
      <c r="E494" s="39"/>
      <c r="F494" s="28"/>
      <c r="G494" s="28"/>
      <c r="H494" s="28">
        <v>5</v>
      </c>
      <c r="I494" s="40">
        <f t="shared" si="4"/>
        <v>0</v>
      </c>
      <c r="J494" s="56">
        <f t="shared" si="5"/>
        <v>0</v>
      </c>
      <c r="K494" s="57">
        <f>($G494+$I494)*THONG_TIN_CHUNG!B$12</f>
        <v>0</v>
      </c>
      <c r="L494" s="58">
        <v>0</v>
      </c>
      <c r="M494" s="59"/>
    </row>
    <row r="495" spans="2:13" ht="96.75" customHeight="1">
      <c r="B495" s="28"/>
      <c r="C495" s="28"/>
      <c r="D495" s="28"/>
      <c r="E495" s="39"/>
      <c r="F495" s="28"/>
      <c r="G495" s="28"/>
      <c r="H495" s="28">
        <v>5</v>
      </c>
      <c r="I495" s="40">
        <f t="shared" si="4"/>
        <v>0</v>
      </c>
      <c r="J495" s="56">
        <f t="shared" si="5"/>
        <v>0</v>
      </c>
      <c r="K495" s="57">
        <f>($G495+$I495)*THONG_TIN_CHUNG!B$12</f>
        <v>0</v>
      </c>
      <c r="L495" s="58">
        <v>0</v>
      </c>
      <c r="M495" s="59"/>
    </row>
    <row r="496" spans="2:13" ht="96.75" customHeight="1">
      <c r="B496" s="28"/>
      <c r="C496" s="28"/>
      <c r="D496" s="28"/>
      <c r="E496" s="39"/>
      <c r="F496" s="28"/>
      <c r="G496" s="28"/>
      <c r="H496" s="28">
        <v>5</v>
      </c>
      <c r="I496" s="40">
        <f t="shared" si="4"/>
        <v>0</v>
      </c>
      <c r="J496" s="56">
        <f t="shared" si="5"/>
        <v>0</v>
      </c>
      <c r="K496" s="57">
        <f>($G496+$I496)*THONG_TIN_CHUNG!B$12</f>
        <v>0</v>
      </c>
      <c r="L496" s="58">
        <v>0</v>
      </c>
      <c r="M496" s="59"/>
    </row>
    <row r="497" spans="2:13" ht="96.75" customHeight="1">
      <c r="B497" s="28"/>
      <c r="C497" s="28"/>
      <c r="D497" s="28"/>
      <c r="E497" s="39"/>
      <c r="F497" s="28"/>
      <c r="G497" s="28"/>
      <c r="H497" s="28">
        <v>5</v>
      </c>
      <c r="I497" s="40">
        <f t="shared" si="4"/>
        <v>0</v>
      </c>
      <c r="J497" s="56">
        <f t="shared" si="5"/>
        <v>0</v>
      </c>
      <c r="K497" s="57">
        <f>($G497+$I497)*THONG_TIN_CHUNG!B$12</f>
        <v>0</v>
      </c>
      <c r="L497" s="58">
        <v>0</v>
      </c>
      <c r="M497" s="59"/>
    </row>
    <row r="498" spans="2:13" ht="96.75" customHeight="1">
      <c r="B498" s="28"/>
      <c r="C498" s="28"/>
      <c r="D498" s="28"/>
      <c r="E498" s="39"/>
      <c r="F498" s="28"/>
      <c r="G498" s="28"/>
      <c r="H498" s="28">
        <v>5</v>
      </c>
      <c r="I498" s="40">
        <f t="shared" si="4"/>
        <v>0</v>
      </c>
      <c r="J498" s="56">
        <f t="shared" si="5"/>
        <v>0</v>
      </c>
      <c r="K498" s="57">
        <f>($G498+$I498)*THONG_TIN_CHUNG!B$12</f>
        <v>0</v>
      </c>
      <c r="L498" s="58">
        <v>0</v>
      </c>
      <c r="M498" s="59"/>
    </row>
    <row r="499" spans="2:13" ht="96.75" customHeight="1">
      <c r="B499" s="28"/>
      <c r="C499" s="28"/>
      <c r="D499" s="28"/>
      <c r="E499" s="39"/>
      <c r="F499" s="28"/>
      <c r="G499" s="28"/>
      <c r="H499" s="28">
        <v>5</v>
      </c>
      <c r="I499" s="40">
        <f t="shared" si="4"/>
        <v>0</v>
      </c>
      <c r="J499" s="56">
        <f t="shared" si="5"/>
        <v>0</v>
      </c>
      <c r="K499" s="57">
        <f>($G499+$I499)*THONG_TIN_CHUNG!B$12</f>
        <v>0</v>
      </c>
      <c r="L499" s="58">
        <v>0</v>
      </c>
      <c r="M499" s="59"/>
    </row>
    <row r="500" spans="2:13" ht="96.75" customHeight="1">
      <c r="B500" s="28"/>
      <c r="C500" s="28"/>
      <c r="D500" s="28"/>
      <c r="E500" s="39"/>
      <c r="F500" s="28"/>
      <c r="G500" s="28"/>
      <c r="H500" s="28">
        <v>5</v>
      </c>
      <c r="I500" s="40">
        <f t="shared" si="4"/>
        <v>0</v>
      </c>
      <c r="J500" s="56">
        <f t="shared" si="5"/>
        <v>0</v>
      </c>
      <c r="K500" s="57">
        <f>($G500+$I500)*THONG_TIN_CHUNG!B$12</f>
        <v>0</v>
      </c>
      <c r="L500" s="58">
        <v>0</v>
      </c>
      <c r="M500" s="59"/>
    </row>
    <row r="501" spans="2:13" ht="96.75" customHeight="1">
      <c r="B501" s="28"/>
      <c r="C501" s="28"/>
      <c r="D501" s="28"/>
      <c r="E501" s="39"/>
      <c r="F501" s="28"/>
      <c r="G501" s="28"/>
      <c r="H501" s="28">
        <v>5</v>
      </c>
      <c r="I501" s="40">
        <f t="shared" si="4"/>
        <v>0</v>
      </c>
      <c r="J501" s="56">
        <f t="shared" si="5"/>
        <v>0</v>
      </c>
      <c r="K501" s="57">
        <f>($G501+$I501)*THONG_TIN_CHUNG!B$12</f>
        <v>0</v>
      </c>
      <c r="L501" s="58">
        <v>0</v>
      </c>
      <c r="M501" s="59"/>
    </row>
    <row r="502" spans="2:13" ht="96.75" customHeight="1">
      <c r="B502" s="28"/>
      <c r="C502" s="28"/>
      <c r="D502" s="28"/>
      <c r="E502" s="39"/>
      <c r="F502" s="28"/>
      <c r="G502" s="28"/>
      <c r="H502" s="28">
        <v>5</v>
      </c>
      <c r="I502" s="40">
        <f t="shared" si="4"/>
        <v>0</v>
      </c>
      <c r="J502" s="56">
        <f t="shared" si="5"/>
        <v>0</v>
      </c>
      <c r="K502" s="57">
        <f>($G502+$I502)*THONG_TIN_CHUNG!B$12</f>
        <v>0</v>
      </c>
      <c r="L502" s="58">
        <v>0</v>
      </c>
      <c r="M502" s="59"/>
    </row>
    <row r="503" spans="2:13" ht="96.75" customHeight="1">
      <c r="B503" s="28"/>
      <c r="C503" s="28"/>
      <c r="D503" s="28"/>
      <c r="E503" s="39"/>
      <c r="F503" s="28"/>
      <c r="G503" s="28"/>
      <c r="H503" s="28">
        <v>5</v>
      </c>
      <c r="I503" s="40">
        <f t="shared" si="4"/>
        <v>0</v>
      </c>
      <c r="J503" s="56">
        <f t="shared" si="5"/>
        <v>0</v>
      </c>
      <c r="K503" s="57">
        <f>($G503+$I503)*THONG_TIN_CHUNG!B$12</f>
        <v>0</v>
      </c>
      <c r="L503" s="58">
        <v>0</v>
      </c>
      <c r="M503" s="59"/>
    </row>
    <row r="504" spans="2:13" ht="96.75" customHeight="1">
      <c r="B504" s="28"/>
      <c r="C504" s="28"/>
      <c r="D504" s="28"/>
      <c r="E504" s="39"/>
      <c r="F504" s="28"/>
      <c r="G504" s="28"/>
      <c r="H504" s="28">
        <v>5</v>
      </c>
      <c r="I504" s="40">
        <f t="shared" si="4"/>
        <v>0</v>
      </c>
      <c r="J504" s="56">
        <f t="shared" si="5"/>
        <v>0</v>
      </c>
      <c r="K504" s="57">
        <f>($G504+$I504)*THONG_TIN_CHUNG!B$12</f>
        <v>0</v>
      </c>
      <c r="L504" s="58">
        <v>0</v>
      </c>
      <c r="M504" s="59"/>
    </row>
    <row r="505" spans="2:13" ht="96.75" customHeight="1">
      <c r="B505" s="28"/>
      <c r="C505" s="28"/>
      <c r="D505" s="28"/>
      <c r="E505" s="39"/>
      <c r="F505" s="28"/>
      <c r="G505" s="28"/>
      <c r="H505" s="28">
        <v>5</v>
      </c>
      <c r="I505" s="40">
        <f t="shared" si="4"/>
        <v>0</v>
      </c>
      <c r="J505" s="56">
        <f t="shared" si="5"/>
        <v>0</v>
      </c>
      <c r="K505" s="57">
        <f>($G505+$I505)*THONG_TIN_CHUNG!B$12</f>
        <v>0</v>
      </c>
      <c r="L505" s="58">
        <v>0</v>
      </c>
      <c r="M505" s="59"/>
    </row>
    <row r="506" spans="2:13" ht="96.75" customHeight="1">
      <c r="B506" s="28"/>
      <c r="C506" s="28"/>
      <c r="D506" s="28"/>
      <c r="E506" s="39"/>
      <c r="F506" s="28"/>
      <c r="G506" s="28"/>
      <c r="H506" s="28">
        <v>5</v>
      </c>
      <c r="I506" s="40">
        <f t="shared" si="4"/>
        <v>0</v>
      </c>
      <c r="J506" s="56">
        <f t="shared" si="5"/>
        <v>0</v>
      </c>
      <c r="K506" s="57">
        <f>($G506+$I506)*THONG_TIN_CHUNG!B$12</f>
        <v>0</v>
      </c>
      <c r="L506" s="58">
        <v>0</v>
      </c>
      <c r="M506" s="59"/>
    </row>
    <row r="507" spans="2:13" ht="96.75" customHeight="1">
      <c r="B507" s="28"/>
      <c r="C507" s="28"/>
      <c r="D507" s="28"/>
      <c r="E507" s="39"/>
      <c r="F507" s="28"/>
      <c r="G507" s="28"/>
      <c r="H507" s="28">
        <v>5</v>
      </c>
      <c r="I507" s="40">
        <f t="shared" si="4"/>
        <v>0</v>
      </c>
      <c r="J507" s="56">
        <f t="shared" si="5"/>
        <v>0</v>
      </c>
      <c r="K507" s="57">
        <f>($G507+$I507)*THONG_TIN_CHUNG!B$12</f>
        <v>0</v>
      </c>
      <c r="L507" s="58">
        <v>0</v>
      </c>
      <c r="M507" s="59"/>
    </row>
    <row r="508" spans="2:13" ht="96.75" customHeight="1">
      <c r="B508" s="28"/>
      <c r="C508" s="28"/>
      <c r="D508" s="28"/>
      <c r="E508" s="39"/>
      <c r="F508" s="28"/>
      <c r="G508" s="28"/>
      <c r="H508" s="28">
        <v>5</v>
      </c>
      <c r="I508" s="40">
        <f t="shared" si="4"/>
        <v>0</v>
      </c>
      <c r="J508" s="56">
        <f t="shared" si="5"/>
        <v>0</v>
      </c>
      <c r="K508" s="57">
        <f>($G508+$I508)*THONG_TIN_CHUNG!B$12</f>
        <v>0</v>
      </c>
      <c r="L508" s="58">
        <v>0</v>
      </c>
      <c r="M508" s="59"/>
    </row>
    <row r="509" spans="2:13" ht="96.75" customHeight="1">
      <c r="B509" s="28"/>
      <c r="C509" s="28"/>
      <c r="D509" s="28"/>
      <c r="E509" s="39"/>
      <c r="F509" s="28"/>
      <c r="G509" s="28"/>
      <c r="H509" s="28">
        <v>5</v>
      </c>
      <c r="I509" s="40">
        <f t="shared" si="4"/>
        <v>0</v>
      </c>
      <c r="J509" s="56">
        <f t="shared" si="5"/>
        <v>0</v>
      </c>
      <c r="K509" s="57">
        <f>($G509+$I509)*THONG_TIN_CHUNG!B$12</f>
        <v>0</v>
      </c>
      <c r="L509" s="58">
        <v>0</v>
      </c>
      <c r="M509" s="59"/>
    </row>
    <row r="510" spans="2:13" ht="96.75" customHeight="1">
      <c r="B510" s="28"/>
      <c r="C510" s="28"/>
      <c r="D510" s="28"/>
      <c r="E510" s="39"/>
      <c r="F510" s="28"/>
      <c r="G510" s="28"/>
      <c r="H510" s="28">
        <v>5</v>
      </c>
      <c r="I510" s="40">
        <f t="shared" si="4"/>
        <v>0</v>
      </c>
      <c r="J510" s="56">
        <f t="shared" si="5"/>
        <v>0</v>
      </c>
      <c r="K510" s="57">
        <f>($G510+$I510)*THONG_TIN_CHUNG!B$12</f>
        <v>0</v>
      </c>
      <c r="L510" s="58">
        <v>0</v>
      </c>
      <c r="M510" s="59"/>
    </row>
    <row r="511" spans="2:13" ht="96.75" customHeight="1">
      <c r="B511" s="28"/>
      <c r="C511" s="28"/>
      <c r="D511" s="28"/>
      <c r="E511" s="39"/>
      <c r="F511" s="28"/>
      <c r="G511" s="28"/>
      <c r="H511" s="28">
        <v>5</v>
      </c>
      <c r="I511" s="40">
        <f t="shared" si="4"/>
        <v>0</v>
      </c>
      <c r="J511" s="56">
        <f t="shared" si="5"/>
        <v>0</v>
      </c>
      <c r="K511" s="57">
        <f>($G511+$I511)*THONG_TIN_CHUNG!B$12</f>
        <v>0</v>
      </c>
      <c r="L511" s="58">
        <v>0</v>
      </c>
      <c r="M511" s="59"/>
    </row>
    <row r="512" spans="2:13" ht="96.75" customHeight="1">
      <c r="B512" s="28"/>
      <c r="C512" s="28"/>
      <c r="D512" s="28"/>
      <c r="E512" s="39"/>
      <c r="F512" s="28"/>
      <c r="G512" s="28"/>
      <c r="H512" s="28">
        <v>5</v>
      </c>
      <c r="I512" s="40">
        <f t="shared" si="4"/>
        <v>0</v>
      </c>
      <c r="J512" s="56">
        <f t="shared" si="5"/>
        <v>0</v>
      </c>
      <c r="K512" s="57">
        <f>($G512+$I512)*THONG_TIN_CHUNG!B$12</f>
        <v>0</v>
      </c>
      <c r="L512" s="58">
        <v>0</v>
      </c>
      <c r="M512" s="59"/>
    </row>
    <row r="513" spans="2:13" ht="96.75" customHeight="1">
      <c r="B513" s="28"/>
      <c r="C513" s="28"/>
      <c r="D513" s="28"/>
      <c r="E513" s="39"/>
      <c r="F513" s="28"/>
      <c r="G513" s="28"/>
      <c r="H513" s="28">
        <v>5</v>
      </c>
      <c r="I513" s="40">
        <f t="shared" si="4"/>
        <v>0</v>
      </c>
      <c r="J513" s="56">
        <f t="shared" si="5"/>
        <v>0</v>
      </c>
      <c r="K513" s="57">
        <f>($G513+$I513)*THONG_TIN_CHUNG!B$12</f>
        <v>0</v>
      </c>
      <c r="L513" s="58">
        <v>0</v>
      </c>
      <c r="M513" s="59"/>
    </row>
    <row r="514" spans="2:13" ht="96.75" customHeight="1">
      <c r="B514" s="28"/>
      <c r="C514" s="28"/>
      <c r="D514" s="28"/>
      <c r="E514" s="39"/>
      <c r="F514" s="28"/>
      <c r="G514" s="28"/>
      <c r="H514" s="28">
        <v>5</v>
      </c>
      <c r="I514" s="40">
        <f t="shared" si="4"/>
        <v>0</v>
      </c>
      <c r="J514" s="56">
        <f t="shared" si="5"/>
        <v>0</v>
      </c>
      <c r="K514" s="57">
        <f>($G514+$I514)*THONG_TIN_CHUNG!B$12</f>
        <v>0</v>
      </c>
      <c r="L514" s="58">
        <v>0</v>
      </c>
      <c r="M514" s="59"/>
    </row>
    <row r="515" spans="2:13" ht="96.75" customHeight="1">
      <c r="B515" s="28"/>
      <c r="C515" s="28"/>
      <c r="D515" s="28"/>
      <c r="E515" s="39"/>
      <c r="F515" s="28"/>
      <c r="G515" s="28"/>
      <c r="H515" s="28">
        <v>5</v>
      </c>
      <c r="I515" s="40">
        <f t="shared" si="4"/>
        <v>0</v>
      </c>
      <c r="J515" s="56">
        <f t="shared" si="5"/>
        <v>0</v>
      </c>
      <c r="K515" s="57">
        <f>($G515+$I515)*THONG_TIN_CHUNG!B$12</f>
        <v>0</v>
      </c>
      <c r="L515" s="58">
        <v>0</v>
      </c>
      <c r="M515" s="59"/>
    </row>
    <row r="516" spans="2:13" ht="96.75" customHeight="1">
      <c r="B516" s="28"/>
      <c r="C516" s="28"/>
      <c r="D516" s="28"/>
      <c r="E516" s="39"/>
      <c r="F516" s="28"/>
      <c r="G516" s="28"/>
      <c r="H516" s="28">
        <v>5</v>
      </c>
      <c r="I516" s="40">
        <f t="shared" si="4"/>
        <v>0</v>
      </c>
      <c r="J516" s="56">
        <f t="shared" si="5"/>
        <v>0</v>
      </c>
      <c r="K516" s="57">
        <f>($G516+$I516)*THONG_TIN_CHUNG!B$12</f>
        <v>0</v>
      </c>
      <c r="L516" s="58">
        <v>0</v>
      </c>
      <c r="M516" s="59"/>
    </row>
    <row r="517" spans="2:13" ht="96.75" customHeight="1">
      <c r="B517" s="28"/>
      <c r="C517" s="28"/>
      <c r="D517" s="28"/>
      <c r="E517" s="39"/>
      <c r="F517" s="28"/>
      <c r="G517" s="28"/>
      <c r="H517" s="28">
        <v>5</v>
      </c>
      <c r="I517" s="40">
        <f t="shared" si="4"/>
        <v>0</v>
      </c>
      <c r="J517" s="56">
        <f t="shared" si="5"/>
        <v>0</v>
      </c>
      <c r="K517" s="57">
        <f>($G517+$I517)*THONG_TIN_CHUNG!B$12</f>
        <v>0</v>
      </c>
      <c r="L517" s="58">
        <v>0</v>
      </c>
      <c r="M517" s="59"/>
    </row>
    <row r="518" spans="2:13" ht="96.75" customHeight="1">
      <c r="B518" s="28"/>
      <c r="C518" s="28"/>
      <c r="D518" s="28"/>
      <c r="E518" s="39"/>
      <c r="F518" s="28"/>
      <c r="G518" s="28"/>
      <c r="H518" s="28">
        <v>5</v>
      </c>
      <c r="I518" s="40">
        <f t="shared" si="4"/>
        <v>0</v>
      </c>
      <c r="J518" s="56">
        <f t="shared" si="5"/>
        <v>0</v>
      </c>
      <c r="K518" s="57">
        <f>($G518+$I518)*THONG_TIN_CHUNG!B$12</f>
        <v>0</v>
      </c>
      <c r="L518" s="58">
        <v>0</v>
      </c>
      <c r="M518" s="59"/>
    </row>
    <row r="519" spans="2:13" ht="96.75" customHeight="1">
      <c r="B519" s="28"/>
      <c r="C519" s="28"/>
      <c r="D519" s="28"/>
      <c r="E519" s="39"/>
      <c r="F519" s="28"/>
      <c r="G519" s="28"/>
      <c r="H519" s="28">
        <v>5</v>
      </c>
      <c r="I519" s="40">
        <f t="shared" si="4"/>
        <v>0</v>
      </c>
      <c r="J519" s="56">
        <f t="shared" si="5"/>
        <v>0</v>
      </c>
      <c r="K519" s="57">
        <f>($G519+$I519)*THONG_TIN_CHUNG!B$12</f>
        <v>0</v>
      </c>
      <c r="L519" s="58">
        <v>0</v>
      </c>
      <c r="M519" s="59"/>
    </row>
    <row r="520" spans="2:13" ht="96.75" customHeight="1">
      <c r="B520" s="28"/>
      <c r="C520" s="28"/>
      <c r="D520" s="28"/>
      <c r="E520" s="39"/>
      <c r="F520" s="28"/>
      <c r="G520" s="28"/>
      <c r="H520" s="28">
        <v>5</v>
      </c>
      <c r="I520" s="40">
        <f t="shared" si="4"/>
        <v>0</v>
      </c>
      <c r="J520" s="56">
        <f t="shared" si="5"/>
        <v>0</v>
      </c>
      <c r="K520" s="57">
        <f>($G520+$I520)*THONG_TIN_CHUNG!B$12</f>
        <v>0</v>
      </c>
      <c r="L520" s="58">
        <v>0</v>
      </c>
      <c r="M520" s="59"/>
    </row>
    <row r="521" spans="2:13" ht="96.75" customHeight="1">
      <c r="B521" s="28"/>
      <c r="C521" s="28"/>
      <c r="D521" s="28"/>
      <c r="E521" s="39"/>
      <c r="F521" s="28"/>
      <c r="G521" s="28"/>
      <c r="H521" s="28">
        <v>5</v>
      </c>
      <c r="I521" s="40">
        <f t="shared" si="4"/>
        <v>0</v>
      </c>
      <c r="J521" s="56">
        <f t="shared" si="5"/>
        <v>0</v>
      </c>
      <c r="K521" s="57">
        <f>($G521+$I521)*THONG_TIN_CHUNG!B$12</f>
        <v>0</v>
      </c>
      <c r="L521" s="58">
        <v>0</v>
      </c>
      <c r="M521" s="59"/>
    </row>
    <row r="522" spans="2:13" ht="96.75" customHeight="1">
      <c r="B522" s="28"/>
      <c r="C522" s="28"/>
      <c r="D522" s="28"/>
      <c r="E522" s="39"/>
      <c r="F522" s="28"/>
      <c r="G522" s="28"/>
      <c r="H522" s="28">
        <v>5</v>
      </c>
      <c r="I522" s="40">
        <f t="shared" si="4"/>
        <v>0</v>
      </c>
      <c r="J522" s="56">
        <f t="shared" si="5"/>
        <v>0</v>
      </c>
      <c r="K522" s="57">
        <f>($G522+$I522)*THONG_TIN_CHUNG!B$12</f>
        <v>0</v>
      </c>
      <c r="L522" s="58">
        <v>0</v>
      </c>
      <c r="M522" s="59"/>
    </row>
    <row r="523" spans="2:13" ht="96.75" customHeight="1">
      <c r="B523" s="28"/>
      <c r="C523" s="28"/>
      <c r="D523" s="28"/>
      <c r="E523" s="39"/>
      <c r="F523" s="28"/>
      <c r="G523" s="28"/>
      <c r="H523" s="28">
        <v>5</v>
      </c>
      <c r="I523" s="40">
        <f t="shared" si="4"/>
        <v>0</v>
      </c>
      <c r="J523" s="56">
        <f t="shared" si="5"/>
        <v>0</v>
      </c>
      <c r="K523" s="57">
        <f>($G523+$I523)*THONG_TIN_CHUNG!B$12</f>
        <v>0</v>
      </c>
      <c r="L523" s="58">
        <v>0</v>
      </c>
      <c r="M523" s="59"/>
    </row>
    <row r="524" spans="2:13" ht="96.75" customHeight="1">
      <c r="B524" s="28"/>
      <c r="C524" s="28"/>
      <c r="D524" s="28"/>
      <c r="E524" s="39"/>
      <c r="F524" s="28"/>
      <c r="G524" s="28"/>
      <c r="H524" s="28">
        <v>5</v>
      </c>
      <c r="I524" s="40">
        <f t="shared" si="4"/>
        <v>0</v>
      </c>
      <c r="J524" s="56">
        <f t="shared" si="5"/>
        <v>0</v>
      </c>
      <c r="K524" s="57">
        <f>($G524+$I524)*THONG_TIN_CHUNG!B$12</f>
        <v>0</v>
      </c>
      <c r="L524" s="58">
        <v>0</v>
      </c>
      <c r="M524" s="59"/>
    </row>
    <row r="525" spans="2:13" ht="96.75" customHeight="1">
      <c r="B525" s="28"/>
      <c r="C525" s="28"/>
      <c r="D525" s="28"/>
      <c r="E525" s="39"/>
      <c r="F525" s="28"/>
      <c r="G525" s="28"/>
      <c r="H525" s="28">
        <v>5</v>
      </c>
      <c r="I525" s="40">
        <f t="shared" si="4"/>
        <v>0</v>
      </c>
      <c r="J525" s="56">
        <f t="shared" si="5"/>
        <v>0</v>
      </c>
      <c r="K525" s="57">
        <f>($G525+$I525)*THONG_TIN_CHUNG!B$12</f>
        <v>0</v>
      </c>
      <c r="L525" s="58">
        <v>0</v>
      </c>
      <c r="M525" s="59"/>
    </row>
    <row r="526" spans="2:13" ht="96.75" customHeight="1">
      <c r="B526" s="28"/>
      <c r="C526" s="28"/>
      <c r="D526" s="28"/>
      <c r="E526" s="39"/>
      <c r="F526" s="28"/>
      <c r="G526" s="28"/>
      <c r="H526" s="28">
        <v>5</v>
      </c>
      <c r="I526" s="40">
        <f t="shared" si="4"/>
        <v>0</v>
      </c>
      <c r="J526" s="56">
        <f t="shared" si="5"/>
        <v>0</v>
      </c>
      <c r="K526" s="57">
        <f>($G526+$I526)*THONG_TIN_CHUNG!B$12</f>
        <v>0</v>
      </c>
      <c r="L526" s="58">
        <v>0</v>
      </c>
      <c r="M526" s="59"/>
    </row>
    <row r="527" spans="2:13" ht="96.75" customHeight="1">
      <c r="B527" s="28"/>
      <c r="C527" s="28"/>
      <c r="D527" s="28"/>
      <c r="E527" s="39"/>
      <c r="F527" s="28"/>
      <c r="G527" s="28"/>
      <c r="H527" s="28">
        <v>5</v>
      </c>
      <c r="I527" s="40">
        <f t="shared" si="4"/>
        <v>0</v>
      </c>
      <c r="J527" s="56">
        <f t="shared" si="5"/>
        <v>0</v>
      </c>
      <c r="K527" s="57">
        <f>($G527+$I527)*THONG_TIN_CHUNG!B$12</f>
        <v>0</v>
      </c>
      <c r="L527" s="58">
        <v>0</v>
      </c>
      <c r="M527" s="59"/>
    </row>
    <row r="528" spans="2:13" ht="96.75" customHeight="1">
      <c r="B528" s="28"/>
      <c r="C528" s="28"/>
      <c r="D528" s="28"/>
      <c r="E528" s="39"/>
      <c r="F528" s="28"/>
      <c r="G528" s="28"/>
      <c r="H528" s="28">
        <v>5</v>
      </c>
      <c r="I528" s="40">
        <f t="shared" si="4"/>
        <v>0</v>
      </c>
      <c r="J528" s="56">
        <f t="shared" si="5"/>
        <v>0</v>
      </c>
      <c r="K528" s="57">
        <f>($G528+$I528)*THONG_TIN_CHUNG!B$12</f>
        <v>0</v>
      </c>
      <c r="L528" s="58">
        <v>0</v>
      </c>
      <c r="M528" s="59"/>
    </row>
    <row r="529" spans="2:13" ht="96.75" customHeight="1">
      <c r="B529" s="28"/>
      <c r="C529" s="28"/>
      <c r="D529" s="28"/>
      <c r="E529" s="39"/>
      <c r="F529" s="28"/>
      <c r="G529" s="28"/>
      <c r="H529" s="28">
        <v>5</v>
      </c>
      <c r="I529" s="40">
        <f t="shared" si="4"/>
        <v>0</v>
      </c>
      <c r="J529" s="56">
        <f t="shared" si="5"/>
        <v>0</v>
      </c>
      <c r="K529" s="57">
        <f>($G529+$I529)*THONG_TIN_CHUNG!B$12</f>
        <v>0</v>
      </c>
      <c r="L529" s="58">
        <v>0</v>
      </c>
      <c r="M529" s="59"/>
    </row>
    <row r="530" spans="2:13" ht="96.75" customHeight="1">
      <c r="B530" s="28"/>
      <c r="C530" s="28"/>
      <c r="D530" s="28"/>
      <c r="E530" s="39"/>
      <c r="F530" s="28"/>
      <c r="G530" s="28"/>
      <c r="H530" s="28">
        <v>5</v>
      </c>
      <c r="I530" s="40">
        <f t="shared" si="4"/>
        <v>0</v>
      </c>
      <c r="J530" s="56">
        <f t="shared" si="5"/>
        <v>0</v>
      </c>
      <c r="K530" s="57">
        <f>($G530+$I530)*THONG_TIN_CHUNG!B$12</f>
        <v>0</v>
      </c>
      <c r="L530" s="58">
        <v>0</v>
      </c>
      <c r="M530" s="59"/>
    </row>
    <row r="531" spans="2:13" ht="96.75" customHeight="1">
      <c r="B531" s="28"/>
      <c r="C531" s="28"/>
      <c r="D531" s="28"/>
      <c r="E531" s="39"/>
      <c r="F531" s="28"/>
      <c r="G531" s="28"/>
      <c r="H531" s="28">
        <v>5</v>
      </c>
      <c r="I531" s="40">
        <f t="shared" si="4"/>
        <v>0</v>
      </c>
      <c r="J531" s="56">
        <f t="shared" si="5"/>
        <v>0</v>
      </c>
      <c r="K531" s="57">
        <f>($G531+$I531)*THONG_TIN_CHUNG!B$12</f>
        <v>0</v>
      </c>
      <c r="L531" s="58">
        <v>0</v>
      </c>
      <c r="M531" s="59"/>
    </row>
    <row r="532" spans="2:13" ht="96.75" customHeight="1">
      <c r="B532" s="28"/>
      <c r="C532" s="28"/>
      <c r="D532" s="28"/>
      <c r="E532" s="39"/>
      <c r="F532" s="28"/>
      <c r="G532" s="28"/>
      <c r="H532" s="28">
        <v>5</v>
      </c>
      <c r="I532" s="40">
        <f t="shared" si="4"/>
        <v>0</v>
      </c>
      <c r="J532" s="56">
        <f t="shared" si="5"/>
        <v>0</v>
      </c>
      <c r="K532" s="57">
        <f>($G532+$I532)*THONG_TIN_CHUNG!B$12</f>
        <v>0</v>
      </c>
      <c r="L532" s="58">
        <v>0</v>
      </c>
      <c r="M532" s="59"/>
    </row>
    <row r="533" spans="2:13" ht="96.75" customHeight="1">
      <c r="B533" s="28"/>
      <c r="C533" s="28"/>
      <c r="D533" s="28"/>
      <c r="E533" s="39"/>
      <c r="F533" s="28"/>
      <c r="G533" s="28"/>
      <c r="H533" s="28">
        <v>5</v>
      </c>
      <c r="I533" s="40">
        <f t="shared" si="4"/>
        <v>0</v>
      </c>
      <c r="J533" s="56">
        <f t="shared" si="5"/>
        <v>0</v>
      </c>
      <c r="K533" s="57">
        <f>($G533+$I533)*THONG_TIN_CHUNG!B$12</f>
        <v>0</v>
      </c>
      <c r="L533" s="58">
        <v>0</v>
      </c>
      <c r="M533" s="59"/>
    </row>
    <row r="534" spans="2:13" ht="96.75" customHeight="1">
      <c r="B534" s="28"/>
      <c r="C534" s="28"/>
      <c r="D534" s="28"/>
      <c r="E534" s="39"/>
      <c r="F534" s="28"/>
      <c r="G534" s="28"/>
      <c r="H534" s="28">
        <v>5</v>
      </c>
      <c r="I534" s="40">
        <f t="shared" si="4"/>
        <v>0</v>
      </c>
      <c r="J534" s="56">
        <f t="shared" si="5"/>
        <v>0</v>
      </c>
      <c r="K534" s="57">
        <f>($G534+$I534)*THONG_TIN_CHUNG!B$12</f>
        <v>0</v>
      </c>
      <c r="L534" s="58">
        <v>0</v>
      </c>
      <c r="M534" s="59"/>
    </row>
    <row r="535" spans="2:13" ht="96.75" customHeight="1">
      <c r="B535" s="28"/>
      <c r="C535" s="28"/>
      <c r="D535" s="28"/>
      <c r="E535" s="39"/>
      <c r="F535" s="28"/>
      <c r="G535" s="28"/>
      <c r="H535" s="28">
        <v>5</v>
      </c>
      <c r="I535" s="40">
        <f t="shared" si="4"/>
        <v>0</v>
      </c>
      <c r="J535" s="56">
        <f t="shared" si="5"/>
        <v>0</v>
      </c>
      <c r="K535" s="57">
        <f>($G535+$I535)*THONG_TIN_CHUNG!B$12</f>
        <v>0</v>
      </c>
      <c r="L535" s="58">
        <v>0</v>
      </c>
      <c r="M535" s="59"/>
    </row>
    <row r="536" spans="2:13" ht="96.75" customHeight="1">
      <c r="B536" s="28"/>
      <c r="C536" s="28"/>
      <c r="D536" s="28"/>
      <c r="E536" s="39"/>
      <c r="F536" s="28"/>
      <c r="G536" s="28"/>
      <c r="H536" s="28">
        <v>5</v>
      </c>
      <c r="I536" s="40">
        <f t="shared" si="4"/>
        <v>0</v>
      </c>
      <c r="J536" s="56">
        <f t="shared" si="5"/>
        <v>0</v>
      </c>
      <c r="K536" s="57">
        <f>($G536+$I536)*THONG_TIN_CHUNG!B$12</f>
        <v>0</v>
      </c>
      <c r="L536" s="58">
        <v>0</v>
      </c>
      <c r="M536" s="59"/>
    </row>
    <row r="537" spans="2:13" ht="96.75" customHeight="1">
      <c r="B537" s="28"/>
      <c r="C537" s="28"/>
      <c r="D537" s="28"/>
      <c r="E537" s="39"/>
      <c r="F537" s="28"/>
      <c r="G537" s="28"/>
      <c r="H537" s="28">
        <v>5</v>
      </c>
      <c r="I537" s="40">
        <f t="shared" si="4"/>
        <v>0</v>
      </c>
      <c r="J537" s="56">
        <f t="shared" si="5"/>
        <v>0</v>
      </c>
      <c r="K537" s="57">
        <f>($G537+$I537)*THONG_TIN_CHUNG!B$12</f>
        <v>0</v>
      </c>
      <c r="L537" s="58">
        <v>0</v>
      </c>
      <c r="M537" s="59"/>
    </row>
    <row r="538" spans="2:13" ht="96.75" customHeight="1">
      <c r="B538" s="28"/>
      <c r="C538" s="28"/>
      <c r="D538" s="28"/>
      <c r="E538" s="39"/>
      <c r="F538" s="28"/>
      <c r="G538" s="28"/>
      <c r="H538" s="28">
        <v>5</v>
      </c>
      <c r="I538" s="40">
        <f t="shared" si="4"/>
        <v>0</v>
      </c>
      <c r="J538" s="56">
        <f t="shared" si="5"/>
        <v>0</v>
      </c>
      <c r="K538" s="57">
        <f>($G538+$I538)*THONG_TIN_CHUNG!B$12</f>
        <v>0</v>
      </c>
      <c r="L538" s="58">
        <v>0</v>
      </c>
      <c r="M538" s="59"/>
    </row>
    <row r="539" spans="2:13" ht="96.75" customHeight="1">
      <c r="B539" s="28"/>
      <c r="C539" s="28"/>
      <c r="D539" s="28"/>
      <c r="E539" s="39"/>
      <c r="F539" s="28"/>
      <c r="G539" s="28"/>
      <c r="H539" s="28">
        <v>5</v>
      </c>
      <c r="I539" s="40">
        <f t="shared" si="4"/>
        <v>0</v>
      </c>
      <c r="J539" s="56">
        <f t="shared" si="5"/>
        <v>0</v>
      </c>
      <c r="K539" s="57">
        <f>($G539+$I539)*THONG_TIN_CHUNG!B$12</f>
        <v>0</v>
      </c>
      <c r="L539" s="58">
        <v>0</v>
      </c>
      <c r="M539" s="59"/>
    </row>
    <row r="540" spans="2:13" ht="96.75" customHeight="1">
      <c r="B540" s="28"/>
      <c r="C540" s="28"/>
      <c r="D540" s="28"/>
      <c r="E540" s="39"/>
      <c r="F540" s="28"/>
      <c r="G540" s="28"/>
      <c r="H540" s="28">
        <v>5</v>
      </c>
      <c r="I540" s="40">
        <f t="shared" si="4"/>
        <v>0</v>
      </c>
      <c r="J540" s="56">
        <f t="shared" si="5"/>
        <v>0</v>
      </c>
      <c r="K540" s="57">
        <f>($G540+$I540)*THONG_TIN_CHUNG!B$12</f>
        <v>0</v>
      </c>
      <c r="L540" s="58">
        <v>0</v>
      </c>
      <c r="M540" s="59"/>
    </row>
    <row r="541" spans="2:13" ht="96.75" customHeight="1">
      <c r="B541" s="28"/>
      <c r="C541" s="28"/>
      <c r="D541" s="28"/>
      <c r="E541" s="39"/>
      <c r="F541" s="28"/>
      <c r="G541" s="28"/>
      <c r="H541" s="28">
        <v>5</v>
      </c>
      <c r="I541" s="40">
        <f t="shared" si="4"/>
        <v>0</v>
      </c>
      <c r="J541" s="56">
        <f t="shared" si="5"/>
        <v>0</v>
      </c>
      <c r="K541" s="57">
        <f>($G541+$I541)*THONG_TIN_CHUNG!B$12</f>
        <v>0</v>
      </c>
      <c r="L541" s="58">
        <v>0</v>
      </c>
      <c r="M541" s="59"/>
    </row>
    <row r="542" spans="2:13" ht="96.75" customHeight="1">
      <c r="B542" s="28"/>
      <c r="C542" s="28"/>
      <c r="D542" s="28"/>
      <c r="E542" s="39"/>
      <c r="F542" s="28"/>
      <c r="G542" s="28"/>
      <c r="H542" s="28">
        <v>5</v>
      </c>
      <c r="I542" s="40">
        <f t="shared" si="4"/>
        <v>0</v>
      </c>
      <c r="J542" s="56">
        <f t="shared" si="5"/>
        <v>0</v>
      </c>
      <c r="K542" s="57">
        <f>($G542+$I542)*THONG_TIN_CHUNG!B$12</f>
        <v>0</v>
      </c>
      <c r="L542" s="58">
        <v>0</v>
      </c>
      <c r="M542" s="59"/>
    </row>
    <row r="543" spans="2:13" ht="96.75" customHeight="1">
      <c r="B543" s="28"/>
      <c r="C543" s="28"/>
      <c r="D543" s="28"/>
      <c r="E543" s="39"/>
      <c r="F543" s="28"/>
      <c r="G543" s="28"/>
      <c r="H543" s="28">
        <v>5</v>
      </c>
      <c r="I543" s="40">
        <f t="shared" si="4"/>
        <v>0</v>
      </c>
      <c r="J543" s="56">
        <f t="shared" si="5"/>
        <v>0</v>
      </c>
      <c r="K543" s="57">
        <f>($G543+$I543)*THONG_TIN_CHUNG!B$12</f>
        <v>0</v>
      </c>
      <c r="L543" s="58">
        <v>0</v>
      </c>
      <c r="M543" s="59"/>
    </row>
    <row r="544" spans="2:13" ht="96.75" customHeight="1">
      <c r="B544" s="28"/>
      <c r="C544" s="28"/>
      <c r="D544" s="28"/>
      <c r="E544" s="39"/>
      <c r="F544" s="28"/>
      <c r="G544" s="28"/>
      <c r="H544" s="28">
        <v>5</v>
      </c>
      <c r="I544" s="40">
        <f t="shared" si="4"/>
        <v>0</v>
      </c>
      <c r="J544" s="56">
        <f t="shared" si="5"/>
        <v>0</v>
      </c>
      <c r="K544" s="57">
        <f>($G544+$I544)*THONG_TIN_CHUNG!B$12</f>
        <v>0</v>
      </c>
      <c r="L544" s="58">
        <v>0</v>
      </c>
      <c r="M544" s="59"/>
    </row>
    <row r="545" spans="2:13" ht="96.75" customHeight="1">
      <c r="B545" s="28"/>
      <c r="C545" s="28"/>
      <c r="D545" s="28"/>
      <c r="E545" s="39"/>
      <c r="F545" s="28"/>
      <c r="G545" s="28"/>
      <c r="H545" s="28">
        <v>5</v>
      </c>
      <c r="I545" s="40">
        <f t="shared" si="4"/>
        <v>0</v>
      </c>
      <c r="J545" s="56">
        <f t="shared" si="5"/>
        <v>0</v>
      </c>
      <c r="K545" s="57">
        <f>($G545+$I545)*THONG_TIN_CHUNG!B$12</f>
        <v>0</v>
      </c>
      <c r="L545" s="58">
        <v>0</v>
      </c>
      <c r="M545" s="59"/>
    </row>
    <row r="546" spans="2:13" ht="96.75" customHeight="1">
      <c r="B546" s="28"/>
      <c r="C546" s="28"/>
      <c r="D546" s="28"/>
      <c r="E546" s="39"/>
      <c r="F546" s="28"/>
      <c r="G546" s="28"/>
      <c r="H546" s="28">
        <v>5</v>
      </c>
      <c r="I546" s="40">
        <f t="shared" si="4"/>
        <v>0</v>
      </c>
      <c r="J546" s="56">
        <f t="shared" si="5"/>
        <v>0</v>
      </c>
      <c r="K546" s="57">
        <f>($G546+$I546)*THONG_TIN_CHUNG!B$12</f>
        <v>0</v>
      </c>
      <c r="L546" s="58">
        <v>0</v>
      </c>
      <c r="M546" s="59"/>
    </row>
    <row r="547" spans="2:13" ht="96.75" customHeight="1">
      <c r="B547" s="28"/>
      <c r="C547" s="28"/>
      <c r="D547" s="28"/>
      <c r="E547" s="39"/>
      <c r="F547" s="28"/>
      <c r="G547" s="28"/>
      <c r="H547" s="28">
        <v>5</v>
      </c>
      <c r="I547" s="40">
        <f t="shared" si="4"/>
        <v>0</v>
      </c>
      <c r="J547" s="56">
        <f t="shared" si="5"/>
        <v>0</v>
      </c>
      <c r="K547" s="57">
        <f>($G547+$I547)*THONG_TIN_CHUNG!B$12</f>
        <v>0</v>
      </c>
      <c r="L547" s="58">
        <v>0</v>
      </c>
      <c r="M547" s="59"/>
    </row>
    <row r="548" spans="2:13" ht="96.75" customHeight="1">
      <c r="B548" s="28"/>
      <c r="C548" s="28"/>
      <c r="D548" s="28"/>
      <c r="E548" s="39"/>
      <c r="F548" s="28"/>
      <c r="G548" s="28"/>
      <c r="H548" s="28">
        <v>5</v>
      </c>
      <c r="I548" s="40">
        <f t="shared" si="4"/>
        <v>0</v>
      </c>
      <c r="J548" s="56">
        <f t="shared" si="5"/>
        <v>0</v>
      </c>
      <c r="K548" s="57">
        <f>($G548+$I548)*THONG_TIN_CHUNG!B$12</f>
        <v>0</v>
      </c>
      <c r="L548" s="58">
        <v>0</v>
      </c>
      <c r="M548" s="59"/>
    </row>
    <row r="549" spans="2:13" ht="96.75" customHeight="1">
      <c r="B549" s="28"/>
      <c r="C549" s="28"/>
      <c r="D549" s="28"/>
      <c r="E549" s="39"/>
      <c r="F549" s="28"/>
      <c r="G549" s="28"/>
      <c r="H549" s="28">
        <v>5</v>
      </c>
      <c r="I549" s="40">
        <f t="shared" si="4"/>
        <v>0</v>
      </c>
      <c r="J549" s="56">
        <f t="shared" si="5"/>
        <v>0</v>
      </c>
      <c r="K549" s="57">
        <f>($G549+$I549)*THONG_TIN_CHUNG!B$12</f>
        <v>0</v>
      </c>
      <c r="L549" s="58">
        <v>0</v>
      </c>
      <c r="M549" s="59"/>
    </row>
    <row r="550" spans="2:13" ht="96.75" customHeight="1">
      <c r="B550" s="28"/>
      <c r="C550" s="28"/>
      <c r="D550" s="28"/>
      <c r="E550" s="39"/>
      <c r="F550" s="28"/>
      <c r="G550" s="28"/>
      <c r="H550" s="28">
        <v>5</v>
      </c>
      <c r="I550" s="40">
        <f t="shared" si="4"/>
        <v>0</v>
      </c>
      <c r="J550" s="56">
        <f t="shared" si="5"/>
        <v>0</v>
      </c>
      <c r="K550" s="57">
        <f>($G550+$I550)*THONG_TIN_CHUNG!B$12</f>
        <v>0</v>
      </c>
      <c r="L550" s="58">
        <v>0</v>
      </c>
      <c r="M550" s="59"/>
    </row>
    <row r="551" spans="2:13" ht="96.75" customHeight="1">
      <c r="B551" s="28"/>
      <c r="C551" s="28"/>
      <c r="D551" s="28"/>
      <c r="E551" s="39"/>
      <c r="F551" s="28"/>
      <c r="G551" s="28"/>
      <c r="H551" s="28">
        <v>5</v>
      </c>
      <c r="I551" s="40">
        <f t="shared" si="4"/>
        <v>0</v>
      </c>
      <c r="J551" s="56">
        <f t="shared" si="5"/>
        <v>0</v>
      </c>
      <c r="K551" s="57">
        <f>($G551+$I551)*THONG_TIN_CHUNG!B$12</f>
        <v>0</v>
      </c>
      <c r="L551" s="58">
        <v>0</v>
      </c>
      <c r="M551" s="59"/>
    </row>
    <row r="552" spans="2:13" ht="96.75" customHeight="1">
      <c r="B552" s="28"/>
      <c r="C552" s="28"/>
      <c r="D552" s="28"/>
      <c r="E552" s="39"/>
      <c r="F552" s="28"/>
      <c r="G552" s="28"/>
      <c r="H552" s="28">
        <v>5</v>
      </c>
      <c r="I552" s="40">
        <f t="shared" si="4"/>
        <v>0</v>
      </c>
      <c r="J552" s="56">
        <f t="shared" si="5"/>
        <v>0</v>
      </c>
      <c r="K552" s="57">
        <f>($G552+$I552)*THONG_TIN_CHUNG!B$12</f>
        <v>0</v>
      </c>
      <c r="L552" s="58">
        <v>0</v>
      </c>
      <c r="M552" s="59"/>
    </row>
    <row r="553" spans="2:13" ht="96.75" customHeight="1">
      <c r="B553" s="28"/>
      <c r="C553" s="28"/>
      <c r="D553" s="28"/>
      <c r="E553" s="39"/>
      <c r="F553" s="28"/>
      <c r="G553" s="28"/>
      <c r="H553" s="28">
        <v>5</v>
      </c>
      <c r="I553" s="40">
        <f t="shared" si="4"/>
        <v>0</v>
      </c>
      <c r="J553" s="56">
        <f t="shared" si="5"/>
        <v>0</v>
      </c>
      <c r="K553" s="57">
        <f>($G553+$I553)*THONG_TIN_CHUNG!B$12</f>
        <v>0</v>
      </c>
      <c r="L553" s="58">
        <v>0</v>
      </c>
      <c r="M553" s="59"/>
    </row>
    <row r="554" spans="2:13" ht="96.75" customHeight="1">
      <c r="B554" s="28"/>
      <c r="C554" s="28"/>
      <c r="D554" s="28"/>
      <c r="E554" s="39"/>
      <c r="F554" s="28"/>
      <c r="G554" s="28"/>
      <c r="H554" s="28">
        <v>5</v>
      </c>
      <c r="I554" s="40">
        <f t="shared" si="4"/>
        <v>0</v>
      </c>
      <c r="J554" s="56">
        <f t="shared" si="5"/>
        <v>0</v>
      </c>
      <c r="K554" s="57">
        <f>($G554+$I554)*THONG_TIN_CHUNG!B$12</f>
        <v>0</v>
      </c>
      <c r="L554" s="58">
        <v>0</v>
      </c>
      <c r="M554" s="59"/>
    </row>
    <row r="555" spans="2:13" ht="96.75" customHeight="1">
      <c r="B555" s="28"/>
      <c r="C555" s="28"/>
      <c r="D555" s="28"/>
      <c r="E555" s="39"/>
      <c r="F555" s="28"/>
      <c r="G555" s="28"/>
      <c r="H555" s="28">
        <v>5</v>
      </c>
      <c r="I555" s="40">
        <f t="shared" si="4"/>
        <v>0</v>
      </c>
      <c r="J555" s="56">
        <f t="shared" si="5"/>
        <v>0</v>
      </c>
      <c r="K555" s="57">
        <f>($G555+$I555)*THONG_TIN_CHUNG!B$12</f>
        <v>0</v>
      </c>
      <c r="L555" s="58">
        <v>0</v>
      </c>
      <c r="M555" s="59"/>
    </row>
    <row r="556" spans="2:13" ht="96.75" customHeight="1">
      <c r="B556" s="28"/>
      <c r="C556" s="28"/>
      <c r="D556" s="28"/>
      <c r="E556" s="39"/>
      <c r="F556" s="28"/>
      <c r="G556" s="28"/>
      <c r="H556" s="28">
        <v>5</v>
      </c>
      <c r="I556" s="40">
        <f t="shared" si="4"/>
        <v>0</v>
      </c>
      <c r="J556" s="56">
        <f t="shared" si="5"/>
        <v>0</v>
      </c>
      <c r="K556" s="57">
        <f>($G556+$I556)*THONG_TIN_CHUNG!B$12</f>
        <v>0</v>
      </c>
      <c r="L556" s="58">
        <v>0</v>
      </c>
      <c r="M556" s="59"/>
    </row>
    <row r="557" spans="2:13" ht="96.75" customHeight="1">
      <c r="B557" s="28"/>
      <c r="C557" s="28"/>
      <c r="D557" s="28"/>
      <c r="E557" s="39"/>
      <c r="F557" s="28"/>
      <c r="G557" s="28"/>
      <c r="H557" s="28">
        <v>5</v>
      </c>
      <c r="I557" s="40">
        <f t="shared" si="4"/>
        <v>0</v>
      </c>
      <c r="J557" s="56">
        <f t="shared" si="5"/>
        <v>0</v>
      </c>
      <c r="K557" s="57">
        <f>($G557+$I557)*THONG_TIN_CHUNG!B$12</f>
        <v>0</v>
      </c>
      <c r="L557" s="58">
        <v>0</v>
      </c>
      <c r="M557" s="59"/>
    </row>
    <row r="558" spans="2:13" ht="96.75" customHeight="1">
      <c r="B558" s="28"/>
      <c r="C558" s="28"/>
      <c r="D558" s="28"/>
      <c r="E558" s="39"/>
      <c r="F558" s="28"/>
      <c r="G558" s="28"/>
      <c r="H558" s="28">
        <v>5</v>
      </c>
      <c r="I558" s="40">
        <f t="shared" si="4"/>
        <v>0</v>
      </c>
      <c r="J558" s="56">
        <f t="shared" si="5"/>
        <v>0</v>
      </c>
      <c r="K558" s="57">
        <f>($G558+$I558)*THONG_TIN_CHUNG!B$12</f>
        <v>0</v>
      </c>
      <c r="L558" s="58">
        <v>0</v>
      </c>
      <c r="M558" s="59"/>
    </row>
    <row r="559" spans="2:13" ht="96.75" customHeight="1">
      <c r="B559" s="28"/>
      <c r="C559" s="28"/>
      <c r="D559" s="28"/>
      <c r="E559" s="39"/>
      <c r="F559" s="28"/>
      <c r="G559" s="28"/>
      <c r="H559" s="28">
        <v>5</v>
      </c>
      <c r="I559" s="40">
        <f t="shared" si="4"/>
        <v>0</v>
      </c>
      <c r="J559" s="56">
        <f t="shared" si="5"/>
        <v>0</v>
      </c>
      <c r="K559" s="57">
        <f>($G559+$I559)*THONG_TIN_CHUNG!B$12</f>
        <v>0</v>
      </c>
      <c r="L559" s="58">
        <v>0</v>
      </c>
      <c r="M559" s="59"/>
    </row>
    <row r="560" spans="2:13" ht="96.75" customHeight="1">
      <c r="B560" s="28"/>
      <c r="C560" s="28"/>
      <c r="D560" s="28"/>
      <c r="E560" s="39"/>
      <c r="F560" s="28"/>
      <c r="G560" s="28"/>
      <c r="H560" s="28">
        <v>5</v>
      </c>
      <c r="I560" s="40">
        <f t="shared" si="4"/>
        <v>0</v>
      </c>
      <c r="J560" s="56">
        <f t="shared" si="5"/>
        <v>0</v>
      </c>
      <c r="K560" s="57">
        <f>($G560+$I560)*THONG_TIN_CHUNG!B$12</f>
        <v>0</v>
      </c>
      <c r="L560" s="58">
        <v>0</v>
      </c>
      <c r="M560" s="59"/>
    </row>
    <row r="561" spans="2:13" ht="96.75" customHeight="1">
      <c r="B561" s="28"/>
      <c r="C561" s="28"/>
      <c r="D561" s="28"/>
      <c r="E561" s="39"/>
      <c r="F561" s="28"/>
      <c r="G561" s="28"/>
      <c r="H561" s="28">
        <v>5</v>
      </c>
      <c r="I561" s="40">
        <f t="shared" si="4"/>
        <v>0</v>
      </c>
      <c r="J561" s="56">
        <f t="shared" si="5"/>
        <v>0</v>
      </c>
      <c r="K561" s="57">
        <f>($G561+$I561)*THONG_TIN_CHUNG!B$12</f>
        <v>0</v>
      </c>
      <c r="L561" s="58">
        <v>0</v>
      </c>
      <c r="M561" s="59"/>
    </row>
    <row r="562" spans="2:13" ht="96.75" customHeight="1">
      <c r="B562" s="28"/>
      <c r="C562" s="28"/>
      <c r="D562" s="28"/>
      <c r="E562" s="39"/>
      <c r="F562" s="28"/>
      <c r="G562" s="28"/>
      <c r="H562" s="28">
        <v>5</v>
      </c>
      <c r="I562" s="40">
        <f t="shared" si="4"/>
        <v>0</v>
      </c>
      <c r="J562" s="56">
        <f t="shared" si="5"/>
        <v>0</v>
      </c>
      <c r="K562" s="57">
        <f>($G562+$I562)*THONG_TIN_CHUNG!B$12</f>
        <v>0</v>
      </c>
      <c r="L562" s="58">
        <v>0</v>
      </c>
      <c r="M562" s="59"/>
    </row>
    <row r="563" spans="2:13" ht="96.75" customHeight="1">
      <c r="B563" s="28"/>
      <c r="C563" s="28"/>
      <c r="D563" s="28"/>
      <c r="E563" s="39"/>
      <c r="F563" s="28"/>
      <c r="G563" s="28"/>
      <c r="H563" s="28">
        <v>5</v>
      </c>
      <c r="I563" s="40">
        <f t="shared" si="4"/>
        <v>0</v>
      </c>
      <c r="J563" s="56">
        <f t="shared" si="5"/>
        <v>0</v>
      </c>
      <c r="K563" s="57">
        <f>($G563+$I563)*THONG_TIN_CHUNG!B$12</f>
        <v>0</v>
      </c>
      <c r="L563" s="58">
        <v>0</v>
      </c>
      <c r="M563" s="59"/>
    </row>
    <row r="564" spans="2:13" ht="96.75" customHeight="1">
      <c r="B564" s="28"/>
      <c r="C564" s="28"/>
      <c r="D564" s="28"/>
      <c r="E564" s="39"/>
      <c r="F564" s="28"/>
      <c r="G564" s="28"/>
      <c r="H564" s="28">
        <v>5</v>
      </c>
      <c r="I564" s="40">
        <f t="shared" si="4"/>
        <v>0</v>
      </c>
      <c r="J564" s="56">
        <f t="shared" si="5"/>
        <v>0</v>
      </c>
      <c r="K564" s="57">
        <f>($G564+$I564)*THONG_TIN_CHUNG!B$12</f>
        <v>0</v>
      </c>
      <c r="L564" s="58">
        <v>0</v>
      </c>
      <c r="M564" s="59"/>
    </row>
    <row r="565" spans="2:13" ht="96.75" customHeight="1">
      <c r="B565" s="28"/>
      <c r="C565" s="28"/>
      <c r="D565" s="28"/>
      <c r="E565" s="39"/>
      <c r="F565" s="28"/>
      <c r="G565" s="28"/>
      <c r="H565" s="28">
        <v>5</v>
      </c>
      <c r="I565" s="40">
        <f t="shared" si="4"/>
        <v>0</v>
      </c>
      <c r="J565" s="56">
        <f t="shared" si="5"/>
        <v>0</v>
      </c>
      <c r="K565" s="57">
        <f>($G565+$I565)*THONG_TIN_CHUNG!B$12</f>
        <v>0</v>
      </c>
      <c r="L565" s="58">
        <v>0</v>
      </c>
      <c r="M565" s="59"/>
    </row>
    <row r="566" spans="2:13" ht="96.75" customHeight="1">
      <c r="B566" s="28"/>
      <c r="C566" s="28"/>
      <c r="D566" s="28"/>
      <c r="E566" s="39"/>
      <c r="F566" s="28"/>
      <c r="G566" s="28"/>
      <c r="H566" s="28">
        <v>5</v>
      </c>
      <c r="I566" s="40">
        <f t="shared" si="4"/>
        <v>0</v>
      </c>
      <c r="J566" s="56">
        <f t="shared" si="5"/>
        <v>0</v>
      </c>
      <c r="K566" s="57">
        <f>($G566+$I566)*THONG_TIN_CHUNG!B$12</f>
        <v>0</v>
      </c>
      <c r="L566" s="58">
        <v>0</v>
      </c>
      <c r="M566" s="59"/>
    </row>
    <row r="567" spans="2:13" ht="96.75" customHeight="1">
      <c r="B567" s="28"/>
      <c r="C567" s="28"/>
      <c r="D567" s="28"/>
      <c r="E567" s="39"/>
      <c r="F567" s="28"/>
      <c r="G567" s="28"/>
      <c r="H567" s="28">
        <v>5</v>
      </c>
      <c r="I567" s="40">
        <f t="shared" si="4"/>
        <v>0</v>
      </c>
      <c r="J567" s="56">
        <f t="shared" si="5"/>
        <v>0</v>
      </c>
      <c r="K567" s="57">
        <f>($G567+$I567)*THONG_TIN_CHUNG!B$12</f>
        <v>0</v>
      </c>
      <c r="L567" s="58">
        <v>0</v>
      </c>
      <c r="M567" s="59"/>
    </row>
    <row r="568" spans="2:13" ht="96.75" customHeight="1">
      <c r="B568" s="28"/>
      <c r="C568" s="28"/>
      <c r="D568" s="28"/>
      <c r="E568" s="39"/>
      <c r="F568" s="28"/>
      <c r="G568" s="28"/>
      <c r="H568" s="28">
        <v>5</v>
      </c>
      <c r="I568" s="40">
        <f t="shared" si="4"/>
        <v>0</v>
      </c>
      <c r="J568" s="56">
        <f t="shared" si="5"/>
        <v>0</v>
      </c>
      <c r="K568" s="57">
        <f>($G568+$I568)*THONG_TIN_CHUNG!B$12</f>
        <v>0</v>
      </c>
      <c r="L568" s="58">
        <v>0</v>
      </c>
      <c r="M568" s="59"/>
    </row>
    <row r="569" spans="2:13" ht="96.75" customHeight="1">
      <c r="B569" s="28"/>
      <c r="C569" s="28"/>
      <c r="D569" s="28"/>
      <c r="E569" s="39"/>
      <c r="F569" s="28"/>
      <c r="G569" s="28"/>
      <c r="H569" s="28">
        <v>5</v>
      </c>
      <c r="I569" s="40">
        <f t="shared" si="4"/>
        <v>0</v>
      </c>
      <c r="J569" s="56">
        <f t="shared" si="5"/>
        <v>0</v>
      </c>
      <c r="K569" s="57">
        <f>($G569+$I569)*THONG_TIN_CHUNG!B$12</f>
        <v>0</v>
      </c>
      <c r="L569" s="58">
        <v>0</v>
      </c>
      <c r="M569" s="59"/>
    </row>
    <row r="570" spans="2:13" ht="96.75" customHeight="1">
      <c r="B570" s="28"/>
      <c r="C570" s="28"/>
      <c r="D570" s="28"/>
      <c r="E570" s="39"/>
      <c r="F570" s="28"/>
      <c r="G570" s="28"/>
      <c r="H570" s="28">
        <v>5</v>
      </c>
      <c r="I570" s="40">
        <f t="shared" si="4"/>
        <v>0</v>
      </c>
      <c r="J570" s="56">
        <f t="shared" si="5"/>
        <v>0</v>
      </c>
      <c r="K570" s="57">
        <f>($G570+$I570)*THONG_TIN_CHUNG!B$12</f>
        <v>0</v>
      </c>
      <c r="L570" s="58">
        <v>0</v>
      </c>
      <c r="M570" s="59"/>
    </row>
    <row r="571" spans="2:13" ht="96.75" customHeight="1">
      <c r="B571" s="28"/>
      <c r="C571" s="28"/>
      <c r="D571" s="28"/>
      <c r="E571" s="39"/>
      <c r="F571" s="28"/>
      <c r="G571" s="28"/>
      <c r="H571" s="28">
        <v>5</v>
      </c>
      <c r="I571" s="40">
        <f t="shared" si="4"/>
        <v>0</v>
      </c>
      <c r="J571" s="56">
        <f t="shared" si="5"/>
        <v>0</v>
      </c>
      <c r="K571" s="57">
        <f>($G571+$I571)*THONG_TIN_CHUNG!B$12</f>
        <v>0</v>
      </c>
      <c r="L571" s="58">
        <v>0</v>
      </c>
      <c r="M571" s="59"/>
    </row>
    <row r="572" spans="2:13" ht="96.75" customHeight="1">
      <c r="B572" s="28"/>
      <c r="C572" s="28"/>
      <c r="D572" s="28"/>
      <c r="E572" s="39"/>
      <c r="F572" s="28"/>
      <c r="G572" s="28"/>
      <c r="H572" s="28">
        <v>5</v>
      </c>
      <c r="I572" s="40">
        <f t="shared" si="4"/>
        <v>0</v>
      </c>
      <c r="J572" s="56">
        <f t="shared" si="5"/>
        <v>0</v>
      </c>
      <c r="K572" s="57">
        <f>($G572+$I572)*THONG_TIN_CHUNG!B$12</f>
        <v>0</v>
      </c>
      <c r="L572" s="58">
        <v>0</v>
      </c>
      <c r="M572" s="59"/>
    </row>
    <row r="573" spans="2:13" ht="96.75" customHeight="1">
      <c r="B573" s="28"/>
      <c r="C573" s="28"/>
      <c r="D573" s="28"/>
      <c r="E573" s="39"/>
      <c r="F573" s="28"/>
      <c r="G573" s="28"/>
      <c r="H573" s="28">
        <v>5</v>
      </c>
      <c r="I573" s="40">
        <f t="shared" si="4"/>
        <v>0</v>
      </c>
      <c r="J573" s="56">
        <f t="shared" si="5"/>
        <v>0</v>
      </c>
      <c r="K573" s="57">
        <f>($G573+$I573)*THONG_TIN_CHUNG!B$12</f>
        <v>0</v>
      </c>
      <c r="L573" s="58">
        <v>0</v>
      </c>
      <c r="M573" s="59"/>
    </row>
    <row r="574" spans="2:13" ht="96.75" customHeight="1">
      <c r="B574" s="28"/>
      <c r="C574" s="28"/>
      <c r="D574" s="28"/>
      <c r="E574" s="39"/>
      <c r="F574" s="28"/>
      <c r="G574" s="28"/>
      <c r="H574" s="28">
        <v>5</v>
      </c>
      <c r="I574" s="40">
        <f t="shared" si="4"/>
        <v>0</v>
      </c>
      <c r="J574" s="56">
        <f t="shared" si="5"/>
        <v>0</v>
      </c>
      <c r="K574" s="57">
        <f>($G574+$I574)*THONG_TIN_CHUNG!B$12</f>
        <v>0</v>
      </c>
      <c r="L574" s="58">
        <v>0</v>
      </c>
      <c r="M574" s="59"/>
    </row>
    <row r="575" spans="2:13" ht="96.75" customHeight="1">
      <c r="B575" s="28"/>
      <c r="C575" s="28"/>
      <c r="D575" s="28"/>
      <c r="E575" s="39"/>
      <c r="F575" s="28"/>
      <c r="G575" s="28"/>
      <c r="H575" s="28">
        <v>5</v>
      </c>
      <c r="I575" s="40">
        <f t="shared" si="4"/>
        <v>0</v>
      </c>
      <c r="J575" s="56">
        <f t="shared" si="5"/>
        <v>0</v>
      </c>
      <c r="K575" s="57">
        <f>($G575+$I575)*THONG_TIN_CHUNG!B$12</f>
        <v>0</v>
      </c>
      <c r="L575" s="58">
        <v>0</v>
      </c>
      <c r="M575" s="59"/>
    </row>
    <row r="576" spans="2:13" ht="96.75" customHeight="1">
      <c r="B576" s="28"/>
      <c r="C576" s="28"/>
      <c r="D576" s="28"/>
      <c r="E576" s="39"/>
      <c r="F576" s="28"/>
      <c r="G576" s="28"/>
      <c r="H576" s="28">
        <v>5</v>
      </c>
      <c r="I576" s="40">
        <f t="shared" si="4"/>
        <v>0</v>
      </c>
      <c r="J576" s="56">
        <f t="shared" si="5"/>
        <v>0</v>
      </c>
      <c r="K576" s="57">
        <f>($G576+$I576)*THONG_TIN_CHUNG!B$12</f>
        <v>0</v>
      </c>
      <c r="L576" s="58">
        <v>0</v>
      </c>
      <c r="M576" s="59"/>
    </row>
    <row r="577" spans="2:13" ht="96.75" customHeight="1">
      <c r="B577" s="28"/>
      <c r="C577" s="28"/>
      <c r="D577" s="28"/>
      <c r="E577" s="39"/>
      <c r="F577" s="28"/>
      <c r="G577" s="28"/>
      <c r="H577" s="28">
        <v>5</v>
      </c>
      <c r="I577" s="40">
        <f t="shared" si="4"/>
        <v>0</v>
      </c>
      <c r="J577" s="56">
        <f t="shared" si="5"/>
        <v>0</v>
      </c>
      <c r="K577" s="57">
        <f>($G577+$I577)*THONG_TIN_CHUNG!B$12</f>
        <v>0</v>
      </c>
      <c r="L577" s="58">
        <v>0</v>
      </c>
      <c r="M577" s="59"/>
    </row>
    <row r="578" spans="2:13" ht="96.75" customHeight="1">
      <c r="B578" s="28"/>
      <c r="C578" s="28"/>
      <c r="D578" s="28"/>
      <c r="E578" s="39"/>
      <c r="F578" s="28"/>
      <c r="G578" s="28"/>
      <c r="H578" s="28">
        <v>5</v>
      </c>
      <c r="I578" s="40">
        <f t="shared" si="4"/>
        <v>0</v>
      </c>
      <c r="J578" s="56">
        <f t="shared" si="5"/>
        <v>0</v>
      </c>
      <c r="K578" s="57">
        <f>($G578+$I578)*THONG_TIN_CHUNG!B$12</f>
        <v>0</v>
      </c>
      <c r="L578" s="58">
        <v>0</v>
      </c>
      <c r="M578" s="59"/>
    </row>
    <row r="579" spans="2:13" ht="96.75" customHeight="1">
      <c r="B579" s="28"/>
      <c r="C579" s="28"/>
      <c r="D579" s="28"/>
      <c r="E579" s="39"/>
      <c r="F579" s="28"/>
      <c r="G579" s="28"/>
      <c r="H579" s="28">
        <v>5</v>
      </c>
      <c r="I579" s="40">
        <f t="shared" si="4"/>
        <v>0</v>
      </c>
      <c r="J579" s="56">
        <f t="shared" si="5"/>
        <v>0</v>
      </c>
      <c r="K579" s="57">
        <f>($G579+$I579)*THONG_TIN_CHUNG!B$12</f>
        <v>0</v>
      </c>
      <c r="L579" s="58">
        <v>0</v>
      </c>
      <c r="M579" s="59"/>
    </row>
    <row r="580" spans="2:13" ht="96.75" customHeight="1">
      <c r="B580" s="28"/>
      <c r="C580" s="28"/>
      <c r="D580" s="28"/>
      <c r="E580" s="39"/>
      <c r="F580" s="28"/>
      <c r="G580" s="28"/>
      <c r="H580" s="28">
        <v>5</v>
      </c>
      <c r="I580" s="40">
        <f t="shared" si="4"/>
        <v>0</v>
      </c>
      <c r="J580" s="56">
        <f t="shared" si="5"/>
        <v>0</v>
      </c>
      <c r="K580" s="57">
        <f>($G580+$I580)*THONG_TIN_CHUNG!B$12</f>
        <v>0</v>
      </c>
      <c r="L580" s="58">
        <v>0</v>
      </c>
      <c r="M580" s="59"/>
    </row>
    <row r="581" spans="2:13" ht="96.75" customHeight="1">
      <c r="B581" s="28"/>
      <c r="C581" s="28"/>
      <c r="D581" s="28"/>
      <c r="E581" s="39"/>
      <c r="F581" s="28"/>
      <c r="G581" s="28"/>
      <c r="H581" s="28">
        <v>5</v>
      </c>
      <c r="I581" s="40">
        <f t="shared" si="4"/>
        <v>0</v>
      </c>
      <c r="J581" s="56">
        <f t="shared" si="5"/>
        <v>0</v>
      </c>
      <c r="K581" s="57">
        <f>($G581+$I581)*THONG_TIN_CHUNG!B$12</f>
        <v>0</v>
      </c>
      <c r="L581" s="58">
        <v>0</v>
      </c>
      <c r="M581" s="59"/>
    </row>
    <row r="582" spans="2:13" ht="96.75" customHeight="1">
      <c r="B582" s="28"/>
      <c r="C582" s="28"/>
      <c r="D582" s="28"/>
      <c r="E582" s="39"/>
      <c r="F582" s="28"/>
      <c r="G582" s="28"/>
      <c r="H582" s="28">
        <v>5</v>
      </c>
      <c r="I582" s="40">
        <f t="shared" si="4"/>
        <v>0</v>
      </c>
      <c r="J582" s="56">
        <f t="shared" si="5"/>
        <v>0</v>
      </c>
      <c r="K582" s="57">
        <f>($G582+$I582)*THONG_TIN_CHUNG!B$12</f>
        <v>0</v>
      </c>
      <c r="L582" s="58">
        <v>0</v>
      </c>
      <c r="M582" s="59"/>
    </row>
    <row r="583" spans="2:13" ht="96.75" customHeight="1">
      <c r="B583" s="28"/>
      <c r="C583" s="28"/>
      <c r="D583" s="28"/>
      <c r="E583" s="39"/>
      <c r="F583" s="28"/>
      <c r="G583" s="28"/>
      <c r="H583" s="28">
        <v>5</v>
      </c>
      <c r="I583" s="40">
        <f t="shared" si="4"/>
        <v>0</v>
      </c>
      <c r="J583" s="56">
        <f t="shared" si="5"/>
        <v>0</v>
      </c>
      <c r="K583" s="57">
        <f>($G583+$I583)*THONG_TIN_CHUNG!B$12</f>
        <v>0</v>
      </c>
      <c r="L583" s="58">
        <v>0</v>
      </c>
      <c r="M583" s="59"/>
    </row>
    <row r="584" spans="2:13" ht="96.75" customHeight="1">
      <c r="B584" s="28"/>
      <c r="C584" s="28"/>
      <c r="D584" s="28"/>
      <c r="E584" s="39"/>
      <c r="F584" s="28"/>
      <c r="G584" s="28"/>
      <c r="H584" s="28">
        <v>5</v>
      </c>
      <c r="I584" s="40">
        <f t="shared" si="4"/>
        <v>0</v>
      </c>
      <c r="J584" s="56">
        <f t="shared" si="5"/>
        <v>0</v>
      </c>
      <c r="K584" s="57">
        <f>($G584+$I584)*THONG_TIN_CHUNG!B$12</f>
        <v>0</v>
      </c>
      <c r="L584" s="58">
        <v>0</v>
      </c>
      <c r="M584" s="59"/>
    </row>
    <row r="585" spans="2:13" ht="96.75" customHeight="1">
      <c r="B585" s="28"/>
      <c r="C585" s="28"/>
      <c r="D585" s="28"/>
      <c r="E585" s="39"/>
      <c r="F585" s="28"/>
      <c r="G585" s="28"/>
      <c r="H585" s="28">
        <v>5</v>
      </c>
      <c r="I585" s="40">
        <f t="shared" si="4"/>
        <v>0</v>
      </c>
      <c r="J585" s="56">
        <f t="shared" si="5"/>
        <v>0</v>
      </c>
      <c r="K585" s="57">
        <f>($G585+$I585)*THONG_TIN_CHUNG!B$12</f>
        <v>0</v>
      </c>
      <c r="L585" s="58">
        <v>0</v>
      </c>
      <c r="M585" s="59"/>
    </row>
    <row r="586" spans="2:13" ht="96.75" customHeight="1">
      <c r="B586" s="28"/>
      <c r="C586" s="28"/>
      <c r="D586" s="28"/>
      <c r="E586" s="39"/>
      <c r="F586" s="28"/>
      <c r="G586" s="28"/>
      <c r="H586" s="28">
        <v>5</v>
      </c>
      <c r="I586" s="40">
        <f t="shared" si="4"/>
        <v>0</v>
      </c>
      <c r="J586" s="56">
        <f t="shared" si="5"/>
        <v>0</v>
      </c>
      <c r="K586" s="57">
        <f>($G586+$I586)*THONG_TIN_CHUNG!B$12</f>
        <v>0</v>
      </c>
      <c r="L586" s="58">
        <v>0</v>
      </c>
      <c r="M586" s="59"/>
    </row>
    <row r="587" spans="2:13" ht="96.75" customHeight="1">
      <c r="B587" s="28"/>
      <c r="C587" s="28"/>
      <c r="D587" s="28"/>
      <c r="E587" s="39"/>
      <c r="F587" s="28"/>
      <c r="G587" s="28"/>
      <c r="H587" s="28">
        <v>5</v>
      </c>
      <c r="I587" s="40">
        <f t="shared" si="4"/>
        <v>0</v>
      </c>
      <c r="J587" s="56">
        <f t="shared" si="5"/>
        <v>0</v>
      </c>
      <c r="K587" s="57">
        <f>($G587+$I587)*THONG_TIN_CHUNG!B$12</f>
        <v>0</v>
      </c>
      <c r="L587" s="58">
        <v>0</v>
      </c>
      <c r="M587" s="59"/>
    </row>
    <row r="588" spans="2:13" ht="96.75" customHeight="1">
      <c r="B588" s="28"/>
      <c r="C588" s="28"/>
      <c r="D588" s="28"/>
      <c r="E588" s="39"/>
      <c r="F588" s="28"/>
      <c r="G588" s="28"/>
      <c r="H588" s="28">
        <v>5</v>
      </c>
      <c r="I588" s="40">
        <f t="shared" si="4"/>
        <v>0</v>
      </c>
      <c r="J588" s="56">
        <f t="shared" si="5"/>
        <v>0</v>
      </c>
      <c r="K588" s="57">
        <f>($G588+$I588)*THONG_TIN_CHUNG!B$12</f>
        <v>0</v>
      </c>
      <c r="L588" s="58">
        <v>0</v>
      </c>
      <c r="M588" s="59"/>
    </row>
    <row r="589" spans="2:13" ht="96.75" customHeight="1">
      <c r="B589" s="28"/>
      <c r="C589" s="28"/>
      <c r="D589" s="28"/>
      <c r="E589" s="39"/>
      <c r="F589" s="28"/>
      <c r="G589" s="28"/>
      <c r="H589" s="28">
        <v>5</v>
      </c>
      <c r="I589" s="40">
        <f t="shared" si="4"/>
        <v>0</v>
      </c>
      <c r="J589" s="56">
        <f t="shared" si="5"/>
        <v>0</v>
      </c>
      <c r="K589" s="57">
        <f>($G589+$I589)*THONG_TIN_CHUNG!B$12</f>
        <v>0</v>
      </c>
      <c r="L589" s="58">
        <v>0</v>
      </c>
      <c r="M589" s="59"/>
    </row>
    <row r="590" spans="2:13" ht="96.75" customHeight="1">
      <c r="B590" s="28"/>
      <c r="C590" s="28"/>
      <c r="D590" s="28"/>
      <c r="E590" s="39"/>
      <c r="F590" s="28"/>
      <c r="G590" s="28"/>
      <c r="H590" s="28">
        <v>5</v>
      </c>
      <c r="I590" s="40">
        <f t="shared" si="4"/>
        <v>0</v>
      </c>
      <c r="J590" s="56">
        <f t="shared" si="5"/>
        <v>0</v>
      </c>
      <c r="K590" s="57">
        <f>($G590+$I590)*THONG_TIN_CHUNG!B$12</f>
        <v>0</v>
      </c>
      <c r="L590" s="58">
        <v>0</v>
      </c>
      <c r="M590" s="59"/>
    </row>
    <row r="591" spans="2:13" ht="96.75" customHeight="1">
      <c r="B591" s="28"/>
      <c r="C591" s="28"/>
      <c r="D591" s="28"/>
      <c r="E591" s="39"/>
      <c r="F591" s="28"/>
      <c r="G591" s="28"/>
      <c r="H591" s="28">
        <v>5</v>
      </c>
      <c r="I591" s="40">
        <f t="shared" si="4"/>
        <v>0</v>
      </c>
      <c r="J591" s="56">
        <f t="shared" si="5"/>
        <v>0</v>
      </c>
      <c r="K591" s="57">
        <f>($G591+$I591)*THONG_TIN_CHUNG!B$12</f>
        <v>0</v>
      </c>
      <c r="L591" s="58">
        <v>0</v>
      </c>
      <c r="M591" s="59"/>
    </row>
    <row r="592" spans="2:13" ht="96.75" customHeight="1">
      <c r="B592" s="28"/>
      <c r="C592" s="28"/>
      <c r="D592" s="28"/>
      <c r="E592" s="39"/>
      <c r="F592" s="28"/>
      <c r="G592" s="28"/>
      <c r="H592" s="28">
        <v>5</v>
      </c>
      <c r="I592" s="40">
        <f t="shared" si="4"/>
        <v>0</v>
      </c>
      <c r="J592" s="56">
        <f t="shared" si="5"/>
        <v>0</v>
      </c>
      <c r="K592" s="57">
        <f>($G592+$I592)*THONG_TIN_CHUNG!B$12</f>
        <v>0</v>
      </c>
      <c r="L592" s="58">
        <v>0</v>
      </c>
      <c r="M592" s="59"/>
    </row>
    <row r="593" spans="2:13" ht="96.75" customHeight="1">
      <c r="B593" s="28"/>
      <c r="C593" s="28"/>
      <c r="D593" s="28"/>
      <c r="E593" s="39"/>
      <c r="F593" s="28"/>
      <c r="G593" s="28"/>
      <c r="H593" s="28">
        <v>5</v>
      </c>
      <c r="I593" s="40">
        <f t="shared" si="4"/>
        <v>0</v>
      </c>
      <c r="J593" s="56">
        <f t="shared" si="5"/>
        <v>0</v>
      </c>
      <c r="K593" s="57">
        <f>($G593+$I593)*THONG_TIN_CHUNG!B$12</f>
        <v>0</v>
      </c>
      <c r="L593" s="58">
        <v>0</v>
      </c>
      <c r="M593" s="59"/>
    </row>
    <row r="594" spans="2:13" ht="96.75" customHeight="1">
      <c r="B594" s="28"/>
      <c r="C594" s="28"/>
      <c r="D594" s="28"/>
      <c r="E594" s="39"/>
      <c r="F594" s="28"/>
      <c r="G594" s="28"/>
      <c r="H594" s="28">
        <v>5</v>
      </c>
      <c r="I594" s="40">
        <f t="shared" si="4"/>
        <v>0</v>
      </c>
      <c r="J594" s="56">
        <f t="shared" si="5"/>
        <v>0</v>
      </c>
      <c r="K594" s="57">
        <f>($G594+$I594)*THONG_TIN_CHUNG!B$12</f>
        <v>0</v>
      </c>
      <c r="L594" s="58">
        <v>0</v>
      </c>
      <c r="M594" s="59"/>
    </row>
    <row r="595" spans="2:13" ht="96.75" customHeight="1">
      <c r="B595" s="28"/>
      <c r="C595" s="28"/>
      <c r="D595" s="28"/>
      <c r="E595" s="39"/>
      <c r="F595" s="28"/>
      <c r="G595" s="28"/>
      <c r="H595" s="28">
        <v>5</v>
      </c>
      <c r="I595" s="40">
        <f t="shared" si="4"/>
        <v>0</v>
      </c>
      <c r="J595" s="56">
        <f t="shared" si="5"/>
        <v>0</v>
      </c>
      <c r="K595" s="57">
        <f>($G595+$I595)*THONG_TIN_CHUNG!B$12</f>
        <v>0</v>
      </c>
      <c r="L595" s="58">
        <v>0</v>
      </c>
      <c r="M595" s="59"/>
    </row>
    <row r="596" spans="2:13" ht="96.75" customHeight="1">
      <c r="B596" s="28"/>
      <c r="C596" s="28"/>
      <c r="D596" s="28"/>
      <c r="E596" s="39"/>
      <c r="F596" s="28"/>
      <c r="G596" s="28"/>
      <c r="H596" s="28">
        <v>5</v>
      </c>
      <c r="I596" s="40">
        <f t="shared" si="4"/>
        <v>0</v>
      </c>
      <c r="J596" s="56">
        <f t="shared" si="5"/>
        <v>0</v>
      </c>
      <c r="K596" s="57">
        <f>($G596+$I596)*THONG_TIN_CHUNG!B$12</f>
        <v>0</v>
      </c>
      <c r="L596" s="58">
        <v>0</v>
      </c>
      <c r="M596" s="59"/>
    </row>
    <row r="597" spans="2:13" ht="96.75" customHeight="1">
      <c r="B597" s="28"/>
      <c r="C597" s="28"/>
      <c r="D597" s="28"/>
      <c r="E597" s="39"/>
      <c r="F597" s="28"/>
      <c r="G597" s="28"/>
      <c r="H597" s="28">
        <v>5</v>
      </c>
      <c r="I597" s="40">
        <f t="shared" si="4"/>
        <v>0</v>
      </c>
      <c r="J597" s="56">
        <f t="shared" si="5"/>
        <v>0</v>
      </c>
      <c r="K597" s="57">
        <f>($G597+$I597)*THONG_TIN_CHUNG!B$12</f>
        <v>0</v>
      </c>
      <c r="L597" s="58">
        <v>0</v>
      </c>
      <c r="M597" s="59"/>
    </row>
    <row r="598" spans="2:13" ht="96.75" customHeight="1">
      <c r="B598" s="28"/>
      <c r="C598" s="28"/>
      <c r="D598" s="28"/>
      <c r="E598" s="39"/>
      <c r="F598" s="28"/>
      <c r="G598" s="28"/>
      <c r="H598" s="28">
        <v>5</v>
      </c>
      <c r="I598" s="40">
        <f t="shared" si="4"/>
        <v>0</v>
      </c>
      <c r="J598" s="56">
        <f t="shared" si="5"/>
        <v>0</v>
      </c>
      <c r="K598" s="57">
        <f>($G598+$I598)*THONG_TIN_CHUNG!B$12</f>
        <v>0</v>
      </c>
      <c r="L598" s="58">
        <v>0</v>
      </c>
      <c r="M598" s="59"/>
    </row>
    <row r="599" spans="2:13" ht="96.75" customHeight="1">
      <c r="B599" s="28"/>
      <c r="C599" s="28"/>
      <c r="D599" s="28"/>
      <c r="E599" s="39"/>
      <c r="F599" s="28"/>
      <c r="G599" s="28"/>
      <c r="H599" s="28">
        <v>5</v>
      </c>
      <c r="I599" s="40">
        <f t="shared" si="4"/>
        <v>0</v>
      </c>
      <c r="J599" s="56">
        <f t="shared" si="5"/>
        <v>0</v>
      </c>
      <c r="K599" s="57">
        <f>($G599+$I599)*THONG_TIN_CHUNG!B$12</f>
        <v>0</v>
      </c>
      <c r="L599" s="58">
        <v>0</v>
      </c>
      <c r="M599" s="59"/>
    </row>
    <row r="600" spans="2:13" ht="96.75" customHeight="1">
      <c r="B600" s="28"/>
      <c r="C600" s="28"/>
      <c r="D600" s="28"/>
      <c r="E600" s="39"/>
      <c r="F600" s="28"/>
      <c r="G600" s="28"/>
      <c r="H600" s="28">
        <v>5</v>
      </c>
      <c r="I600" s="40">
        <f t="shared" si="4"/>
        <v>0</v>
      </c>
      <c r="J600" s="56">
        <f t="shared" si="5"/>
        <v>0</v>
      </c>
      <c r="K600" s="57">
        <f>($G600+$I600)*THONG_TIN_CHUNG!B$12</f>
        <v>0</v>
      </c>
      <c r="L600" s="58">
        <v>0</v>
      </c>
      <c r="M600" s="59"/>
    </row>
    <row r="601" spans="2:13" ht="96.75" customHeight="1">
      <c r="B601" s="28"/>
      <c r="C601" s="28"/>
      <c r="D601" s="28"/>
      <c r="E601" s="39"/>
      <c r="F601" s="28"/>
      <c r="G601" s="28"/>
      <c r="H601" s="28">
        <v>5</v>
      </c>
      <c r="I601" s="40">
        <f t="shared" si="4"/>
        <v>0</v>
      </c>
      <c r="J601" s="56">
        <f t="shared" si="5"/>
        <v>0</v>
      </c>
      <c r="K601" s="57">
        <f>($G601+$I601)*THONG_TIN_CHUNG!B$12</f>
        <v>0</v>
      </c>
      <c r="L601" s="58">
        <v>0</v>
      </c>
      <c r="M601" s="59"/>
    </row>
    <row r="602" spans="2:13" ht="96.75" customHeight="1">
      <c r="B602" s="28"/>
      <c r="C602" s="28"/>
      <c r="D602" s="28"/>
      <c r="E602" s="39"/>
      <c r="F602" s="28"/>
      <c r="G602" s="28"/>
      <c r="H602" s="28">
        <v>5</v>
      </c>
      <c r="I602" s="40">
        <f t="shared" si="4"/>
        <v>0</v>
      </c>
      <c r="J602" s="56">
        <f t="shared" si="5"/>
        <v>0</v>
      </c>
      <c r="K602" s="57">
        <f>($G602+$I602)*THONG_TIN_CHUNG!B$12</f>
        <v>0</v>
      </c>
      <c r="L602" s="58">
        <v>0</v>
      </c>
      <c r="M602" s="59"/>
    </row>
    <row r="603" spans="2:13" ht="96.75" customHeight="1">
      <c r="B603" s="28"/>
      <c r="C603" s="28"/>
      <c r="D603" s="28"/>
      <c r="E603" s="39"/>
      <c r="F603" s="28"/>
      <c r="G603" s="28"/>
      <c r="H603" s="28">
        <v>5</v>
      </c>
      <c r="I603" s="40">
        <f t="shared" si="4"/>
        <v>0</v>
      </c>
      <c r="J603" s="56">
        <f t="shared" si="5"/>
        <v>0</v>
      </c>
      <c r="K603" s="57">
        <f>($G603+$I603)*THONG_TIN_CHUNG!B$12</f>
        <v>0</v>
      </c>
      <c r="L603" s="58">
        <v>0</v>
      </c>
      <c r="M603" s="59"/>
    </row>
    <row r="604" spans="2:13" ht="96.75" customHeight="1">
      <c r="B604" s="28"/>
      <c r="C604" s="28"/>
      <c r="D604" s="28"/>
      <c r="E604" s="39"/>
      <c r="F604" s="28"/>
      <c r="G604" s="28"/>
      <c r="H604" s="28">
        <v>5</v>
      </c>
      <c r="I604" s="40">
        <f t="shared" si="4"/>
        <v>0</v>
      </c>
      <c r="J604" s="56">
        <f t="shared" si="5"/>
        <v>0</v>
      </c>
      <c r="K604" s="57">
        <f>($G604+$I604)*THONG_TIN_CHUNG!B$12</f>
        <v>0</v>
      </c>
      <c r="L604" s="58">
        <v>0</v>
      </c>
      <c r="M604" s="59"/>
    </row>
    <row r="605" spans="2:13" ht="96.75" customHeight="1">
      <c r="B605" s="28"/>
      <c r="C605" s="28"/>
      <c r="D605" s="28"/>
      <c r="E605" s="39"/>
      <c r="F605" s="28"/>
      <c r="G605" s="28"/>
      <c r="H605" s="28">
        <v>5</v>
      </c>
      <c r="I605" s="40">
        <f t="shared" si="4"/>
        <v>0</v>
      </c>
      <c r="J605" s="56">
        <f t="shared" si="5"/>
        <v>0</v>
      </c>
      <c r="K605" s="57">
        <f>($G605+$I605)*THONG_TIN_CHUNG!B$12</f>
        <v>0</v>
      </c>
      <c r="L605" s="58">
        <v>0</v>
      </c>
      <c r="M605" s="59"/>
    </row>
    <row r="606" spans="2:13" ht="96.75" customHeight="1">
      <c r="B606" s="28"/>
      <c r="C606" s="28"/>
      <c r="D606" s="28"/>
      <c r="E606" s="39"/>
      <c r="F606" s="28"/>
      <c r="G606" s="28"/>
      <c r="H606" s="28">
        <v>5</v>
      </c>
      <c r="I606" s="40">
        <f t="shared" si="4"/>
        <v>0</v>
      </c>
      <c r="J606" s="56">
        <f t="shared" si="5"/>
        <v>0</v>
      </c>
      <c r="K606" s="57">
        <f>($G606+$I606)*THONG_TIN_CHUNG!B$12</f>
        <v>0</v>
      </c>
      <c r="L606" s="58">
        <v>0</v>
      </c>
      <c r="M606" s="59"/>
    </row>
    <row r="607" spans="2:13" ht="96.75" customHeight="1">
      <c r="B607" s="28"/>
      <c r="C607" s="28"/>
      <c r="D607" s="28"/>
      <c r="E607" s="39"/>
      <c r="F607" s="28"/>
      <c r="G607" s="28"/>
      <c r="H607" s="28">
        <v>5</v>
      </c>
      <c r="I607" s="40">
        <f t="shared" si="4"/>
        <v>0</v>
      </c>
      <c r="J607" s="56">
        <f t="shared" si="5"/>
        <v>0</v>
      </c>
      <c r="K607" s="57">
        <f>($G607+$I607)*THONG_TIN_CHUNG!B$12</f>
        <v>0</v>
      </c>
      <c r="L607" s="58">
        <v>0</v>
      </c>
      <c r="M607" s="59"/>
    </row>
    <row r="608" spans="2:13" ht="96.75" customHeight="1">
      <c r="B608" s="28"/>
      <c r="C608" s="28"/>
      <c r="D608" s="28"/>
      <c r="E608" s="39"/>
      <c r="F608" s="28"/>
      <c r="G608" s="28"/>
      <c r="H608" s="28">
        <v>5</v>
      </c>
      <c r="I608" s="40">
        <f t="shared" si="4"/>
        <v>0</v>
      </c>
      <c r="J608" s="56">
        <f t="shared" si="5"/>
        <v>0</v>
      </c>
      <c r="K608" s="57">
        <f>($G608+$I608)*THONG_TIN_CHUNG!B$12</f>
        <v>0</v>
      </c>
      <c r="L608" s="58">
        <v>0</v>
      </c>
      <c r="M608" s="59"/>
    </row>
    <row r="609" spans="2:13" ht="96.75" customHeight="1">
      <c r="B609" s="28"/>
      <c r="C609" s="28"/>
      <c r="D609" s="28"/>
      <c r="E609" s="39"/>
      <c r="F609" s="28"/>
      <c r="G609" s="28"/>
      <c r="H609" s="28">
        <v>5</v>
      </c>
      <c r="I609" s="40">
        <f t="shared" si="4"/>
        <v>0</v>
      </c>
      <c r="J609" s="56">
        <f t="shared" si="5"/>
        <v>0</v>
      </c>
      <c r="K609" s="57">
        <f>($G609+$I609)*THONG_TIN_CHUNG!B$12</f>
        <v>0</v>
      </c>
      <c r="L609" s="58">
        <v>0</v>
      </c>
      <c r="M609" s="59"/>
    </row>
    <row r="610" spans="2:13" ht="96.75" customHeight="1">
      <c r="B610" s="28"/>
      <c r="C610" s="28"/>
      <c r="D610" s="28"/>
      <c r="E610" s="39"/>
      <c r="F610" s="28"/>
      <c r="G610" s="28"/>
      <c r="H610" s="28">
        <v>5</v>
      </c>
      <c r="I610" s="40">
        <f t="shared" si="4"/>
        <v>0</v>
      </c>
      <c r="J610" s="56">
        <f t="shared" si="5"/>
        <v>0</v>
      </c>
      <c r="K610" s="57">
        <f>($G610+$I610)*THONG_TIN_CHUNG!B$12</f>
        <v>0</v>
      </c>
      <c r="L610" s="58">
        <v>0</v>
      </c>
      <c r="M610" s="59"/>
    </row>
    <row r="611" spans="2:13" ht="96.75" customHeight="1">
      <c r="B611" s="28"/>
      <c r="C611" s="28"/>
      <c r="D611" s="28"/>
      <c r="E611" s="39"/>
      <c r="F611" s="28"/>
      <c r="G611" s="28"/>
      <c r="H611" s="28">
        <v>5</v>
      </c>
      <c r="I611" s="40">
        <f t="shared" si="4"/>
        <v>0</v>
      </c>
      <c r="J611" s="56">
        <f t="shared" si="5"/>
        <v>0</v>
      </c>
      <c r="K611" s="57">
        <f>($G611+$I611)*THONG_TIN_CHUNG!B$12</f>
        <v>0</v>
      </c>
      <c r="L611" s="58">
        <v>0</v>
      </c>
      <c r="M611" s="59"/>
    </row>
    <row r="612" spans="2:13" ht="96.75" customHeight="1">
      <c r="B612" s="28"/>
      <c r="C612" s="28"/>
      <c r="D612" s="28"/>
      <c r="E612" s="39"/>
      <c r="F612" s="28"/>
      <c r="G612" s="28"/>
      <c r="H612" s="28">
        <v>5</v>
      </c>
      <c r="I612" s="40">
        <f t="shared" si="4"/>
        <v>0</v>
      </c>
      <c r="J612" s="56">
        <f t="shared" si="5"/>
        <v>0</v>
      </c>
      <c r="K612" s="57">
        <f>($G612+$I612)*THONG_TIN_CHUNG!B$12</f>
        <v>0</v>
      </c>
      <c r="L612" s="58">
        <v>0</v>
      </c>
      <c r="M612" s="59"/>
    </row>
    <row r="613" spans="2:13" ht="96.75" customHeight="1">
      <c r="B613" s="28"/>
      <c r="C613" s="28"/>
      <c r="D613" s="28"/>
      <c r="E613" s="39"/>
      <c r="F613" s="28"/>
      <c r="G613" s="28"/>
      <c r="H613" s="28">
        <v>5</v>
      </c>
      <c r="I613" s="40">
        <f t="shared" si="4"/>
        <v>0</v>
      </c>
      <c r="J613" s="56">
        <f t="shared" si="5"/>
        <v>0</v>
      </c>
      <c r="K613" s="57">
        <f>($G613+$I613)*THONG_TIN_CHUNG!B$12</f>
        <v>0</v>
      </c>
      <c r="L613" s="58">
        <v>0</v>
      </c>
      <c r="M613" s="59"/>
    </row>
    <row r="614" spans="2:13" ht="96.75" customHeight="1">
      <c r="B614" s="28"/>
      <c r="C614" s="28"/>
      <c r="D614" s="28"/>
      <c r="E614" s="39"/>
      <c r="F614" s="28"/>
      <c r="G614" s="28"/>
      <c r="H614" s="28">
        <v>5</v>
      </c>
      <c r="I614" s="40">
        <f t="shared" si="4"/>
        <v>0</v>
      </c>
      <c r="J614" s="56">
        <f t="shared" si="5"/>
        <v>0</v>
      </c>
      <c r="K614" s="57">
        <f>($G614+$I614)*THONG_TIN_CHUNG!B$12</f>
        <v>0</v>
      </c>
      <c r="L614" s="58">
        <v>0</v>
      </c>
      <c r="M614" s="59"/>
    </row>
    <row r="615" spans="2:13" ht="96.75" customHeight="1">
      <c r="B615" s="28"/>
      <c r="C615" s="28"/>
      <c r="D615" s="28"/>
      <c r="E615" s="39"/>
      <c r="F615" s="28"/>
      <c r="G615" s="28"/>
      <c r="H615" s="28">
        <v>5</v>
      </c>
      <c r="I615" s="40">
        <f t="shared" si="4"/>
        <v>0</v>
      </c>
      <c r="J615" s="56">
        <f t="shared" si="5"/>
        <v>0</v>
      </c>
      <c r="K615" s="57">
        <f>($G615+$I615)*THONG_TIN_CHUNG!B$12</f>
        <v>0</v>
      </c>
      <c r="L615" s="58">
        <v>0</v>
      </c>
      <c r="M615" s="59"/>
    </row>
    <row r="616" spans="2:13" ht="96.75" customHeight="1">
      <c r="B616" s="28"/>
      <c r="C616" s="28"/>
      <c r="D616" s="28"/>
      <c r="E616" s="39"/>
      <c r="F616" s="28"/>
      <c r="G616" s="28"/>
      <c r="H616" s="28">
        <v>5</v>
      </c>
      <c r="I616" s="40">
        <f t="shared" si="4"/>
        <v>0</v>
      </c>
      <c r="J616" s="56">
        <f t="shared" si="5"/>
        <v>0</v>
      </c>
      <c r="K616" s="57">
        <f>($G616+$I616)*THONG_TIN_CHUNG!B$12</f>
        <v>0</v>
      </c>
      <c r="L616" s="58">
        <v>0</v>
      </c>
      <c r="M616" s="59"/>
    </row>
    <row r="617" spans="2:13" ht="96.75" customHeight="1">
      <c r="B617" s="28"/>
      <c r="C617" s="28"/>
      <c r="D617" s="28"/>
      <c r="E617" s="39"/>
      <c r="F617" s="28"/>
      <c r="G617" s="28"/>
      <c r="H617" s="28">
        <v>5</v>
      </c>
      <c r="I617" s="40">
        <f t="shared" si="4"/>
        <v>0</v>
      </c>
      <c r="J617" s="56">
        <f t="shared" si="5"/>
        <v>0</v>
      </c>
      <c r="K617" s="57">
        <f>($G617+$I617)*THONG_TIN_CHUNG!B$12</f>
        <v>0</v>
      </c>
      <c r="L617" s="58">
        <v>0</v>
      </c>
      <c r="M617" s="59"/>
    </row>
    <row r="618" spans="2:13" ht="96.75" customHeight="1">
      <c r="B618" s="28"/>
      <c r="C618" s="28"/>
      <c r="D618" s="28"/>
      <c r="E618" s="39"/>
      <c r="F618" s="28"/>
      <c r="G618" s="28"/>
      <c r="H618" s="28">
        <v>5</v>
      </c>
      <c r="I618" s="40">
        <f t="shared" si="4"/>
        <v>0</v>
      </c>
      <c r="J618" s="56">
        <f t="shared" si="5"/>
        <v>0</v>
      </c>
      <c r="K618" s="57">
        <f>($G618+$I618)*THONG_TIN_CHUNG!B$12</f>
        <v>0</v>
      </c>
      <c r="L618" s="58">
        <v>0</v>
      </c>
      <c r="M618" s="59"/>
    </row>
    <row r="619" spans="2:13" ht="96.75" customHeight="1">
      <c r="B619" s="28"/>
      <c r="C619" s="28"/>
      <c r="D619" s="28"/>
      <c r="E619" s="39"/>
      <c r="F619" s="28"/>
      <c r="G619" s="28"/>
      <c r="H619" s="28">
        <v>5</v>
      </c>
      <c r="I619" s="40">
        <f t="shared" si="4"/>
        <v>0</v>
      </c>
      <c r="J619" s="56">
        <f t="shared" si="5"/>
        <v>0</v>
      </c>
      <c r="K619" s="57">
        <f>($G619+$I619)*THONG_TIN_CHUNG!B$12</f>
        <v>0</v>
      </c>
      <c r="L619" s="58">
        <v>0</v>
      </c>
      <c r="M619" s="59"/>
    </row>
    <row r="620" spans="2:13" ht="96.75" customHeight="1">
      <c r="B620" s="28"/>
      <c r="C620" s="28"/>
      <c r="D620" s="28"/>
      <c r="E620" s="39"/>
      <c r="F620" s="28"/>
      <c r="G620" s="28"/>
      <c r="H620" s="28">
        <v>5</v>
      </c>
      <c r="I620" s="40">
        <f t="shared" si="4"/>
        <v>0</v>
      </c>
      <c r="J620" s="56">
        <f t="shared" si="5"/>
        <v>0</v>
      </c>
      <c r="K620" s="57">
        <f>($G620+$I620)*THONG_TIN_CHUNG!B$12</f>
        <v>0</v>
      </c>
      <c r="L620" s="58">
        <v>0</v>
      </c>
      <c r="M620" s="59"/>
    </row>
    <row r="621" spans="2:13" ht="96.75" customHeight="1">
      <c r="B621" s="28"/>
      <c r="C621" s="28"/>
      <c r="D621" s="28"/>
      <c r="E621" s="39"/>
      <c r="F621" s="28"/>
      <c r="G621" s="28"/>
      <c r="H621" s="28">
        <v>5</v>
      </c>
      <c r="I621" s="40">
        <f t="shared" si="4"/>
        <v>0</v>
      </c>
      <c r="J621" s="56">
        <f t="shared" si="5"/>
        <v>0</v>
      </c>
      <c r="K621" s="57">
        <f>($G621+$I621)*THONG_TIN_CHUNG!B$12</f>
        <v>0</v>
      </c>
      <c r="L621" s="58">
        <v>0</v>
      </c>
      <c r="M621" s="59"/>
    </row>
    <row r="622" spans="2:13" ht="96.75" customHeight="1">
      <c r="B622" s="28"/>
      <c r="C622" s="28"/>
      <c r="D622" s="28"/>
      <c r="E622" s="39"/>
      <c r="F622" s="28"/>
      <c r="G622" s="28"/>
      <c r="H622" s="28">
        <v>5</v>
      </c>
      <c r="I622" s="40">
        <f t="shared" si="4"/>
        <v>0</v>
      </c>
      <c r="J622" s="56">
        <f t="shared" si="5"/>
        <v>0</v>
      </c>
      <c r="K622" s="57">
        <f>($G622+$I622)*THONG_TIN_CHUNG!B$12</f>
        <v>0</v>
      </c>
      <c r="L622" s="58">
        <v>0</v>
      </c>
      <c r="M622" s="59"/>
    </row>
    <row r="623" spans="2:13" ht="96.75" customHeight="1">
      <c r="B623" s="28"/>
      <c r="C623" s="28"/>
      <c r="D623" s="28"/>
      <c r="E623" s="39"/>
      <c r="F623" s="28"/>
      <c r="G623" s="28"/>
      <c r="H623" s="28">
        <v>5</v>
      </c>
      <c r="I623" s="40">
        <f t="shared" si="4"/>
        <v>0</v>
      </c>
      <c r="J623" s="56">
        <f t="shared" si="5"/>
        <v>0</v>
      </c>
      <c r="K623" s="57">
        <f>($G623+$I623)*THONG_TIN_CHUNG!B$12</f>
        <v>0</v>
      </c>
      <c r="L623" s="58">
        <v>0</v>
      </c>
      <c r="M623" s="59"/>
    </row>
    <row r="624" spans="2:13" ht="96.75" customHeight="1">
      <c r="B624" s="28"/>
      <c r="C624" s="28"/>
      <c r="D624" s="28"/>
      <c r="E624" s="39"/>
      <c r="F624" s="28"/>
      <c r="G624" s="28"/>
      <c r="H624" s="28">
        <v>5</v>
      </c>
      <c r="I624" s="40">
        <f t="shared" si="4"/>
        <v>0</v>
      </c>
      <c r="J624" s="56">
        <f t="shared" si="5"/>
        <v>0</v>
      </c>
      <c r="K624" s="57">
        <f>($G624+$I624)*THONG_TIN_CHUNG!B$12</f>
        <v>0</v>
      </c>
      <c r="L624" s="58">
        <v>0</v>
      </c>
      <c r="M624" s="59"/>
    </row>
    <row r="625" spans="2:13" ht="96.75" customHeight="1">
      <c r="B625" s="28"/>
      <c r="C625" s="28"/>
      <c r="D625" s="28"/>
      <c r="E625" s="39"/>
      <c r="F625" s="28"/>
      <c r="G625" s="28"/>
      <c r="H625" s="28">
        <v>5</v>
      </c>
      <c r="I625" s="40">
        <f t="shared" si="4"/>
        <v>0</v>
      </c>
      <c r="J625" s="56">
        <f t="shared" si="5"/>
        <v>0</v>
      </c>
      <c r="K625" s="57">
        <f>($G625+$I625)*THONG_TIN_CHUNG!B$12</f>
        <v>0</v>
      </c>
      <c r="L625" s="58">
        <v>0</v>
      </c>
      <c r="M625" s="59"/>
    </row>
    <row r="626" spans="2:13" ht="96.75" customHeight="1">
      <c r="B626" s="28"/>
      <c r="C626" s="28"/>
      <c r="D626" s="28"/>
      <c r="E626" s="39"/>
      <c r="F626" s="28"/>
      <c r="G626" s="28"/>
      <c r="H626" s="28">
        <v>5</v>
      </c>
      <c r="I626" s="40">
        <f t="shared" si="4"/>
        <v>0</v>
      </c>
      <c r="J626" s="56">
        <f t="shared" si="5"/>
        <v>0</v>
      </c>
      <c r="K626" s="57">
        <f>($G626+$I626)*THONG_TIN_CHUNG!B$12</f>
        <v>0</v>
      </c>
      <c r="L626" s="58">
        <v>0</v>
      </c>
      <c r="M626" s="59"/>
    </row>
    <row r="627" spans="2:13" ht="96.75" customHeight="1">
      <c r="B627" s="28"/>
      <c r="C627" s="28"/>
      <c r="D627" s="28"/>
      <c r="E627" s="39"/>
      <c r="F627" s="28"/>
      <c r="G627" s="28"/>
      <c r="H627" s="28">
        <v>5</v>
      </c>
      <c r="I627" s="40">
        <f t="shared" si="4"/>
        <v>0</v>
      </c>
      <c r="J627" s="56">
        <f t="shared" si="5"/>
        <v>0</v>
      </c>
      <c r="K627" s="57">
        <f>($G627+$I627)*THONG_TIN_CHUNG!B$12</f>
        <v>0</v>
      </c>
      <c r="L627" s="58">
        <v>0</v>
      </c>
      <c r="M627" s="59"/>
    </row>
    <row r="628" spans="2:13" ht="96.75" customHeight="1">
      <c r="B628" s="28"/>
      <c r="C628" s="28"/>
      <c r="D628" s="28"/>
      <c r="E628" s="39"/>
      <c r="F628" s="28"/>
      <c r="G628" s="28"/>
      <c r="H628" s="28">
        <v>5</v>
      </c>
      <c r="I628" s="40">
        <f t="shared" si="4"/>
        <v>0</v>
      </c>
      <c r="J628" s="56">
        <f t="shared" si="5"/>
        <v>0</v>
      </c>
      <c r="K628" s="57">
        <f>($G628+$I628)*THONG_TIN_CHUNG!B$12</f>
        <v>0</v>
      </c>
      <c r="L628" s="58">
        <v>0</v>
      </c>
      <c r="M628" s="59"/>
    </row>
    <row r="629" spans="2:13" ht="96.75" customHeight="1">
      <c r="B629" s="28"/>
      <c r="C629" s="28"/>
      <c r="D629" s="28"/>
      <c r="E629" s="39"/>
      <c r="F629" s="28"/>
      <c r="G629" s="28"/>
      <c r="H629" s="28">
        <v>5</v>
      </c>
      <c r="I629" s="40">
        <f t="shared" si="4"/>
        <v>0</v>
      </c>
      <c r="J629" s="56">
        <f t="shared" si="5"/>
        <v>0</v>
      </c>
      <c r="K629" s="57">
        <f>($G629+$I629)*THONG_TIN_CHUNG!B$12</f>
        <v>0</v>
      </c>
      <c r="L629" s="58">
        <v>0</v>
      </c>
      <c r="M629" s="59"/>
    </row>
    <row r="630" spans="2:13" ht="96.75" customHeight="1">
      <c r="B630" s="28"/>
      <c r="C630" s="28"/>
      <c r="D630" s="28"/>
      <c r="E630" s="39"/>
      <c r="F630" s="28"/>
      <c r="G630" s="28"/>
      <c r="H630" s="28">
        <v>5</v>
      </c>
      <c r="I630" s="40">
        <f t="shared" si="4"/>
        <v>0</v>
      </c>
      <c r="J630" s="56">
        <f t="shared" si="5"/>
        <v>0</v>
      </c>
      <c r="K630" s="57">
        <f>($G630+$I630)*THONG_TIN_CHUNG!B$12</f>
        <v>0</v>
      </c>
      <c r="L630" s="58">
        <v>0</v>
      </c>
      <c r="M630" s="59"/>
    </row>
    <row r="631" spans="2:13" ht="96.75" customHeight="1">
      <c r="B631" s="28"/>
      <c r="C631" s="28"/>
      <c r="D631" s="28"/>
      <c r="E631" s="39"/>
      <c r="F631" s="28"/>
      <c r="G631" s="28"/>
      <c r="H631" s="28">
        <v>5</v>
      </c>
      <c r="I631" s="40">
        <f t="shared" si="4"/>
        <v>0</v>
      </c>
      <c r="J631" s="56">
        <f t="shared" si="5"/>
        <v>0</v>
      </c>
      <c r="K631" s="57">
        <f>($G631+$I631)*THONG_TIN_CHUNG!B$12</f>
        <v>0</v>
      </c>
      <c r="L631" s="58">
        <v>0</v>
      </c>
      <c r="M631" s="59"/>
    </row>
    <row r="632" spans="2:13" ht="96.75" customHeight="1">
      <c r="B632" s="28"/>
      <c r="C632" s="28"/>
      <c r="D632" s="28"/>
      <c r="E632" s="39"/>
      <c r="F632" s="28"/>
      <c r="G632" s="28"/>
      <c r="H632" s="28">
        <v>5</v>
      </c>
      <c r="I632" s="40">
        <f t="shared" si="4"/>
        <v>0</v>
      </c>
      <c r="J632" s="56">
        <f t="shared" si="5"/>
        <v>0</v>
      </c>
      <c r="K632" s="57">
        <f>($G632+$I632)*THONG_TIN_CHUNG!B$12</f>
        <v>0</v>
      </c>
      <c r="L632" s="58">
        <v>0</v>
      </c>
      <c r="M632" s="59"/>
    </row>
    <row r="633" spans="2:13" ht="96.75" customHeight="1">
      <c r="B633" s="28"/>
      <c r="C633" s="28"/>
      <c r="D633" s="28"/>
      <c r="E633" s="39"/>
      <c r="F633" s="28"/>
      <c r="G633" s="28"/>
      <c r="H633" s="28">
        <v>5</v>
      </c>
      <c r="I633" s="40">
        <f t="shared" si="4"/>
        <v>0</v>
      </c>
      <c r="J633" s="56">
        <f t="shared" si="5"/>
        <v>0</v>
      </c>
      <c r="K633" s="57">
        <f>($G633+$I633)*THONG_TIN_CHUNG!B$12</f>
        <v>0</v>
      </c>
      <c r="L633" s="58">
        <v>0</v>
      </c>
      <c r="M633" s="59"/>
    </row>
    <row r="634" spans="2:13" ht="96.75" customHeight="1">
      <c r="B634" s="28"/>
      <c r="C634" s="28"/>
      <c r="D634" s="28"/>
      <c r="E634" s="39"/>
      <c r="F634" s="28"/>
      <c r="G634" s="28"/>
      <c r="H634" s="28">
        <v>5</v>
      </c>
      <c r="I634" s="40">
        <f t="shared" si="4"/>
        <v>0</v>
      </c>
      <c r="J634" s="56">
        <f t="shared" si="5"/>
        <v>0</v>
      </c>
      <c r="K634" s="57">
        <f>($G634+$I634)*THONG_TIN_CHUNG!B$12</f>
        <v>0</v>
      </c>
      <c r="L634" s="58">
        <v>0</v>
      </c>
      <c r="M634" s="59"/>
    </row>
    <row r="635" spans="2:13" ht="96.75" customHeight="1">
      <c r="B635" s="28"/>
      <c r="C635" s="28"/>
      <c r="D635" s="28"/>
      <c r="E635" s="39"/>
      <c r="F635" s="28"/>
      <c r="G635" s="28"/>
      <c r="H635" s="28">
        <v>5</v>
      </c>
      <c r="I635" s="40">
        <f t="shared" si="4"/>
        <v>0</v>
      </c>
      <c r="J635" s="56">
        <f t="shared" si="5"/>
        <v>0</v>
      </c>
      <c r="K635" s="57">
        <f>($G635+$I635)*THONG_TIN_CHUNG!B$12</f>
        <v>0</v>
      </c>
      <c r="L635" s="58">
        <v>0</v>
      </c>
      <c r="M635" s="59"/>
    </row>
    <row r="636" spans="2:13" ht="96.75" customHeight="1">
      <c r="B636" s="28"/>
      <c r="C636" s="28"/>
      <c r="D636" s="28"/>
      <c r="E636" s="39"/>
      <c r="F636" s="28"/>
      <c r="G636" s="28"/>
      <c r="H636" s="28">
        <v>5</v>
      </c>
      <c r="I636" s="40">
        <f t="shared" si="4"/>
        <v>0</v>
      </c>
      <c r="J636" s="56">
        <f t="shared" si="5"/>
        <v>0</v>
      </c>
      <c r="K636" s="57">
        <f>($G636+$I636)*THONG_TIN_CHUNG!B$12</f>
        <v>0</v>
      </c>
      <c r="L636" s="58">
        <v>0</v>
      </c>
      <c r="M636" s="59"/>
    </row>
    <row r="637" spans="2:13" ht="96.75" customHeight="1">
      <c r="B637" s="28"/>
      <c r="C637" s="28"/>
      <c r="D637" s="28"/>
      <c r="E637" s="39"/>
      <c r="F637" s="28"/>
      <c r="G637" s="28"/>
      <c r="H637" s="28">
        <v>5</v>
      </c>
      <c r="I637" s="40">
        <f t="shared" si="4"/>
        <v>0</v>
      </c>
      <c r="J637" s="56">
        <f t="shared" si="5"/>
        <v>0</v>
      </c>
      <c r="K637" s="57">
        <f>($G637+$I637)*THONG_TIN_CHUNG!B$12</f>
        <v>0</v>
      </c>
      <c r="L637" s="58">
        <v>0</v>
      </c>
      <c r="M637" s="59"/>
    </row>
    <row r="638" spans="2:13" ht="96.75" customHeight="1">
      <c r="B638" s="28"/>
      <c r="C638" s="28"/>
      <c r="D638" s="28"/>
      <c r="E638" s="39"/>
      <c r="F638" s="28"/>
      <c r="G638" s="28"/>
      <c r="H638" s="28">
        <v>5</v>
      </c>
      <c r="I638" s="40">
        <f t="shared" si="4"/>
        <v>0</v>
      </c>
      <c r="J638" s="56">
        <f t="shared" si="5"/>
        <v>0</v>
      </c>
      <c r="K638" s="57">
        <f>($G638+$I638)*THONG_TIN_CHUNG!B$12</f>
        <v>0</v>
      </c>
      <c r="L638" s="58">
        <v>0</v>
      </c>
      <c r="M638" s="59"/>
    </row>
    <row r="639" spans="2:13" ht="96.75" customHeight="1">
      <c r="B639" s="28"/>
      <c r="C639" s="28"/>
      <c r="D639" s="28"/>
      <c r="E639" s="39"/>
      <c r="F639" s="28"/>
      <c r="G639" s="28"/>
      <c r="H639" s="28">
        <v>5</v>
      </c>
      <c r="I639" s="40">
        <f t="shared" si="4"/>
        <v>0</v>
      </c>
      <c r="J639" s="56">
        <f t="shared" si="5"/>
        <v>0</v>
      </c>
      <c r="K639" s="57">
        <f>($G639+$I639)*THONG_TIN_CHUNG!B$12</f>
        <v>0</v>
      </c>
      <c r="L639" s="58">
        <v>0</v>
      </c>
      <c r="M639" s="59"/>
    </row>
    <row r="640" spans="2:13" ht="96.75" customHeight="1">
      <c r="B640" s="28"/>
      <c r="C640" s="28"/>
      <c r="D640" s="28"/>
      <c r="E640" s="39"/>
      <c r="F640" s="28"/>
      <c r="G640" s="28"/>
      <c r="H640" s="28">
        <v>5</v>
      </c>
      <c r="I640" s="40">
        <f t="shared" si="4"/>
        <v>0</v>
      </c>
      <c r="J640" s="56">
        <f t="shared" si="5"/>
        <v>0</v>
      </c>
      <c r="K640" s="57">
        <f>($G640+$I640)*THONG_TIN_CHUNG!B$12</f>
        <v>0</v>
      </c>
      <c r="L640" s="58">
        <v>0</v>
      </c>
      <c r="M640" s="59"/>
    </row>
    <row r="641" spans="2:13" ht="96.75" customHeight="1">
      <c r="B641" s="28"/>
      <c r="C641" s="28"/>
      <c r="D641" s="28"/>
      <c r="E641" s="39"/>
      <c r="F641" s="28"/>
      <c r="G641" s="28"/>
      <c r="H641" s="28">
        <v>5</v>
      </c>
      <c r="I641" s="40">
        <f t="shared" si="4"/>
        <v>0</v>
      </c>
      <c r="J641" s="56">
        <f t="shared" si="5"/>
        <v>0</v>
      </c>
      <c r="K641" s="57">
        <f>($G641+$I641)*THONG_TIN_CHUNG!B$12</f>
        <v>0</v>
      </c>
      <c r="L641" s="58">
        <v>0</v>
      </c>
      <c r="M641" s="59"/>
    </row>
    <row r="642" spans="2:13" ht="96.75" customHeight="1">
      <c r="B642" s="28"/>
      <c r="C642" s="28"/>
      <c r="D642" s="28"/>
      <c r="E642" s="39"/>
      <c r="F642" s="28"/>
      <c r="G642" s="28"/>
      <c r="H642" s="28">
        <v>5</v>
      </c>
      <c r="I642" s="40">
        <f t="shared" si="4"/>
        <v>0</v>
      </c>
      <c r="J642" s="56">
        <f t="shared" si="5"/>
        <v>0</v>
      </c>
      <c r="K642" s="57">
        <f>($G642+$I642)*THONG_TIN_CHUNG!B$12</f>
        <v>0</v>
      </c>
      <c r="L642" s="58">
        <v>0</v>
      </c>
      <c r="M642" s="59"/>
    </row>
    <row r="643" spans="2:13" ht="96.75" customHeight="1">
      <c r="B643" s="28"/>
      <c r="C643" s="28"/>
      <c r="D643" s="28"/>
      <c r="E643" s="39"/>
      <c r="F643" s="28"/>
      <c r="G643" s="28"/>
      <c r="H643" s="28">
        <v>5</v>
      </c>
      <c r="I643" s="40">
        <f t="shared" si="4"/>
        <v>0</v>
      </c>
      <c r="J643" s="56">
        <f t="shared" si="5"/>
        <v>0</v>
      </c>
      <c r="K643" s="57">
        <f>($G643+$I643)*THONG_TIN_CHUNG!B$12</f>
        <v>0</v>
      </c>
      <c r="L643" s="58">
        <v>0</v>
      </c>
      <c r="M643" s="59"/>
    </row>
    <row r="644" spans="2:13" ht="96.75" customHeight="1">
      <c r="B644" s="28"/>
      <c r="C644" s="28"/>
      <c r="D644" s="28"/>
      <c r="E644" s="39"/>
      <c r="F644" s="28"/>
      <c r="G644" s="28"/>
      <c r="H644" s="28">
        <v>5</v>
      </c>
      <c r="I644" s="40">
        <f t="shared" si="4"/>
        <v>0</v>
      </c>
      <c r="J644" s="56">
        <f t="shared" si="5"/>
        <v>0</v>
      </c>
      <c r="K644" s="57">
        <f>($G644+$I644)*THONG_TIN_CHUNG!B$12</f>
        <v>0</v>
      </c>
      <c r="L644" s="58">
        <v>0</v>
      </c>
      <c r="M644" s="59"/>
    </row>
    <row r="645" spans="2:13" ht="96.75" customHeight="1">
      <c r="B645" s="28"/>
      <c r="C645" s="28"/>
      <c r="D645" s="28"/>
      <c r="E645" s="39"/>
      <c r="F645" s="28"/>
      <c r="G645" s="28"/>
      <c r="H645" s="28">
        <v>5</v>
      </c>
      <c r="I645" s="40">
        <f t="shared" si="4"/>
        <v>0</v>
      </c>
      <c r="J645" s="56">
        <f t="shared" si="5"/>
        <v>0</v>
      </c>
      <c r="K645" s="57">
        <f>($G645+$I645)*THONG_TIN_CHUNG!B$12</f>
        <v>0</v>
      </c>
      <c r="L645" s="58">
        <v>0</v>
      </c>
      <c r="M645" s="59"/>
    </row>
    <row r="646" spans="2:13" ht="96.75" customHeight="1">
      <c r="B646" s="28"/>
      <c r="C646" s="28"/>
      <c r="D646" s="28"/>
      <c r="E646" s="39"/>
      <c r="F646" s="28"/>
      <c r="G646" s="28"/>
      <c r="H646" s="28">
        <v>5</v>
      </c>
      <c r="I646" s="40">
        <f t="shared" si="4"/>
        <v>0</v>
      </c>
      <c r="J646" s="56">
        <f t="shared" si="5"/>
        <v>0</v>
      </c>
      <c r="K646" s="57">
        <f>($G646+$I646)*THONG_TIN_CHUNG!B$12</f>
        <v>0</v>
      </c>
      <c r="L646" s="58">
        <v>0</v>
      </c>
      <c r="M646" s="59"/>
    </row>
    <row r="647" spans="2:13" ht="96.75" customHeight="1">
      <c r="B647" s="28"/>
      <c r="C647" s="28"/>
      <c r="D647" s="28"/>
      <c r="E647" s="39"/>
      <c r="F647" s="28"/>
      <c r="G647" s="28"/>
      <c r="H647" s="28">
        <v>5</v>
      </c>
      <c r="I647" s="40">
        <f t="shared" si="4"/>
        <v>0</v>
      </c>
      <c r="J647" s="56">
        <f t="shared" si="5"/>
        <v>0</v>
      </c>
      <c r="K647" s="57">
        <f>($G647+$I647)*THONG_TIN_CHUNG!B$12</f>
        <v>0</v>
      </c>
      <c r="L647" s="58">
        <v>0</v>
      </c>
      <c r="M647" s="59"/>
    </row>
    <row r="648" spans="2:13" ht="96.75" customHeight="1">
      <c r="B648" s="28"/>
      <c r="C648" s="28"/>
      <c r="D648" s="28"/>
      <c r="E648" s="39"/>
      <c r="F648" s="28"/>
      <c r="G648" s="28"/>
      <c r="H648" s="28">
        <v>5</v>
      </c>
      <c r="I648" s="40">
        <f t="shared" si="4"/>
        <v>0</v>
      </c>
      <c r="J648" s="56">
        <f t="shared" si="5"/>
        <v>0</v>
      </c>
      <c r="K648" s="57">
        <f>($G648+$I648)*THONG_TIN_CHUNG!B$12</f>
        <v>0</v>
      </c>
      <c r="L648" s="58">
        <v>0</v>
      </c>
      <c r="M648" s="59"/>
    </row>
    <row r="649" spans="2:13" ht="96.75" customHeight="1">
      <c r="B649" s="28"/>
      <c r="C649" s="28"/>
      <c r="D649" s="28"/>
      <c r="E649" s="39"/>
      <c r="F649" s="28"/>
      <c r="G649" s="28"/>
      <c r="H649" s="28">
        <v>5</v>
      </c>
      <c r="I649" s="40">
        <f t="shared" si="4"/>
        <v>0</v>
      </c>
      <c r="J649" s="56">
        <f t="shared" si="5"/>
        <v>0</v>
      </c>
      <c r="K649" s="57">
        <f>($G649+$I649)*THONG_TIN_CHUNG!B$12</f>
        <v>0</v>
      </c>
      <c r="L649" s="58">
        <v>0</v>
      </c>
      <c r="M649" s="59"/>
    </row>
    <row r="650" spans="2:13" ht="96.75" customHeight="1">
      <c r="B650" s="28"/>
      <c r="C650" s="28"/>
      <c r="D650" s="28"/>
      <c r="E650" s="39"/>
      <c r="F650" s="28"/>
      <c r="G650" s="28"/>
      <c r="H650" s="28">
        <v>5</v>
      </c>
      <c r="I650" s="40">
        <f t="shared" si="4"/>
        <v>0</v>
      </c>
      <c r="J650" s="56">
        <f t="shared" si="5"/>
        <v>0</v>
      </c>
      <c r="K650" s="57">
        <f>($G650+$I650)*THONG_TIN_CHUNG!B$12</f>
        <v>0</v>
      </c>
      <c r="L650" s="58">
        <v>0</v>
      </c>
      <c r="M650" s="59"/>
    </row>
    <row r="651" spans="2:13" ht="96.75" customHeight="1">
      <c r="B651" s="28"/>
      <c r="C651" s="28"/>
      <c r="D651" s="28"/>
      <c r="E651" s="39"/>
      <c r="F651" s="28"/>
      <c r="G651" s="28"/>
      <c r="H651" s="28">
        <v>5</v>
      </c>
      <c r="I651" s="40">
        <f t="shared" si="4"/>
        <v>0</v>
      </c>
      <c r="J651" s="56">
        <f t="shared" si="5"/>
        <v>0</v>
      </c>
      <c r="K651" s="57">
        <f>($G651+$I651)*THONG_TIN_CHUNG!B$12</f>
        <v>0</v>
      </c>
      <c r="L651" s="58">
        <v>0</v>
      </c>
      <c r="M651" s="59"/>
    </row>
    <row r="652" spans="2:13" ht="96.75" customHeight="1">
      <c r="B652" s="28"/>
      <c r="C652" s="28"/>
      <c r="D652" s="28"/>
      <c r="E652" s="39"/>
      <c r="F652" s="28"/>
      <c r="G652" s="28"/>
      <c r="H652" s="28">
        <v>5</v>
      </c>
      <c r="I652" s="40">
        <f t="shared" si="4"/>
        <v>0</v>
      </c>
      <c r="J652" s="56">
        <f t="shared" si="5"/>
        <v>0</v>
      </c>
      <c r="K652" s="57">
        <f>($G652+$I652)*THONG_TIN_CHUNG!B$12</f>
        <v>0</v>
      </c>
      <c r="L652" s="58">
        <v>0</v>
      </c>
      <c r="M652" s="59"/>
    </row>
    <row r="653" spans="2:13" ht="96.75" customHeight="1">
      <c r="B653" s="28"/>
      <c r="C653" s="28"/>
      <c r="D653" s="28"/>
      <c r="E653" s="39"/>
      <c r="F653" s="28"/>
      <c r="G653" s="28"/>
      <c r="H653" s="28">
        <v>5</v>
      </c>
      <c r="I653" s="40">
        <f t="shared" si="4"/>
        <v>0</v>
      </c>
      <c r="J653" s="56">
        <f t="shared" si="5"/>
        <v>0</v>
      </c>
      <c r="K653" s="57">
        <f>($G653+$I653)*THONG_TIN_CHUNG!B$12</f>
        <v>0</v>
      </c>
      <c r="L653" s="58">
        <v>0</v>
      </c>
      <c r="M653" s="59"/>
    </row>
    <row r="654" spans="2:13" ht="96.75" customHeight="1">
      <c r="B654" s="28"/>
      <c r="C654" s="28"/>
      <c r="D654" s="28"/>
      <c r="E654" s="39"/>
      <c r="F654" s="28"/>
      <c r="G654" s="28"/>
      <c r="H654" s="28">
        <v>5</v>
      </c>
      <c r="I654" s="40">
        <f t="shared" si="4"/>
        <v>0</v>
      </c>
      <c r="J654" s="56">
        <f t="shared" si="5"/>
        <v>0</v>
      </c>
      <c r="K654" s="57">
        <f>($G654+$I654)*THONG_TIN_CHUNG!B$12</f>
        <v>0</v>
      </c>
      <c r="L654" s="58">
        <v>0</v>
      </c>
      <c r="M654" s="59"/>
    </row>
    <row r="655" spans="2:13" ht="96.75" customHeight="1">
      <c r="B655" s="28"/>
      <c r="C655" s="28"/>
      <c r="D655" s="28"/>
      <c r="E655" s="39"/>
      <c r="F655" s="28"/>
      <c r="G655" s="28"/>
      <c r="H655" s="28">
        <v>5</v>
      </c>
      <c r="I655" s="40">
        <f t="shared" si="4"/>
        <v>0</v>
      </c>
      <c r="J655" s="56">
        <f t="shared" si="5"/>
        <v>0</v>
      </c>
      <c r="K655" s="57">
        <f>($G655+$I655)*THONG_TIN_CHUNG!B$12</f>
        <v>0</v>
      </c>
      <c r="L655" s="58">
        <v>0</v>
      </c>
      <c r="M655" s="59"/>
    </row>
    <row r="656" spans="2:13" ht="96.75" customHeight="1">
      <c r="B656" s="28"/>
      <c r="C656" s="28"/>
      <c r="D656" s="28"/>
      <c r="E656" s="39"/>
      <c r="F656" s="28"/>
      <c r="G656" s="28"/>
      <c r="H656" s="28">
        <v>5</v>
      </c>
      <c r="I656" s="40">
        <f t="shared" si="4"/>
        <v>0</v>
      </c>
      <c r="J656" s="56">
        <f t="shared" si="5"/>
        <v>0</v>
      </c>
      <c r="K656" s="57">
        <f>($G656+$I656)*THONG_TIN_CHUNG!B$12</f>
        <v>0</v>
      </c>
      <c r="L656" s="58">
        <v>0</v>
      </c>
      <c r="M656" s="59"/>
    </row>
    <row r="657" spans="2:13" ht="96.75" customHeight="1">
      <c r="B657" s="28"/>
      <c r="C657" s="28"/>
      <c r="D657" s="28"/>
      <c r="E657" s="39"/>
      <c r="F657" s="28"/>
      <c r="G657" s="28"/>
      <c r="H657" s="28">
        <v>5</v>
      </c>
      <c r="I657" s="40">
        <f t="shared" si="4"/>
        <v>0</v>
      </c>
      <c r="J657" s="56">
        <f t="shared" si="5"/>
        <v>0</v>
      </c>
      <c r="K657" s="57">
        <f>($G657+$I657)*THONG_TIN_CHUNG!B$12</f>
        <v>0</v>
      </c>
      <c r="L657" s="58">
        <v>0</v>
      </c>
      <c r="M657" s="59"/>
    </row>
    <row r="658" spans="2:13" ht="96.75" customHeight="1">
      <c r="B658" s="28"/>
      <c r="C658" s="28"/>
      <c r="D658" s="28"/>
      <c r="E658" s="39"/>
      <c r="F658" s="28"/>
      <c r="G658" s="28"/>
      <c r="H658" s="28">
        <v>5</v>
      </c>
      <c r="I658" s="40">
        <f t="shared" si="4"/>
        <v>0</v>
      </c>
      <c r="J658" s="56">
        <f t="shared" si="5"/>
        <v>0</v>
      </c>
      <c r="K658" s="57">
        <f>($G658+$I658)*THONG_TIN_CHUNG!B$12</f>
        <v>0</v>
      </c>
      <c r="L658" s="58">
        <v>0</v>
      </c>
      <c r="M658" s="59"/>
    </row>
    <row r="659" spans="2:13" ht="96.75" customHeight="1">
      <c r="B659" s="28"/>
      <c r="C659" s="28"/>
      <c r="D659" s="28"/>
      <c r="E659" s="39"/>
      <c r="F659" s="28"/>
      <c r="G659" s="28"/>
      <c r="H659" s="28">
        <v>5</v>
      </c>
      <c r="I659" s="40">
        <f t="shared" si="4"/>
        <v>0</v>
      </c>
      <c r="J659" s="56">
        <f t="shared" si="5"/>
        <v>0</v>
      </c>
      <c r="K659" s="57">
        <f>($G659+$I659)*THONG_TIN_CHUNG!B$12</f>
        <v>0</v>
      </c>
      <c r="L659" s="58">
        <v>0</v>
      </c>
      <c r="M659" s="59"/>
    </row>
    <row r="660" spans="2:13" ht="96.75" customHeight="1">
      <c r="B660" s="28"/>
      <c r="C660" s="28"/>
      <c r="D660" s="28"/>
      <c r="E660" s="39"/>
      <c r="F660" s="28"/>
      <c r="G660" s="28"/>
      <c r="H660" s="28">
        <v>5</v>
      </c>
      <c r="I660" s="40">
        <f t="shared" si="4"/>
        <v>0</v>
      </c>
      <c r="J660" s="56">
        <f t="shared" si="5"/>
        <v>0</v>
      </c>
      <c r="K660" s="57">
        <f>($G660+$I660)*THONG_TIN_CHUNG!B$12</f>
        <v>0</v>
      </c>
      <c r="L660" s="58">
        <v>0</v>
      </c>
      <c r="M660" s="59"/>
    </row>
    <row r="661" spans="2:13" ht="96.75" customHeight="1">
      <c r="B661" s="28"/>
      <c r="C661" s="28"/>
      <c r="D661" s="28"/>
      <c r="E661" s="39"/>
      <c r="F661" s="28"/>
      <c r="G661" s="28"/>
      <c r="H661" s="28">
        <v>5</v>
      </c>
      <c r="I661" s="40">
        <f t="shared" si="4"/>
        <v>0</v>
      </c>
      <c r="J661" s="56">
        <f t="shared" si="5"/>
        <v>0</v>
      </c>
      <c r="K661" s="57">
        <f>($G661+$I661)*THONG_TIN_CHUNG!B$12</f>
        <v>0</v>
      </c>
      <c r="L661" s="58">
        <v>0</v>
      </c>
      <c r="M661" s="59"/>
    </row>
    <row r="662" spans="2:13" ht="96.75" customHeight="1">
      <c r="B662" s="28"/>
      <c r="C662" s="28"/>
      <c r="D662" s="28"/>
      <c r="E662" s="39"/>
      <c r="F662" s="28"/>
      <c r="G662" s="28"/>
      <c r="H662" s="28">
        <v>5</v>
      </c>
      <c r="I662" s="40">
        <f t="shared" si="4"/>
        <v>0</v>
      </c>
      <c r="J662" s="56">
        <f t="shared" si="5"/>
        <v>0</v>
      </c>
      <c r="K662" s="57">
        <f>($G662+$I662)*THONG_TIN_CHUNG!B$12</f>
        <v>0</v>
      </c>
      <c r="L662" s="58">
        <v>0</v>
      </c>
      <c r="M662" s="59"/>
    </row>
    <row r="663" spans="2:13" ht="96.75" customHeight="1">
      <c r="B663" s="28"/>
      <c r="C663" s="28"/>
      <c r="D663" s="28"/>
      <c r="E663" s="39"/>
      <c r="F663" s="28"/>
      <c r="G663" s="28"/>
      <c r="H663" s="28">
        <v>5</v>
      </c>
      <c r="I663" s="40">
        <f t="shared" si="4"/>
        <v>0</v>
      </c>
      <c r="J663" s="56">
        <f t="shared" si="5"/>
        <v>0</v>
      </c>
      <c r="K663" s="57">
        <f>($G663+$I663)*THONG_TIN_CHUNG!B$12</f>
        <v>0</v>
      </c>
      <c r="L663" s="58">
        <v>0</v>
      </c>
      <c r="M663" s="59"/>
    </row>
    <row r="664" spans="2:13" ht="96.75" customHeight="1">
      <c r="B664" s="28"/>
      <c r="C664" s="28"/>
      <c r="D664" s="28"/>
      <c r="E664" s="39"/>
      <c r="F664" s="28"/>
      <c r="G664" s="28"/>
      <c r="H664" s="28">
        <v>5</v>
      </c>
      <c r="I664" s="40">
        <f t="shared" si="4"/>
        <v>0</v>
      </c>
      <c r="J664" s="56">
        <f t="shared" si="5"/>
        <v>0</v>
      </c>
      <c r="K664" s="57">
        <f>($G664+$I664)*THONG_TIN_CHUNG!B$12</f>
        <v>0</v>
      </c>
      <c r="L664" s="58">
        <v>0</v>
      </c>
      <c r="M664" s="59"/>
    </row>
    <row r="665" spans="2:13" ht="96.75" customHeight="1">
      <c r="B665" s="28"/>
      <c r="C665" s="28"/>
      <c r="D665" s="28"/>
      <c r="E665" s="39"/>
      <c r="F665" s="28"/>
      <c r="G665" s="28"/>
      <c r="H665" s="28">
        <v>5</v>
      </c>
      <c r="I665" s="40">
        <f t="shared" si="4"/>
        <v>0</v>
      </c>
      <c r="J665" s="56">
        <f t="shared" si="5"/>
        <v>0</v>
      </c>
      <c r="K665" s="57">
        <f>($G665+$I665)*THONG_TIN_CHUNG!B$12</f>
        <v>0</v>
      </c>
      <c r="L665" s="58">
        <v>0</v>
      </c>
      <c r="M665" s="59"/>
    </row>
    <row r="666" spans="2:13" ht="96.75" customHeight="1">
      <c r="B666" s="28"/>
      <c r="C666" s="28"/>
      <c r="D666" s="28"/>
      <c r="E666" s="39"/>
      <c r="F666" s="28"/>
      <c r="G666" s="28"/>
      <c r="H666" s="28">
        <v>5</v>
      </c>
      <c r="I666" s="40">
        <f t="shared" si="4"/>
        <v>0</v>
      </c>
      <c r="J666" s="56">
        <f t="shared" si="5"/>
        <v>0</v>
      </c>
      <c r="K666" s="57">
        <f>($G666+$I666)*THONG_TIN_CHUNG!B$12</f>
        <v>0</v>
      </c>
      <c r="L666" s="58">
        <v>0</v>
      </c>
      <c r="M666" s="59"/>
    </row>
    <row r="667" spans="2:13" ht="96.75" customHeight="1">
      <c r="B667" s="28"/>
      <c r="C667" s="28"/>
      <c r="D667" s="28"/>
      <c r="E667" s="39"/>
      <c r="F667" s="28"/>
      <c r="G667" s="28"/>
      <c r="H667" s="28">
        <v>5</v>
      </c>
      <c r="I667" s="40">
        <f t="shared" si="4"/>
        <v>0</v>
      </c>
      <c r="J667" s="56">
        <f t="shared" si="5"/>
        <v>0</v>
      </c>
      <c r="K667" s="57">
        <f>($G667+$I667)*THONG_TIN_CHUNG!B$12</f>
        <v>0</v>
      </c>
      <c r="L667" s="58">
        <v>0</v>
      </c>
      <c r="M667" s="59"/>
    </row>
    <row r="668" spans="2:13" ht="96.75" customHeight="1">
      <c r="B668" s="28"/>
      <c r="C668" s="28"/>
      <c r="D668" s="28"/>
      <c r="E668" s="39"/>
      <c r="F668" s="28"/>
      <c r="G668" s="28"/>
      <c r="H668" s="28">
        <v>5</v>
      </c>
      <c r="I668" s="40">
        <f t="shared" si="4"/>
        <v>0</v>
      </c>
      <c r="J668" s="56">
        <f t="shared" si="5"/>
        <v>0</v>
      </c>
      <c r="K668" s="57">
        <f>($G668+$I668)*THONG_TIN_CHUNG!B$12</f>
        <v>0</v>
      </c>
      <c r="L668" s="58">
        <v>0</v>
      </c>
      <c r="M668" s="59"/>
    </row>
    <row r="669" spans="2:13" ht="96.75" customHeight="1">
      <c r="B669" s="28"/>
      <c r="C669" s="28"/>
      <c r="D669" s="28"/>
      <c r="E669" s="39"/>
      <c r="F669" s="28"/>
      <c r="G669" s="28"/>
      <c r="H669" s="28">
        <v>5</v>
      </c>
      <c r="I669" s="40">
        <f t="shared" si="4"/>
        <v>0</v>
      </c>
      <c r="J669" s="56">
        <f t="shared" si="5"/>
        <v>0</v>
      </c>
      <c r="K669" s="57">
        <f>($G669+$I669)*THONG_TIN_CHUNG!B$12</f>
        <v>0</v>
      </c>
      <c r="L669" s="58">
        <v>0</v>
      </c>
      <c r="M669" s="59"/>
    </row>
    <row r="670" spans="2:13" ht="96.75" customHeight="1">
      <c r="B670" s="28"/>
      <c r="C670" s="28"/>
      <c r="D670" s="28"/>
      <c r="E670" s="39"/>
      <c r="F670" s="28"/>
      <c r="G670" s="28"/>
      <c r="H670" s="28">
        <v>5</v>
      </c>
      <c r="I670" s="40">
        <f t="shared" si="4"/>
        <v>0</v>
      </c>
      <c r="J670" s="56">
        <f t="shared" si="5"/>
        <v>0</v>
      </c>
      <c r="K670" s="57">
        <f>($G670+$I670)*THONG_TIN_CHUNG!B$12</f>
        <v>0</v>
      </c>
      <c r="L670" s="58">
        <v>0</v>
      </c>
      <c r="M670" s="59"/>
    </row>
    <row r="671" spans="2:13" ht="96.75" customHeight="1">
      <c r="B671" s="28"/>
      <c r="C671" s="28"/>
      <c r="D671" s="28"/>
      <c r="E671" s="39"/>
      <c r="F671" s="28"/>
      <c r="G671" s="28"/>
      <c r="H671" s="28">
        <v>5</v>
      </c>
      <c r="I671" s="40">
        <f t="shared" si="4"/>
        <v>0</v>
      </c>
      <c r="J671" s="56">
        <f t="shared" si="5"/>
        <v>0</v>
      </c>
      <c r="K671" s="57">
        <f>($G671+$I671)*THONG_TIN_CHUNG!B$12</f>
        <v>0</v>
      </c>
      <c r="L671" s="58">
        <v>0</v>
      </c>
      <c r="M671" s="59"/>
    </row>
    <row r="672" spans="2:13" ht="96.75" customHeight="1">
      <c r="B672" s="28"/>
      <c r="C672" s="28"/>
      <c r="D672" s="28"/>
      <c r="E672" s="39"/>
      <c r="F672" s="28"/>
      <c r="G672" s="28"/>
      <c r="H672" s="28">
        <v>5</v>
      </c>
      <c r="I672" s="40">
        <f t="shared" si="4"/>
        <v>0</v>
      </c>
      <c r="J672" s="56">
        <f t="shared" si="5"/>
        <v>0</v>
      </c>
      <c r="K672" s="57">
        <f>($G672+$I672)*THONG_TIN_CHUNG!B$12</f>
        <v>0</v>
      </c>
      <c r="L672" s="58">
        <v>0</v>
      </c>
      <c r="M672" s="59"/>
    </row>
    <row r="673" spans="2:13" ht="96.75" customHeight="1">
      <c r="B673" s="28"/>
      <c r="C673" s="28"/>
      <c r="D673" s="28"/>
      <c r="E673" s="39"/>
      <c r="F673" s="28"/>
      <c r="G673" s="28"/>
      <c r="H673" s="28">
        <v>5</v>
      </c>
      <c r="I673" s="40">
        <f t="shared" si="4"/>
        <v>0</v>
      </c>
      <c r="J673" s="56">
        <f t="shared" si="5"/>
        <v>0</v>
      </c>
      <c r="K673" s="57">
        <f>($G673+$I673)*THONG_TIN_CHUNG!B$12</f>
        <v>0</v>
      </c>
      <c r="L673" s="58">
        <v>0</v>
      </c>
      <c r="M673" s="59"/>
    </row>
    <row r="674" spans="2:13" ht="96.75" customHeight="1">
      <c r="B674" s="28"/>
      <c r="C674" s="28"/>
      <c r="D674" s="28"/>
      <c r="E674" s="39"/>
      <c r="F674" s="28"/>
      <c r="G674" s="28"/>
      <c r="H674" s="28">
        <v>5</v>
      </c>
      <c r="I674" s="40">
        <f t="shared" si="4"/>
        <v>0</v>
      </c>
      <c r="J674" s="56">
        <f t="shared" si="5"/>
        <v>0</v>
      </c>
      <c r="K674" s="57">
        <f>($G674+$I674)*THONG_TIN_CHUNG!B$12</f>
        <v>0</v>
      </c>
      <c r="L674" s="58">
        <v>0</v>
      </c>
      <c r="M674" s="59"/>
    </row>
    <row r="675" spans="2:13" ht="96.75" customHeight="1">
      <c r="B675" s="28"/>
      <c r="C675" s="28"/>
      <c r="D675" s="28"/>
      <c r="E675" s="39"/>
      <c r="F675" s="28"/>
      <c r="G675" s="28"/>
      <c r="H675" s="28">
        <v>5</v>
      </c>
      <c r="I675" s="40">
        <f t="shared" si="4"/>
        <v>0</v>
      </c>
      <c r="J675" s="56">
        <f t="shared" si="5"/>
        <v>0</v>
      </c>
      <c r="K675" s="57">
        <f>($G675+$I675)*THONG_TIN_CHUNG!B$12</f>
        <v>0</v>
      </c>
      <c r="L675" s="58">
        <v>0</v>
      </c>
      <c r="M675" s="59"/>
    </row>
    <row r="676" spans="2:13" ht="96.75" customHeight="1">
      <c r="B676" s="28"/>
      <c r="C676" s="28"/>
      <c r="D676" s="28"/>
      <c r="E676" s="39"/>
      <c r="F676" s="28"/>
      <c r="G676" s="28"/>
      <c r="H676" s="28">
        <v>5</v>
      </c>
      <c r="I676" s="40">
        <f t="shared" si="4"/>
        <v>0</v>
      </c>
      <c r="J676" s="56">
        <f t="shared" si="5"/>
        <v>0</v>
      </c>
      <c r="K676" s="57">
        <f>($G676+$I676)*THONG_TIN_CHUNG!B$12</f>
        <v>0</v>
      </c>
      <c r="L676" s="58">
        <v>0</v>
      </c>
      <c r="M676" s="59"/>
    </row>
    <row r="677" spans="2:13" ht="96.75" customHeight="1">
      <c r="B677" s="28"/>
      <c r="C677" s="28"/>
      <c r="D677" s="28"/>
      <c r="E677" s="39"/>
      <c r="F677" s="28"/>
      <c r="G677" s="28"/>
      <c r="H677" s="28">
        <v>5</v>
      </c>
      <c r="I677" s="40">
        <f t="shared" si="4"/>
        <v>0</v>
      </c>
      <c r="J677" s="56">
        <f t="shared" si="5"/>
        <v>0</v>
      </c>
      <c r="K677" s="57">
        <f>($G677+$I677)*THONG_TIN_CHUNG!B$12</f>
        <v>0</v>
      </c>
      <c r="L677" s="58">
        <v>0</v>
      </c>
      <c r="M677" s="59"/>
    </row>
    <row r="678" spans="2:13" ht="96.75" customHeight="1">
      <c r="B678" s="28"/>
      <c r="C678" s="28"/>
      <c r="D678" s="28"/>
      <c r="E678" s="39"/>
      <c r="F678" s="28"/>
      <c r="G678" s="28"/>
      <c r="H678" s="28">
        <v>5</v>
      </c>
      <c r="I678" s="40">
        <f t="shared" si="4"/>
        <v>0</v>
      </c>
      <c r="J678" s="56">
        <f t="shared" si="5"/>
        <v>0</v>
      </c>
      <c r="K678" s="57">
        <f>($G678+$I678)*THONG_TIN_CHUNG!B$12</f>
        <v>0</v>
      </c>
      <c r="L678" s="58">
        <v>0</v>
      </c>
      <c r="M678" s="59"/>
    </row>
    <row r="679" spans="2:13" ht="96.75" customHeight="1">
      <c r="B679" s="28"/>
      <c r="C679" s="28"/>
      <c r="D679" s="28"/>
      <c r="E679" s="39"/>
      <c r="F679" s="28"/>
      <c r="G679" s="28"/>
      <c r="H679" s="28">
        <v>5</v>
      </c>
      <c r="I679" s="40">
        <f t="shared" si="4"/>
        <v>0</v>
      </c>
      <c r="J679" s="56">
        <f t="shared" si="5"/>
        <v>0</v>
      </c>
      <c r="K679" s="57">
        <f>($G679+$I679)*THONG_TIN_CHUNG!B$12</f>
        <v>0</v>
      </c>
      <c r="L679" s="58">
        <v>0</v>
      </c>
      <c r="M679" s="59"/>
    </row>
    <row r="680" spans="2:13" ht="96.75" customHeight="1">
      <c r="B680" s="28"/>
      <c r="C680" s="28"/>
      <c r="D680" s="28"/>
      <c r="E680" s="39"/>
      <c r="F680" s="28"/>
      <c r="G680" s="28"/>
      <c r="H680" s="28">
        <v>5</v>
      </c>
      <c r="I680" s="40">
        <f t="shared" si="4"/>
        <v>0</v>
      </c>
      <c r="J680" s="56">
        <f t="shared" si="5"/>
        <v>0</v>
      </c>
      <c r="K680" s="57">
        <f>($G680+$I680)*THONG_TIN_CHUNG!B$12</f>
        <v>0</v>
      </c>
      <c r="L680" s="58">
        <v>0</v>
      </c>
      <c r="M680" s="59"/>
    </row>
    <row r="681" spans="2:13" ht="96.75" customHeight="1">
      <c r="B681" s="28"/>
      <c r="C681" s="28"/>
      <c r="D681" s="28"/>
      <c r="E681" s="39"/>
      <c r="F681" s="28"/>
      <c r="G681" s="28"/>
      <c r="H681" s="28">
        <v>5</v>
      </c>
      <c r="I681" s="40">
        <f t="shared" si="4"/>
        <v>0</v>
      </c>
      <c r="J681" s="56">
        <f t="shared" si="5"/>
        <v>0</v>
      </c>
      <c r="K681" s="57">
        <f>($G681+$I681)*THONG_TIN_CHUNG!B$12</f>
        <v>0</v>
      </c>
      <c r="L681" s="58">
        <v>0</v>
      </c>
      <c r="M681" s="59"/>
    </row>
    <row r="682" spans="2:13" ht="96.75" customHeight="1">
      <c r="B682" s="28"/>
      <c r="C682" s="28"/>
      <c r="D682" s="28"/>
      <c r="E682" s="39"/>
      <c r="F682" s="28"/>
      <c r="G682" s="28"/>
      <c r="H682" s="28">
        <v>5</v>
      </c>
      <c r="I682" s="40">
        <f t="shared" si="4"/>
        <v>0</v>
      </c>
      <c r="J682" s="56">
        <f t="shared" si="5"/>
        <v>0</v>
      </c>
      <c r="K682" s="57">
        <f>($G682+$I682)*THONG_TIN_CHUNG!B$12</f>
        <v>0</v>
      </c>
      <c r="L682" s="58">
        <v>0</v>
      </c>
      <c r="M682" s="59"/>
    </row>
    <row r="683" spans="2:13" ht="96.75" customHeight="1">
      <c r="B683" s="28"/>
      <c r="C683" s="28"/>
      <c r="D683" s="28"/>
      <c r="E683" s="39"/>
      <c r="F683" s="28"/>
      <c r="G683" s="28"/>
      <c r="H683" s="28">
        <v>5</v>
      </c>
      <c r="I683" s="40">
        <f t="shared" si="4"/>
        <v>0</v>
      </c>
      <c r="J683" s="56">
        <f t="shared" si="5"/>
        <v>0</v>
      </c>
      <c r="K683" s="57">
        <f>($G683+$I683)*THONG_TIN_CHUNG!B$12</f>
        <v>0</v>
      </c>
      <c r="L683" s="58">
        <v>0</v>
      </c>
      <c r="M683" s="59"/>
    </row>
    <row r="684" spans="2:13" ht="96.75" customHeight="1">
      <c r="B684" s="28"/>
      <c r="C684" s="28"/>
      <c r="D684" s="28"/>
      <c r="E684" s="39"/>
      <c r="F684" s="28"/>
      <c r="G684" s="28"/>
      <c r="H684" s="28">
        <v>5</v>
      </c>
      <c r="I684" s="40">
        <f t="shared" si="4"/>
        <v>0</v>
      </c>
      <c r="J684" s="56">
        <f t="shared" si="5"/>
        <v>0</v>
      </c>
      <c r="K684" s="57">
        <f>($G684+$I684)*THONG_TIN_CHUNG!B$12</f>
        <v>0</v>
      </c>
      <c r="L684" s="58">
        <v>0</v>
      </c>
      <c r="M684" s="59"/>
    </row>
    <row r="685" spans="2:13" ht="96.75" customHeight="1">
      <c r="B685" s="28"/>
      <c r="C685" s="28"/>
      <c r="D685" s="28"/>
      <c r="E685" s="39"/>
      <c r="F685" s="28"/>
      <c r="G685" s="28"/>
      <c r="H685" s="28">
        <v>5</v>
      </c>
      <c r="I685" s="40">
        <f t="shared" si="4"/>
        <v>0</v>
      </c>
      <c r="J685" s="56">
        <f t="shared" si="5"/>
        <v>0</v>
      </c>
      <c r="K685" s="57">
        <f>($G685+$I685)*THONG_TIN_CHUNG!B$12</f>
        <v>0</v>
      </c>
      <c r="L685" s="58">
        <v>0</v>
      </c>
      <c r="M685" s="59"/>
    </row>
    <row r="686" spans="2:13" ht="96.75" customHeight="1">
      <c r="B686" s="28"/>
      <c r="C686" s="28"/>
      <c r="D686" s="28"/>
      <c r="E686" s="39"/>
      <c r="F686" s="28"/>
      <c r="G686" s="28"/>
      <c r="H686" s="28">
        <v>5</v>
      </c>
      <c r="I686" s="40">
        <f t="shared" si="4"/>
        <v>0</v>
      </c>
      <c r="J686" s="56">
        <f t="shared" si="5"/>
        <v>0</v>
      </c>
      <c r="K686" s="57">
        <f>($G686+$I686)*THONG_TIN_CHUNG!B$12</f>
        <v>0</v>
      </c>
      <c r="L686" s="58">
        <v>0</v>
      </c>
      <c r="M686" s="59"/>
    </row>
    <row r="687" spans="2:13" ht="96.75" customHeight="1">
      <c r="B687" s="28"/>
      <c r="C687" s="28"/>
      <c r="D687" s="28"/>
      <c r="E687" s="39"/>
      <c r="F687" s="28"/>
      <c r="G687" s="28"/>
      <c r="H687" s="28">
        <v>5</v>
      </c>
      <c r="I687" s="40">
        <f t="shared" si="4"/>
        <v>0</v>
      </c>
      <c r="J687" s="56">
        <f t="shared" si="5"/>
        <v>0</v>
      </c>
      <c r="K687" s="57">
        <f>($G687+$I687)*THONG_TIN_CHUNG!B$12</f>
        <v>0</v>
      </c>
      <c r="L687" s="58">
        <v>0</v>
      </c>
      <c r="M687" s="59"/>
    </row>
    <row r="688" spans="2:13" ht="96.75" customHeight="1">
      <c r="B688" s="28"/>
      <c r="C688" s="28"/>
      <c r="D688" s="28"/>
      <c r="E688" s="39"/>
      <c r="F688" s="28"/>
      <c r="G688" s="28"/>
      <c r="H688" s="28">
        <v>5</v>
      </c>
      <c r="I688" s="40">
        <f t="shared" si="4"/>
        <v>0</v>
      </c>
      <c r="J688" s="56">
        <f t="shared" si="5"/>
        <v>0</v>
      </c>
      <c r="K688" s="57">
        <f>($G688+$I688)*THONG_TIN_CHUNG!B$12</f>
        <v>0</v>
      </c>
      <c r="L688" s="58">
        <v>0</v>
      </c>
      <c r="M688" s="59"/>
    </row>
    <row r="689" spans="2:13" ht="96.75" customHeight="1">
      <c r="B689" s="28"/>
      <c r="C689" s="28"/>
      <c r="D689" s="28"/>
      <c r="E689" s="39"/>
      <c r="F689" s="28"/>
      <c r="G689" s="28"/>
      <c r="H689" s="28">
        <v>5</v>
      </c>
      <c r="I689" s="40">
        <f t="shared" si="4"/>
        <v>0</v>
      </c>
      <c r="J689" s="56">
        <f t="shared" si="5"/>
        <v>0</v>
      </c>
      <c r="K689" s="57">
        <f>($G689+$I689)*THONG_TIN_CHUNG!B$12</f>
        <v>0</v>
      </c>
      <c r="L689" s="58">
        <v>0</v>
      </c>
      <c r="M689" s="59"/>
    </row>
    <row r="690" spans="2:13" ht="96.75" customHeight="1">
      <c r="B690" s="28"/>
      <c r="C690" s="28"/>
      <c r="D690" s="28"/>
      <c r="E690" s="39"/>
      <c r="F690" s="28"/>
      <c r="G690" s="28"/>
      <c r="H690" s="28">
        <v>5</v>
      </c>
      <c r="I690" s="40">
        <f t="shared" si="4"/>
        <v>0</v>
      </c>
      <c r="J690" s="56">
        <f t="shared" si="5"/>
        <v>0</v>
      </c>
      <c r="K690" s="57">
        <f>($G690+$I690)*THONG_TIN_CHUNG!B$12</f>
        <v>0</v>
      </c>
      <c r="L690" s="58">
        <v>0</v>
      </c>
      <c r="M690" s="59"/>
    </row>
    <row r="691" spans="2:13" ht="96.75" customHeight="1">
      <c r="B691" s="28"/>
      <c r="C691" s="28"/>
      <c r="D691" s="28"/>
      <c r="E691" s="39"/>
      <c r="F691" s="28"/>
      <c r="G691" s="28"/>
      <c r="H691" s="28">
        <v>5</v>
      </c>
      <c r="I691" s="40">
        <f t="shared" si="4"/>
        <v>0</v>
      </c>
      <c r="J691" s="56">
        <f t="shared" si="5"/>
        <v>0</v>
      </c>
      <c r="K691" s="57">
        <f>($G691+$I691)*THONG_TIN_CHUNG!B$12</f>
        <v>0</v>
      </c>
      <c r="L691" s="58">
        <v>0</v>
      </c>
      <c r="M691" s="59"/>
    </row>
    <row r="692" spans="2:13" ht="96.75" customHeight="1">
      <c r="B692" s="28"/>
      <c r="C692" s="28"/>
      <c r="D692" s="28"/>
      <c r="E692" s="39"/>
      <c r="F692" s="28"/>
      <c r="G692" s="28"/>
      <c r="H692" s="28">
        <v>5</v>
      </c>
      <c r="I692" s="40">
        <f t="shared" si="4"/>
        <v>0</v>
      </c>
      <c r="J692" s="56">
        <f t="shared" si="5"/>
        <v>0</v>
      </c>
      <c r="K692" s="57">
        <f>($G692+$I692)*THONG_TIN_CHUNG!B$12</f>
        <v>0</v>
      </c>
      <c r="L692" s="58">
        <v>0</v>
      </c>
      <c r="M692" s="59"/>
    </row>
    <row r="693" spans="2:13" ht="96.75" customHeight="1">
      <c r="B693" s="28"/>
      <c r="C693" s="28"/>
      <c r="D693" s="28"/>
      <c r="E693" s="39"/>
      <c r="F693" s="28"/>
      <c r="G693" s="28"/>
      <c r="H693" s="28">
        <v>5</v>
      </c>
      <c r="I693" s="40">
        <f t="shared" si="4"/>
        <v>0</v>
      </c>
      <c r="J693" s="56">
        <f t="shared" si="5"/>
        <v>0</v>
      </c>
      <c r="K693" s="57">
        <f>($G693+$I693)*THONG_TIN_CHUNG!B$12</f>
        <v>0</v>
      </c>
      <c r="L693" s="58">
        <v>0</v>
      </c>
      <c r="M693" s="59"/>
    </row>
    <row r="694" spans="2:13" ht="96.75" customHeight="1">
      <c r="B694" s="28"/>
      <c r="C694" s="28"/>
      <c r="D694" s="28"/>
      <c r="E694" s="39"/>
      <c r="F694" s="28"/>
      <c r="G694" s="28"/>
      <c r="H694" s="28">
        <v>5</v>
      </c>
      <c r="I694" s="40">
        <f t="shared" si="4"/>
        <v>0</v>
      </c>
      <c r="J694" s="56">
        <f t="shared" si="5"/>
        <v>0</v>
      </c>
      <c r="K694" s="57">
        <f>($G694+$I694)*THONG_TIN_CHUNG!B$12</f>
        <v>0</v>
      </c>
      <c r="L694" s="58">
        <v>0</v>
      </c>
      <c r="M694" s="59"/>
    </row>
    <row r="695" spans="2:13" ht="96.75" customHeight="1">
      <c r="B695" s="28"/>
      <c r="C695" s="28"/>
      <c r="D695" s="28"/>
      <c r="E695" s="39"/>
      <c r="F695" s="28"/>
      <c r="G695" s="28"/>
      <c r="H695" s="28">
        <v>5</v>
      </c>
      <c r="I695" s="40">
        <f t="shared" si="4"/>
        <v>0</v>
      </c>
      <c r="J695" s="56">
        <f t="shared" si="5"/>
        <v>0</v>
      </c>
      <c r="K695" s="57">
        <f>($G695+$I695)*THONG_TIN_CHUNG!B$12</f>
        <v>0</v>
      </c>
      <c r="L695" s="58">
        <v>0</v>
      </c>
      <c r="M695" s="59"/>
    </row>
    <row r="696" spans="2:13" ht="96.75" customHeight="1">
      <c r="B696" s="28"/>
      <c r="C696" s="28"/>
      <c r="D696" s="28"/>
      <c r="E696" s="39"/>
      <c r="F696" s="28"/>
      <c r="G696" s="28"/>
      <c r="H696" s="28">
        <v>5</v>
      </c>
      <c r="I696" s="40">
        <f t="shared" si="4"/>
        <v>0</v>
      </c>
      <c r="J696" s="56">
        <f t="shared" si="5"/>
        <v>0</v>
      </c>
      <c r="K696" s="57">
        <f>($G696+$I696)*THONG_TIN_CHUNG!B$12</f>
        <v>0</v>
      </c>
      <c r="L696" s="58">
        <v>0</v>
      </c>
      <c r="M696" s="59"/>
    </row>
    <row r="697" spans="2:13" ht="96.75" customHeight="1">
      <c r="B697" s="28"/>
      <c r="C697" s="28"/>
      <c r="D697" s="28"/>
      <c r="E697" s="39"/>
      <c r="F697" s="28"/>
      <c r="G697" s="28"/>
      <c r="H697" s="28">
        <v>5</v>
      </c>
      <c r="I697" s="40">
        <f t="shared" si="4"/>
        <v>0</v>
      </c>
      <c r="J697" s="56">
        <f t="shared" si="5"/>
        <v>0</v>
      </c>
      <c r="K697" s="57">
        <f>($G697+$I697)*THONG_TIN_CHUNG!B$12</f>
        <v>0</v>
      </c>
      <c r="L697" s="58">
        <v>0</v>
      </c>
      <c r="M697" s="59"/>
    </row>
    <row r="698" spans="2:13" ht="96.75" customHeight="1">
      <c r="B698" s="28"/>
      <c r="C698" s="28"/>
      <c r="D698" s="28"/>
      <c r="E698" s="39"/>
      <c r="F698" s="28"/>
      <c r="G698" s="28"/>
      <c r="H698" s="28">
        <v>5</v>
      </c>
      <c r="I698" s="40">
        <f t="shared" si="4"/>
        <v>0</v>
      </c>
      <c r="J698" s="56">
        <f t="shared" si="5"/>
        <v>0</v>
      </c>
      <c r="K698" s="57">
        <f>($G698+$I698)*THONG_TIN_CHUNG!B$12</f>
        <v>0</v>
      </c>
      <c r="L698" s="58">
        <v>0</v>
      </c>
      <c r="M698" s="59"/>
    </row>
    <row r="699" spans="2:13" ht="96.75" customHeight="1">
      <c r="B699" s="28"/>
      <c r="C699" s="28"/>
      <c r="D699" s="28"/>
      <c r="E699" s="39"/>
      <c r="F699" s="28"/>
      <c r="G699" s="28"/>
      <c r="H699" s="28">
        <v>5</v>
      </c>
      <c r="I699" s="40">
        <f t="shared" si="4"/>
        <v>0</v>
      </c>
      <c r="J699" s="56">
        <f t="shared" si="5"/>
        <v>0</v>
      </c>
      <c r="K699" s="57">
        <f>($G699+$I699)*THONG_TIN_CHUNG!B$12</f>
        <v>0</v>
      </c>
      <c r="L699" s="58">
        <v>0</v>
      </c>
      <c r="M699" s="59"/>
    </row>
    <row r="700" spans="2:13" ht="96.75" customHeight="1">
      <c r="B700" s="28"/>
      <c r="C700" s="28"/>
      <c r="D700" s="28"/>
      <c r="E700" s="39"/>
      <c r="F700" s="28"/>
      <c r="G700" s="28"/>
      <c r="H700" s="28">
        <v>5</v>
      </c>
      <c r="I700" s="40">
        <f t="shared" si="4"/>
        <v>0</v>
      </c>
      <c r="J700" s="56">
        <f t="shared" si="5"/>
        <v>0</v>
      </c>
      <c r="K700" s="57">
        <f>($G700+$I700)*THONG_TIN_CHUNG!B$12</f>
        <v>0</v>
      </c>
      <c r="L700" s="58">
        <v>0</v>
      </c>
      <c r="M700" s="59"/>
    </row>
    <row r="701" spans="2:13" ht="96.75" customHeight="1">
      <c r="B701" s="28"/>
      <c r="C701" s="28"/>
      <c r="D701" s="28"/>
      <c r="E701" s="39"/>
      <c r="F701" s="28"/>
      <c r="G701" s="28"/>
      <c r="H701" s="28">
        <v>5</v>
      </c>
      <c r="I701" s="40">
        <f t="shared" si="4"/>
        <v>0</v>
      </c>
      <c r="J701" s="56">
        <f t="shared" si="5"/>
        <v>0</v>
      </c>
      <c r="K701" s="57">
        <f>($G701+$I701)*THONG_TIN_CHUNG!B$12</f>
        <v>0</v>
      </c>
      <c r="L701" s="58">
        <v>0</v>
      </c>
      <c r="M701" s="59"/>
    </row>
    <row r="702" spans="2:13" ht="96.75" customHeight="1">
      <c r="B702" s="28"/>
      <c r="C702" s="28"/>
      <c r="D702" s="28"/>
      <c r="E702" s="39"/>
      <c r="F702" s="28"/>
      <c r="G702" s="28"/>
      <c r="H702" s="28">
        <v>5</v>
      </c>
      <c r="I702" s="40">
        <f t="shared" si="4"/>
        <v>0</v>
      </c>
      <c r="J702" s="56">
        <f t="shared" si="5"/>
        <v>0</v>
      </c>
      <c r="K702" s="57">
        <f>($G702+$I702)*THONG_TIN_CHUNG!B$12</f>
        <v>0</v>
      </c>
      <c r="L702" s="58">
        <v>0</v>
      </c>
      <c r="M702" s="59"/>
    </row>
    <row r="703" spans="2:13" ht="96.75" customHeight="1">
      <c r="B703" s="28"/>
      <c r="C703" s="28"/>
      <c r="D703" s="28"/>
      <c r="E703" s="39"/>
      <c r="F703" s="28"/>
      <c r="G703" s="28"/>
      <c r="H703" s="28">
        <v>5</v>
      </c>
      <c r="I703" s="40">
        <f t="shared" si="4"/>
        <v>0</v>
      </c>
      <c r="J703" s="56">
        <f t="shared" si="5"/>
        <v>0</v>
      </c>
      <c r="K703" s="57">
        <f>($G703+$I703)*THONG_TIN_CHUNG!B$12</f>
        <v>0</v>
      </c>
      <c r="L703" s="58">
        <v>0</v>
      </c>
      <c r="M703" s="59"/>
    </row>
    <row r="704" spans="2:13" ht="96.75" customHeight="1">
      <c r="B704" s="28"/>
      <c r="C704" s="28"/>
      <c r="D704" s="28"/>
      <c r="E704" s="39"/>
      <c r="F704" s="28"/>
      <c r="G704" s="28"/>
      <c r="H704" s="28">
        <v>5</v>
      </c>
      <c r="I704" s="40">
        <f t="shared" si="4"/>
        <v>0</v>
      </c>
      <c r="J704" s="56">
        <f t="shared" si="5"/>
        <v>0</v>
      </c>
      <c r="K704" s="57">
        <f>($G704+$I704)*THONG_TIN_CHUNG!B$12</f>
        <v>0</v>
      </c>
      <c r="L704" s="58">
        <v>0</v>
      </c>
      <c r="M704" s="59"/>
    </row>
    <row r="705" spans="2:13" ht="96.75" customHeight="1">
      <c r="B705" s="28"/>
      <c r="C705" s="28"/>
      <c r="D705" s="28"/>
      <c r="E705" s="39"/>
      <c r="F705" s="28"/>
      <c r="G705" s="28"/>
      <c r="H705" s="28">
        <v>5</v>
      </c>
      <c r="I705" s="40">
        <f t="shared" si="4"/>
        <v>0</v>
      </c>
      <c r="J705" s="56">
        <f t="shared" si="5"/>
        <v>0</v>
      </c>
      <c r="K705" s="57">
        <f>($G705+$I705)*THONG_TIN_CHUNG!B$12</f>
        <v>0</v>
      </c>
      <c r="L705" s="58">
        <v>0</v>
      </c>
      <c r="M705" s="59"/>
    </row>
    <row r="706" spans="2:13" ht="96.75" customHeight="1">
      <c r="B706" s="28"/>
      <c r="C706" s="28"/>
      <c r="D706" s="28"/>
      <c r="E706" s="39"/>
      <c r="F706" s="28"/>
      <c r="G706" s="28"/>
      <c r="H706" s="28">
        <v>5</v>
      </c>
      <c r="I706" s="40">
        <f t="shared" si="4"/>
        <v>0</v>
      </c>
      <c r="J706" s="56">
        <f t="shared" si="5"/>
        <v>0</v>
      </c>
      <c r="K706" s="57">
        <f>($G706+$I706)*THONG_TIN_CHUNG!B$12</f>
        <v>0</v>
      </c>
      <c r="L706" s="58">
        <v>0</v>
      </c>
      <c r="M706" s="59"/>
    </row>
    <row r="707" spans="2:13" ht="96.75" customHeight="1">
      <c r="B707" s="28"/>
      <c r="C707" s="28"/>
      <c r="D707" s="28"/>
      <c r="E707" s="39"/>
      <c r="F707" s="28"/>
      <c r="G707" s="28"/>
      <c r="H707" s="28">
        <v>5</v>
      </c>
      <c r="I707" s="40">
        <f t="shared" si="4"/>
        <v>0</v>
      </c>
      <c r="J707" s="56">
        <f t="shared" si="5"/>
        <v>0</v>
      </c>
      <c r="K707" s="57">
        <f>($G707+$I707)*THONG_TIN_CHUNG!B$12</f>
        <v>0</v>
      </c>
      <c r="L707" s="58">
        <v>0</v>
      </c>
      <c r="M707" s="59"/>
    </row>
    <row r="708" spans="2:13" ht="96.75" customHeight="1">
      <c r="B708" s="28"/>
      <c r="C708" s="28"/>
      <c r="D708" s="28"/>
      <c r="E708" s="39"/>
      <c r="F708" s="28"/>
      <c r="G708" s="28"/>
      <c r="H708" s="28">
        <v>5</v>
      </c>
      <c r="I708" s="40">
        <f t="shared" si="4"/>
        <v>0</v>
      </c>
      <c r="J708" s="56">
        <f t="shared" si="5"/>
        <v>0</v>
      </c>
      <c r="K708" s="57">
        <f>($G708+$I708)*THONG_TIN_CHUNG!B$12</f>
        <v>0</v>
      </c>
      <c r="L708" s="58">
        <v>0</v>
      </c>
      <c r="M708" s="59"/>
    </row>
    <row r="709" spans="2:13" ht="96.75" customHeight="1">
      <c r="B709" s="28"/>
      <c r="C709" s="28"/>
      <c r="D709" s="28"/>
      <c r="E709" s="39"/>
      <c r="F709" s="28"/>
      <c r="G709" s="28"/>
      <c r="H709" s="28">
        <v>5</v>
      </c>
      <c r="I709" s="40">
        <f t="shared" si="4"/>
        <v>0</v>
      </c>
      <c r="J709" s="56">
        <f t="shared" si="5"/>
        <v>0</v>
      </c>
      <c r="K709" s="57">
        <f>($G709+$I709)*THONG_TIN_CHUNG!B$12</f>
        <v>0</v>
      </c>
      <c r="L709" s="58">
        <v>0</v>
      </c>
      <c r="M709" s="59"/>
    </row>
    <row r="710" spans="2:13" ht="96.75" customHeight="1">
      <c r="B710" s="28"/>
      <c r="C710" s="28"/>
      <c r="D710" s="28"/>
      <c r="E710" s="39"/>
      <c r="F710" s="28"/>
      <c r="G710" s="28"/>
      <c r="H710" s="28">
        <v>5</v>
      </c>
      <c r="I710" s="40">
        <f t="shared" si="4"/>
        <v>0</v>
      </c>
      <c r="J710" s="56">
        <f t="shared" si="5"/>
        <v>0</v>
      </c>
      <c r="K710" s="57">
        <f>($G710+$I710)*THONG_TIN_CHUNG!B$12</f>
        <v>0</v>
      </c>
      <c r="L710" s="58">
        <v>0</v>
      </c>
      <c r="M710" s="59"/>
    </row>
    <row r="711" spans="2:13" ht="96.75" customHeight="1">
      <c r="B711" s="28"/>
      <c r="C711" s="28"/>
      <c r="D711" s="28"/>
      <c r="E711" s="39"/>
      <c r="F711" s="28"/>
      <c r="G711" s="28"/>
      <c r="H711" s="28">
        <v>5</v>
      </c>
      <c r="I711" s="40">
        <f t="shared" si="4"/>
        <v>0</v>
      </c>
      <c r="J711" s="56">
        <f t="shared" si="5"/>
        <v>0</v>
      </c>
      <c r="K711" s="57">
        <f>($G711+$I711)*THONG_TIN_CHUNG!B$12</f>
        <v>0</v>
      </c>
      <c r="L711" s="58">
        <v>0</v>
      </c>
      <c r="M711" s="59"/>
    </row>
    <row r="712" spans="2:13" ht="96.75" customHeight="1">
      <c r="B712" s="28"/>
      <c r="C712" s="28"/>
      <c r="D712" s="28"/>
      <c r="E712" s="39"/>
      <c r="F712" s="28"/>
      <c r="G712" s="28"/>
      <c r="H712" s="28">
        <v>5</v>
      </c>
      <c r="I712" s="40">
        <f t="shared" si="4"/>
        <v>0</v>
      </c>
      <c r="J712" s="56">
        <f t="shared" si="5"/>
        <v>0</v>
      </c>
      <c r="K712" s="57">
        <f>($G712+$I712)*THONG_TIN_CHUNG!B$12</f>
        <v>0</v>
      </c>
      <c r="L712" s="58">
        <v>0</v>
      </c>
      <c r="M712" s="59"/>
    </row>
    <row r="713" spans="2:13" ht="96.75" customHeight="1">
      <c r="B713" s="28"/>
      <c r="C713" s="28"/>
      <c r="D713" s="28"/>
      <c r="E713" s="39"/>
      <c r="F713" s="28"/>
      <c r="G713" s="28"/>
      <c r="H713" s="28">
        <v>5</v>
      </c>
      <c r="I713" s="40">
        <f t="shared" si="4"/>
        <v>0</v>
      </c>
      <c r="J713" s="56">
        <f t="shared" si="5"/>
        <v>0</v>
      </c>
      <c r="K713" s="57">
        <f>($G713+$I713)*THONG_TIN_CHUNG!B$12</f>
        <v>0</v>
      </c>
      <c r="L713" s="58">
        <v>0</v>
      </c>
      <c r="M713" s="59"/>
    </row>
    <row r="714" spans="2:13" ht="96.75" customHeight="1">
      <c r="B714" s="28"/>
      <c r="C714" s="28"/>
      <c r="D714" s="28"/>
      <c r="E714" s="39"/>
      <c r="F714" s="28"/>
      <c r="G714" s="28"/>
      <c r="H714" s="28">
        <v>5</v>
      </c>
      <c r="I714" s="40">
        <f t="shared" si="4"/>
        <v>0</v>
      </c>
      <c r="J714" s="56">
        <f t="shared" si="5"/>
        <v>0</v>
      </c>
      <c r="K714" s="57">
        <f>($G714+$I714)*THONG_TIN_CHUNG!B$12</f>
        <v>0</v>
      </c>
      <c r="L714" s="58">
        <v>0</v>
      </c>
      <c r="M714" s="59"/>
    </row>
    <row r="715" spans="2:13" ht="96.75" customHeight="1">
      <c r="B715" s="28"/>
      <c r="C715" s="28"/>
      <c r="D715" s="28"/>
      <c r="E715" s="39"/>
      <c r="F715" s="28"/>
      <c r="G715" s="28"/>
      <c r="H715" s="28">
        <v>5</v>
      </c>
      <c r="I715" s="40">
        <f t="shared" si="4"/>
        <v>0</v>
      </c>
      <c r="J715" s="56">
        <f t="shared" si="5"/>
        <v>0</v>
      </c>
      <c r="K715" s="57">
        <f>($G715+$I715)*THONG_TIN_CHUNG!B$12</f>
        <v>0</v>
      </c>
      <c r="L715" s="58">
        <v>0</v>
      </c>
      <c r="M715" s="59"/>
    </row>
    <row r="716" spans="2:13" ht="96.75" customHeight="1">
      <c r="B716" s="28"/>
      <c r="C716" s="28"/>
      <c r="D716" s="28"/>
      <c r="E716" s="39"/>
      <c r="F716" s="28"/>
      <c r="G716" s="28"/>
      <c r="H716" s="28">
        <v>5</v>
      </c>
      <c r="I716" s="40">
        <f t="shared" si="4"/>
        <v>0</v>
      </c>
      <c r="J716" s="56">
        <f t="shared" si="5"/>
        <v>0</v>
      </c>
      <c r="K716" s="57">
        <f>($G716+$I716)*THONG_TIN_CHUNG!B$12</f>
        <v>0</v>
      </c>
      <c r="L716" s="58">
        <v>0</v>
      </c>
      <c r="M716" s="59"/>
    </row>
    <row r="717" spans="2:13" ht="96.75" customHeight="1">
      <c r="B717" s="28"/>
      <c r="C717" s="28"/>
      <c r="D717" s="28"/>
      <c r="E717" s="39"/>
      <c r="F717" s="28"/>
      <c r="G717" s="28"/>
      <c r="H717" s="28">
        <v>5</v>
      </c>
      <c r="I717" s="40">
        <f t="shared" si="4"/>
        <v>0</v>
      </c>
      <c r="J717" s="56">
        <f t="shared" si="5"/>
        <v>0</v>
      </c>
      <c r="K717" s="57">
        <f>($G717+$I717)*THONG_TIN_CHUNG!B$12</f>
        <v>0</v>
      </c>
      <c r="L717" s="58">
        <v>0</v>
      </c>
      <c r="M717" s="59"/>
    </row>
    <row r="718" spans="2:13" ht="96.75" customHeight="1">
      <c r="B718" s="28"/>
      <c r="C718" s="28"/>
      <c r="D718" s="28"/>
      <c r="E718" s="39"/>
      <c r="F718" s="28"/>
      <c r="G718" s="28"/>
      <c r="H718" s="28">
        <v>5</v>
      </c>
      <c r="I718" s="40">
        <f t="shared" si="4"/>
        <v>0</v>
      </c>
      <c r="J718" s="56">
        <f t="shared" si="5"/>
        <v>0</v>
      </c>
      <c r="K718" s="57">
        <f>($G718+$I718)*THONG_TIN_CHUNG!B$12</f>
        <v>0</v>
      </c>
      <c r="L718" s="58">
        <v>0</v>
      </c>
      <c r="M718" s="59"/>
    </row>
    <row r="719" spans="2:13" ht="96.75" customHeight="1">
      <c r="B719" s="28"/>
      <c r="C719" s="28"/>
      <c r="D719" s="28"/>
      <c r="E719" s="39"/>
      <c r="F719" s="28"/>
      <c r="G719" s="28"/>
      <c r="H719" s="28">
        <v>5</v>
      </c>
      <c r="I719" s="40">
        <f t="shared" si="4"/>
        <v>0</v>
      </c>
      <c r="J719" s="56">
        <f t="shared" si="5"/>
        <v>0</v>
      </c>
      <c r="K719" s="57">
        <f>($G719+$I719)*THONG_TIN_CHUNG!B$12</f>
        <v>0</v>
      </c>
      <c r="L719" s="58">
        <v>0</v>
      </c>
      <c r="M719" s="59"/>
    </row>
    <row r="720" spans="2:13" ht="96.75" customHeight="1">
      <c r="B720" s="28"/>
      <c r="C720" s="28"/>
      <c r="D720" s="28"/>
      <c r="E720" s="39"/>
      <c r="F720" s="28"/>
      <c r="G720" s="28"/>
      <c r="H720" s="28">
        <v>5</v>
      </c>
      <c r="I720" s="40">
        <f t="shared" si="4"/>
        <v>0</v>
      </c>
      <c r="J720" s="56">
        <f t="shared" si="5"/>
        <v>0</v>
      </c>
      <c r="K720" s="57">
        <f>($G720+$I720)*THONG_TIN_CHUNG!B$12</f>
        <v>0</v>
      </c>
      <c r="L720" s="58">
        <v>0</v>
      </c>
      <c r="M720" s="59"/>
    </row>
    <row r="721" spans="2:13" ht="96.75" customHeight="1">
      <c r="B721" s="28"/>
      <c r="C721" s="28"/>
      <c r="D721" s="28"/>
      <c r="E721" s="39"/>
      <c r="F721" s="28"/>
      <c r="G721" s="28"/>
      <c r="H721" s="28">
        <v>5</v>
      </c>
      <c r="I721" s="40">
        <f t="shared" si="4"/>
        <v>0</v>
      </c>
      <c r="J721" s="56">
        <f t="shared" si="5"/>
        <v>0</v>
      </c>
      <c r="K721" s="57">
        <f>($G721+$I721)*THONG_TIN_CHUNG!B$12</f>
        <v>0</v>
      </c>
      <c r="L721" s="58">
        <v>0</v>
      </c>
      <c r="M721" s="59"/>
    </row>
    <row r="722" spans="2:13" ht="96.75" customHeight="1">
      <c r="B722" s="28"/>
      <c r="C722" s="28"/>
      <c r="D722" s="28"/>
      <c r="E722" s="39"/>
      <c r="F722" s="28"/>
      <c r="G722" s="28"/>
      <c r="H722" s="28">
        <v>5</v>
      </c>
      <c r="I722" s="40">
        <f t="shared" si="4"/>
        <v>0</v>
      </c>
      <c r="J722" s="56">
        <f t="shared" si="5"/>
        <v>0</v>
      </c>
      <c r="K722" s="57">
        <f>($G722+$I722)*THONG_TIN_CHUNG!B$12</f>
        <v>0</v>
      </c>
      <c r="L722" s="58">
        <v>0</v>
      </c>
      <c r="M722" s="59"/>
    </row>
    <row r="723" spans="2:13" ht="96.75" customHeight="1">
      <c r="B723" s="28"/>
      <c r="C723" s="28"/>
      <c r="D723" s="28"/>
      <c r="E723" s="39"/>
      <c r="F723" s="28"/>
      <c r="G723" s="28"/>
      <c r="H723" s="28">
        <v>5</v>
      </c>
      <c r="I723" s="40">
        <f t="shared" si="4"/>
        <v>0</v>
      </c>
      <c r="J723" s="56">
        <f t="shared" si="5"/>
        <v>0</v>
      </c>
      <c r="K723" s="57">
        <f>($G723+$I723)*THONG_TIN_CHUNG!B$12</f>
        <v>0</v>
      </c>
      <c r="L723" s="58">
        <v>0</v>
      </c>
      <c r="M723" s="59"/>
    </row>
    <row r="724" spans="2:13" ht="96.75" customHeight="1">
      <c r="B724" s="28"/>
      <c r="C724" s="28"/>
      <c r="D724" s="28"/>
      <c r="E724" s="39"/>
      <c r="F724" s="28"/>
      <c r="G724" s="28"/>
      <c r="H724" s="28">
        <v>5</v>
      </c>
      <c r="I724" s="40">
        <f t="shared" si="4"/>
        <v>0</v>
      </c>
      <c r="J724" s="56">
        <f t="shared" si="5"/>
        <v>0</v>
      </c>
      <c r="K724" s="57">
        <f>($G724+$I724)*THONG_TIN_CHUNG!B$12</f>
        <v>0</v>
      </c>
      <c r="L724" s="58">
        <v>0</v>
      </c>
      <c r="M724" s="59"/>
    </row>
    <row r="725" spans="2:13" ht="96.75" customHeight="1">
      <c r="B725" s="28"/>
      <c r="C725" s="28"/>
      <c r="D725" s="28"/>
      <c r="E725" s="39"/>
      <c r="F725" s="28"/>
      <c r="G725" s="28"/>
      <c r="H725" s="28">
        <v>5</v>
      </c>
      <c r="I725" s="40">
        <f t="shared" si="4"/>
        <v>0</v>
      </c>
      <c r="J725" s="56">
        <f t="shared" si="5"/>
        <v>0</v>
      </c>
      <c r="K725" s="57">
        <f>($G725+$I725)*THONG_TIN_CHUNG!B$12</f>
        <v>0</v>
      </c>
      <c r="L725" s="58">
        <v>0</v>
      </c>
      <c r="M725" s="59"/>
    </row>
    <row r="726" spans="2:13" ht="96.75" customHeight="1">
      <c r="B726" s="28"/>
      <c r="C726" s="28"/>
      <c r="D726" s="28"/>
      <c r="E726" s="39"/>
      <c r="F726" s="28"/>
      <c r="G726" s="28"/>
      <c r="H726" s="28">
        <v>5</v>
      </c>
      <c r="I726" s="40">
        <f t="shared" si="4"/>
        <v>0</v>
      </c>
      <c r="J726" s="56">
        <f t="shared" si="5"/>
        <v>0</v>
      </c>
      <c r="K726" s="57">
        <f>($G726+$I726)*THONG_TIN_CHUNG!B$12</f>
        <v>0</v>
      </c>
      <c r="L726" s="58">
        <v>0</v>
      </c>
      <c r="M726" s="59"/>
    </row>
    <row r="727" spans="2:13" ht="96.75" customHeight="1">
      <c r="B727" s="28"/>
      <c r="C727" s="28"/>
      <c r="D727" s="28"/>
      <c r="E727" s="39"/>
      <c r="F727" s="28"/>
      <c r="G727" s="28"/>
      <c r="H727" s="28">
        <v>5</v>
      </c>
      <c r="I727" s="40">
        <f t="shared" si="4"/>
        <v>0</v>
      </c>
      <c r="J727" s="56">
        <f t="shared" si="5"/>
        <v>0</v>
      </c>
      <c r="K727" s="57">
        <f>($G727+$I727)*THONG_TIN_CHUNG!B$12</f>
        <v>0</v>
      </c>
      <c r="L727" s="58">
        <v>0</v>
      </c>
      <c r="M727" s="59"/>
    </row>
    <row r="728" spans="2:13" ht="96.75" customHeight="1">
      <c r="B728" s="28"/>
      <c r="C728" s="28"/>
      <c r="D728" s="28"/>
      <c r="E728" s="39"/>
      <c r="F728" s="28"/>
      <c r="G728" s="28"/>
      <c r="H728" s="28">
        <v>5</v>
      </c>
      <c r="I728" s="40">
        <f t="shared" si="4"/>
        <v>0</v>
      </c>
      <c r="J728" s="56">
        <f t="shared" si="5"/>
        <v>0</v>
      </c>
      <c r="K728" s="57">
        <f>($G728+$I728)*THONG_TIN_CHUNG!B$12</f>
        <v>0</v>
      </c>
      <c r="L728" s="58">
        <v>0</v>
      </c>
      <c r="M728" s="59"/>
    </row>
    <row r="729" spans="2:13" ht="96.75" customHeight="1">
      <c r="B729" s="28"/>
      <c r="C729" s="28"/>
      <c r="D729" s="28"/>
      <c r="E729" s="39"/>
      <c r="F729" s="28"/>
      <c r="G729" s="28"/>
      <c r="H729" s="28">
        <v>5</v>
      </c>
      <c r="I729" s="40">
        <f t="shared" si="4"/>
        <v>0</v>
      </c>
      <c r="J729" s="56">
        <f t="shared" si="5"/>
        <v>0</v>
      </c>
      <c r="K729" s="57">
        <f>($G729+$I729)*THONG_TIN_CHUNG!B$12</f>
        <v>0</v>
      </c>
      <c r="L729" s="58">
        <v>0</v>
      </c>
      <c r="M729" s="59"/>
    </row>
    <row r="730" spans="2:13" ht="96.75" customHeight="1">
      <c r="B730" s="28"/>
      <c r="C730" s="28"/>
      <c r="D730" s="28"/>
      <c r="E730" s="39"/>
      <c r="F730" s="28"/>
      <c r="G730" s="28"/>
      <c r="H730" s="28">
        <v>5</v>
      </c>
      <c r="I730" s="40">
        <f t="shared" si="4"/>
        <v>0</v>
      </c>
      <c r="J730" s="56">
        <f t="shared" si="5"/>
        <v>0</v>
      </c>
      <c r="K730" s="57">
        <f>($G730+$I730)*THONG_TIN_CHUNG!B$12</f>
        <v>0</v>
      </c>
      <c r="L730" s="58">
        <v>0</v>
      </c>
      <c r="M730" s="59"/>
    </row>
    <row r="731" spans="2:13" ht="96.75" customHeight="1">
      <c r="B731" s="28"/>
      <c r="C731" s="28"/>
      <c r="D731" s="28"/>
      <c r="E731" s="39"/>
      <c r="F731" s="28"/>
      <c r="G731" s="28"/>
      <c r="H731" s="28">
        <v>5</v>
      </c>
      <c r="I731" s="40">
        <f t="shared" si="4"/>
        <v>0</v>
      </c>
      <c r="J731" s="56">
        <f t="shared" si="5"/>
        <v>0</v>
      </c>
      <c r="K731" s="57">
        <f>($G731+$I731)*THONG_TIN_CHUNG!B$12</f>
        <v>0</v>
      </c>
      <c r="L731" s="58">
        <v>0</v>
      </c>
      <c r="M731" s="59"/>
    </row>
    <row r="732" spans="2:13" ht="96.75" customHeight="1">
      <c r="B732" s="28"/>
      <c r="C732" s="28"/>
      <c r="D732" s="28"/>
      <c r="E732" s="39"/>
      <c r="F732" s="28"/>
      <c r="G732" s="28"/>
      <c r="H732" s="28">
        <v>5</v>
      </c>
      <c r="I732" s="40">
        <f t="shared" si="4"/>
        <v>0</v>
      </c>
      <c r="J732" s="56">
        <f t="shared" si="5"/>
        <v>0</v>
      </c>
      <c r="K732" s="57">
        <f>($G732+$I732)*THONG_TIN_CHUNG!B$12</f>
        <v>0</v>
      </c>
      <c r="L732" s="58">
        <v>0</v>
      </c>
      <c r="M732" s="59"/>
    </row>
    <row r="733" spans="2:13" ht="96.75" customHeight="1">
      <c r="B733" s="28"/>
      <c r="C733" s="28"/>
      <c r="D733" s="28"/>
      <c r="E733" s="39"/>
      <c r="F733" s="28"/>
      <c r="G733" s="28"/>
      <c r="H733" s="28">
        <v>5</v>
      </c>
      <c r="I733" s="40">
        <f t="shared" si="4"/>
        <v>0</v>
      </c>
      <c r="J733" s="56">
        <f t="shared" si="5"/>
        <v>0</v>
      </c>
      <c r="K733" s="57">
        <f>($G733+$I733)*THONG_TIN_CHUNG!B$12</f>
        <v>0</v>
      </c>
      <c r="L733" s="58">
        <v>0</v>
      </c>
      <c r="M733" s="59"/>
    </row>
    <row r="734" spans="2:13" ht="96.75" customHeight="1">
      <c r="B734" s="28"/>
      <c r="C734" s="28"/>
      <c r="D734" s="28"/>
      <c r="E734" s="39"/>
      <c r="F734" s="28"/>
      <c r="G734" s="28"/>
      <c r="H734" s="28">
        <v>5</v>
      </c>
      <c r="I734" s="40">
        <f t="shared" si="4"/>
        <v>0</v>
      </c>
      <c r="J734" s="56">
        <f t="shared" si="5"/>
        <v>0</v>
      </c>
      <c r="K734" s="57">
        <f>($G734+$I734)*THONG_TIN_CHUNG!B$12</f>
        <v>0</v>
      </c>
      <c r="L734" s="58">
        <v>0</v>
      </c>
      <c r="M734" s="59"/>
    </row>
    <row r="735" spans="2:13" ht="96.75" customHeight="1">
      <c r="B735" s="28"/>
      <c r="C735" s="28"/>
      <c r="D735" s="28"/>
      <c r="E735" s="39"/>
      <c r="F735" s="28"/>
      <c r="G735" s="28"/>
      <c r="H735" s="28">
        <v>5</v>
      </c>
      <c r="I735" s="40">
        <f t="shared" si="4"/>
        <v>0</v>
      </c>
      <c r="J735" s="56">
        <f t="shared" si="5"/>
        <v>0</v>
      </c>
      <c r="K735" s="57">
        <f>($G735+$I735)*THONG_TIN_CHUNG!B$12</f>
        <v>0</v>
      </c>
      <c r="L735" s="58">
        <v>0</v>
      </c>
      <c r="M735" s="59"/>
    </row>
    <row r="736" spans="2:13" ht="96.75" customHeight="1">
      <c r="B736" s="28"/>
      <c r="C736" s="28"/>
      <c r="D736" s="28"/>
      <c r="E736" s="39"/>
      <c r="F736" s="28"/>
      <c r="G736" s="28"/>
      <c r="H736" s="28">
        <v>5</v>
      </c>
      <c r="I736" s="40">
        <f t="shared" si="4"/>
        <v>0</v>
      </c>
      <c r="J736" s="56">
        <f t="shared" si="5"/>
        <v>0</v>
      </c>
      <c r="K736" s="57">
        <f>($G736+$I736)*THONG_TIN_CHUNG!B$12</f>
        <v>0</v>
      </c>
      <c r="L736" s="58">
        <v>0</v>
      </c>
      <c r="M736" s="59"/>
    </row>
    <row r="737" spans="2:13" ht="96.75" customHeight="1">
      <c r="B737" s="28"/>
      <c r="C737" s="28"/>
      <c r="D737" s="28"/>
      <c r="E737" s="39"/>
      <c r="F737" s="28"/>
      <c r="G737" s="28"/>
      <c r="H737" s="28">
        <v>5</v>
      </c>
      <c r="I737" s="40">
        <f t="shared" si="4"/>
        <v>0</v>
      </c>
      <c r="J737" s="56">
        <f t="shared" si="5"/>
        <v>0</v>
      </c>
      <c r="K737" s="57">
        <f>($G737+$I737)*THONG_TIN_CHUNG!B$12</f>
        <v>0</v>
      </c>
      <c r="L737" s="58">
        <v>0</v>
      </c>
      <c r="M737" s="59"/>
    </row>
    <row r="738" spans="2:13" ht="96.75" customHeight="1">
      <c r="B738" s="28"/>
      <c r="C738" s="28"/>
      <c r="D738" s="28"/>
      <c r="E738" s="39"/>
      <c r="F738" s="28"/>
      <c r="G738" s="28"/>
      <c r="H738" s="28">
        <v>5</v>
      </c>
      <c r="I738" s="40">
        <f t="shared" si="4"/>
        <v>0</v>
      </c>
      <c r="J738" s="56">
        <f t="shared" si="5"/>
        <v>0</v>
      </c>
      <c r="K738" s="57">
        <f>($G738+$I738)*THONG_TIN_CHUNG!B$12</f>
        <v>0</v>
      </c>
      <c r="L738" s="58">
        <v>0</v>
      </c>
      <c r="M738" s="59"/>
    </row>
    <row r="739" spans="2:13" ht="96.75" customHeight="1">
      <c r="B739" s="28"/>
      <c r="C739" s="28"/>
      <c r="D739" s="28"/>
      <c r="E739" s="39"/>
      <c r="F739" s="28"/>
      <c r="G739" s="28"/>
      <c r="H739" s="28">
        <v>5</v>
      </c>
      <c r="I739" s="40">
        <f t="shared" si="4"/>
        <v>0</v>
      </c>
      <c r="J739" s="56">
        <f t="shared" si="5"/>
        <v>0</v>
      </c>
      <c r="K739" s="57">
        <f>($G739+$I739)*THONG_TIN_CHUNG!B$12</f>
        <v>0</v>
      </c>
      <c r="L739" s="58">
        <v>0</v>
      </c>
      <c r="M739" s="59"/>
    </row>
    <row r="740" spans="2:13" ht="96.75" customHeight="1">
      <c r="B740" s="28"/>
      <c r="C740" s="28"/>
      <c r="D740" s="28"/>
      <c r="E740" s="39"/>
      <c r="F740" s="28"/>
      <c r="G740" s="28"/>
      <c r="H740" s="28">
        <v>5</v>
      </c>
      <c r="I740" s="40">
        <f t="shared" si="4"/>
        <v>0</v>
      </c>
      <c r="J740" s="56">
        <f t="shared" si="5"/>
        <v>0</v>
      </c>
      <c r="K740" s="57">
        <f>($G740+$I740)*THONG_TIN_CHUNG!B$12</f>
        <v>0</v>
      </c>
      <c r="L740" s="58">
        <v>0</v>
      </c>
      <c r="M740" s="59"/>
    </row>
    <row r="741" spans="2:13" ht="96.75" customHeight="1">
      <c r="B741" s="28"/>
      <c r="C741" s="28"/>
      <c r="D741" s="28"/>
      <c r="E741" s="39"/>
      <c r="F741" s="28"/>
      <c r="G741" s="28"/>
      <c r="H741" s="28">
        <v>5</v>
      </c>
      <c r="I741" s="40">
        <f t="shared" si="4"/>
        <v>0</v>
      </c>
      <c r="J741" s="56">
        <f t="shared" si="5"/>
        <v>0</v>
      </c>
      <c r="K741" s="57">
        <f>($G741+$I741)*THONG_TIN_CHUNG!B$12</f>
        <v>0</v>
      </c>
      <c r="L741" s="58">
        <v>0</v>
      </c>
      <c r="M741" s="59"/>
    </row>
    <row r="742" spans="2:13" ht="96.75" customHeight="1">
      <c r="B742" s="28"/>
      <c r="C742" s="28"/>
      <c r="D742" s="28"/>
      <c r="E742" s="39"/>
      <c r="F742" s="28"/>
      <c r="G742" s="28"/>
      <c r="H742" s="28">
        <v>5</v>
      </c>
      <c r="I742" s="40">
        <f t="shared" si="4"/>
        <v>0</v>
      </c>
      <c r="J742" s="56">
        <f t="shared" si="5"/>
        <v>0</v>
      </c>
      <c r="K742" s="57">
        <f>($G742+$I742)*THONG_TIN_CHUNG!B$12</f>
        <v>0</v>
      </c>
      <c r="L742" s="58">
        <v>0</v>
      </c>
      <c r="M742" s="59"/>
    </row>
    <row r="743" spans="2:13" ht="96.75" customHeight="1">
      <c r="B743" s="28"/>
      <c r="C743" s="28"/>
      <c r="D743" s="28"/>
      <c r="E743" s="39"/>
      <c r="F743" s="28"/>
      <c r="G743" s="28"/>
      <c r="H743" s="28">
        <v>5</v>
      </c>
      <c r="I743" s="40">
        <f t="shared" si="4"/>
        <v>0</v>
      </c>
      <c r="J743" s="56">
        <f t="shared" si="5"/>
        <v>0</v>
      </c>
      <c r="K743" s="57">
        <f>($G743+$I743)*THONG_TIN_CHUNG!B$12</f>
        <v>0</v>
      </c>
      <c r="L743" s="58">
        <v>0</v>
      </c>
      <c r="M743" s="59"/>
    </row>
    <row r="744" spans="2:13" ht="96.75" customHeight="1">
      <c r="B744" s="28"/>
      <c r="C744" s="28"/>
      <c r="D744" s="28"/>
      <c r="E744" s="39"/>
      <c r="F744" s="28"/>
      <c r="G744" s="28"/>
      <c r="H744" s="28">
        <v>5</v>
      </c>
      <c r="I744" s="40">
        <f t="shared" si="4"/>
        <v>0</v>
      </c>
      <c r="J744" s="56">
        <f t="shared" si="5"/>
        <v>0</v>
      </c>
      <c r="K744" s="57">
        <f>($G744+$I744)*THONG_TIN_CHUNG!B$12</f>
        <v>0</v>
      </c>
      <c r="L744" s="58">
        <v>0</v>
      </c>
      <c r="M744" s="59"/>
    </row>
    <row r="745" spans="2:13" ht="96.75" customHeight="1">
      <c r="B745" s="28"/>
      <c r="C745" s="28"/>
      <c r="D745" s="28"/>
      <c r="E745" s="39"/>
      <c r="F745" s="28"/>
      <c r="G745" s="28"/>
      <c r="H745" s="28">
        <v>5</v>
      </c>
      <c r="I745" s="40">
        <f t="shared" si="4"/>
        <v>0</v>
      </c>
      <c r="J745" s="56">
        <f t="shared" si="5"/>
        <v>0</v>
      </c>
      <c r="K745" s="57">
        <f>($G745+$I745)*THONG_TIN_CHUNG!B$12</f>
        <v>0</v>
      </c>
      <c r="L745" s="58">
        <v>0</v>
      </c>
      <c r="M745" s="59"/>
    </row>
    <row r="746" spans="2:13" ht="96.75" customHeight="1">
      <c r="B746" s="28"/>
      <c r="C746" s="28"/>
      <c r="D746" s="28"/>
      <c r="E746" s="39"/>
      <c r="F746" s="28"/>
      <c r="G746" s="28"/>
      <c r="H746" s="28">
        <v>5</v>
      </c>
      <c r="I746" s="40">
        <f t="shared" si="4"/>
        <v>0</v>
      </c>
      <c r="J746" s="56">
        <f t="shared" si="5"/>
        <v>0</v>
      </c>
      <c r="K746" s="57">
        <f>($G746+$I746)*THONG_TIN_CHUNG!B$12</f>
        <v>0</v>
      </c>
      <c r="L746" s="58">
        <v>0</v>
      </c>
      <c r="M746" s="59"/>
    </row>
    <row r="747" spans="2:13" ht="96.75" customHeight="1">
      <c r="B747" s="28"/>
      <c r="C747" s="28"/>
      <c r="D747" s="28"/>
      <c r="E747" s="39"/>
      <c r="F747" s="28"/>
      <c r="G747" s="28"/>
      <c r="H747" s="28">
        <v>5</v>
      </c>
      <c r="I747" s="40">
        <f t="shared" si="4"/>
        <v>0</v>
      </c>
      <c r="J747" s="56">
        <f t="shared" si="5"/>
        <v>0</v>
      </c>
      <c r="K747" s="57">
        <f>($G747+$I747)*THONG_TIN_CHUNG!B$12</f>
        <v>0</v>
      </c>
      <c r="L747" s="58">
        <v>0</v>
      </c>
      <c r="M747" s="59"/>
    </row>
    <row r="748" spans="2:13" ht="96.75" customHeight="1">
      <c r="B748" s="28"/>
      <c r="C748" s="28"/>
      <c r="D748" s="28"/>
      <c r="E748" s="39"/>
      <c r="F748" s="28"/>
      <c r="G748" s="28"/>
      <c r="H748" s="28">
        <v>5</v>
      </c>
      <c r="I748" s="40">
        <f t="shared" si="4"/>
        <v>0</v>
      </c>
      <c r="J748" s="56">
        <f t="shared" si="5"/>
        <v>0</v>
      </c>
      <c r="K748" s="57">
        <f>($G748+$I748)*THONG_TIN_CHUNG!B$12</f>
        <v>0</v>
      </c>
      <c r="L748" s="58">
        <v>0</v>
      </c>
      <c r="M748" s="59"/>
    </row>
    <row r="749" spans="2:13" ht="96.75" customHeight="1">
      <c r="B749" s="28"/>
      <c r="C749" s="28"/>
      <c r="D749" s="28"/>
      <c r="E749" s="39"/>
      <c r="F749" s="28"/>
      <c r="G749" s="28"/>
      <c r="H749" s="28">
        <v>5</v>
      </c>
      <c r="I749" s="40">
        <f t="shared" si="4"/>
        <v>0</v>
      </c>
      <c r="J749" s="56">
        <f t="shared" si="5"/>
        <v>0</v>
      </c>
      <c r="K749" s="57">
        <f>($G749+$I749)*THONG_TIN_CHUNG!B$12</f>
        <v>0</v>
      </c>
      <c r="L749" s="58">
        <v>0</v>
      </c>
      <c r="M749" s="59"/>
    </row>
    <row r="750" spans="2:13" ht="96.75" customHeight="1">
      <c r="B750" s="28"/>
      <c r="C750" s="28"/>
      <c r="D750" s="28"/>
      <c r="E750" s="39"/>
      <c r="F750" s="28"/>
      <c r="G750" s="28"/>
      <c r="H750" s="28">
        <v>5</v>
      </c>
      <c r="I750" s="40">
        <f t="shared" si="4"/>
        <v>0</v>
      </c>
      <c r="J750" s="56">
        <f t="shared" si="5"/>
        <v>0</v>
      </c>
      <c r="K750" s="57">
        <f>($G750+$I750)*THONG_TIN_CHUNG!B$12</f>
        <v>0</v>
      </c>
      <c r="L750" s="58">
        <v>0</v>
      </c>
      <c r="M750" s="59"/>
    </row>
    <row r="751" spans="2:13" ht="96.75" customHeight="1">
      <c r="B751" s="28"/>
      <c r="C751" s="28"/>
      <c r="D751" s="28"/>
      <c r="E751" s="39"/>
      <c r="F751" s="28"/>
      <c r="G751" s="28"/>
      <c r="H751" s="28">
        <v>5</v>
      </c>
      <c r="I751" s="40">
        <f t="shared" si="4"/>
        <v>0</v>
      </c>
      <c r="J751" s="56">
        <f t="shared" si="5"/>
        <v>0</v>
      </c>
      <c r="K751" s="57">
        <f>($G751+$I751)*THONG_TIN_CHUNG!B$12</f>
        <v>0</v>
      </c>
      <c r="L751" s="58">
        <v>0</v>
      </c>
      <c r="M751" s="59"/>
    </row>
    <row r="752" spans="2:13" ht="96.75" customHeight="1">
      <c r="B752" s="28"/>
      <c r="C752" s="28"/>
      <c r="D752" s="28"/>
      <c r="E752" s="39"/>
      <c r="F752" s="28"/>
      <c r="G752" s="28"/>
      <c r="H752" s="28">
        <v>5</v>
      </c>
      <c r="I752" s="40">
        <f t="shared" si="4"/>
        <v>0</v>
      </c>
      <c r="J752" s="56">
        <f t="shared" si="5"/>
        <v>0</v>
      </c>
      <c r="K752" s="57">
        <f>($G752+$I752)*THONG_TIN_CHUNG!B$12</f>
        <v>0</v>
      </c>
      <c r="L752" s="58">
        <v>0</v>
      </c>
      <c r="M752" s="59"/>
    </row>
    <row r="753" spans="2:13" ht="96.75" customHeight="1">
      <c r="B753" s="28"/>
      <c r="C753" s="28"/>
      <c r="D753" s="28"/>
      <c r="E753" s="39"/>
      <c r="F753" s="28"/>
      <c r="G753" s="28"/>
      <c r="H753" s="28">
        <v>5</v>
      </c>
      <c r="I753" s="40">
        <f t="shared" si="4"/>
        <v>0</v>
      </c>
      <c r="J753" s="56">
        <f t="shared" si="5"/>
        <v>0</v>
      </c>
      <c r="K753" s="57">
        <f>($G753+$I753)*THONG_TIN_CHUNG!B$12</f>
        <v>0</v>
      </c>
      <c r="L753" s="58">
        <v>0</v>
      </c>
      <c r="M753" s="59"/>
    </row>
    <row r="754" spans="2:13" ht="96.75" customHeight="1">
      <c r="B754" s="28"/>
      <c r="C754" s="28"/>
      <c r="D754" s="28"/>
      <c r="E754" s="39"/>
      <c r="F754" s="28"/>
      <c r="G754" s="28"/>
      <c r="H754" s="28">
        <v>5</v>
      </c>
      <c r="I754" s="40">
        <f t="shared" si="4"/>
        <v>0</v>
      </c>
      <c r="J754" s="56">
        <f t="shared" si="5"/>
        <v>0</v>
      </c>
      <c r="K754" s="57">
        <f>($G754+$I754)*THONG_TIN_CHUNG!B$12</f>
        <v>0</v>
      </c>
      <c r="L754" s="58">
        <v>0</v>
      </c>
      <c r="M754" s="59"/>
    </row>
    <row r="755" spans="2:13" ht="96.75" customHeight="1">
      <c r="B755" s="28"/>
      <c r="C755" s="28"/>
      <c r="D755" s="28"/>
      <c r="E755" s="39"/>
      <c r="F755" s="28"/>
      <c r="G755" s="28"/>
      <c r="H755" s="28">
        <v>5</v>
      </c>
      <c r="I755" s="40">
        <f t="shared" si="4"/>
        <v>0</v>
      </c>
      <c r="J755" s="56">
        <f t="shared" si="5"/>
        <v>0</v>
      </c>
      <c r="K755" s="57">
        <f>($G755+$I755)*THONG_TIN_CHUNG!B$12</f>
        <v>0</v>
      </c>
      <c r="L755" s="58">
        <v>0</v>
      </c>
      <c r="M755" s="59"/>
    </row>
    <row r="756" spans="2:13" ht="96.75" customHeight="1">
      <c r="B756" s="28"/>
      <c r="C756" s="28"/>
      <c r="D756" s="28"/>
      <c r="E756" s="39"/>
      <c r="F756" s="28"/>
      <c r="G756" s="28"/>
      <c r="H756" s="28">
        <v>5</v>
      </c>
      <c r="I756" s="40">
        <f t="shared" si="4"/>
        <v>0</v>
      </c>
      <c r="J756" s="56">
        <f t="shared" si="5"/>
        <v>0</v>
      </c>
      <c r="K756" s="57">
        <f>($G756+$I756)*THONG_TIN_CHUNG!B$12</f>
        <v>0</v>
      </c>
      <c r="L756" s="58">
        <v>0</v>
      </c>
      <c r="M756" s="59"/>
    </row>
    <row r="757" spans="2:13" ht="96.75" customHeight="1">
      <c r="B757" s="28"/>
      <c r="C757" s="28"/>
      <c r="D757" s="28"/>
      <c r="E757" s="39"/>
      <c r="F757" s="28"/>
      <c r="G757" s="28"/>
      <c r="H757" s="28">
        <v>5</v>
      </c>
      <c r="I757" s="40">
        <f t="shared" si="4"/>
        <v>0</v>
      </c>
      <c r="J757" s="56">
        <f t="shared" si="5"/>
        <v>0</v>
      </c>
      <c r="K757" s="57">
        <f>($G757+$I757)*THONG_TIN_CHUNG!B$12</f>
        <v>0</v>
      </c>
      <c r="L757" s="58">
        <v>0</v>
      </c>
      <c r="M757" s="59"/>
    </row>
    <row r="758" spans="2:13" ht="96.75" customHeight="1">
      <c r="B758" s="28"/>
      <c r="C758" s="28"/>
      <c r="D758" s="28"/>
      <c r="E758" s="39"/>
      <c r="F758" s="28"/>
      <c r="G758" s="28"/>
      <c r="H758" s="28">
        <v>5</v>
      </c>
      <c r="I758" s="40">
        <f t="shared" si="4"/>
        <v>0</v>
      </c>
      <c r="J758" s="56">
        <f t="shared" si="5"/>
        <v>0</v>
      </c>
      <c r="K758" s="57">
        <f>($G758+$I758)*THONG_TIN_CHUNG!B$12</f>
        <v>0</v>
      </c>
      <c r="L758" s="58">
        <v>0</v>
      </c>
      <c r="M758" s="59"/>
    </row>
    <row r="759" spans="2:13" ht="96.75" customHeight="1">
      <c r="B759" s="28"/>
      <c r="C759" s="28"/>
      <c r="D759" s="28"/>
      <c r="E759" s="39"/>
      <c r="F759" s="28"/>
      <c r="G759" s="28"/>
      <c r="H759" s="28">
        <v>5</v>
      </c>
      <c r="I759" s="40">
        <f t="shared" si="4"/>
        <v>0</v>
      </c>
      <c r="J759" s="56">
        <f t="shared" si="5"/>
        <v>0</v>
      </c>
      <c r="K759" s="57">
        <f>($G759+$I759)*THONG_TIN_CHUNG!B$12</f>
        <v>0</v>
      </c>
      <c r="L759" s="58">
        <v>0</v>
      </c>
      <c r="M759" s="59"/>
    </row>
    <row r="760" spans="2:13" ht="96.75" customHeight="1">
      <c r="B760" s="28"/>
      <c r="C760" s="28"/>
      <c r="D760" s="28"/>
      <c r="E760" s="39"/>
      <c r="F760" s="28"/>
      <c r="G760" s="28"/>
      <c r="H760" s="28">
        <v>5</v>
      </c>
      <c r="I760" s="40">
        <f t="shared" si="4"/>
        <v>0</v>
      </c>
      <c r="J760" s="56">
        <f t="shared" si="5"/>
        <v>0</v>
      </c>
      <c r="K760" s="57">
        <f>($G760+$I760)*THONG_TIN_CHUNG!B$12</f>
        <v>0</v>
      </c>
      <c r="L760" s="58">
        <v>0</v>
      </c>
      <c r="M760" s="59"/>
    </row>
    <row r="761" spans="2:13" ht="96.75" customHeight="1">
      <c r="B761" s="28"/>
      <c r="C761" s="28"/>
      <c r="D761" s="28"/>
      <c r="E761" s="39"/>
      <c r="F761" s="28"/>
      <c r="G761" s="28"/>
      <c r="H761" s="28">
        <v>5</v>
      </c>
      <c r="I761" s="40">
        <f t="shared" si="4"/>
        <v>0</v>
      </c>
      <c r="J761" s="56">
        <f t="shared" si="5"/>
        <v>0</v>
      </c>
      <c r="K761" s="57">
        <f>($G761+$I761)*THONG_TIN_CHUNG!B$12</f>
        <v>0</v>
      </c>
      <c r="L761" s="58">
        <v>0</v>
      </c>
      <c r="M761" s="59"/>
    </row>
    <row r="762" spans="2:13" ht="96.75" customHeight="1">
      <c r="B762" s="28"/>
      <c r="C762" s="28"/>
      <c r="D762" s="28"/>
      <c r="E762" s="39"/>
      <c r="F762" s="28"/>
      <c r="G762" s="28"/>
      <c r="H762" s="28">
        <v>5</v>
      </c>
      <c r="I762" s="40">
        <f t="shared" si="4"/>
        <v>0</v>
      </c>
      <c r="J762" s="56">
        <f t="shared" si="5"/>
        <v>0</v>
      </c>
      <c r="K762" s="57">
        <f>($G762+$I762)*THONG_TIN_CHUNG!B$12</f>
        <v>0</v>
      </c>
      <c r="L762" s="58">
        <v>0</v>
      </c>
      <c r="M762" s="59"/>
    </row>
    <row r="763" spans="2:13" ht="96.75" customHeight="1">
      <c r="B763" s="28"/>
      <c r="C763" s="28"/>
      <c r="D763" s="28"/>
      <c r="E763" s="39"/>
      <c r="F763" s="28"/>
      <c r="G763" s="28"/>
      <c r="H763" s="28">
        <v>5</v>
      </c>
      <c r="I763" s="40">
        <f t="shared" si="4"/>
        <v>0</v>
      </c>
      <c r="J763" s="56">
        <f t="shared" si="5"/>
        <v>0</v>
      </c>
      <c r="K763" s="57">
        <f>($G763+$I763)*THONG_TIN_CHUNG!B$12</f>
        <v>0</v>
      </c>
      <c r="L763" s="58">
        <v>0</v>
      </c>
      <c r="M763" s="59"/>
    </row>
    <row r="764" spans="2:13" ht="96.75" customHeight="1">
      <c r="B764" s="28"/>
      <c r="C764" s="28"/>
      <c r="D764" s="28"/>
      <c r="E764" s="39"/>
      <c r="F764" s="28"/>
      <c r="G764" s="28"/>
      <c r="H764" s="28">
        <v>5</v>
      </c>
      <c r="I764" s="40">
        <f t="shared" si="4"/>
        <v>0</v>
      </c>
      <c r="J764" s="56">
        <f t="shared" si="5"/>
        <v>0</v>
      </c>
      <c r="K764" s="57">
        <f>($G764+$I764)*THONG_TIN_CHUNG!B$12</f>
        <v>0</v>
      </c>
      <c r="L764" s="58">
        <v>0</v>
      </c>
      <c r="M764" s="59"/>
    </row>
    <row r="765" spans="2:13" ht="96.75" customHeight="1">
      <c r="B765" s="28"/>
      <c r="C765" s="28"/>
      <c r="D765" s="28"/>
      <c r="E765" s="39"/>
      <c r="F765" s="28"/>
      <c r="G765" s="28"/>
      <c r="H765" s="28">
        <v>5</v>
      </c>
      <c r="I765" s="40">
        <f t="shared" si="4"/>
        <v>0</v>
      </c>
      <c r="J765" s="56">
        <f t="shared" si="5"/>
        <v>0</v>
      </c>
      <c r="K765" s="57">
        <f>($G765+$I765)*THONG_TIN_CHUNG!B$12</f>
        <v>0</v>
      </c>
      <c r="L765" s="58">
        <v>0</v>
      </c>
      <c r="M765" s="59"/>
    </row>
    <row r="766" spans="2:13" ht="96.75" customHeight="1">
      <c r="B766" s="28"/>
      <c r="C766" s="28"/>
      <c r="D766" s="28"/>
      <c r="E766" s="39"/>
      <c r="F766" s="28"/>
      <c r="G766" s="28"/>
      <c r="H766" s="28">
        <v>5</v>
      </c>
      <c r="I766" s="40">
        <f t="shared" si="4"/>
        <v>0</v>
      </c>
      <c r="J766" s="56">
        <f t="shared" si="5"/>
        <v>0</v>
      </c>
      <c r="K766" s="57">
        <f>($G766+$I766)*THONG_TIN_CHUNG!B$12</f>
        <v>0</v>
      </c>
      <c r="L766" s="58">
        <v>0</v>
      </c>
      <c r="M766" s="59"/>
    </row>
    <row r="767" spans="2:13" ht="96.75" customHeight="1">
      <c r="B767" s="28"/>
      <c r="C767" s="28"/>
      <c r="D767" s="28"/>
      <c r="E767" s="39"/>
      <c r="F767" s="28"/>
      <c r="G767" s="28"/>
      <c r="H767" s="28">
        <v>5</v>
      </c>
      <c r="I767" s="40">
        <f t="shared" si="4"/>
        <v>0</v>
      </c>
      <c r="J767" s="56">
        <f t="shared" si="5"/>
        <v>0</v>
      </c>
      <c r="K767" s="57">
        <f>($G767+$I767)*THONG_TIN_CHUNG!B$12</f>
        <v>0</v>
      </c>
      <c r="L767" s="58">
        <v>0</v>
      </c>
      <c r="M767" s="59"/>
    </row>
    <row r="768" spans="2:13" ht="96.75" customHeight="1">
      <c r="B768" s="28"/>
      <c r="C768" s="28"/>
      <c r="D768" s="28"/>
      <c r="E768" s="39"/>
      <c r="F768" s="28"/>
      <c r="G768" s="28"/>
      <c r="H768" s="28">
        <v>5</v>
      </c>
      <c r="I768" s="40">
        <f t="shared" si="4"/>
        <v>0</v>
      </c>
      <c r="J768" s="56">
        <f t="shared" si="5"/>
        <v>0</v>
      </c>
      <c r="K768" s="57">
        <f>($G768+$I768)*THONG_TIN_CHUNG!B$12</f>
        <v>0</v>
      </c>
      <c r="L768" s="58">
        <v>0</v>
      </c>
      <c r="M768" s="59"/>
    </row>
    <row r="769" spans="2:13" ht="96.75" customHeight="1">
      <c r="B769" s="28"/>
      <c r="C769" s="28"/>
      <c r="D769" s="28"/>
      <c r="E769" s="39"/>
      <c r="F769" s="28"/>
      <c r="G769" s="28"/>
      <c r="H769" s="28">
        <v>5</v>
      </c>
      <c r="I769" s="40">
        <f t="shared" si="4"/>
        <v>0</v>
      </c>
      <c r="J769" s="56">
        <f t="shared" si="5"/>
        <v>0</v>
      </c>
      <c r="K769" s="57">
        <f>($G769+$I769)*THONG_TIN_CHUNG!B$12</f>
        <v>0</v>
      </c>
      <c r="L769" s="58">
        <v>0</v>
      </c>
      <c r="M769" s="59"/>
    </row>
    <row r="770" spans="2:13" ht="96.75" customHeight="1">
      <c r="B770" s="28"/>
      <c r="C770" s="28"/>
      <c r="D770" s="28"/>
      <c r="E770" s="39"/>
      <c r="F770" s="28"/>
      <c r="G770" s="28"/>
      <c r="H770" s="28">
        <v>5</v>
      </c>
      <c r="I770" s="40">
        <f t="shared" si="4"/>
        <v>0</v>
      </c>
      <c r="J770" s="56">
        <f t="shared" si="5"/>
        <v>0</v>
      </c>
      <c r="K770" s="57">
        <f>($G770+$I770)*THONG_TIN_CHUNG!B$12</f>
        <v>0</v>
      </c>
      <c r="L770" s="58">
        <v>0</v>
      </c>
      <c r="M770" s="59"/>
    </row>
    <row r="771" spans="2:13" ht="96.75" customHeight="1">
      <c r="B771" s="28"/>
      <c r="C771" s="28"/>
      <c r="D771" s="28"/>
      <c r="E771" s="39"/>
      <c r="F771" s="28"/>
      <c r="G771" s="28"/>
      <c r="H771" s="28">
        <v>5</v>
      </c>
      <c r="I771" s="40">
        <f t="shared" si="4"/>
        <v>0</v>
      </c>
      <c r="J771" s="56">
        <f t="shared" si="5"/>
        <v>0</v>
      </c>
      <c r="K771" s="57">
        <f>($G771+$I771)*THONG_TIN_CHUNG!B$12</f>
        <v>0</v>
      </c>
      <c r="L771" s="58">
        <v>0</v>
      </c>
      <c r="M771" s="59"/>
    </row>
    <row r="772" spans="2:13" ht="96.75" customHeight="1">
      <c r="B772" s="28"/>
      <c r="C772" s="28"/>
      <c r="D772" s="28"/>
      <c r="E772" s="39"/>
      <c r="F772" s="28"/>
      <c r="G772" s="28"/>
      <c r="H772" s="28">
        <v>5</v>
      </c>
      <c r="I772" s="40">
        <f t="shared" si="4"/>
        <v>0</v>
      </c>
      <c r="J772" s="56">
        <f t="shared" si="5"/>
        <v>0</v>
      </c>
      <c r="K772" s="57">
        <f>($G772+$I772)*THONG_TIN_CHUNG!B$12</f>
        <v>0</v>
      </c>
      <c r="L772" s="58">
        <v>0</v>
      </c>
      <c r="M772" s="59"/>
    </row>
    <row r="773" spans="2:13" ht="96.75" customHeight="1">
      <c r="B773" s="28"/>
      <c r="C773" s="28"/>
      <c r="D773" s="28"/>
      <c r="E773" s="39"/>
      <c r="F773" s="28"/>
      <c r="G773" s="28"/>
      <c r="H773" s="28">
        <v>5</v>
      </c>
      <c r="I773" s="40">
        <f t="shared" si="4"/>
        <v>0</v>
      </c>
      <c r="J773" s="56">
        <f t="shared" si="5"/>
        <v>0</v>
      </c>
      <c r="K773" s="57">
        <f>($G773+$I773)*THONG_TIN_CHUNG!B$12</f>
        <v>0</v>
      </c>
      <c r="L773" s="58">
        <v>0</v>
      </c>
      <c r="M773" s="59"/>
    </row>
    <row r="774" spans="2:13" ht="96.75" customHeight="1">
      <c r="B774" s="28"/>
      <c r="C774" s="28"/>
      <c r="D774" s="28"/>
      <c r="E774" s="39"/>
      <c r="F774" s="28"/>
      <c r="G774" s="28"/>
      <c r="H774" s="28">
        <v>5</v>
      </c>
      <c r="I774" s="40">
        <f t="shared" si="4"/>
        <v>0</v>
      </c>
      <c r="J774" s="56">
        <f t="shared" si="5"/>
        <v>0</v>
      </c>
      <c r="K774" s="57">
        <f>($G774+$I774)*THONG_TIN_CHUNG!B$12</f>
        <v>0</v>
      </c>
      <c r="L774" s="58">
        <v>0</v>
      </c>
      <c r="M774" s="59"/>
    </row>
    <row r="775" spans="2:13" ht="96.75" customHeight="1">
      <c r="B775" s="28"/>
      <c r="C775" s="28"/>
      <c r="D775" s="28"/>
      <c r="E775" s="39"/>
      <c r="F775" s="28"/>
      <c r="G775" s="28"/>
      <c r="H775" s="28">
        <v>5</v>
      </c>
      <c r="I775" s="40">
        <f t="shared" si="4"/>
        <v>0</v>
      </c>
      <c r="J775" s="56">
        <f t="shared" si="5"/>
        <v>0</v>
      </c>
      <c r="K775" s="57">
        <f>($G775+$I775)*THONG_TIN_CHUNG!B$12</f>
        <v>0</v>
      </c>
      <c r="L775" s="58">
        <v>0</v>
      </c>
      <c r="M775" s="59"/>
    </row>
    <row r="776" spans="2:13" ht="96.75" customHeight="1">
      <c r="B776" s="28"/>
      <c r="C776" s="28"/>
      <c r="D776" s="28"/>
      <c r="E776" s="39"/>
      <c r="F776" s="28"/>
      <c r="G776" s="28"/>
      <c r="H776" s="28">
        <v>5</v>
      </c>
      <c r="I776" s="40">
        <f t="shared" si="4"/>
        <v>0</v>
      </c>
      <c r="J776" s="56">
        <f t="shared" si="5"/>
        <v>0</v>
      </c>
      <c r="K776" s="57">
        <f>($G776+$I776)*THONG_TIN_CHUNG!B$12</f>
        <v>0</v>
      </c>
      <c r="L776" s="58">
        <v>0</v>
      </c>
      <c r="M776" s="59"/>
    </row>
    <row r="777" spans="2:13" ht="96.75" customHeight="1">
      <c r="B777" s="28"/>
      <c r="C777" s="28"/>
      <c r="D777" s="28"/>
      <c r="E777" s="39"/>
      <c r="F777" s="28"/>
      <c r="G777" s="28"/>
      <c r="H777" s="28">
        <v>5</v>
      </c>
      <c r="I777" s="40">
        <f t="shared" si="4"/>
        <v>0</v>
      </c>
      <c r="J777" s="56">
        <f t="shared" si="5"/>
        <v>0</v>
      </c>
      <c r="K777" s="57">
        <f>($G777+$I777)*THONG_TIN_CHUNG!B$12</f>
        <v>0</v>
      </c>
      <c r="L777" s="58">
        <v>0</v>
      </c>
      <c r="M777" s="59"/>
    </row>
    <row r="778" spans="2:13" ht="96.75" customHeight="1">
      <c r="B778" s="28"/>
      <c r="C778" s="28"/>
      <c r="D778" s="28"/>
      <c r="E778" s="39"/>
      <c r="F778" s="28"/>
      <c r="G778" s="28"/>
      <c r="H778" s="28">
        <v>5</v>
      </c>
      <c r="I778" s="40">
        <f t="shared" si="4"/>
        <v>0</v>
      </c>
      <c r="J778" s="56">
        <f t="shared" si="5"/>
        <v>0</v>
      </c>
      <c r="K778" s="57">
        <f>($G778+$I778)*THONG_TIN_CHUNG!B$12</f>
        <v>0</v>
      </c>
      <c r="L778" s="58">
        <v>0</v>
      </c>
      <c r="M778" s="59"/>
    </row>
    <row r="779" spans="2:13" ht="96.75" customHeight="1">
      <c r="B779" s="28"/>
      <c r="C779" s="28"/>
      <c r="D779" s="28"/>
      <c r="E779" s="39"/>
      <c r="F779" s="28"/>
      <c r="G779" s="28"/>
      <c r="H779" s="28">
        <v>5</v>
      </c>
      <c r="I779" s="40">
        <f t="shared" si="4"/>
        <v>0</v>
      </c>
      <c r="J779" s="56">
        <f t="shared" si="5"/>
        <v>0</v>
      </c>
      <c r="K779" s="57">
        <f>($G779+$I779)*THONG_TIN_CHUNG!B$12</f>
        <v>0</v>
      </c>
      <c r="L779" s="58">
        <v>0</v>
      </c>
      <c r="M779" s="59"/>
    </row>
    <row r="780" spans="2:13" ht="96.75" customHeight="1">
      <c r="B780" s="28"/>
      <c r="C780" s="28"/>
      <c r="D780" s="28"/>
      <c r="E780" s="39"/>
      <c r="F780" s="28"/>
      <c r="G780" s="28"/>
      <c r="H780" s="28">
        <v>5</v>
      </c>
      <c r="I780" s="40">
        <f t="shared" si="4"/>
        <v>0</v>
      </c>
      <c r="J780" s="56">
        <f t="shared" si="5"/>
        <v>0</v>
      </c>
      <c r="K780" s="57">
        <f>($G780+$I780)*THONG_TIN_CHUNG!B$12</f>
        <v>0</v>
      </c>
      <c r="L780" s="58">
        <v>0</v>
      </c>
      <c r="M780" s="59"/>
    </row>
    <row r="781" spans="2:13" ht="96.75" customHeight="1">
      <c r="B781" s="28"/>
      <c r="C781" s="28"/>
      <c r="D781" s="28"/>
      <c r="E781" s="39"/>
      <c r="F781" s="28"/>
      <c r="G781" s="28"/>
      <c r="H781" s="28">
        <v>5</v>
      </c>
      <c r="I781" s="40">
        <f t="shared" si="4"/>
        <v>0</v>
      </c>
      <c r="J781" s="56">
        <f t="shared" si="5"/>
        <v>0</v>
      </c>
      <c r="K781" s="57">
        <f>($G781+$I781)*THONG_TIN_CHUNG!B$12</f>
        <v>0</v>
      </c>
      <c r="L781" s="58">
        <v>0</v>
      </c>
      <c r="M781" s="59"/>
    </row>
    <row r="782" spans="2:13" ht="96.75" customHeight="1">
      <c r="B782" s="28"/>
      <c r="C782" s="28"/>
      <c r="D782" s="28"/>
      <c r="E782" s="39"/>
      <c r="F782" s="28"/>
      <c r="G782" s="28"/>
      <c r="H782" s="28">
        <v>5</v>
      </c>
      <c r="I782" s="40">
        <f t="shared" si="4"/>
        <v>0</v>
      </c>
      <c r="J782" s="56">
        <f t="shared" si="5"/>
        <v>0</v>
      </c>
      <c r="K782" s="57">
        <f>($G782+$I782)*THONG_TIN_CHUNG!B$12</f>
        <v>0</v>
      </c>
      <c r="L782" s="58">
        <v>0</v>
      </c>
      <c r="M782" s="59"/>
    </row>
    <row r="783" spans="2:13" ht="96.75" customHeight="1">
      <c r="B783" s="28"/>
      <c r="C783" s="28"/>
      <c r="D783" s="28"/>
      <c r="E783" s="39"/>
      <c r="F783" s="28"/>
      <c r="G783" s="28"/>
      <c r="H783" s="28">
        <v>5</v>
      </c>
      <c r="I783" s="40">
        <f t="shared" si="4"/>
        <v>0</v>
      </c>
      <c r="J783" s="56">
        <f t="shared" si="5"/>
        <v>0</v>
      </c>
      <c r="K783" s="57">
        <f>($G783+$I783)*THONG_TIN_CHUNG!B$12</f>
        <v>0</v>
      </c>
      <c r="L783" s="58">
        <v>0</v>
      </c>
      <c r="M783" s="59"/>
    </row>
    <row r="784" spans="2:13" ht="96.75" customHeight="1">
      <c r="B784" s="28"/>
      <c r="C784" s="28"/>
      <c r="D784" s="28"/>
      <c r="E784" s="39"/>
      <c r="F784" s="28"/>
      <c r="G784" s="28"/>
      <c r="H784" s="28">
        <v>5</v>
      </c>
      <c r="I784" s="40">
        <f t="shared" si="4"/>
        <v>0</v>
      </c>
      <c r="J784" s="56">
        <f t="shared" si="5"/>
        <v>0</v>
      </c>
      <c r="K784" s="57">
        <f>($G784+$I784)*THONG_TIN_CHUNG!B$12</f>
        <v>0</v>
      </c>
      <c r="L784" s="58">
        <v>0</v>
      </c>
      <c r="M784" s="59"/>
    </row>
    <row r="785" spans="2:13" ht="96.75" customHeight="1">
      <c r="B785" s="28"/>
      <c r="C785" s="28"/>
      <c r="D785" s="28"/>
      <c r="E785" s="39"/>
      <c r="F785" s="28"/>
      <c r="G785" s="28"/>
      <c r="H785" s="28">
        <v>5</v>
      </c>
      <c r="I785" s="40">
        <f t="shared" si="4"/>
        <v>0</v>
      </c>
      <c r="J785" s="56">
        <f t="shared" si="5"/>
        <v>0</v>
      </c>
      <c r="K785" s="57">
        <f>($G785+$I785)*THONG_TIN_CHUNG!B$12</f>
        <v>0</v>
      </c>
      <c r="L785" s="58">
        <v>0</v>
      </c>
      <c r="M785" s="59"/>
    </row>
    <row r="786" spans="2:13" ht="96.75" customHeight="1">
      <c r="B786" s="28"/>
      <c r="C786" s="28"/>
      <c r="D786" s="28"/>
      <c r="E786" s="39"/>
      <c r="F786" s="28"/>
      <c r="G786" s="28"/>
      <c r="H786" s="28">
        <v>5</v>
      </c>
      <c r="I786" s="40">
        <f t="shared" si="4"/>
        <v>0</v>
      </c>
      <c r="J786" s="56">
        <f t="shared" si="5"/>
        <v>0</v>
      </c>
      <c r="K786" s="57">
        <f>($G786+$I786)*THONG_TIN_CHUNG!B$12</f>
        <v>0</v>
      </c>
      <c r="L786" s="58">
        <v>0</v>
      </c>
      <c r="M786" s="59"/>
    </row>
    <row r="787" spans="2:13" ht="96.75" customHeight="1">
      <c r="B787" s="28"/>
      <c r="C787" s="28"/>
      <c r="D787" s="28"/>
      <c r="E787" s="39"/>
      <c r="F787" s="28"/>
      <c r="G787" s="28"/>
      <c r="H787" s="28">
        <v>5</v>
      </c>
      <c r="I787" s="40">
        <f t="shared" si="4"/>
        <v>0</v>
      </c>
      <c r="J787" s="56">
        <f t="shared" si="5"/>
        <v>0</v>
      </c>
      <c r="K787" s="57">
        <f>($G787+$I787)*THONG_TIN_CHUNG!B$12</f>
        <v>0</v>
      </c>
      <c r="L787" s="58">
        <v>0</v>
      </c>
      <c r="M787" s="59"/>
    </row>
    <row r="788" spans="2:13" ht="96.75" customHeight="1">
      <c r="B788" s="28"/>
      <c r="C788" s="28"/>
      <c r="D788" s="28"/>
      <c r="E788" s="39"/>
      <c r="F788" s="28"/>
      <c r="G788" s="28"/>
      <c r="H788" s="28">
        <v>5</v>
      </c>
      <c r="I788" s="40">
        <f t="shared" si="4"/>
        <v>0</v>
      </c>
      <c r="J788" s="56">
        <f t="shared" si="5"/>
        <v>0</v>
      </c>
      <c r="K788" s="57">
        <f>($G788+$I788)*THONG_TIN_CHUNG!B$12</f>
        <v>0</v>
      </c>
      <c r="L788" s="58">
        <v>0</v>
      </c>
      <c r="M788" s="59"/>
    </row>
    <row r="789" spans="2:13" ht="96.75" customHeight="1">
      <c r="B789" s="28"/>
      <c r="C789" s="28"/>
      <c r="D789" s="28"/>
      <c r="E789" s="39"/>
      <c r="F789" s="28"/>
      <c r="G789" s="28"/>
      <c r="H789" s="28">
        <v>5</v>
      </c>
      <c r="I789" s="40">
        <f t="shared" si="4"/>
        <v>0</v>
      </c>
      <c r="J789" s="56">
        <f t="shared" si="5"/>
        <v>0</v>
      </c>
      <c r="K789" s="57">
        <f>($G789+$I789)*THONG_TIN_CHUNG!B$12</f>
        <v>0</v>
      </c>
      <c r="L789" s="58">
        <v>0</v>
      </c>
      <c r="M789" s="59"/>
    </row>
    <row r="790" spans="2:13" ht="96.75" customHeight="1">
      <c r="B790" s="28"/>
      <c r="C790" s="28"/>
      <c r="D790" s="28"/>
      <c r="E790" s="39"/>
      <c r="F790" s="28"/>
      <c r="G790" s="28"/>
      <c r="H790" s="28">
        <v>5</v>
      </c>
      <c r="I790" s="40">
        <f t="shared" si="4"/>
        <v>0</v>
      </c>
      <c r="J790" s="56">
        <f t="shared" si="5"/>
        <v>0</v>
      </c>
      <c r="K790" s="57">
        <f>($G790+$I790)*THONG_TIN_CHUNG!B$12</f>
        <v>0</v>
      </c>
      <c r="L790" s="58">
        <v>0</v>
      </c>
      <c r="M790" s="59"/>
    </row>
    <row r="791" spans="2:13" ht="96.75" customHeight="1">
      <c r="B791" s="28"/>
      <c r="C791" s="28"/>
      <c r="D791" s="28"/>
      <c r="E791" s="39"/>
      <c r="F791" s="28"/>
      <c r="G791" s="28"/>
      <c r="H791" s="28">
        <v>5</v>
      </c>
      <c r="I791" s="40">
        <f t="shared" si="4"/>
        <v>0</v>
      </c>
      <c r="J791" s="56">
        <f t="shared" si="5"/>
        <v>0</v>
      </c>
      <c r="K791" s="57">
        <f>($G791+$I791)*THONG_TIN_CHUNG!B$12</f>
        <v>0</v>
      </c>
      <c r="L791" s="58">
        <v>0</v>
      </c>
      <c r="M791" s="59"/>
    </row>
    <row r="792" spans="2:13" ht="96.75" customHeight="1">
      <c r="B792" s="28"/>
      <c r="C792" s="28"/>
      <c r="D792" s="28"/>
      <c r="E792" s="39"/>
      <c r="F792" s="28"/>
      <c r="G792" s="28"/>
      <c r="H792" s="28">
        <v>5</v>
      </c>
      <c r="I792" s="40">
        <f t="shared" si="4"/>
        <v>0</v>
      </c>
      <c r="J792" s="56">
        <f t="shared" si="5"/>
        <v>0</v>
      </c>
      <c r="K792" s="57">
        <f>($G792+$I792)*THONG_TIN_CHUNG!B$12</f>
        <v>0</v>
      </c>
      <c r="L792" s="58">
        <v>0</v>
      </c>
      <c r="M792" s="59"/>
    </row>
    <row r="793" spans="2:13" ht="96.75" customHeight="1">
      <c r="B793" s="28"/>
      <c r="C793" s="28"/>
      <c r="D793" s="28"/>
      <c r="E793" s="39"/>
      <c r="F793" s="28"/>
      <c r="G793" s="28"/>
      <c r="H793" s="28">
        <v>5</v>
      </c>
      <c r="I793" s="40">
        <f t="shared" si="4"/>
        <v>0</v>
      </c>
      <c r="J793" s="56">
        <f t="shared" si="5"/>
        <v>0</v>
      </c>
      <c r="K793" s="57">
        <f>($G793+$I793)*THONG_TIN_CHUNG!B$12</f>
        <v>0</v>
      </c>
      <c r="L793" s="58">
        <v>0</v>
      </c>
      <c r="M793" s="59"/>
    </row>
    <row r="794" spans="2:13" ht="96.75" customHeight="1">
      <c r="B794" s="28"/>
      <c r="C794" s="28"/>
      <c r="D794" s="28"/>
      <c r="E794" s="39"/>
      <c r="F794" s="28"/>
      <c r="G794" s="28"/>
      <c r="H794" s="28">
        <v>5</v>
      </c>
      <c r="I794" s="40">
        <f t="shared" si="4"/>
        <v>0</v>
      </c>
      <c r="J794" s="56">
        <f t="shared" si="5"/>
        <v>0</v>
      </c>
      <c r="K794" s="57">
        <f>($G794+$I794)*THONG_TIN_CHUNG!B$12</f>
        <v>0</v>
      </c>
      <c r="L794" s="58">
        <v>0</v>
      </c>
      <c r="M794" s="59"/>
    </row>
    <row r="795" spans="2:13" ht="96.75" customHeight="1">
      <c r="B795" s="28"/>
      <c r="C795" s="28"/>
      <c r="D795" s="28"/>
      <c r="E795" s="39"/>
      <c r="F795" s="28"/>
      <c r="G795" s="28"/>
      <c r="H795" s="28">
        <v>5</v>
      </c>
      <c r="I795" s="40">
        <f t="shared" si="4"/>
        <v>0</v>
      </c>
      <c r="J795" s="56">
        <f t="shared" si="5"/>
        <v>0</v>
      </c>
      <c r="K795" s="57">
        <f>($G795+$I795)*THONG_TIN_CHUNG!B$12</f>
        <v>0</v>
      </c>
      <c r="L795" s="58">
        <v>0</v>
      </c>
      <c r="M795" s="59"/>
    </row>
    <row r="796" spans="2:13" ht="96.75" customHeight="1">
      <c r="B796" s="28"/>
      <c r="C796" s="28"/>
      <c r="D796" s="28"/>
      <c r="E796" s="39"/>
      <c r="F796" s="28"/>
      <c r="G796" s="28"/>
      <c r="H796" s="28">
        <v>5</v>
      </c>
      <c r="I796" s="40">
        <f t="shared" si="4"/>
        <v>0</v>
      </c>
      <c r="J796" s="56">
        <f t="shared" si="5"/>
        <v>0</v>
      </c>
      <c r="K796" s="57">
        <f>($G796+$I796)*THONG_TIN_CHUNG!B$12</f>
        <v>0</v>
      </c>
      <c r="L796" s="58">
        <v>0</v>
      </c>
      <c r="M796" s="59"/>
    </row>
    <row r="797" spans="2:13" ht="96.75" customHeight="1">
      <c r="B797" s="28"/>
      <c r="C797" s="28"/>
      <c r="D797" s="28"/>
      <c r="E797" s="39"/>
      <c r="F797" s="28"/>
      <c r="G797" s="28"/>
      <c r="H797" s="28">
        <v>5</v>
      </c>
      <c r="I797" s="40">
        <f t="shared" si="4"/>
        <v>0</v>
      </c>
      <c r="J797" s="56">
        <f t="shared" si="5"/>
        <v>0</v>
      </c>
      <c r="K797" s="57">
        <f>($G797+$I797)*THONG_TIN_CHUNG!B$12</f>
        <v>0</v>
      </c>
      <c r="L797" s="58">
        <v>0</v>
      </c>
      <c r="M797" s="59"/>
    </row>
    <row r="798" spans="2:13" ht="96.75" customHeight="1">
      <c r="B798" s="28"/>
      <c r="C798" s="28"/>
      <c r="D798" s="28"/>
      <c r="E798" s="39"/>
      <c r="F798" s="28"/>
      <c r="G798" s="28"/>
      <c r="H798" s="28">
        <v>5</v>
      </c>
      <c r="I798" s="40">
        <f t="shared" si="4"/>
        <v>0</v>
      </c>
      <c r="J798" s="56">
        <f t="shared" si="5"/>
        <v>0</v>
      </c>
      <c r="K798" s="57">
        <f>($G798+$I798)*THONG_TIN_CHUNG!B$12</f>
        <v>0</v>
      </c>
      <c r="L798" s="58">
        <v>0</v>
      </c>
      <c r="M798" s="59"/>
    </row>
    <row r="799" spans="2:13" ht="96.75" customHeight="1">
      <c r="B799" s="28"/>
      <c r="C799" s="28"/>
      <c r="D799" s="28"/>
      <c r="E799" s="39"/>
      <c r="F799" s="28"/>
      <c r="G799" s="28"/>
      <c r="H799" s="28">
        <v>5</v>
      </c>
      <c r="I799" s="40">
        <f t="shared" si="4"/>
        <v>0</v>
      </c>
      <c r="J799" s="56">
        <f t="shared" si="5"/>
        <v>0</v>
      </c>
      <c r="K799" s="57">
        <f>($G799+$I799)*THONG_TIN_CHUNG!B$12</f>
        <v>0</v>
      </c>
      <c r="L799" s="58">
        <v>0</v>
      </c>
      <c r="M799" s="59"/>
    </row>
    <row r="800" spans="2:13" ht="96.75" customHeight="1">
      <c r="B800" s="28"/>
      <c r="C800" s="28"/>
      <c r="D800" s="28"/>
      <c r="E800" s="39"/>
      <c r="F800" s="28"/>
      <c r="G800" s="28"/>
      <c r="H800" s="28">
        <v>5</v>
      </c>
      <c r="I800" s="40">
        <f t="shared" si="4"/>
        <v>0</v>
      </c>
      <c r="J800" s="56">
        <f t="shared" si="5"/>
        <v>0</v>
      </c>
      <c r="K800" s="57">
        <f>($G800+$I800)*THONG_TIN_CHUNG!B$12</f>
        <v>0</v>
      </c>
      <c r="L800" s="58">
        <v>0</v>
      </c>
      <c r="M800" s="59"/>
    </row>
    <row r="801" spans="2:13" ht="96.75" customHeight="1">
      <c r="B801" s="28"/>
      <c r="C801" s="28"/>
      <c r="D801" s="28"/>
      <c r="E801" s="39"/>
      <c r="F801" s="28"/>
      <c r="G801" s="28"/>
      <c r="H801" s="28">
        <v>5</v>
      </c>
      <c r="I801" s="40">
        <f t="shared" si="4"/>
        <v>0</v>
      </c>
      <c r="J801" s="56">
        <f t="shared" si="5"/>
        <v>0</v>
      </c>
      <c r="K801" s="57">
        <f>($G801+$I801)*THONG_TIN_CHUNG!B$12</f>
        <v>0</v>
      </c>
      <c r="L801" s="58">
        <v>0</v>
      </c>
      <c r="M801" s="59"/>
    </row>
    <row r="802" spans="2:13" ht="96.75" customHeight="1">
      <c r="B802" s="28"/>
      <c r="C802" s="28"/>
      <c r="D802" s="28"/>
      <c r="E802" s="39"/>
      <c r="F802" s="28"/>
      <c r="G802" s="28"/>
      <c r="H802" s="28">
        <v>5</v>
      </c>
      <c r="I802" s="40">
        <f t="shared" si="4"/>
        <v>0</v>
      </c>
      <c r="J802" s="56">
        <f t="shared" si="5"/>
        <v>0</v>
      </c>
      <c r="K802" s="57">
        <f>($G802+$I802)*THONG_TIN_CHUNG!B$12</f>
        <v>0</v>
      </c>
      <c r="L802" s="58">
        <v>0</v>
      </c>
      <c r="M802" s="59"/>
    </row>
    <row r="803" spans="2:13" ht="96.75" customHeight="1">
      <c r="B803" s="28"/>
      <c r="C803" s="28"/>
      <c r="D803" s="28"/>
      <c r="E803" s="39"/>
      <c r="F803" s="28"/>
      <c r="G803" s="28"/>
      <c r="H803" s="28">
        <v>5</v>
      </c>
      <c r="I803" s="40">
        <f t="shared" si="4"/>
        <v>0</v>
      </c>
      <c r="J803" s="56">
        <f t="shared" si="5"/>
        <v>0</v>
      </c>
      <c r="K803" s="57">
        <f>($G803+$I803)*THONG_TIN_CHUNG!B$12</f>
        <v>0</v>
      </c>
      <c r="L803" s="58">
        <v>0</v>
      </c>
      <c r="M803" s="59"/>
    </row>
    <row r="804" spans="2:13" ht="96.75" customHeight="1">
      <c r="B804" s="28"/>
      <c r="C804" s="28"/>
      <c r="D804" s="28"/>
      <c r="E804" s="39"/>
      <c r="F804" s="28"/>
      <c r="G804" s="28"/>
      <c r="H804" s="28">
        <v>5</v>
      </c>
      <c r="I804" s="40">
        <f t="shared" si="4"/>
        <v>0</v>
      </c>
      <c r="J804" s="56">
        <f t="shared" si="5"/>
        <v>0</v>
      </c>
      <c r="K804" s="57">
        <f>($G804+$I804)*THONG_TIN_CHUNG!B$12</f>
        <v>0</v>
      </c>
      <c r="L804" s="58">
        <v>0</v>
      </c>
      <c r="M804" s="59"/>
    </row>
    <row r="805" spans="2:13" ht="96.75" customHeight="1">
      <c r="B805" s="28"/>
      <c r="C805" s="28"/>
      <c r="D805" s="28"/>
      <c r="E805" s="39"/>
      <c r="F805" s="28"/>
      <c r="G805" s="28"/>
      <c r="H805" s="28">
        <v>5</v>
      </c>
      <c r="I805" s="40">
        <f t="shared" si="4"/>
        <v>0</v>
      </c>
      <c r="J805" s="56">
        <f t="shared" si="5"/>
        <v>0</v>
      </c>
      <c r="K805" s="57">
        <f>($G805+$I805)*THONG_TIN_CHUNG!B$12</f>
        <v>0</v>
      </c>
      <c r="L805" s="58">
        <v>0</v>
      </c>
      <c r="M805" s="59"/>
    </row>
    <row r="806" spans="2:13" ht="96.75" customHeight="1">
      <c r="B806" s="28"/>
      <c r="C806" s="28"/>
      <c r="D806" s="28"/>
      <c r="E806" s="39"/>
      <c r="F806" s="28"/>
      <c r="G806" s="28"/>
      <c r="H806" s="28">
        <v>5</v>
      </c>
      <c r="I806" s="40">
        <f t="shared" si="4"/>
        <v>0</v>
      </c>
      <c r="J806" s="56">
        <f t="shared" si="5"/>
        <v>0</v>
      </c>
      <c r="K806" s="57">
        <f>($G806+$I806)*THONG_TIN_CHUNG!B$12</f>
        <v>0</v>
      </c>
      <c r="L806" s="58">
        <v>0</v>
      </c>
      <c r="M806" s="59"/>
    </row>
    <row r="807" spans="2:13" ht="96.75" customHeight="1">
      <c r="B807" s="28"/>
      <c r="C807" s="28"/>
      <c r="D807" s="28"/>
      <c r="E807" s="39"/>
      <c r="F807" s="28"/>
      <c r="G807" s="28"/>
      <c r="H807" s="28">
        <v>5</v>
      </c>
      <c r="I807" s="40">
        <f t="shared" si="4"/>
        <v>0</v>
      </c>
      <c r="J807" s="56">
        <f t="shared" si="5"/>
        <v>0</v>
      </c>
      <c r="K807" s="57">
        <f>($G807+$I807)*THONG_TIN_CHUNG!B$12</f>
        <v>0</v>
      </c>
      <c r="L807" s="58">
        <v>0</v>
      </c>
      <c r="M807" s="59"/>
    </row>
    <row r="808" spans="2:13" ht="96.75" customHeight="1">
      <c r="B808" s="28"/>
      <c r="C808" s="28"/>
      <c r="D808" s="28"/>
      <c r="E808" s="39"/>
      <c r="F808" s="28"/>
      <c r="G808" s="28"/>
      <c r="H808" s="28">
        <v>5</v>
      </c>
      <c r="I808" s="40">
        <f t="shared" si="4"/>
        <v>0</v>
      </c>
      <c r="J808" s="56">
        <f t="shared" si="5"/>
        <v>0</v>
      </c>
      <c r="K808" s="57">
        <f>($G808+$I808)*THONG_TIN_CHUNG!B$12</f>
        <v>0</v>
      </c>
      <c r="L808" s="58">
        <v>0</v>
      </c>
      <c r="M808" s="59"/>
    </row>
    <row r="809" spans="2:13" ht="96.75" customHeight="1">
      <c r="B809" s="28"/>
      <c r="C809" s="28"/>
      <c r="D809" s="28"/>
      <c r="E809" s="39"/>
      <c r="F809" s="28"/>
      <c r="G809" s="28"/>
      <c r="H809" s="28">
        <v>5</v>
      </c>
      <c r="I809" s="40">
        <f t="shared" si="4"/>
        <v>0</v>
      </c>
      <c r="J809" s="56">
        <f t="shared" si="5"/>
        <v>0</v>
      </c>
      <c r="K809" s="57">
        <f>($G809+$I809)*THONG_TIN_CHUNG!B$12</f>
        <v>0</v>
      </c>
      <c r="L809" s="58">
        <v>0</v>
      </c>
      <c r="M809" s="59"/>
    </row>
    <row r="810" spans="2:13" ht="96.75" customHeight="1">
      <c r="B810" s="28"/>
      <c r="C810" s="28"/>
      <c r="D810" s="28"/>
      <c r="E810" s="39"/>
      <c r="F810" s="28"/>
      <c r="G810" s="28"/>
      <c r="H810" s="28">
        <v>5</v>
      </c>
      <c r="I810" s="40">
        <f t="shared" si="4"/>
        <v>0</v>
      </c>
      <c r="J810" s="56">
        <f t="shared" si="5"/>
        <v>0</v>
      </c>
      <c r="K810" s="57">
        <f>($G810+$I810)*THONG_TIN_CHUNG!B$12</f>
        <v>0</v>
      </c>
      <c r="L810" s="58">
        <v>0</v>
      </c>
      <c r="M810" s="59"/>
    </row>
    <row r="811" spans="2:13" ht="96.75" customHeight="1">
      <c r="B811" s="28"/>
      <c r="C811" s="28"/>
      <c r="D811" s="28"/>
      <c r="E811" s="39"/>
      <c r="F811" s="28"/>
      <c r="G811" s="28"/>
      <c r="H811" s="28">
        <v>5</v>
      </c>
      <c r="I811" s="40">
        <f t="shared" si="4"/>
        <v>0</v>
      </c>
      <c r="J811" s="56">
        <f t="shared" si="5"/>
        <v>0</v>
      </c>
      <c r="K811" s="57">
        <f>($G811+$I811)*THONG_TIN_CHUNG!B$12</f>
        <v>0</v>
      </c>
      <c r="L811" s="58">
        <v>0</v>
      </c>
      <c r="M811" s="59"/>
    </row>
    <row r="812" spans="2:13" ht="96.75" customHeight="1">
      <c r="B812" s="28"/>
      <c r="C812" s="28"/>
      <c r="D812" s="28"/>
      <c r="E812" s="39"/>
      <c r="F812" s="28"/>
      <c r="G812" s="28"/>
      <c r="H812" s="28">
        <v>5</v>
      </c>
      <c r="I812" s="40">
        <f t="shared" si="4"/>
        <v>0</v>
      </c>
      <c r="J812" s="56">
        <f t="shared" si="5"/>
        <v>0</v>
      </c>
      <c r="K812" s="57">
        <f>($G812+$I812)*THONG_TIN_CHUNG!B$12</f>
        <v>0</v>
      </c>
      <c r="L812" s="58">
        <v>0</v>
      </c>
      <c r="M812" s="59"/>
    </row>
    <row r="813" spans="2:13" ht="96.75" customHeight="1">
      <c r="B813" s="28"/>
      <c r="C813" s="28"/>
      <c r="D813" s="28"/>
      <c r="E813" s="39"/>
      <c r="F813" s="28"/>
      <c r="G813" s="28"/>
      <c r="H813" s="28">
        <v>5</v>
      </c>
      <c r="I813" s="40">
        <f t="shared" si="4"/>
        <v>0</v>
      </c>
      <c r="J813" s="56">
        <f t="shared" si="5"/>
        <v>0</v>
      </c>
      <c r="K813" s="57">
        <f>($G813+$I813)*THONG_TIN_CHUNG!B$12</f>
        <v>0</v>
      </c>
      <c r="L813" s="58">
        <v>0</v>
      </c>
      <c r="M813" s="59"/>
    </row>
    <row r="814" spans="2:13" ht="96.75" customHeight="1">
      <c r="B814" s="28"/>
      <c r="C814" s="28"/>
      <c r="D814" s="28"/>
      <c r="E814" s="39"/>
      <c r="F814" s="28"/>
      <c r="G814" s="28"/>
      <c r="H814" s="28">
        <v>5</v>
      </c>
      <c r="I814" s="40">
        <f t="shared" si="4"/>
        <v>0</v>
      </c>
      <c r="J814" s="56">
        <f t="shared" si="5"/>
        <v>0</v>
      </c>
      <c r="K814" s="57">
        <f>($G814+$I814)*THONG_TIN_CHUNG!B$12</f>
        <v>0</v>
      </c>
      <c r="L814" s="58">
        <v>0</v>
      </c>
      <c r="M814" s="59"/>
    </row>
    <row r="815" spans="2:13" ht="96.75" customHeight="1">
      <c r="B815" s="28"/>
      <c r="C815" s="28"/>
      <c r="D815" s="28"/>
      <c r="E815" s="39"/>
      <c r="F815" s="28"/>
      <c r="G815" s="28"/>
      <c r="H815" s="28">
        <v>5</v>
      </c>
      <c r="I815" s="40">
        <f t="shared" si="4"/>
        <v>0</v>
      </c>
      <c r="J815" s="56">
        <f t="shared" si="5"/>
        <v>0</v>
      </c>
      <c r="K815" s="57">
        <f>($G815+$I815)*THONG_TIN_CHUNG!B$12</f>
        <v>0</v>
      </c>
      <c r="L815" s="58">
        <v>0</v>
      </c>
      <c r="M815" s="59"/>
    </row>
    <row r="816" spans="2:13" ht="96.75" customHeight="1">
      <c r="B816" s="28"/>
      <c r="C816" s="28"/>
      <c r="D816" s="28"/>
      <c r="E816" s="39"/>
      <c r="F816" s="28"/>
      <c r="G816" s="28"/>
      <c r="H816" s="28">
        <v>5</v>
      </c>
      <c r="I816" s="40">
        <f t="shared" si="4"/>
        <v>0</v>
      </c>
      <c r="J816" s="56">
        <f t="shared" si="5"/>
        <v>0</v>
      </c>
      <c r="K816" s="57">
        <f>($G816+$I816)*THONG_TIN_CHUNG!B$12</f>
        <v>0</v>
      </c>
      <c r="L816" s="58">
        <v>0</v>
      </c>
      <c r="M816" s="59"/>
    </row>
    <row r="817" spans="2:13" ht="96.75" customHeight="1">
      <c r="B817" s="28"/>
      <c r="C817" s="28"/>
      <c r="D817" s="28"/>
      <c r="E817" s="39"/>
      <c r="F817" s="28"/>
      <c r="G817" s="28"/>
      <c r="H817" s="28">
        <v>5</v>
      </c>
      <c r="I817" s="40">
        <f t="shared" si="4"/>
        <v>0</v>
      </c>
      <c r="J817" s="56">
        <f t="shared" si="5"/>
        <v>0</v>
      </c>
      <c r="K817" s="57">
        <f>($G817+$I817)*THONG_TIN_CHUNG!B$12</f>
        <v>0</v>
      </c>
      <c r="L817" s="58">
        <v>0</v>
      </c>
      <c r="M817" s="59"/>
    </row>
    <row r="818" spans="2:13" ht="96.75" customHeight="1">
      <c r="B818" s="28"/>
      <c r="C818" s="28"/>
      <c r="D818" s="28"/>
      <c r="E818" s="39"/>
      <c r="F818" s="28"/>
      <c r="G818" s="28"/>
      <c r="H818" s="28">
        <v>5</v>
      </c>
      <c r="I818" s="40">
        <f t="shared" si="4"/>
        <v>0</v>
      </c>
      <c r="J818" s="56">
        <f t="shared" si="5"/>
        <v>0</v>
      </c>
      <c r="K818" s="57">
        <f>($G818+$I818)*THONG_TIN_CHUNG!B$12</f>
        <v>0</v>
      </c>
      <c r="L818" s="58">
        <v>0</v>
      </c>
      <c r="M818" s="59"/>
    </row>
    <row r="819" spans="2:13" ht="96.75" customHeight="1">
      <c r="B819" s="28"/>
      <c r="C819" s="28"/>
      <c r="D819" s="28"/>
      <c r="E819" s="39"/>
      <c r="F819" s="28"/>
      <c r="G819" s="28"/>
      <c r="H819" s="28">
        <v>5</v>
      </c>
      <c r="I819" s="40">
        <f t="shared" si="4"/>
        <v>0</v>
      </c>
      <c r="J819" s="56">
        <f t="shared" si="5"/>
        <v>0</v>
      </c>
      <c r="K819" s="57">
        <f>($G819+$I819)*THONG_TIN_CHUNG!B$12</f>
        <v>0</v>
      </c>
      <c r="L819" s="58">
        <v>0</v>
      </c>
      <c r="M819" s="59"/>
    </row>
    <row r="820" spans="2:13" ht="96.75" customHeight="1">
      <c r="B820" s="28"/>
      <c r="C820" s="28"/>
      <c r="D820" s="28"/>
      <c r="E820" s="39"/>
      <c r="F820" s="28"/>
      <c r="G820" s="28"/>
      <c r="H820" s="28">
        <v>5</v>
      </c>
      <c r="I820" s="40">
        <f t="shared" si="4"/>
        <v>0</v>
      </c>
      <c r="J820" s="56">
        <f t="shared" si="5"/>
        <v>0</v>
      </c>
      <c r="K820" s="57">
        <f>($G820+$I820)*THONG_TIN_CHUNG!B$12</f>
        <v>0</v>
      </c>
      <c r="L820" s="58">
        <v>0</v>
      </c>
      <c r="M820" s="59"/>
    </row>
    <row r="821" spans="2:13" ht="96.75" customHeight="1">
      <c r="B821" s="28"/>
      <c r="C821" s="28"/>
      <c r="D821" s="28"/>
      <c r="E821" s="39"/>
      <c r="F821" s="28"/>
      <c r="G821" s="28"/>
      <c r="H821" s="28">
        <v>5</v>
      </c>
      <c r="I821" s="40">
        <f t="shared" si="4"/>
        <v>0</v>
      </c>
      <c r="J821" s="56">
        <f t="shared" si="5"/>
        <v>0</v>
      </c>
      <c r="K821" s="57">
        <f>($G821+$I821)*THONG_TIN_CHUNG!B$12</f>
        <v>0</v>
      </c>
      <c r="L821" s="58">
        <v>0</v>
      </c>
      <c r="M821" s="59"/>
    </row>
    <row r="822" spans="2:13" ht="96.75" customHeight="1">
      <c r="B822" s="28"/>
      <c r="C822" s="28"/>
      <c r="D822" s="28"/>
      <c r="E822" s="39"/>
      <c r="F822" s="28"/>
      <c r="G822" s="28"/>
      <c r="H822" s="28">
        <v>5</v>
      </c>
      <c r="I822" s="40">
        <f t="shared" si="4"/>
        <v>0</v>
      </c>
      <c r="J822" s="56">
        <f t="shared" si="5"/>
        <v>0</v>
      </c>
      <c r="K822" s="57">
        <f>($G822+$I822)*THONG_TIN_CHUNG!B$12</f>
        <v>0</v>
      </c>
      <c r="L822" s="58">
        <v>0</v>
      </c>
      <c r="M822" s="59"/>
    </row>
    <row r="823" spans="2:13" ht="96.75" customHeight="1">
      <c r="B823" s="28"/>
      <c r="C823" s="28"/>
      <c r="D823" s="28"/>
      <c r="E823" s="39"/>
      <c r="F823" s="28"/>
      <c r="G823" s="28"/>
      <c r="H823" s="28">
        <v>5</v>
      </c>
      <c r="I823" s="40">
        <f t="shared" si="4"/>
        <v>0</v>
      </c>
      <c r="J823" s="56">
        <f t="shared" si="5"/>
        <v>0</v>
      </c>
      <c r="K823" s="57">
        <f>($G823+$I823)*THONG_TIN_CHUNG!B$12</f>
        <v>0</v>
      </c>
      <c r="L823" s="58">
        <v>0</v>
      </c>
      <c r="M823" s="59"/>
    </row>
    <row r="824" spans="2:13" ht="96.75" customHeight="1">
      <c r="B824" s="28"/>
      <c r="C824" s="28"/>
      <c r="D824" s="28"/>
      <c r="E824" s="39"/>
      <c r="F824" s="28"/>
      <c r="G824" s="28"/>
      <c r="H824" s="28">
        <v>5</v>
      </c>
      <c r="I824" s="40">
        <f t="shared" si="4"/>
        <v>0</v>
      </c>
      <c r="J824" s="56">
        <f t="shared" si="5"/>
        <v>0</v>
      </c>
      <c r="K824" s="57">
        <f>($G824+$I824)*THONG_TIN_CHUNG!B$12</f>
        <v>0</v>
      </c>
      <c r="L824" s="58">
        <v>0</v>
      </c>
      <c r="M824" s="59"/>
    </row>
    <row r="825" spans="2:13" ht="96.75" customHeight="1">
      <c r="B825" s="28"/>
      <c r="C825" s="28"/>
      <c r="D825" s="28"/>
      <c r="E825" s="39"/>
      <c r="F825" s="28"/>
      <c r="G825" s="28"/>
      <c r="H825" s="28">
        <v>5</v>
      </c>
      <c r="I825" s="40">
        <f t="shared" si="4"/>
        <v>0</v>
      </c>
      <c r="J825" s="56">
        <f t="shared" si="5"/>
        <v>0</v>
      </c>
      <c r="K825" s="57">
        <f>($G825+$I825)*THONG_TIN_CHUNG!B$12</f>
        <v>0</v>
      </c>
      <c r="L825" s="58">
        <v>0</v>
      </c>
      <c r="M825" s="59"/>
    </row>
    <row r="826" spans="2:13" ht="96.75" customHeight="1">
      <c r="B826" s="28"/>
      <c r="C826" s="28"/>
      <c r="D826" s="28"/>
      <c r="E826" s="39"/>
      <c r="F826" s="28"/>
      <c r="G826" s="28"/>
      <c r="H826" s="28">
        <v>5</v>
      </c>
      <c r="I826" s="40">
        <f t="shared" si="4"/>
        <v>0</v>
      </c>
      <c r="J826" s="56">
        <f t="shared" si="5"/>
        <v>0</v>
      </c>
      <c r="K826" s="57">
        <f>($G826+$I826)*THONG_TIN_CHUNG!B$12</f>
        <v>0</v>
      </c>
      <c r="L826" s="58">
        <v>0</v>
      </c>
      <c r="M826" s="59"/>
    </row>
    <row r="827" spans="2:13" ht="96.75" customHeight="1">
      <c r="B827" s="28"/>
      <c r="C827" s="28"/>
      <c r="D827" s="28"/>
      <c r="E827" s="39"/>
      <c r="F827" s="28"/>
      <c r="G827" s="28"/>
      <c r="H827" s="28">
        <v>5</v>
      </c>
      <c r="I827" s="40">
        <f t="shared" si="4"/>
        <v>0</v>
      </c>
      <c r="J827" s="56">
        <f t="shared" si="5"/>
        <v>0</v>
      </c>
      <c r="K827" s="57">
        <f>($G827+$I827)*THONG_TIN_CHUNG!B$12</f>
        <v>0</v>
      </c>
      <c r="L827" s="58">
        <v>0</v>
      </c>
      <c r="M827" s="59"/>
    </row>
    <row r="828" spans="2:13" ht="96.75" customHeight="1">
      <c r="B828" s="28"/>
      <c r="C828" s="28"/>
      <c r="D828" s="28"/>
      <c r="E828" s="39"/>
      <c r="F828" s="28"/>
      <c r="G828" s="28"/>
      <c r="H828" s="28">
        <v>5</v>
      </c>
      <c r="I828" s="40">
        <f t="shared" si="4"/>
        <v>0</v>
      </c>
      <c r="J828" s="56">
        <f t="shared" si="5"/>
        <v>0</v>
      </c>
      <c r="K828" s="57">
        <f>($G828+$I828)*THONG_TIN_CHUNG!B$12</f>
        <v>0</v>
      </c>
      <c r="L828" s="58">
        <v>0</v>
      </c>
      <c r="M828" s="59"/>
    </row>
    <row r="829" spans="2:13" ht="96.75" customHeight="1">
      <c r="B829" s="28"/>
      <c r="C829" s="28"/>
      <c r="D829" s="28"/>
      <c r="E829" s="39"/>
      <c r="F829" s="28"/>
      <c r="G829" s="28"/>
      <c r="H829" s="28">
        <v>5</v>
      </c>
      <c r="I829" s="40">
        <f t="shared" si="4"/>
        <v>0</v>
      </c>
      <c r="J829" s="56">
        <f t="shared" si="5"/>
        <v>0</v>
      </c>
      <c r="K829" s="57">
        <f>($G829+$I829)*THONG_TIN_CHUNG!B$12</f>
        <v>0</v>
      </c>
      <c r="L829" s="58">
        <v>0</v>
      </c>
      <c r="M829" s="59"/>
    </row>
    <row r="830" spans="2:13" ht="96.75" customHeight="1">
      <c r="B830" s="28"/>
      <c r="C830" s="28"/>
      <c r="D830" s="28"/>
      <c r="E830" s="39"/>
      <c r="F830" s="28"/>
      <c r="G830" s="28"/>
      <c r="H830" s="28">
        <v>5</v>
      </c>
      <c r="I830" s="40">
        <f t="shared" si="4"/>
        <v>0</v>
      </c>
      <c r="J830" s="56">
        <f t="shared" si="5"/>
        <v>0</v>
      </c>
      <c r="K830" s="57">
        <f>($G830+$I830)*THONG_TIN_CHUNG!B$12</f>
        <v>0</v>
      </c>
      <c r="L830" s="58">
        <v>0</v>
      </c>
      <c r="M830" s="59"/>
    </row>
    <row r="831" spans="2:13" ht="96.75" customHeight="1">
      <c r="B831" s="28"/>
      <c r="C831" s="28"/>
      <c r="D831" s="28"/>
      <c r="E831" s="39"/>
      <c r="F831" s="28"/>
      <c r="G831" s="28"/>
      <c r="H831" s="28">
        <v>5</v>
      </c>
      <c r="I831" s="40">
        <f t="shared" si="4"/>
        <v>0</v>
      </c>
      <c r="J831" s="56">
        <f t="shared" si="5"/>
        <v>0</v>
      </c>
      <c r="K831" s="57">
        <f>($G831+$I831)*THONG_TIN_CHUNG!B$12</f>
        <v>0</v>
      </c>
      <c r="L831" s="58">
        <v>0</v>
      </c>
      <c r="M831" s="59"/>
    </row>
    <row r="832" spans="2:13" ht="96.75" customHeight="1">
      <c r="B832" s="28"/>
      <c r="C832" s="28"/>
      <c r="D832" s="28"/>
      <c r="E832" s="39"/>
      <c r="F832" s="28"/>
      <c r="G832" s="28"/>
      <c r="H832" s="28">
        <v>5</v>
      </c>
      <c r="I832" s="40">
        <f t="shared" si="4"/>
        <v>0</v>
      </c>
      <c r="J832" s="56">
        <f t="shared" si="5"/>
        <v>0</v>
      </c>
      <c r="K832" s="57">
        <f>($G832+$I832)*THONG_TIN_CHUNG!B$12</f>
        <v>0</v>
      </c>
      <c r="L832" s="58">
        <v>0</v>
      </c>
      <c r="M832" s="59"/>
    </row>
    <row r="833" spans="2:13" ht="96.75" customHeight="1">
      <c r="B833" s="28"/>
      <c r="C833" s="28"/>
      <c r="D833" s="28"/>
      <c r="E833" s="39"/>
      <c r="F833" s="28"/>
      <c r="G833" s="28"/>
      <c r="H833" s="28">
        <v>5</v>
      </c>
      <c r="I833" s="40">
        <f t="shared" si="4"/>
        <v>0</v>
      </c>
      <c r="J833" s="56">
        <f t="shared" si="5"/>
        <v>0</v>
      </c>
      <c r="K833" s="57">
        <f>($G833+$I833)*THONG_TIN_CHUNG!B$12</f>
        <v>0</v>
      </c>
      <c r="L833" s="58">
        <v>0</v>
      </c>
      <c r="M833" s="59"/>
    </row>
    <row r="834" spans="2:13" ht="96.75" customHeight="1">
      <c r="B834" s="28"/>
      <c r="C834" s="28"/>
      <c r="D834" s="28"/>
      <c r="E834" s="39"/>
      <c r="F834" s="28"/>
      <c r="G834" s="28"/>
      <c r="H834" s="28">
        <v>5</v>
      </c>
      <c r="I834" s="40">
        <f t="shared" si="4"/>
        <v>0</v>
      </c>
      <c r="J834" s="56">
        <f t="shared" si="5"/>
        <v>0</v>
      </c>
      <c r="K834" s="57">
        <f>($G834+$I834)*THONG_TIN_CHUNG!B$12</f>
        <v>0</v>
      </c>
      <c r="L834" s="58">
        <v>0</v>
      </c>
      <c r="M834" s="59"/>
    </row>
    <row r="835" spans="2:13" ht="96.75" customHeight="1">
      <c r="B835" s="28"/>
      <c r="C835" s="28"/>
      <c r="D835" s="28"/>
      <c r="E835" s="39"/>
      <c r="F835" s="28"/>
      <c r="G835" s="28"/>
      <c r="H835" s="28">
        <v>5</v>
      </c>
      <c r="I835" s="40">
        <f t="shared" si="4"/>
        <v>0</v>
      </c>
      <c r="J835" s="56">
        <f t="shared" si="5"/>
        <v>0</v>
      </c>
      <c r="K835" s="57">
        <f>($G835+$I835)*THONG_TIN_CHUNG!B$12</f>
        <v>0</v>
      </c>
      <c r="L835" s="58">
        <v>0</v>
      </c>
      <c r="M835" s="59"/>
    </row>
    <row r="836" spans="2:13" ht="96.75" customHeight="1">
      <c r="B836" s="28"/>
      <c r="C836" s="28"/>
      <c r="D836" s="28"/>
      <c r="E836" s="39"/>
      <c r="F836" s="28"/>
      <c r="G836" s="28"/>
      <c r="H836" s="28">
        <v>5</v>
      </c>
      <c r="I836" s="40">
        <f t="shared" si="4"/>
        <v>0</v>
      </c>
      <c r="J836" s="56">
        <f t="shared" si="5"/>
        <v>0</v>
      </c>
      <c r="K836" s="57">
        <f>($G836+$I836)*THONG_TIN_CHUNG!B$12</f>
        <v>0</v>
      </c>
      <c r="L836" s="58">
        <v>0</v>
      </c>
      <c r="M836" s="59"/>
    </row>
    <row r="837" spans="2:13" ht="96.75" customHeight="1">
      <c r="B837" s="28"/>
      <c r="C837" s="28"/>
      <c r="D837" s="28"/>
      <c r="E837" s="39"/>
      <c r="F837" s="28"/>
      <c r="G837" s="28"/>
      <c r="H837" s="28">
        <v>5</v>
      </c>
      <c r="I837" s="40">
        <f t="shared" si="4"/>
        <v>0</v>
      </c>
      <c r="J837" s="56">
        <f t="shared" si="5"/>
        <v>0</v>
      </c>
      <c r="K837" s="57">
        <f>($G837+$I837)*THONG_TIN_CHUNG!B$12</f>
        <v>0</v>
      </c>
      <c r="L837" s="58">
        <v>0</v>
      </c>
      <c r="M837" s="59"/>
    </row>
    <row r="838" spans="2:13" ht="96.75" customHeight="1">
      <c r="B838" s="28"/>
      <c r="C838" s="28"/>
      <c r="D838" s="28"/>
      <c r="E838" s="39"/>
      <c r="F838" s="28"/>
      <c r="G838" s="28"/>
      <c r="H838" s="28">
        <v>5</v>
      </c>
      <c r="I838" s="40">
        <f t="shared" si="4"/>
        <v>0</v>
      </c>
      <c r="J838" s="56">
        <f t="shared" si="5"/>
        <v>0</v>
      </c>
      <c r="K838" s="57">
        <f>($G838+$I838)*THONG_TIN_CHUNG!B$12</f>
        <v>0</v>
      </c>
      <c r="L838" s="58">
        <v>0</v>
      </c>
      <c r="M838" s="59"/>
    </row>
    <row r="839" spans="2:13" ht="96.75" customHeight="1">
      <c r="B839" s="28"/>
      <c r="C839" s="28"/>
      <c r="D839" s="28"/>
      <c r="E839" s="39"/>
      <c r="F839" s="28"/>
      <c r="G839" s="28"/>
      <c r="H839" s="28">
        <v>5</v>
      </c>
      <c r="I839" s="40">
        <f t="shared" si="4"/>
        <v>0</v>
      </c>
      <c r="J839" s="56">
        <f t="shared" si="5"/>
        <v>0</v>
      </c>
      <c r="K839" s="57">
        <f>($G839+$I839)*THONG_TIN_CHUNG!B$12</f>
        <v>0</v>
      </c>
      <c r="L839" s="58">
        <v>0</v>
      </c>
      <c r="M839" s="59"/>
    </row>
    <row r="840" spans="2:13" ht="96.75" customHeight="1">
      <c r="B840" s="28"/>
      <c r="C840" s="28"/>
      <c r="D840" s="28"/>
      <c r="E840" s="39"/>
      <c r="F840" s="28"/>
      <c r="G840" s="28"/>
      <c r="H840" s="28">
        <v>5</v>
      </c>
      <c r="I840" s="40">
        <f t="shared" si="4"/>
        <v>0</v>
      </c>
      <c r="J840" s="56">
        <f t="shared" si="5"/>
        <v>0</v>
      </c>
      <c r="K840" s="57">
        <f>($G840+$I840)*THONG_TIN_CHUNG!B$12</f>
        <v>0</v>
      </c>
      <c r="L840" s="58">
        <v>0</v>
      </c>
      <c r="M840" s="59"/>
    </row>
    <row r="841" spans="2:13" ht="96.75" customHeight="1">
      <c r="B841" s="28"/>
      <c r="C841" s="28"/>
      <c r="D841" s="28"/>
      <c r="E841" s="39"/>
      <c r="F841" s="28"/>
      <c r="G841" s="28"/>
      <c r="H841" s="28">
        <v>5</v>
      </c>
      <c r="I841" s="40">
        <f t="shared" si="4"/>
        <v>0</v>
      </c>
      <c r="J841" s="56">
        <f t="shared" si="5"/>
        <v>0</v>
      </c>
      <c r="K841" s="57">
        <f>($G841+$I841)*THONG_TIN_CHUNG!B$12</f>
        <v>0</v>
      </c>
      <c r="L841" s="58">
        <v>0</v>
      </c>
      <c r="M841" s="59"/>
    </row>
    <row r="842" spans="2:13" ht="96.75" customHeight="1">
      <c r="B842" s="28"/>
      <c r="C842" s="28"/>
      <c r="D842" s="28"/>
      <c r="E842" s="39"/>
      <c r="F842" s="28"/>
      <c r="G842" s="28"/>
      <c r="H842" s="28">
        <v>5</v>
      </c>
      <c r="I842" s="40">
        <f t="shared" si="4"/>
        <v>0</v>
      </c>
      <c r="J842" s="56">
        <f t="shared" si="5"/>
        <v>0</v>
      </c>
      <c r="K842" s="57">
        <f>($G842+$I842)*THONG_TIN_CHUNG!B$12</f>
        <v>0</v>
      </c>
      <c r="L842" s="58">
        <v>0</v>
      </c>
      <c r="M842" s="59"/>
    </row>
    <row r="843" spans="2:13" ht="96.75" customHeight="1">
      <c r="B843" s="28"/>
      <c r="C843" s="28"/>
      <c r="D843" s="28"/>
      <c r="E843" s="39"/>
      <c r="F843" s="28"/>
      <c r="G843" s="28"/>
      <c r="H843" s="28">
        <v>5</v>
      </c>
      <c r="I843" s="40">
        <f t="shared" si="4"/>
        <v>0</v>
      </c>
      <c r="J843" s="56">
        <f t="shared" si="5"/>
        <v>0</v>
      </c>
      <c r="K843" s="57">
        <f>($G843+$I843)*THONG_TIN_CHUNG!B$12</f>
        <v>0</v>
      </c>
      <c r="L843" s="58">
        <v>0</v>
      </c>
      <c r="M843" s="59"/>
    </row>
    <row r="844" spans="2:13" ht="96.75" customHeight="1">
      <c r="B844" s="28"/>
      <c r="C844" s="28"/>
      <c r="D844" s="28"/>
      <c r="E844" s="39"/>
      <c r="F844" s="28"/>
      <c r="G844" s="28"/>
      <c r="H844" s="28">
        <v>5</v>
      </c>
      <c r="I844" s="40">
        <f t="shared" si="4"/>
        <v>0</v>
      </c>
      <c r="J844" s="56">
        <f t="shared" si="5"/>
        <v>0</v>
      </c>
      <c r="K844" s="57">
        <f>($G844+$I844)*THONG_TIN_CHUNG!B$12</f>
        <v>0</v>
      </c>
      <c r="L844" s="58">
        <v>0</v>
      </c>
      <c r="M844" s="59"/>
    </row>
    <row r="845" spans="2:13" ht="96.75" customHeight="1">
      <c r="B845" s="28"/>
      <c r="C845" s="28"/>
      <c r="D845" s="28"/>
      <c r="E845" s="39"/>
      <c r="F845" s="28"/>
      <c r="G845" s="28"/>
      <c r="H845" s="28">
        <v>5</v>
      </c>
      <c r="I845" s="40">
        <f t="shared" si="4"/>
        <v>0</v>
      </c>
      <c r="J845" s="56">
        <f t="shared" si="5"/>
        <v>0</v>
      </c>
      <c r="K845" s="57">
        <f>($G845+$I845)*THONG_TIN_CHUNG!B$12</f>
        <v>0</v>
      </c>
      <c r="L845" s="58">
        <v>0</v>
      </c>
      <c r="M845" s="59"/>
    </row>
    <row r="846" spans="2:13" ht="96.75" customHeight="1">
      <c r="B846" s="28"/>
      <c r="C846" s="28"/>
      <c r="D846" s="28"/>
      <c r="E846" s="39"/>
      <c r="F846" s="28"/>
      <c r="G846" s="28"/>
      <c r="H846" s="28">
        <v>5</v>
      </c>
      <c r="I846" s="40">
        <f t="shared" si="4"/>
        <v>0</v>
      </c>
      <c r="J846" s="56">
        <f t="shared" si="5"/>
        <v>0</v>
      </c>
      <c r="K846" s="57">
        <f>($G846+$I846)*THONG_TIN_CHUNG!B$12</f>
        <v>0</v>
      </c>
      <c r="L846" s="58">
        <v>0</v>
      </c>
      <c r="M846" s="59"/>
    </row>
    <row r="847" spans="2:13" ht="96.75" customHeight="1">
      <c r="B847" s="28"/>
      <c r="C847" s="28"/>
      <c r="D847" s="28"/>
      <c r="E847" s="39"/>
      <c r="F847" s="28"/>
      <c r="G847" s="28"/>
      <c r="H847" s="28">
        <v>5</v>
      </c>
      <c r="I847" s="40">
        <f t="shared" si="4"/>
        <v>0</v>
      </c>
      <c r="J847" s="56">
        <f t="shared" si="5"/>
        <v>0</v>
      </c>
      <c r="K847" s="57">
        <f>($G847+$I847)*THONG_TIN_CHUNG!B$12</f>
        <v>0</v>
      </c>
      <c r="L847" s="58">
        <v>0</v>
      </c>
      <c r="M847" s="59"/>
    </row>
    <row r="848" spans="2:13" ht="96.75" customHeight="1">
      <c r="B848" s="28"/>
      <c r="C848" s="28"/>
      <c r="D848" s="28"/>
      <c r="E848" s="39"/>
      <c r="F848" s="28"/>
      <c r="G848" s="28"/>
      <c r="H848" s="28">
        <v>5</v>
      </c>
      <c r="I848" s="40">
        <f t="shared" si="4"/>
        <v>0</v>
      </c>
      <c r="J848" s="56">
        <f t="shared" si="5"/>
        <v>0</v>
      </c>
      <c r="K848" s="57">
        <f>($G848+$I848)*THONG_TIN_CHUNG!B$12</f>
        <v>0</v>
      </c>
      <c r="L848" s="58">
        <v>0</v>
      </c>
      <c r="M848" s="59"/>
    </row>
    <row r="849" spans="2:13" ht="96.75" customHeight="1">
      <c r="B849" s="28"/>
      <c r="C849" s="28"/>
      <c r="D849" s="28"/>
      <c r="E849" s="39"/>
      <c r="F849" s="28"/>
      <c r="G849" s="28"/>
      <c r="H849" s="28">
        <v>5</v>
      </c>
      <c r="I849" s="40">
        <f t="shared" si="4"/>
        <v>0</v>
      </c>
      <c r="J849" s="56">
        <f t="shared" si="5"/>
        <v>0</v>
      </c>
      <c r="K849" s="57">
        <f>($G849+$I849)*THONG_TIN_CHUNG!B$12</f>
        <v>0</v>
      </c>
      <c r="L849" s="58">
        <v>0</v>
      </c>
      <c r="M849" s="59"/>
    </row>
    <row r="850" spans="2:13" ht="96.75" customHeight="1">
      <c r="B850" s="28"/>
      <c r="C850" s="28"/>
      <c r="D850" s="28"/>
      <c r="E850" s="39"/>
      <c r="F850" s="28"/>
      <c r="G850" s="28"/>
      <c r="H850" s="28">
        <v>5</v>
      </c>
      <c r="I850" s="40">
        <f t="shared" si="4"/>
        <v>0</v>
      </c>
      <c r="J850" s="56">
        <f t="shared" si="5"/>
        <v>0</v>
      </c>
      <c r="K850" s="57">
        <f>($G850+$I850)*THONG_TIN_CHUNG!B$12</f>
        <v>0</v>
      </c>
      <c r="L850" s="58">
        <v>0</v>
      </c>
      <c r="M850" s="59"/>
    </row>
    <row r="851" spans="2:13" ht="96.75" customHeight="1">
      <c r="B851" s="28"/>
      <c r="C851" s="28"/>
      <c r="D851" s="28"/>
      <c r="E851" s="39"/>
      <c r="F851" s="28"/>
      <c r="G851" s="28"/>
      <c r="H851" s="28">
        <v>5</v>
      </c>
      <c r="I851" s="40">
        <f t="shared" si="4"/>
        <v>0</v>
      </c>
      <c r="J851" s="56">
        <f t="shared" si="5"/>
        <v>0</v>
      </c>
      <c r="K851" s="57">
        <f>($G851+$I851)*THONG_TIN_CHUNG!B$12</f>
        <v>0</v>
      </c>
      <c r="L851" s="58">
        <v>0</v>
      </c>
      <c r="M851" s="59"/>
    </row>
    <row r="852" spans="2:13" ht="96.75" customHeight="1">
      <c r="B852" s="28"/>
      <c r="C852" s="28"/>
      <c r="D852" s="28"/>
      <c r="E852" s="39"/>
      <c r="F852" s="28"/>
      <c r="G852" s="28"/>
      <c r="H852" s="28">
        <v>5</v>
      </c>
      <c r="I852" s="40">
        <f t="shared" si="4"/>
        <v>0</v>
      </c>
      <c r="J852" s="56">
        <f t="shared" si="5"/>
        <v>0</v>
      </c>
      <c r="K852" s="57">
        <f>($G852+$I852)*THONG_TIN_CHUNG!B$12</f>
        <v>0</v>
      </c>
      <c r="L852" s="58">
        <v>0</v>
      </c>
      <c r="M852" s="59"/>
    </row>
    <row r="853" spans="2:13" ht="96.75" customHeight="1">
      <c r="B853" s="28"/>
      <c r="C853" s="28"/>
      <c r="D853" s="28"/>
      <c r="E853" s="39"/>
      <c r="F853" s="28"/>
      <c r="G853" s="28"/>
      <c r="H853" s="28">
        <v>5</v>
      </c>
      <c r="I853" s="40">
        <f t="shared" si="4"/>
        <v>0</v>
      </c>
      <c r="J853" s="56">
        <f t="shared" si="5"/>
        <v>0</v>
      </c>
      <c r="K853" s="57">
        <f>($G853+$I853)*THONG_TIN_CHUNG!B$12</f>
        <v>0</v>
      </c>
      <c r="L853" s="58">
        <v>0</v>
      </c>
      <c r="M853" s="59"/>
    </row>
    <row r="854" spans="2:13" ht="96.75" customHeight="1">
      <c r="B854" s="28"/>
      <c r="C854" s="28"/>
      <c r="D854" s="28"/>
      <c r="E854" s="39"/>
      <c r="F854" s="28"/>
      <c r="G854" s="28"/>
      <c r="H854" s="28">
        <v>5</v>
      </c>
      <c r="I854" s="40">
        <f t="shared" si="4"/>
        <v>0</v>
      </c>
      <c r="J854" s="56">
        <f t="shared" si="5"/>
        <v>0</v>
      </c>
      <c r="K854" s="57">
        <f>($G854+$I854)*THONG_TIN_CHUNG!B$12</f>
        <v>0</v>
      </c>
      <c r="L854" s="58">
        <v>0</v>
      </c>
      <c r="M854" s="59"/>
    </row>
    <row r="855" spans="2:13" ht="96.75" customHeight="1">
      <c r="B855" s="28"/>
      <c r="C855" s="28"/>
      <c r="D855" s="28"/>
      <c r="E855" s="39"/>
      <c r="F855" s="28"/>
      <c r="G855" s="28"/>
      <c r="H855" s="28">
        <v>5</v>
      </c>
      <c r="I855" s="40">
        <f t="shared" si="4"/>
        <v>0</v>
      </c>
      <c r="J855" s="56">
        <f t="shared" si="5"/>
        <v>0</v>
      </c>
      <c r="K855" s="57">
        <f>($G855+$I855)*THONG_TIN_CHUNG!B$12</f>
        <v>0</v>
      </c>
      <c r="L855" s="58">
        <v>0</v>
      </c>
      <c r="M855" s="59"/>
    </row>
    <row r="856" spans="2:13" ht="96.75" customHeight="1">
      <c r="B856" s="28"/>
      <c r="C856" s="28"/>
      <c r="D856" s="28"/>
      <c r="E856" s="39"/>
      <c r="F856" s="28"/>
      <c r="G856" s="28"/>
      <c r="H856" s="28">
        <v>5</v>
      </c>
      <c r="I856" s="40">
        <f t="shared" si="4"/>
        <v>0</v>
      </c>
      <c r="J856" s="56">
        <f t="shared" si="5"/>
        <v>0</v>
      </c>
      <c r="K856" s="57">
        <f>($G856+$I856)*THONG_TIN_CHUNG!B$12</f>
        <v>0</v>
      </c>
      <c r="L856" s="58">
        <v>0</v>
      </c>
      <c r="M856" s="59"/>
    </row>
    <row r="857" spans="2:13" ht="96.75" customHeight="1">
      <c r="B857" s="28"/>
      <c r="C857" s="28"/>
      <c r="D857" s="28"/>
      <c r="E857" s="39"/>
      <c r="F857" s="28"/>
      <c r="G857" s="28"/>
      <c r="H857" s="28">
        <v>5</v>
      </c>
      <c r="I857" s="40">
        <f t="shared" si="4"/>
        <v>0</v>
      </c>
      <c r="J857" s="56">
        <f t="shared" si="5"/>
        <v>0</v>
      </c>
      <c r="K857" s="57">
        <f>($G857+$I857)*THONG_TIN_CHUNG!B$12</f>
        <v>0</v>
      </c>
      <c r="L857" s="58">
        <v>0</v>
      </c>
      <c r="M857" s="59"/>
    </row>
    <row r="858" spans="2:13" ht="96.75" customHeight="1">
      <c r="B858" s="28"/>
      <c r="C858" s="28"/>
      <c r="D858" s="28"/>
      <c r="E858" s="39"/>
      <c r="F858" s="28"/>
      <c r="G858" s="28"/>
      <c r="H858" s="28">
        <v>5</v>
      </c>
      <c r="I858" s="40">
        <f t="shared" si="4"/>
        <v>0</v>
      </c>
      <c r="J858" s="56">
        <f t="shared" si="5"/>
        <v>0</v>
      </c>
      <c r="K858" s="57">
        <f>($G858+$I858)*THONG_TIN_CHUNG!B$12</f>
        <v>0</v>
      </c>
      <c r="L858" s="58">
        <v>0</v>
      </c>
      <c r="M858" s="59"/>
    </row>
    <row r="859" spans="2:13" ht="96.75" customHeight="1">
      <c r="B859" s="28"/>
      <c r="C859" s="28"/>
      <c r="D859" s="28"/>
      <c r="E859" s="39"/>
      <c r="F859" s="28"/>
      <c r="G859" s="28"/>
      <c r="H859" s="28">
        <v>5</v>
      </c>
      <c r="I859" s="40">
        <f t="shared" si="4"/>
        <v>0</v>
      </c>
      <c r="J859" s="56">
        <f t="shared" si="5"/>
        <v>0</v>
      </c>
      <c r="K859" s="57">
        <f>($G859+$I859)*THONG_TIN_CHUNG!B$12</f>
        <v>0</v>
      </c>
      <c r="L859" s="58">
        <v>0</v>
      </c>
      <c r="M859" s="59"/>
    </row>
    <row r="860" spans="2:13" ht="96.75" customHeight="1">
      <c r="B860" s="28"/>
      <c r="C860" s="28"/>
      <c r="D860" s="28"/>
      <c r="E860" s="39"/>
      <c r="F860" s="28"/>
      <c r="G860" s="28"/>
      <c r="H860" s="28">
        <v>5</v>
      </c>
      <c r="I860" s="40">
        <f t="shared" si="4"/>
        <v>0</v>
      </c>
      <c r="J860" s="56">
        <f t="shared" si="5"/>
        <v>0</v>
      </c>
      <c r="K860" s="57">
        <f>($G860+$I860)*THONG_TIN_CHUNG!B$12</f>
        <v>0</v>
      </c>
      <c r="L860" s="58">
        <v>0</v>
      </c>
      <c r="M860" s="59"/>
    </row>
    <row r="861" spans="2:13" ht="96.75" customHeight="1">
      <c r="B861" s="28"/>
      <c r="C861" s="28"/>
      <c r="D861" s="28"/>
      <c r="E861" s="39"/>
      <c r="F861" s="28"/>
      <c r="G861" s="28"/>
      <c r="H861" s="28">
        <v>5</v>
      </c>
      <c r="I861" s="40">
        <f t="shared" si="4"/>
        <v>0</v>
      </c>
      <c r="J861" s="56">
        <f t="shared" si="5"/>
        <v>0</v>
      </c>
      <c r="K861" s="57">
        <f>($G861+$I861)*THONG_TIN_CHUNG!B$12</f>
        <v>0</v>
      </c>
      <c r="L861" s="58">
        <v>0</v>
      </c>
      <c r="M861" s="59"/>
    </row>
    <row r="862" spans="2:13" ht="96.75" customHeight="1">
      <c r="B862" s="28"/>
      <c r="C862" s="28"/>
      <c r="D862" s="28"/>
      <c r="E862" s="39"/>
      <c r="F862" s="28"/>
      <c r="G862" s="28"/>
      <c r="H862" s="28">
        <v>5</v>
      </c>
      <c r="I862" s="40">
        <f t="shared" si="4"/>
        <v>0</v>
      </c>
      <c r="J862" s="56">
        <f t="shared" si="5"/>
        <v>0</v>
      </c>
      <c r="K862" s="57">
        <f>($G862+$I862)*THONG_TIN_CHUNG!B$12</f>
        <v>0</v>
      </c>
      <c r="L862" s="58">
        <v>0</v>
      </c>
      <c r="M862" s="59"/>
    </row>
    <row r="863" spans="2:13" ht="96.75" customHeight="1">
      <c r="B863" s="28"/>
      <c r="C863" s="28"/>
      <c r="D863" s="28"/>
      <c r="E863" s="39"/>
      <c r="F863" s="28"/>
      <c r="G863" s="28"/>
      <c r="H863" s="28">
        <v>5</v>
      </c>
      <c r="I863" s="40">
        <f t="shared" si="4"/>
        <v>0</v>
      </c>
      <c r="J863" s="56">
        <f t="shared" si="5"/>
        <v>0</v>
      </c>
      <c r="K863" s="57">
        <f>($G863+$I863)*THONG_TIN_CHUNG!B$12</f>
        <v>0</v>
      </c>
      <c r="L863" s="58">
        <v>0</v>
      </c>
      <c r="M863" s="59"/>
    </row>
    <row r="864" spans="2:13" ht="96.75" customHeight="1">
      <c r="B864" s="28"/>
      <c r="C864" s="28"/>
      <c r="D864" s="28"/>
      <c r="E864" s="39"/>
      <c r="F864" s="28"/>
      <c r="G864" s="28"/>
      <c r="H864" s="28">
        <v>5</v>
      </c>
      <c r="I864" s="40">
        <f t="shared" si="4"/>
        <v>0</v>
      </c>
      <c r="J864" s="56">
        <f t="shared" si="5"/>
        <v>0</v>
      </c>
      <c r="K864" s="57">
        <f>($G864+$I864)*THONG_TIN_CHUNG!B$12</f>
        <v>0</v>
      </c>
      <c r="L864" s="58">
        <v>0</v>
      </c>
      <c r="M864" s="59"/>
    </row>
    <row r="865" spans="2:13" ht="96.75" customHeight="1">
      <c r="B865" s="28"/>
      <c r="C865" s="28"/>
      <c r="D865" s="28"/>
      <c r="E865" s="39"/>
      <c r="F865" s="28"/>
      <c r="G865" s="28"/>
      <c r="H865" s="28">
        <v>5</v>
      </c>
      <c r="I865" s="40">
        <f t="shared" si="4"/>
        <v>0</v>
      </c>
      <c r="J865" s="56">
        <f t="shared" si="5"/>
        <v>0</v>
      </c>
      <c r="K865" s="57">
        <f>($G865+$I865)*THONG_TIN_CHUNG!B$12</f>
        <v>0</v>
      </c>
      <c r="L865" s="58">
        <v>0</v>
      </c>
      <c r="M865" s="59"/>
    </row>
    <row r="866" spans="2:13" ht="96.75" customHeight="1">
      <c r="B866" s="28"/>
      <c r="C866" s="28"/>
      <c r="D866" s="28"/>
      <c r="E866" s="39"/>
      <c r="F866" s="28"/>
      <c r="G866" s="28"/>
      <c r="H866" s="28">
        <v>5</v>
      </c>
      <c r="I866" s="40">
        <f t="shared" si="4"/>
        <v>0</v>
      </c>
      <c r="J866" s="56">
        <f t="shared" si="5"/>
        <v>0</v>
      </c>
      <c r="K866" s="57">
        <f>($G866+$I866)*THONG_TIN_CHUNG!B$12</f>
        <v>0</v>
      </c>
      <c r="L866" s="58">
        <v>0</v>
      </c>
      <c r="M866" s="59"/>
    </row>
    <row r="867" spans="2:13" ht="96.75" customHeight="1">
      <c r="B867" s="28"/>
      <c r="C867" s="28"/>
      <c r="D867" s="28"/>
      <c r="E867" s="39"/>
      <c r="F867" s="28"/>
      <c r="G867" s="28"/>
      <c r="H867" s="28">
        <v>5</v>
      </c>
      <c r="I867" s="40">
        <f t="shared" si="4"/>
        <v>0</v>
      </c>
      <c r="J867" s="56">
        <f t="shared" si="5"/>
        <v>0</v>
      </c>
      <c r="K867" s="57">
        <f>($G867+$I867)*THONG_TIN_CHUNG!B$12</f>
        <v>0</v>
      </c>
      <c r="L867" s="58">
        <v>0</v>
      </c>
      <c r="M867" s="59"/>
    </row>
    <row r="868" spans="2:13" ht="96.75" customHeight="1">
      <c r="B868" s="28"/>
      <c r="C868" s="28"/>
      <c r="D868" s="28"/>
      <c r="E868" s="39"/>
      <c r="F868" s="28"/>
      <c r="G868" s="28"/>
      <c r="H868" s="28">
        <v>5</v>
      </c>
      <c r="I868" s="40">
        <f t="shared" si="4"/>
        <v>0</v>
      </c>
      <c r="J868" s="56">
        <f t="shared" si="5"/>
        <v>0</v>
      </c>
      <c r="K868" s="57">
        <f>($G868+$I868)*THONG_TIN_CHUNG!B$12</f>
        <v>0</v>
      </c>
      <c r="L868" s="58">
        <v>0</v>
      </c>
      <c r="M868" s="59"/>
    </row>
    <row r="869" spans="2:13" ht="96.75" customHeight="1">
      <c r="B869" s="28"/>
      <c r="C869" s="28"/>
      <c r="D869" s="28"/>
      <c r="E869" s="39"/>
      <c r="F869" s="28"/>
      <c r="G869" s="28"/>
      <c r="H869" s="28">
        <v>5</v>
      </c>
      <c r="I869" s="40">
        <f t="shared" si="4"/>
        <v>0</v>
      </c>
      <c r="J869" s="56">
        <f t="shared" si="5"/>
        <v>0</v>
      </c>
      <c r="K869" s="57">
        <f>($G869+$I869)*THONG_TIN_CHUNG!B$12</f>
        <v>0</v>
      </c>
      <c r="L869" s="58">
        <v>0</v>
      </c>
      <c r="M869" s="59"/>
    </row>
    <row r="870" spans="2:13" ht="96.75" customHeight="1">
      <c r="B870" s="28"/>
      <c r="C870" s="28"/>
      <c r="D870" s="28"/>
      <c r="E870" s="39"/>
      <c r="F870" s="28"/>
      <c r="G870" s="28"/>
      <c r="H870" s="28">
        <v>5</v>
      </c>
      <c r="I870" s="40">
        <f t="shared" si="4"/>
        <v>0</v>
      </c>
      <c r="J870" s="56">
        <f t="shared" si="5"/>
        <v>0</v>
      </c>
      <c r="K870" s="57">
        <f>($G870+$I870)*THONG_TIN_CHUNG!B$12</f>
        <v>0</v>
      </c>
      <c r="L870" s="58">
        <v>0</v>
      </c>
      <c r="M870" s="59"/>
    </row>
    <row r="871" spans="2:13" ht="96.75" customHeight="1">
      <c r="B871" s="28"/>
      <c r="C871" s="28"/>
      <c r="D871" s="28"/>
      <c r="E871" s="39"/>
      <c r="F871" s="28"/>
      <c r="G871" s="28"/>
      <c r="H871" s="28">
        <v>5</v>
      </c>
      <c r="I871" s="40">
        <f t="shared" si="4"/>
        <v>0</v>
      </c>
      <c r="J871" s="56">
        <f t="shared" si="5"/>
        <v>0</v>
      </c>
      <c r="K871" s="57">
        <f>($G871+$I871)*THONG_TIN_CHUNG!B$12</f>
        <v>0</v>
      </c>
      <c r="L871" s="58">
        <v>0</v>
      </c>
      <c r="M871" s="59"/>
    </row>
    <row r="872" spans="2:13" ht="96.75" customHeight="1">
      <c r="B872" s="28"/>
      <c r="C872" s="28"/>
      <c r="D872" s="28"/>
      <c r="E872" s="39"/>
      <c r="F872" s="28"/>
      <c r="G872" s="28"/>
      <c r="H872" s="28">
        <v>5</v>
      </c>
      <c r="I872" s="40">
        <f t="shared" si="4"/>
        <v>0</v>
      </c>
      <c r="J872" s="56">
        <f t="shared" si="5"/>
        <v>0</v>
      </c>
      <c r="K872" s="57">
        <f>($G872+$I872)*THONG_TIN_CHUNG!B$12</f>
        <v>0</v>
      </c>
      <c r="L872" s="58">
        <v>0</v>
      </c>
      <c r="M872" s="59"/>
    </row>
    <row r="873" spans="2:13" ht="96.75" customHeight="1">
      <c r="B873" s="28"/>
      <c r="C873" s="28"/>
      <c r="D873" s="28"/>
      <c r="E873" s="39"/>
      <c r="F873" s="28"/>
      <c r="G873" s="28"/>
      <c r="H873" s="28">
        <v>5</v>
      </c>
      <c r="I873" s="40">
        <f t="shared" si="4"/>
        <v>0</v>
      </c>
      <c r="J873" s="56">
        <f t="shared" si="5"/>
        <v>0</v>
      </c>
      <c r="K873" s="57">
        <f>($G873+$I873)*THONG_TIN_CHUNG!B$12</f>
        <v>0</v>
      </c>
      <c r="L873" s="58">
        <v>0</v>
      </c>
      <c r="M873" s="59"/>
    </row>
    <row r="874" spans="2:13" ht="96.75" customHeight="1">
      <c r="B874" s="28"/>
      <c r="C874" s="28"/>
      <c r="D874" s="28"/>
      <c r="E874" s="39"/>
      <c r="F874" s="28"/>
      <c r="G874" s="28"/>
      <c r="H874" s="28">
        <v>5</v>
      </c>
      <c r="I874" s="40">
        <f t="shared" si="4"/>
        <v>0</v>
      </c>
      <c r="J874" s="56">
        <f t="shared" si="5"/>
        <v>0</v>
      </c>
      <c r="K874" s="57">
        <f>($G874+$I874)*THONG_TIN_CHUNG!B$12</f>
        <v>0</v>
      </c>
      <c r="L874" s="58">
        <v>0</v>
      </c>
      <c r="M874" s="59"/>
    </row>
    <row r="875" spans="2:13" ht="96.75" customHeight="1">
      <c r="B875" s="28"/>
      <c r="C875" s="28"/>
      <c r="D875" s="28"/>
      <c r="E875" s="39"/>
      <c r="F875" s="28"/>
      <c r="G875" s="28"/>
      <c r="H875" s="28">
        <v>5</v>
      </c>
      <c r="I875" s="40">
        <f t="shared" si="4"/>
        <v>0</v>
      </c>
      <c r="J875" s="56">
        <f t="shared" si="5"/>
        <v>0</v>
      </c>
      <c r="K875" s="57">
        <f>($G875+$I875)*THONG_TIN_CHUNG!B$12</f>
        <v>0</v>
      </c>
      <c r="L875" s="58">
        <v>0</v>
      </c>
      <c r="M875" s="59"/>
    </row>
    <row r="876" spans="2:13" ht="96.75" customHeight="1">
      <c r="B876" s="28"/>
      <c r="C876" s="28"/>
      <c r="D876" s="28"/>
      <c r="E876" s="39"/>
      <c r="F876" s="28"/>
      <c r="G876" s="28"/>
      <c r="H876" s="28">
        <v>5</v>
      </c>
      <c r="I876" s="40">
        <f t="shared" si="4"/>
        <v>0</v>
      </c>
      <c r="J876" s="56">
        <f t="shared" si="5"/>
        <v>0</v>
      </c>
      <c r="K876" s="57">
        <f>($G876+$I876)*THONG_TIN_CHUNG!B$12</f>
        <v>0</v>
      </c>
      <c r="L876" s="58">
        <v>0</v>
      </c>
      <c r="M876" s="59"/>
    </row>
    <row r="877" spans="2:13" ht="96.75" customHeight="1">
      <c r="B877" s="28"/>
      <c r="C877" s="28"/>
      <c r="D877" s="28"/>
      <c r="E877" s="39"/>
      <c r="F877" s="28"/>
      <c r="G877" s="28"/>
      <c r="H877" s="28">
        <v>5</v>
      </c>
      <c r="I877" s="40">
        <f t="shared" si="4"/>
        <v>0</v>
      </c>
      <c r="J877" s="56">
        <f t="shared" si="5"/>
        <v>0</v>
      </c>
      <c r="K877" s="57">
        <f>($G877+$I877)*THONG_TIN_CHUNG!B$12</f>
        <v>0</v>
      </c>
      <c r="L877" s="58">
        <v>0</v>
      </c>
      <c r="M877" s="59"/>
    </row>
    <row r="878" spans="2:13" ht="96.75" customHeight="1">
      <c r="B878" s="28"/>
      <c r="C878" s="28"/>
      <c r="D878" s="28"/>
      <c r="E878" s="39"/>
      <c r="F878" s="28"/>
      <c r="G878" s="28"/>
      <c r="H878" s="28">
        <v>5</v>
      </c>
      <c r="I878" s="40">
        <f t="shared" si="4"/>
        <v>0</v>
      </c>
      <c r="J878" s="56">
        <f t="shared" si="5"/>
        <v>0</v>
      </c>
      <c r="K878" s="57">
        <f>($G878+$I878)*THONG_TIN_CHUNG!B$12</f>
        <v>0</v>
      </c>
      <c r="L878" s="58">
        <v>0</v>
      </c>
      <c r="M878" s="59"/>
    </row>
    <row r="879" spans="2:13" ht="96.75" customHeight="1">
      <c r="B879" s="28"/>
      <c r="C879" s="28"/>
      <c r="D879" s="28"/>
      <c r="E879" s="39"/>
      <c r="F879" s="28"/>
      <c r="G879" s="28"/>
      <c r="H879" s="28">
        <v>5</v>
      </c>
      <c r="I879" s="40">
        <f t="shared" si="4"/>
        <v>0</v>
      </c>
      <c r="J879" s="56">
        <f t="shared" si="5"/>
        <v>0</v>
      </c>
      <c r="K879" s="57">
        <f>($G879+$I879)*THONG_TIN_CHUNG!B$12</f>
        <v>0</v>
      </c>
      <c r="L879" s="58">
        <v>0</v>
      </c>
      <c r="M879" s="59"/>
    </row>
    <row r="880" spans="2:13" ht="96.75" customHeight="1">
      <c r="B880" s="28"/>
      <c r="C880" s="28"/>
      <c r="D880" s="28"/>
      <c r="E880" s="39"/>
      <c r="F880" s="28"/>
      <c r="G880" s="28"/>
      <c r="H880" s="28">
        <v>5</v>
      </c>
      <c r="I880" s="40">
        <f t="shared" si="4"/>
        <v>0</v>
      </c>
      <c r="J880" s="56">
        <f t="shared" si="5"/>
        <v>0</v>
      </c>
      <c r="K880" s="57">
        <f>($G880+$I880)*THONG_TIN_CHUNG!B$12</f>
        <v>0</v>
      </c>
      <c r="L880" s="58">
        <v>0</v>
      </c>
      <c r="M880" s="59"/>
    </row>
    <row r="881" spans="2:13" ht="96.75" customHeight="1">
      <c r="B881" s="28"/>
      <c r="C881" s="28"/>
      <c r="D881" s="28"/>
      <c r="E881" s="39"/>
      <c r="F881" s="28"/>
      <c r="G881" s="28"/>
      <c r="H881" s="28">
        <v>5</v>
      </c>
      <c r="I881" s="40">
        <f t="shared" si="4"/>
        <v>0</v>
      </c>
      <c r="J881" s="56">
        <f t="shared" si="5"/>
        <v>0</v>
      </c>
      <c r="K881" s="57">
        <f>($G881+$I881)*THONG_TIN_CHUNG!B$12</f>
        <v>0</v>
      </c>
      <c r="L881" s="58">
        <v>0</v>
      </c>
      <c r="M881" s="59"/>
    </row>
    <row r="882" spans="2:13" ht="96.75" customHeight="1">
      <c r="B882" s="28"/>
      <c r="C882" s="28"/>
      <c r="D882" s="28"/>
      <c r="E882" s="39"/>
      <c r="F882" s="28"/>
      <c r="G882" s="28"/>
      <c r="H882" s="28">
        <v>5</v>
      </c>
      <c r="I882" s="40">
        <f t="shared" si="4"/>
        <v>0</v>
      </c>
      <c r="J882" s="56">
        <f t="shared" si="5"/>
        <v>0</v>
      </c>
      <c r="K882" s="57">
        <f>($G882+$I882)*THONG_TIN_CHUNG!B$12</f>
        <v>0</v>
      </c>
      <c r="L882" s="58">
        <v>0</v>
      </c>
      <c r="M882" s="59"/>
    </row>
    <row r="883" spans="2:13" ht="96.75" customHeight="1">
      <c r="B883" s="28"/>
      <c r="C883" s="28"/>
      <c r="D883" s="28"/>
      <c r="E883" s="39"/>
      <c r="F883" s="28"/>
      <c r="G883" s="28"/>
      <c r="H883" s="28">
        <v>5</v>
      </c>
      <c r="I883" s="40">
        <f t="shared" si="4"/>
        <v>0</v>
      </c>
      <c r="J883" s="56">
        <f t="shared" si="5"/>
        <v>0</v>
      </c>
      <c r="K883" s="57">
        <f>($G883+$I883)*THONG_TIN_CHUNG!B$12</f>
        <v>0</v>
      </c>
      <c r="L883" s="58">
        <v>0</v>
      </c>
      <c r="M883" s="59"/>
    </row>
    <row r="884" spans="2:13" ht="96.75" customHeight="1">
      <c r="B884" s="28"/>
      <c r="C884" s="28"/>
      <c r="D884" s="28"/>
      <c r="E884" s="39"/>
      <c r="F884" s="28"/>
      <c r="G884" s="28"/>
      <c r="H884" s="28">
        <v>5</v>
      </c>
      <c r="I884" s="40">
        <f t="shared" si="4"/>
        <v>0</v>
      </c>
      <c r="J884" s="56">
        <f t="shared" si="5"/>
        <v>0</v>
      </c>
      <c r="K884" s="57">
        <f>($G884+$I884)*THONG_TIN_CHUNG!B$12</f>
        <v>0</v>
      </c>
      <c r="L884" s="58">
        <v>0</v>
      </c>
      <c r="M884" s="59"/>
    </row>
    <row r="885" spans="2:13" ht="96.75" customHeight="1">
      <c r="B885" s="28"/>
      <c r="C885" s="28"/>
      <c r="D885" s="28"/>
      <c r="E885" s="39"/>
      <c r="F885" s="28"/>
      <c r="G885" s="28"/>
      <c r="H885" s="28">
        <v>5</v>
      </c>
      <c r="I885" s="40">
        <f t="shared" si="4"/>
        <v>0</v>
      </c>
      <c r="J885" s="56">
        <f t="shared" si="5"/>
        <v>0</v>
      </c>
      <c r="K885" s="57">
        <f>($G885+$I885)*THONG_TIN_CHUNG!B$12</f>
        <v>0</v>
      </c>
      <c r="L885" s="58">
        <v>0</v>
      </c>
      <c r="M885" s="59"/>
    </row>
    <row r="886" spans="2:13" ht="96.75" customHeight="1">
      <c r="B886" s="28"/>
      <c r="C886" s="28"/>
      <c r="D886" s="28"/>
      <c r="E886" s="39"/>
      <c r="F886" s="28"/>
      <c r="G886" s="28"/>
      <c r="H886" s="28">
        <v>5</v>
      </c>
      <c r="I886" s="40">
        <f t="shared" si="4"/>
        <v>0</v>
      </c>
      <c r="J886" s="56">
        <f t="shared" si="5"/>
        <v>0</v>
      </c>
      <c r="K886" s="57">
        <f>($G886+$I886)*THONG_TIN_CHUNG!B$12</f>
        <v>0</v>
      </c>
      <c r="L886" s="58">
        <v>0</v>
      </c>
      <c r="M886" s="59"/>
    </row>
    <row r="887" spans="2:13" ht="96.75" customHeight="1">
      <c r="B887" s="28"/>
      <c r="C887" s="28"/>
      <c r="D887" s="28"/>
      <c r="E887" s="39"/>
      <c r="F887" s="28"/>
      <c r="G887" s="28"/>
      <c r="H887" s="28">
        <v>5</v>
      </c>
      <c r="I887" s="40">
        <f t="shared" si="4"/>
        <v>0</v>
      </c>
      <c r="J887" s="56">
        <f t="shared" si="5"/>
        <v>0</v>
      </c>
      <c r="K887" s="57">
        <f>($G887+$I887)*THONG_TIN_CHUNG!B$12</f>
        <v>0</v>
      </c>
      <c r="L887" s="58">
        <v>0</v>
      </c>
      <c r="M887" s="59"/>
    </row>
    <row r="888" spans="2:13" ht="96.75" customHeight="1">
      <c r="B888" s="28"/>
      <c r="C888" s="28"/>
      <c r="D888" s="28"/>
      <c r="E888" s="39"/>
      <c r="F888" s="28"/>
      <c r="G888" s="28"/>
      <c r="H888" s="28">
        <v>5</v>
      </c>
      <c r="I888" s="40">
        <f t="shared" si="4"/>
        <v>0</v>
      </c>
      <c r="J888" s="56">
        <f t="shared" si="5"/>
        <v>0</v>
      </c>
      <c r="K888" s="57">
        <f>($G888+$I888)*THONG_TIN_CHUNG!B$12</f>
        <v>0</v>
      </c>
      <c r="L888" s="58">
        <v>0</v>
      </c>
      <c r="M888" s="59"/>
    </row>
    <row r="889" spans="2:13" ht="96.75" customHeight="1">
      <c r="B889" s="28"/>
      <c r="C889" s="28"/>
      <c r="D889" s="28"/>
      <c r="E889" s="39"/>
      <c r="F889" s="28"/>
      <c r="G889" s="28"/>
      <c r="H889" s="28">
        <v>5</v>
      </c>
      <c r="I889" s="40">
        <f t="shared" si="4"/>
        <v>0</v>
      </c>
      <c r="J889" s="56">
        <f t="shared" si="5"/>
        <v>0</v>
      </c>
      <c r="K889" s="57">
        <f>($G889+$I889)*THONG_TIN_CHUNG!B$12</f>
        <v>0</v>
      </c>
      <c r="L889" s="58">
        <v>0</v>
      </c>
      <c r="M889" s="59"/>
    </row>
    <row r="890" spans="2:13" ht="96.75" customHeight="1">
      <c r="B890" s="28"/>
      <c r="C890" s="28"/>
      <c r="D890" s="28"/>
      <c r="E890" s="39"/>
      <c r="F890" s="28"/>
      <c r="G890" s="28"/>
      <c r="H890" s="28">
        <v>5</v>
      </c>
      <c r="I890" s="40">
        <f t="shared" si="4"/>
        <v>0</v>
      </c>
      <c r="J890" s="56">
        <f t="shared" si="5"/>
        <v>0</v>
      </c>
      <c r="K890" s="57">
        <f>($G890+$I890)*THONG_TIN_CHUNG!B$12</f>
        <v>0</v>
      </c>
      <c r="L890" s="58">
        <v>0</v>
      </c>
      <c r="M890" s="59"/>
    </row>
    <row r="891" spans="2:13" ht="96.75" customHeight="1">
      <c r="B891" s="28"/>
      <c r="C891" s="28"/>
      <c r="D891" s="28"/>
      <c r="E891" s="39"/>
      <c r="F891" s="28"/>
      <c r="G891" s="28"/>
      <c r="H891" s="28">
        <v>5</v>
      </c>
      <c r="I891" s="40">
        <f t="shared" si="4"/>
        <v>0</v>
      </c>
      <c r="J891" s="56">
        <f t="shared" si="5"/>
        <v>0</v>
      </c>
      <c r="K891" s="57">
        <f>($G891+$I891)*THONG_TIN_CHUNG!B$12</f>
        <v>0</v>
      </c>
      <c r="L891" s="58">
        <v>0</v>
      </c>
      <c r="M891" s="59"/>
    </row>
    <row r="892" spans="2:13" ht="96.75" customHeight="1">
      <c r="B892" s="28"/>
      <c r="C892" s="28"/>
      <c r="D892" s="28"/>
      <c r="E892" s="39"/>
      <c r="F892" s="28"/>
      <c r="G892" s="28"/>
      <c r="H892" s="28">
        <v>5</v>
      </c>
      <c r="I892" s="40">
        <f t="shared" si="4"/>
        <v>0</v>
      </c>
      <c r="J892" s="56">
        <f t="shared" si="5"/>
        <v>0</v>
      </c>
      <c r="K892" s="57">
        <f>($G892+$I892)*THONG_TIN_CHUNG!B$12</f>
        <v>0</v>
      </c>
      <c r="L892" s="58">
        <v>0</v>
      </c>
      <c r="M892" s="59"/>
    </row>
    <row r="893" spans="2:13" ht="96.75" customHeight="1">
      <c r="B893" s="28"/>
      <c r="C893" s="28"/>
      <c r="D893" s="28"/>
      <c r="E893" s="39"/>
      <c r="F893" s="28"/>
      <c r="G893" s="28"/>
      <c r="H893" s="28">
        <v>5</v>
      </c>
      <c r="I893" s="40">
        <f t="shared" si="4"/>
        <v>0</v>
      </c>
      <c r="J893" s="56">
        <f t="shared" si="5"/>
        <v>0</v>
      </c>
      <c r="K893" s="57">
        <f>($G893+$I893)*THONG_TIN_CHUNG!B$12</f>
        <v>0</v>
      </c>
      <c r="L893" s="58">
        <v>0</v>
      </c>
      <c r="M893" s="59"/>
    </row>
    <row r="894" spans="2:13" ht="96.75" customHeight="1">
      <c r="B894" s="28"/>
      <c r="C894" s="28"/>
      <c r="D894" s="28"/>
      <c r="E894" s="39"/>
      <c r="F894" s="28"/>
      <c r="G894" s="28"/>
      <c r="H894" s="28">
        <v>5</v>
      </c>
      <c r="I894" s="40">
        <f t="shared" si="4"/>
        <v>0</v>
      </c>
      <c r="J894" s="56">
        <f t="shared" si="5"/>
        <v>0</v>
      </c>
      <c r="K894" s="57">
        <f>($G894+$I894)*THONG_TIN_CHUNG!B$12</f>
        <v>0</v>
      </c>
      <c r="L894" s="58">
        <v>0</v>
      </c>
      <c r="M894" s="59"/>
    </row>
    <row r="895" spans="2:13" ht="96.75" customHeight="1">
      <c r="B895" s="28"/>
      <c r="C895" s="28"/>
      <c r="D895" s="28"/>
      <c r="E895" s="39"/>
      <c r="F895" s="28"/>
      <c r="G895" s="28"/>
      <c r="H895" s="28">
        <v>5</v>
      </c>
      <c r="I895" s="40">
        <f t="shared" si="4"/>
        <v>0</v>
      </c>
      <c r="J895" s="56">
        <f t="shared" si="5"/>
        <v>0</v>
      </c>
      <c r="K895" s="57">
        <f>($G895+$I895)*THONG_TIN_CHUNG!B$12</f>
        <v>0</v>
      </c>
      <c r="L895" s="58">
        <v>0</v>
      </c>
      <c r="M895" s="59"/>
    </row>
    <row r="896" spans="2:13" ht="96.75" customHeight="1">
      <c r="B896" s="28"/>
      <c r="C896" s="28"/>
      <c r="D896" s="28"/>
      <c r="E896" s="39"/>
      <c r="F896" s="28"/>
      <c r="G896" s="28"/>
      <c r="H896" s="28">
        <v>5</v>
      </c>
      <c r="I896" s="40">
        <f t="shared" si="4"/>
        <v>0</v>
      </c>
      <c r="J896" s="56">
        <f t="shared" si="5"/>
        <v>0</v>
      </c>
      <c r="K896" s="57">
        <f>($G896+$I896)*THONG_TIN_CHUNG!B$12</f>
        <v>0</v>
      </c>
      <c r="L896" s="58">
        <v>0</v>
      </c>
      <c r="M896" s="59"/>
    </row>
    <row r="897" spans="2:13" ht="96.75" customHeight="1">
      <c r="B897" s="28"/>
      <c r="C897" s="28"/>
      <c r="D897" s="28"/>
      <c r="E897" s="39"/>
      <c r="F897" s="28"/>
      <c r="G897" s="28"/>
      <c r="H897" s="28">
        <v>5</v>
      </c>
      <c r="I897" s="40">
        <f t="shared" si="4"/>
        <v>0</v>
      </c>
      <c r="J897" s="56">
        <f t="shared" si="5"/>
        <v>0</v>
      </c>
      <c r="K897" s="57">
        <f>($G897+$I897)*THONG_TIN_CHUNG!B$12</f>
        <v>0</v>
      </c>
      <c r="L897" s="58">
        <v>0</v>
      </c>
      <c r="M897" s="59"/>
    </row>
    <row r="898" spans="2:13" ht="96.75" customHeight="1">
      <c r="B898" s="28"/>
      <c r="C898" s="28"/>
      <c r="D898" s="28"/>
      <c r="E898" s="39"/>
      <c r="F898" s="28"/>
      <c r="G898" s="28"/>
      <c r="H898" s="28">
        <v>5</v>
      </c>
      <c r="I898" s="40">
        <f t="shared" si="4"/>
        <v>0</v>
      </c>
      <c r="J898" s="56">
        <f t="shared" si="5"/>
        <v>0</v>
      </c>
      <c r="K898" s="57">
        <f>($G898+$I898)*THONG_TIN_CHUNG!B$12</f>
        <v>0</v>
      </c>
      <c r="L898" s="58">
        <v>0</v>
      </c>
      <c r="M898" s="59"/>
    </row>
    <row r="899" spans="2:13" ht="96.75" customHeight="1">
      <c r="B899" s="28"/>
      <c r="C899" s="28"/>
      <c r="D899" s="28"/>
      <c r="E899" s="39"/>
      <c r="F899" s="28"/>
      <c r="G899" s="28"/>
      <c r="H899" s="28">
        <v>5</v>
      </c>
      <c r="I899" s="40">
        <f t="shared" si="4"/>
        <v>0</v>
      </c>
      <c r="J899" s="56">
        <f t="shared" si="5"/>
        <v>0</v>
      </c>
      <c r="K899" s="57">
        <f>($G899+$I899)*THONG_TIN_CHUNG!B$12</f>
        <v>0</v>
      </c>
      <c r="L899" s="58">
        <v>0</v>
      </c>
      <c r="M899" s="59"/>
    </row>
    <row r="900" spans="2:13" ht="96.75" customHeight="1">
      <c r="B900" s="28"/>
      <c r="C900" s="28"/>
      <c r="D900" s="28"/>
      <c r="E900" s="39"/>
      <c r="F900" s="28"/>
      <c r="G900" s="28"/>
      <c r="H900" s="28">
        <v>5</v>
      </c>
      <c r="I900" s="40">
        <f t="shared" si="4"/>
        <v>0</v>
      </c>
      <c r="J900" s="56">
        <f t="shared" si="5"/>
        <v>0</v>
      </c>
      <c r="K900" s="57">
        <f>($G900+$I900)*THONG_TIN_CHUNG!B$12</f>
        <v>0</v>
      </c>
      <c r="L900" s="58">
        <v>0</v>
      </c>
      <c r="M900" s="59"/>
    </row>
    <row r="901" spans="2:13" ht="96.75" customHeight="1">
      <c r="B901" s="28"/>
      <c r="C901" s="28"/>
      <c r="D901" s="28"/>
      <c r="E901" s="39"/>
      <c r="F901" s="28"/>
      <c r="G901" s="28"/>
      <c r="H901" s="28">
        <v>5</v>
      </c>
      <c r="I901" s="40">
        <f t="shared" si="4"/>
        <v>0</v>
      </c>
      <c r="J901" s="56">
        <f t="shared" si="5"/>
        <v>0</v>
      </c>
      <c r="K901" s="57">
        <f>($G901+$I901)*THONG_TIN_CHUNG!B$12</f>
        <v>0</v>
      </c>
      <c r="L901" s="58">
        <v>0</v>
      </c>
      <c r="M901" s="59"/>
    </row>
    <row r="902" spans="2:13" ht="96.75" customHeight="1">
      <c r="B902" s="28"/>
      <c r="C902" s="28"/>
      <c r="D902" s="28"/>
      <c r="E902" s="39"/>
      <c r="F902" s="28"/>
      <c r="G902" s="28"/>
      <c r="H902" s="28">
        <v>5</v>
      </c>
      <c r="I902" s="40">
        <f t="shared" si="4"/>
        <v>0</v>
      </c>
      <c r="J902" s="56">
        <f t="shared" si="5"/>
        <v>0</v>
      </c>
      <c r="K902" s="57">
        <f>($G902+$I902)*THONG_TIN_CHUNG!B$12</f>
        <v>0</v>
      </c>
      <c r="L902" s="58">
        <v>0</v>
      </c>
      <c r="M902" s="59"/>
    </row>
    <row r="903" spans="2:13" ht="96.75" customHeight="1">
      <c r="B903" s="28"/>
      <c r="C903" s="28"/>
      <c r="D903" s="28"/>
      <c r="E903" s="39"/>
      <c r="F903" s="28"/>
      <c r="G903" s="28"/>
      <c r="H903" s="28">
        <v>5</v>
      </c>
      <c r="I903" s="40">
        <f t="shared" si="4"/>
        <v>0</v>
      </c>
      <c r="J903" s="56">
        <f t="shared" si="5"/>
        <v>0</v>
      </c>
      <c r="K903" s="57">
        <f>($G903+$I903)*THONG_TIN_CHUNG!B$12</f>
        <v>0</v>
      </c>
      <c r="L903" s="58">
        <v>0</v>
      </c>
      <c r="M903" s="59"/>
    </row>
    <row r="904" spans="2:13" ht="96.75" customHeight="1">
      <c r="B904" s="28"/>
      <c r="C904" s="28"/>
      <c r="D904" s="28"/>
      <c r="E904" s="39"/>
      <c r="F904" s="28"/>
      <c r="G904" s="28"/>
      <c r="H904" s="28">
        <v>5</v>
      </c>
      <c r="I904" s="40">
        <f t="shared" si="4"/>
        <v>0</v>
      </c>
      <c r="J904" s="56">
        <f t="shared" si="5"/>
        <v>0</v>
      </c>
      <c r="K904" s="57">
        <f>($G904+$I904)*THONG_TIN_CHUNG!B$12</f>
        <v>0</v>
      </c>
      <c r="L904" s="58">
        <v>0</v>
      </c>
      <c r="M904" s="59"/>
    </row>
    <row r="905" spans="2:13" ht="96.75" customHeight="1">
      <c r="B905" s="28"/>
      <c r="C905" s="28"/>
      <c r="D905" s="28"/>
      <c r="E905" s="39"/>
      <c r="F905" s="28"/>
      <c r="G905" s="28"/>
      <c r="H905" s="28">
        <v>5</v>
      </c>
      <c r="I905" s="40">
        <f t="shared" si="4"/>
        <v>0</v>
      </c>
      <c r="J905" s="56">
        <f t="shared" si="5"/>
        <v>0</v>
      </c>
      <c r="K905" s="57">
        <f>($G905+$I905)*THONG_TIN_CHUNG!B$12</f>
        <v>0</v>
      </c>
      <c r="L905" s="58">
        <v>0</v>
      </c>
      <c r="M905" s="59"/>
    </row>
    <row r="906" spans="2:13" ht="96.75" customHeight="1">
      <c r="B906" s="28"/>
      <c r="C906" s="28"/>
      <c r="D906" s="28"/>
      <c r="E906" s="39"/>
      <c r="F906" s="28"/>
      <c r="G906" s="28"/>
      <c r="H906" s="28">
        <v>5</v>
      </c>
      <c r="I906" s="40">
        <f t="shared" si="4"/>
        <v>0</v>
      </c>
      <c r="J906" s="56">
        <f t="shared" si="5"/>
        <v>0</v>
      </c>
      <c r="K906" s="57">
        <f>($G906+$I906)*THONG_TIN_CHUNG!B$12</f>
        <v>0</v>
      </c>
      <c r="L906" s="58">
        <v>0</v>
      </c>
      <c r="M906" s="59"/>
    </row>
    <row r="907" spans="2:13" ht="96.75" customHeight="1">
      <c r="B907" s="28"/>
      <c r="C907" s="28"/>
      <c r="D907" s="28"/>
      <c r="E907" s="39"/>
      <c r="F907" s="28"/>
      <c r="G907" s="28"/>
      <c r="H907" s="28">
        <v>5</v>
      </c>
      <c r="I907" s="40">
        <f t="shared" si="4"/>
        <v>0</v>
      </c>
      <c r="J907" s="56">
        <f t="shared" si="5"/>
        <v>0</v>
      </c>
      <c r="K907" s="57">
        <f>($G907+$I907)*THONG_TIN_CHUNG!B$12</f>
        <v>0</v>
      </c>
      <c r="L907" s="58">
        <v>0</v>
      </c>
      <c r="M907" s="59"/>
    </row>
    <row r="908" spans="2:13" ht="96.75" customHeight="1">
      <c r="B908" s="28"/>
      <c r="C908" s="28"/>
      <c r="D908" s="28"/>
      <c r="E908" s="39"/>
      <c r="F908" s="28"/>
      <c r="G908" s="28"/>
      <c r="H908" s="28">
        <v>5</v>
      </c>
      <c r="I908" s="40">
        <f t="shared" si="4"/>
        <v>0</v>
      </c>
      <c r="J908" s="56">
        <f t="shared" si="5"/>
        <v>0</v>
      </c>
      <c r="K908" s="57">
        <f>($G908+$I908)*THONG_TIN_CHUNG!B$12</f>
        <v>0</v>
      </c>
      <c r="L908" s="58">
        <v>0</v>
      </c>
      <c r="M908" s="59"/>
    </row>
    <row r="909" spans="2:13" ht="96.75" customHeight="1">
      <c r="B909" s="28"/>
      <c r="C909" s="28"/>
      <c r="D909" s="28"/>
      <c r="E909" s="39"/>
      <c r="F909" s="28"/>
      <c r="G909" s="28"/>
      <c r="H909" s="28">
        <v>5</v>
      </c>
      <c r="I909" s="40">
        <f t="shared" si="4"/>
        <v>0</v>
      </c>
      <c r="J909" s="56">
        <f t="shared" si="5"/>
        <v>0</v>
      </c>
      <c r="K909" s="57">
        <f>($G909+$I909)*THONG_TIN_CHUNG!B$12</f>
        <v>0</v>
      </c>
      <c r="L909" s="58">
        <v>0</v>
      </c>
      <c r="M909" s="59"/>
    </row>
    <row r="910" spans="2:13" ht="96.75" customHeight="1">
      <c r="B910" s="28"/>
      <c r="C910" s="28"/>
      <c r="D910" s="28"/>
      <c r="E910" s="39"/>
      <c r="F910" s="28"/>
      <c r="G910" s="28"/>
      <c r="H910" s="28">
        <v>5</v>
      </c>
      <c r="I910" s="40">
        <f t="shared" si="4"/>
        <v>0</v>
      </c>
      <c r="J910" s="56">
        <f t="shared" si="5"/>
        <v>0</v>
      </c>
      <c r="K910" s="57">
        <f>($G910+$I910)*THONG_TIN_CHUNG!B$12</f>
        <v>0</v>
      </c>
      <c r="L910" s="58">
        <v>0</v>
      </c>
      <c r="M910" s="59"/>
    </row>
    <row r="911" spans="2:13" ht="96.75" customHeight="1">
      <c r="B911" s="28"/>
      <c r="C911" s="28"/>
      <c r="D911" s="28"/>
      <c r="E911" s="39"/>
      <c r="F911" s="28"/>
      <c r="G911" s="28"/>
      <c r="H911" s="28">
        <v>5</v>
      </c>
      <c r="I911" s="40">
        <f t="shared" si="4"/>
        <v>0</v>
      </c>
      <c r="J911" s="56">
        <f t="shared" si="5"/>
        <v>0</v>
      </c>
      <c r="K911" s="57">
        <f>($G911+$I911)*THONG_TIN_CHUNG!B$12</f>
        <v>0</v>
      </c>
      <c r="L911" s="58">
        <v>0</v>
      </c>
      <c r="M911" s="59"/>
    </row>
    <row r="912" spans="2:13" ht="96.75" customHeight="1">
      <c r="B912" s="28"/>
      <c r="C912" s="28"/>
      <c r="D912" s="28"/>
      <c r="E912" s="39"/>
      <c r="F912" s="28"/>
      <c r="G912" s="28"/>
      <c r="H912" s="28">
        <v>5</v>
      </c>
      <c r="I912" s="40">
        <f t="shared" si="4"/>
        <v>0</v>
      </c>
      <c r="J912" s="56">
        <f t="shared" si="5"/>
        <v>0</v>
      </c>
      <c r="K912" s="57">
        <f>($G912+$I912)*THONG_TIN_CHUNG!B$12</f>
        <v>0</v>
      </c>
      <c r="L912" s="58">
        <v>0</v>
      </c>
      <c r="M912" s="59"/>
    </row>
    <row r="913" spans="2:13" ht="96.75" customHeight="1">
      <c r="B913" s="28"/>
      <c r="C913" s="28"/>
      <c r="D913" s="28"/>
      <c r="E913" s="39"/>
      <c r="F913" s="28"/>
      <c r="G913" s="28"/>
      <c r="H913" s="28">
        <v>5</v>
      </c>
      <c r="I913" s="40">
        <f t="shared" si="4"/>
        <v>0</v>
      </c>
      <c r="J913" s="56">
        <f t="shared" si="5"/>
        <v>0</v>
      </c>
      <c r="K913" s="57">
        <f>($G913+$I913)*THONG_TIN_CHUNG!B$12</f>
        <v>0</v>
      </c>
      <c r="L913" s="58">
        <v>0</v>
      </c>
      <c r="M913" s="59"/>
    </row>
    <row r="914" spans="2:13" ht="96.75" customHeight="1">
      <c r="B914" s="28"/>
      <c r="C914" s="28"/>
      <c r="D914" s="28"/>
      <c r="E914" s="39"/>
      <c r="F914" s="28"/>
      <c r="G914" s="28"/>
      <c r="H914" s="28">
        <v>5</v>
      </c>
      <c r="I914" s="40">
        <f t="shared" si="4"/>
        <v>0</v>
      </c>
      <c r="J914" s="56">
        <f t="shared" si="5"/>
        <v>0</v>
      </c>
      <c r="K914" s="57">
        <f>($G914+$I914)*THONG_TIN_CHUNG!B$12</f>
        <v>0</v>
      </c>
      <c r="L914" s="58">
        <v>0</v>
      </c>
      <c r="M914" s="59"/>
    </row>
    <row r="915" spans="2:13" ht="96.75" customHeight="1">
      <c r="B915" s="28"/>
      <c r="C915" s="28"/>
      <c r="D915" s="28"/>
      <c r="E915" s="39"/>
      <c r="F915" s="28"/>
      <c r="G915" s="28"/>
      <c r="H915" s="28">
        <v>5</v>
      </c>
      <c r="I915" s="40">
        <f t="shared" si="4"/>
        <v>0</v>
      </c>
      <c r="J915" s="56">
        <f t="shared" si="5"/>
        <v>0</v>
      </c>
      <c r="K915" s="57">
        <f>($G915+$I915)*THONG_TIN_CHUNG!B$12</f>
        <v>0</v>
      </c>
      <c r="L915" s="58">
        <v>0</v>
      </c>
      <c r="M915" s="59"/>
    </row>
    <row r="916" spans="2:13" ht="96.75" customHeight="1">
      <c r="B916" s="28"/>
      <c r="C916" s="28"/>
      <c r="D916" s="28"/>
      <c r="E916" s="39"/>
      <c r="F916" s="28"/>
      <c r="G916" s="28"/>
      <c r="H916" s="28">
        <v>5</v>
      </c>
      <c r="I916" s="40">
        <f t="shared" si="4"/>
        <v>0</v>
      </c>
      <c r="J916" s="56">
        <f t="shared" si="5"/>
        <v>0</v>
      </c>
      <c r="K916" s="57">
        <f>($G916+$I916)*THONG_TIN_CHUNG!B$12</f>
        <v>0</v>
      </c>
      <c r="L916" s="58">
        <v>0</v>
      </c>
      <c r="M916" s="59"/>
    </row>
    <row r="917" spans="2:13" ht="96.75" customHeight="1">
      <c r="B917" s="28"/>
      <c r="C917" s="28"/>
      <c r="D917" s="28"/>
      <c r="E917" s="39"/>
      <c r="F917" s="28"/>
      <c r="G917" s="28"/>
      <c r="H917" s="28">
        <v>5</v>
      </c>
      <c r="I917" s="40">
        <f t="shared" si="4"/>
        <v>0</v>
      </c>
      <c r="J917" s="56">
        <f t="shared" si="5"/>
        <v>0</v>
      </c>
      <c r="K917" s="57">
        <f>($G917+$I917)*THONG_TIN_CHUNG!B$12</f>
        <v>0</v>
      </c>
      <c r="L917" s="58">
        <v>0</v>
      </c>
      <c r="M917" s="59"/>
    </row>
    <row r="918" spans="2:13" ht="96.75" customHeight="1">
      <c r="B918" s="28"/>
      <c r="C918" s="28"/>
      <c r="D918" s="28"/>
      <c r="E918" s="39"/>
      <c r="F918" s="28"/>
      <c r="G918" s="28"/>
      <c r="H918" s="28">
        <v>5</v>
      </c>
      <c r="I918" s="40">
        <f t="shared" si="4"/>
        <v>0</v>
      </c>
      <c r="J918" s="56">
        <f t="shared" si="5"/>
        <v>0</v>
      </c>
      <c r="K918" s="57">
        <f>($G918+$I918)*THONG_TIN_CHUNG!B$12</f>
        <v>0</v>
      </c>
      <c r="L918" s="58">
        <v>0</v>
      </c>
      <c r="M918" s="59"/>
    </row>
    <row r="919" spans="2:13" ht="96.75" customHeight="1">
      <c r="B919" s="28"/>
      <c r="C919" s="28"/>
      <c r="D919" s="28"/>
      <c r="E919" s="39"/>
      <c r="F919" s="28"/>
      <c r="G919" s="28"/>
      <c r="H919" s="28">
        <v>5</v>
      </c>
      <c r="I919" s="40">
        <f t="shared" si="4"/>
        <v>0</v>
      </c>
      <c r="J919" s="56">
        <f t="shared" si="5"/>
        <v>0</v>
      </c>
      <c r="K919" s="57">
        <f>($G919+$I919)*THONG_TIN_CHUNG!B$12</f>
        <v>0</v>
      </c>
      <c r="L919" s="58">
        <v>0</v>
      </c>
      <c r="M919" s="59"/>
    </row>
    <row r="920" spans="2:13" ht="96.75" customHeight="1">
      <c r="B920" s="28"/>
      <c r="C920" s="28"/>
      <c r="D920" s="28"/>
      <c r="E920" s="39"/>
      <c r="F920" s="28"/>
      <c r="G920" s="28"/>
      <c r="H920" s="28">
        <v>5</v>
      </c>
      <c r="I920" s="40">
        <f t="shared" si="4"/>
        <v>0</v>
      </c>
      <c r="J920" s="56">
        <f t="shared" si="5"/>
        <v>0</v>
      </c>
      <c r="K920" s="57">
        <f>($G920+$I920)*THONG_TIN_CHUNG!B$12</f>
        <v>0</v>
      </c>
      <c r="L920" s="58">
        <v>0</v>
      </c>
      <c r="M920" s="59"/>
    </row>
    <row r="921" spans="2:13" ht="96.75" customHeight="1">
      <c r="B921" s="28"/>
      <c r="C921" s="28"/>
      <c r="D921" s="28"/>
      <c r="E921" s="39"/>
      <c r="F921" s="28"/>
      <c r="G921" s="28"/>
      <c r="H921" s="28">
        <v>5</v>
      </c>
      <c r="I921" s="40">
        <f t="shared" si="4"/>
        <v>0</v>
      </c>
      <c r="J921" s="56">
        <f t="shared" si="5"/>
        <v>0</v>
      </c>
      <c r="K921" s="57">
        <f>($G921+$I921)*THONG_TIN_CHUNG!B$12</f>
        <v>0</v>
      </c>
      <c r="L921" s="58">
        <v>0</v>
      </c>
      <c r="M921" s="59"/>
    </row>
    <row r="922" spans="2:13" ht="96.75" customHeight="1">
      <c r="B922" s="28"/>
      <c r="C922" s="28"/>
      <c r="D922" s="28"/>
      <c r="E922" s="39"/>
      <c r="F922" s="28"/>
      <c r="G922" s="28"/>
      <c r="H922" s="28">
        <v>5</v>
      </c>
      <c r="I922" s="40">
        <f t="shared" si="4"/>
        <v>0</v>
      </c>
      <c r="J922" s="56">
        <f t="shared" si="5"/>
        <v>0</v>
      </c>
      <c r="K922" s="57">
        <f>($G922+$I922)*THONG_TIN_CHUNG!B$12</f>
        <v>0</v>
      </c>
      <c r="L922" s="58">
        <v>0</v>
      </c>
      <c r="M922" s="59"/>
    </row>
    <row r="923" spans="2:13" ht="96.75" customHeight="1">
      <c r="B923" s="28"/>
      <c r="C923" s="28"/>
      <c r="D923" s="28"/>
      <c r="E923" s="39"/>
      <c r="F923" s="28"/>
      <c r="G923" s="28"/>
      <c r="H923" s="28">
        <v>5</v>
      </c>
      <c r="I923" s="40">
        <f t="shared" si="4"/>
        <v>0</v>
      </c>
      <c r="J923" s="56">
        <f t="shared" si="5"/>
        <v>0</v>
      </c>
      <c r="K923" s="57">
        <f>($G923+$I923)*THONG_TIN_CHUNG!B$12</f>
        <v>0</v>
      </c>
      <c r="L923" s="58">
        <v>0</v>
      </c>
      <c r="M923" s="59"/>
    </row>
    <row r="924" spans="2:13" ht="96.75" customHeight="1">
      <c r="B924" s="28"/>
      <c r="C924" s="28"/>
      <c r="D924" s="28"/>
      <c r="E924" s="39"/>
      <c r="F924" s="28"/>
      <c r="G924" s="28"/>
      <c r="H924" s="28">
        <v>5</v>
      </c>
      <c r="I924" s="40">
        <f t="shared" si="4"/>
        <v>0</v>
      </c>
      <c r="J924" s="56">
        <f t="shared" si="5"/>
        <v>0</v>
      </c>
      <c r="K924" s="57">
        <f>($G924+$I924)*THONG_TIN_CHUNG!B$12</f>
        <v>0</v>
      </c>
      <c r="L924" s="58">
        <v>0</v>
      </c>
      <c r="M924" s="59"/>
    </row>
    <row r="925" spans="2:13" ht="96.75" customHeight="1">
      <c r="B925" s="28"/>
      <c r="C925" s="28"/>
      <c r="D925" s="28"/>
      <c r="E925" s="39"/>
      <c r="F925" s="28"/>
      <c r="G925" s="28"/>
      <c r="H925" s="28">
        <v>5</v>
      </c>
      <c r="I925" s="40">
        <f t="shared" si="4"/>
        <v>0</v>
      </c>
      <c r="J925" s="56">
        <f t="shared" si="5"/>
        <v>0</v>
      </c>
      <c r="K925" s="57">
        <f>($G925+$I925)*THONG_TIN_CHUNG!B$12</f>
        <v>0</v>
      </c>
      <c r="L925" s="58">
        <v>0</v>
      </c>
      <c r="M925" s="59"/>
    </row>
    <row r="926" spans="2:13" ht="96.75" customHeight="1">
      <c r="B926" s="28"/>
      <c r="C926" s="28"/>
      <c r="D926" s="28"/>
      <c r="E926" s="39"/>
      <c r="F926" s="28"/>
      <c r="G926" s="28"/>
      <c r="H926" s="28">
        <v>5</v>
      </c>
      <c r="I926" s="40">
        <f t="shared" si="4"/>
        <v>0</v>
      </c>
      <c r="J926" s="56">
        <f t="shared" si="5"/>
        <v>0</v>
      </c>
      <c r="K926" s="57">
        <f>($G926+$I926)*THONG_TIN_CHUNG!B$12</f>
        <v>0</v>
      </c>
      <c r="L926" s="58">
        <v>0</v>
      </c>
      <c r="M926" s="59"/>
    </row>
    <row r="927" spans="2:13" ht="96.75" customHeight="1">
      <c r="B927" s="28"/>
      <c r="C927" s="28"/>
      <c r="D927" s="28"/>
      <c r="E927" s="39"/>
      <c r="F927" s="28"/>
      <c r="G927" s="28"/>
      <c r="H927" s="28">
        <v>5</v>
      </c>
      <c r="I927" s="40">
        <f t="shared" si="4"/>
        <v>0</v>
      </c>
      <c r="J927" s="56">
        <f t="shared" si="5"/>
        <v>0</v>
      </c>
      <c r="K927" s="57">
        <f>($G927+$I927)*THONG_TIN_CHUNG!B$12</f>
        <v>0</v>
      </c>
      <c r="L927" s="58">
        <v>0</v>
      </c>
      <c r="M927" s="59"/>
    </row>
    <row r="928" spans="2:13" ht="96.75" customHeight="1">
      <c r="B928" s="28"/>
      <c r="C928" s="28"/>
      <c r="D928" s="28"/>
      <c r="E928" s="39"/>
      <c r="F928" s="28"/>
      <c r="G928" s="28"/>
      <c r="H928" s="28">
        <v>5</v>
      </c>
      <c r="I928" s="40">
        <f t="shared" si="4"/>
        <v>0</v>
      </c>
      <c r="J928" s="56">
        <f t="shared" si="5"/>
        <v>0</v>
      </c>
      <c r="K928" s="57">
        <f>($G928+$I928)*THONG_TIN_CHUNG!B$12</f>
        <v>0</v>
      </c>
      <c r="L928" s="58">
        <v>0</v>
      </c>
      <c r="M928" s="59"/>
    </row>
    <row r="929" spans="2:13" ht="96.75" customHeight="1">
      <c r="B929" s="28"/>
      <c r="C929" s="28"/>
      <c r="D929" s="28"/>
      <c r="E929" s="39"/>
      <c r="F929" s="28"/>
      <c r="G929" s="28"/>
      <c r="H929" s="28">
        <v>5</v>
      </c>
      <c r="I929" s="40">
        <f t="shared" si="4"/>
        <v>0</v>
      </c>
      <c r="J929" s="56">
        <f t="shared" si="5"/>
        <v>0</v>
      </c>
      <c r="K929" s="57">
        <f>($G929+$I929)*THONG_TIN_CHUNG!B$12</f>
        <v>0</v>
      </c>
      <c r="L929" s="58">
        <v>0</v>
      </c>
      <c r="M929" s="59"/>
    </row>
    <row r="930" spans="2:13" ht="96.75" customHeight="1">
      <c r="B930" s="28"/>
      <c r="C930" s="28"/>
      <c r="D930" s="28"/>
      <c r="E930" s="39"/>
      <c r="F930" s="28"/>
      <c r="G930" s="28"/>
      <c r="H930" s="28">
        <v>5</v>
      </c>
      <c r="I930" s="40">
        <f t="shared" si="4"/>
        <v>0</v>
      </c>
      <c r="J930" s="56">
        <f t="shared" si="5"/>
        <v>0</v>
      </c>
      <c r="K930" s="57">
        <f>($G930+$I930)*THONG_TIN_CHUNG!B$12</f>
        <v>0</v>
      </c>
      <c r="L930" s="58">
        <v>0</v>
      </c>
      <c r="M930" s="59"/>
    </row>
    <row r="931" spans="2:13" ht="96.75" customHeight="1">
      <c r="B931" s="28"/>
      <c r="C931" s="28"/>
      <c r="D931" s="28"/>
      <c r="E931" s="39"/>
      <c r="F931" s="28"/>
      <c r="G931" s="28"/>
      <c r="H931" s="28">
        <v>5</v>
      </c>
      <c r="I931" s="40">
        <f t="shared" si="4"/>
        <v>0</v>
      </c>
      <c r="J931" s="56">
        <f t="shared" si="5"/>
        <v>0</v>
      </c>
      <c r="K931" s="57">
        <f>($G931+$I931)*THONG_TIN_CHUNG!B$12</f>
        <v>0</v>
      </c>
      <c r="L931" s="58">
        <v>0</v>
      </c>
      <c r="M931" s="59"/>
    </row>
    <row r="932" spans="2:13" ht="96.75" customHeight="1">
      <c r="B932" s="28"/>
      <c r="C932" s="28"/>
      <c r="D932" s="28"/>
      <c r="E932" s="39"/>
      <c r="F932" s="28"/>
      <c r="G932" s="28"/>
      <c r="H932" s="28">
        <v>5</v>
      </c>
      <c r="I932" s="40">
        <f t="shared" si="4"/>
        <v>0</v>
      </c>
      <c r="J932" s="56">
        <f t="shared" si="5"/>
        <v>0</v>
      </c>
      <c r="K932" s="57">
        <f>($G932+$I932)*THONG_TIN_CHUNG!B$12</f>
        <v>0</v>
      </c>
      <c r="L932" s="58">
        <v>0</v>
      </c>
      <c r="M932" s="59"/>
    </row>
    <row r="933" spans="2:13" ht="96.75" customHeight="1">
      <c r="B933" s="28"/>
      <c r="C933" s="28"/>
      <c r="D933" s="28"/>
      <c r="E933" s="39"/>
      <c r="F933" s="28"/>
      <c r="G933" s="28"/>
      <c r="H933" s="28">
        <v>5</v>
      </c>
      <c r="I933" s="40">
        <f t="shared" si="4"/>
        <v>0</v>
      </c>
      <c r="J933" s="56">
        <f t="shared" si="5"/>
        <v>0</v>
      </c>
      <c r="K933" s="57">
        <f>($G933+$I933)*THONG_TIN_CHUNG!B$12</f>
        <v>0</v>
      </c>
      <c r="L933" s="58">
        <v>0</v>
      </c>
      <c r="M933" s="59"/>
    </row>
    <row r="934" spans="2:13" ht="96.75" customHeight="1">
      <c r="B934" s="28"/>
      <c r="C934" s="28"/>
      <c r="D934" s="28"/>
      <c r="E934" s="39"/>
      <c r="F934" s="28"/>
      <c r="G934" s="28"/>
      <c r="H934" s="28">
        <v>5</v>
      </c>
      <c r="I934" s="40">
        <f t="shared" si="4"/>
        <v>0</v>
      </c>
      <c r="J934" s="56">
        <f t="shared" si="5"/>
        <v>0</v>
      </c>
      <c r="K934" s="57">
        <f>($G934+$I934)*THONG_TIN_CHUNG!B$12</f>
        <v>0</v>
      </c>
      <c r="L934" s="58">
        <v>0</v>
      </c>
      <c r="M934" s="59"/>
    </row>
    <row r="935" spans="2:13" ht="96.75" customHeight="1">
      <c r="B935" s="28"/>
      <c r="C935" s="28"/>
      <c r="D935" s="28"/>
      <c r="E935" s="39"/>
      <c r="F935" s="28"/>
      <c r="G935" s="28"/>
      <c r="H935" s="28">
        <v>5</v>
      </c>
      <c r="I935" s="40">
        <f t="shared" si="4"/>
        <v>0</v>
      </c>
      <c r="J935" s="56">
        <f t="shared" si="5"/>
        <v>0</v>
      </c>
      <c r="K935" s="57">
        <f>($G935+$I935)*THONG_TIN_CHUNG!B$12</f>
        <v>0</v>
      </c>
      <c r="L935" s="58">
        <v>0</v>
      </c>
      <c r="M935" s="59"/>
    </row>
    <row r="936" spans="2:13" ht="96.75" customHeight="1">
      <c r="B936" s="28"/>
      <c r="C936" s="28"/>
      <c r="D936" s="28"/>
      <c r="E936" s="39"/>
      <c r="F936" s="28"/>
      <c r="G936" s="28"/>
      <c r="H936" s="28">
        <v>5</v>
      </c>
      <c r="I936" s="40">
        <f t="shared" si="4"/>
        <v>0</v>
      </c>
      <c r="J936" s="56">
        <f t="shared" si="5"/>
        <v>0</v>
      </c>
      <c r="K936" s="57">
        <f>($G936+$I936)*THONG_TIN_CHUNG!B$12</f>
        <v>0</v>
      </c>
      <c r="L936" s="58">
        <v>0</v>
      </c>
      <c r="M936" s="59"/>
    </row>
    <row r="937" spans="2:13" ht="96.75" customHeight="1">
      <c r="B937" s="28"/>
      <c r="C937" s="28"/>
      <c r="D937" s="28"/>
      <c r="E937" s="39"/>
      <c r="F937" s="28"/>
      <c r="G937" s="28"/>
      <c r="H937" s="28">
        <v>5</v>
      </c>
      <c r="I937" s="40">
        <f t="shared" si="4"/>
        <v>0</v>
      </c>
      <c r="J937" s="56">
        <f t="shared" si="5"/>
        <v>0</v>
      </c>
      <c r="K937" s="57">
        <f>($G937+$I937)*THONG_TIN_CHUNG!B$12</f>
        <v>0</v>
      </c>
      <c r="L937" s="58">
        <v>0</v>
      </c>
      <c r="M937" s="59"/>
    </row>
    <row r="938" spans="2:13" ht="96.75" customHeight="1">
      <c r="B938" s="28"/>
      <c r="C938" s="28"/>
      <c r="D938" s="28"/>
      <c r="E938" s="39"/>
      <c r="F938" s="28"/>
      <c r="G938" s="28"/>
      <c r="H938" s="28">
        <v>5</v>
      </c>
      <c r="I938" s="40">
        <f t="shared" si="4"/>
        <v>0</v>
      </c>
      <c r="J938" s="56">
        <f t="shared" si="5"/>
        <v>0</v>
      </c>
      <c r="K938" s="57">
        <f>($G938+$I938)*THONG_TIN_CHUNG!B$12</f>
        <v>0</v>
      </c>
      <c r="L938" s="58">
        <v>0</v>
      </c>
      <c r="M938" s="59"/>
    </row>
    <row r="939" spans="2:13" ht="96.75" customHeight="1">
      <c r="B939" s="28"/>
      <c r="C939" s="28"/>
      <c r="D939" s="28"/>
      <c r="E939" s="39"/>
      <c r="F939" s="28"/>
      <c r="G939" s="28"/>
      <c r="H939" s="28">
        <v>5</v>
      </c>
      <c r="I939" s="40">
        <f t="shared" si="4"/>
        <v>0</v>
      </c>
      <c r="J939" s="56">
        <f t="shared" si="5"/>
        <v>0</v>
      </c>
      <c r="K939" s="57">
        <f>($G939+$I939)*THONG_TIN_CHUNG!B$12</f>
        <v>0</v>
      </c>
      <c r="L939" s="58">
        <v>0</v>
      </c>
      <c r="M939" s="59"/>
    </row>
    <row r="940" spans="2:13" ht="96.75" customHeight="1">
      <c r="B940" s="28"/>
      <c r="C940" s="28"/>
      <c r="D940" s="28"/>
      <c r="E940" s="39"/>
      <c r="F940" s="28"/>
      <c r="G940" s="28"/>
      <c r="H940" s="28">
        <v>5</v>
      </c>
      <c r="I940" s="40">
        <f t="shared" si="4"/>
        <v>0</v>
      </c>
      <c r="J940" s="56">
        <f t="shared" si="5"/>
        <v>0</v>
      </c>
      <c r="K940" s="57">
        <f>($G940+$I940)*THONG_TIN_CHUNG!B$12</f>
        <v>0</v>
      </c>
      <c r="L940" s="58">
        <v>0</v>
      </c>
      <c r="M940" s="59"/>
    </row>
    <row r="941" spans="2:13" ht="96.75" customHeight="1">
      <c r="B941" s="28"/>
      <c r="C941" s="28"/>
      <c r="D941" s="28"/>
      <c r="E941" s="39"/>
      <c r="F941" s="28"/>
      <c r="G941" s="28"/>
      <c r="H941" s="28">
        <v>5</v>
      </c>
      <c r="I941" s="40">
        <f t="shared" si="4"/>
        <v>0</v>
      </c>
      <c r="J941" s="56">
        <f t="shared" si="5"/>
        <v>0</v>
      </c>
      <c r="K941" s="57">
        <f>($G941+$I941)*THONG_TIN_CHUNG!B$12</f>
        <v>0</v>
      </c>
      <c r="L941" s="58">
        <v>0</v>
      </c>
      <c r="M941" s="59"/>
    </row>
    <row r="942" spans="2:13" ht="96.75" customHeight="1">
      <c r="B942" s="28"/>
      <c r="C942" s="28"/>
      <c r="D942" s="28"/>
      <c r="E942" s="39"/>
      <c r="F942" s="28"/>
      <c r="G942" s="28"/>
      <c r="H942" s="28">
        <v>5</v>
      </c>
      <c r="I942" s="40">
        <f t="shared" si="4"/>
        <v>0</v>
      </c>
      <c r="J942" s="56">
        <f t="shared" si="5"/>
        <v>0</v>
      </c>
      <c r="K942" s="57">
        <f>($G942+$I942)*THONG_TIN_CHUNG!B$12</f>
        <v>0</v>
      </c>
      <c r="L942" s="58">
        <v>0</v>
      </c>
      <c r="M942" s="59"/>
    </row>
    <row r="943" spans="2:13" ht="96.75" customHeight="1">
      <c r="B943" s="28"/>
      <c r="C943" s="28"/>
      <c r="D943" s="28"/>
      <c r="E943" s="39"/>
      <c r="F943" s="28"/>
      <c r="G943" s="28"/>
      <c r="H943" s="28">
        <v>5</v>
      </c>
      <c r="I943" s="40">
        <f t="shared" si="4"/>
        <v>0</v>
      </c>
      <c r="J943" s="56">
        <f t="shared" si="5"/>
        <v>0</v>
      </c>
      <c r="K943" s="57">
        <f>($G943+$I943)*THONG_TIN_CHUNG!B$12</f>
        <v>0</v>
      </c>
      <c r="L943" s="58">
        <v>0</v>
      </c>
      <c r="M943" s="59"/>
    </row>
    <row r="944" spans="2:13" ht="96.75" customHeight="1">
      <c r="B944" s="28"/>
      <c r="C944" s="28"/>
      <c r="D944" s="28"/>
      <c r="E944" s="39"/>
      <c r="F944" s="28"/>
      <c r="G944" s="28"/>
      <c r="H944" s="28">
        <v>5</v>
      </c>
      <c r="I944" s="40">
        <f t="shared" si="4"/>
        <v>0</v>
      </c>
      <c r="J944" s="56">
        <f t="shared" si="5"/>
        <v>0</v>
      </c>
      <c r="K944" s="57">
        <f>($G944+$I944)*THONG_TIN_CHUNG!B$12</f>
        <v>0</v>
      </c>
      <c r="L944" s="58">
        <v>0</v>
      </c>
      <c r="M944" s="59"/>
    </row>
    <row r="945" spans="2:13" ht="96.75" customHeight="1">
      <c r="B945" s="28"/>
      <c r="C945" s="28"/>
      <c r="D945" s="28"/>
      <c r="E945" s="39"/>
      <c r="F945" s="28"/>
      <c r="G945" s="28"/>
      <c r="H945" s="28">
        <v>5</v>
      </c>
      <c r="I945" s="40">
        <f t="shared" si="4"/>
        <v>0</v>
      </c>
      <c r="J945" s="56">
        <f t="shared" si="5"/>
        <v>0</v>
      </c>
      <c r="K945" s="57">
        <f>($G945+$I945)*THONG_TIN_CHUNG!B$12</f>
        <v>0</v>
      </c>
      <c r="L945" s="58">
        <v>0</v>
      </c>
      <c r="M945" s="59"/>
    </row>
    <row r="946" spans="2:13" ht="96.75" customHeight="1">
      <c r="B946" s="28"/>
      <c r="C946" s="28"/>
      <c r="D946" s="28"/>
      <c r="E946" s="39"/>
      <c r="F946" s="28"/>
      <c r="G946" s="28"/>
      <c r="H946" s="28">
        <v>5</v>
      </c>
      <c r="I946" s="40">
        <f t="shared" si="4"/>
        <v>0</v>
      </c>
      <c r="J946" s="56">
        <f t="shared" si="5"/>
        <v>0</v>
      </c>
      <c r="K946" s="57">
        <f>($G946+$I946)*THONG_TIN_CHUNG!B$12</f>
        <v>0</v>
      </c>
      <c r="L946" s="58">
        <v>0</v>
      </c>
      <c r="M946" s="59"/>
    </row>
    <row r="947" spans="2:13" ht="96.75" customHeight="1">
      <c r="B947" s="28"/>
      <c r="C947" s="28"/>
      <c r="D947" s="28"/>
      <c r="E947" s="39"/>
      <c r="F947" s="28"/>
      <c r="G947" s="28"/>
      <c r="H947" s="28">
        <v>5</v>
      </c>
      <c r="I947" s="40">
        <f t="shared" si="4"/>
        <v>0</v>
      </c>
      <c r="J947" s="56">
        <f t="shared" si="5"/>
        <v>0</v>
      </c>
      <c r="K947" s="57">
        <f>($G947+$I947)*THONG_TIN_CHUNG!B$12</f>
        <v>0</v>
      </c>
      <c r="L947" s="58">
        <v>0</v>
      </c>
      <c r="M947" s="59"/>
    </row>
    <row r="948" spans="2:13" ht="96.75" customHeight="1">
      <c r="B948" s="28"/>
      <c r="C948" s="28"/>
      <c r="D948" s="28"/>
      <c r="E948" s="39"/>
      <c r="F948" s="28"/>
      <c r="G948" s="28"/>
      <c r="H948" s="28">
        <v>5</v>
      </c>
      <c r="I948" s="40">
        <f t="shared" si="4"/>
        <v>0</v>
      </c>
      <c r="J948" s="56">
        <f t="shared" si="5"/>
        <v>0</v>
      </c>
      <c r="K948" s="57">
        <f>($G948+$I948)*THONG_TIN_CHUNG!B$12</f>
        <v>0</v>
      </c>
      <c r="L948" s="58">
        <v>0</v>
      </c>
      <c r="M948" s="59"/>
    </row>
    <row r="949" spans="2:13" ht="96.75" customHeight="1">
      <c r="B949" s="28"/>
      <c r="C949" s="28"/>
      <c r="D949" s="28"/>
      <c r="E949" s="39"/>
      <c r="F949" s="28"/>
      <c r="G949" s="28"/>
      <c r="H949" s="28">
        <v>5</v>
      </c>
      <c r="I949" s="40">
        <f t="shared" si="4"/>
        <v>0</v>
      </c>
      <c r="J949" s="56">
        <f t="shared" si="5"/>
        <v>0</v>
      </c>
      <c r="K949" s="57">
        <f>($G949+$I949)*THONG_TIN_CHUNG!B$12</f>
        <v>0</v>
      </c>
      <c r="L949" s="58">
        <v>0</v>
      </c>
      <c r="M949" s="59"/>
    </row>
    <row r="950" spans="2:13" ht="96.75" customHeight="1">
      <c r="B950" s="28"/>
      <c r="C950" s="28"/>
      <c r="D950" s="28"/>
      <c r="E950" s="39"/>
      <c r="F950" s="28"/>
      <c r="G950" s="28"/>
      <c r="H950" s="28">
        <v>5</v>
      </c>
      <c r="I950" s="40">
        <f t="shared" si="4"/>
        <v>0</v>
      </c>
      <c r="J950" s="56">
        <f t="shared" si="5"/>
        <v>0</v>
      </c>
      <c r="K950" s="57">
        <f>($G950+$I950)*THONG_TIN_CHUNG!B$12</f>
        <v>0</v>
      </c>
      <c r="L950" s="58">
        <v>0</v>
      </c>
      <c r="M950" s="59"/>
    </row>
    <row r="951" spans="2:13" ht="96.75" customHeight="1">
      <c r="B951" s="28"/>
      <c r="C951" s="28"/>
      <c r="D951" s="28"/>
      <c r="E951" s="39"/>
      <c r="F951" s="28"/>
      <c r="G951" s="28"/>
      <c r="H951" s="28">
        <v>5</v>
      </c>
      <c r="I951" s="40">
        <f t="shared" si="4"/>
        <v>0</v>
      </c>
      <c r="J951" s="56">
        <f t="shared" si="5"/>
        <v>0</v>
      </c>
      <c r="K951" s="57">
        <f>($G951+$I951)*THONG_TIN_CHUNG!B$12</f>
        <v>0</v>
      </c>
      <c r="L951" s="58">
        <v>0</v>
      </c>
      <c r="M951" s="59"/>
    </row>
    <row r="952" spans="2:13" ht="96.75" customHeight="1">
      <c r="B952" s="28"/>
      <c r="C952" s="28"/>
      <c r="D952" s="28"/>
      <c r="E952" s="39"/>
      <c r="F952" s="28"/>
      <c r="G952" s="28"/>
      <c r="H952" s="28">
        <v>5</v>
      </c>
      <c r="I952" s="40">
        <f t="shared" si="4"/>
        <v>0</v>
      </c>
      <c r="J952" s="56">
        <f t="shared" si="5"/>
        <v>0</v>
      </c>
      <c r="K952" s="57">
        <f>($G952+$I952)*THONG_TIN_CHUNG!B$12</f>
        <v>0</v>
      </c>
      <c r="L952" s="58">
        <v>0</v>
      </c>
      <c r="M952" s="59"/>
    </row>
    <row r="953" spans="2:13" ht="96.75" customHeight="1">
      <c r="B953" s="28"/>
      <c r="C953" s="28"/>
      <c r="D953" s="28"/>
      <c r="E953" s="39"/>
      <c r="F953" s="28"/>
      <c r="G953" s="28"/>
      <c r="H953" s="28">
        <v>5</v>
      </c>
      <c r="I953" s="40">
        <f t="shared" si="4"/>
        <v>0</v>
      </c>
      <c r="J953" s="56">
        <f t="shared" si="5"/>
        <v>0</v>
      </c>
      <c r="K953" s="57">
        <f>($G953+$I953)*THONG_TIN_CHUNG!B$12</f>
        <v>0</v>
      </c>
      <c r="L953" s="58">
        <v>0</v>
      </c>
      <c r="M953" s="59"/>
    </row>
    <row r="954" spans="2:13" ht="96.75" customHeight="1">
      <c r="B954" s="28"/>
      <c r="C954" s="28"/>
      <c r="D954" s="28"/>
      <c r="E954" s="39"/>
      <c r="F954" s="28"/>
      <c r="G954" s="28"/>
      <c r="H954" s="28">
        <v>5</v>
      </c>
      <c r="I954" s="40">
        <f t="shared" si="4"/>
        <v>0</v>
      </c>
      <c r="J954" s="56">
        <f t="shared" si="5"/>
        <v>0</v>
      </c>
      <c r="K954" s="57">
        <f>($G954+$I954)*THONG_TIN_CHUNG!B$12</f>
        <v>0</v>
      </c>
      <c r="L954" s="58">
        <v>0</v>
      </c>
      <c r="M954" s="59"/>
    </row>
    <row r="955" spans="2:13" ht="96.75" customHeight="1">
      <c r="B955" s="28"/>
      <c r="C955" s="28"/>
      <c r="D955" s="28"/>
      <c r="E955" s="39"/>
      <c r="F955" s="28"/>
      <c r="G955" s="28"/>
      <c r="H955" s="28">
        <v>5</v>
      </c>
      <c r="I955" s="40">
        <f t="shared" si="4"/>
        <v>0</v>
      </c>
      <c r="J955" s="56">
        <f t="shared" si="5"/>
        <v>0</v>
      </c>
      <c r="K955" s="57">
        <f>($G955+$I955)*THONG_TIN_CHUNG!B$12</f>
        <v>0</v>
      </c>
      <c r="L955" s="58">
        <v>0</v>
      </c>
      <c r="M955" s="59"/>
    </row>
    <row r="956" spans="2:13" ht="96.75" customHeight="1">
      <c r="B956" s="28"/>
      <c r="C956" s="28"/>
      <c r="D956" s="28"/>
      <c r="E956" s="39"/>
      <c r="F956" s="28"/>
      <c r="G956" s="28"/>
      <c r="H956" s="28">
        <v>5</v>
      </c>
      <c r="I956" s="40">
        <f t="shared" si="4"/>
        <v>0</v>
      </c>
      <c r="J956" s="56">
        <f t="shared" si="5"/>
        <v>0</v>
      </c>
      <c r="K956" s="57">
        <f>($G956+$I956)*THONG_TIN_CHUNG!B$12</f>
        <v>0</v>
      </c>
      <c r="L956" s="58">
        <v>0</v>
      </c>
      <c r="M956" s="59"/>
    </row>
    <row r="957" spans="2:13" ht="96.75" customHeight="1">
      <c r="B957" s="28"/>
      <c r="C957" s="28"/>
      <c r="D957" s="28"/>
      <c r="E957" s="39"/>
      <c r="F957" s="28"/>
      <c r="G957" s="28"/>
      <c r="H957" s="28">
        <v>5</v>
      </c>
      <c r="I957" s="40">
        <f t="shared" si="4"/>
        <v>0</v>
      </c>
      <c r="J957" s="56">
        <f t="shared" si="5"/>
        <v>0</v>
      </c>
      <c r="K957" s="57">
        <f>($G957+$I957)*THONG_TIN_CHUNG!B$12</f>
        <v>0</v>
      </c>
      <c r="L957" s="58">
        <v>0</v>
      </c>
      <c r="M957" s="59"/>
    </row>
    <row r="958" spans="2:13" ht="96.75" customHeight="1">
      <c r="B958" s="28"/>
      <c r="C958" s="28"/>
      <c r="D958" s="28"/>
      <c r="E958" s="39"/>
      <c r="F958" s="28"/>
      <c r="G958" s="28"/>
      <c r="H958" s="28">
        <v>5</v>
      </c>
      <c r="I958" s="40">
        <f t="shared" si="4"/>
        <v>0</v>
      </c>
      <c r="J958" s="56">
        <f t="shared" si="5"/>
        <v>0</v>
      </c>
      <c r="K958" s="57">
        <f>($G958+$I958)*THONG_TIN_CHUNG!B$12</f>
        <v>0</v>
      </c>
      <c r="L958" s="58">
        <v>0</v>
      </c>
      <c r="M958" s="59"/>
    </row>
    <row r="959" spans="2:13" ht="96.75" customHeight="1">
      <c r="B959" s="28"/>
      <c r="C959" s="28"/>
      <c r="D959" s="28"/>
      <c r="E959" s="39"/>
      <c r="F959" s="28"/>
      <c r="G959" s="28"/>
      <c r="H959" s="28">
        <v>5</v>
      </c>
      <c r="I959" s="40">
        <f t="shared" si="4"/>
        <v>0</v>
      </c>
      <c r="J959" s="56">
        <f t="shared" si="5"/>
        <v>0</v>
      </c>
      <c r="K959" s="57">
        <f>($G959+$I959)*THONG_TIN_CHUNG!B$12</f>
        <v>0</v>
      </c>
      <c r="L959" s="58">
        <v>0</v>
      </c>
      <c r="M959" s="59"/>
    </row>
    <row r="960" spans="2:13" ht="96.75" customHeight="1">
      <c r="B960" s="28"/>
      <c r="C960" s="28"/>
      <c r="D960" s="28"/>
      <c r="E960" s="39"/>
      <c r="F960" s="28"/>
      <c r="G960" s="28"/>
      <c r="H960" s="28">
        <v>5</v>
      </c>
      <c r="I960" s="40">
        <f t="shared" si="4"/>
        <v>0</v>
      </c>
      <c r="J960" s="56">
        <f t="shared" si="5"/>
        <v>0</v>
      </c>
      <c r="K960" s="57">
        <f>($G960+$I960)*THONG_TIN_CHUNG!B$12</f>
        <v>0</v>
      </c>
      <c r="L960" s="58">
        <v>0</v>
      </c>
      <c r="M960" s="59"/>
    </row>
    <row r="961" spans="2:13" ht="96.75" customHeight="1">
      <c r="B961" s="28"/>
      <c r="C961" s="28"/>
      <c r="D961" s="28"/>
      <c r="E961" s="39"/>
      <c r="F961" s="28"/>
      <c r="G961" s="28"/>
      <c r="H961" s="28">
        <v>5</v>
      </c>
      <c r="I961" s="40">
        <f t="shared" si="4"/>
        <v>0</v>
      </c>
      <c r="J961" s="56">
        <f t="shared" si="5"/>
        <v>0</v>
      </c>
      <c r="K961" s="57">
        <f>($G961+$I961)*THONG_TIN_CHUNG!B$12</f>
        <v>0</v>
      </c>
      <c r="L961" s="58">
        <v>0</v>
      </c>
      <c r="M961" s="59"/>
    </row>
    <row r="962" spans="2:13" ht="96.75" customHeight="1">
      <c r="B962" s="28"/>
      <c r="C962" s="28"/>
      <c r="D962" s="28"/>
      <c r="E962" s="39"/>
      <c r="F962" s="28"/>
      <c r="G962" s="28"/>
      <c r="H962" s="28">
        <v>5</v>
      </c>
      <c r="I962" s="40">
        <f t="shared" si="4"/>
        <v>0</v>
      </c>
      <c r="J962" s="56">
        <f t="shared" si="5"/>
        <v>0</v>
      </c>
      <c r="K962" s="57">
        <f>($G962+$I962)*THONG_TIN_CHUNG!B$12</f>
        <v>0</v>
      </c>
      <c r="L962" s="58">
        <v>0</v>
      </c>
      <c r="M962" s="59"/>
    </row>
    <row r="963" spans="2:13" ht="96.75" customHeight="1">
      <c r="B963" s="28"/>
      <c r="C963" s="28"/>
      <c r="D963" s="28"/>
      <c r="E963" s="39"/>
      <c r="F963" s="28"/>
      <c r="G963" s="28"/>
      <c r="H963" s="28">
        <v>5</v>
      </c>
      <c r="I963" s="40">
        <f t="shared" si="4"/>
        <v>0</v>
      </c>
      <c r="J963" s="56">
        <f t="shared" si="5"/>
        <v>0</v>
      </c>
      <c r="K963" s="57">
        <f>($G963+$I963)*THONG_TIN_CHUNG!B$12</f>
        <v>0</v>
      </c>
      <c r="L963" s="58">
        <v>0</v>
      </c>
      <c r="M963" s="59"/>
    </row>
    <row r="964" spans="2:13" ht="96.75" customHeight="1">
      <c r="B964" s="28"/>
      <c r="C964" s="28"/>
      <c r="D964" s="28"/>
      <c r="E964" s="39"/>
      <c r="F964" s="28"/>
      <c r="G964" s="28"/>
      <c r="H964" s="28">
        <v>5</v>
      </c>
      <c r="I964" s="40">
        <f t="shared" si="4"/>
        <v>0</v>
      </c>
      <c r="J964" s="56">
        <f t="shared" si="5"/>
        <v>0</v>
      </c>
      <c r="K964" s="57">
        <f>($G964+$I964)*THONG_TIN_CHUNG!B$12</f>
        <v>0</v>
      </c>
      <c r="L964" s="58">
        <v>0</v>
      </c>
      <c r="M964" s="59"/>
    </row>
    <row r="965" spans="2:13" ht="96.75" customHeight="1">
      <c r="B965" s="28"/>
      <c r="C965" s="28"/>
      <c r="D965" s="28"/>
      <c r="E965" s="39"/>
      <c r="F965" s="28"/>
      <c r="G965" s="28"/>
      <c r="H965" s="28">
        <v>5</v>
      </c>
      <c r="I965" s="40">
        <f t="shared" si="4"/>
        <v>0</v>
      </c>
      <c r="J965" s="56">
        <f t="shared" si="5"/>
        <v>0</v>
      </c>
      <c r="K965" s="57">
        <f>($G965+$I965)*THONG_TIN_CHUNG!B$12</f>
        <v>0</v>
      </c>
      <c r="L965" s="58">
        <v>0</v>
      </c>
      <c r="M965" s="59"/>
    </row>
    <row r="966" spans="2:13" ht="96.75" customHeight="1">
      <c r="B966" s="28"/>
      <c r="C966" s="28"/>
      <c r="D966" s="28"/>
      <c r="E966" s="39"/>
      <c r="F966" s="28"/>
      <c r="G966" s="28"/>
      <c r="H966" s="28">
        <v>5</v>
      </c>
      <c r="I966" s="40">
        <f t="shared" si="4"/>
        <v>0</v>
      </c>
      <c r="J966" s="56">
        <f t="shared" si="5"/>
        <v>0</v>
      </c>
      <c r="K966" s="57">
        <f>($G966+$I966)*THONG_TIN_CHUNG!B$12</f>
        <v>0</v>
      </c>
      <c r="L966" s="58">
        <v>0</v>
      </c>
      <c r="M966" s="59"/>
    </row>
    <row r="967" spans="2:13" ht="96.75" customHeight="1">
      <c r="B967" s="28"/>
      <c r="C967" s="28"/>
      <c r="D967" s="28"/>
      <c r="E967" s="39"/>
      <c r="F967" s="28"/>
      <c r="G967" s="28"/>
      <c r="H967" s="28">
        <v>5</v>
      </c>
      <c r="I967" s="40">
        <f t="shared" si="4"/>
        <v>0</v>
      </c>
      <c r="J967" s="56">
        <f t="shared" si="5"/>
        <v>0</v>
      </c>
      <c r="K967" s="57">
        <f>($G967+$I967)*THONG_TIN_CHUNG!B$12</f>
        <v>0</v>
      </c>
      <c r="L967" s="58">
        <v>0</v>
      </c>
      <c r="M967" s="59"/>
    </row>
    <row r="968" spans="2:13" ht="96.75" customHeight="1">
      <c r="B968" s="28"/>
      <c r="C968" s="28"/>
      <c r="D968" s="28"/>
      <c r="E968" s="39"/>
      <c r="F968" s="28"/>
      <c r="G968" s="28"/>
      <c r="H968" s="28">
        <v>5</v>
      </c>
      <c r="I968" s="40">
        <f t="shared" si="4"/>
        <v>0</v>
      </c>
      <c r="J968" s="56">
        <f t="shared" si="5"/>
        <v>0</v>
      </c>
      <c r="K968" s="57">
        <f>($G968+$I968)*THONG_TIN_CHUNG!B$12</f>
        <v>0</v>
      </c>
      <c r="L968" s="58">
        <v>0</v>
      </c>
      <c r="M968" s="59"/>
    </row>
    <row r="969" spans="2:13" ht="96.75" customHeight="1">
      <c r="B969" s="28"/>
      <c r="C969" s="28"/>
      <c r="D969" s="28"/>
      <c r="E969" s="39"/>
      <c r="F969" s="28"/>
      <c r="G969" s="28"/>
      <c r="H969" s="28">
        <v>5</v>
      </c>
      <c r="I969" s="40">
        <f t="shared" si="4"/>
        <v>0</v>
      </c>
      <c r="J969" s="56">
        <f t="shared" si="5"/>
        <v>0</v>
      </c>
      <c r="K969" s="57">
        <f>($G969+$I969)*THONG_TIN_CHUNG!B$12</f>
        <v>0</v>
      </c>
      <c r="L969" s="58">
        <v>0</v>
      </c>
      <c r="M969" s="59"/>
    </row>
    <row r="970" spans="2:13" ht="96.75" customHeight="1">
      <c r="B970" s="28"/>
      <c r="C970" s="28"/>
      <c r="D970" s="28"/>
      <c r="E970" s="39"/>
      <c r="F970" s="28"/>
      <c r="G970" s="28"/>
      <c r="H970" s="28">
        <v>5</v>
      </c>
      <c r="I970" s="40">
        <f t="shared" si="4"/>
        <v>0</v>
      </c>
      <c r="J970" s="56">
        <f t="shared" si="5"/>
        <v>0</v>
      </c>
      <c r="K970" s="57">
        <f>($G970+$I970)*THONG_TIN_CHUNG!B$12</f>
        <v>0</v>
      </c>
      <c r="L970" s="58">
        <v>0</v>
      </c>
      <c r="M970" s="59"/>
    </row>
    <row r="971" spans="2:13" ht="96.75" customHeight="1">
      <c r="B971" s="28"/>
      <c r="C971" s="28"/>
      <c r="D971" s="28"/>
      <c r="E971" s="39"/>
      <c r="F971" s="28"/>
      <c r="G971" s="28"/>
      <c r="H971" s="28">
        <v>5</v>
      </c>
      <c r="I971" s="40">
        <f t="shared" si="4"/>
        <v>0</v>
      </c>
      <c r="J971" s="56">
        <f t="shared" si="5"/>
        <v>0</v>
      </c>
      <c r="K971" s="57">
        <f>($G971+$I971)*THONG_TIN_CHUNG!B$12</f>
        <v>0</v>
      </c>
      <c r="L971" s="58">
        <v>0</v>
      </c>
      <c r="M971" s="59"/>
    </row>
    <row r="972" spans="2:13" ht="96.75" customHeight="1">
      <c r="B972" s="28"/>
      <c r="C972" s="28"/>
      <c r="D972" s="28"/>
      <c r="E972" s="39"/>
      <c r="F972" s="28"/>
      <c r="G972" s="28"/>
      <c r="H972" s="28">
        <v>5</v>
      </c>
      <c r="I972" s="40">
        <f t="shared" si="4"/>
        <v>0</v>
      </c>
      <c r="J972" s="56">
        <f t="shared" si="5"/>
        <v>0</v>
      </c>
      <c r="K972" s="57">
        <f>($G972+$I972)*THONG_TIN_CHUNG!B$12</f>
        <v>0</v>
      </c>
      <c r="L972" s="58">
        <v>0</v>
      </c>
      <c r="M972" s="59"/>
    </row>
    <row r="973" spans="2:13" ht="96.75" customHeight="1">
      <c r="B973" s="28"/>
      <c r="C973" s="28"/>
      <c r="D973" s="28"/>
      <c r="E973" s="39"/>
      <c r="F973" s="28"/>
      <c r="G973" s="28"/>
      <c r="H973" s="28">
        <v>5</v>
      </c>
      <c r="I973" s="40">
        <f t="shared" si="4"/>
        <v>0</v>
      </c>
      <c r="J973" s="56">
        <f t="shared" si="5"/>
        <v>0</v>
      </c>
      <c r="K973" s="57">
        <f>($G973+$I973)*THONG_TIN_CHUNG!B$12</f>
        <v>0</v>
      </c>
      <c r="L973" s="58">
        <v>0</v>
      </c>
      <c r="M973" s="59"/>
    </row>
    <row r="974" spans="2:13" ht="96.75" customHeight="1">
      <c r="B974" s="28"/>
      <c r="C974" s="28"/>
      <c r="D974" s="28"/>
      <c r="E974" s="39"/>
      <c r="F974" s="28"/>
      <c r="G974" s="28"/>
      <c r="H974" s="28">
        <v>5</v>
      </c>
      <c r="I974" s="40">
        <f t="shared" si="4"/>
        <v>0</v>
      </c>
      <c r="J974" s="56">
        <f t="shared" si="5"/>
        <v>0</v>
      </c>
      <c r="K974" s="57">
        <f>($G974+$I974)*THONG_TIN_CHUNG!B$12</f>
        <v>0</v>
      </c>
      <c r="L974" s="58">
        <v>0</v>
      </c>
      <c r="M974" s="59"/>
    </row>
    <row r="975" spans="2:13" ht="96.75" customHeight="1">
      <c r="B975" s="28"/>
      <c r="C975" s="28"/>
      <c r="D975" s="28"/>
      <c r="E975" s="39"/>
      <c r="F975" s="28"/>
      <c r="G975" s="28"/>
      <c r="H975" s="28">
        <v>5</v>
      </c>
      <c r="I975" s="40">
        <f t="shared" si="4"/>
        <v>0</v>
      </c>
      <c r="J975" s="56">
        <f t="shared" si="5"/>
        <v>0</v>
      </c>
      <c r="K975" s="57">
        <f>($G975+$I975)*THONG_TIN_CHUNG!B$12</f>
        <v>0</v>
      </c>
      <c r="L975" s="58">
        <v>0</v>
      </c>
      <c r="M975" s="59"/>
    </row>
    <row r="976" spans="2:13" ht="96.75" customHeight="1">
      <c r="B976" s="28"/>
      <c r="C976" s="28"/>
      <c r="D976" s="28"/>
      <c r="E976" s="39"/>
      <c r="F976" s="28"/>
      <c r="G976" s="28"/>
      <c r="H976" s="28">
        <v>5</v>
      </c>
      <c r="I976" s="40">
        <f t="shared" si="4"/>
        <v>0</v>
      </c>
      <c r="J976" s="56">
        <f t="shared" si="5"/>
        <v>0</v>
      </c>
      <c r="K976" s="57">
        <f>($G976+$I976)*THONG_TIN_CHUNG!B$12</f>
        <v>0</v>
      </c>
      <c r="L976" s="58">
        <v>0</v>
      </c>
      <c r="M976" s="59"/>
    </row>
    <row r="977" spans="2:13" ht="96.75" customHeight="1">
      <c r="B977" s="28"/>
      <c r="C977" s="28"/>
      <c r="D977" s="28"/>
      <c r="E977" s="39"/>
      <c r="F977" s="28"/>
      <c r="G977" s="28"/>
      <c r="H977" s="28">
        <v>5</v>
      </c>
      <c r="I977" s="40">
        <f t="shared" si="4"/>
        <v>0</v>
      </c>
      <c r="J977" s="56">
        <f t="shared" si="5"/>
        <v>0</v>
      </c>
      <c r="K977" s="57">
        <f>($G977+$I977)*THONG_TIN_CHUNG!B$12</f>
        <v>0</v>
      </c>
      <c r="L977" s="58">
        <v>0</v>
      </c>
      <c r="M977" s="59"/>
    </row>
    <row r="978" spans="2:13" ht="96.75" customHeight="1">
      <c r="B978" s="28"/>
      <c r="C978" s="28"/>
      <c r="D978" s="28"/>
      <c r="E978" s="39"/>
      <c r="F978" s="28"/>
      <c r="G978" s="28"/>
      <c r="H978" s="28">
        <v>5</v>
      </c>
      <c r="I978" s="40">
        <f t="shared" si="4"/>
        <v>0</v>
      </c>
      <c r="J978" s="56">
        <f t="shared" si="5"/>
        <v>0</v>
      </c>
      <c r="K978" s="57">
        <f>($G978+$I978)*THONG_TIN_CHUNG!B$12</f>
        <v>0</v>
      </c>
      <c r="L978" s="58">
        <v>0</v>
      </c>
      <c r="M978" s="59"/>
    </row>
    <row r="979" spans="2:13" ht="96.75" customHeight="1">
      <c r="B979" s="28"/>
      <c r="C979" s="28"/>
      <c r="D979" s="28"/>
      <c r="E979" s="39"/>
      <c r="F979" s="28"/>
      <c r="G979" s="28"/>
      <c r="H979" s="28">
        <v>5</v>
      </c>
      <c r="I979" s="40">
        <f t="shared" si="4"/>
        <v>0</v>
      </c>
      <c r="J979" s="56">
        <f t="shared" si="5"/>
        <v>0</v>
      </c>
      <c r="K979" s="57">
        <f>($G979+$I979)*THONG_TIN_CHUNG!B$12</f>
        <v>0</v>
      </c>
      <c r="L979" s="58">
        <v>0</v>
      </c>
      <c r="M979" s="59"/>
    </row>
    <row r="980" spans="2:13" ht="96.75" customHeight="1">
      <c r="B980" s="28"/>
      <c r="C980" s="28"/>
      <c r="D980" s="28"/>
      <c r="E980" s="39"/>
      <c r="F980" s="28"/>
      <c r="G980" s="28"/>
      <c r="H980" s="28">
        <v>5</v>
      </c>
      <c r="I980" s="40">
        <f t="shared" si="4"/>
        <v>0</v>
      </c>
      <c r="J980" s="56">
        <f t="shared" si="5"/>
        <v>0</v>
      </c>
      <c r="K980" s="57">
        <f>($G980+$I980)*THONG_TIN_CHUNG!B$12</f>
        <v>0</v>
      </c>
      <c r="L980" s="58">
        <v>0</v>
      </c>
      <c r="M980" s="59"/>
    </row>
    <row r="981" spans="2:13" ht="96.75" customHeight="1">
      <c r="B981" s="28"/>
      <c r="C981" s="28"/>
      <c r="D981" s="28"/>
      <c r="E981" s="39"/>
      <c r="F981" s="28"/>
      <c r="G981" s="28"/>
      <c r="H981" s="28">
        <v>5</v>
      </c>
      <c r="I981" s="40">
        <f t="shared" si="4"/>
        <v>0</v>
      </c>
      <c r="J981" s="56">
        <f t="shared" si="5"/>
        <v>0</v>
      </c>
      <c r="K981" s="57">
        <f>($G981+$I981)*THONG_TIN_CHUNG!B$12</f>
        <v>0</v>
      </c>
      <c r="L981" s="58">
        <v>0</v>
      </c>
      <c r="M981" s="59"/>
    </row>
    <row r="982" spans="2:13" ht="96.75" customHeight="1">
      <c r="B982" s="28"/>
      <c r="C982" s="28"/>
      <c r="D982" s="28"/>
      <c r="E982" s="39"/>
      <c r="F982" s="28"/>
      <c r="G982" s="28"/>
      <c r="H982" s="28">
        <v>5</v>
      </c>
      <c r="I982" s="40">
        <f t="shared" si="4"/>
        <v>0</v>
      </c>
      <c r="J982" s="56">
        <f t="shared" si="5"/>
        <v>0</v>
      </c>
      <c r="K982" s="57">
        <f>($G982+$I982)*THONG_TIN_CHUNG!B$12</f>
        <v>0</v>
      </c>
      <c r="L982" s="58">
        <v>0</v>
      </c>
      <c r="M982" s="59"/>
    </row>
    <row r="983" spans="2:13" ht="96.75" customHeight="1">
      <c r="B983" s="28"/>
      <c r="C983" s="28"/>
      <c r="D983" s="28"/>
      <c r="E983" s="39"/>
      <c r="F983" s="28"/>
      <c r="G983" s="28"/>
      <c r="H983" s="28">
        <v>5</v>
      </c>
      <c r="I983" s="40">
        <f t="shared" si="4"/>
        <v>0</v>
      </c>
      <c r="J983" s="56">
        <f t="shared" si="5"/>
        <v>0</v>
      </c>
      <c r="K983" s="57">
        <f>($G983+$I983)*THONG_TIN_CHUNG!B$12</f>
        <v>0</v>
      </c>
      <c r="L983" s="58">
        <v>0</v>
      </c>
      <c r="M983" s="59"/>
    </row>
    <row r="984" spans="2:13" ht="96.75" customHeight="1">
      <c r="B984" s="28"/>
      <c r="C984" s="28"/>
      <c r="D984" s="28"/>
      <c r="E984" s="39"/>
      <c r="F984" s="28"/>
      <c r="G984" s="28"/>
      <c r="H984" s="28">
        <v>5</v>
      </c>
      <c r="I984" s="40">
        <f t="shared" si="4"/>
        <v>0</v>
      </c>
      <c r="J984" s="56">
        <f t="shared" si="5"/>
        <v>0</v>
      </c>
      <c r="K984" s="57">
        <f>($G984+$I984)*THONG_TIN_CHUNG!B$12</f>
        <v>0</v>
      </c>
      <c r="L984" s="58">
        <v>0</v>
      </c>
      <c r="M984" s="59"/>
    </row>
    <row r="985" spans="2:13" ht="96.75" customHeight="1">
      <c r="B985" s="28"/>
      <c r="C985" s="28"/>
      <c r="D985" s="28"/>
      <c r="E985" s="39"/>
      <c r="F985" s="28"/>
      <c r="G985" s="28"/>
      <c r="H985" s="28">
        <v>5</v>
      </c>
      <c r="I985" s="40">
        <f t="shared" si="4"/>
        <v>0</v>
      </c>
      <c r="J985" s="56">
        <f t="shared" si="5"/>
        <v>0</v>
      </c>
      <c r="K985" s="57">
        <f>($G985+$I985)*THONG_TIN_CHUNG!B$12</f>
        <v>0</v>
      </c>
      <c r="L985" s="58">
        <v>0</v>
      </c>
      <c r="M985" s="59"/>
    </row>
    <row r="986" spans="2:13" ht="96.75" customHeight="1">
      <c r="B986" s="28"/>
      <c r="C986" s="28"/>
      <c r="D986" s="28"/>
      <c r="E986" s="39"/>
      <c r="F986" s="28"/>
      <c r="G986" s="28"/>
      <c r="H986" s="28">
        <v>5</v>
      </c>
      <c r="I986" s="40">
        <f t="shared" si="4"/>
        <v>0</v>
      </c>
      <c r="J986" s="56">
        <f t="shared" si="5"/>
        <v>0</v>
      </c>
      <c r="K986" s="57">
        <f>($G986+$I986)*THONG_TIN_CHUNG!B$12</f>
        <v>0</v>
      </c>
      <c r="L986" s="58">
        <v>0</v>
      </c>
      <c r="M986" s="59"/>
    </row>
    <row r="987" spans="2:13" ht="96.75" customHeight="1">
      <c r="B987" s="28"/>
      <c r="C987" s="28"/>
      <c r="D987" s="28"/>
      <c r="E987" s="39"/>
      <c r="F987" s="28"/>
      <c r="G987" s="28"/>
      <c r="H987" s="28">
        <v>5</v>
      </c>
      <c r="I987" s="40">
        <f t="shared" si="4"/>
        <v>0</v>
      </c>
      <c r="J987" s="56">
        <f t="shared" si="5"/>
        <v>0</v>
      </c>
      <c r="K987" s="57">
        <f>($G987+$I987)*THONG_TIN_CHUNG!B$12</f>
        <v>0</v>
      </c>
      <c r="L987" s="58">
        <v>0</v>
      </c>
      <c r="M987" s="59"/>
    </row>
    <row r="988" spans="2:13" ht="96.75" customHeight="1">
      <c r="B988" s="28"/>
      <c r="C988" s="28"/>
      <c r="D988" s="28"/>
      <c r="E988" s="39"/>
      <c r="F988" s="28"/>
      <c r="G988" s="28"/>
      <c r="H988" s="28">
        <v>5</v>
      </c>
      <c r="I988" s="40">
        <f t="shared" si="4"/>
        <v>0</v>
      </c>
      <c r="J988" s="56">
        <f t="shared" si="5"/>
        <v>0</v>
      </c>
      <c r="K988" s="57">
        <f>($G988+$I988)*THONG_TIN_CHUNG!B$12</f>
        <v>0</v>
      </c>
      <c r="L988" s="58">
        <v>0</v>
      </c>
      <c r="M988" s="59"/>
    </row>
    <row r="989" spans="2:13" ht="96.75" customHeight="1">
      <c r="B989" s="28"/>
      <c r="C989" s="28"/>
      <c r="D989" s="28"/>
      <c r="E989" s="39"/>
      <c r="F989" s="28"/>
      <c r="G989" s="28"/>
      <c r="H989" s="28">
        <v>5</v>
      </c>
      <c r="I989" s="40">
        <f t="shared" si="4"/>
        <v>0</v>
      </c>
      <c r="J989" s="56">
        <f t="shared" si="5"/>
        <v>0</v>
      </c>
      <c r="K989" s="57">
        <f>($G989+$I989)*THONG_TIN_CHUNG!B$12</f>
        <v>0</v>
      </c>
      <c r="L989" s="58">
        <v>0</v>
      </c>
      <c r="M989" s="59"/>
    </row>
    <row r="990" spans="2:13" ht="96.75" customHeight="1">
      <c r="B990" s="28"/>
      <c r="C990" s="28"/>
      <c r="D990" s="28"/>
      <c r="E990" s="39"/>
      <c r="F990" s="28"/>
      <c r="G990" s="28"/>
      <c r="H990" s="28">
        <v>5</v>
      </c>
      <c r="I990" s="40">
        <f t="shared" si="4"/>
        <v>0</v>
      </c>
      <c r="J990" s="56">
        <f t="shared" si="5"/>
        <v>0</v>
      </c>
      <c r="K990" s="57">
        <f>($G990+$I990)*THONG_TIN_CHUNG!B$12</f>
        <v>0</v>
      </c>
      <c r="L990" s="58">
        <v>0</v>
      </c>
      <c r="M990" s="59"/>
    </row>
    <row r="991" spans="2:13" ht="96.75" customHeight="1">
      <c r="B991" s="28"/>
      <c r="C991" s="28"/>
      <c r="D991" s="28"/>
      <c r="E991" s="39"/>
      <c r="F991" s="28"/>
      <c r="G991" s="28"/>
      <c r="H991" s="28">
        <v>5</v>
      </c>
      <c r="I991" s="40">
        <f t="shared" si="4"/>
        <v>0</v>
      </c>
      <c r="J991" s="56">
        <f t="shared" si="5"/>
        <v>0</v>
      </c>
      <c r="K991" s="57">
        <f>($G991+$I991)*THONG_TIN_CHUNG!B$12</f>
        <v>0</v>
      </c>
      <c r="L991" s="58">
        <v>0</v>
      </c>
      <c r="M991" s="59"/>
    </row>
    <row r="992" spans="2:13" ht="96.75" customHeight="1">
      <c r="B992" s="28"/>
      <c r="C992" s="28"/>
      <c r="D992" s="28"/>
      <c r="E992" s="39"/>
      <c r="F992" s="28"/>
      <c r="G992" s="28"/>
      <c r="H992" s="28">
        <v>5</v>
      </c>
      <c r="I992" s="40">
        <f t="shared" si="4"/>
        <v>0</v>
      </c>
      <c r="J992" s="56">
        <f t="shared" si="5"/>
        <v>0</v>
      </c>
      <c r="K992" s="57">
        <f>($G992+$I992)*THONG_TIN_CHUNG!B$12</f>
        <v>0</v>
      </c>
      <c r="L992" s="58">
        <v>0</v>
      </c>
      <c r="M992" s="59"/>
    </row>
    <row r="993" spans="2:13" ht="96.75" customHeight="1">
      <c r="B993" s="28"/>
      <c r="C993" s="28"/>
      <c r="D993" s="28"/>
      <c r="E993" s="39"/>
      <c r="F993" s="28"/>
      <c r="G993" s="28"/>
      <c r="H993" s="28">
        <v>5</v>
      </c>
      <c r="I993" s="40">
        <f t="shared" si="4"/>
        <v>0</v>
      </c>
      <c r="J993" s="56">
        <f t="shared" si="5"/>
        <v>0</v>
      </c>
      <c r="K993" s="57">
        <f>($G993+$I993)*THONG_TIN_CHUNG!B$12</f>
        <v>0</v>
      </c>
      <c r="L993" s="58">
        <v>0</v>
      </c>
      <c r="M993" s="59"/>
    </row>
    <row r="994" spans="2:13" ht="96.75" customHeight="1">
      <c r="B994" s="28"/>
      <c r="C994" s="28"/>
      <c r="D994" s="28"/>
      <c r="E994" s="39"/>
      <c r="F994" s="28"/>
      <c r="G994" s="28"/>
      <c r="H994" s="28">
        <v>5</v>
      </c>
      <c r="I994" s="40">
        <f t="shared" si="4"/>
        <v>0</v>
      </c>
      <c r="J994" s="56">
        <f t="shared" si="5"/>
        <v>0</v>
      </c>
      <c r="K994" s="57">
        <f>($G994+$I994)*THONG_TIN_CHUNG!B$12</f>
        <v>0</v>
      </c>
      <c r="L994" s="58">
        <v>0</v>
      </c>
      <c r="M994" s="59"/>
    </row>
    <row r="995" spans="2:13" ht="96.75" customHeight="1">
      <c r="B995" s="28"/>
      <c r="C995" s="28"/>
      <c r="D995" s="28"/>
      <c r="E995" s="39"/>
      <c r="F995" s="28"/>
      <c r="G995" s="28"/>
      <c r="H995" s="28">
        <v>5</v>
      </c>
      <c r="I995" s="40">
        <f t="shared" si="4"/>
        <v>0</v>
      </c>
      <c r="J995" s="56">
        <f t="shared" si="5"/>
        <v>0</v>
      </c>
      <c r="K995" s="57">
        <f>($G995+$I995)*THONG_TIN_CHUNG!B$12</f>
        <v>0</v>
      </c>
      <c r="L995" s="58">
        <v>0</v>
      </c>
      <c r="M995" s="59"/>
    </row>
    <row r="996" spans="2:13" ht="96.75" customHeight="1">
      <c r="B996" s="28"/>
      <c r="C996" s="28"/>
      <c r="D996" s="28"/>
      <c r="E996" s="39"/>
      <c r="F996" s="28"/>
      <c r="G996" s="28"/>
      <c r="H996" s="28">
        <v>5</v>
      </c>
      <c r="I996" s="40">
        <f t="shared" si="4"/>
        <v>0</v>
      </c>
      <c r="J996" s="56">
        <f t="shared" si="5"/>
        <v>0</v>
      </c>
      <c r="K996" s="57">
        <f>($G996+$I996)*THONG_TIN_CHUNG!B$12</f>
        <v>0</v>
      </c>
      <c r="L996" s="58">
        <v>0</v>
      </c>
      <c r="M996" s="59"/>
    </row>
    <row r="997" spans="2:13" ht="96.75" customHeight="1">
      <c r="B997" s="28"/>
      <c r="C997" s="28"/>
      <c r="D997" s="28"/>
      <c r="E997" s="39"/>
      <c r="F997" s="28"/>
      <c r="G997" s="28"/>
      <c r="H997" s="28">
        <v>5</v>
      </c>
      <c r="I997" s="40">
        <f t="shared" si="4"/>
        <v>0</v>
      </c>
      <c r="J997" s="56">
        <f t="shared" si="5"/>
        <v>0</v>
      </c>
      <c r="K997" s="57">
        <f>($G997+$I997)*THONG_TIN_CHUNG!B$12</f>
        <v>0</v>
      </c>
      <c r="L997" s="58">
        <v>0</v>
      </c>
      <c r="M997" s="59"/>
    </row>
    <row r="998" spans="2:13" ht="96.75" customHeight="1">
      <c r="B998" s="28"/>
      <c r="C998" s="28"/>
      <c r="D998" s="28"/>
      <c r="E998" s="39"/>
      <c r="F998" s="28"/>
      <c r="G998" s="28"/>
      <c r="H998" s="28">
        <v>5</v>
      </c>
      <c r="I998" s="40">
        <f t="shared" si="4"/>
        <v>0</v>
      </c>
      <c r="J998" s="56">
        <f t="shared" si="5"/>
        <v>0</v>
      </c>
      <c r="K998" s="57">
        <f>($G998+$I998)*THONG_TIN_CHUNG!B$12</f>
        <v>0</v>
      </c>
      <c r="L998" s="58">
        <v>0</v>
      </c>
      <c r="M998" s="59"/>
    </row>
    <row r="999" spans="2:13" ht="96.75" customHeight="1">
      <c r="B999" s="28"/>
      <c r="C999" s="28"/>
      <c r="D999" s="28"/>
      <c r="E999" s="39"/>
      <c r="F999" s="28"/>
      <c r="G999" s="28"/>
      <c r="H999" s="28">
        <v>5</v>
      </c>
      <c r="I999" s="40">
        <f t="shared" si="4"/>
        <v>0</v>
      </c>
      <c r="J999" s="56">
        <f t="shared" si="5"/>
        <v>0</v>
      </c>
      <c r="K999" s="57">
        <f>($G999+$I999)*THONG_TIN_CHUNG!B$12</f>
        <v>0</v>
      </c>
      <c r="L999" s="58">
        <v>0</v>
      </c>
      <c r="M999" s="59"/>
    </row>
    <row r="1000" spans="2:13" ht="96.75" customHeight="1">
      <c r="B1000" s="28"/>
      <c r="C1000" s="28"/>
      <c r="D1000" s="28"/>
      <c r="E1000" s="39"/>
      <c r="F1000" s="28"/>
      <c r="G1000" s="28"/>
      <c r="H1000" s="28">
        <v>5</v>
      </c>
      <c r="I1000" s="40">
        <f t="shared" si="4"/>
        <v>0</v>
      </c>
      <c r="J1000" s="56">
        <f t="shared" si="5"/>
        <v>0</v>
      </c>
      <c r="K1000" s="57">
        <f>($G1000+$I1000)*THONG_TIN_CHUNG!B$12</f>
        <v>0</v>
      </c>
      <c r="L1000" s="58">
        <v>0</v>
      </c>
      <c r="M1000" s="59"/>
    </row>
    <row r="1001" spans="2:13" ht="96.75" customHeight="1">
      <c r="B1001" s="28"/>
      <c r="C1001" s="28"/>
      <c r="D1001" s="28"/>
      <c r="E1001" s="39"/>
      <c r="F1001" s="28"/>
      <c r="G1001" s="28"/>
      <c r="H1001" s="28">
        <v>5</v>
      </c>
      <c r="I1001" s="40">
        <f t="shared" si="4"/>
        <v>0</v>
      </c>
      <c r="J1001" s="56">
        <f t="shared" si="5"/>
        <v>0</v>
      </c>
      <c r="K1001" s="57">
        <f>($G1001+$I1001)*THONG_TIN_CHUNG!B$12</f>
        <v>0</v>
      </c>
      <c r="L1001" s="58">
        <v>0</v>
      </c>
      <c r="M1001" s="59"/>
    </row>
    <row r="1002" spans="2:13" ht="96.75" customHeight="1">
      <c r="B1002" s="28"/>
      <c r="C1002" s="28"/>
      <c r="D1002" s="28"/>
      <c r="E1002" s="39"/>
      <c r="F1002" s="28"/>
      <c r="G1002" s="28"/>
      <c r="H1002" s="28">
        <v>5</v>
      </c>
      <c r="I1002" s="40">
        <f t="shared" si="4"/>
        <v>0</v>
      </c>
      <c r="J1002" s="56">
        <f t="shared" si="5"/>
        <v>0</v>
      </c>
      <c r="K1002" s="57">
        <f>($G1002+$I1002)*THONG_TIN_CHUNG!B$12</f>
        <v>0</v>
      </c>
      <c r="L1002" s="58">
        <v>0</v>
      </c>
      <c r="M1002" s="59"/>
    </row>
    <row r="1003" spans="2:13" ht="96.75" customHeight="1">
      <c r="B1003" s="28"/>
      <c r="C1003" s="28"/>
      <c r="D1003" s="28"/>
      <c r="E1003" s="39"/>
      <c r="F1003" s="28"/>
      <c r="G1003" s="28"/>
      <c r="H1003" s="28">
        <v>5</v>
      </c>
      <c r="I1003" s="40">
        <f t="shared" si="4"/>
        <v>0</v>
      </c>
      <c r="J1003" s="56">
        <f t="shared" si="5"/>
        <v>0</v>
      </c>
      <c r="K1003" s="57">
        <f>($G1003+$I1003)*THONG_TIN_CHUNG!B$12</f>
        <v>0</v>
      </c>
      <c r="L1003" s="58">
        <v>0</v>
      </c>
      <c r="M1003" s="59"/>
    </row>
    <row r="1004" spans="2:13" ht="96.75" customHeight="1">
      <c r="B1004" s="28"/>
      <c r="C1004" s="28"/>
      <c r="D1004" s="28"/>
      <c r="E1004" s="39"/>
      <c r="F1004" s="28"/>
      <c r="G1004" s="28"/>
      <c r="H1004" s="28">
        <v>5</v>
      </c>
      <c r="I1004" s="40">
        <f t="shared" si="4"/>
        <v>0</v>
      </c>
      <c r="J1004" s="56">
        <f t="shared" si="5"/>
        <v>0</v>
      </c>
      <c r="K1004" s="57">
        <f>($G1004+$I1004)*THONG_TIN_CHUNG!B$12</f>
        <v>0</v>
      </c>
      <c r="L1004" s="58">
        <v>0</v>
      </c>
      <c r="M1004" s="59"/>
    </row>
    <row r="1005" spans="2:13" ht="96.75" customHeight="1">
      <c r="B1005" s="28"/>
      <c r="C1005" s="28"/>
      <c r="D1005" s="28"/>
      <c r="E1005" s="39"/>
      <c r="F1005" s="28"/>
      <c r="G1005" s="28"/>
      <c r="H1005" s="28">
        <v>5</v>
      </c>
      <c r="I1005" s="40">
        <f t="shared" si="4"/>
        <v>0</v>
      </c>
      <c r="J1005" s="56">
        <f t="shared" si="5"/>
        <v>0</v>
      </c>
      <c r="K1005" s="57">
        <f>($G1005+$I1005)*THONG_TIN_CHUNG!B$12</f>
        <v>0</v>
      </c>
      <c r="L1005" s="58">
        <v>0</v>
      </c>
      <c r="M1005" s="59"/>
    </row>
    <row r="1006" spans="2:13" ht="96.75" customHeight="1">
      <c r="B1006" s="28"/>
      <c r="C1006" s="28"/>
      <c r="D1006" s="28"/>
      <c r="E1006" s="39"/>
      <c r="F1006" s="28"/>
      <c r="G1006" s="28"/>
      <c r="H1006" s="28">
        <v>5</v>
      </c>
      <c r="I1006" s="40">
        <f t="shared" si="4"/>
        <v>0</v>
      </c>
      <c r="J1006" s="56">
        <f t="shared" si="5"/>
        <v>0</v>
      </c>
      <c r="K1006" s="57">
        <f>($G1006+$I1006)*THONG_TIN_CHUNG!B$12</f>
        <v>0</v>
      </c>
      <c r="L1006" s="58">
        <v>0</v>
      </c>
      <c r="M1006" s="59"/>
    </row>
    <row r="1007" spans="2:13" ht="96.75" customHeight="1">
      <c r="B1007" s="28"/>
      <c r="C1007" s="28"/>
      <c r="D1007" s="28"/>
      <c r="E1007" s="39"/>
      <c r="F1007" s="28"/>
      <c r="G1007" s="28"/>
      <c r="H1007" s="28">
        <v>5</v>
      </c>
      <c r="I1007" s="40">
        <f t="shared" si="4"/>
        <v>0</v>
      </c>
      <c r="J1007" s="56">
        <f t="shared" si="5"/>
        <v>0</v>
      </c>
      <c r="K1007" s="57">
        <f>($G1007+$I1007)*THONG_TIN_CHUNG!B$12</f>
        <v>0</v>
      </c>
      <c r="L1007" s="58">
        <v>0</v>
      </c>
      <c r="M1007" s="59"/>
    </row>
    <row r="1008" spans="2:13" ht="96.75" customHeight="1">
      <c r="B1008" s="28"/>
      <c r="C1008" s="28"/>
      <c r="D1008" s="28"/>
      <c r="E1008" s="39"/>
      <c r="F1008" s="28"/>
      <c r="G1008" s="28"/>
      <c r="H1008" s="28">
        <v>5</v>
      </c>
      <c r="I1008" s="40">
        <f t="shared" si="4"/>
        <v>0</v>
      </c>
      <c r="J1008" s="56">
        <f t="shared" si="5"/>
        <v>0</v>
      </c>
      <c r="K1008" s="57">
        <f>($G1008+$I1008)*THONG_TIN_CHUNG!B$12</f>
        <v>0</v>
      </c>
      <c r="L1008" s="58">
        <v>0</v>
      </c>
      <c r="M1008" s="59"/>
    </row>
    <row r="1009" spans="2:13" ht="96.75" customHeight="1">
      <c r="B1009" s="28"/>
      <c r="C1009" s="28"/>
      <c r="D1009" s="28"/>
      <c r="E1009" s="39"/>
      <c r="F1009" s="28"/>
      <c r="G1009" s="28"/>
      <c r="H1009" s="28">
        <v>5</v>
      </c>
      <c r="I1009" s="40">
        <f t="shared" si="4"/>
        <v>0</v>
      </c>
      <c r="J1009" s="56">
        <f t="shared" si="5"/>
        <v>0</v>
      </c>
      <c r="K1009" s="57">
        <f>($G1009+$I1009)*THONG_TIN_CHUNG!B$12</f>
        <v>0</v>
      </c>
      <c r="L1009" s="58">
        <v>0</v>
      </c>
      <c r="M1009" s="59"/>
    </row>
    <row r="1010" spans="2:13" ht="96.75" customHeight="1">
      <c r="B1010" s="28"/>
      <c r="C1010" s="28"/>
      <c r="D1010" s="28"/>
      <c r="E1010" s="39"/>
      <c r="F1010" s="28"/>
      <c r="G1010" s="28"/>
      <c r="H1010" s="28">
        <v>5</v>
      </c>
      <c r="I1010" s="40">
        <f t="shared" si="4"/>
        <v>0</v>
      </c>
      <c r="J1010" s="56">
        <f t="shared" si="5"/>
        <v>0</v>
      </c>
      <c r="K1010" s="57">
        <f>($G1010+$I1010)*THONG_TIN_CHUNG!B$12</f>
        <v>0</v>
      </c>
      <c r="L1010" s="58">
        <v>0</v>
      </c>
      <c r="M1010" s="59"/>
    </row>
    <row r="1011" spans="2:13" ht="96.75" customHeight="1">
      <c r="B1011" s="28"/>
      <c r="C1011" s="28"/>
      <c r="D1011" s="28"/>
      <c r="E1011" s="39"/>
      <c r="F1011" s="28"/>
      <c r="G1011" s="28"/>
      <c r="H1011" s="28">
        <v>5</v>
      </c>
      <c r="I1011" s="40">
        <f t="shared" si="4"/>
        <v>0</v>
      </c>
      <c r="J1011" s="56">
        <f t="shared" si="5"/>
        <v>0</v>
      </c>
      <c r="K1011" s="57">
        <f>($G1011+$I1011)*THONG_TIN_CHUNG!B$12</f>
        <v>0</v>
      </c>
      <c r="L1011" s="58">
        <v>0</v>
      </c>
      <c r="M1011" s="59"/>
    </row>
    <row r="1012" spans="2:13" ht="96.75" customHeight="1">
      <c r="B1012" s="28"/>
      <c r="C1012" s="28"/>
      <c r="D1012" s="28"/>
      <c r="E1012" s="39"/>
      <c r="F1012" s="28"/>
      <c r="G1012" s="28"/>
      <c r="H1012" s="28">
        <v>5</v>
      </c>
      <c r="I1012" s="40">
        <f t="shared" si="4"/>
        <v>0</v>
      </c>
      <c r="J1012" s="56">
        <f t="shared" si="5"/>
        <v>0</v>
      </c>
      <c r="K1012" s="57">
        <f>($G1012+$I1012)*THONG_TIN_CHUNG!B$12</f>
        <v>0</v>
      </c>
      <c r="L1012" s="58">
        <v>0</v>
      </c>
      <c r="M1012" s="59"/>
    </row>
    <row r="1013" spans="2:13" ht="96.75" customHeight="1">
      <c r="B1013" s="28"/>
      <c r="C1013" s="28"/>
      <c r="D1013" s="28"/>
      <c r="E1013" s="39"/>
      <c r="F1013" s="28"/>
      <c r="G1013" s="28"/>
      <c r="H1013" s="28">
        <v>5</v>
      </c>
      <c r="I1013" s="40">
        <f t="shared" si="4"/>
        <v>0</v>
      </c>
      <c r="J1013" s="56">
        <f t="shared" si="5"/>
        <v>0</v>
      </c>
      <c r="K1013" s="57">
        <f>($G1013+$I1013)*THONG_TIN_CHUNG!B$12</f>
        <v>0</v>
      </c>
      <c r="L1013" s="58">
        <v>0</v>
      </c>
      <c r="M1013" s="59"/>
    </row>
    <row r="1014" spans="2:13" ht="96.75" customHeight="1">
      <c r="B1014" s="28"/>
      <c r="C1014" s="28"/>
      <c r="D1014" s="28"/>
      <c r="E1014" s="39"/>
      <c r="F1014" s="28"/>
      <c r="G1014" s="28"/>
      <c r="H1014" s="28">
        <v>5</v>
      </c>
      <c r="I1014" s="40">
        <f t="shared" si="4"/>
        <v>0</v>
      </c>
      <c r="J1014" s="56">
        <f t="shared" si="5"/>
        <v>0</v>
      </c>
      <c r="K1014" s="57">
        <f>($G1014+$I1014)*THONG_TIN_CHUNG!B$12</f>
        <v>0</v>
      </c>
      <c r="L1014" s="58">
        <v>0</v>
      </c>
      <c r="M1014" s="59"/>
    </row>
    <row r="1015" spans="2:13" ht="96.75" customHeight="1">
      <c r="B1015" s="28"/>
      <c r="C1015" s="28"/>
      <c r="D1015" s="28"/>
      <c r="E1015" s="39"/>
      <c r="F1015" s="28"/>
      <c r="G1015" s="28"/>
      <c r="H1015" s="28">
        <v>5</v>
      </c>
      <c r="I1015" s="40">
        <f t="shared" si="4"/>
        <v>0</v>
      </c>
      <c r="J1015" s="56">
        <f t="shared" si="5"/>
        <v>0</v>
      </c>
      <c r="K1015" s="57">
        <f>($G1015+$I1015)*THONG_TIN_CHUNG!B$12</f>
        <v>0</v>
      </c>
      <c r="L1015" s="58">
        <v>0</v>
      </c>
      <c r="M1015" s="59"/>
    </row>
    <row r="1016" spans="2:13" ht="96.75" customHeight="1">
      <c r="B1016" s="28"/>
      <c r="C1016" s="28"/>
      <c r="D1016" s="28"/>
      <c r="E1016" s="39"/>
      <c r="F1016" s="28"/>
      <c r="G1016" s="28"/>
      <c r="H1016" s="28">
        <v>5</v>
      </c>
      <c r="I1016" s="40">
        <f t="shared" si="4"/>
        <v>0</v>
      </c>
      <c r="J1016" s="56">
        <f t="shared" si="5"/>
        <v>0</v>
      </c>
      <c r="K1016" s="57">
        <f>($G1016+$I1016)*THONG_TIN_CHUNG!B$12</f>
        <v>0</v>
      </c>
      <c r="L1016" s="58">
        <v>0</v>
      </c>
      <c r="M1016" s="59"/>
    </row>
    <row r="1017" spans="2:13" ht="96.75" customHeight="1">
      <c r="B1017" s="28"/>
      <c r="C1017" s="28"/>
      <c r="D1017" s="28"/>
      <c r="E1017" s="39"/>
      <c r="F1017" s="28"/>
      <c r="G1017" s="28"/>
      <c r="H1017" s="28">
        <v>5</v>
      </c>
      <c r="I1017" s="40">
        <f t="shared" si="4"/>
        <v>0</v>
      </c>
      <c r="J1017" s="56">
        <f t="shared" si="5"/>
        <v>0</v>
      </c>
      <c r="K1017" s="57">
        <f>($G1017+$I1017)*THONG_TIN_CHUNG!B$12</f>
        <v>0</v>
      </c>
      <c r="L1017" s="58">
        <v>0</v>
      </c>
      <c r="M1017" s="59"/>
    </row>
    <row r="1018" spans="2:13" ht="96.75" customHeight="1">
      <c r="B1018" s="28"/>
      <c r="C1018" s="28"/>
      <c r="D1018" s="28"/>
      <c r="E1018" s="39"/>
      <c r="F1018" s="28"/>
      <c r="G1018" s="28"/>
      <c r="H1018" s="28">
        <v>5</v>
      </c>
      <c r="I1018" s="40">
        <f t="shared" si="4"/>
        <v>0</v>
      </c>
      <c r="J1018" s="56">
        <f t="shared" si="5"/>
        <v>0</v>
      </c>
      <c r="K1018" s="57">
        <f>($G1018+$I1018)*THONG_TIN_CHUNG!B$12</f>
        <v>0</v>
      </c>
      <c r="L1018" s="58">
        <v>0</v>
      </c>
      <c r="M1018" s="59"/>
    </row>
    <row r="1019" spans="2:13" ht="96.75" customHeight="1">
      <c r="B1019" s="28"/>
      <c r="C1019" s="28"/>
      <c r="D1019" s="28"/>
      <c r="E1019" s="39"/>
      <c r="F1019" s="28"/>
      <c r="G1019" s="28"/>
      <c r="H1019" s="28">
        <v>5</v>
      </c>
      <c r="I1019" s="40">
        <f t="shared" si="4"/>
        <v>0</v>
      </c>
      <c r="J1019" s="56">
        <f t="shared" si="5"/>
        <v>0</v>
      </c>
      <c r="K1019" s="57">
        <f>($G1019+$I1019)*THONG_TIN_CHUNG!B$12</f>
        <v>0</v>
      </c>
      <c r="L1019" s="58">
        <v>0</v>
      </c>
      <c r="M1019" s="59"/>
    </row>
    <row r="1020" spans="2:13" ht="96.75" customHeight="1">
      <c r="B1020" s="28"/>
      <c r="C1020" s="28"/>
      <c r="D1020" s="28"/>
      <c r="E1020" s="39"/>
      <c r="F1020" s="28"/>
      <c r="G1020" s="28"/>
      <c r="H1020" s="28">
        <v>5</v>
      </c>
      <c r="I1020" s="40">
        <f t="shared" si="4"/>
        <v>0</v>
      </c>
      <c r="J1020" s="56">
        <f t="shared" si="5"/>
        <v>0</v>
      </c>
      <c r="K1020" s="57">
        <f>($G1020+$I1020)*THONG_TIN_CHUNG!B$12</f>
        <v>0</v>
      </c>
      <c r="L1020" s="58">
        <v>0</v>
      </c>
      <c r="M1020" s="59"/>
    </row>
    <row r="1021" spans="2:13" ht="96.75" customHeight="1">
      <c r="B1021" s="28"/>
      <c r="C1021" s="28"/>
      <c r="D1021" s="28"/>
      <c r="E1021" s="39"/>
      <c r="F1021" s="28"/>
      <c r="G1021" s="28"/>
      <c r="H1021" s="28">
        <v>5</v>
      </c>
      <c r="I1021" s="40">
        <f t="shared" si="4"/>
        <v>0</v>
      </c>
      <c r="J1021" s="56">
        <f t="shared" si="5"/>
        <v>0</v>
      </c>
      <c r="K1021" s="57">
        <f>($G1021+$I1021)*THONG_TIN_CHUNG!B$12</f>
        <v>0</v>
      </c>
      <c r="L1021" s="58">
        <v>0</v>
      </c>
      <c r="M1021" s="59"/>
    </row>
    <row r="1022" spans="2:13" ht="96.75" customHeight="1">
      <c r="B1022" s="28"/>
      <c r="C1022" s="28"/>
      <c r="D1022" s="28"/>
      <c r="E1022" s="39"/>
      <c r="F1022" s="28"/>
      <c r="G1022" s="28"/>
      <c r="H1022" s="28">
        <v>5</v>
      </c>
      <c r="I1022" s="40">
        <f t="shared" si="4"/>
        <v>0</v>
      </c>
      <c r="J1022" s="56">
        <f t="shared" si="5"/>
        <v>0</v>
      </c>
      <c r="K1022" s="57">
        <f>($G1022+$I1022)*THONG_TIN_CHUNG!B$12</f>
        <v>0</v>
      </c>
      <c r="L1022" s="58">
        <v>0</v>
      </c>
      <c r="M1022" s="59"/>
    </row>
    <row r="1023" spans="2:13" ht="96.75" customHeight="1">
      <c r="B1023" s="28"/>
      <c r="C1023" s="28"/>
      <c r="D1023" s="28"/>
      <c r="E1023" s="39"/>
      <c r="F1023" s="28"/>
      <c r="G1023" s="28"/>
      <c r="H1023" s="28">
        <v>5</v>
      </c>
      <c r="I1023" s="40">
        <f t="shared" si="4"/>
        <v>0</v>
      </c>
      <c r="J1023" s="56">
        <f t="shared" si="5"/>
        <v>0</v>
      </c>
      <c r="K1023" s="57">
        <f>($G1023+$I1023)*THONG_TIN_CHUNG!B$12</f>
        <v>0</v>
      </c>
      <c r="L1023" s="58">
        <v>0</v>
      </c>
      <c r="M1023" s="59"/>
    </row>
    <row r="1024" spans="2:13" ht="96.75" customHeight="1">
      <c r="B1024" s="28"/>
      <c r="C1024" s="28"/>
      <c r="D1024" s="28"/>
      <c r="E1024" s="39"/>
      <c r="F1024" s="28"/>
      <c r="G1024" s="28"/>
      <c r="H1024" s="28">
        <v>5</v>
      </c>
      <c r="I1024" s="40">
        <f t="shared" si="4"/>
        <v>0</v>
      </c>
      <c r="J1024" s="56">
        <f t="shared" si="5"/>
        <v>0</v>
      </c>
      <c r="K1024" s="57">
        <f>($G1024+$I1024)*THONG_TIN_CHUNG!B$12</f>
        <v>0</v>
      </c>
      <c r="L1024" s="58">
        <v>0</v>
      </c>
      <c r="M1024" s="59"/>
    </row>
    <row r="1025" spans="2:13" ht="96.75" customHeight="1">
      <c r="B1025" s="28"/>
      <c r="C1025" s="28"/>
      <c r="D1025" s="28"/>
      <c r="E1025" s="39"/>
      <c r="F1025" s="28"/>
      <c r="G1025" s="28"/>
      <c r="H1025" s="28">
        <v>5</v>
      </c>
      <c r="I1025" s="40">
        <f t="shared" si="4"/>
        <v>0</v>
      </c>
      <c r="J1025" s="56">
        <f t="shared" si="5"/>
        <v>0</v>
      </c>
      <c r="K1025" s="57">
        <f>($G1025+$I1025)*THONG_TIN_CHUNG!B$12</f>
        <v>0</v>
      </c>
      <c r="L1025" s="58">
        <v>0</v>
      </c>
      <c r="M1025" s="59"/>
    </row>
    <row r="1026" spans="2:13" ht="96.75" customHeight="1">
      <c r="B1026" s="28"/>
      <c r="C1026" s="28"/>
      <c r="D1026" s="28"/>
      <c r="E1026" s="39"/>
      <c r="F1026" s="28"/>
      <c r="G1026" s="28"/>
      <c r="H1026" s="28">
        <v>5</v>
      </c>
      <c r="I1026" s="40">
        <f t="shared" si="4"/>
        <v>0</v>
      </c>
      <c r="J1026" s="56">
        <f t="shared" si="5"/>
        <v>0</v>
      </c>
      <c r="K1026" s="57">
        <f>($G1026+$I1026)*THONG_TIN_CHUNG!B$12</f>
        <v>0</v>
      </c>
      <c r="L1026" s="58">
        <v>0</v>
      </c>
      <c r="M1026" s="59"/>
    </row>
    <row r="1027" spans="2:13" ht="96.75" customHeight="1">
      <c r="B1027" s="28"/>
      <c r="C1027" s="28"/>
      <c r="D1027" s="28"/>
      <c r="E1027" s="39"/>
      <c r="F1027" s="28"/>
      <c r="G1027" s="28"/>
      <c r="H1027" s="28">
        <v>5</v>
      </c>
      <c r="I1027" s="40">
        <f t="shared" si="4"/>
        <v>0</v>
      </c>
      <c r="J1027" s="56">
        <f t="shared" si="5"/>
        <v>0</v>
      </c>
      <c r="K1027" s="57">
        <f>($G1027+$I1027)*THONG_TIN_CHUNG!B$12</f>
        <v>0</v>
      </c>
      <c r="L1027" s="58">
        <v>0</v>
      </c>
      <c r="M1027" s="59"/>
    </row>
    <row r="1028" spans="2:13" ht="96.75" customHeight="1">
      <c r="B1028" s="28"/>
      <c r="C1028" s="28"/>
      <c r="D1028" s="28"/>
      <c r="E1028" s="39"/>
      <c r="F1028" s="28"/>
      <c r="G1028" s="28"/>
      <c r="H1028" s="28">
        <v>5</v>
      </c>
      <c r="I1028" s="40">
        <f t="shared" si="4"/>
        <v>0</v>
      </c>
      <c r="J1028" s="56">
        <f t="shared" si="5"/>
        <v>0</v>
      </c>
      <c r="K1028" s="57">
        <f>($G1028+$I1028)*THONG_TIN_CHUNG!B$12</f>
        <v>0</v>
      </c>
      <c r="L1028" s="58">
        <v>0</v>
      </c>
      <c r="M1028" s="59"/>
    </row>
    <row r="1029" spans="2:13" ht="96.75" customHeight="1">
      <c r="B1029" s="28"/>
      <c r="C1029" s="28"/>
      <c r="D1029" s="28"/>
      <c r="E1029" s="39"/>
      <c r="F1029" s="28"/>
      <c r="G1029" s="28"/>
      <c r="H1029" s="28">
        <v>5</v>
      </c>
      <c r="I1029" s="40">
        <f t="shared" si="4"/>
        <v>0</v>
      </c>
      <c r="J1029" s="56">
        <f t="shared" si="5"/>
        <v>0</v>
      </c>
      <c r="K1029" s="57">
        <f>($G1029+$I1029)*THONG_TIN_CHUNG!B$12</f>
        <v>0</v>
      </c>
      <c r="L1029" s="58">
        <v>0</v>
      </c>
      <c r="M1029" s="59"/>
    </row>
    <row r="1030" spans="2:13" ht="96.75" customHeight="1">
      <c r="B1030" s="28"/>
      <c r="C1030" s="28"/>
      <c r="D1030" s="28"/>
      <c r="E1030" s="39"/>
      <c r="F1030" s="28"/>
      <c r="G1030" s="28"/>
      <c r="H1030" s="28">
        <v>5</v>
      </c>
      <c r="I1030" s="40">
        <f t="shared" si="4"/>
        <v>0</v>
      </c>
      <c r="J1030" s="56">
        <f t="shared" si="5"/>
        <v>0</v>
      </c>
      <c r="K1030" s="57">
        <f>($G1030+$I1030)*THONG_TIN_CHUNG!B$12</f>
        <v>0</v>
      </c>
      <c r="L1030" s="58">
        <v>0</v>
      </c>
      <c r="M1030" s="59"/>
    </row>
    <row r="1031" spans="2:13" ht="96.75" customHeight="1">
      <c r="B1031" s="28"/>
      <c r="C1031" s="28"/>
      <c r="D1031" s="28"/>
      <c r="E1031" s="39"/>
      <c r="F1031" s="28"/>
      <c r="G1031" s="28"/>
      <c r="H1031" s="28">
        <v>5</v>
      </c>
      <c r="I1031" s="40">
        <f t="shared" si="4"/>
        <v>0</v>
      </c>
      <c r="J1031" s="56">
        <f t="shared" si="5"/>
        <v>0</v>
      </c>
      <c r="K1031" s="57">
        <f>($G1031+$I1031)*THONG_TIN_CHUNG!B$12</f>
        <v>0</v>
      </c>
      <c r="L1031" s="58">
        <v>0</v>
      </c>
      <c r="M1031" s="59"/>
    </row>
    <row r="1032" spans="2:13" ht="96.75" customHeight="1">
      <c r="B1032" s="28"/>
      <c r="C1032" s="28"/>
      <c r="D1032" s="28"/>
      <c r="E1032" s="39"/>
      <c r="F1032" s="28"/>
      <c r="G1032" s="28"/>
      <c r="H1032" s="28">
        <v>5</v>
      </c>
      <c r="I1032" s="40">
        <f t="shared" si="4"/>
        <v>0</v>
      </c>
      <c r="J1032" s="56">
        <f t="shared" si="5"/>
        <v>0</v>
      </c>
      <c r="K1032" s="57">
        <f>($G1032+$I1032)*THONG_TIN_CHUNG!B$12</f>
        <v>0</v>
      </c>
      <c r="L1032" s="58">
        <v>0</v>
      </c>
      <c r="M1032" s="59"/>
    </row>
    <row r="1033" spans="2:13" ht="96.75" customHeight="1">
      <c r="B1033" s="28"/>
      <c r="C1033" s="28"/>
      <c r="D1033" s="28"/>
      <c r="E1033" s="39"/>
      <c r="F1033" s="28"/>
      <c r="G1033" s="28"/>
      <c r="H1033" s="28">
        <v>5</v>
      </c>
      <c r="I1033" s="40">
        <f t="shared" si="4"/>
        <v>0</v>
      </c>
      <c r="J1033" s="56">
        <f t="shared" si="5"/>
        <v>0</v>
      </c>
      <c r="K1033" s="57">
        <f>($G1033+$I1033)*THONG_TIN_CHUNG!B$12</f>
        <v>0</v>
      </c>
      <c r="L1033" s="58">
        <v>0</v>
      </c>
      <c r="M1033" s="59"/>
    </row>
    <row r="1034" spans="2:13" ht="96.75" customHeight="1">
      <c r="B1034" s="28"/>
      <c r="C1034" s="28"/>
      <c r="D1034" s="28"/>
      <c r="E1034" s="39"/>
      <c r="F1034" s="28"/>
      <c r="G1034" s="28"/>
      <c r="H1034" s="28">
        <v>5</v>
      </c>
      <c r="I1034" s="40">
        <f t="shared" si="4"/>
        <v>0</v>
      </c>
      <c r="J1034" s="56">
        <f t="shared" si="5"/>
        <v>0</v>
      </c>
      <c r="K1034" s="57">
        <f>($G1034+$I1034)*THONG_TIN_CHUNG!B$12</f>
        <v>0</v>
      </c>
      <c r="L1034" s="58">
        <v>0</v>
      </c>
      <c r="M1034" s="59"/>
    </row>
    <row r="1035" spans="2:13" ht="96.75" customHeight="1">
      <c r="B1035" s="28"/>
      <c r="C1035" s="28"/>
      <c r="D1035" s="28"/>
      <c r="E1035" s="39"/>
      <c r="F1035" s="28"/>
      <c r="G1035" s="28"/>
      <c r="H1035" s="28">
        <v>5</v>
      </c>
      <c r="I1035" s="40">
        <f t="shared" si="4"/>
        <v>0</v>
      </c>
      <c r="J1035" s="56">
        <f t="shared" si="5"/>
        <v>0</v>
      </c>
      <c r="K1035" s="57">
        <f>($G1035+$I1035)*THONG_TIN_CHUNG!B$12</f>
        <v>0</v>
      </c>
      <c r="L1035" s="58">
        <v>0</v>
      </c>
      <c r="M1035" s="59"/>
    </row>
    <row r="1036" spans="2:13" ht="96.75" customHeight="1">
      <c r="B1036" s="28"/>
      <c r="C1036" s="28"/>
      <c r="D1036" s="28"/>
      <c r="E1036" s="39"/>
      <c r="F1036" s="28"/>
      <c r="G1036" s="28"/>
      <c r="H1036" s="28">
        <v>5</v>
      </c>
      <c r="I1036" s="40">
        <f t="shared" si="4"/>
        <v>0</v>
      </c>
      <c r="J1036" s="56">
        <f t="shared" si="5"/>
        <v>0</v>
      </c>
      <c r="K1036" s="57">
        <f>($G1036+$I1036)*THONG_TIN_CHUNG!B$12</f>
        <v>0</v>
      </c>
      <c r="L1036" s="58">
        <v>0</v>
      </c>
      <c r="M1036" s="59"/>
    </row>
    <row r="1037" spans="2:13" ht="96.75" customHeight="1">
      <c r="B1037" s="28"/>
      <c r="C1037" s="28"/>
      <c r="D1037" s="28"/>
      <c r="E1037" s="39"/>
      <c r="F1037" s="28"/>
      <c r="G1037" s="28"/>
      <c r="H1037" s="28">
        <v>5</v>
      </c>
      <c r="I1037" s="40">
        <f t="shared" si="4"/>
        <v>0</v>
      </c>
      <c r="J1037" s="56">
        <f t="shared" si="5"/>
        <v>0</v>
      </c>
      <c r="K1037" s="57">
        <f>($G1037+$I1037)*THONG_TIN_CHUNG!B$12</f>
        <v>0</v>
      </c>
      <c r="L1037" s="58">
        <v>0</v>
      </c>
      <c r="M1037" s="59"/>
    </row>
    <row r="1038" spans="2:13" ht="96.75" customHeight="1">
      <c r="B1038" s="28"/>
      <c r="C1038" s="28"/>
      <c r="D1038" s="28"/>
      <c r="E1038" s="39"/>
      <c r="F1038" s="28"/>
      <c r="G1038" s="28"/>
      <c r="H1038" s="28">
        <v>5</v>
      </c>
      <c r="I1038" s="40">
        <f t="shared" si="4"/>
        <v>0</v>
      </c>
      <c r="J1038" s="56">
        <f t="shared" si="5"/>
        <v>0</v>
      </c>
      <c r="K1038" s="57">
        <f>($G1038+$I1038)*THONG_TIN_CHUNG!B$12</f>
        <v>0</v>
      </c>
      <c r="L1038" s="58">
        <v>0</v>
      </c>
      <c r="M1038" s="59"/>
    </row>
    <row r="1039" spans="2:13" ht="96.75" customHeight="1">
      <c r="B1039" s="28"/>
      <c r="C1039" s="28"/>
      <c r="D1039" s="28"/>
      <c r="E1039" s="39"/>
      <c r="F1039" s="28"/>
      <c r="G1039" s="28"/>
      <c r="H1039" s="28">
        <v>5</v>
      </c>
      <c r="I1039" s="40">
        <f t="shared" si="4"/>
        <v>0</v>
      </c>
      <c r="J1039" s="56">
        <f t="shared" si="5"/>
        <v>0</v>
      </c>
      <c r="K1039" s="57">
        <f>($G1039+$I1039)*THONG_TIN_CHUNG!B$12</f>
        <v>0</v>
      </c>
      <c r="L1039" s="58">
        <v>0</v>
      </c>
      <c r="M1039" s="59"/>
    </row>
    <row r="1040" spans="2:13" ht="96.75" customHeight="1">
      <c r="B1040" s="28"/>
      <c r="C1040" s="28"/>
      <c r="D1040" s="28"/>
      <c r="E1040" s="39"/>
      <c r="F1040" s="28"/>
      <c r="G1040" s="28"/>
      <c r="H1040" s="28">
        <v>5</v>
      </c>
      <c r="I1040" s="40">
        <f t="shared" si="4"/>
        <v>0</v>
      </c>
      <c r="J1040" s="56">
        <f t="shared" si="5"/>
        <v>0</v>
      </c>
      <c r="K1040" s="57">
        <f>($G1040+$I1040)*THONG_TIN_CHUNG!B$12</f>
        <v>0</v>
      </c>
      <c r="L1040" s="58">
        <v>0</v>
      </c>
      <c r="M1040" s="59"/>
    </row>
    <row r="1041" spans="2:13" ht="96.75" customHeight="1">
      <c r="B1041" s="28"/>
      <c r="C1041" s="28"/>
      <c r="D1041" s="28"/>
      <c r="E1041" s="39"/>
      <c r="F1041" s="28"/>
      <c r="G1041" s="28"/>
      <c r="H1041" s="28">
        <v>5</v>
      </c>
      <c r="I1041" s="40">
        <f t="shared" si="4"/>
        <v>0</v>
      </c>
      <c r="J1041" s="56">
        <f t="shared" si="5"/>
        <v>0</v>
      </c>
      <c r="K1041" s="57">
        <f>($G1041+$I1041)*THONG_TIN_CHUNG!B$12</f>
        <v>0</v>
      </c>
      <c r="L1041" s="58">
        <v>0</v>
      </c>
      <c r="M1041" s="59"/>
    </row>
    <row r="1042" spans="2:13" ht="96.75" customHeight="1">
      <c r="B1042" s="28"/>
      <c r="C1042" s="28"/>
      <c r="D1042" s="28"/>
      <c r="E1042" s="39"/>
      <c r="F1042" s="28"/>
      <c r="G1042" s="28"/>
      <c r="H1042" s="28">
        <v>5</v>
      </c>
      <c r="I1042" s="40">
        <f t="shared" si="4"/>
        <v>0</v>
      </c>
      <c r="J1042" s="56">
        <f t="shared" si="5"/>
        <v>0</v>
      </c>
      <c r="K1042" s="57">
        <f>($G1042+$I1042)*THONG_TIN_CHUNG!B$12</f>
        <v>0</v>
      </c>
      <c r="L1042" s="58">
        <v>0</v>
      </c>
      <c r="M1042" s="59"/>
    </row>
    <row r="1043" spans="2:13" ht="96.75" customHeight="1">
      <c r="B1043" s="28"/>
      <c r="C1043" s="28"/>
      <c r="D1043" s="28"/>
      <c r="E1043" s="39"/>
      <c r="F1043" s="28"/>
      <c r="G1043" s="28"/>
      <c r="H1043" s="28">
        <v>5</v>
      </c>
      <c r="I1043" s="40">
        <f t="shared" si="4"/>
        <v>0</v>
      </c>
      <c r="J1043" s="56">
        <f t="shared" si="5"/>
        <v>0</v>
      </c>
      <c r="K1043" s="57">
        <f>($G1043+$I1043)*THONG_TIN_CHUNG!B$12</f>
        <v>0</v>
      </c>
      <c r="L1043" s="58">
        <v>0</v>
      </c>
      <c r="M1043" s="59"/>
    </row>
    <row r="1044" spans="2:13" ht="96.75" customHeight="1">
      <c r="B1044" s="28"/>
      <c r="C1044" s="28"/>
      <c r="D1044" s="28"/>
      <c r="E1044" s="39"/>
      <c r="F1044" s="28"/>
      <c r="G1044" s="28"/>
      <c r="H1044" s="28">
        <v>5</v>
      </c>
      <c r="I1044" s="40">
        <f t="shared" si="4"/>
        <v>0</v>
      </c>
      <c r="J1044" s="56">
        <f t="shared" si="5"/>
        <v>0</v>
      </c>
      <c r="K1044" s="57">
        <f>($G1044+$I1044)*THONG_TIN_CHUNG!B$12</f>
        <v>0</v>
      </c>
      <c r="L1044" s="58">
        <v>0</v>
      </c>
      <c r="M1044" s="59"/>
    </row>
    <row r="1045" spans="2:13" ht="96.75" customHeight="1">
      <c r="B1045" s="28"/>
      <c r="C1045" s="28"/>
      <c r="D1045" s="28"/>
      <c r="E1045" s="39"/>
      <c r="F1045" s="28"/>
      <c r="G1045" s="28"/>
      <c r="H1045" s="28">
        <v>5</v>
      </c>
      <c r="I1045" s="40">
        <f t="shared" si="4"/>
        <v>0</v>
      </c>
      <c r="J1045" s="56">
        <f t="shared" si="5"/>
        <v>0</v>
      </c>
      <c r="K1045" s="57">
        <f>($G1045+$I1045)*THONG_TIN_CHUNG!B$12</f>
        <v>0</v>
      </c>
      <c r="L1045" s="58">
        <v>0</v>
      </c>
      <c r="M1045" s="59"/>
    </row>
    <row r="1046" spans="2:13" ht="96.75" customHeight="1">
      <c r="B1046" s="28"/>
      <c r="C1046" s="28"/>
      <c r="D1046" s="28"/>
      <c r="E1046" s="39"/>
      <c r="F1046" s="28"/>
      <c r="G1046" s="28"/>
      <c r="H1046" s="28">
        <v>5</v>
      </c>
      <c r="I1046" s="40">
        <f t="shared" si="4"/>
        <v>0</v>
      </c>
      <c r="J1046" s="56">
        <f t="shared" si="5"/>
        <v>0</v>
      </c>
      <c r="K1046" s="57">
        <f>($G1046+$I1046)*THONG_TIN_CHUNG!B$12</f>
        <v>0</v>
      </c>
      <c r="L1046" s="58">
        <v>0</v>
      </c>
      <c r="M1046" s="59"/>
    </row>
    <row r="1047" spans="2:13" ht="96.75" customHeight="1">
      <c r="B1047" s="28"/>
      <c r="C1047" s="28"/>
      <c r="D1047" s="28"/>
      <c r="E1047" s="39"/>
      <c r="F1047" s="28"/>
      <c r="G1047" s="28"/>
      <c r="H1047" s="28">
        <v>5</v>
      </c>
      <c r="I1047" s="40">
        <f t="shared" si="4"/>
        <v>0</v>
      </c>
      <c r="J1047" s="56">
        <f t="shared" si="5"/>
        <v>0</v>
      </c>
      <c r="K1047" s="57">
        <f>($G1047+$I1047)*THONG_TIN_CHUNG!B$12</f>
        <v>0</v>
      </c>
      <c r="L1047" s="58">
        <v>0</v>
      </c>
      <c r="M1047" s="59"/>
    </row>
    <row r="1048" spans="2:13" ht="96.75" customHeight="1">
      <c r="B1048" s="28"/>
      <c r="C1048" s="28"/>
      <c r="D1048" s="28"/>
      <c r="E1048" s="39"/>
      <c r="F1048" s="28"/>
      <c r="G1048" s="28"/>
      <c r="H1048" s="28">
        <v>5</v>
      </c>
      <c r="I1048" s="40">
        <f t="shared" si="4"/>
        <v>0</v>
      </c>
      <c r="J1048" s="56">
        <f t="shared" si="5"/>
        <v>0</v>
      </c>
      <c r="K1048" s="57">
        <f>($G1048+$I1048)*THONG_TIN_CHUNG!B$12</f>
        <v>0</v>
      </c>
      <c r="L1048" s="58">
        <v>0</v>
      </c>
      <c r="M1048" s="59"/>
    </row>
    <row r="1049" spans="2:13" ht="96.75" customHeight="1">
      <c r="B1049" s="28"/>
      <c r="C1049" s="28"/>
      <c r="D1049" s="28"/>
      <c r="E1049" s="39"/>
      <c r="F1049" s="28"/>
      <c r="G1049" s="28"/>
      <c r="H1049" s="28">
        <v>5</v>
      </c>
      <c r="I1049" s="40">
        <f t="shared" si="4"/>
        <v>0</v>
      </c>
      <c r="J1049" s="56">
        <f t="shared" si="5"/>
        <v>0</v>
      </c>
      <c r="K1049" s="57">
        <f>($G1049+$I1049)*THONG_TIN_CHUNG!B$12</f>
        <v>0</v>
      </c>
      <c r="L1049" s="58">
        <v>0</v>
      </c>
      <c r="M1049" s="59"/>
    </row>
    <row r="1050" spans="2:13" ht="96.75" customHeight="1">
      <c r="B1050" s="28"/>
      <c r="C1050" s="28"/>
      <c r="D1050" s="28"/>
      <c r="E1050" s="39"/>
      <c r="F1050" s="28"/>
      <c r="G1050" s="28"/>
      <c r="H1050" s="28">
        <v>5</v>
      </c>
      <c r="I1050" s="40">
        <f t="shared" si="4"/>
        <v>0</v>
      </c>
      <c r="J1050" s="56">
        <f t="shared" si="5"/>
        <v>0</v>
      </c>
      <c r="K1050" s="57">
        <f>($G1050+$I1050)*THONG_TIN_CHUNG!B$12</f>
        <v>0</v>
      </c>
      <c r="L1050" s="58">
        <v>0</v>
      </c>
      <c r="M1050" s="59"/>
    </row>
    <row r="1051" spans="2:13" ht="96.75" customHeight="1">
      <c r="B1051" s="28"/>
      <c r="C1051" s="28"/>
      <c r="D1051" s="28"/>
      <c r="E1051" s="39"/>
      <c r="F1051" s="28"/>
      <c r="G1051" s="28"/>
      <c r="H1051" s="28">
        <v>5</v>
      </c>
      <c r="I1051" s="40">
        <f t="shared" si="4"/>
        <v>0</v>
      </c>
      <c r="J1051" s="56">
        <f t="shared" si="5"/>
        <v>0</v>
      </c>
      <c r="K1051" s="57">
        <f>($G1051+$I1051)*THONG_TIN_CHUNG!B$12</f>
        <v>0</v>
      </c>
      <c r="L1051" s="58">
        <v>0</v>
      </c>
      <c r="M1051" s="59"/>
    </row>
    <row r="1052" spans="2:13" ht="96.75" customHeight="1">
      <c r="B1052" s="28"/>
      <c r="C1052" s="28"/>
      <c r="D1052" s="28"/>
      <c r="E1052" s="39"/>
      <c r="F1052" s="28"/>
      <c r="G1052" s="28"/>
      <c r="H1052" s="28">
        <v>5</v>
      </c>
      <c r="I1052" s="40">
        <f t="shared" si="4"/>
        <v>0</v>
      </c>
      <c r="J1052" s="56">
        <f t="shared" si="5"/>
        <v>0</v>
      </c>
      <c r="K1052" s="57">
        <f>($G1052+$I1052)*THONG_TIN_CHUNG!B$12</f>
        <v>0</v>
      </c>
      <c r="L1052" s="58">
        <v>0</v>
      </c>
      <c r="M1052" s="59"/>
    </row>
    <row r="1053" spans="2:13" ht="96.75" customHeight="1">
      <c r="B1053" s="28"/>
      <c r="C1053" s="28"/>
      <c r="D1053" s="28"/>
      <c r="E1053" s="39"/>
      <c r="F1053" s="28"/>
      <c r="G1053" s="28"/>
      <c r="H1053" s="28">
        <v>5</v>
      </c>
      <c r="I1053" s="40">
        <f t="shared" si="4"/>
        <v>0</v>
      </c>
      <c r="J1053" s="56">
        <f t="shared" si="5"/>
        <v>0</v>
      </c>
      <c r="K1053" s="57">
        <f>($G1053+$I1053)*THONG_TIN_CHUNG!B$12</f>
        <v>0</v>
      </c>
      <c r="L1053" s="58">
        <v>0</v>
      </c>
      <c r="M1053" s="59"/>
    </row>
    <row r="1054" spans="2:13" ht="96.75" customHeight="1">
      <c r="B1054" s="28"/>
      <c r="C1054" s="28"/>
      <c r="D1054" s="28"/>
      <c r="E1054" s="39"/>
      <c r="F1054" s="28"/>
      <c r="G1054" s="28"/>
      <c r="H1054" s="28">
        <v>5</v>
      </c>
      <c r="I1054" s="40">
        <f t="shared" si="4"/>
        <v>0</v>
      </c>
      <c r="J1054" s="56">
        <f t="shared" si="5"/>
        <v>0</v>
      </c>
      <c r="K1054" s="57">
        <f>($G1054+$I1054)*THONG_TIN_CHUNG!B$12</f>
        <v>0</v>
      </c>
      <c r="L1054" s="58">
        <v>0</v>
      </c>
      <c r="M1054" s="59"/>
    </row>
    <row r="1055" spans="2:13" ht="96.75" customHeight="1">
      <c r="B1055" s="28"/>
      <c r="C1055" s="28"/>
      <c r="D1055" s="28"/>
      <c r="E1055" s="39"/>
      <c r="F1055" s="28"/>
      <c r="G1055" s="28"/>
      <c r="H1055" s="28">
        <v>5</v>
      </c>
      <c r="I1055" s="40">
        <f t="shared" si="4"/>
        <v>0</v>
      </c>
      <c r="J1055" s="56">
        <f t="shared" si="5"/>
        <v>0</v>
      </c>
      <c r="K1055" s="57">
        <f>($G1055+$I1055)*THONG_TIN_CHUNG!B$12</f>
        <v>0</v>
      </c>
      <c r="L1055" s="58">
        <v>0</v>
      </c>
      <c r="M1055" s="59"/>
    </row>
    <row r="1056" spans="2:13" ht="96.75" customHeight="1">
      <c r="B1056" s="28"/>
      <c r="C1056" s="28"/>
      <c r="D1056" s="28"/>
      <c r="E1056" s="39"/>
      <c r="F1056" s="28"/>
      <c r="G1056" s="28"/>
      <c r="H1056" s="28">
        <v>5</v>
      </c>
      <c r="I1056" s="40">
        <f t="shared" si="4"/>
        <v>0</v>
      </c>
      <c r="J1056" s="56">
        <f t="shared" si="5"/>
        <v>0</v>
      </c>
      <c r="K1056" s="57">
        <f>($G1056+$I1056)*THONG_TIN_CHUNG!B$12</f>
        <v>0</v>
      </c>
      <c r="L1056" s="58">
        <v>0</v>
      </c>
      <c r="M1056" s="59"/>
    </row>
    <row r="1057" spans="2:13" ht="96.75" customHeight="1">
      <c r="B1057" s="28"/>
      <c r="C1057" s="28"/>
      <c r="D1057" s="28"/>
      <c r="E1057" s="39"/>
      <c r="F1057" s="28"/>
      <c r="G1057" s="28"/>
      <c r="H1057" s="28">
        <v>5</v>
      </c>
      <c r="I1057" s="40">
        <f t="shared" si="4"/>
        <v>0</v>
      </c>
      <c r="J1057" s="56">
        <f t="shared" si="5"/>
        <v>0</v>
      </c>
      <c r="K1057" s="57">
        <f>($G1057+$I1057)*THONG_TIN_CHUNG!B$12</f>
        <v>0</v>
      </c>
      <c r="L1057" s="58">
        <v>0</v>
      </c>
      <c r="M1057" s="59"/>
    </row>
    <row r="1058" spans="2:13" ht="96.75" customHeight="1">
      <c r="B1058" s="28"/>
      <c r="C1058" s="28"/>
      <c r="D1058" s="28"/>
      <c r="E1058" s="39"/>
      <c r="F1058" s="28"/>
      <c r="G1058" s="28"/>
      <c r="H1058" s="28">
        <v>5</v>
      </c>
      <c r="I1058" s="40">
        <f t="shared" si="4"/>
        <v>0</v>
      </c>
      <c r="J1058" s="56">
        <f t="shared" si="5"/>
        <v>0</v>
      </c>
      <c r="K1058" s="57">
        <f>($G1058+$I1058)*THONG_TIN_CHUNG!B$12</f>
        <v>0</v>
      </c>
      <c r="L1058" s="58">
        <v>0</v>
      </c>
      <c r="M1058" s="59"/>
    </row>
    <row r="1059" spans="2:13" ht="96.75" customHeight="1">
      <c r="B1059" s="28"/>
      <c r="C1059" s="28"/>
      <c r="D1059" s="28"/>
      <c r="E1059" s="39"/>
      <c r="F1059" s="28"/>
      <c r="G1059" s="28"/>
      <c r="H1059" s="28">
        <v>5</v>
      </c>
      <c r="I1059" s="40">
        <f t="shared" si="4"/>
        <v>0</v>
      </c>
      <c r="J1059" s="56">
        <f t="shared" si="5"/>
        <v>0</v>
      </c>
      <c r="K1059" s="57">
        <f>($G1059+$I1059)*THONG_TIN_CHUNG!B$12</f>
        <v>0</v>
      </c>
      <c r="L1059" s="58">
        <v>0</v>
      </c>
      <c r="M1059" s="59"/>
    </row>
    <row r="1060" spans="2:13" ht="96.75" customHeight="1">
      <c r="B1060" s="28"/>
      <c r="C1060" s="28"/>
      <c r="D1060" s="28"/>
      <c r="E1060" s="39"/>
      <c r="F1060" s="28"/>
      <c r="G1060" s="28"/>
      <c r="H1060" s="28">
        <v>5</v>
      </c>
      <c r="I1060" s="40">
        <f t="shared" si="4"/>
        <v>0</v>
      </c>
      <c r="J1060" s="56">
        <f t="shared" si="5"/>
        <v>0</v>
      </c>
      <c r="K1060" s="57">
        <f>($G1060+$I1060)*THONG_TIN_CHUNG!B$12</f>
        <v>0</v>
      </c>
      <c r="L1060" s="58">
        <v>0</v>
      </c>
      <c r="M1060" s="59"/>
    </row>
    <row r="1061" spans="2:13" ht="96.75" customHeight="1">
      <c r="B1061" s="28"/>
      <c r="C1061" s="28"/>
      <c r="D1061" s="28"/>
      <c r="E1061" s="39"/>
      <c r="F1061" s="28"/>
      <c r="G1061" s="28"/>
      <c r="H1061" s="28">
        <v>5</v>
      </c>
      <c r="I1061" s="40">
        <f t="shared" si="4"/>
        <v>0</v>
      </c>
      <c r="J1061" s="56">
        <f t="shared" si="5"/>
        <v>0</v>
      </c>
      <c r="K1061" s="57">
        <f>($G1061+$I1061)*THONG_TIN_CHUNG!B$12</f>
        <v>0</v>
      </c>
      <c r="L1061" s="58">
        <v>0</v>
      </c>
      <c r="M1061" s="59"/>
    </row>
    <row r="1062" spans="2:13" ht="96.75" customHeight="1">
      <c r="B1062" s="28"/>
      <c r="C1062" s="28"/>
      <c r="D1062" s="28"/>
      <c r="E1062" s="39"/>
      <c r="F1062" s="28"/>
      <c r="G1062" s="28"/>
      <c r="H1062" s="28">
        <v>5</v>
      </c>
      <c r="I1062" s="40">
        <f t="shared" si="4"/>
        <v>0</v>
      </c>
      <c r="J1062" s="56">
        <f t="shared" si="5"/>
        <v>0</v>
      </c>
      <c r="K1062" s="57">
        <f>($G1062+$I1062)*THONG_TIN_CHUNG!B$12</f>
        <v>0</v>
      </c>
      <c r="L1062" s="58">
        <v>0</v>
      </c>
      <c r="M1062" s="59"/>
    </row>
    <row r="1063" spans="2:13" ht="96.75" customHeight="1">
      <c r="B1063" s="28"/>
      <c r="C1063" s="28"/>
      <c r="D1063" s="28"/>
      <c r="E1063" s="39"/>
      <c r="F1063" s="28"/>
      <c r="G1063" s="28"/>
      <c r="H1063" s="28">
        <v>5</v>
      </c>
      <c r="I1063" s="40">
        <f t="shared" si="4"/>
        <v>0</v>
      </c>
      <c r="J1063" s="56">
        <f t="shared" si="5"/>
        <v>0</v>
      </c>
      <c r="K1063" s="57">
        <f>($G1063+$I1063)*THONG_TIN_CHUNG!B$12</f>
        <v>0</v>
      </c>
      <c r="L1063" s="58">
        <v>0</v>
      </c>
      <c r="M1063" s="59"/>
    </row>
    <row r="1064" spans="2:13" ht="96.75" customHeight="1">
      <c r="B1064" s="28"/>
      <c r="C1064" s="28"/>
      <c r="D1064" s="28"/>
      <c r="E1064" s="39"/>
      <c r="F1064" s="28"/>
      <c r="G1064" s="28"/>
      <c r="H1064" s="28">
        <v>5</v>
      </c>
      <c r="I1064" s="40">
        <f t="shared" si="4"/>
        <v>0</v>
      </c>
      <c r="J1064" s="56">
        <f t="shared" si="5"/>
        <v>0</v>
      </c>
      <c r="K1064" s="57">
        <f>($G1064+$I1064)*THONG_TIN_CHUNG!B$12</f>
        <v>0</v>
      </c>
      <c r="L1064" s="58">
        <v>0</v>
      </c>
      <c r="M1064" s="59"/>
    </row>
    <row r="1065" spans="2:13" ht="96.75" customHeight="1">
      <c r="B1065" s="28"/>
      <c r="C1065" s="28"/>
      <c r="D1065" s="28"/>
      <c r="E1065" s="39"/>
      <c r="F1065" s="28"/>
      <c r="G1065" s="28"/>
      <c r="H1065" s="28">
        <v>5</v>
      </c>
      <c r="I1065" s="40">
        <f t="shared" si="4"/>
        <v>0</v>
      </c>
      <c r="J1065" s="56">
        <f t="shared" si="5"/>
        <v>0</v>
      </c>
      <c r="K1065" s="57">
        <f>($G1065+$I1065)*THONG_TIN_CHUNG!B$12</f>
        <v>0</v>
      </c>
      <c r="L1065" s="58">
        <v>0</v>
      </c>
      <c r="M1065" s="59"/>
    </row>
    <row r="1066" spans="2:13" ht="96.75" customHeight="1">
      <c r="B1066" s="28"/>
      <c r="C1066" s="28"/>
      <c r="D1066" s="28"/>
      <c r="E1066" s="39"/>
      <c r="F1066" s="28"/>
      <c r="G1066" s="28"/>
      <c r="H1066" s="28">
        <v>5</v>
      </c>
      <c r="I1066" s="40">
        <f t="shared" si="4"/>
        <v>0</v>
      </c>
      <c r="J1066" s="56">
        <f t="shared" si="5"/>
        <v>0</v>
      </c>
      <c r="K1066" s="57">
        <f>($G1066+$I1066)*THONG_TIN_CHUNG!B$12</f>
        <v>0</v>
      </c>
      <c r="L1066" s="58">
        <v>0</v>
      </c>
      <c r="M1066" s="59"/>
    </row>
    <row r="1067" spans="2:13" ht="96.75" customHeight="1">
      <c r="B1067" s="28"/>
      <c r="C1067" s="28"/>
      <c r="D1067" s="28"/>
      <c r="E1067" s="39"/>
      <c r="F1067" s="28"/>
      <c r="G1067" s="28"/>
      <c r="H1067" s="28">
        <v>5</v>
      </c>
      <c r="I1067" s="40">
        <f t="shared" si="4"/>
        <v>0</v>
      </c>
      <c r="J1067" s="56">
        <f t="shared" si="5"/>
        <v>0</v>
      </c>
      <c r="K1067" s="57">
        <f>($G1067+$I1067)*THONG_TIN_CHUNG!B$12</f>
        <v>0</v>
      </c>
      <c r="L1067" s="58">
        <v>0</v>
      </c>
      <c r="M1067" s="59"/>
    </row>
    <row r="1068" spans="2:13" ht="96.75" customHeight="1">
      <c r="B1068" s="28"/>
      <c r="C1068" s="28"/>
      <c r="D1068" s="28"/>
      <c r="E1068" s="39"/>
      <c r="F1068" s="28"/>
      <c r="G1068" s="28"/>
      <c r="H1068" s="28">
        <v>5</v>
      </c>
      <c r="I1068" s="40">
        <f t="shared" si="4"/>
        <v>0</v>
      </c>
      <c r="J1068" s="56">
        <f t="shared" si="5"/>
        <v>0</v>
      </c>
      <c r="K1068" s="57">
        <f>($G1068+$I1068)*THONG_TIN_CHUNG!B$12</f>
        <v>0</v>
      </c>
      <c r="L1068" s="58">
        <v>0</v>
      </c>
      <c r="M1068" s="59"/>
    </row>
    <row r="1069" spans="2:13" ht="96.75" customHeight="1">
      <c r="B1069" s="28"/>
      <c r="C1069" s="28"/>
      <c r="D1069" s="28"/>
      <c r="E1069" s="39"/>
      <c r="F1069" s="28"/>
      <c r="G1069" s="28"/>
      <c r="H1069" s="28">
        <v>5</v>
      </c>
      <c r="I1069" s="40">
        <f t="shared" si="4"/>
        <v>0</v>
      </c>
      <c r="J1069" s="56">
        <f t="shared" si="5"/>
        <v>0</v>
      </c>
      <c r="K1069" s="57">
        <f>($G1069+$I1069)*THONG_TIN_CHUNG!B$12</f>
        <v>0</v>
      </c>
      <c r="L1069" s="58">
        <v>0</v>
      </c>
      <c r="M1069" s="59"/>
    </row>
  </sheetData>
  <mergeCells count="36">
    <mergeCell ref="A141:K141"/>
    <mergeCell ref="A143:K143"/>
    <mergeCell ref="A144:A153"/>
    <mergeCell ref="J154:L154"/>
    <mergeCell ref="A94:A114"/>
    <mergeCell ref="B94:B114"/>
    <mergeCell ref="C94:C114"/>
    <mergeCell ref="A115:A126"/>
    <mergeCell ref="B115:B126"/>
    <mergeCell ref="C115:C126"/>
    <mergeCell ref="A140:K140"/>
    <mergeCell ref="F88:F93"/>
    <mergeCell ref="F94:F114"/>
    <mergeCell ref="F115:F126"/>
    <mergeCell ref="A69:A78"/>
    <mergeCell ref="A79:A87"/>
    <mergeCell ref="B79:B87"/>
    <mergeCell ref="C79:C87"/>
    <mergeCell ref="A88:A93"/>
    <mergeCell ref="B88:B93"/>
    <mergeCell ref="C88:C93"/>
    <mergeCell ref="A67:L67"/>
    <mergeCell ref="B69:B78"/>
    <mergeCell ref="C69:C78"/>
    <mergeCell ref="F69:F78"/>
    <mergeCell ref="F79:F87"/>
    <mergeCell ref="I59:K59"/>
    <mergeCell ref="I62:K62"/>
    <mergeCell ref="I63:K63"/>
    <mergeCell ref="I64:K64"/>
    <mergeCell ref="A66:L66"/>
    <mergeCell ref="A1:E7"/>
    <mergeCell ref="D15:I15"/>
    <mergeCell ref="D16:I16"/>
    <mergeCell ref="D17:I17"/>
    <mergeCell ref="I58:K58"/>
  </mergeCells>
  <dataValidations count="3">
    <dataValidation type="list" allowBlank="1" showErrorMessage="1" sqref="F144:F153">
      <formula1>"Cái,Bộ,Sợi,Cụm,Que,Cây,Kg,Gram,Lít,Viên,Cuộn,Mét,Chai,Hộp,Cặp,Xô,Bịch,Mili mét,Mili lít"</formula1>
    </dataValidation>
    <dataValidation type="list" allowBlank="1" showErrorMessage="1" sqref="G69:G126">
      <formula1>"mm,Cái,Bộ"</formula1>
    </dataValidation>
    <dataValidation type="list" allowBlank="1" showErrorMessage="1" sqref="H144:H153 H155:H1069">
      <formula1>"0,2,5,10"</formula1>
    </dataValidation>
  </dataValidations>
  <printOptions horizontalCentered="1" gridLines="1"/>
  <pageMargins left="0" right="0" top="0.6" bottom="0.6" header="0" footer="0"/>
  <pageSetup paperSize="9" pageOrder="overThenDown" orientation="landscape" cellComments="atEnd"/>
  <rowBreaks count="10" manualBreakCount="10">
    <brk id="96" man="1"/>
    <brk man="1"/>
    <brk id="64" man="1"/>
    <brk id="115" man="1"/>
    <brk id="86" man="1"/>
    <brk id="70" man="1"/>
    <brk id="121" man="1"/>
    <brk id="140" man="1"/>
    <brk id="108" man="1"/>
    <brk id="143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'KHO TNJ'!$B$6:$B$1410</xm:f>
          </x14:formula1>
          <xm:sqref>D69:D127 C144:C153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N1071"/>
  <sheetViews>
    <sheetView showGridLines="0" topLeftCell="A546" zoomScale="53" zoomScaleNormal="53" workbookViewId="0">
      <selection activeCell="P549" sqref="P549"/>
    </sheetView>
  </sheetViews>
  <sheetFormatPr defaultColWidth="12.5703125" defaultRowHeight="15.75" customHeight="1"/>
  <cols>
    <col min="1" max="1" width="10.42578125" customWidth="1"/>
    <col min="2" max="2" width="24" customWidth="1"/>
    <col min="3" max="3" width="23.42578125" customWidth="1"/>
    <col min="4" max="4" width="38.7109375" customWidth="1"/>
    <col min="5" max="5" width="29.42578125" customWidth="1"/>
    <col min="6" max="6" width="15.140625" customWidth="1"/>
    <col min="7" max="7" width="36.140625" customWidth="1"/>
    <col min="8" max="8" width="28.28515625" customWidth="1"/>
    <col min="9" max="9" width="19.42578125" customWidth="1"/>
    <col min="10" max="10" width="20.42578125" customWidth="1"/>
    <col min="11" max="14" width="21.140625" customWidth="1"/>
  </cols>
  <sheetData>
    <row r="1" spans="1:14">
      <c r="A1" s="239"/>
      <c r="B1" s="238"/>
      <c r="C1" s="238"/>
      <c r="D1" s="238"/>
      <c r="E1" s="238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38"/>
      <c r="B2" s="238"/>
      <c r="C2" s="238"/>
      <c r="D2" s="238"/>
      <c r="E2" s="238"/>
      <c r="F2" s="1"/>
      <c r="G2" s="1"/>
      <c r="H2" s="1"/>
      <c r="I2" s="1"/>
      <c r="J2" s="1"/>
      <c r="K2" s="1"/>
      <c r="L2" s="1"/>
      <c r="M2" s="1"/>
      <c r="N2" s="1"/>
    </row>
    <row r="3" spans="1:14">
      <c r="A3" s="238"/>
      <c r="B3" s="238"/>
      <c r="C3" s="238"/>
      <c r="D3" s="238"/>
      <c r="E3" s="238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38"/>
      <c r="B4" s="238"/>
      <c r="C4" s="238"/>
      <c r="D4" s="238"/>
      <c r="E4" s="238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38"/>
      <c r="B5" s="238"/>
      <c r="C5" s="238"/>
      <c r="D5" s="238"/>
      <c r="E5" s="238"/>
      <c r="F5" s="1"/>
      <c r="G5" s="1"/>
      <c r="H5" s="1"/>
      <c r="I5" s="1"/>
      <c r="J5" s="1"/>
      <c r="K5" s="1"/>
      <c r="L5" s="1"/>
      <c r="M5" s="1"/>
      <c r="N5" s="1"/>
    </row>
    <row r="6" spans="1:14">
      <c r="A6" s="238"/>
      <c r="B6" s="238"/>
      <c r="C6" s="238"/>
      <c r="D6" s="238"/>
      <c r="E6" s="238"/>
      <c r="F6" s="1"/>
      <c r="G6" s="1"/>
      <c r="H6" s="1"/>
      <c r="I6" s="1"/>
      <c r="J6" s="1"/>
      <c r="K6" s="1"/>
      <c r="L6" s="1"/>
      <c r="M6" s="1"/>
      <c r="N6" s="1"/>
    </row>
    <row r="7" spans="1:14">
      <c r="A7" s="238"/>
      <c r="B7" s="238"/>
      <c r="C7" s="238"/>
      <c r="D7" s="238"/>
      <c r="E7" s="238"/>
      <c r="F7" s="1"/>
      <c r="G7" s="1"/>
      <c r="H7" s="1"/>
      <c r="I7" s="1"/>
      <c r="J7" s="1"/>
      <c r="K7" s="1"/>
      <c r="L7" s="1"/>
      <c r="M7" s="1"/>
      <c r="N7" s="1"/>
    </row>
    <row r="8" spans="1:14" ht="26.25">
      <c r="A8" s="5" t="s">
        <v>0</v>
      </c>
      <c r="B8" s="5"/>
      <c r="C8" s="5"/>
      <c r="D8" s="5"/>
      <c r="E8" s="6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8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8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8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8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8"/>
      <c r="F13" s="1"/>
      <c r="G13" s="1"/>
      <c r="H13" s="1"/>
      <c r="I13" s="1"/>
      <c r="J13" s="1"/>
      <c r="K13" s="1"/>
      <c r="L13" s="1"/>
      <c r="M13" s="1"/>
      <c r="N13" s="1"/>
    </row>
    <row r="14" spans="1:14" ht="30">
      <c r="A14" s="1"/>
      <c r="B14" s="1"/>
      <c r="C14" s="1"/>
      <c r="D14" s="15"/>
      <c r="E14" s="15"/>
      <c r="F14" s="15"/>
      <c r="G14" s="15"/>
      <c r="H14" s="15"/>
      <c r="I14" s="15"/>
      <c r="J14" s="1"/>
      <c r="K14" s="1"/>
      <c r="L14" s="1"/>
      <c r="M14" s="1"/>
      <c r="N14" s="1"/>
    </row>
    <row r="15" spans="1:14" ht="50.25">
      <c r="A15" s="1"/>
      <c r="B15" s="1"/>
      <c r="C15" s="1"/>
      <c r="D15" s="258" t="s">
        <v>18</v>
      </c>
      <c r="E15" s="238"/>
      <c r="F15" s="238"/>
      <c r="G15" s="238"/>
      <c r="H15" s="238"/>
      <c r="I15" s="238"/>
      <c r="J15" s="1"/>
      <c r="K15" s="1"/>
      <c r="L15" s="1"/>
      <c r="M15" s="1"/>
      <c r="N15" s="1"/>
    </row>
    <row r="16" spans="1:14" ht="37.5">
      <c r="A16" s="1"/>
      <c r="B16" s="1"/>
      <c r="C16" s="1"/>
      <c r="D16" s="259" t="s">
        <v>49</v>
      </c>
      <c r="E16" s="238"/>
      <c r="F16" s="238"/>
      <c r="G16" s="238"/>
      <c r="H16" s="238"/>
      <c r="I16" s="238"/>
      <c r="J16" s="1"/>
      <c r="K16" s="1"/>
      <c r="L16" s="1"/>
      <c r="M16" s="1"/>
      <c r="N16" s="1"/>
    </row>
    <row r="17" spans="1:14" ht="37.5">
      <c r="A17" s="1"/>
      <c r="B17" s="1"/>
      <c r="C17" s="1"/>
      <c r="D17" s="260" t="s">
        <v>50</v>
      </c>
      <c r="E17" s="238"/>
      <c r="F17" s="238"/>
      <c r="G17" s="238"/>
      <c r="H17" s="238"/>
      <c r="I17" s="238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8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8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8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8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8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8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8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8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8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8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8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8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8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8"/>
      <c r="F31" s="1"/>
      <c r="G31" s="1"/>
      <c r="H31" s="1"/>
      <c r="I31" s="1"/>
      <c r="J31" s="20" t="s">
        <v>25</v>
      </c>
      <c r="K31" s="1"/>
      <c r="L31" s="1"/>
      <c r="M31" s="1"/>
      <c r="N31" s="1"/>
    </row>
    <row r="32" spans="1:14">
      <c r="A32" s="1"/>
      <c r="B32" s="1"/>
      <c r="C32" s="1"/>
      <c r="D32" s="1"/>
      <c r="E32" s="8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8"/>
      <c r="F33" s="1"/>
      <c r="G33" s="1"/>
      <c r="H33" s="1"/>
      <c r="I33" s="1"/>
      <c r="J33" s="20" t="s">
        <v>25</v>
      </c>
      <c r="K33" s="1"/>
      <c r="L33" s="1"/>
      <c r="M33" s="1"/>
      <c r="N33" s="1"/>
    </row>
    <row r="34" spans="1:14">
      <c r="A34" s="1"/>
      <c r="B34" s="1"/>
      <c r="C34" s="1"/>
      <c r="D34" s="1"/>
      <c r="E34" s="8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8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8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8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8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8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8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8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8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8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8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8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8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8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8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8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8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8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8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8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8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8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8"/>
      <c r="F57" s="1"/>
      <c r="G57" s="1"/>
      <c r="H57" s="1"/>
      <c r="I57" s="1"/>
      <c r="J57" s="1"/>
      <c r="K57" s="1"/>
      <c r="L57" s="1"/>
      <c r="M57" s="1"/>
      <c r="N57" s="1"/>
    </row>
    <row r="58" spans="1:14" ht="26.25">
      <c r="A58" s="1"/>
      <c r="B58" s="1"/>
      <c r="C58" s="1"/>
      <c r="D58" s="1"/>
      <c r="E58" s="8"/>
      <c r="F58" s="1"/>
      <c r="G58" s="1"/>
      <c r="H58" s="21"/>
      <c r="I58" s="243"/>
      <c r="J58" s="238"/>
      <c r="K58" s="238"/>
      <c r="L58" s="5"/>
      <c r="M58" s="5"/>
      <c r="N58" s="5"/>
    </row>
    <row r="59" spans="1:14">
      <c r="A59" s="1"/>
      <c r="B59" s="1"/>
      <c r="C59" s="1"/>
      <c r="D59" s="1"/>
      <c r="E59" s="8"/>
      <c r="F59" s="1"/>
      <c r="G59" s="1"/>
      <c r="H59" s="1"/>
      <c r="I59" s="244"/>
      <c r="J59" s="238"/>
      <c r="K59" s="238"/>
      <c r="L59" s="1"/>
      <c r="M59" s="1"/>
      <c r="N59" s="1"/>
    </row>
    <row r="60" spans="1:14">
      <c r="A60" s="1"/>
      <c r="B60" s="1"/>
      <c r="C60" s="1"/>
      <c r="D60" s="1"/>
      <c r="E60" s="8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8"/>
      <c r="F61" s="1"/>
      <c r="G61" s="1"/>
      <c r="H61" s="1"/>
      <c r="I61" s="1"/>
      <c r="J61" s="1"/>
      <c r="K61" s="1"/>
      <c r="L61" s="1"/>
      <c r="M61" s="1"/>
      <c r="N61" s="1"/>
    </row>
    <row r="62" spans="1:14" ht="26.25">
      <c r="A62" s="1"/>
      <c r="B62" s="1"/>
      <c r="C62" s="1"/>
      <c r="D62" s="1"/>
      <c r="E62" s="8"/>
      <c r="F62" s="1"/>
      <c r="G62" s="1"/>
      <c r="H62" s="1"/>
      <c r="I62" s="243" t="s">
        <v>30</v>
      </c>
      <c r="J62" s="238"/>
      <c r="K62" s="238"/>
      <c r="L62" s="5"/>
      <c r="M62" s="5"/>
      <c r="N62" s="5"/>
    </row>
    <row r="63" spans="1:14" ht="26.25">
      <c r="A63" s="1"/>
      <c r="B63" s="1"/>
      <c r="C63" s="1"/>
      <c r="D63" s="1"/>
      <c r="E63" s="8"/>
      <c r="F63" s="1"/>
      <c r="G63" s="1"/>
      <c r="H63" s="1"/>
      <c r="I63" s="243" t="s">
        <v>27</v>
      </c>
      <c r="J63" s="238"/>
      <c r="K63" s="238"/>
      <c r="L63" s="5"/>
      <c r="M63" s="5"/>
      <c r="N63" s="5"/>
    </row>
    <row r="64" spans="1:14">
      <c r="A64" s="1"/>
      <c r="B64" s="1"/>
      <c r="C64" s="1"/>
      <c r="D64" s="1"/>
      <c r="E64" s="8"/>
      <c r="F64" s="1"/>
      <c r="G64" s="1"/>
      <c r="H64" s="1"/>
      <c r="I64" s="244"/>
      <c r="J64" s="238"/>
      <c r="K64" s="238"/>
      <c r="L64" s="1"/>
      <c r="M64" s="1"/>
      <c r="N64" s="1"/>
    </row>
    <row r="65" spans="1:14">
      <c r="A65" s="1"/>
      <c r="B65" s="1"/>
      <c r="C65" s="1"/>
      <c r="D65" s="1"/>
      <c r="E65" s="8"/>
      <c r="F65" s="1"/>
      <c r="G65" s="1"/>
      <c r="H65" s="1"/>
      <c r="I65" s="1"/>
      <c r="J65" s="1"/>
      <c r="K65" s="1"/>
      <c r="L65" s="1"/>
      <c r="M65" s="1"/>
      <c r="N65" s="1"/>
    </row>
    <row r="66" spans="1:14" ht="26.25">
      <c r="A66" s="245" t="s">
        <v>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2"/>
      <c r="N66" s="22"/>
    </row>
    <row r="67" spans="1:14" ht="26.25">
      <c r="A67" s="246" t="s">
        <v>29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8"/>
      <c r="M67" s="22"/>
      <c r="N67" s="22"/>
    </row>
    <row r="68" spans="1:14" ht="60.75" customHeight="1">
      <c r="A68" s="23" t="s">
        <v>31</v>
      </c>
      <c r="B68" s="23" t="s">
        <v>32</v>
      </c>
      <c r="C68" s="23" t="s">
        <v>33</v>
      </c>
      <c r="D68" s="23" t="s">
        <v>34</v>
      </c>
      <c r="E68" s="23" t="s">
        <v>35</v>
      </c>
      <c r="F68" s="23" t="s">
        <v>36</v>
      </c>
      <c r="G68" s="23" t="s">
        <v>37</v>
      </c>
      <c r="H68" s="23" t="s">
        <v>38</v>
      </c>
      <c r="I68" s="23" t="s">
        <v>39</v>
      </c>
      <c r="J68" s="23" t="s">
        <v>40</v>
      </c>
      <c r="K68" s="25" t="s">
        <v>41</v>
      </c>
      <c r="L68" s="23" t="s">
        <v>85</v>
      </c>
      <c r="M68" s="27"/>
      <c r="N68" s="27"/>
    </row>
    <row r="69" spans="1:14" ht="93.75" customHeight="1">
      <c r="A69" s="29"/>
      <c r="B69" s="28"/>
      <c r="C69" s="29"/>
      <c r="D69" s="29" t="s">
        <v>87</v>
      </c>
      <c r="E69" s="29" t="str">
        <f>VLOOKUP(D69,'KHO TNJ'!$B$6:$C1071,2,FALSE)</f>
        <v>CX1VVU0592</v>
      </c>
      <c r="F69" s="29"/>
      <c r="G69" s="31" t="s">
        <v>53</v>
      </c>
      <c r="H69" s="31">
        <v>1</v>
      </c>
      <c r="I69" s="29"/>
      <c r="J69" s="32"/>
      <c r="K69" s="32"/>
      <c r="L69" s="32">
        <v>20</v>
      </c>
      <c r="M69" s="35"/>
      <c r="N69" s="35"/>
    </row>
    <row r="70" spans="1:14" ht="102" customHeight="1">
      <c r="A70" s="29"/>
      <c r="B70" s="28"/>
      <c r="C70" s="29"/>
      <c r="D70" s="29" t="s">
        <v>93</v>
      </c>
      <c r="E70" s="29" t="str">
        <f>VLOOKUP(D70,'KHO TNJ'!$B$6:$C1071,2,FALSE)</f>
        <v>CX1VVU0594</v>
      </c>
      <c r="F70" s="29"/>
      <c r="G70" s="31" t="s">
        <v>53</v>
      </c>
      <c r="H70" s="31">
        <v>1</v>
      </c>
      <c r="I70" s="29"/>
      <c r="J70" s="32"/>
      <c r="K70" s="32"/>
      <c r="L70" s="32">
        <v>20</v>
      </c>
      <c r="M70" s="35"/>
      <c r="N70" s="35"/>
    </row>
    <row r="71" spans="1:14" ht="102" customHeight="1">
      <c r="A71" s="29"/>
      <c r="B71" s="28"/>
      <c r="C71" s="29"/>
      <c r="D71" s="29" t="s">
        <v>98</v>
      </c>
      <c r="E71" s="29" t="str">
        <f>VLOOKUP(D71,'KHO TNJ'!$B$6:$C1071,2,FALSE)</f>
        <v>CX1NOA0635</v>
      </c>
      <c r="F71" s="29"/>
      <c r="G71" s="31" t="s">
        <v>53</v>
      </c>
      <c r="H71" s="31">
        <v>1</v>
      </c>
      <c r="I71" s="29"/>
      <c r="J71" s="32"/>
      <c r="K71" s="32"/>
      <c r="L71" s="32">
        <v>20</v>
      </c>
      <c r="M71" s="35"/>
      <c r="N71" s="35"/>
    </row>
    <row r="72" spans="1:14" ht="102" customHeight="1">
      <c r="A72" s="29"/>
      <c r="B72" s="28"/>
      <c r="C72" s="29"/>
      <c r="D72" s="28" t="s">
        <v>102</v>
      </c>
      <c r="E72" s="29" t="str">
        <f>VLOOKUP(D72,'KHO TNJ'!$B$6:$C1071,2,FALSE)</f>
        <v>CX1NOA0545</v>
      </c>
      <c r="F72" s="29"/>
      <c r="G72" s="31" t="s">
        <v>51</v>
      </c>
      <c r="H72" s="37">
        <v>40</v>
      </c>
      <c r="I72" s="29"/>
      <c r="J72" s="32"/>
      <c r="K72" s="32"/>
      <c r="L72" s="32">
        <v>880</v>
      </c>
      <c r="M72" s="35"/>
      <c r="N72" s="35"/>
    </row>
    <row r="73" spans="1:14" ht="102" customHeight="1">
      <c r="A73" s="29"/>
      <c r="B73" s="28"/>
      <c r="C73" s="29"/>
      <c r="D73" s="28" t="s">
        <v>106</v>
      </c>
      <c r="E73" s="29" t="str">
        <f>VLOOKUP(D73,'KHO TNJ'!$B$6:$C1071,2,FALSE)</f>
        <v>CX1VVU0588</v>
      </c>
      <c r="F73" s="29"/>
      <c r="G73" s="31" t="s">
        <v>53</v>
      </c>
      <c r="H73" s="37">
        <v>1</v>
      </c>
      <c r="I73" s="29"/>
      <c r="J73" s="32"/>
      <c r="K73" s="32"/>
      <c r="L73" s="32">
        <v>20</v>
      </c>
      <c r="M73" s="35"/>
      <c r="N73" s="35"/>
    </row>
    <row r="74" spans="1:14" ht="102" customHeight="1">
      <c r="A74" s="29"/>
      <c r="B74" s="28"/>
      <c r="C74" s="29"/>
      <c r="D74" s="28" t="s">
        <v>110</v>
      </c>
      <c r="E74" s="29" t="str">
        <f>VLOOKUP(D74,'KHO TNJ'!$B$6:$C1071,2,FALSE)</f>
        <v>CX1VVU0582</v>
      </c>
      <c r="F74" s="29"/>
      <c r="G74" s="31" t="s">
        <v>53</v>
      </c>
      <c r="H74" s="37">
        <v>1</v>
      </c>
      <c r="I74" s="29"/>
      <c r="J74" s="32"/>
      <c r="K74" s="32"/>
      <c r="L74" s="32">
        <v>20</v>
      </c>
      <c r="M74" s="35"/>
      <c r="N74" s="35"/>
    </row>
    <row r="75" spans="1:14" ht="102" customHeight="1">
      <c r="A75" s="29"/>
      <c r="B75" s="28"/>
      <c r="C75" s="29"/>
      <c r="D75" s="28" t="s">
        <v>113</v>
      </c>
      <c r="E75" s="29" t="str">
        <f>VLOOKUP(D75,'KHO TNJ'!$B$6:$C1071,2,FALSE)</f>
        <v>CX1NOA0510</v>
      </c>
      <c r="F75" s="29"/>
      <c r="G75" s="31" t="s">
        <v>51</v>
      </c>
      <c r="H75" s="31">
        <v>80</v>
      </c>
      <c r="I75" s="29"/>
      <c r="J75" s="32"/>
      <c r="K75" s="32"/>
      <c r="L75" s="32">
        <v>820</v>
      </c>
      <c r="M75" s="35"/>
      <c r="N75" s="35"/>
    </row>
    <row r="76" spans="1:14" ht="102" customHeight="1">
      <c r="A76" s="29"/>
      <c r="B76" s="28"/>
      <c r="C76" s="29"/>
      <c r="D76" s="28" t="s">
        <v>117</v>
      </c>
      <c r="E76" s="29" t="str">
        <f>VLOOKUP(D76,'KHO TNJ'!$B$6:$C1071,2,FALSE)</f>
        <v>CX1VVU0565</v>
      </c>
      <c r="F76" s="29"/>
      <c r="G76" s="31" t="s">
        <v>53</v>
      </c>
      <c r="H76" s="31">
        <v>1</v>
      </c>
      <c r="I76" s="29"/>
      <c r="J76" s="32"/>
      <c r="K76" s="32"/>
      <c r="L76" s="32">
        <v>20</v>
      </c>
      <c r="M76" s="35"/>
      <c r="N76" s="35"/>
    </row>
    <row r="77" spans="1:14" ht="102" customHeight="1">
      <c r="A77" s="29"/>
      <c r="B77" s="28"/>
      <c r="C77" s="29"/>
      <c r="D77" s="29" t="s">
        <v>120</v>
      </c>
      <c r="E77" s="29" t="str">
        <f>VLOOKUP(D77,'KHO TNJ'!$B$6:$C1071,2,FALSE)</f>
        <v>CX1KLO0607</v>
      </c>
      <c r="F77" s="29"/>
      <c r="G77" s="31" t="s">
        <v>53</v>
      </c>
      <c r="H77" s="31">
        <v>1</v>
      </c>
      <c r="I77" s="29"/>
      <c r="J77" s="32"/>
      <c r="K77" s="32"/>
      <c r="L77" s="32">
        <v>20</v>
      </c>
      <c r="M77" s="35"/>
      <c r="N77" s="35"/>
    </row>
    <row r="78" spans="1:14" ht="102" customHeight="1">
      <c r="A78" s="29"/>
      <c r="B78" s="28"/>
      <c r="C78" s="29"/>
      <c r="D78" s="29" t="s">
        <v>123</v>
      </c>
      <c r="E78" s="29" t="str">
        <f>VLOOKUP(D78,'KHO TNJ'!$B$6:$C1071,2,FALSE)</f>
        <v>CX1RBI0563</v>
      </c>
      <c r="F78" s="29"/>
      <c r="G78" s="31" t="s">
        <v>53</v>
      </c>
      <c r="H78" s="31">
        <v>1</v>
      </c>
      <c r="I78" s="29"/>
      <c r="J78" s="32"/>
      <c r="K78" s="32"/>
      <c r="L78" s="32">
        <v>20</v>
      </c>
      <c r="M78" s="35"/>
      <c r="N78" s="35"/>
    </row>
    <row r="79" spans="1:14" ht="102" customHeight="1">
      <c r="A79" s="29"/>
      <c r="B79" s="28"/>
      <c r="C79" s="29"/>
      <c r="D79" s="28" t="s">
        <v>126</v>
      </c>
      <c r="E79" s="29" t="str">
        <f>VLOOKUP(D79,'KHO TNJ'!$B$6:$C1071,2,FALSE)</f>
        <v>CX1JTE0511</v>
      </c>
      <c r="F79" s="29"/>
      <c r="G79" s="31" t="s">
        <v>53</v>
      </c>
      <c r="H79" s="31">
        <v>2</v>
      </c>
      <c r="I79" s="29"/>
      <c r="J79" s="32"/>
      <c r="K79" s="32"/>
      <c r="L79" s="32">
        <v>40</v>
      </c>
      <c r="M79" s="35"/>
      <c r="N79" s="35"/>
    </row>
    <row r="80" spans="1:14" ht="102" customHeight="1">
      <c r="A80" s="29"/>
      <c r="B80" s="28"/>
      <c r="C80" s="29"/>
      <c r="D80" s="28" t="s">
        <v>130</v>
      </c>
      <c r="E80" s="29" t="str">
        <f>VLOOKUP(D80,'KHO TNJ'!$B$6:$C1071,2,FALSE)</f>
        <v>CX1NOA0636</v>
      </c>
      <c r="F80" s="29"/>
      <c r="G80" s="31" t="s">
        <v>53</v>
      </c>
      <c r="H80" s="31">
        <v>1</v>
      </c>
      <c r="I80" s="29"/>
      <c r="J80" s="32"/>
      <c r="K80" s="32"/>
      <c r="L80" s="32">
        <v>20</v>
      </c>
      <c r="M80" s="35"/>
      <c r="N80" s="35"/>
    </row>
    <row r="81" spans="1:14" ht="102" customHeight="1">
      <c r="A81" s="29"/>
      <c r="B81" s="28"/>
      <c r="C81" s="29"/>
      <c r="D81" s="28" t="s">
        <v>136</v>
      </c>
      <c r="E81" s="29" t="str">
        <f>VLOOKUP(D81,'KHO TNJ'!$B$6:$C1071,2,FALSE)</f>
        <v>CX1NOA0637</v>
      </c>
      <c r="F81" s="29"/>
      <c r="G81" s="31" t="s">
        <v>53</v>
      </c>
      <c r="H81" s="31">
        <v>1</v>
      </c>
      <c r="I81" s="29"/>
      <c r="J81" s="32"/>
      <c r="K81" s="32"/>
      <c r="L81" s="32">
        <v>21</v>
      </c>
      <c r="M81" s="35"/>
      <c r="N81" s="35"/>
    </row>
    <row r="82" spans="1:14" ht="102" customHeight="1">
      <c r="A82" s="29"/>
      <c r="B82" s="28"/>
      <c r="C82" s="29"/>
      <c r="D82" s="28" t="s">
        <v>139</v>
      </c>
      <c r="E82" s="29" t="str">
        <f>VLOOKUP(D82,'KHO TNJ'!$B$6:$C1071,2,FALSE)</f>
        <v>CX1NOA0638</v>
      </c>
      <c r="F82" s="29"/>
      <c r="G82" s="31" t="s">
        <v>53</v>
      </c>
      <c r="H82" s="31">
        <v>1</v>
      </c>
      <c r="I82" s="29"/>
      <c r="J82" s="32"/>
      <c r="K82" s="32"/>
      <c r="L82" s="32">
        <v>14</v>
      </c>
      <c r="M82" s="35"/>
      <c r="N82" s="35"/>
    </row>
    <row r="83" spans="1:14" ht="102" customHeight="1">
      <c r="A83" s="29"/>
      <c r="B83" s="28"/>
      <c r="C83" s="29"/>
      <c r="D83" s="28" t="s">
        <v>143</v>
      </c>
      <c r="E83" s="29">
        <v>517</v>
      </c>
      <c r="F83" s="29"/>
      <c r="G83" s="31"/>
      <c r="H83" s="31"/>
      <c r="I83" s="29"/>
      <c r="J83" s="32"/>
      <c r="K83" s="32"/>
      <c r="L83" s="32">
        <v>6</v>
      </c>
      <c r="M83" s="35"/>
      <c r="N83" s="35"/>
    </row>
    <row r="84" spans="1:14" ht="102" customHeight="1">
      <c r="A84" s="29"/>
      <c r="B84" s="28"/>
      <c r="C84" s="29"/>
      <c r="D84" s="28" t="s">
        <v>145</v>
      </c>
      <c r="E84" s="29" t="str">
        <f>VLOOKUP(D84,'KHO TNJ'!$B$6:$C1071,2,FALSE)</f>
        <v>CX1NOA0440</v>
      </c>
      <c r="F84" s="29"/>
      <c r="G84" s="31" t="s">
        <v>53</v>
      </c>
      <c r="H84" s="31">
        <v>3</v>
      </c>
      <c r="I84" s="29"/>
      <c r="J84" s="32"/>
      <c r="K84" s="32"/>
      <c r="L84" s="32">
        <v>60</v>
      </c>
      <c r="M84" s="35"/>
      <c r="N84" s="35"/>
    </row>
    <row r="85" spans="1:14" ht="102" customHeight="1">
      <c r="A85" s="29"/>
      <c r="B85" s="28"/>
      <c r="C85" s="29"/>
      <c r="D85" s="43" t="s">
        <v>150</v>
      </c>
      <c r="E85" s="29" t="str">
        <f>VLOOKUP(D85,'KHO TNJ'!$B$6:$C1071,2,FALSE)</f>
        <v>CX1NOA0640</v>
      </c>
      <c r="F85" s="29"/>
      <c r="G85" s="31" t="s">
        <v>53</v>
      </c>
      <c r="H85" s="31">
        <v>2</v>
      </c>
      <c r="I85" s="29"/>
      <c r="J85" s="32"/>
      <c r="K85" s="32"/>
    </row>
    <row r="86" spans="1:14" ht="99" customHeight="1">
      <c r="A86" s="29"/>
      <c r="B86" s="28"/>
      <c r="C86" s="29"/>
      <c r="D86" s="43" t="s">
        <v>155</v>
      </c>
      <c r="E86" s="29">
        <v>450</v>
      </c>
      <c r="F86" s="29"/>
      <c r="G86" s="31"/>
      <c r="H86" s="37"/>
      <c r="I86" s="29"/>
      <c r="J86" s="32"/>
      <c r="K86" s="32"/>
      <c r="L86" s="32">
        <v>40</v>
      </c>
      <c r="M86" s="35"/>
      <c r="N86" s="35"/>
    </row>
    <row r="87" spans="1:14" ht="99" customHeight="1">
      <c r="A87" s="29"/>
      <c r="B87" s="28"/>
      <c r="C87" s="29"/>
      <c r="D87" s="28" t="s">
        <v>158</v>
      </c>
      <c r="E87" s="29" t="str">
        <f>VLOOKUP(D87,'KHO TNJ'!$B$6:$C1071,2,FALSE)</f>
        <v>CX1NOA0081</v>
      </c>
      <c r="F87" s="29"/>
      <c r="G87" s="31" t="s">
        <v>53</v>
      </c>
      <c r="H87" s="37">
        <v>2</v>
      </c>
      <c r="I87" s="29"/>
      <c r="J87" s="32"/>
      <c r="K87" s="32"/>
      <c r="L87" s="32">
        <v>40</v>
      </c>
      <c r="M87" s="35"/>
      <c r="N87" s="35"/>
    </row>
    <row r="88" spans="1:14" ht="81" customHeight="1">
      <c r="A88" s="28"/>
      <c r="B88" s="28"/>
      <c r="C88" s="28"/>
      <c r="D88" s="28" t="s">
        <v>161</v>
      </c>
      <c r="E88" s="29" t="str">
        <f>VLOOKUP(D88,'KHO TNJ'!$B$6:$C1071,2,FALSE)</f>
        <v>CX1NOA0079</v>
      </c>
      <c r="F88" s="28"/>
      <c r="G88" s="31" t="s">
        <v>53</v>
      </c>
      <c r="H88" s="37">
        <v>6</v>
      </c>
      <c r="I88" s="29"/>
      <c r="J88" s="32"/>
      <c r="K88" s="32"/>
      <c r="L88" s="32">
        <v>120</v>
      </c>
      <c r="M88" s="35"/>
      <c r="N88" s="35"/>
    </row>
    <row r="89" spans="1:14" ht="104.25" customHeight="1">
      <c r="A89" s="28"/>
      <c r="B89" s="28"/>
      <c r="C89" s="28"/>
      <c r="D89" s="28" t="s">
        <v>165</v>
      </c>
      <c r="E89" s="29" t="str">
        <f>VLOOKUP(D89,'KHO TNJ'!$B$6:$C1071,2,FALSE)</f>
        <v>CX1NOA0235</v>
      </c>
      <c r="F89" s="28"/>
      <c r="G89" s="31" t="s">
        <v>53</v>
      </c>
      <c r="H89" s="37">
        <v>2</v>
      </c>
      <c r="I89" s="29"/>
      <c r="J89" s="32"/>
      <c r="K89" s="32"/>
      <c r="L89" s="32">
        <v>40</v>
      </c>
      <c r="M89" s="35"/>
      <c r="N89" s="35"/>
    </row>
    <row r="90" spans="1:14" ht="96" customHeight="1">
      <c r="A90" s="28"/>
      <c r="B90" s="28"/>
      <c r="C90" s="28"/>
      <c r="D90" s="43" t="s">
        <v>169</v>
      </c>
      <c r="E90" s="29" t="str">
        <f>VLOOKUP(D90,'KHO TNJ'!$B$6:$C1071,2,FALSE)</f>
        <v>CX1NOA0641</v>
      </c>
      <c r="F90" s="28"/>
      <c r="G90" s="31" t="s">
        <v>53</v>
      </c>
      <c r="H90" s="37">
        <v>3</v>
      </c>
      <c r="I90" s="29"/>
      <c r="J90" s="32"/>
      <c r="K90" s="32"/>
      <c r="L90" s="32"/>
      <c r="M90" s="35"/>
      <c r="N90" s="35"/>
    </row>
    <row r="91" spans="1:14" ht="79.5" customHeight="1">
      <c r="A91" s="28"/>
      <c r="B91" s="28"/>
      <c r="C91" s="28"/>
      <c r="D91" s="43" t="s">
        <v>171</v>
      </c>
      <c r="E91" s="29"/>
      <c r="F91" s="28"/>
      <c r="G91" s="31" t="s">
        <v>53</v>
      </c>
      <c r="H91" s="37"/>
      <c r="I91" s="29"/>
      <c r="J91" s="32"/>
      <c r="K91" s="32"/>
      <c r="L91" s="32">
        <v>134.80000000000001</v>
      </c>
      <c r="M91" s="35"/>
      <c r="N91" s="35"/>
    </row>
    <row r="92" spans="1:14" ht="79.5" customHeight="1">
      <c r="A92" s="28"/>
      <c r="B92" s="28"/>
      <c r="C92" s="28"/>
      <c r="D92" s="43" t="s">
        <v>174</v>
      </c>
      <c r="E92" s="29" t="str">
        <f>VLOOKUP(D92,'KHO TNJ'!$B$6:$C1071,2,FALSE)</f>
        <v>CX1NOA0642</v>
      </c>
      <c r="F92" s="28"/>
      <c r="G92" s="31" t="s">
        <v>53</v>
      </c>
      <c r="H92" s="37">
        <v>4</v>
      </c>
      <c r="I92" s="29"/>
      <c r="J92" s="32"/>
      <c r="K92" s="32"/>
      <c r="L92" s="32"/>
      <c r="M92" s="35"/>
      <c r="N92" s="35"/>
    </row>
    <row r="93" spans="1:14" ht="98.25" customHeight="1">
      <c r="A93" s="28"/>
      <c r="B93" s="28"/>
      <c r="C93" s="28"/>
      <c r="D93" s="43" t="s">
        <v>177</v>
      </c>
      <c r="E93" s="29">
        <v>679</v>
      </c>
      <c r="F93" s="28"/>
      <c r="G93" s="31" t="s">
        <v>178</v>
      </c>
      <c r="H93" s="37"/>
      <c r="I93" s="29"/>
      <c r="J93" s="32"/>
      <c r="K93" s="32"/>
      <c r="L93" s="32">
        <v>0.1</v>
      </c>
      <c r="M93" s="35"/>
      <c r="N93" s="35"/>
    </row>
    <row r="94" spans="1:14" ht="98.25" customHeight="1">
      <c r="A94" s="28"/>
      <c r="B94" s="28"/>
      <c r="C94" s="28"/>
      <c r="D94" s="28" t="s">
        <v>180</v>
      </c>
      <c r="E94" s="29" t="str">
        <f>VLOOKUP(D94,'KHO TNJ'!$B$6:$C1071,2,FALSE)</f>
        <v>CX1NOA0278</v>
      </c>
      <c r="F94" s="28"/>
      <c r="G94" s="31" t="s">
        <v>53</v>
      </c>
      <c r="H94" s="37">
        <v>2</v>
      </c>
      <c r="I94" s="29"/>
      <c r="J94" s="32"/>
      <c r="K94" s="32"/>
      <c r="L94" s="32">
        <v>175.4</v>
      </c>
      <c r="M94" s="35"/>
      <c r="N94" s="35"/>
    </row>
    <row r="95" spans="1:14" ht="81" customHeight="1">
      <c r="A95" s="28"/>
      <c r="B95" s="28"/>
      <c r="C95" s="28"/>
      <c r="D95" s="28" t="s">
        <v>185</v>
      </c>
      <c r="E95" s="29" t="str">
        <f>VLOOKUP(D95,'KHO TNJ'!$B$6:$C1071,2,FALSE)</f>
        <v>CX1NOA0561</v>
      </c>
      <c r="F95" s="28"/>
      <c r="G95" s="31" t="s">
        <v>51</v>
      </c>
      <c r="H95" s="37">
        <v>37</v>
      </c>
      <c r="I95" s="29"/>
      <c r="J95" s="32"/>
      <c r="K95" s="32"/>
      <c r="L95" s="32">
        <v>780</v>
      </c>
      <c r="M95" s="35"/>
      <c r="N95" s="35"/>
    </row>
    <row r="96" spans="1:14" ht="82.5" customHeight="1">
      <c r="A96" s="28"/>
      <c r="B96" s="28"/>
      <c r="C96" s="28"/>
      <c r="D96" s="28" t="s">
        <v>188</v>
      </c>
      <c r="E96" s="29" t="str">
        <f>VLOOKUP(D96,'KHO TNJ'!$B$6:$C1071,2,FALSE)</f>
        <v>CX1NOA0508</v>
      </c>
      <c r="F96" s="28"/>
      <c r="G96" s="31" t="s">
        <v>51</v>
      </c>
      <c r="H96" s="37">
        <v>21</v>
      </c>
      <c r="I96" s="39"/>
      <c r="J96" s="29"/>
      <c r="K96" s="37"/>
      <c r="L96" s="38">
        <v>500</v>
      </c>
      <c r="M96" s="38"/>
      <c r="N96" s="38"/>
    </row>
    <row r="97" spans="1:14" ht="77.25" customHeight="1">
      <c r="A97" s="28"/>
      <c r="B97" s="28"/>
      <c r="C97" s="28"/>
      <c r="D97" s="28" t="s">
        <v>190</v>
      </c>
      <c r="E97" s="39"/>
      <c r="F97" s="28"/>
      <c r="G97" s="28"/>
      <c r="H97" s="29"/>
      <c r="I97" s="39"/>
      <c r="J97" s="29"/>
      <c r="K97" s="37"/>
      <c r="L97" s="45">
        <v>20</v>
      </c>
      <c r="M97" s="45"/>
      <c r="N97" s="45"/>
    </row>
    <row r="98" spans="1:14" ht="97.5" customHeight="1">
      <c r="A98" s="28"/>
      <c r="B98" s="28"/>
      <c r="C98" s="28"/>
      <c r="D98" s="28" t="s">
        <v>191</v>
      </c>
      <c r="E98" s="37" t="s">
        <v>192</v>
      </c>
      <c r="F98" s="28"/>
      <c r="G98" s="28"/>
      <c r="H98" s="29"/>
      <c r="I98" s="40"/>
      <c r="J98" s="29"/>
      <c r="K98" s="37"/>
      <c r="L98" s="38">
        <v>20</v>
      </c>
      <c r="M98" s="38"/>
      <c r="N98" s="38"/>
    </row>
    <row r="99" spans="1:14" ht="144.75" customHeight="1">
      <c r="A99" s="28"/>
      <c r="B99" s="28"/>
      <c r="C99" s="28"/>
      <c r="D99" s="28"/>
      <c r="E99" s="39"/>
      <c r="F99" s="28"/>
      <c r="G99" s="28"/>
      <c r="H99" s="29"/>
      <c r="I99" s="40"/>
      <c r="J99" s="29"/>
      <c r="K99" s="37"/>
      <c r="L99" s="38"/>
      <c r="M99" s="38"/>
      <c r="N99" s="38"/>
    </row>
    <row r="100" spans="1:14" ht="103.5" customHeight="1">
      <c r="A100" s="28"/>
      <c r="B100" s="28"/>
      <c r="C100" s="28"/>
      <c r="D100" s="28"/>
      <c r="E100" s="39"/>
      <c r="F100" s="28"/>
      <c r="G100" s="28"/>
      <c r="H100" s="29"/>
      <c r="I100" s="39"/>
      <c r="J100" s="29"/>
      <c r="K100" s="37"/>
      <c r="L100" s="38"/>
      <c r="M100" s="38"/>
      <c r="N100" s="38"/>
    </row>
    <row r="101" spans="1:14" ht="103.5" customHeight="1">
      <c r="A101" s="28"/>
      <c r="B101" s="28"/>
      <c r="C101" s="28"/>
      <c r="D101" s="28"/>
      <c r="E101" s="39"/>
      <c r="F101" s="28"/>
      <c r="G101" s="28"/>
      <c r="H101" s="29"/>
      <c r="I101" s="39"/>
      <c r="J101" s="29"/>
      <c r="K101" s="37"/>
      <c r="L101" s="38"/>
      <c r="M101" s="38"/>
      <c r="N101" s="38"/>
    </row>
    <row r="102" spans="1:14" ht="103.5" customHeight="1">
      <c r="A102" s="28"/>
      <c r="B102" s="28"/>
      <c r="C102" s="28"/>
      <c r="D102" s="28"/>
      <c r="E102" s="39"/>
      <c r="F102" s="28"/>
      <c r="G102" s="28"/>
      <c r="H102" s="29"/>
      <c r="I102" s="39"/>
      <c r="J102" s="29"/>
      <c r="K102" s="37"/>
      <c r="L102" s="38"/>
      <c r="M102" s="38"/>
      <c r="N102" s="38"/>
    </row>
    <row r="103" spans="1:14" ht="109.5" customHeight="1">
      <c r="A103" s="28"/>
      <c r="B103" s="28"/>
      <c r="C103" s="28"/>
      <c r="D103" s="28"/>
      <c r="E103" s="39"/>
      <c r="F103" s="28"/>
      <c r="G103" s="28"/>
      <c r="H103" s="29"/>
      <c r="I103" s="40"/>
      <c r="J103" s="29"/>
      <c r="K103" s="37"/>
      <c r="L103" s="38"/>
      <c r="M103" s="38"/>
      <c r="N103" s="38"/>
    </row>
    <row r="104" spans="1:14" ht="109.5" customHeight="1">
      <c r="A104" s="28"/>
      <c r="B104" s="28"/>
      <c r="C104" s="28"/>
      <c r="D104" s="28"/>
      <c r="E104" s="39"/>
      <c r="F104" s="28"/>
      <c r="G104" s="28"/>
      <c r="H104" s="29"/>
      <c r="I104" s="40"/>
      <c r="J104" s="29"/>
      <c r="K104" s="37"/>
      <c r="L104" s="38"/>
      <c r="M104" s="38"/>
      <c r="N104" s="38"/>
    </row>
    <row r="105" spans="1:14" ht="109.5" customHeight="1">
      <c r="A105" s="28"/>
      <c r="B105" s="28"/>
      <c r="C105" s="28"/>
      <c r="D105" s="28"/>
      <c r="E105" s="39"/>
      <c r="F105" s="28"/>
      <c r="G105" s="28"/>
      <c r="H105" s="29"/>
      <c r="I105" s="40"/>
      <c r="J105" s="29"/>
      <c r="K105" s="37"/>
      <c r="L105" s="38"/>
      <c r="M105" s="38"/>
      <c r="N105" s="38"/>
    </row>
    <row r="106" spans="1:14" ht="109.5" customHeight="1">
      <c r="A106" s="28"/>
      <c r="B106" s="28"/>
      <c r="C106" s="28"/>
      <c r="D106" s="28"/>
      <c r="E106" s="39"/>
      <c r="F106" s="28"/>
      <c r="G106" s="28"/>
      <c r="H106" s="29"/>
      <c r="I106" s="40"/>
      <c r="J106" s="29"/>
      <c r="K106" s="37"/>
      <c r="L106" s="38"/>
      <c r="M106" s="38"/>
      <c r="N106" s="38"/>
    </row>
    <row r="107" spans="1:14" ht="109.5" customHeight="1">
      <c r="A107" s="28"/>
      <c r="B107" s="28"/>
      <c r="C107" s="28"/>
      <c r="D107" s="28"/>
      <c r="E107" s="39"/>
      <c r="F107" s="28"/>
      <c r="G107" s="28"/>
      <c r="H107" s="29"/>
      <c r="I107" s="40"/>
      <c r="J107" s="29"/>
      <c r="K107" s="37"/>
      <c r="L107" s="38"/>
      <c r="M107" s="38"/>
      <c r="N107" s="38"/>
    </row>
    <row r="108" spans="1:14" ht="109.5" customHeight="1">
      <c r="A108" s="28"/>
      <c r="B108" s="28"/>
      <c r="C108" s="28"/>
      <c r="D108" s="28"/>
      <c r="E108" s="39"/>
      <c r="F108" s="28"/>
      <c r="G108" s="28"/>
      <c r="H108" s="29"/>
      <c r="I108" s="40"/>
      <c r="J108" s="29"/>
      <c r="K108" s="37"/>
      <c r="L108" s="38"/>
      <c r="M108" s="38"/>
      <c r="N108" s="38"/>
    </row>
    <row r="109" spans="1:14" ht="115.5" customHeight="1">
      <c r="A109" s="28"/>
      <c r="B109" s="28"/>
      <c r="C109" s="28"/>
      <c r="D109" s="28"/>
      <c r="E109" s="39"/>
      <c r="F109" s="28"/>
      <c r="G109" s="28"/>
      <c r="H109" s="29"/>
      <c r="I109" s="40"/>
      <c r="J109" s="29"/>
      <c r="K109" s="37"/>
      <c r="L109" s="38"/>
      <c r="M109" s="38"/>
      <c r="N109" s="38"/>
    </row>
    <row r="110" spans="1:14" ht="116.25" customHeight="1">
      <c r="A110" s="28"/>
      <c r="B110" s="28"/>
      <c r="C110" s="28"/>
      <c r="D110" s="28"/>
      <c r="E110" s="39"/>
      <c r="F110" s="28"/>
      <c r="G110" s="28"/>
      <c r="H110" s="29"/>
      <c r="I110" s="39"/>
      <c r="J110" s="29"/>
      <c r="K110" s="37"/>
      <c r="L110" s="38"/>
      <c r="M110" s="38"/>
      <c r="N110" s="38"/>
    </row>
    <row r="111" spans="1:14" ht="116.25" customHeight="1">
      <c r="A111" s="28"/>
      <c r="B111" s="28"/>
      <c r="C111" s="28"/>
      <c r="D111" s="28"/>
      <c r="E111" s="39"/>
      <c r="F111" s="28"/>
      <c r="G111" s="44"/>
      <c r="H111" s="29"/>
      <c r="I111" s="40"/>
      <c r="J111" s="29"/>
      <c r="K111" s="37"/>
      <c r="L111" s="38"/>
      <c r="M111" s="38"/>
      <c r="N111" s="38"/>
    </row>
    <row r="112" spans="1:14" ht="112.5" customHeight="1">
      <c r="A112" s="28"/>
      <c r="B112" s="28"/>
      <c r="C112" s="28"/>
      <c r="D112" s="28"/>
      <c r="E112" s="39"/>
      <c r="F112" s="28"/>
      <c r="G112" s="28"/>
      <c r="H112" s="29"/>
      <c r="I112" s="40"/>
      <c r="J112" s="29"/>
      <c r="K112" s="37"/>
      <c r="L112" s="38"/>
      <c r="M112" s="38"/>
      <c r="N112" s="38"/>
    </row>
    <row r="113" spans="1:14" ht="112.5" customHeight="1">
      <c r="A113" s="28"/>
      <c r="B113" s="28"/>
      <c r="C113" s="28"/>
      <c r="D113" s="28"/>
      <c r="E113" s="39"/>
      <c r="F113" s="28"/>
      <c r="G113" s="28"/>
      <c r="H113" s="29"/>
      <c r="I113" s="40"/>
      <c r="J113" s="29"/>
      <c r="K113" s="37"/>
      <c r="L113" s="38"/>
      <c r="M113" s="38"/>
      <c r="N113" s="38"/>
    </row>
    <row r="114" spans="1:14" ht="113.25" customHeight="1">
      <c r="A114" s="28"/>
      <c r="B114" s="28"/>
      <c r="C114" s="28"/>
      <c r="D114" s="28"/>
      <c r="E114" s="39"/>
      <c r="F114" s="28"/>
      <c r="G114" s="28"/>
      <c r="H114" s="29"/>
      <c r="I114" s="40"/>
      <c r="J114" s="29"/>
      <c r="K114" s="37"/>
      <c r="L114" s="38"/>
      <c r="M114" s="38"/>
      <c r="N114" s="38"/>
    </row>
    <row r="115" spans="1:14" ht="96" customHeight="1">
      <c r="A115" s="28"/>
      <c r="B115" s="28"/>
      <c r="C115" s="28"/>
      <c r="D115" s="28"/>
      <c r="E115" s="39"/>
      <c r="F115" s="28"/>
      <c r="G115" s="28"/>
      <c r="H115" s="29"/>
      <c r="I115" s="39"/>
      <c r="J115" s="29"/>
      <c r="K115" s="37"/>
      <c r="L115" s="38"/>
      <c r="M115" s="38"/>
      <c r="N115" s="38"/>
    </row>
    <row r="116" spans="1:14" ht="101.25" customHeight="1">
      <c r="A116" s="28"/>
      <c r="B116" s="28"/>
      <c r="C116" s="28"/>
      <c r="D116" s="46"/>
      <c r="E116" s="39"/>
      <c r="F116" s="28"/>
      <c r="G116" s="28"/>
      <c r="H116" s="29"/>
      <c r="I116" s="39"/>
      <c r="J116" s="29"/>
      <c r="K116" s="37"/>
      <c r="L116" s="38"/>
      <c r="M116" s="38"/>
      <c r="N116" s="38"/>
    </row>
    <row r="117" spans="1:14" ht="123.75" customHeight="1">
      <c r="A117" s="28"/>
      <c r="B117" s="28"/>
      <c r="C117" s="28"/>
      <c r="D117" s="46"/>
      <c r="E117" s="39"/>
      <c r="F117" s="28"/>
      <c r="G117" s="40"/>
      <c r="H117" s="29"/>
      <c r="I117" s="40"/>
      <c r="J117" s="29"/>
      <c r="K117" s="37"/>
      <c r="L117" s="38"/>
      <c r="M117" s="38"/>
      <c r="N117" s="38"/>
    </row>
    <row r="118" spans="1:14" ht="127.5" customHeight="1">
      <c r="A118" s="28"/>
      <c r="B118" s="28"/>
      <c r="C118" s="28"/>
      <c r="D118" s="46"/>
      <c r="E118" s="39"/>
      <c r="F118" s="28"/>
      <c r="G118" s="28"/>
      <c r="H118" s="29"/>
      <c r="I118" s="39"/>
      <c r="J118" s="29"/>
      <c r="K118" s="37"/>
      <c r="L118" s="38"/>
      <c r="M118" s="38"/>
      <c r="N118" s="38"/>
    </row>
    <row r="119" spans="1:14" ht="105" customHeight="1">
      <c r="A119" s="28"/>
      <c r="B119" s="28"/>
      <c r="C119" s="28"/>
      <c r="D119" s="46"/>
      <c r="E119" s="39"/>
      <c r="F119" s="28"/>
      <c r="G119" s="28"/>
      <c r="H119" s="29"/>
      <c r="I119" s="40"/>
      <c r="J119" s="29"/>
      <c r="K119" s="37"/>
      <c r="L119" s="38"/>
      <c r="M119" s="38"/>
      <c r="N119" s="38"/>
    </row>
    <row r="120" spans="1:14" ht="111.75" customHeight="1">
      <c r="A120" s="28"/>
      <c r="B120" s="28"/>
      <c r="C120" s="28"/>
      <c r="D120" s="46"/>
      <c r="E120" s="39"/>
      <c r="F120" s="28"/>
      <c r="G120" s="28"/>
      <c r="H120" s="29"/>
      <c r="I120" s="40"/>
      <c r="J120" s="29"/>
      <c r="K120" s="37"/>
      <c r="L120" s="38"/>
      <c r="M120" s="38"/>
      <c r="N120" s="38"/>
    </row>
    <row r="121" spans="1:14" ht="111.75" customHeight="1">
      <c r="A121" s="28"/>
      <c r="B121" s="28"/>
      <c r="C121" s="28"/>
      <c r="D121" s="46"/>
      <c r="E121" s="39"/>
      <c r="F121" s="28"/>
      <c r="G121" s="28"/>
      <c r="H121" s="29"/>
      <c r="I121" s="40"/>
      <c r="J121" s="29"/>
      <c r="K121" s="37"/>
      <c r="L121" s="38"/>
      <c r="M121" s="38"/>
      <c r="N121" s="38"/>
    </row>
    <row r="122" spans="1:14" ht="111.75" customHeight="1">
      <c r="A122" s="28"/>
      <c r="B122" s="28"/>
      <c r="C122" s="28"/>
      <c r="D122" s="46"/>
      <c r="E122" s="39"/>
      <c r="F122" s="28"/>
      <c r="G122" s="28"/>
      <c r="H122" s="29"/>
      <c r="I122" s="40"/>
      <c r="J122" s="29"/>
      <c r="K122" s="37"/>
      <c r="L122" s="38"/>
      <c r="M122" s="38"/>
      <c r="N122" s="38"/>
    </row>
    <row r="123" spans="1:14" ht="127.5" customHeight="1">
      <c r="A123" s="28"/>
      <c r="B123" s="28"/>
      <c r="C123" s="28"/>
      <c r="D123" s="46"/>
      <c r="E123" s="39"/>
      <c r="F123" s="28"/>
      <c r="G123" s="28"/>
      <c r="H123" s="29"/>
      <c r="I123" s="40"/>
      <c r="J123" s="29"/>
      <c r="K123" s="37"/>
      <c r="L123" s="38"/>
      <c r="M123" s="38"/>
      <c r="N123" s="38"/>
    </row>
    <row r="124" spans="1:14" ht="100.5" customHeight="1">
      <c r="A124" s="28"/>
      <c r="B124" s="28"/>
      <c r="C124" s="28"/>
      <c r="D124" s="46"/>
      <c r="E124" s="39"/>
      <c r="F124" s="28"/>
      <c r="G124" s="28"/>
      <c r="H124" s="29"/>
      <c r="I124" s="40"/>
      <c r="J124" s="29"/>
      <c r="K124" s="37"/>
      <c r="L124" s="38"/>
      <c r="M124" s="38"/>
      <c r="N124" s="38"/>
    </row>
    <row r="125" spans="1:14" ht="123" customHeight="1">
      <c r="A125" s="28"/>
      <c r="B125" s="28"/>
      <c r="C125" s="28"/>
      <c r="D125" s="46"/>
      <c r="E125" s="39"/>
      <c r="F125" s="28"/>
      <c r="G125" s="28"/>
      <c r="H125" s="29"/>
      <c r="I125" s="40"/>
      <c r="J125" s="29"/>
      <c r="K125" s="37"/>
      <c r="L125" s="38"/>
      <c r="M125" s="38"/>
      <c r="N125" s="38"/>
    </row>
    <row r="126" spans="1:14" ht="123" customHeight="1">
      <c r="A126" s="28"/>
      <c r="B126" s="28"/>
      <c r="C126" s="28"/>
      <c r="D126" s="46"/>
      <c r="E126" s="39"/>
      <c r="F126" s="28"/>
      <c r="G126" s="28"/>
      <c r="H126" s="29"/>
      <c r="I126" s="40"/>
      <c r="J126" s="29"/>
      <c r="K126" s="37"/>
      <c r="L126" s="38"/>
      <c r="M126" s="38"/>
      <c r="N126" s="38"/>
    </row>
    <row r="127" spans="1:14" ht="123" customHeight="1">
      <c r="A127" s="28"/>
      <c r="B127" s="28"/>
      <c r="C127" s="28"/>
      <c r="D127" s="28"/>
      <c r="E127" s="39"/>
      <c r="F127" s="28"/>
      <c r="G127" s="28"/>
      <c r="H127" s="29"/>
      <c r="I127" s="39"/>
      <c r="J127" s="29"/>
      <c r="K127" s="37"/>
      <c r="L127" s="38"/>
      <c r="M127" s="38"/>
      <c r="N127" s="38"/>
    </row>
    <row r="128" spans="1:14" ht="123" customHeight="1">
      <c r="A128" s="28"/>
      <c r="B128" s="28"/>
      <c r="C128" s="28"/>
      <c r="D128" s="28"/>
      <c r="E128" s="39"/>
      <c r="F128" s="28"/>
      <c r="G128" s="28"/>
      <c r="H128" s="29"/>
      <c r="I128" s="40"/>
      <c r="J128" s="29"/>
      <c r="K128" s="37"/>
      <c r="L128" s="38"/>
      <c r="M128" s="38"/>
      <c r="N128" s="38"/>
    </row>
    <row r="129" spans="1:14" ht="123" customHeight="1">
      <c r="A129" s="28"/>
      <c r="B129" s="28"/>
      <c r="C129" s="28"/>
      <c r="D129" s="28"/>
      <c r="E129" s="39"/>
      <c r="F129" s="28"/>
      <c r="G129" s="28"/>
      <c r="H129" s="29"/>
      <c r="I129" s="39"/>
      <c r="J129" s="29"/>
      <c r="K129" s="37"/>
      <c r="L129" s="38"/>
      <c r="M129" s="38"/>
      <c r="N129" s="38"/>
    </row>
    <row r="130" spans="1:14" ht="123" customHeight="1">
      <c r="A130" s="28"/>
      <c r="B130" s="28"/>
      <c r="C130" s="28"/>
      <c r="D130" s="28"/>
      <c r="E130" s="39"/>
      <c r="F130" s="28"/>
      <c r="G130" s="28"/>
      <c r="H130" s="29"/>
      <c r="I130" s="36"/>
      <c r="J130" s="29"/>
      <c r="K130" s="37"/>
      <c r="L130" s="38"/>
      <c r="M130" s="38"/>
      <c r="N130" s="38"/>
    </row>
    <row r="131" spans="1:14" ht="123" customHeight="1">
      <c r="A131" s="28"/>
      <c r="B131" s="28"/>
      <c r="C131" s="28"/>
      <c r="D131" s="28"/>
      <c r="E131" s="39"/>
      <c r="F131" s="28"/>
      <c r="G131" s="28"/>
      <c r="H131" s="29"/>
      <c r="I131" s="36"/>
      <c r="J131" s="29"/>
      <c r="K131" s="37"/>
      <c r="L131" s="38"/>
      <c r="M131" s="38"/>
      <c r="N131" s="38"/>
    </row>
    <row r="132" spans="1:14" ht="123" customHeight="1">
      <c r="A132" s="28"/>
      <c r="B132" s="28"/>
      <c r="C132" s="28"/>
      <c r="D132" s="28"/>
      <c r="E132" s="39"/>
      <c r="F132" s="28"/>
      <c r="G132" s="28"/>
      <c r="H132" s="29"/>
      <c r="I132" s="36"/>
      <c r="J132" s="29"/>
      <c r="K132" s="37"/>
      <c r="L132" s="38"/>
      <c r="M132" s="38"/>
      <c r="N132" s="38"/>
    </row>
    <row r="133" spans="1:14" ht="123" customHeight="1">
      <c r="A133" s="28"/>
      <c r="B133" s="28"/>
      <c r="C133" s="28"/>
      <c r="D133" s="28"/>
      <c r="E133" s="39"/>
      <c r="F133" s="28"/>
      <c r="G133" s="28"/>
      <c r="H133" s="29"/>
      <c r="I133" s="36"/>
      <c r="J133" s="29"/>
      <c r="K133" s="37"/>
      <c r="L133" s="38"/>
      <c r="M133" s="38"/>
      <c r="N133" s="38"/>
    </row>
    <row r="134" spans="1:14" ht="123" customHeight="1">
      <c r="A134" s="28"/>
      <c r="B134" s="28"/>
      <c r="C134" s="28"/>
      <c r="D134" s="28"/>
      <c r="E134" s="39"/>
      <c r="F134" s="28"/>
      <c r="G134" s="28"/>
      <c r="H134" s="29"/>
      <c r="I134" s="36"/>
      <c r="J134" s="29"/>
      <c r="K134" s="37"/>
      <c r="L134" s="38"/>
      <c r="M134" s="38"/>
      <c r="N134" s="38"/>
    </row>
    <row r="135" spans="1:14" ht="123" customHeight="1">
      <c r="A135" s="28"/>
      <c r="B135" s="28"/>
      <c r="C135" s="28"/>
      <c r="D135" s="28"/>
      <c r="E135" s="39"/>
      <c r="F135" s="28"/>
      <c r="G135" s="28"/>
      <c r="H135" s="29"/>
      <c r="I135" s="39"/>
      <c r="J135" s="29"/>
      <c r="K135" s="37"/>
      <c r="L135" s="38"/>
      <c r="M135" s="38"/>
      <c r="N135" s="38"/>
    </row>
    <row r="136" spans="1:14" ht="123" customHeight="1">
      <c r="A136" s="28"/>
      <c r="B136" s="28"/>
      <c r="C136" s="28"/>
      <c r="D136" s="28"/>
      <c r="E136" s="39"/>
      <c r="F136" s="28"/>
      <c r="G136" s="28"/>
      <c r="H136" s="29"/>
      <c r="I136" s="39"/>
      <c r="J136" s="29"/>
      <c r="K136" s="37"/>
      <c r="L136" s="38"/>
      <c r="M136" s="38"/>
      <c r="N136" s="38"/>
    </row>
    <row r="137" spans="1:14" ht="123" customHeight="1">
      <c r="A137" s="28"/>
      <c r="B137" s="28"/>
      <c r="C137" s="28"/>
      <c r="D137" s="28"/>
      <c r="E137" s="39"/>
      <c r="F137" s="28"/>
      <c r="G137" s="28"/>
      <c r="H137" s="29"/>
      <c r="I137" s="40"/>
      <c r="J137" s="29"/>
      <c r="K137" s="37"/>
      <c r="L137" s="38"/>
      <c r="M137" s="38"/>
      <c r="N137" s="38"/>
    </row>
    <row r="138" spans="1:14" ht="123" customHeight="1">
      <c r="A138" s="28"/>
      <c r="B138" s="28"/>
      <c r="C138" s="28"/>
      <c r="D138" s="28"/>
      <c r="E138" s="39"/>
      <c r="F138" s="28"/>
      <c r="G138" s="28"/>
      <c r="H138" s="29"/>
      <c r="I138" s="40"/>
      <c r="J138" s="29"/>
      <c r="K138" s="37"/>
      <c r="L138" s="38"/>
      <c r="M138" s="38"/>
      <c r="N138" s="38"/>
    </row>
    <row r="139" spans="1:14" ht="123" customHeight="1">
      <c r="A139" s="28"/>
      <c r="B139" s="28"/>
      <c r="C139" s="28"/>
      <c r="D139" s="28"/>
      <c r="E139" s="39"/>
      <c r="F139" s="28"/>
      <c r="G139" s="28"/>
      <c r="H139" s="29"/>
      <c r="I139" s="39"/>
      <c r="J139" s="29"/>
      <c r="K139" s="37"/>
      <c r="L139" s="38"/>
      <c r="M139" s="38"/>
      <c r="N139" s="38"/>
    </row>
    <row r="140" spans="1:14" ht="123" customHeight="1">
      <c r="A140" s="28"/>
      <c r="B140" s="28"/>
      <c r="C140" s="28"/>
      <c r="D140" s="28"/>
      <c r="E140" s="39"/>
      <c r="F140" s="28"/>
      <c r="G140" s="28"/>
      <c r="H140" s="29"/>
      <c r="I140" s="39"/>
      <c r="J140" s="29"/>
      <c r="K140" s="37"/>
      <c r="L140" s="38"/>
      <c r="M140" s="38"/>
      <c r="N140" s="38"/>
    </row>
    <row r="141" spans="1:14" ht="30" customHeight="1">
      <c r="A141" s="263" t="s">
        <v>215</v>
      </c>
      <c r="B141" s="233"/>
      <c r="C141" s="233"/>
      <c r="D141" s="233"/>
      <c r="E141" s="233"/>
      <c r="F141" s="233"/>
      <c r="G141" s="233"/>
      <c r="H141" s="233"/>
      <c r="I141" s="233"/>
      <c r="J141" s="233"/>
      <c r="K141" s="234"/>
      <c r="L141" s="47"/>
      <c r="M141" s="47"/>
      <c r="N141" s="47"/>
    </row>
    <row r="142" spans="1:14" ht="26.25">
      <c r="A142" s="254" t="s">
        <v>219</v>
      </c>
      <c r="B142" s="233"/>
      <c r="C142" s="233"/>
      <c r="D142" s="233"/>
      <c r="E142" s="233"/>
      <c r="F142" s="233"/>
      <c r="G142" s="233"/>
      <c r="H142" s="233"/>
      <c r="I142" s="233"/>
      <c r="J142" s="233"/>
      <c r="K142" s="234"/>
      <c r="L142" s="48"/>
      <c r="M142" s="48"/>
      <c r="N142" s="48"/>
    </row>
    <row r="143" spans="1:14" ht="76.5">
      <c r="A143" s="49"/>
      <c r="B143" s="50" t="s">
        <v>220</v>
      </c>
      <c r="C143" s="50" t="s">
        <v>221</v>
      </c>
      <c r="D143" s="50" t="s">
        <v>35</v>
      </c>
      <c r="E143" s="51" t="s">
        <v>223</v>
      </c>
      <c r="F143" s="50" t="s">
        <v>224</v>
      </c>
      <c r="G143" s="50" t="s">
        <v>225</v>
      </c>
      <c r="H143" s="50" t="s">
        <v>226</v>
      </c>
      <c r="I143" s="50" t="s">
        <v>228</v>
      </c>
      <c r="J143" s="50" t="s">
        <v>229</v>
      </c>
      <c r="K143" s="52" t="s">
        <v>230</v>
      </c>
      <c r="L143" s="50" t="s">
        <v>231</v>
      </c>
      <c r="M143" s="53"/>
      <c r="N143" s="53"/>
    </row>
    <row r="144" spans="1:14" ht="20.25">
      <c r="A144" s="261" t="s">
        <v>232</v>
      </c>
      <c r="B144" s="233"/>
      <c r="C144" s="233"/>
      <c r="D144" s="233"/>
      <c r="E144" s="233"/>
      <c r="F144" s="233"/>
      <c r="G144" s="233"/>
      <c r="H144" s="233"/>
      <c r="I144" s="233"/>
      <c r="J144" s="233"/>
      <c r="K144" s="234"/>
      <c r="L144" s="54"/>
      <c r="M144" s="54"/>
      <c r="N144" s="54"/>
    </row>
    <row r="145" spans="1:14" ht="99" customHeight="1">
      <c r="A145" s="264"/>
      <c r="B145" s="28">
        <v>1</v>
      </c>
      <c r="C145" s="28" t="s">
        <v>236</v>
      </c>
      <c r="D145" s="28" t="str">
        <f t="array" ref="D145">IF(C145="","",IFERROR(INDEX('KHO TNJ'!$C$6:$C1071,MATCH(C145,'KHO TNJ'!$B$6:$B1071,0)),"#N/A"))</f>
        <v>CX1LOC0016</v>
      </c>
      <c r="E145" s="39"/>
      <c r="F145" s="28" t="s">
        <v>238</v>
      </c>
      <c r="G145" s="28">
        <v>0.05</v>
      </c>
      <c r="H145" s="28">
        <v>5</v>
      </c>
      <c r="I145" s="40">
        <f t="shared" ref="I145:I154" si="0">$G145*$H145/100</f>
        <v>2.5000000000000001E-3</v>
      </c>
      <c r="J145" s="56">
        <f t="shared" ref="J145:J154" si="1">$G145+$I145</f>
        <v>5.2500000000000005E-2</v>
      </c>
      <c r="K145" s="57">
        <f>($G145+$I145)*THONG_TIN_CHUNG!B$13</f>
        <v>1.05</v>
      </c>
      <c r="L145" s="58">
        <v>0</v>
      </c>
      <c r="M145" s="59"/>
      <c r="N145" s="59"/>
    </row>
    <row r="146" spans="1:14" ht="99.75" customHeight="1">
      <c r="A146" s="250"/>
      <c r="B146" s="28">
        <v>2</v>
      </c>
      <c r="C146" s="28" t="s">
        <v>241</v>
      </c>
      <c r="D146" s="28" t="str">
        <f t="array" ref="D146">IF(C146="","",IFERROR(INDEX('KHO TNJ'!$C$6:$C1071,MATCH(C146,'KHO TNJ'!$B$6:$B1071,0)),"#N/A"))</f>
        <v>CX2LOC0155</v>
      </c>
      <c r="E146" s="39"/>
      <c r="F146" s="28" t="s">
        <v>238</v>
      </c>
      <c r="G146" s="28">
        <v>0.05</v>
      </c>
      <c r="H146" s="28">
        <v>5</v>
      </c>
      <c r="I146" s="40">
        <f t="shared" si="0"/>
        <v>2.5000000000000001E-3</v>
      </c>
      <c r="J146" s="56">
        <f t="shared" si="1"/>
        <v>5.2500000000000005E-2</v>
      </c>
      <c r="K146" s="57">
        <f>($G146+$I146)*THONG_TIN_CHUNG!B$13</f>
        <v>1.05</v>
      </c>
      <c r="L146" s="58">
        <v>0</v>
      </c>
      <c r="M146" s="59"/>
      <c r="N146" s="59"/>
    </row>
    <row r="147" spans="1:14" ht="99.75" customHeight="1">
      <c r="A147" s="250"/>
      <c r="B147" s="28">
        <v>3</v>
      </c>
      <c r="C147" s="28" t="s">
        <v>245</v>
      </c>
      <c r="D147" s="28" t="str">
        <f t="array" ref="D147">IF(C147="","",IFERROR(INDEX('KHO TNJ'!$C$6:$C1071,MATCH(C147,'KHO TNJ'!$B$6:$B1071,0)),"#N/A"))</f>
        <v>CX1NOA0031</v>
      </c>
      <c r="E147" s="39"/>
      <c r="F147" s="28" t="s">
        <v>53</v>
      </c>
      <c r="G147" s="28">
        <v>0.5</v>
      </c>
      <c r="H147" s="28">
        <v>5</v>
      </c>
      <c r="I147" s="40">
        <f t="shared" si="0"/>
        <v>2.5000000000000001E-2</v>
      </c>
      <c r="J147" s="56">
        <f t="shared" si="1"/>
        <v>0.52500000000000002</v>
      </c>
      <c r="K147" s="57">
        <f>($G147+$I147)*THONG_TIN_CHUNG!B$13</f>
        <v>10.5</v>
      </c>
      <c r="L147" s="58">
        <v>0</v>
      </c>
      <c r="M147" s="59"/>
      <c r="N147" s="59"/>
    </row>
    <row r="148" spans="1:14" ht="96.75" customHeight="1">
      <c r="A148" s="250"/>
      <c r="B148" s="28">
        <v>4</v>
      </c>
      <c r="C148" s="28" t="s">
        <v>248</v>
      </c>
      <c r="D148" s="28" t="str">
        <f t="array" ref="D148">IF(C148="","",IFERROR(INDEX('KHO TNJ'!$C$6:$C1071,MATCH(C148,'KHO TNJ'!$B$6:$B1071,0)),"#N/A"))</f>
        <v>CX1HDU0032</v>
      </c>
      <c r="E148" s="39"/>
      <c r="F148" s="28" t="s">
        <v>53</v>
      </c>
      <c r="G148" s="28">
        <v>0.125</v>
      </c>
      <c r="H148" s="28">
        <v>5</v>
      </c>
      <c r="I148" s="40">
        <f t="shared" si="0"/>
        <v>6.2500000000000003E-3</v>
      </c>
      <c r="J148" s="56">
        <f t="shared" si="1"/>
        <v>0.13125000000000001</v>
      </c>
      <c r="K148" s="57">
        <f>($G148+$I148)*THONG_TIN_CHUNG!B$13</f>
        <v>2.625</v>
      </c>
      <c r="L148" s="58">
        <v>0</v>
      </c>
      <c r="M148" s="59"/>
      <c r="N148" s="59"/>
    </row>
    <row r="149" spans="1:14" ht="89.25" customHeight="1">
      <c r="A149" s="250"/>
      <c r="B149" s="28">
        <v>5</v>
      </c>
      <c r="C149" s="28" t="s">
        <v>249</v>
      </c>
      <c r="D149" s="28" t="str">
        <f t="array" ref="D149">IF(C149="","",IFERROR(INDEX('KHO TNJ'!$C$6:$C1071,MATCH(C149,'KHO TNJ'!$B$6:$B1071,0)),"#N/A"))</f>
        <v>#N/A</v>
      </c>
      <c r="E149" s="39"/>
      <c r="F149" s="28" t="s">
        <v>53</v>
      </c>
      <c r="G149" s="28">
        <v>0.1</v>
      </c>
      <c r="H149" s="28">
        <v>5</v>
      </c>
      <c r="I149" s="40">
        <f t="shared" si="0"/>
        <v>5.0000000000000001E-3</v>
      </c>
      <c r="J149" s="56">
        <f t="shared" si="1"/>
        <v>0.10500000000000001</v>
      </c>
      <c r="K149" s="57">
        <f>($G149+$I149)*THONG_TIN_CHUNG!B$13</f>
        <v>2.1</v>
      </c>
      <c r="L149" s="58">
        <v>0</v>
      </c>
      <c r="M149" s="59"/>
      <c r="N149" s="59"/>
    </row>
    <row r="150" spans="1:14" ht="71.25" customHeight="1">
      <c r="A150" s="250"/>
      <c r="B150" s="28">
        <v>6</v>
      </c>
      <c r="C150" s="61" t="s">
        <v>250</v>
      </c>
      <c r="D150" s="28" t="str">
        <f t="array" ref="D150">IF(C150="","",IFERROR(INDEX('KHO TNJ'!$C$6:$C1071,MATCH(C150,'KHO TNJ'!$B$6:$B1071,0)),"#N/A"))</f>
        <v>CX1PLO0092</v>
      </c>
      <c r="E150" s="39"/>
      <c r="F150" s="28" t="s">
        <v>53</v>
      </c>
      <c r="G150" s="28">
        <v>1</v>
      </c>
      <c r="H150" s="28">
        <v>0</v>
      </c>
      <c r="I150" s="40">
        <f t="shared" si="0"/>
        <v>0</v>
      </c>
      <c r="J150" s="56">
        <f t="shared" si="1"/>
        <v>1</v>
      </c>
      <c r="K150" s="57">
        <f>($G150+$I150)*THONG_TIN_CHUNG!B$13</f>
        <v>20</v>
      </c>
      <c r="L150" s="58">
        <v>0</v>
      </c>
      <c r="M150" s="59"/>
      <c r="N150" s="59"/>
    </row>
    <row r="151" spans="1:14" ht="128.25" customHeight="1">
      <c r="A151" s="250"/>
      <c r="B151" s="28">
        <v>7</v>
      </c>
      <c r="C151" s="28" t="s">
        <v>252</v>
      </c>
      <c r="D151" s="28" t="str">
        <f t="array" ref="D151">IF(C151="","",IFERROR(INDEX('KHO TNJ'!$C$6:$C1071,MATCH(C151,'KHO TNJ'!$B$6:$B1071,0)),"#N/A"))</f>
        <v>CX1MQ#0154</v>
      </c>
      <c r="E151" s="39"/>
      <c r="F151" s="28" t="s">
        <v>253</v>
      </c>
      <c r="G151" s="28">
        <v>50</v>
      </c>
      <c r="H151" s="28">
        <v>5</v>
      </c>
      <c r="I151" s="40">
        <f t="shared" si="0"/>
        <v>2.5</v>
      </c>
      <c r="J151" s="56">
        <f t="shared" si="1"/>
        <v>52.5</v>
      </c>
      <c r="K151" s="57">
        <f>($G151+$I151)*THONG_TIN_CHUNG!B$13</f>
        <v>1050</v>
      </c>
      <c r="L151" s="58">
        <v>0</v>
      </c>
      <c r="M151" s="59"/>
      <c r="N151" s="59"/>
    </row>
    <row r="152" spans="1:14" ht="96" customHeight="1">
      <c r="A152" s="250"/>
      <c r="B152" s="28">
        <v>8</v>
      </c>
      <c r="C152" s="28" t="s">
        <v>254</v>
      </c>
      <c r="D152" s="28" t="str">
        <f t="array" ref="D152">IF(C152="","",IFERROR(INDEX('KHO TNJ'!$C$6:$C1071,MATCH(C152,'KHO TNJ'!$B$6:$B1071,0)),"#N/A"))</f>
        <v>#N/A</v>
      </c>
      <c r="E152" s="39"/>
      <c r="F152" s="28" t="s">
        <v>255</v>
      </c>
      <c r="G152" s="28">
        <v>0</v>
      </c>
      <c r="H152" s="28">
        <v>5</v>
      </c>
      <c r="I152" s="40">
        <f t="shared" si="0"/>
        <v>0</v>
      </c>
      <c r="J152" s="56">
        <f t="shared" si="1"/>
        <v>0</v>
      </c>
      <c r="K152" s="57">
        <f>($G152+$I152)*THONG_TIN_CHUNG!B$13</f>
        <v>0</v>
      </c>
      <c r="L152" s="58">
        <v>0</v>
      </c>
      <c r="M152" s="59"/>
      <c r="N152" s="59"/>
    </row>
    <row r="153" spans="1:14" ht="114.75" customHeight="1">
      <c r="A153" s="250"/>
      <c r="B153" s="28">
        <v>9</v>
      </c>
      <c r="C153" s="28" t="s">
        <v>256</v>
      </c>
      <c r="D153" s="28" t="str">
        <f t="array" ref="D153">IF(C153="","",IFERROR(INDEX('KHO TNJ'!$C$6:$C1071,MATCH(C153,'KHO TNJ'!$B$6:$B1071,0)),"#N/A"))</f>
        <v>CX1NOA0371</v>
      </c>
      <c r="E153" s="39"/>
      <c r="F153" s="28" t="s">
        <v>255</v>
      </c>
      <c r="G153" s="28">
        <v>0.03</v>
      </c>
      <c r="H153" s="28">
        <v>5</v>
      </c>
      <c r="I153" s="40">
        <f t="shared" si="0"/>
        <v>1.5E-3</v>
      </c>
      <c r="J153" s="56">
        <f t="shared" si="1"/>
        <v>3.15E-2</v>
      </c>
      <c r="K153" s="57">
        <f>($G153+$I153)*THONG_TIN_CHUNG!B$13</f>
        <v>0.63</v>
      </c>
      <c r="L153" s="58">
        <v>0</v>
      </c>
      <c r="M153" s="59"/>
      <c r="N153" s="59"/>
    </row>
    <row r="154" spans="1:14" ht="96.75" customHeight="1">
      <c r="A154" s="251"/>
      <c r="B154" s="28">
        <v>10</v>
      </c>
      <c r="C154" s="28" t="s">
        <v>257</v>
      </c>
      <c r="D154" s="28" t="str">
        <f t="array" ref="D154">IF(C154="","",IFERROR(INDEX('KHO TNJ'!$C$6:$C1071,MATCH(C154,'KHO TNJ'!$B$6:$B1071,0)),"#N/A"))</f>
        <v>#N/A</v>
      </c>
      <c r="E154" s="39"/>
      <c r="F154" s="28" t="s">
        <v>255</v>
      </c>
      <c r="G154" s="28">
        <v>1</v>
      </c>
      <c r="H154" s="28">
        <v>5</v>
      </c>
      <c r="I154" s="40">
        <f t="shared" si="0"/>
        <v>0.05</v>
      </c>
      <c r="J154" s="56">
        <f t="shared" si="1"/>
        <v>1.05</v>
      </c>
      <c r="K154" s="57">
        <f>($G154+$I154)*THONG_TIN_CHUNG!B$13</f>
        <v>21</v>
      </c>
      <c r="L154" s="58">
        <v>0</v>
      </c>
      <c r="M154" s="59"/>
      <c r="N154" s="59"/>
    </row>
    <row r="155" spans="1:14" ht="24" customHeight="1">
      <c r="A155" s="70" t="s">
        <v>258</v>
      </c>
      <c r="B155" s="70"/>
      <c r="C155" s="70"/>
      <c r="D155" s="70"/>
      <c r="E155" s="70"/>
      <c r="F155" s="70"/>
      <c r="G155" s="70"/>
      <c r="H155" s="70"/>
      <c r="I155" s="70"/>
      <c r="J155" s="262"/>
      <c r="K155" s="238"/>
      <c r="L155" s="238"/>
      <c r="M155" s="70"/>
      <c r="N155" s="70"/>
    </row>
    <row r="156" spans="1:14" ht="96.75" customHeight="1">
      <c r="B156" s="28">
        <v>1</v>
      </c>
      <c r="C156" s="71" t="s">
        <v>126</v>
      </c>
      <c r="D156" s="71" t="s">
        <v>260</v>
      </c>
      <c r="E156" s="73"/>
      <c r="F156" s="71" t="s">
        <v>53</v>
      </c>
      <c r="G156" s="71">
        <v>2</v>
      </c>
      <c r="H156" s="28">
        <v>0</v>
      </c>
      <c r="I156" s="40">
        <f t="shared" ref="I156:I181" si="2">$G156*$H156/100</f>
        <v>0</v>
      </c>
      <c r="J156" s="56">
        <f t="shared" ref="J156:J181" si="3">$G156+$I156</f>
        <v>2</v>
      </c>
      <c r="K156" s="57">
        <f>($G156+$I156)*THONG_TIN_CHUNG!B$13</f>
        <v>40</v>
      </c>
      <c r="L156" s="75">
        <v>40</v>
      </c>
      <c r="M156" s="76"/>
      <c r="N156" s="76"/>
    </row>
    <row r="157" spans="1:14" ht="96.75" customHeight="1">
      <c r="B157" s="28">
        <v>2</v>
      </c>
      <c r="C157" s="71" t="s">
        <v>139</v>
      </c>
      <c r="D157" s="71" t="s">
        <v>262</v>
      </c>
      <c r="E157" s="73"/>
      <c r="F157" s="71" t="s">
        <v>53</v>
      </c>
      <c r="G157" s="71">
        <v>1</v>
      </c>
      <c r="H157" s="28">
        <v>5</v>
      </c>
      <c r="I157" s="40">
        <f t="shared" si="2"/>
        <v>0.05</v>
      </c>
      <c r="J157" s="56">
        <f t="shared" si="3"/>
        <v>1.05</v>
      </c>
      <c r="K157" s="57">
        <f>($G157+$I157)*THONG_TIN_CHUNG!B$13</f>
        <v>21</v>
      </c>
      <c r="L157" s="77">
        <v>14</v>
      </c>
      <c r="M157" s="78"/>
      <c r="N157" s="78"/>
    </row>
    <row r="158" spans="1:14" ht="96.75" customHeight="1">
      <c r="B158" s="28">
        <v>3</v>
      </c>
      <c r="C158" s="79" t="s">
        <v>263</v>
      </c>
      <c r="D158" s="79" t="s">
        <v>264</v>
      </c>
      <c r="E158" s="80"/>
      <c r="F158" s="79" t="s">
        <v>53</v>
      </c>
      <c r="G158" s="79">
        <v>0</v>
      </c>
      <c r="H158" s="28">
        <v>5</v>
      </c>
      <c r="I158" s="40">
        <f t="shared" si="2"/>
        <v>0</v>
      </c>
      <c r="J158" s="56">
        <f t="shared" si="3"/>
        <v>0</v>
      </c>
      <c r="K158" s="57">
        <f>($G158+$I158)*THONG_TIN_CHUNG!B$13</f>
        <v>0</v>
      </c>
      <c r="L158" s="58"/>
      <c r="M158" s="59"/>
      <c r="N158" s="59"/>
    </row>
    <row r="159" spans="1:14" ht="96.75" customHeight="1">
      <c r="B159" s="28">
        <v>4</v>
      </c>
      <c r="C159" s="71" t="s">
        <v>150</v>
      </c>
      <c r="D159" s="71" t="s">
        <v>266</v>
      </c>
      <c r="E159" s="73"/>
      <c r="F159" s="71" t="s">
        <v>53</v>
      </c>
      <c r="G159" s="71">
        <v>2</v>
      </c>
      <c r="H159" s="28">
        <v>5</v>
      </c>
      <c r="I159" s="40">
        <f t="shared" si="2"/>
        <v>0.1</v>
      </c>
      <c r="J159" s="56">
        <f t="shared" si="3"/>
        <v>2.1</v>
      </c>
      <c r="K159" s="57">
        <f>($G159+$I159)*THONG_TIN_CHUNG!B$13</f>
        <v>42</v>
      </c>
      <c r="L159" s="77">
        <v>40</v>
      </c>
      <c r="M159" s="78"/>
      <c r="N159" s="78"/>
    </row>
    <row r="160" spans="1:14" ht="96.75" customHeight="1">
      <c r="B160" s="28">
        <v>5</v>
      </c>
      <c r="C160" s="71" t="s">
        <v>106</v>
      </c>
      <c r="D160" s="71" t="s">
        <v>269</v>
      </c>
      <c r="E160" s="73"/>
      <c r="F160" s="71" t="s">
        <v>53</v>
      </c>
      <c r="G160" s="71">
        <v>1</v>
      </c>
      <c r="H160" s="28">
        <v>0</v>
      </c>
      <c r="I160" s="40">
        <f t="shared" si="2"/>
        <v>0</v>
      </c>
      <c r="J160" s="56">
        <f t="shared" si="3"/>
        <v>1</v>
      </c>
      <c r="K160" s="57">
        <f>($G160+$I160)*THONG_TIN_CHUNG!B$13</f>
        <v>20</v>
      </c>
      <c r="L160" s="75">
        <v>20</v>
      </c>
      <c r="M160" s="76"/>
      <c r="N160" s="76"/>
    </row>
    <row r="161" spans="1:14" ht="96.75" customHeight="1">
      <c r="B161" s="28">
        <v>6</v>
      </c>
      <c r="C161" s="71" t="s">
        <v>110</v>
      </c>
      <c r="D161" s="71" t="s">
        <v>271</v>
      </c>
      <c r="E161" s="73"/>
      <c r="F161" s="71" t="s">
        <v>53</v>
      </c>
      <c r="G161" s="71">
        <v>1</v>
      </c>
      <c r="H161" s="28">
        <v>0</v>
      </c>
      <c r="I161" s="40">
        <f t="shared" si="2"/>
        <v>0</v>
      </c>
      <c r="J161" s="56">
        <f t="shared" si="3"/>
        <v>1</v>
      </c>
      <c r="K161" s="57">
        <f>($G161+$I161)*THONG_TIN_CHUNG!B$13</f>
        <v>20</v>
      </c>
      <c r="L161" s="75">
        <v>20</v>
      </c>
      <c r="M161" s="76"/>
      <c r="N161" s="76"/>
    </row>
    <row r="162" spans="1:14" ht="96.75" customHeight="1">
      <c r="B162" s="28">
        <v>7</v>
      </c>
      <c r="C162" s="71" t="s">
        <v>174</v>
      </c>
      <c r="D162" s="71" t="s">
        <v>272</v>
      </c>
      <c r="E162" s="73"/>
      <c r="F162" s="71" t="s">
        <v>53</v>
      </c>
      <c r="G162" s="71">
        <v>4</v>
      </c>
      <c r="H162" s="28">
        <v>5</v>
      </c>
      <c r="I162" s="40">
        <f t="shared" si="2"/>
        <v>0.2</v>
      </c>
      <c r="J162" s="56">
        <f t="shared" si="3"/>
        <v>4.2</v>
      </c>
      <c r="K162" s="57">
        <f>($G162+$I162)*THONG_TIN_CHUNG!B$13</f>
        <v>84</v>
      </c>
      <c r="L162" s="46">
        <v>84</v>
      </c>
      <c r="M162" s="81"/>
      <c r="N162" s="81"/>
    </row>
    <row r="163" spans="1:14" ht="96.75" customHeight="1">
      <c r="A163" s="82" t="s">
        <v>274</v>
      </c>
      <c r="B163" s="28">
        <v>8</v>
      </c>
      <c r="C163" s="71" t="s">
        <v>180</v>
      </c>
      <c r="D163" s="71" t="s">
        <v>275</v>
      </c>
      <c r="E163" s="73"/>
      <c r="F163" s="71" t="s">
        <v>53</v>
      </c>
      <c r="G163" s="71">
        <v>2</v>
      </c>
      <c r="H163" s="28">
        <v>5</v>
      </c>
      <c r="I163" s="40">
        <f t="shared" si="2"/>
        <v>0.1</v>
      </c>
      <c r="J163" s="56">
        <f t="shared" si="3"/>
        <v>2.1</v>
      </c>
      <c r="K163" s="57">
        <f>($G163+$I163)*THONG_TIN_CHUNG!B$13</f>
        <v>42</v>
      </c>
      <c r="L163" s="75">
        <f>175.4-157.86</f>
        <v>17.539999999999992</v>
      </c>
      <c r="M163" s="76"/>
      <c r="N163" s="76"/>
    </row>
    <row r="164" spans="1:14" ht="96.75" customHeight="1">
      <c r="B164" s="28">
        <v>9</v>
      </c>
      <c r="C164" s="71" t="s">
        <v>169</v>
      </c>
      <c r="D164" s="71" t="s">
        <v>276</v>
      </c>
      <c r="E164" s="73"/>
      <c r="F164" s="71" t="s">
        <v>53</v>
      </c>
      <c r="G164" s="71">
        <v>3</v>
      </c>
      <c r="H164" s="28">
        <v>5</v>
      </c>
      <c r="I164" s="40">
        <f t="shared" si="2"/>
        <v>0.15</v>
      </c>
      <c r="J164" s="56">
        <f t="shared" si="3"/>
        <v>3.15</v>
      </c>
      <c r="K164" s="57">
        <f>($G164+$I164)*THONG_TIN_CHUNG!B$13</f>
        <v>63</v>
      </c>
      <c r="L164" s="75">
        <f>134.8-1-70.8</f>
        <v>63.000000000000014</v>
      </c>
      <c r="M164" s="76"/>
      <c r="N164" s="76"/>
    </row>
    <row r="165" spans="1:14" ht="96.75" customHeight="1">
      <c r="B165" s="28">
        <v>10</v>
      </c>
      <c r="C165" s="71" t="s">
        <v>117</v>
      </c>
      <c r="D165" s="71" t="s">
        <v>278</v>
      </c>
      <c r="E165" s="73"/>
      <c r="F165" s="71" t="s">
        <v>53</v>
      </c>
      <c r="G165" s="71">
        <v>1</v>
      </c>
      <c r="H165" s="28">
        <v>0</v>
      </c>
      <c r="I165" s="40">
        <f t="shared" si="2"/>
        <v>0</v>
      </c>
      <c r="J165" s="56">
        <f t="shared" si="3"/>
        <v>1</v>
      </c>
      <c r="K165" s="57">
        <f>($G165+$I165)*THONG_TIN_CHUNG!B$13</f>
        <v>20</v>
      </c>
      <c r="L165" s="75">
        <v>20</v>
      </c>
      <c r="M165" s="76"/>
      <c r="N165" s="76"/>
    </row>
    <row r="166" spans="1:14" ht="96.75" customHeight="1">
      <c r="B166" s="28">
        <v>11</v>
      </c>
      <c r="C166" s="71" t="s">
        <v>113</v>
      </c>
      <c r="D166" s="71" t="s">
        <v>280</v>
      </c>
      <c r="E166" s="73"/>
      <c r="F166" s="71" t="s">
        <v>51</v>
      </c>
      <c r="G166" s="71">
        <v>80</v>
      </c>
      <c r="H166" s="28">
        <v>5</v>
      </c>
      <c r="I166" s="40">
        <f t="shared" si="2"/>
        <v>4</v>
      </c>
      <c r="J166" s="56">
        <f t="shared" si="3"/>
        <v>84</v>
      </c>
      <c r="K166" s="57">
        <f>($G166+$I166)*THONG_TIN_CHUNG!B$13</f>
        <v>1680</v>
      </c>
      <c r="L166" s="83">
        <f>820+0.01*1000</f>
        <v>830</v>
      </c>
      <c r="M166" s="84" t="s">
        <v>281</v>
      </c>
      <c r="N166" s="85"/>
    </row>
    <row r="167" spans="1:14" ht="96.75" customHeight="1">
      <c r="B167" s="28">
        <v>12</v>
      </c>
      <c r="C167" s="71" t="s">
        <v>102</v>
      </c>
      <c r="D167" s="71" t="s">
        <v>282</v>
      </c>
      <c r="E167" s="73"/>
      <c r="F167" s="71" t="s">
        <v>51</v>
      </c>
      <c r="G167" s="71">
        <v>40</v>
      </c>
      <c r="H167" s="28">
        <v>5</v>
      </c>
      <c r="I167" s="40">
        <f t="shared" si="2"/>
        <v>2</v>
      </c>
      <c r="J167" s="56">
        <f t="shared" si="3"/>
        <v>42</v>
      </c>
      <c r="K167" s="57">
        <f>($G167+$I167)*THONG_TIN_CHUNG!B$13</f>
        <v>840</v>
      </c>
      <c r="L167" s="83">
        <v>880</v>
      </c>
      <c r="M167" s="85"/>
      <c r="N167" s="85"/>
    </row>
    <row r="168" spans="1:14" ht="96.75" customHeight="1">
      <c r="B168" s="28">
        <v>13</v>
      </c>
      <c r="C168" s="71" t="s">
        <v>98</v>
      </c>
      <c r="D168" s="71" t="s">
        <v>283</v>
      </c>
      <c r="E168" s="73"/>
      <c r="F168" s="71" t="s">
        <v>53</v>
      </c>
      <c r="G168" s="71">
        <v>1</v>
      </c>
      <c r="H168" s="28">
        <v>0</v>
      </c>
      <c r="I168" s="40">
        <f t="shared" si="2"/>
        <v>0</v>
      </c>
      <c r="J168" s="56">
        <f t="shared" si="3"/>
        <v>1</v>
      </c>
      <c r="K168" s="57">
        <f>($G168+$I168)*THONG_TIN_CHUNG!B$13</f>
        <v>20</v>
      </c>
      <c r="L168" s="75">
        <v>20</v>
      </c>
      <c r="M168" s="76"/>
      <c r="N168" s="76"/>
    </row>
    <row r="169" spans="1:14" ht="96.75" customHeight="1">
      <c r="B169" s="28">
        <v>14</v>
      </c>
      <c r="C169" s="71" t="s">
        <v>185</v>
      </c>
      <c r="D169" s="71" t="s">
        <v>285</v>
      </c>
      <c r="E169" s="73"/>
      <c r="F169" s="71" t="s">
        <v>51</v>
      </c>
      <c r="G169" s="71">
        <v>37</v>
      </c>
      <c r="H169" s="28">
        <v>5</v>
      </c>
      <c r="I169" s="40">
        <f t="shared" si="2"/>
        <v>1.85</v>
      </c>
      <c r="J169" s="56">
        <f t="shared" si="3"/>
        <v>38.85</v>
      </c>
      <c r="K169" s="57">
        <f>($G169+$I169)*THONG_TIN_CHUNG!B$13</f>
        <v>777</v>
      </c>
      <c r="L169" s="72">
        <v>780</v>
      </c>
      <c r="M169" s="74" t="s">
        <v>286</v>
      </c>
      <c r="N169" s="74"/>
    </row>
    <row r="170" spans="1:14" ht="96.75" customHeight="1">
      <c r="B170" s="28">
        <v>15</v>
      </c>
      <c r="C170" s="71" t="s">
        <v>130</v>
      </c>
      <c r="D170" s="71" t="s">
        <v>287</v>
      </c>
      <c r="E170" s="73"/>
      <c r="F170" s="71" t="s">
        <v>53</v>
      </c>
      <c r="G170" s="71">
        <v>1</v>
      </c>
      <c r="H170" s="28">
        <v>5</v>
      </c>
      <c r="I170" s="40">
        <f t="shared" si="2"/>
        <v>0.05</v>
      </c>
      <c r="J170" s="56">
        <f t="shared" si="3"/>
        <v>1.05</v>
      </c>
      <c r="K170" s="57">
        <f>($G170+$I170)*THONG_TIN_CHUNG!B$13</f>
        <v>21</v>
      </c>
      <c r="L170" s="77">
        <v>20</v>
      </c>
      <c r="M170" s="78"/>
      <c r="N170" s="78"/>
    </row>
    <row r="171" spans="1:14" ht="96.75" customHeight="1">
      <c r="B171" s="28">
        <v>16</v>
      </c>
      <c r="C171" s="71" t="s">
        <v>136</v>
      </c>
      <c r="D171" s="71" t="s">
        <v>288</v>
      </c>
      <c r="E171" s="73"/>
      <c r="F171" s="71" t="s">
        <v>53</v>
      </c>
      <c r="G171" s="71">
        <v>1</v>
      </c>
      <c r="H171" s="28">
        <v>5</v>
      </c>
      <c r="I171" s="40">
        <f t="shared" si="2"/>
        <v>0.05</v>
      </c>
      <c r="J171" s="56">
        <f t="shared" si="3"/>
        <v>1.05</v>
      </c>
      <c r="K171" s="57">
        <f>($G171+$I171)*THONG_TIN_CHUNG!B$13</f>
        <v>21</v>
      </c>
      <c r="L171" s="75">
        <v>21</v>
      </c>
      <c r="M171" s="76"/>
      <c r="N171" s="76"/>
    </row>
    <row r="172" spans="1:14" ht="96.75" customHeight="1">
      <c r="B172" s="28">
        <v>17</v>
      </c>
      <c r="C172" s="71" t="s">
        <v>165</v>
      </c>
      <c r="D172" s="71" t="s">
        <v>290</v>
      </c>
      <c r="E172" s="73"/>
      <c r="F172" s="71" t="s">
        <v>53</v>
      </c>
      <c r="G172" s="71">
        <v>2</v>
      </c>
      <c r="H172" s="28">
        <v>5</v>
      </c>
      <c r="I172" s="40">
        <f t="shared" si="2"/>
        <v>0.1</v>
      </c>
      <c r="J172" s="56">
        <f t="shared" si="3"/>
        <v>2.1</v>
      </c>
      <c r="K172" s="57">
        <f>($G172+$I172)*THONG_TIN_CHUNG!B$13</f>
        <v>42</v>
      </c>
      <c r="L172" s="77">
        <f>40-10</f>
        <v>30</v>
      </c>
      <c r="M172" s="78"/>
      <c r="N172" s="78"/>
    </row>
    <row r="173" spans="1:14" ht="96.75" customHeight="1">
      <c r="B173" s="28">
        <v>18</v>
      </c>
      <c r="C173" s="71" t="s">
        <v>158</v>
      </c>
      <c r="D173" s="71" t="s">
        <v>291</v>
      </c>
      <c r="E173" s="73"/>
      <c r="F173" s="71" t="s">
        <v>53</v>
      </c>
      <c r="G173" s="71">
        <v>2</v>
      </c>
      <c r="H173" s="28">
        <v>5</v>
      </c>
      <c r="I173" s="40">
        <f t="shared" si="2"/>
        <v>0.1</v>
      </c>
      <c r="J173" s="56">
        <f t="shared" si="3"/>
        <v>2.1</v>
      </c>
      <c r="K173" s="57">
        <f>($G173+$I173)*THONG_TIN_CHUNG!B$13</f>
        <v>42</v>
      </c>
      <c r="L173" s="77">
        <v>40</v>
      </c>
      <c r="M173" s="78"/>
      <c r="N173" s="78"/>
    </row>
    <row r="174" spans="1:14" ht="96.75" customHeight="1">
      <c r="B174" s="28">
        <v>19</v>
      </c>
      <c r="C174" s="71" t="s">
        <v>161</v>
      </c>
      <c r="D174" s="71" t="s">
        <v>292</v>
      </c>
      <c r="E174" s="73"/>
      <c r="F174" s="71" t="s">
        <v>53</v>
      </c>
      <c r="G174" s="71">
        <v>6</v>
      </c>
      <c r="H174" s="28">
        <v>5</v>
      </c>
      <c r="I174" s="40">
        <f t="shared" si="2"/>
        <v>0.3</v>
      </c>
      <c r="J174" s="56">
        <f t="shared" si="3"/>
        <v>6.3</v>
      </c>
      <c r="K174" s="57">
        <f>($G174+$I174)*THONG_TIN_CHUNG!B$13</f>
        <v>126</v>
      </c>
      <c r="L174" s="77">
        <v>120</v>
      </c>
      <c r="M174" s="78"/>
      <c r="N174" s="78"/>
    </row>
    <row r="175" spans="1:14" ht="96.75" customHeight="1">
      <c r="B175" s="28">
        <v>20</v>
      </c>
      <c r="C175" s="71" t="s">
        <v>87</v>
      </c>
      <c r="D175" s="71" t="s">
        <v>294</v>
      </c>
      <c r="E175" s="73"/>
      <c r="F175" s="71" t="s">
        <v>53</v>
      </c>
      <c r="G175" s="71">
        <v>1</v>
      </c>
      <c r="H175" s="28">
        <v>0</v>
      </c>
      <c r="I175" s="40">
        <f t="shared" si="2"/>
        <v>0</v>
      </c>
      <c r="J175" s="56">
        <f t="shared" si="3"/>
        <v>1</v>
      </c>
      <c r="K175" s="57">
        <f>($G175+$I175)*THONG_TIN_CHUNG!B$13</f>
        <v>20</v>
      </c>
      <c r="L175" s="75">
        <v>20</v>
      </c>
      <c r="M175" s="76"/>
      <c r="N175" s="76"/>
    </row>
    <row r="176" spans="1:14" ht="96.75" customHeight="1">
      <c r="B176" s="28">
        <v>21</v>
      </c>
      <c r="C176" s="71" t="s">
        <v>93</v>
      </c>
      <c r="D176" s="71" t="s">
        <v>295</v>
      </c>
      <c r="E176" s="73"/>
      <c r="F176" s="71" t="s">
        <v>53</v>
      </c>
      <c r="G176" s="71">
        <v>1</v>
      </c>
      <c r="H176" s="28">
        <v>0</v>
      </c>
      <c r="I176" s="40">
        <f t="shared" si="2"/>
        <v>0</v>
      </c>
      <c r="J176" s="56">
        <f t="shared" si="3"/>
        <v>1</v>
      </c>
      <c r="K176" s="57">
        <f>($G176+$I176)*THONG_TIN_CHUNG!B$13</f>
        <v>20</v>
      </c>
      <c r="L176" s="75">
        <v>20</v>
      </c>
      <c r="M176" s="76"/>
      <c r="N176" s="76"/>
    </row>
    <row r="177" spans="1:14" ht="96.75" customHeight="1">
      <c r="B177" s="28">
        <v>22</v>
      </c>
      <c r="C177" s="71" t="s">
        <v>120</v>
      </c>
      <c r="D177" s="71" t="s">
        <v>297</v>
      </c>
      <c r="E177" s="73"/>
      <c r="F177" s="71" t="s">
        <v>53</v>
      </c>
      <c r="G177" s="71">
        <v>1</v>
      </c>
      <c r="H177" s="28">
        <v>0</v>
      </c>
      <c r="I177" s="40">
        <f t="shared" si="2"/>
        <v>0</v>
      </c>
      <c r="J177" s="56">
        <f t="shared" si="3"/>
        <v>1</v>
      </c>
      <c r="K177" s="57">
        <f>($G177+$I177)*THONG_TIN_CHUNG!B$13</f>
        <v>20</v>
      </c>
      <c r="L177" s="75">
        <v>20</v>
      </c>
      <c r="M177" s="76"/>
      <c r="N177" s="76"/>
    </row>
    <row r="178" spans="1:14" ht="96.75" customHeight="1">
      <c r="B178" s="28">
        <v>23</v>
      </c>
      <c r="C178" s="71" t="s">
        <v>123</v>
      </c>
      <c r="D178" s="71" t="s">
        <v>299</v>
      </c>
      <c r="E178" s="73"/>
      <c r="F178" s="71" t="s">
        <v>53</v>
      </c>
      <c r="G178" s="71">
        <v>1</v>
      </c>
      <c r="H178" s="28">
        <v>0</v>
      </c>
      <c r="I178" s="40">
        <f t="shared" si="2"/>
        <v>0</v>
      </c>
      <c r="J178" s="56">
        <f t="shared" si="3"/>
        <v>1</v>
      </c>
      <c r="K178" s="57">
        <f>($G178+$I178)*THONG_TIN_CHUNG!B$13</f>
        <v>20</v>
      </c>
      <c r="L178" s="75">
        <v>20</v>
      </c>
      <c r="M178" s="76"/>
      <c r="N178" s="76"/>
    </row>
    <row r="179" spans="1:14" ht="96.75" customHeight="1">
      <c r="A179" s="89">
        <f>500-60</f>
        <v>440</v>
      </c>
      <c r="B179" s="58">
        <f>L179-K179</f>
        <v>59</v>
      </c>
      <c r="C179" s="71" t="s">
        <v>188</v>
      </c>
      <c r="D179" s="71" t="s">
        <v>303</v>
      </c>
      <c r="E179" s="73"/>
      <c r="F179" s="71" t="s">
        <v>51</v>
      </c>
      <c r="G179" s="71">
        <v>21</v>
      </c>
      <c r="H179" s="28">
        <v>5</v>
      </c>
      <c r="I179" s="40">
        <f t="shared" si="2"/>
        <v>1.05</v>
      </c>
      <c r="J179" s="56">
        <f t="shared" si="3"/>
        <v>22.05</v>
      </c>
      <c r="K179" s="57">
        <f>($G179+$I179)*THONG_TIN_CHUNG!B$13</f>
        <v>441</v>
      </c>
      <c r="L179" s="72">
        <v>500</v>
      </c>
      <c r="M179" s="74" t="s">
        <v>305</v>
      </c>
      <c r="N179" s="74"/>
    </row>
    <row r="180" spans="1:14" ht="96.75" customHeight="1">
      <c r="B180" s="28"/>
      <c r="C180" s="71" t="s">
        <v>145</v>
      </c>
      <c r="D180" s="71" t="s">
        <v>307</v>
      </c>
      <c r="E180" s="73"/>
      <c r="F180" s="71" t="s">
        <v>53</v>
      </c>
      <c r="G180" s="71">
        <v>3</v>
      </c>
      <c r="H180" s="28">
        <v>5</v>
      </c>
      <c r="I180" s="40">
        <f t="shared" si="2"/>
        <v>0.15</v>
      </c>
      <c r="J180" s="56">
        <f t="shared" si="3"/>
        <v>3.15</v>
      </c>
      <c r="K180" s="57">
        <f>($G180+$I180)*THONG_TIN_CHUNG!B$13</f>
        <v>63</v>
      </c>
      <c r="L180" s="77">
        <v>60</v>
      </c>
      <c r="M180" s="78"/>
      <c r="N180" s="78"/>
    </row>
    <row r="181" spans="1:14" ht="96.75" customHeight="1">
      <c r="B181" s="28"/>
      <c r="C181" s="91" t="s">
        <v>309</v>
      </c>
      <c r="D181" s="91">
        <v>517</v>
      </c>
      <c r="E181" s="92"/>
      <c r="F181" s="91"/>
      <c r="G181" s="91">
        <v>1</v>
      </c>
      <c r="H181" s="93">
        <v>5</v>
      </c>
      <c r="I181" s="94">
        <f t="shared" si="2"/>
        <v>0.05</v>
      </c>
      <c r="J181" s="96">
        <f t="shared" si="3"/>
        <v>1.05</v>
      </c>
      <c r="K181" s="97">
        <f>($G181+$I181)*THONG_TIN_CHUNG!B$13</f>
        <v>21</v>
      </c>
      <c r="L181" s="98">
        <v>6</v>
      </c>
      <c r="M181" s="99" t="s">
        <v>313</v>
      </c>
      <c r="N181" s="99"/>
    </row>
    <row r="182" spans="1:14" ht="96.75" customHeight="1">
      <c r="B182" s="28"/>
      <c r="C182" s="100" t="s">
        <v>314</v>
      </c>
      <c r="D182" s="100" t="s">
        <v>262</v>
      </c>
      <c r="E182" s="101"/>
      <c r="F182" s="100"/>
      <c r="G182" s="100"/>
      <c r="H182" s="93"/>
      <c r="I182" s="94"/>
      <c r="J182" s="96"/>
      <c r="K182" s="97"/>
      <c r="L182" s="98">
        <v>14</v>
      </c>
      <c r="M182" s="99" t="s">
        <v>316</v>
      </c>
      <c r="N182" s="99"/>
    </row>
    <row r="183" spans="1:14" ht="96.75" customHeight="1">
      <c r="B183" s="28"/>
      <c r="C183" s="71" t="s">
        <v>317</v>
      </c>
      <c r="D183" s="71"/>
      <c r="E183" s="73"/>
      <c r="F183" s="71"/>
      <c r="G183" s="71">
        <v>1</v>
      </c>
      <c r="H183" s="28">
        <v>5</v>
      </c>
      <c r="I183" s="40">
        <f t="shared" ref="I183:I1071" si="4">$G183*$H183/100</f>
        <v>0.05</v>
      </c>
      <c r="J183" s="56">
        <f t="shared" ref="J183:J1071" si="5">$G183+$I183</f>
        <v>1.05</v>
      </c>
      <c r="K183" s="57">
        <f>($G183+$I183)*THONG_TIN_CHUNG!B$13</f>
        <v>21</v>
      </c>
      <c r="L183" s="102">
        <v>20</v>
      </c>
      <c r="M183" s="103"/>
      <c r="N183" s="103"/>
    </row>
    <row r="184" spans="1:14" ht="96.75" customHeight="1">
      <c r="B184" s="28"/>
      <c r="C184" s="71" t="s">
        <v>191</v>
      </c>
      <c r="D184" s="71" t="s">
        <v>322</v>
      </c>
      <c r="E184" s="73"/>
      <c r="F184" s="71"/>
      <c r="G184" s="71">
        <v>1</v>
      </c>
      <c r="H184" s="28">
        <v>5</v>
      </c>
      <c r="I184" s="40">
        <f t="shared" si="4"/>
        <v>0.05</v>
      </c>
      <c r="J184" s="56">
        <f t="shared" si="5"/>
        <v>1.05</v>
      </c>
      <c r="K184" s="57">
        <f>($G184+$I184)*THONG_TIN_CHUNG!B$13</f>
        <v>21</v>
      </c>
      <c r="L184" s="102">
        <v>20</v>
      </c>
      <c r="M184" s="103"/>
      <c r="N184" s="103"/>
    </row>
    <row r="185" spans="1:14" ht="96.75" customHeight="1">
      <c r="B185" s="28"/>
      <c r="C185" s="71" t="s">
        <v>155</v>
      </c>
      <c r="D185" s="71">
        <v>450</v>
      </c>
      <c r="E185" s="73"/>
      <c r="F185" s="71"/>
      <c r="G185" s="71">
        <v>0</v>
      </c>
      <c r="H185" s="28">
        <v>5</v>
      </c>
      <c r="I185" s="40">
        <f t="shared" si="4"/>
        <v>0</v>
      </c>
      <c r="J185" s="56">
        <f t="shared" si="5"/>
        <v>0</v>
      </c>
      <c r="K185" s="57">
        <f>($G185+$I185)*THONG_TIN_CHUNG!B$13</f>
        <v>0</v>
      </c>
      <c r="L185" s="58">
        <v>0</v>
      </c>
      <c r="M185" s="59"/>
      <c r="N185" s="59"/>
    </row>
    <row r="186" spans="1:14" ht="96.75" customHeight="1">
      <c r="B186" s="28"/>
      <c r="C186" s="71" t="s">
        <v>143</v>
      </c>
      <c r="D186" s="71">
        <v>517</v>
      </c>
      <c r="E186" s="73"/>
      <c r="F186" s="71"/>
      <c r="G186" s="71">
        <v>0</v>
      </c>
      <c r="H186" s="28">
        <v>5</v>
      </c>
      <c r="I186" s="40">
        <f t="shared" si="4"/>
        <v>0</v>
      </c>
      <c r="J186" s="56">
        <f t="shared" si="5"/>
        <v>0</v>
      </c>
      <c r="K186" s="57">
        <f>($G186+$I186)*THONG_TIN_CHUNG!B$13</f>
        <v>0</v>
      </c>
      <c r="L186" s="58">
        <v>0</v>
      </c>
      <c r="M186" s="59"/>
      <c r="N186" s="59"/>
    </row>
    <row r="187" spans="1:14" ht="96.75" customHeight="1">
      <c r="B187" s="28"/>
      <c r="C187" s="71" t="s">
        <v>177</v>
      </c>
      <c r="D187" s="71">
        <v>679</v>
      </c>
      <c r="E187" s="73"/>
      <c r="F187" s="71" t="s">
        <v>178</v>
      </c>
      <c r="G187" s="71">
        <v>0</v>
      </c>
      <c r="H187" s="28">
        <v>5</v>
      </c>
      <c r="I187" s="40">
        <f t="shared" si="4"/>
        <v>0</v>
      </c>
      <c r="J187" s="56">
        <f t="shared" si="5"/>
        <v>0</v>
      </c>
      <c r="K187" s="57">
        <f>($G187+$I187)*THONG_TIN_CHUNG!B$13</f>
        <v>0</v>
      </c>
      <c r="L187" s="58">
        <v>0</v>
      </c>
      <c r="M187" s="59"/>
      <c r="N187" s="59"/>
    </row>
    <row r="188" spans="1:14" ht="96.75" customHeight="1">
      <c r="B188" s="28"/>
      <c r="C188" s="28"/>
      <c r="D188" s="28"/>
      <c r="E188" s="39"/>
      <c r="F188" s="28"/>
      <c r="G188" s="28"/>
      <c r="H188" s="28">
        <v>5</v>
      </c>
      <c r="I188" s="40">
        <f t="shared" si="4"/>
        <v>0</v>
      </c>
      <c r="J188" s="56">
        <f t="shared" si="5"/>
        <v>0</v>
      </c>
      <c r="K188" s="57">
        <f>($G188+$I188)*THONG_TIN_CHUNG!B$13</f>
        <v>0</v>
      </c>
      <c r="L188" s="58">
        <v>0</v>
      </c>
      <c r="M188" s="59"/>
      <c r="N188" s="59"/>
    </row>
    <row r="189" spans="1:14" ht="96.75" customHeight="1">
      <c r="B189" s="28"/>
      <c r="C189" s="28"/>
      <c r="D189" s="28"/>
      <c r="E189" s="39"/>
      <c r="F189" s="28"/>
      <c r="G189" s="28"/>
      <c r="H189" s="28">
        <v>5</v>
      </c>
      <c r="I189" s="40">
        <f t="shared" si="4"/>
        <v>0</v>
      </c>
      <c r="J189" s="56">
        <f t="shared" si="5"/>
        <v>0</v>
      </c>
      <c r="K189" s="57">
        <f>($G189+$I189)*THONG_TIN_CHUNG!B$13</f>
        <v>0</v>
      </c>
      <c r="L189" s="58">
        <v>0</v>
      </c>
      <c r="M189" s="59"/>
      <c r="N189" s="59"/>
    </row>
    <row r="190" spans="1:14" ht="96.75" customHeight="1">
      <c r="B190" s="28"/>
      <c r="C190" s="28"/>
      <c r="D190" s="28"/>
      <c r="E190" s="39"/>
      <c r="F190" s="28"/>
      <c r="G190" s="28"/>
      <c r="H190" s="28">
        <v>5</v>
      </c>
      <c r="I190" s="40">
        <f t="shared" si="4"/>
        <v>0</v>
      </c>
      <c r="J190" s="56">
        <f t="shared" si="5"/>
        <v>0</v>
      </c>
      <c r="K190" s="57">
        <f>($G190+$I190)*THONG_TIN_CHUNG!B$13</f>
        <v>0</v>
      </c>
      <c r="L190" s="58">
        <v>0</v>
      </c>
      <c r="M190" s="59"/>
      <c r="N190" s="59"/>
    </row>
    <row r="191" spans="1:14" ht="96.75" customHeight="1">
      <c r="B191" s="28"/>
      <c r="C191" s="28"/>
      <c r="D191" s="28"/>
      <c r="E191" s="39"/>
      <c r="F191" s="28"/>
      <c r="G191" s="28"/>
      <c r="H191" s="28">
        <v>5</v>
      </c>
      <c r="I191" s="40">
        <f t="shared" si="4"/>
        <v>0</v>
      </c>
      <c r="J191" s="56">
        <f t="shared" si="5"/>
        <v>0</v>
      </c>
      <c r="K191" s="57">
        <f>($G191+$I191)*THONG_TIN_CHUNG!B$13</f>
        <v>0</v>
      </c>
      <c r="L191" s="58">
        <v>0</v>
      </c>
      <c r="M191" s="59"/>
      <c r="N191" s="59"/>
    </row>
    <row r="192" spans="1:14" ht="96.75" customHeight="1">
      <c r="B192" s="28"/>
      <c r="C192" s="28"/>
      <c r="D192" s="28"/>
      <c r="E192" s="39"/>
      <c r="F192" s="28"/>
      <c r="G192" s="28"/>
      <c r="H192" s="28">
        <v>5</v>
      </c>
      <c r="I192" s="40">
        <f t="shared" si="4"/>
        <v>0</v>
      </c>
      <c r="J192" s="56">
        <f t="shared" si="5"/>
        <v>0</v>
      </c>
      <c r="K192" s="57">
        <f>($G192+$I192)*THONG_TIN_CHUNG!B$13</f>
        <v>0</v>
      </c>
      <c r="L192" s="58">
        <v>0</v>
      </c>
      <c r="M192" s="59"/>
      <c r="N192" s="59"/>
    </row>
    <row r="193" spans="2:14" ht="96.75" customHeight="1">
      <c r="B193" s="28"/>
      <c r="C193" s="28"/>
      <c r="D193" s="28"/>
      <c r="E193" s="39"/>
      <c r="F193" s="28"/>
      <c r="G193" s="28"/>
      <c r="H193" s="28">
        <v>5</v>
      </c>
      <c r="I193" s="40">
        <f t="shared" si="4"/>
        <v>0</v>
      </c>
      <c r="J193" s="56">
        <f t="shared" si="5"/>
        <v>0</v>
      </c>
      <c r="K193" s="57">
        <f>($G193+$I193)*THONG_TIN_CHUNG!B$13</f>
        <v>0</v>
      </c>
      <c r="L193" s="58">
        <v>0</v>
      </c>
      <c r="M193" s="59"/>
      <c r="N193" s="59"/>
    </row>
    <row r="194" spans="2:14" ht="96.75" customHeight="1">
      <c r="B194" s="28"/>
      <c r="C194" s="28"/>
      <c r="D194" s="28"/>
      <c r="E194" s="39"/>
      <c r="F194" s="28"/>
      <c r="G194" s="28"/>
      <c r="H194" s="28">
        <v>5</v>
      </c>
      <c r="I194" s="40">
        <f t="shared" si="4"/>
        <v>0</v>
      </c>
      <c r="J194" s="56">
        <f t="shared" si="5"/>
        <v>0</v>
      </c>
      <c r="K194" s="57">
        <f>($G194+$I194)*THONG_TIN_CHUNG!B$13</f>
        <v>0</v>
      </c>
      <c r="L194" s="58">
        <v>0</v>
      </c>
      <c r="M194" s="59"/>
      <c r="N194" s="59"/>
    </row>
    <row r="195" spans="2:14" ht="96.75" customHeight="1">
      <c r="B195" s="28"/>
      <c r="C195" s="28"/>
      <c r="D195" s="28"/>
      <c r="E195" s="39"/>
      <c r="F195" s="28"/>
      <c r="G195" s="28"/>
      <c r="H195" s="28">
        <v>5</v>
      </c>
      <c r="I195" s="40">
        <f t="shared" si="4"/>
        <v>0</v>
      </c>
      <c r="J195" s="56">
        <f t="shared" si="5"/>
        <v>0</v>
      </c>
      <c r="K195" s="57">
        <f>($G195+$I195)*THONG_TIN_CHUNG!B$13</f>
        <v>0</v>
      </c>
      <c r="L195" s="58">
        <v>0</v>
      </c>
      <c r="M195" s="59"/>
      <c r="N195" s="59"/>
    </row>
    <row r="196" spans="2:14" ht="96.75" customHeight="1">
      <c r="B196" s="28"/>
      <c r="C196" s="28"/>
      <c r="D196" s="28"/>
      <c r="E196" s="39"/>
      <c r="F196" s="28"/>
      <c r="G196" s="28"/>
      <c r="H196" s="28">
        <v>5</v>
      </c>
      <c r="I196" s="40">
        <f t="shared" si="4"/>
        <v>0</v>
      </c>
      <c r="J196" s="56">
        <f t="shared" si="5"/>
        <v>0</v>
      </c>
      <c r="K196" s="57">
        <f>($G196+$I196)*THONG_TIN_CHUNG!B$13</f>
        <v>0</v>
      </c>
      <c r="L196" s="58">
        <v>0</v>
      </c>
      <c r="M196" s="59"/>
      <c r="N196" s="59"/>
    </row>
    <row r="197" spans="2:14" ht="96.75" customHeight="1">
      <c r="B197" s="28"/>
      <c r="C197" s="28"/>
      <c r="D197" s="28"/>
      <c r="E197" s="39"/>
      <c r="F197" s="28"/>
      <c r="G197" s="28"/>
      <c r="H197" s="28">
        <v>5</v>
      </c>
      <c r="I197" s="40">
        <f t="shared" si="4"/>
        <v>0</v>
      </c>
      <c r="J197" s="56">
        <f t="shared" si="5"/>
        <v>0</v>
      </c>
      <c r="K197" s="57">
        <f>($G197+$I197)*THONG_TIN_CHUNG!B$13</f>
        <v>0</v>
      </c>
      <c r="L197" s="58">
        <v>0</v>
      </c>
      <c r="M197" s="59"/>
      <c r="N197" s="59"/>
    </row>
    <row r="198" spans="2:14" ht="96.75" customHeight="1">
      <c r="B198" s="28"/>
      <c r="C198" s="28"/>
      <c r="D198" s="28"/>
      <c r="E198" s="39"/>
      <c r="F198" s="28"/>
      <c r="G198" s="28"/>
      <c r="H198" s="28">
        <v>5</v>
      </c>
      <c r="I198" s="40">
        <f t="shared" si="4"/>
        <v>0</v>
      </c>
      <c r="J198" s="56">
        <f t="shared" si="5"/>
        <v>0</v>
      </c>
      <c r="K198" s="57">
        <f>($G198+$I198)*THONG_TIN_CHUNG!B$13</f>
        <v>0</v>
      </c>
      <c r="L198" s="58">
        <v>0</v>
      </c>
      <c r="M198" s="59"/>
      <c r="N198" s="59"/>
    </row>
    <row r="199" spans="2:14" ht="96.75" customHeight="1">
      <c r="B199" s="28"/>
      <c r="C199" s="28"/>
      <c r="D199" s="28"/>
      <c r="E199" s="39"/>
      <c r="F199" s="28"/>
      <c r="G199" s="28"/>
      <c r="H199" s="28">
        <v>5</v>
      </c>
      <c r="I199" s="40">
        <f t="shared" si="4"/>
        <v>0</v>
      </c>
      <c r="J199" s="56">
        <f t="shared" si="5"/>
        <v>0</v>
      </c>
      <c r="K199" s="57">
        <f>($G199+$I199)*THONG_TIN_CHUNG!B$13</f>
        <v>0</v>
      </c>
      <c r="L199" s="58">
        <v>0</v>
      </c>
      <c r="M199" s="59"/>
      <c r="N199" s="59"/>
    </row>
    <row r="200" spans="2:14" ht="96.75" customHeight="1">
      <c r="B200" s="28"/>
      <c r="C200" s="28"/>
      <c r="D200" s="28"/>
      <c r="E200" s="39"/>
      <c r="F200" s="28"/>
      <c r="G200" s="28"/>
      <c r="H200" s="28">
        <v>5</v>
      </c>
      <c r="I200" s="40">
        <f t="shared" si="4"/>
        <v>0</v>
      </c>
      <c r="J200" s="56">
        <f t="shared" si="5"/>
        <v>0</v>
      </c>
      <c r="K200" s="57">
        <f>($G200+$I200)*THONG_TIN_CHUNG!B$13</f>
        <v>0</v>
      </c>
      <c r="L200" s="58">
        <v>0</v>
      </c>
      <c r="M200" s="59"/>
      <c r="N200" s="59"/>
    </row>
    <row r="201" spans="2:14" ht="96.75" customHeight="1">
      <c r="B201" s="28"/>
      <c r="C201" s="28"/>
      <c r="D201" s="28"/>
      <c r="E201" s="39"/>
      <c r="F201" s="28"/>
      <c r="G201" s="28"/>
      <c r="H201" s="28">
        <v>5</v>
      </c>
      <c r="I201" s="40">
        <f t="shared" si="4"/>
        <v>0</v>
      </c>
      <c r="J201" s="56">
        <f t="shared" si="5"/>
        <v>0</v>
      </c>
      <c r="K201" s="57">
        <f>($G201+$I201)*THONG_TIN_CHUNG!B$13</f>
        <v>0</v>
      </c>
      <c r="L201" s="58">
        <v>0</v>
      </c>
      <c r="M201" s="59"/>
      <c r="N201" s="59"/>
    </row>
    <row r="202" spans="2:14" ht="96.75" customHeight="1">
      <c r="B202" s="28"/>
      <c r="C202" s="28"/>
      <c r="D202" s="28"/>
      <c r="E202" s="39"/>
      <c r="F202" s="28"/>
      <c r="G202" s="28"/>
      <c r="H202" s="28">
        <v>5</v>
      </c>
      <c r="I202" s="40">
        <f t="shared" si="4"/>
        <v>0</v>
      </c>
      <c r="J202" s="56">
        <f t="shared" si="5"/>
        <v>0</v>
      </c>
      <c r="K202" s="57">
        <f>($G202+$I202)*THONG_TIN_CHUNG!B$13</f>
        <v>0</v>
      </c>
      <c r="L202" s="58">
        <v>0</v>
      </c>
      <c r="M202" s="59"/>
      <c r="N202" s="59"/>
    </row>
    <row r="203" spans="2:14" ht="96.75" customHeight="1">
      <c r="B203" s="28"/>
      <c r="C203" s="28"/>
      <c r="D203" s="28"/>
      <c r="E203" s="39"/>
      <c r="F203" s="28"/>
      <c r="G203" s="28"/>
      <c r="H203" s="28">
        <v>5</v>
      </c>
      <c r="I203" s="40">
        <f t="shared" si="4"/>
        <v>0</v>
      </c>
      <c r="J203" s="56">
        <f t="shared" si="5"/>
        <v>0</v>
      </c>
      <c r="K203" s="57">
        <f>($G203+$I203)*THONG_TIN_CHUNG!B$13</f>
        <v>0</v>
      </c>
      <c r="L203" s="58">
        <v>0</v>
      </c>
      <c r="M203" s="59"/>
      <c r="N203" s="59"/>
    </row>
    <row r="204" spans="2:14" ht="96.75" customHeight="1">
      <c r="B204" s="28"/>
      <c r="C204" s="28"/>
      <c r="D204" s="28"/>
      <c r="E204" s="39"/>
      <c r="F204" s="28"/>
      <c r="G204" s="28"/>
      <c r="H204" s="28">
        <v>5</v>
      </c>
      <c r="I204" s="40">
        <f t="shared" si="4"/>
        <v>0</v>
      </c>
      <c r="J204" s="56">
        <f t="shared" si="5"/>
        <v>0</v>
      </c>
      <c r="K204" s="57">
        <f>($G204+$I204)*THONG_TIN_CHUNG!B$13</f>
        <v>0</v>
      </c>
      <c r="L204" s="58">
        <v>0</v>
      </c>
      <c r="M204" s="59"/>
      <c r="N204" s="59"/>
    </row>
    <row r="205" spans="2:14" ht="96.75" customHeight="1">
      <c r="B205" s="28"/>
      <c r="C205" s="28"/>
      <c r="D205" s="28"/>
      <c r="E205" s="39"/>
      <c r="F205" s="28"/>
      <c r="G205" s="28"/>
      <c r="H205" s="28">
        <v>5</v>
      </c>
      <c r="I205" s="40">
        <f t="shared" si="4"/>
        <v>0</v>
      </c>
      <c r="J205" s="56">
        <f t="shared" si="5"/>
        <v>0</v>
      </c>
      <c r="K205" s="57">
        <f>($G205+$I205)*THONG_TIN_CHUNG!B$13</f>
        <v>0</v>
      </c>
      <c r="L205" s="58">
        <v>0</v>
      </c>
      <c r="M205" s="59"/>
      <c r="N205" s="59"/>
    </row>
    <row r="206" spans="2:14" ht="96.75" customHeight="1">
      <c r="B206" s="28"/>
      <c r="C206" s="28"/>
      <c r="D206" s="28"/>
      <c r="E206" s="39"/>
      <c r="F206" s="28"/>
      <c r="G206" s="28"/>
      <c r="H206" s="28">
        <v>5</v>
      </c>
      <c r="I206" s="40">
        <f t="shared" si="4"/>
        <v>0</v>
      </c>
      <c r="J206" s="56">
        <f t="shared" si="5"/>
        <v>0</v>
      </c>
      <c r="K206" s="57">
        <f>($G206+$I206)*THONG_TIN_CHUNG!B$13</f>
        <v>0</v>
      </c>
      <c r="L206" s="58">
        <v>0</v>
      </c>
      <c r="M206" s="59"/>
      <c r="N206" s="59"/>
    </row>
    <row r="207" spans="2:14" ht="96.75" customHeight="1">
      <c r="B207" s="28"/>
      <c r="C207" s="28"/>
      <c r="D207" s="28"/>
      <c r="E207" s="39"/>
      <c r="F207" s="28"/>
      <c r="G207" s="28"/>
      <c r="H207" s="28">
        <v>5</v>
      </c>
      <c r="I207" s="40">
        <f t="shared" si="4"/>
        <v>0</v>
      </c>
      <c r="J207" s="56">
        <f t="shared" si="5"/>
        <v>0</v>
      </c>
      <c r="K207" s="57">
        <f>($G207+$I207)*THONG_TIN_CHUNG!B$13</f>
        <v>0</v>
      </c>
      <c r="L207" s="58">
        <v>0</v>
      </c>
      <c r="M207" s="59"/>
      <c r="N207" s="59"/>
    </row>
    <row r="208" spans="2:14" ht="96.75" customHeight="1">
      <c r="B208" s="28"/>
      <c r="C208" s="28"/>
      <c r="D208" s="28"/>
      <c r="E208" s="39"/>
      <c r="F208" s="28"/>
      <c r="G208" s="28"/>
      <c r="H208" s="28">
        <v>5</v>
      </c>
      <c r="I208" s="40">
        <f t="shared" si="4"/>
        <v>0</v>
      </c>
      <c r="J208" s="56">
        <f t="shared" si="5"/>
        <v>0</v>
      </c>
      <c r="K208" s="57">
        <f>($G208+$I208)*THONG_TIN_CHUNG!B$13</f>
        <v>0</v>
      </c>
      <c r="L208" s="58">
        <v>0</v>
      </c>
      <c r="M208" s="59"/>
      <c r="N208" s="59"/>
    </row>
    <row r="209" spans="2:14" ht="96.75" customHeight="1">
      <c r="B209" s="28"/>
      <c r="C209" s="28"/>
      <c r="D209" s="28"/>
      <c r="E209" s="39"/>
      <c r="F209" s="28"/>
      <c r="G209" s="28"/>
      <c r="H209" s="28">
        <v>5</v>
      </c>
      <c r="I209" s="40">
        <f t="shared" si="4"/>
        <v>0</v>
      </c>
      <c r="J209" s="56">
        <f t="shared" si="5"/>
        <v>0</v>
      </c>
      <c r="K209" s="57">
        <f>($G209+$I209)*THONG_TIN_CHUNG!B$13</f>
        <v>0</v>
      </c>
      <c r="L209" s="58">
        <v>0</v>
      </c>
      <c r="M209" s="59"/>
      <c r="N209" s="59"/>
    </row>
    <row r="210" spans="2:14" ht="96.75" customHeight="1">
      <c r="B210" s="28"/>
      <c r="C210" s="28"/>
      <c r="D210" s="28"/>
      <c r="E210" s="39"/>
      <c r="F210" s="28"/>
      <c r="G210" s="28"/>
      <c r="H210" s="28">
        <v>5</v>
      </c>
      <c r="I210" s="40">
        <f t="shared" si="4"/>
        <v>0</v>
      </c>
      <c r="J210" s="56">
        <f t="shared" si="5"/>
        <v>0</v>
      </c>
      <c r="K210" s="57">
        <f>($G210+$I210)*THONG_TIN_CHUNG!B$13</f>
        <v>0</v>
      </c>
      <c r="L210" s="58">
        <v>0</v>
      </c>
      <c r="M210" s="59"/>
      <c r="N210" s="59"/>
    </row>
    <row r="211" spans="2:14" ht="96.75" customHeight="1">
      <c r="B211" s="28"/>
      <c r="C211" s="28"/>
      <c r="D211" s="28"/>
      <c r="E211" s="39"/>
      <c r="F211" s="28"/>
      <c r="G211" s="28"/>
      <c r="H211" s="28">
        <v>5</v>
      </c>
      <c r="I211" s="40">
        <f t="shared" si="4"/>
        <v>0</v>
      </c>
      <c r="J211" s="56">
        <f t="shared" si="5"/>
        <v>0</v>
      </c>
      <c r="K211" s="57">
        <f>($G211+$I211)*THONG_TIN_CHUNG!B$13</f>
        <v>0</v>
      </c>
      <c r="L211" s="58">
        <v>0</v>
      </c>
      <c r="M211" s="59"/>
      <c r="N211" s="59"/>
    </row>
    <row r="212" spans="2:14" ht="96.75" customHeight="1">
      <c r="B212" s="28"/>
      <c r="C212" s="28"/>
      <c r="D212" s="28"/>
      <c r="E212" s="39"/>
      <c r="F212" s="28"/>
      <c r="G212" s="28"/>
      <c r="H212" s="28">
        <v>5</v>
      </c>
      <c r="I212" s="40">
        <f t="shared" si="4"/>
        <v>0</v>
      </c>
      <c r="J212" s="56">
        <f t="shared" si="5"/>
        <v>0</v>
      </c>
      <c r="K212" s="57">
        <f>($G212+$I212)*THONG_TIN_CHUNG!B$13</f>
        <v>0</v>
      </c>
      <c r="L212" s="58">
        <v>0</v>
      </c>
      <c r="M212" s="59"/>
      <c r="N212" s="59"/>
    </row>
    <row r="213" spans="2:14" ht="96.75" customHeight="1">
      <c r="B213" s="28"/>
      <c r="C213" s="28"/>
      <c r="D213" s="28"/>
      <c r="E213" s="39"/>
      <c r="F213" s="28"/>
      <c r="G213" s="28"/>
      <c r="H213" s="28">
        <v>5</v>
      </c>
      <c r="I213" s="40">
        <f t="shared" si="4"/>
        <v>0</v>
      </c>
      <c r="J213" s="56">
        <f t="shared" si="5"/>
        <v>0</v>
      </c>
      <c r="K213" s="57">
        <f>($G213+$I213)*THONG_TIN_CHUNG!B$13</f>
        <v>0</v>
      </c>
      <c r="L213" s="58">
        <v>0</v>
      </c>
      <c r="M213" s="59"/>
      <c r="N213" s="59"/>
    </row>
    <row r="214" spans="2:14" ht="96.75" customHeight="1">
      <c r="B214" s="28"/>
      <c r="C214" s="28"/>
      <c r="D214" s="28"/>
      <c r="E214" s="39"/>
      <c r="F214" s="28"/>
      <c r="G214" s="28"/>
      <c r="H214" s="28">
        <v>5</v>
      </c>
      <c r="I214" s="40">
        <f t="shared" si="4"/>
        <v>0</v>
      </c>
      <c r="J214" s="56">
        <f t="shared" si="5"/>
        <v>0</v>
      </c>
      <c r="K214" s="57">
        <f>($G214+$I214)*THONG_TIN_CHUNG!B$13</f>
        <v>0</v>
      </c>
      <c r="L214" s="58">
        <v>0</v>
      </c>
      <c r="M214" s="59"/>
      <c r="N214" s="59"/>
    </row>
    <row r="215" spans="2:14" ht="96.75" customHeight="1">
      <c r="B215" s="28"/>
      <c r="C215" s="28"/>
      <c r="D215" s="28"/>
      <c r="E215" s="39"/>
      <c r="F215" s="28"/>
      <c r="G215" s="28"/>
      <c r="H215" s="28">
        <v>5</v>
      </c>
      <c r="I215" s="40">
        <f t="shared" si="4"/>
        <v>0</v>
      </c>
      <c r="J215" s="56">
        <f t="shared" si="5"/>
        <v>0</v>
      </c>
      <c r="K215" s="57">
        <f>($G215+$I215)*THONG_TIN_CHUNG!B$13</f>
        <v>0</v>
      </c>
      <c r="L215" s="58">
        <v>0</v>
      </c>
      <c r="M215" s="59"/>
      <c r="N215" s="59"/>
    </row>
    <row r="216" spans="2:14" ht="96.75" customHeight="1">
      <c r="B216" s="28"/>
      <c r="C216" s="28"/>
      <c r="D216" s="28"/>
      <c r="E216" s="39"/>
      <c r="F216" s="28"/>
      <c r="G216" s="28"/>
      <c r="H216" s="28">
        <v>5</v>
      </c>
      <c r="I216" s="40">
        <f t="shared" si="4"/>
        <v>0</v>
      </c>
      <c r="J216" s="56">
        <f t="shared" si="5"/>
        <v>0</v>
      </c>
      <c r="K216" s="57">
        <f>($G216+$I216)*THONG_TIN_CHUNG!B$13</f>
        <v>0</v>
      </c>
      <c r="L216" s="58">
        <v>0</v>
      </c>
      <c r="M216" s="59"/>
      <c r="N216" s="59"/>
    </row>
    <row r="217" spans="2:14" ht="96.75" customHeight="1">
      <c r="B217" s="28"/>
      <c r="C217" s="28"/>
      <c r="D217" s="28"/>
      <c r="E217" s="39"/>
      <c r="F217" s="28"/>
      <c r="G217" s="28"/>
      <c r="H217" s="28">
        <v>5</v>
      </c>
      <c r="I217" s="40">
        <f t="shared" si="4"/>
        <v>0</v>
      </c>
      <c r="J217" s="56">
        <f t="shared" si="5"/>
        <v>0</v>
      </c>
      <c r="K217" s="57">
        <f>($G217+$I217)*THONG_TIN_CHUNG!B$13</f>
        <v>0</v>
      </c>
      <c r="L217" s="58">
        <v>0</v>
      </c>
      <c r="M217" s="59"/>
      <c r="N217" s="59"/>
    </row>
    <row r="218" spans="2:14" ht="96.75" customHeight="1">
      <c r="B218" s="28"/>
      <c r="C218" s="28"/>
      <c r="D218" s="28"/>
      <c r="E218" s="39"/>
      <c r="F218" s="28"/>
      <c r="G218" s="28"/>
      <c r="H218" s="28">
        <v>5</v>
      </c>
      <c r="I218" s="40">
        <f t="shared" si="4"/>
        <v>0</v>
      </c>
      <c r="J218" s="56">
        <f t="shared" si="5"/>
        <v>0</v>
      </c>
      <c r="K218" s="57">
        <f>($G218+$I218)*THONG_TIN_CHUNG!B$13</f>
        <v>0</v>
      </c>
      <c r="L218" s="58">
        <v>0</v>
      </c>
      <c r="M218" s="59"/>
      <c r="N218" s="59"/>
    </row>
    <row r="219" spans="2:14" ht="96.75" customHeight="1">
      <c r="B219" s="28"/>
      <c r="C219" s="28"/>
      <c r="D219" s="28"/>
      <c r="E219" s="39"/>
      <c r="F219" s="28"/>
      <c r="G219" s="28"/>
      <c r="H219" s="28">
        <v>5</v>
      </c>
      <c r="I219" s="40">
        <f t="shared" si="4"/>
        <v>0</v>
      </c>
      <c r="J219" s="56">
        <f t="shared" si="5"/>
        <v>0</v>
      </c>
      <c r="K219" s="57">
        <f>($G219+$I219)*THONG_TIN_CHUNG!B$13</f>
        <v>0</v>
      </c>
      <c r="L219" s="58">
        <v>0</v>
      </c>
      <c r="M219" s="59"/>
      <c r="N219" s="59"/>
    </row>
    <row r="220" spans="2:14" ht="96.75" customHeight="1">
      <c r="B220" s="28"/>
      <c r="C220" s="28"/>
      <c r="D220" s="28"/>
      <c r="E220" s="39"/>
      <c r="F220" s="28"/>
      <c r="G220" s="28"/>
      <c r="H220" s="28">
        <v>5</v>
      </c>
      <c r="I220" s="40">
        <f t="shared" si="4"/>
        <v>0</v>
      </c>
      <c r="J220" s="56">
        <f t="shared" si="5"/>
        <v>0</v>
      </c>
      <c r="K220" s="57">
        <f>($G220+$I220)*THONG_TIN_CHUNG!B$13</f>
        <v>0</v>
      </c>
      <c r="L220" s="58">
        <v>0</v>
      </c>
      <c r="M220" s="59"/>
      <c r="N220" s="59"/>
    </row>
    <row r="221" spans="2:14" ht="96.75" customHeight="1">
      <c r="B221" s="28"/>
      <c r="C221" s="28"/>
      <c r="D221" s="28"/>
      <c r="E221" s="39"/>
      <c r="F221" s="28"/>
      <c r="G221" s="28"/>
      <c r="H221" s="28">
        <v>5</v>
      </c>
      <c r="I221" s="40">
        <f t="shared" si="4"/>
        <v>0</v>
      </c>
      <c r="J221" s="56">
        <f t="shared" si="5"/>
        <v>0</v>
      </c>
      <c r="K221" s="57">
        <f>($G221+$I221)*THONG_TIN_CHUNG!B$13</f>
        <v>0</v>
      </c>
      <c r="L221" s="58">
        <v>0</v>
      </c>
      <c r="M221" s="59"/>
      <c r="N221" s="59"/>
    </row>
    <row r="222" spans="2:14" ht="96.75" customHeight="1">
      <c r="B222" s="28"/>
      <c r="C222" s="28"/>
      <c r="D222" s="28"/>
      <c r="E222" s="39"/>
      <c r="F222" s="28"/>
      <c r="G222" s="28"/>
      <c r="H222" s="28">
        <v>5</v>
      </c>
      <c r="I222" s="40">
        <f t="shared" si="4"/>
        <v>0</v>
      </c>
      <c r="J222" s="56">
        <f t="shared" si="5"/>
        <v>0</v>
      </c>
      <c r="K222" s="57">
        <f>($G222+$I222)*THONG_TIN_CHUNG!B$13</f>
        <v>0</v>
      </c>
      <c r="L222" s="58">
        <v>0</v>
      </c>
      <c r="M222" s="59"/>
      <c r="N222" s="59"/>
    </row>
    <row r="223" spans="2:14" ht="96.75" customHeight="1">
      <c r="B223" s="28"/>
      <c r="C223" s="28"/>
      <c r="D223" s="28"/>
      <c r="E223" s="39"/>
      <c r="F223" s="28"/>
      <c r="G223" s="28"/>
      <c r="H223" s="28">
        <v>5</v>
      </c>
      <c r="I223" s="40">
        <f t="shared" si="4"/>
        <v>0</v>
      </c>
      <c r="J223" s="56">
        <f t="shared" si="5"/>
        <v>0</v>
      </c>
      <c r="K223" s="57">
        <f>($G223+$I223)*THONG_TIN_CHUNG!B$13</f>
        <v>0</v>
      </c>
      <c r="L223" s="58">
        <v>0</v>
      </c>
      <c r="M223" s="59"/>
      <c r="N223" s="59"/>
    </row>
    <row r="224" spans="2:14" ht="96.75" customHeight="1">
      <c r="B224" s="28"/>
      <c r="C224" s="28"/>
      <c r="D224" s="28"/>
      <c r="E224" s="39"/>
      <c r="F224" s="28"/>
      <c r="G224" s="28"/>
      <c r="H224" s="28">
        <v>5</v>
      </c>
      <c r="I224" s="40">
        <f t="shared" si="4"/>
        <v>0</v>
      </c>
      <c r="J224" s="56">
        <f t="shared" si="5"/>
        <v>0</v>
      </c>
      <c r="K224" s="57">
        <f>($G224+$I224)*THONG_TIN_CHUNG!B$13</f>
        <v>0</v>
      </c>
      <c r="L224" s="58">
        <v>0</v>
      </c>
      <c r="M224" s="59"/>
      <c r="N224" s="59"/>
    </row>
    <row r="225" spans="2:14" ht="96.75" customHeight="1">
      <c r="B225" s="28"/>
      <c r="C225" s="28"/>
      <c r="D225" s="28"/>
      <c r="E225" s="39"/>
      <c r="F225" s="28"/>
      <c r="G225" s="28"/>
      <c r="H225" s="28">
        <v>5</v>
      </c>
      <c r="I225" s="40">
        <f t="shared" si="4"/>
        <v>0</v>
      </c>
      <c r="J225" s="56">
        <f t="shared" si="5"/>
        <v>0</v>
      </c>
      <c r="K225" s="57">
        <f>($G225+$I225)*THONG_TIN_CHUNG!B$13</f>
        <v>0</v>
      </c>
      <c r="L225" s="58">
        <v>0</v>
      </c>
      <c r="M225" s="59"/>
      <c r="N225" s="59"/>
    </row>
    <row r="226" spans="2:14" ht="96.75" customHeight="1">
      <c r="B226" s="28"/>
      <c r="C226" s="28"/>
      <c r="D226" s="28"/>
      <c r="E226" s="39"/>
      <c r="F226" s="28"/>
      <c r="G226" s="28"/>
      <c r="H226" s="28">
        <v>5</v>
      </c>
      <c r="I226" s="40">
        <f t="shared" si="4"/>
        <v>0</v>
      </c>
      <c r="J226" s="56">
        <f t="shared" si="5"/>
        <v>0</v>
      </c>
      <c r="K226" s="57">
        <f>($G226+$I226)*THONG_TIN_CHUNG!B$13</f>
        <v>0</v>
      </c>
      <c r="L226" s="58">
        <v>0</v>
      </c>
      <c r="M226" s="59"/>
      <c r="N226" s="59"/>
    </row>
    <row r="227" spans="2:14" ht="96.75" customHeight="1">
      <c r="B227" s="28"/>
      <c r="C227" s="28"/>
      <c r="D227" s="28"/>
      <c r="E227" s="39"/>
      <c r="F227" s="28"/>
      <c r="G227" s="28"/>
      <c r="H227" s="28">
        <v>5</v>
      </c>
      <c r="I227" s="40">
        <f t="shared" si="4"/>
        <v>0</v>
      </c>
      <c r="J227" s="56">
        <f t="shared" si="5"/>
        <v>0</v>
      </c>
      <c r="K227" s="57">
        <f>($G227+$I227)*THONG_TIN_CHUNG!B$13</f>
        <v>0</v>
      </c>
      <c r="L227" s="58">
        <v>0</v>
      </c>
      <c r="M227" s="59"/>
      <c r="N227" s="59"/>
    </row>
    <row r="228" spans="2:14" ht="96.75" customHeight="1">
      <c r="B228" s="28"/>
      <c r="C228" s="28"/>
      <c r="D228" s="28"/>
      <c r="E228" s="39"/>
      <c r="F228" s="28"/>
      <c r="G228" s="28"/>
      <c r="H228" s="28">
        <v>5</v>
      </c>
      <c r="I228" s="40">
        <f t="shared" si="4"/>
        <v>0</v>
      </c>
      <c r="J228" s="56">
        <f t="shared" si="5"/>
        <v>0</v>
      </c>
      <c r="K228" s="57">
        <f>($G228+$I228)*THONG_TIN_CHUNG!B$13</f>
        <v>0</v>
      </c>
      <c r="L228" s="58">
        <v>0</v>
      </c>
      <c r="M228" s="59"/>
      <c r="N228" s="59"/>
    </row>
    <row r="229" spans="2:14" ht="96.75" customHeight="1">
      <c r="B229" s="28"/>
      <c r="C229" s="28"/>
      <c r="D229" s="28"/>
      <c r="E229" s="39"/>
      <c r="F229" s="28"/>
      <c r="G229" s="28"/>
      <c r="H229" s="28">
        <v>5</v>
      </c>
      <c r="I229" s="40">
        <f t="shared" si="4"/>
        <v>0</v>
      </c>
      <c r="J229" s="56">
        <f t="shared" si="5"/>
        <v>0</v>
      </c>
      <c r="K229" s="57">
        <f>($G229+$I229)*THONG_TIN_CHUNG!B$13</f>
        <v>0</v>
      </c>
      <c r="L229" s="58">
        <v>0</v>
      </c>
      <c r="M229" s="59"/>
      <c r="N229" s="59"/>
    </row>
    <row r="230" spans="2:14" ht="96.75" customHeight="1">
      <c r="B230" s="28"/>
      <c r="C230" s="28"/>
      <c r="D230" s="28"/>
      <c r="E230" s="39"/>
      <c r="F230" s="28"/>
      <c r="G230" s="28"/>
      <c r="H230" s="28">
        <v>5</v>
      </c>
      <c r="I230" s="40">
        <f t="shared" si="4"/>
        <v>0</v>
      </c>
      <c r="J230" s="56">
        <f t="shared" si="5"/>
        <v>0</v>
      </c>
      <c r="K230" s="57">
        <f>($G230+$I230)*THONG_TIN_CHUNG!B$13</f>
        <v>0</v>
      </c>
      <c r="L230" s="58">
        <v>0</v>
      </c>
      <c r="M230" s="59"/>
      <c r="N230" s="59"/>
    </row>
    <row r="231" spans="2:14" ht="96.75" customHeight="1">
      <c r="B231" s="28"/>
      <c r="C231" s="28"/>
      <c r="D231" s="28"/>
      <c r="E231" s="39"/>
      <c r="F231" s="28"/>
      <c r="G231" s="28"/>
      <c r="H231" s="28">
        <v>5</v>
      </c>
      <c r="I231" s="40">
        <f t="shared" si="4"/>
        <v>0</v>
      </c>
      <c r="J231" s="56">
        <f t="shared" si="5"/>
        <v>0</v>
      </c>
      <c r="K231" s="57">
        <f>($G231+$I231)*THONG_TIN_CHUNG!B$13</f>
        <v>0</v>
      </c>
      <c r="L231" s="58">
        <v>0</v>
      </c>
      <c r="M231" s="59"/>
      <c r="N231" s="59"/>
    </row>
    <row r="232" spans="2:14" ht="96.75" customHeight="1">
      <c r="B232" s="28"/>
      <c r="C232" s="28"/>
      <c r="D232" s="28"/>
      <c r="E232" s="39"/>
      <c r="F232" s="28"/>
      <c r="G232" s="28"/>
      <c r="H232" s="28">
        <v>5</v>
      </c>
      <c r="I232" s="40">
        <f t="shared" si="4"/>
        <v>0</v>
      </c>
      <c r="J232" s="56">
        <f t="shared" si="5"/>
        <v>0</v>
      </c>
      <c r="K232" s="57">
        <f>($G232+$I232)*THONG_TIN_CHUNG!B$13</f>
        <v>0</v>
      </c>
      <c r="L232" s="58">
        <v>0</v>
      </c>
      <c r="M232" s="59"/>
      <c r="N232" s="59"/>
    </row>
    <row r="233" spans="2:14" ht="96.75" customHeight="1">
      <c r="B233" s="28"/>
      <c r="C233" s="28"/>
      <c r="D233" s="28"/>
      <c r="E233" s="39"/>
      <c r="F233" s="28"/>
      <c r="G233" s="28"/>
      <c r="H233" s="28">
        <v>5</v>
      </c>
      <c r="I233" s="40">
        <f t="shared" si="4"/>
        <v>0</v>
      </c>
      <c r="J233" s="56">
        <f t="shared" si="5"/>
        <v>0</v>
      </c>
      <c r="K233" s="57">
        <f>($G233+$I233)*THONG_TIN_CHUNG!B$13</f>
        <v>0</v>
      </c>
      <c r="L233" s="58">
        <v>0</v>
      </c>
      <c r="M233" s="59"/>
      <c r="N233" s="59"/>
    </row>
    <row r="234" spans="2:14" ht="96.75" customHeight="1">
      <c r="B234" s="28"/>
      <c r="C234" s="28"/>
      <c r="D234" s="28"/>
      <c r="E234" s="39"/>
      <c r="F234" s="28"/>
      <c r="G234" s="28"/>
      <c r="H234" s="28">
        <v>5</v>
      </c>
      <c r="I234" s="40">
        <f t="shared" si="4"/>
        <v>0</v>
      </c>
      <c r="J234" s="56">
        <f t="shared" si="5"/>
        <v>0</v>
      </c>
      <c r="K234" s="57">
        <f>($G234+$I234)*THONG_TIN_CHUNG!B$13</f>
        <v>0</v>
      </c>
      <c r="L234" s="58">
        <v>0</v>
      </c>
      <c r="M234" s="59"/>
      <c r="N234" s="59"/>
    </row>
    <row r="235" spans="2:14" ht="96.75" customHeight="1">
      <c r="B235" s="28"/>
      <c r="C235" s="28"/>
      <c r="D235" s="28"/>
      <c r="E235" s="39"/>
      <c r="F235" s="28"/>
      <c r="G235" s="28"/>
      <c r="H235" s="28">
        <v>5</v>
      </c>
      <c r="I235" s="40">
        <f t="shared" si="4"/>
        <v>0</v>
      </c>
      <c r="J235" s="56">
        <f t="shared" si="5"/>
        <v>0</v>
      </c>
      <c r="K235" s="57">
        <f>($G235+$I235)*THONG_TIN_CHUNG!B$13</f>
        <v>0</v>
      </c>
      <c r="L235" s="58">
        <v>0</v>
      </c>
      <c r="M235" s="59"/>
      <c r="N235" s="59"/>
    </row>
    <row r="236" spans="2:14" ht="96.75" customHeight="1">
      <c r="B236" s="28"/>
      <c r="C236" s="28"/>
      <c r="D236" s="28"/>
      <c r="E236" s="39"/>
      <c r="F236" s="28"/>
      <c r="G236" s="28"/>
      <c r="H236" s="28">
        <v>5</v>
      </c>
      <c r="I236" s="40">
        <f t="shared" si="4"/>
        <v>0</v>
      </c>
      <c r="J236" s="56">
        <f t="shared" si="5"/>
        <v>0</v>
      </c>
      <c r="K236" s="57">
        <f>($G236+$I236)*THONG_TIN_CHUNG!B$13</f>
        <v>0</v>
      </c>
      <c r="L236" s="58">
        <v>0</v>
      </c>
      <c r="M236" s="59"/>
      <c r="N236" s="59"/>
    </row>
    <row r="237" spans="2:14" ht="96.75" customHeight="1">
      <c r="B237" s="28"/>
      <c r="C237" s="28"/>
      <c r="D237" s="28"/>
      <c r="E237" s="39"/>
      <c r="F237" s="28"/>
      <c r="G237" s="28"/>
      <c r="H237" s="28">
        <v>5</v>
      </c>
      <c r="I237" s="40">
        <f t="shared" si="4"/>
        <v>0</v>
      </c>
      <c r="J237" s="56">
        <f t="shared" si="5"/>
        <v>0</v>
      </c>
      <c r="K237" s="57">
        <f>($G237+$I237)*THONG_TIN_CHUNG!B$13</f>
        <v>0</v>
      </c>
      <c r="L237" s="58">
        <v>0</v>
      </c>
      <c r="M237" s="59"/>
      <c r="N237" s="59"/>
    </row>
    <row r="238" spans="2:14" ht="96.75" customHeight="1">
      <c r="B238" s="28"/>
      <c r="C238" s="28"/>
      <c r="D238" s="28"/>
      <c r="E238" s="39"/>
      <c r="F238" s="28"/>
      <c r="G238" s="28"/>
      <c r="H238" s="28">
        <v>5</v>
      </c>
      <c r="I238" s="40">
        <f t="shared" si="4"/>
        <v>0</v>
      </c>
      <c r="J238" s="56">
        <f t="shared" si="5"/>
        <v>0</v>
      </c>
      <c r="K238" s="57">
        <f>($G238+$I238)*THONG_TIN_CHUNG!B$13</f>
        <v>0</v>
      </c>
      <c r="L238" s="58">
        <v>0</v>
      </c>
      <c r="M238" s="59"/>
      <c r="N238" s="59"/>
    </row>
    <row r="239" spans="2:14" ht="96.75" customHeight="1">
      <c r="B239" s="28"/>
      <c r="C239" s="28"/>
      <c r="D239" s="28"/>
      <c r="E239" s="39"/>
      <c r="F239" s="28"/>
      <c r="G239" s="28"/>
      <c r="H239" s="28">
        <v>5</v>
      </c>
      <c r="I239" s="40">
        <f t="shared" si="4"/>
        <v>0</v>
      </c>
      <c r="J239" s="56">
        <f t="shared" si="5"/>
        <v>0</v>
      </c>
      <c r="K239" s="57">
        <f>($G239+$I239)*THONG_TIN_CHUNG!B$13</f>
        <v>0</v>
      </c>
      <c r="L239" s="58">
        <v>0</v>
      </c>
      <c r="M239" s="59"/>
      <c r="N239" s="59"/>
    </row>
    <row r="240" spans="2:14" ht="96.75" customHeight="1">
      <c r="B240" s="28"/>
      <c r="C240" s="28"/>
      <c r="D240" s="28"/>
      <c r="E240" s="39"/>
      <c r="F240" s="28"/>
      <c r="G240" s="28"/>
      <c r="H240" s="28">
        <v>5</v>
      </c>
      <c r="I240" s="40">
        <f t="shared" si="4"/>
        <v>0</v>
      </c>
      <c r="J240" s="56">
        <f t="shared" si="5"/>
        <v>0</v>
      </c>
      <c r="K240" s="57">
        <f>($G240+$I240)*THONG_TIN_CHUNG!B$13</f>
        <v>0</v>
      </c>
      <c r="L240" s="58">
        <v>0</v>
      </c>
      <c r="M240" s="59"/>
      <c r="N240" s="59"/>
    </row>
    <row r="241" spans="2:14" ht="96.75" customHeight="1">
      <c r="B241" s="28"/>
      <c r="C241" s="28"/>
      <c r="D241" s="28"/>
      <c r="E241" s="39"/>
      <c r="F241" s="28"/>
      <c r="G241" s="28"/>
      <c r="H241" s="28">
        <v>5</v>
      </c>
      <c r="I241" s="40">
        <f t="shared" si="4"/>
        <v>0</v>
      </c>
      <c r="J241" s="56">
        <f t="shared" si="5"/>
        <v>0</v>
      </c>
      <c r="K241" s="57">
        <f>($G241+$I241)*THONG_TIN_CHUNG!B$13</f>
        <v>0</v>
      </c>
      <c r="L241" s="58">
        <v>0</v>
      </c>
      <c r="M241" s="59"/>
      <c r="N241" s="59"/>
    </row>
    <row r="242" spans="2:14" ht="96.75" customHeight="1">
      <c r="B242" s="28"/>
      <c r="C242" s="28"/>
      <c r="D242" s="28"/>
      <c r="E242" s="39"/>
      <c r="F242" s="28"/>
      <c r="G242" s="28"/>
      <c r="H242" s="28">
        <v>5</v>
      </c>
      <c r="I242" s="40">
        <f t="shared" si="4"/>
        <v>0</v>
      </c>
      <c r="J242" s="56">
        <f t="shared" si="5"/>
        <v>0</v>
      </c>
      <c r="K242" s="57">
        <f>($G242+$I242)*THONG_TIN_CHUNG!B$13</f>
        <v>0</v>
      </c>
      <c r="L242" s="58">
        <v>0</v>
      </c>
      <c r="M242" s="59"/>
      <c r="N242" s="59"/>
    </row>
    <row r="243" spans="2:14" ht="96.75" customHeight="1">
      <c r="B243" s="28"/>
      <c r="C243" s="28"/>
      <c r="D243" s="28"/>
      <c r="E243" s="39"/>
      <c r="F243" s="28"/>
      <c r="G243" s="28"/>
      <c r="H243" s="28">
        <v>5</v>
      </c>
      <c r="I243" s="40">
        <f t="shared" si="4"/>
        <v>0</v>
      </c>
      <c r="J243" s="56">
        <f t="shared" si="5"/>
        <v>0</v>
      </c>
      <c r="K243" s="57">
        <f>($G243+$I243)*THONG_TIN_CHUNG!B$13</f>
        <v>0</v>
      </c>
      <c r="L243" s="58">
        <v>0</v>
      </c>
      <c r="M243" s="59"/>
      <c r="N243" s="59"/>
    </row>
    <row r="244" spans="2:14" ht="96.75" customHeight="1">
      <c r="B244" s="28"/>
      <c r="C244" s="28"/>
      <c r="D244" s="28"/>
      <c r="E244" s="39"/>
      <c r="F244" s="28"/>
      <c r="G244" s="28"/>
      <c r="H244" s="28">
        <v>5</v>
      </c>
      <c r="I244" s="40">
        <f t="shared" si="4"/>
        <v>0</v>
      </c>
      <c r="J244" s="56">
        <f t="shared" si="5"/>
        <v>0</v>
      </c>
      <c r="K244" s="57">
        <f>($G244+$I244)*THONG_TIN_CHUNG!B$13</f>
        <v>0</v>
      </c>
      <c r="L244" s="58">
        <v>0</v>
      </c>
      <c r="M244" s="59"/>
      <c r="N244" s="59"/>
    </row>
    <row r="245" spans="2:14" ht="96.75" customHeight="1">
      <c r="B245" s="28"/>
      <c r="C245" s="28"/>
      <c r="D245" s="28"/>
      <c r="E245" s="39"/>
      <c r="F245" s="28"/>
      <c r="G245" s="28"/>
      <c r="H245" s="28">
        <v>5</v>
      </c>
      <c r="I245" s="40">
        <f t="shared" si="4"/>
        <v>0</v>
      </c>
      <c r="J245" s="56">
        <f t="shared" si="5"/>
        <v>0</v>
      </c>
      <c r="K245" s="57">
        <f>($G245+$I245)*THONG_TIN_CHUNG!B$13</f>
        <v>0</v>
      </c>
      <c r="L245" s="58">
        <v>0</v>
      </c>
      <c r="M245" s="59"/>
      <c r="N245" s="59"/>
    </row>
    <row r="246" spans="2:14" ht="96.75" customHeight="1">
      <c r="B246" s="28"/>
      <c r="C246" s="28"/>
      <c r="D246" s="28"/>
      <c r="E246" s="39"/>
      <c r="F246" s="28"/>
      <c r="G246" s="28"/>
      <c r="H246" s="28">
        <v>5</v>
      </c>
      <c r="I246" s="40">
        <f t="shared" si="4"/>
        <v>0</v>
      </c>
      <c r="J246" s="56">
        <f t="shared" si="5"/>
        <v>0</v>
      </c>
      <c r="K246" s="57">
        <f>($G246+$I246)*THONG_TIN_CHUNG!B$13</f>
        <v>0</v>
      </c>
      <c r="L246" s="58">
        <v>0</v>
      </c>
      <c r="M246" s="59"/>
      <c r="N246" s="59"/>
    </row>
    <row r="247" spans="2:14" ht="96.75" customHeight="1">
      <c r="B247" s="28"/>
      <c r="C247" s="28"/>
      <c r="D247" s="28"/>
      <c r="E247" s="39"/>
      <c r="F247" s="28"/>
      <c r="G247" s="28"/>
      <c r="H247" s="28">
        <v>5</v>
      </c>
      <c r="I247" s="40">
        <f t="shared" si="4"/>
        <v>0</v>
      </c>
      <c r="J247" s="56">
        <f t="shared" si="5"/>
        <v>0</v>
      </c>
      <c r="K247" s="57">
        <f>($G247+$I247)*THONG_TIN_CHUNG!B$13</f>
        <v>0</v>
      </c>
      <c r="L247" s="58">
        <v>0</v>
      </c>
      <c r="M247" s="59"/>
      <c r="N247" s="59"/>
    </row>
    <row r="248" spans="2:14" ht="96.75" customHeight="1">
      <c r="B248" s="28"/>
      <c r="C248" s="28"/>
      <c r="D248" s="28"/>
      <c r="E248" s="39"/>
      <c r="F248" s="28"/>
      <c r="G248" s="28"/>
      <c r="H248" s="28">
        <v>5</v>
      </c>
      <c r="I248" s="40">
        <f t="shared" si="4"/>
        <v>0</v>
      </c>
      <c r="J248" s="56">
        <f t="shared" si="5"/>
        <v>0</v>
      </c>
      <c r="K248" s="57">
        <f>($G248+$I248)*THONG_TIN_CHUNG!B$13</f>
        <v>0</v>
      </c>
      <c r="L248" s="58">
        <v>0</v>
      </c>
      <c r="M248" s="59"/>
      <c r="N248" s="59"/>
    </row>
    <row r="249" spans="2:14" ht="96.75" customHeight="1">
      <c r="B249" s="28"/>
      <c r="C249" s="28"/>
      <c r="D249" s="28"/>
      <c r="E249" s="39"/>
      <c r="F249" s="28"/>
      <c r="G249" s="28"/>
      <c r="H249" s="28">
        <v>5</v>
      </c>
      <c r="I249" s="40">
        <f t="shared" si="4"/>
        <v>0</v>
      </c>
      <c r="J249" s="56">
        <f t="shared" si="5"/>
        <v>0</v>
      </c>
      <c r="K249" s="57">
        <f>($G249+$I249)*THONG_TIN_CHUNG!B$13</f>
        <v>0</v>
      </c>
      <c r="L249" s="58">
        <v>0</v>
      </c>
      <c r="M249" s="59"/>
      <c r="N249" s="59"/>
    </row>
    <row r="250" spans="2:14" ht="96.75" customHeight="1">
      <c r="B250" s="28"/>
      <c r="C250" s="28"/>
      <c r="D250" s="28"/>
      <c r="E250" s="39"/>
      <c r="F250" s="28"/>
      <c r="G250" s="28"/>
      <c r="H250" s="28">
        <v>5</v>
      </c>
      <c r="I250" s="40">
        <f t="shared" si="4"/>
        <v>0</v>
      </c>
      <c r="J250" s="56">
        <f t="shared" si="5"/>
        <v>0</v>
      </c>
      <c r="K250" s="57">
        <f>($G250+$I250)*THONG_TIN_CHUNG!B$13</f>
        <v>0</v>
      </c>
      <c r="L250" s="58">
        <v>0</v>
      </c>
      <c r="M250" s="59"/>
      <c r="N250" s="59"/>
    </row>
    <row r="251" spans="2:14" ht="96.75" customHeight="1">
      <c r="B251" s="28"/>
      <c r="C251" s="28"/>
      <c r="D251" s="28"/>
      <c r="E251" s="39"/>
      <c r="F251" s="28"/>
      <c r="G251" s="28"/>
      <c r="H251" s="28">
        <v>5</v>
      </c>
      <c r="I251" s="40">
        <f t="shared" si="4"/>
        <v>0</v>
      </c>
      <c r="J251" s="56">
        <f t="shared" si="5"/>
        <v>0</v>
      </c>
      <c r="K251" s="57">
        <f>($G251+$I251)*THONG_TIN_CHUNG!B$13</f>
        <v>0</v>
      </c>
      <c r="L251" s="58">
        <v>0</v>
      </c>
      <c r="M251" s="59"/>
      <c r="N251" s="59"/>
    </row>
    <row r="252" spans="2:14" ht="96.75" customHeight="1">
      <c r="B252" s="28"/>
      <c r="C252" s="28"/>
      <c r="D252" s="28"/>
      <c r="E252" s="39"/>
      <c r="F252" s="28"/>
      <c r="G252" s="28"/>
      <c r="H252" s="28">
        <v>5</v>
      </c>
      <c r="I252" s="40">
        <f t="shared" si="4"/>
        <v>0</v>
      </c>
      <c r="J252" s="56">
        <f t="shared" si="5"/>
        <v>0</v>
      </c>
      <c r="K252" s="57">
        <f>($G252+$I252)*THONG_TIN_CHUNG!B$13</f>
        <v>0</v>
      </c>
      <c r="L252" s="58">
        <v>0</v>
      </c>
      <c r="M252" s="59"/>
      <c r="N252" s="59"/>
    </row>
    <row r="253" spans="2:14" ht="96.75" customHeight="1">
      <c r="B253" s="28"/>
      <c r="C253" s="28"/>
      <c r="D253" s="28"/>
      <c r="E253" s="39"/>
      <c r="F253" s="28"/>
      <c r="G253" s="28"/>
      <c r="H253" s="28">
        <v>5</v>
      </c>
      <c r="I253" s="40">
        <f t="shared" si="4"/>
        <v>0</v>
      </c>
      <c r="J253" s="56">
        <f t="shared" si="5"/>
        <v>0</v>
      </c>
      <c r="K253" s="57">
        <f>($G253+$I253)*THONG_TIN_CHUNG!B$13</f>
        <v>0</v>
      </c>
      <c r="L253" s="58">
        <v>0</v>
      </c>
      <c r="M253" s="59"/>
      <c r="N253" s="59"/>
    </row>
    <row r="254" spans="2:14" ht="96.75" customHeight="1">
      <c r="B254" s="28"/>
      <c r="C254" s="28"/>
      <c r="D254" s="28"/>
      <c r="E254" s="39"/>
      <c r="F254" s="28"/>
      <c r="G254" s="28"/>
      <c r="H254" s="28">
        <v>5</v>
      </c>
      <c r="I254" s="40">
        <f t="shared" si="4"/>
        <v>0</v>
      </c>
      <c r="J254" s="56">
        <f t="shared" si="5"/>
        <v>0</v>
      </c>
      <c r="K254" s="57">
        <f>($G254+$I254)*THONG_TIN_CHUNG!B$13</f>
        <v>0</v>
      </c>
      <c r="L254" s="58">
        <v>0</v>
      </c>
      <c r="M254" s="59"/>
      <c r="N254" s="59"/>
    </row>
    <row r="255" spans="2:14" ht="96.75" customHeight="1">
      <c r="B255" s="28"/>
      <c r="C255" s="28"/>
      <c r="D255" s="28"/>
      <c r="E255" s="39"/>
      <c r="F255" s="28"/>
      <c r="G255" s="28"/>
      <c r="H255" s="28">
        <v>5</v>
      </c>
      <c r="I255" s="40">
        <f t="shared" si="4"/>
        <v>0</v>
      </c>
      <c r="J255" s="56">
        <f t="shared" si="5"/>
        <v>0</v>
      </c>
      <c r="K255" s="57">
        <f>($G255+$I255)*THONG_TIN_CHUNG!B$13</f>
        <v>0</v>
      </c>
      <c r="L255" s="58">
        <v>0</v>
      </c>
      <c r="M255" s="59"/>
      <c r="N255" s="59"/>
    </row>
    <row r="256" spans="2:14" ht="96.75" customHeight="1">
      <c r="B256" s="28"/>
      <c r="C256" s="28"/>
      <c r="D256" s="28"/>
      <c r="E256" s="39"/>
      <c r="F256" s="28"/>
      <c r="G256" s="28"/>
      <c r="H256" s="28">
        <v>5</v>
      </c>
      <c r="I256" s="40">
        <f t="shared" si="4"/>
        <v>0</v>
      </c>
      <c r="J256" s="56">
        <f t="shared" si="5"/>
        <v>0</v>
      </c>
      <c r="K256" s="57">
        <f>($G256+$I256)*THONG_TIN_CHUNG!B$13</f>
        <v>0</v>
      </c>
      <c r="L256" s="58">
        <v>0</v>
      </c>
      <c r="M256" s="59"/>
      <c r="N256" s="59"/>
    </row>
    <row r="257" spans="2:14" ht="96.75" customHeight="1">
      <c r="B257" s="28"/>
      <c r="C257" s="28"/>
      <c r="D257" s="28"/>
      <c r="E257" s="39"/>
      <c r="F257" s="28"/>
      <c r="G257" s="28"/>
      <c r="H257" s="28">
        <v>5</v>
      </c>
      <c r="I257" s="40">
        <f t="shared" si="4"/>
        <v>0</v>
      </c>
      <c r="J257" s="56">
        <f t="shared" si="5"/>
        <v>0</v>
      </c>
      <c r="K257" s="57">
        <f>($G257+$I257)*THONG_TIN_CHUNG!B$13</f>
        <v>0</v>
      </c>
      <c r="L257" s="58">
        <v>0</v>
      </c>
      <c r="M257" s="59"/>
      <c r="N257" s="59"/>
    </row>
    <row r="258" spans="2:14" ht="96.75" customHeight="1">
      <c r="B258" s="28"/>
      <c r="C258" s="28"/>
      <c r="D258" s="28"/>
      <c r="E258" s="39"/>
      <c r="F258" s="28"/>
      <c r="G258" s="28"/>
      <c r="H258" s="28">
        <v>5</v>
      </c>
      <c r="I258" s="40">
        <f t="shared" si="4"/>
        <v>0</v>
      </c>
      <c r="J258" s="56">
        <f t="shared" si="5"/>
        <v>0</v>
      </c>
      <c r="K258" s="57">
        <f>($G258+$I258)*THONG_TIN_CHUNG!B$13</f>
        <v>0</v>
      </c>
      <c r="L258" s="58">
        <v>0</v>
      </c>
      <c r="M258" s="59"/>
      <c r="N258" s="59"/>
    </row>
    <row r="259" spans="2:14" ht="96.75" customHeight="1">
      <c r="B259" s="28"/>
      <c r="C259" s="28"/>
      <c r="D259" s="28"/>
      <c r="E259" s="39"/>
      <c r="F259" s="28"/>
      <c r="G259" s="28"/>
      <c r="H259" s="28">
        <v>5</v>
      </c>
      <c r="I259" s="40">
        <f t="shared" si="4"/>
        <v>0</v>
      </c>
      <c r="J259" s="56">
        <f t="shared" si="5"/>
        <v>0</v>
      </c>
      <c r="K259" s="57">
        <f>($G259+$I259)*THONG_TIN_CHUNG!B$13</f>
        <v>0</v>
      </c>
      <c r="L259" s="58">
        <v>0</v>
      </c>
      <c r="M259" s="59"/>
      <c r="N259" s="59"/>
    </row>
    <row r="260" spans="2:14" ht="96.75" customHeight="1">
      <c r="B260" s="28"/>
      <c r="C260" s="28"/>
      <c r="D260" s="28"/>
      <c r="E260" s="39"/>
      <c r="F260" s="28"/>
      <c r="G260" s="28"/>
      <c r="H260" s="28">
        <v>5</v>
      </c>
      <c r="I260" s="40">
        <f t="shared" si="4"/>
        <v>0</v>
      </c>
      <c r="J260" s="56">
        <f t="shared" si="5"/>
        <v>0</v>
      </c>
      <c r="K260" s="57">
        <f>($G260+$I260)*THONG_TIN_CHUNG!B$13</f>
        <v>0</v>
      </c>
      <c r="L260" s="58">
        <v>0</v>
      </c>
      <c r="M260" s="59"/>
      <c r="N260" s="59"/>
    </row>
    <row r="261" spans="2:14" ht="96.75" customHeight="1">
      <c r="B261" s="28"/>
      <c r="C261" s="28"/>
      <c r="D261" s="28"/>
      <c r="E261" s="39"/>
      <c r="F261" s="28"/>
      <c r="G261" s="28"/>
      <c r="H261" s="28">
        <v>5</v>
      </c>
      <c r="I261" s="40">
        <f t="shared" si="4"/>
        <v>0</v>
      </c>
      <c r="J261" s="56">
        <f t="shared" si="5"/>
        <v>0</v>
      </c>
      <c r="K261" s="57">
        <f>($G261+$I261)*THONG_TIN_CHUNG!B$13</f>
        <v>0</v>
      </c>
      <c r="L261" s="58">
        <v>0</v>
      </c>
      <c r="M261" s="59"/>
      <c r="N261" s="59"/>
    </row>
    <row r="262" spans="2:14" ht="96.75" customHeight="1">
      <c r="B262" s="28"/>
      <c r="C262" s="28"/>
      <c r="D262" s="28"/>
      <c r="E262" s="39"/>
      <c r="F262" s="28"/>
      <c r="G262" s="28"/>
      <c r="H262" s="28">
        <v>5</v>
      </c>
      <c r="I262" s="40">
        <f t="shared" si="4"/>
        <v>0</v>
      </c>
      <c r="J262" s="56">
        <f t="shared" si="5"/>
        <v>0</v>
      </c>
      <c r="K262" s="57">
        <f>($G262+$I262)*THONG_TIN_CHUNG!B$13</f>
        <v>0</v>
      </c>
      <c r="L262" s="58">
        <v>0</v>
      </c>
      <c r="M262" s="59"/>
      <c r="N262" s="59"/>
    </row>
    <row r="263" spans="2:14" ht="96.75" customHeight="1">
      <c r="B263" s="28"/>
      <c r="C263" s="28"/>
      <c r="D263" s="28"/>
      <c r="E263" s="39"/>
      <c r="F263" s="28"/>
      <c r="G263" s="28"/>
      <c r="H263" s="28">
        <v>5</v>
      </c>
      <c r="I263" s="40">
        <f t="shared" si="4"/>
        <v>0</v>
      </c>
      <c r="J263" s="56">
        <f t="shared" si="5"/>
        <v>0</v>
      </c>
      <c r="K263" s="57">
        <f>($G263+$I263)*THONG_TIN_CHUNG!B$13</f>
        <v>0</v>
      </c>
      <c r="L263" s="58">
        <v>0</v>
      </c>
      <c r="M263" s="59"/>
      <c r="N263" s="59"/>
    </row>
    <row r="264" spans="2:14" ht="96.75" customHeight="1">
      <c r="B264" s="28"/>
      <c r="C264" s="28"/>
      <c r="D264" s="28"/>
      <c r="E264" s="39"/>
      <c r="F264" s="28"/>
      <c r="G264" s="28"/>
      <c r="H264" s="28">
        <v>5</v>
      </c>
      <c r="I264" s="40">
        <f t="shared" si="4"/>
        <v>0</v>
      </c>
      <c r="J264" s="56">
        <f t="shared" si="5"/>
        <v>0</v>
      </c>
      <c r="K264" s="57">
        <f>($G264+$I264)*THONG_TIN_CHUNG!B$13</f>
        <v>0</v>
      </c>
      <c r="L264" s="58">
        <v>0</v>
      </c>
      <c r="M264" s="59"/>
      <c r="N264" s="59"/>
    </row>
    <row r="265" spans="2:14" ht="96.75" customHeight="1">
      <c r="B265" s="28"/>
      <c r="C265" s="28"/>
      <c r="D265" s="28"/>
      <c r="E265" s="39"/>
      <c r="F265" s="28"/>
      <c r="G265" s="28"/>
      <c r="H265" s="28">
        <v>5</v>
      </c>
      <c r="I265" s="40">
        <f t="shared" si="4"/>
        <v>0</v>
      </c>
      <c r="J265" s="56">
        <f t="shared" si="5"/>
        <v>0</v>
      </c>
      <c r="K265" s="57">
        <f>($G265+$I265)*THONG_TIN_CHUNG!B$13</f>
        <v>0</v>
      </c>
      <c r="L265" s="58">
        <v>0</v>
      </c>
      <c r="M265" s="59"/>
      <c r="N265" s="59"/>
    </row>
    <row r="266" spans="2:14" ht="96.75" customHeight="1">
      <c r="B266" s="28"/>
      <c r="C266" s="28"/>
      <c r="D266" s="28"/>
      <c r="E266" s="39"/>
      <c r="F266" s="28"/>
      <c r="G266" s="28"/>
      <c r="H266" s="28">
        <v>5</v>
      </c>
      <c r="I266" s="40">
        <f t="shared" si="4"/>
        <v>0</v>
      </c>
      <c r="J266" s="56">
        <f t="shared" si="5"/>
        <v>0</v>
      </c>
      <c r="K266" s="57">
        <f>($G266+$I266)*THONG_TIN_CHUNG!B$13</f>
        <v>0</v>
      </c>
      <c r="L266" s="58">
        <v>0</v>
      </c>
      <c r="M266" s="59"/>
      <c r="N266" s="59"/>
    </row>
    <row r="267" spans="2:14" ht="96.75" customHeight="1">
      <c r="B267" s="28"/>
      <c r="C267" s="28"/>
      <c r="D267" s="28"/>
      <c r="E267" s="39"/>
      <c r="F267" s="28"/>
      <c r="G267" s="28"/>
      <c r="H267" s="28">
        <v>5</v>
      </c>
      <c r="I267" s="40">
        <f t="shared" si="4"/>
        <v>0</v>
      </c>
      <c r="J267" s="56">
        <f t="shared" si="5"/>
        <v>0</v>
      </c>
      <c r="K267" s="57">
        <f>($G267+$I267)*THONG_TIN_CHUNG!B$13</f>
        <v>0</v>
      </c>
      <c r="L267" s="58">
        <v>0</v>
      </c>
      <c r="M267" s="59"/>
      <c r="N267" s="59"/>
    </row>
    <row r="268" spans="2:14" ht="96.75" customHeight="1">
      <c r="B268" s="28"/>
      <c r="C268" s="28"/>
      <c r="D268" s="28"/>
      <c r="E268" s="39"/>
      <c r="F268" s="28"/>
      <c r="G268" s="28"/>
      <c r="H268" s="28">
        <v>5</v>
      </c>
      <c r="I268" s="40">
        <f t="shared" si="4"/>
        <v>0</v>
      </c>
      <c r="J268" s="56">
        <f t="shared" si="5"/>
        <v>0</v>
      </c>
      <c r="K268" s="57">
        <f>($G268+$I268)*THONG_TIN_CHUNG!B$13</f>
        <v>0</v>
      </c>
      <c r="L268" s="58">
        <v>0</v>
      </c>
      <c r="M268" s="59"/>
      <c r="N268" s="59"/>
    </row>
    <row r="269" spans="2:14" ht="96.75" customHeight="1">
      <c r="B269" s="28"/>
      <c r="C269" s="28"/>
      <c r="D269" s="28"/>
      <c r="E269" s="39"/>
      <c r="F269" s="28"/>
      <c r="G269" s="28"/>
      <c r="H269" s="28">
        <v>5</v>
      </c>
      <c r="I269" s="40">
        <f t="shared" si="4"/>
        <v>0</v>
      </c>
      <c r="J269" s="56">
        <f t="shared" si="5"/>
        <v>0</v>
      </c>
      <c r="K269" s="57">
        <f>($G269+$I269)*THONG_TIN_CHUNG!B$13</f>
        <v>0</v>
      </c>
      <c r="L269" s="58">
        <v>0</v>
      </c>
      <c r="M269" s="59"/>
      <c r="N269" s="59"/>
    </row>
    <row r="270" spans="2:14" ht="96.75" customHeight="1">
      <c r="B270" s="28"/>
      <c r="C270" s="28"/>
      <c r="D270" s="28"/>
      <c r="E270" s="39"/>
      <c r="F270" s="28"/>
      <c r="G270" s="28"/>
      <c r="H270" s="28">
        <v>5</v>
      </c>
      <c r="I270" s="40">
        <f t="shared" si="4"/>
        <v>0</v>
      </c>
      <c r="J270" s="56">
        <f t="shared" si="5"/>
        <v>0</v>
      </c>
      <c r="K270" s="57">
        <f>($G270+$I270)*THONG_TIN_CHUNG!B$13</f>
        <v>0</v>
      </c>
      <c r="L270" s="58">
        <v>0</v>
      </c>
      <c r="M270" s="59"/>
      <c r="N270" s="59"/>
    </row>
    <row r="271" spans="2:14" ht="96.75" customHeight="1">
      <c r="B271" s="28"/>
      <c r="C271" s="28"/>
      <c r="D271" s="28"/>
      <c r="E271" s="39"/>
      <c r="F271" s="28"/>
      <c r="G271" s="28"/>
      <c r="H271" s="28">
        <v>5</v>
      </c>
      <c r="I271" s="40">
        <f t="shared" si="4"/>
        <v>0</v>
      </c>
      <c r="J271" s="56">
        <f t="shared" si="5"/>
        <v>0</v>
      </c>
      <c r="K271" s="57">
        <f>($G271+$I271)*THONG_TIN_CHUNG!B$13</f>
        <v>0</v>
      </c>
      <c r="L271" s="58">
        <v>0</v>
      </c>
      <c r="M271" s="59"/>
      <c r="N271" s="59"/>
    </row>
    <row r="272" spans="2:14" ht="96.75" customHeight="1">
      <c r="B272" s="28"/>
      <c r="C272" s="28"/>
      <c r="D272" s="28"/>
      <c r="E272" s="39"/>
      <c r="F272" s="28"/>
      <c r="G272" s="28"/>
      <c r="H272" s="28">
        <v>5</v>
      </c>
      <c r="I272" s="40">
        <f t="shared" si="4"/>
        <v>0</v>
      </c>
      <c r="J272" s="56">
        <f t="shared" si="5"/>
        <v>0</v>
      </c>
      <c r="K272" s="57">
        <f>($G272+$I272)*THONG_TIN_CHUNG!B$13</f>
        <v>0</v>
      </c>
      <c r="L272" s="58">
        <v>0</v>
      </c>
      <c r="M272" s="59"/>
      <c r="N272" s="59"/>
    </row>
    <row r="273" spans="2:14" ht="96.75" customHeight="1">
      <c r="B273" s="28"/>
      <c r="C273" s="28"/>
      <c r="D273" s="28"/>
      <c r="E273" s="39"/>
      <c r="F273" s="28"/>
      <c r="G273" s="28"/>
      <c r="H273" s="28">
        <v>5</v>
      </c>
      <c r="I273" s="40">
        <f t="shared" si="4"/>
        <v>0</v>
      </c>
      <c r="J273" s="56">
        <f t="shared" si="5"/>
        <v>0</v>
      </c>
      <c r="K273" s="57">
        <f>($G273+$I273)*THONG_TIN_CHUNG!B$13</f>
        <v>0</v>
      </c>
      <c r="L273" s="58">
        <v>0</v>
      </c>
      <c r="M273" s="59"/>
      <c r="N273" s="59"/>
    </row>
    <row r="274" spans="2:14" ht="96.75" customHeight="1">
      <c r="B274" s="28"/>
      <c r="C274" s="28"/>
      <c r="D274" s="28"/>
      <c r="E274" s="39"/>
      <c r="F274" s="28"/>
      <c r="G274" s="28"/>
      <c r="H274" s="28">
        <v>5</v>
      </c>
      <c r="I274" s="40">
        <f t="shared" si="4"/>
        <v>0</v>
      </c>
      <c r="J274" s="56">
        <f t="shared" si="5"/>
        <v>0</v>
      </c>
      <c r="K274" s="57">
        <f>($G274+$I274)*THONG_TIN_CHUNG!B$13</f>
        <v>0</v>
      </c>
      <c r="L274" s="58">
        <v>0</v>
      </c>
      <c r="M274" s="59"/>
      <c r="N274" s="59"/>
    </row>
    <row r="275" spans="2:14" ht="96.75" customHeight="1">
      <c r="B275" s="28"/>
      <c r="C275" s="28"/>
      <c r="D275" s="28"/>
      <c r="E275" s="39"/>
      <c r="F275" s="28"/>
      <c r="G275" s="28"/>
      <c r="H275" s="28">
        <v>5</v>
      </c>
      <c r="I275" s="40">
        <f t="shared" si="4"/>
        <v>0</v>
      </c>
      <c r="J275" s="56">
        <f t="shared" si="5"/>
        <v>0</v>
      </c>
      <c r="K275" s="57">
        <f>($G275+$I275)*THONG_TIN_CHUNG!B$13</f>
        <v>0</v>
      </c>
      <c r="L275" s="58">
        <v>0</v>
      </c>
      <c r="M275" s="59"/>
      <c r="N275" s="59"/>
    </row>
    <row r="276" spans="2:14" ht="96.75" customHeight="1">
      <c r="B276" s="28"/>
      <c r="C276" s="28"/>
      <c r="D276" s="28"/>
      <c r="E276" s="39"/>
      <c r="F276" s="28"/>
      <c r="G276" s="28"/>
      <c r="H276" s="28">
        <v>5</v>
      </c>
      <c r="I276" s="40">
        <f t="shared" si="4"/>
        <v>0</v>
      </c>
      <c r="J276" s="56">
        <f t="shared" si="5"/>
        <v>0</v>
      </c>
      <c r="K276" s="57">
        <f>($G276+$I276)*THONG_TIN_CHUNG!B$13</f>
        <v>0</v>
      </c>
      <c r="L276" s="58">
        <v>0</v>
      </c>
      <c r="M276" s="59"/>
      <c r="N276" s="59"/>
    </row>
    <row r="277" spans="2:14" ht="96.75" customHeight="1">
      <c r="B277" s="28"/>
      <c r="C277" s="28"/>
      <c r="D277" s="28"/>
      <c r="E277" s="39"/>
      <c r="F277" s="28"/>
      <c r="G277" s="28"/>
      <c r="H277" s="28">
        <v>5</v>
      </c>
      <c r="I277" s="40">
        <f t="shared" si="4"/>
        <v>0</v>
      </c>
      <c r="J277" s="56">
        <f t="shared" si="5"/>
        <v>0</v>
      </c>
      <c r="K277" s="57">
        <f>($G277+$I277)*THONG_TIN_CHUNG!B$13</f>
        <v>0</v>
      </c>
      <c r="L277" s="58">
        <v>0</v>
      </c>
      <c r="M277" s="59"/>
      <c r="N277" s="59"/>
    </row>
    <row r="278" spans="2:14" ht="96.75" customHeight="1">
      <c r="B278" s="28"/>
      <c r="C278" s="28"/>
      <c r="D278" s="28"/>
      <c r="E278" s="39"/>
      <c r="F278" s="28"/>
      <c r="G278" s="28"/>
      <c r="H278" s="28">
        <v>5</v>
      </c>
      <c r="I278" s="40">
        <f t="shared" si="4"/>
        <v>0</v>
      </c>
      <c r="J278" s="56">
        <f t="shared" si="5"/>
        <v>0</v>
      </c>
      <c r="K278" s="57">
        <f>($G278+$I278)*THONG_TIN_CHUNG!B$13</f>
        <v>0</v>
      </c>
      <c r="L278" s="58">
        <v>0</v>
      </c>
      <c r="M278" s="59"/>
      <c r="N278" s="59"/>
    </row>
    <row r="279" spans="2:14" ht="96.75" customHeight="1">
      <c r="B279" s="28"/>
      <c r="C279" s="28"/>
      <c r="D279" s="28"/>
      <c r="E279" s="39"/>
      <c r="F279" s="28"/>
      <c r="G279" s="28"/>
      <c r="H279" s="28">
        <v>5</v>
      </c>
      <c r="I279" s="40">
        <f t="shared" si="4"/>
        <v>0</v>
      </c>
      <c r="J279" s="56">
        <f t="shared" si="5"/>
        <v>0</v>
      </c>
      <c r="K279" s="57">
        <f>($G279+$I279)*THONG_TIN_CHUNG!B$13</f>
        <v>0</v>
      </c>
      <c r="L279" s="58">
        <v>0</v>
      </c>
      <c r="M279" s="59"/>
      <c r="N279" s="59"/>
    </row>
    <row r="280" spans="2:14" ht="96.75" customHeight="1">
      <c r="B280" s="28"/>
      <c r="C280" s="28"/>
      <c r="D280" s="28"/>
      <c r="E280" s="39"/>
      <c r="F280" s="28"/>
      <c r="G280" s="28"/>
      <c r="H280" s="28">
        <v>5</v>
      </c>
      <c r="I280" s="40">
        <f t="shared" si="4"/>
        <v>0</v>
      </c>
      <c r="J280" s="56">
        <f t="shared" si="5"/>
        <v>0</v>
      </c>
      <c r="K280" s="57">
        <f>($G280+$I280)*THONG_TIN_CHUNG!B$13</f>
        <v>0</v>
      </c>
      <c r="L280" s="58">
        <v>0</v>
      </c>
      <c r="M280" s="59"/>
      <c r="N280" s="59"/>
    </row>
    <row r="281" spans="2:14" ht="96.75" customHeight="1">
      <c r="B281" s="28"/>
      <c r="C281" s="28"/>
      <c r="D281" s="28"/>
      <c r="E281" s="39"/>
      <c r="F281" s="28"/>
      <c r="G281" s="28"/>
      <c r="H281" s="28">
        <v>5</v>
      </c>
      <c r="I281" s="40">
        <f t="shared" si="4"/>
        <v>0</v>
      </c>
      <c r="J281" s="56">
        <f t="shared" si="5"/>
        <v>0</v>
      </c>
      <c r="K281" s="57">
        <f>($G281+$I281)*THONG_TIN_CHUNG!B$13</f>
        <v>0</v>
      </c>
      <c r="L281" s="58">
        <v>0</v>
      </c>
      <c r="M281" s="59"/>
      <c r="N281" s="59"/>
    </row>
    <row r="282" spans="2:14" ht="96.75" customHeight="1">
      <c r="B282" s="28"/>
      <c r="C282" s="28"/>
      <c r="D282" s="28"/>
      <c r="E282" s="39"/>
      <c r="F282" s="28"/>
      <c r="G282" s="28"/>
      <c r="H282" s="28">
        <v>5</v>
      </c>
      <c r="I282" s="40">
        <f t="shared" si="4"/>
        <v>0</v>
      </c>
      <c r="J282" s="56">
        <f t="shared" si="5"/>
        <v>0</v>
      </c>
      <c r="K282" s="57">
        <f>($G282+$I282)*THONG_TIN_CHUNG!B$13</f>
        <v>0</v>
      </c>
      <c r="L282" s="58">
        <v>0</v>
      </c>
      <c r="M282" s="59"/>
      <c r="N282" s="59"/>
    </row>
    <row r="283" spans="2:14" ht="96.75" customHeight="1">
      <c r="B283" s="28"/>
      <c r="C283" s="28"/>
      <c r="D283" s="28"/>
      <c r="E283" s="39"/>
      <c r="F283" s="28"/>
      <c r="G283" s="28"/>
      <c r="H283" s="28">
        <v>5</v>
      </c>
      <c r="I283" s="40">
        <f t="shared" si="4"/>
        <v>0</v>
      </c>
      <c r="J283" s="56">
        <f t="shared" si="5"/>
        <v>0</v>
      </c>
      <c r="K283" s="57">
        <f>($G283+$I283)*THONG_TIN_CHUNG!B$13</f>
        <v>0</v>
      </c>
      <c r="L283" s="58">
        <v>0</v>
      </c>
      <c r="M283" s="59"/>
      <c r="N283" s="59"/>
    </row>
    <row r="284" spans="2:14" ht="96.75" customHeight="1">
      <c r="B284" s="28"/>
      <c r="C284" s="28"/>
      <c r="D284" s="28"/>
      <c r="E284" s="39"/>
      <c r="F284" s="28"/>
      <c r="G284" s="28"/>
      <c r="H284" s="28">
        <v>5</v>
      </c>
      <c r="I284" s="40">
        <f t="shared" si="4"/>
        <v>0</v>
      </c>
      <c r="J284" s="56">
        <f t="shared" si="5"/>
        <v>0</v>
      </c>
      <c r="K284" s="57">
        <f>($G284+$I284)*THONG_TIN_CHUNG!B$13</f>
        <v>0</v>
      </c>
      <c r="L284" s="58">
        <v>0</v>
      </c>
      <c r="M284" s="59"/>
      <c r="N284" s="59"/>
    </row>
    <row r="285" spans="2:14" ht="96.75" customHeight="1">
      <c r="B285" s="28"/>
      <c r="C285" s="28"/>
      <c r="D285" s="28"/>
      <c r="E285" s="39"/>
      <c r="F285" s="28"/>
      <c r="G285" s="28"/>
      <c r="H285" s="28">
        <v>5</v>
      </c>
      <c r="I285" s="40">
        <f t="shared" si="4"/>
        <v>0</v>
      </c>
      <c r="J285" s="56">
        <f t="shared" si="5"/>
        <v>0</v>
      </c>
      <c r="K285" s="57">
        <f>($G285+$I285)*THONG_TIN_CHUNG!B$13</f>
        <v>0</v>
      </c>
      <c r="L285" s="58">
        <v>0</v>
      </c>
      <c r="M285" s="59"/>
      <c r="N285" s="59"/>
    </row>
    <row r="286" spans="2:14" ht="96.75" customHeight="1">
      <c r="B286" s="28"/>
      <c r="C286" s="28"/>
      <c r="D286" s="28"/>
      <c r="E286" s="39"/>
      <c r="F286" s="28"/>
      <c r="G286" s="28"/>
      <c r="H286" s="28">
        <v>5</v>
      </c>
      <c r="I286" s="40">
        <f t="shared" si="4"/>
        <v>0</v>
      </c>
      <c r="J286" s="56">
        <f t="shared" si="5"/>
        <v>0</v>
      </c>
      <c r="K286" s="57">
        <f>($G286+$I286)*THONG_TIN_CHUNG!B$13</f>
        <v>0</v>
      </c>
      <c r="L286" s="58">
        <v>0</v>
      </c>
      <c r="M286" s="59"/>
      <c r="N286" s="59"/>
    </row>
    <row r="287" spans="2:14" ht="96.75" customHeight="1">
      <c r="B287" s="28"/>
      <c r="C287" s="28"/>
      <c r="D287" s="28"/>
      <c r="E287" s="39"/>
      <c r="F287" s="28"/>
      <c r="G287" s="28"/>
      <c r="H287" s="28">
        <v>5</v>
      </c>
      <c r="I287" s="40">
        <f t="shared" si="4"/>
        <v>0</v>
      </c>
      <c r="J287" s="56">
        <f t="shared" si="5"/>
        <v>0</v>
      </c>
      <c r="K287" s="57">
        <f>($G287+$I287)*THONG_TIN_CHUNG!B$13</f>
        <v>0</v>
      </c>
      <c r="L287" s="58">
        <v>0</v>
      </c>
      <c r="M287" s="59"/>
      <c r="N287" s="59"/>
    </row>
    <row r="288" spans="2:14" ht="96.75" customHeight="1">
      <c r="B288" s="28"/>
      <c r="C288" s="28"/>
      <c r="D288" s="28"/>
      <c r="E288" s="39"/>
      <c r="F288" s="28"/>
      <c r="G288" s="28"/>
      <c r="H288" s="28">
        <v>5</v>
      </c>
      <c r="I288" s="40">
        <f t="shared" si="4"/>
        <v>0</v>
      </c>
      <c r="J288" s="56">
        <f t="shared" si="5"/>
        <v>0</v>
      </c>
      <c r="K288" s="57">
        <f>($G288+$I288)*THONG_TIN_CHUNG!B$13</f>
        <v>0</v>
      </c>
      <c r="L288" s="58">
        <v>0</v>
      </c>
      <c r="M288" s="59"/>
      <c r="N288" s="59"/>
    </row>
    <row r="289" spans="2:14" ht="96.75" customHeight="1">
      <c r="B289" s="28"/>
      <c r="C289" s="28"/>
      <c r="D289" s="28"/>
      <c r="E289" s="39"/>
      <c r="F289" s="28"/>
      <c r="G289" s="28"/>
      <c r="H289" s="28">
        <v>5</v>
      </c>
      <c r="I289" s="40">
        <f t="shared" si="4"/>
        <v>0</v>
      </c>
      <c r="J289" s="56">
        <f t="shared" si="5"/>
        <v>0</v>
      </c>
      <c r="K289" s="57">
        <f>($G289+$I289)*THONG_TIN_CHUNG!B$13</f>
        <v>0</v>
      </c>
      <c r="L289" s="58">
        <v>0</v>
      </c>
      <c r="M289" s="59"/>
      <c r="N289" s="59"/>
    </row>
    <row r="290" spans="2:14" ht="96.75" customHeight="1">
      <c r="B290" s="28"/>
      <c r="C290" s="28"/>
      <c r="D290" s="28"/>
      <c r="E290" s="39"/>
      <c r="F290" s="28"/>
      <c r="G290" s="28"/>
      <c r="H290" s="28">
        <v>5</v>
      </c>
      <c r="I290" s="40">
        <f t="shared" si="4"/>
        <v>0</v>
      </c>
      <c r="J290" s="56">
        <f t="shared" si="5"/>
        <v>0</v>
      </c>
      <c r="K290" s="57">
        <f>($G290+$I290)*THONG_TIN_CHUNG!B$13</f>
        <v>0</v>
      </c>
      <c r="L290" s="58">
        <v>0</v>
      </c>
      <c r="M290" s="59"/>
      <c r="N290" s="59"/>
    </row>
    <row r="291" spans="2:14" ht="96.75" customHeight="1">
      <c r="B291" s="28"/>
      <c r="C291" s="28"/>
      <c r="D291" s="28"/>
      <c r="E291" s="39"/>
      <c r="F291" s="28"/>
      <c r="G291" s="28"/>
      <c r="H291" s="28">
        <v>5</v>
      </c>
      <c r="I291" s="40">
        <f t="shared" si="4"/>
        <v>0</v>
      </c>
      <c r="J291" s="56">
        <f t="shared" si="5"/>
        <v>0</v>
      </c>
      <c r="K291" s="57">
        <f>($G291+$I291)*THONG_TIN_CHUNG!B$13</f>
        <v>0</v>
      </c>
      <c r="L291" s="58">
        <v>0</v>
      </c>
      <c r="M291" s="59"/>
      <c r="N291" s="59"/>
    </row>
    <row r="292" spans="2:14" ht="96.75" customHeight="1">
      <c r="B292" s="28"/>
      <c r="C292" s="28"/>
      <c r="D292" s="28"/>
      <c r="E292" s="39"/>
      <c r="F292" s="28"/>
      <c r="G292" s="28"/>
      <c r="H292" s="28">
        <v>5</v>
      </c>
      <c r="I292" s="40">
        <f t="shared" si="4"/>
        <v>0</v>
      </c>
      <c r="J292" s="56">
        <f t="shared" si="5"/>
        <v>0</v>
      </c>
      <c r="K292" s="57">
        <f>($G292+$I292)*THONG_TIN_CHUNG!B$13</f>
        <v>0</v>
      </c>
      <c r="L292" s="58">
        <v>0</v>
      </c>
      <c r="M292" s="59"/>
      <c r="N292" s="59"/>
    </row>
    <row r="293" spans="2:14" ht="96.75" customHeight="1">
      <c r="B293" s="28"/>
      <c r="C293" s="28"/>
      <c r="D293" s="28"/>
      <c r="E293" s="39"/>
      <c r="F293" s="28"/>
      <c r="G293" s="28"/>
      <c r="H293" s="28">
        <v>5</v>
      </c>
      <c r="I293" s="40">
        <f t="shared" si="4"/>
        <v>0</v>
      </c>
      <c r="J293" s="56">
        <f t="shared" si="5"/>
        <v>0</v>
      </c>
      <c r="K293" s="57">
        <f>($G293+$I293)*THONG_TIN_CHUNG!B$13</f>
        <v>0</v>
      </c>
      <c r="L293" s="58">
        <v>0</v>
      </c>
      <c r="M293" s="59"/>
      <c r="N293" s="59"/>
    </row>
    <row r="294" spans="2:14" ht="96.75" customHeight="1">
      <c r="B294" s="28"/>
      <c r="C294" s="28"/>
      <c r="D294" s="28"/>
      <c r="E294" s="39"/>
      <c r="F294" s="28"/>
      <c r="G294" s="28"/>
      <c r="H294" s="28">
        <v>5</v>
      </c>
      <c r="I294" s="40">
        <f t="shared" si="4"/>
        <v>0</v>
      </c>
      <c r="J294" s="56">
        <f t="shared" si="5"/>
        <v>0</v>
      </c>
      <c r="K294" s="57">
        <f>($G294+$I294)*THONG_TIN_CHUNG!B$13</f>
        <v>0</v>
      </c>
      <c r="L294" s="58">
        <v>0</v>
      </c>
      <c r="M294" s="59"/>
      <c r="N294" s="59"/>
    </row>
    <row r="295" spans="2:14" ht="96.75" customHeight="1">
      <c r="B295" s="28"/>
      <c r="C295" s="28"/>
      <c r="D295" s="28"/>
      <c r="E295" s="39"/>
      <c r="F295" s="28"/>
      <c r="G295" s="28"/>
      <c r="H295" s="28">
        <v>5</v>
      </c>
      <c r="I295" s="40">
        <f t="shared" si="4"/>
        <v>0</v>
      </c>
      <c r="J295" s="56">
        <f t="shared" si="5"/>
        <v>0</v>
      </c>
      <c r="K295" s="57">
        <f>($G295+$I295)*THONG_TIN_CHUNG!B$13</f>
        <v>0</v>
      </c>
      <c r="L295" s="58">
        <v>0</v>
      </c>
      <c r="M295" s="59"/>
      <c r="N295" s="59"/>
    </row>
    <row r="296" spans="2:14" ht="96.75" customHeight="1">
      <c r="B296" s="28"/>
      <c r="C296" s="28"/>
      <c r="D296" s="28"/>
      <c r="E296" s="39"/>
      <c r="F296" s="28"/>
      <c r="G296" s="28"/>
      <c r="H296" s="28">
        <v>5</v>
      </c>
      <c r="I296" s="40">
        <f t="shared" si="4"/>
        <v>0</v>
      </c>
      <c r="J296" s="56">
        <f t="shared" si="5"/>
        <v>0</v>
      </c>
      <c r="K296" s="57">
        <f>($G296+$I296)*THONG_TIN_CHUNG!B$13</f>
        <v>0</v>
      </c>
      <c r="L296" s="58">
        <v>0</v>
      </c>
      <c r="M296" s="59"/>
      <c r="N296" s="59"/>
    </row>
    <row r="297" spans="2:14" ht="96.75" customHeight="1">
      <c r="B297" s="28"/>
      <c r="C297" s="28"/>
      <c r="D297" s="28"/>
      <c r="E297" s="39"/>
      <c r="F297" s="28"/>
      <c r="G297" s="28"/>
      <c r="H297" s="28">
        <v>5</v>
      </c>
      <c r="I297" s="40">
        <f t="shared" si="4"/>
        <v>0</v>
      </c>
      <c r="J297" s="56">
        <f t="shared" si="5"/>
        <v>0</v>
      </c>
      <c r="K297" s="57">
        <f>($G297+$I297)*THONG_TIN_CHUNG!B$13</f>
        <v>0</v>
      </c>
      <c r="L297" s="58">
        <v>0</v>
      </c>
      <c r="M297" s="59"/>
      <c r="N297" s="59"/>
    </row>
    <row r="298" spans="2:14" ht="96.75" customHeight="1">
      <c r="B298" s="28"/>
      <c r="C298" s="28"/>
      <c r="D298" s="28"/>
      <c r="E298" s="39"/>
      <c r="F298" s="28"/>
      <c r="G298" s="28"/>
      <c r="H298" s="28">
        <v>5</v>
      </c>
      <c r="I298" s="40">
        <f t="shared" si="4"/>
        <v>0</v>
      </c>
      <c r="J298" s="56">
        <f t="shared" si="5"/>
        <v>0</v>
      </c>
      <c r="K298" s="57">
        <f>($G298+$I298)*THONG_TIN_CHUNG!B$13</f>
        <v>0</v>
      </c>
      <c r="L298" s="58">
        <v>0</v>
      </c>
      <c r="M298" s="59"/>
      <c r="N298" s="59"/>
    </row>
    <row r="299" spans="2:14" ht="96.75" customHeight="1">
      <c r="B299" s="28"/>
      <c r="C299" s="28"/>
      <c r="D299" s="28"/>
      <c r="E299" s="39"/>
      <c r="F299" s="28"/>
      <c r="G299" s="28"/>
      <c r="H299" s="28">
        <v>5</v>
      </c>
      <c r="I299" s="40">
        <f t="shared" si="4"/>
        <v>0</v>
      </c>
      <c r="J299" s="56">
        <f t="shared" si="5"/>
        <v>0</v>
      </c>
      <c r="K299" s="57">
        <f>($G299+$I299)*THONG_TIN_CHUNG!B$13</f>
        <v>0</v>
      </c>
      <c r="L299" s="58">
        <v>0</v>
      </c>
      <c r="M299" s="59"/>
      <c r="N299" s="59"/>
    </row>
    <row r="300" spans="2:14" ht="96.75" customHeight="1">
      <c r="B300" s="28"/>
      <c r="C300" s="28"/>
      <c r="D300" s="28"/>
      <c r="E300" s="39"/>
      <c r="F300" s="28"/>
      <c r="G300" s="28"/>
      <c r="H300" s="28">
        <v>5</v>
      </c>
      <c r="I300" s="40">
        <f t="shared" si="4"/>
        <v>0</v>
      </c>
      <c r="J300" s="56">
        <f t="shared" si="5"/>
        <v>0</v>
      </c>
      <c r="K300" s="57">
        <f>($G300+$I300)*THONG_TIN_CHUNG!B$13</f>
        <v>0</v>
      </c>
      <c r="L300" s="58">
        <v>0</v>
      </c>
      <c r="M300" s="59"/>
      <c r="N300" s="59"/>
    </row>
    <row r="301" spans="2:14" ht="96.75" customHeight="1">
      <c r="B301" s="28"/>
      <c r="C301" s="28"/>
      <c r="D301" s="28"/>
      <c r="E301" s="39"/>
      <c r="F301" s="28"/>
      <c r="G301" s="28"/>
      <c r="H301" s="28">
        <v>5</v>
      </c>
      <c r="I301" s="40">
        <f t="shared" si="4"/>
        <v>0</v>
      </c>
      <c r="J301" s="56">
        <f t="shared" si="5"/>
        <v>0</v>
      </c>
      <c r="K301" s="57">
        <f>($G301+$I301)*THONG_TIN_CHUNG!B$13</f>
        <v>0</v>
      </c>
      <c r="L301" s="58">
        <v>0</v>
      </c>
      <c r="M301" s="59"/>
      <c r="N301" s="59"/>
    </row>
    <row r="302" spans="2:14" ht="96.75" customHeight="1">
      <c r="B302" s="28"/>
      <c r="C302" s="28"/>
      <c r="D302" s="28"/>
      <c r="E302" s="39"/>
      <c r="F302" s="28"/>
      <c r="G302" s="28"/>
      <c r="H302" s="28">
        <v>5</v>
      </c>
      <c r="I302" s="40">
        <f t="shared" si="4"/>
        <v>0</v>
      </c>
      <c r="J302" s="56">
        <f t="shared" si="5"/>
        <v>0</v>
      </c>
      <c r="K302" s="57">
        <f>($G302+$I302)*THONG_TIN_CHUNG!B$13</f>
        <v>0</v>
      </c>
      <c r="L302" s="58">
        <v>0</v>
      </c>
      <c r="M302" s="59"/>
      <c r="N302" s="59"/>
    </row>
    <row r="303" spans="2:14" ht="96.75" customHeight="1">
      <c r="B303" s="28"/>
      <c r="C303" s="28"/>
      <c r="D303" s="28"/>
      <c r="E303" s="39"/>
      <c r="F303" s="28"/>
      <c r="G303" s="28"/>
      <c r="H303" s="28">
        <v>5</v>
      </c>
      <c r="I303" s="40">
        <f t="shared" si="4"/>
        <v>0</v>
      </c>
      <c r="J303" s="56">
        <f t="shared" si="5"/>
        <v>0</v>
      </c>
      <c r="K303" s="57">
        <f>($G303+$I303)*THONG_TIN_CHUNG!B$13</f>
        <v>0</v>
      </c>
      <c r="L303" s="58">
        <v>0</v>
      </c>
      <c r="M303" s="59"/>
      <c r="N303" s="59"/>
    </row>
    <row r="304" spans="2:14" ht="96.75" customHeight="1">
      <c r="B304" s="28"/>
      <c r="C304" s="28"/>
      <c r="D304" s="28"/>
      <c r="E304" s="39"/>
      <c r="F304" s="28"/>
      <c r="G304" s="28"/>
      <c r="H304" s="28">
        <v>5</v>
      </c>
      <c r="I304" s="40">
        <f t="shared" si="4"/>
        <v>0</v>
      </c>
      <c r="J304" s="56">
        <f t="shared" si="5"/>
        <v>0</v>
      </c>
      <c r="K304" s="57">
        <f>($G304+$I304)*THONG_TIN_CHUNG!B$13</f>
        <v>0</v>
      </c>
      <c r="L304" s="58">
        <v>0</v>
      </c>
      <c r="M304" s="59"/>
      <c r="N304" s="59"/>
    </row>
    <row r="305" spans="2:14" ht="96.75" customHeight="1">
      <c r="B305" s="28"/>
      <c r="C305" s="28"/>
      <c r="D305" s="28"/>
      <c r="E305" s="39"/>
      <c r="F305" s="28"/>
      <c r="G305" s="28"/>
      <c r="H305" s="28">
        <v>5</v>
      </c>
      <c r="I305" s="40">
        <f t="shared" si="4"/>
        <v>0</v>
      </c>
      <c r="J305" s="56">
        <f t="shared" si="5"/>
        <v>0</v>
      </c>
      <c r="K305" s="57">
        <f>($G305+$I305)*THONG_TIN_CHUNG!B$13</f>
        <v>0</v>
      </c>
      <c r="L305" s="58">
        <v>0</v>
      </c>
      <c r="M305" s="59"/>
      <c r="N305" s="59"/>
    </row>
    <row r="306" spans="2:14" ht="96.75" customHeight="1">
      <c r="B306" s="28"/>
      <c r="C306" s="28"/>
      <c r="D306" s="28"/>
      <c r="E306" s="39"/>
      <c r="F306" s="28"/>
      <c r="G306" s="28"/>
      <c r="H306" s="28">
        <v>5</v>
      </c>
      <c r="I306" s="40">
        <f t="shared" si="4"/>
        <v>0</v>
      </c>
      <c r="J306" s="56">
        <f t="shared" si="5"/>
        <v>0</v>
      </c>
      <c r="K306" s="57">
        <f>($G306+$I306)*THONG_TIN_CHUNG!B$13</f>
        <v>0</v>
      </c>
      <c r="L306" s="58">
        <v>0</v>
      </c>
      <c r="M306" s="59"/>
      <c r="N306" s="59"/>
    </row>
    <row r="307" spans="2:14" ht="96.75" customHeight="1">
      <c r="B307" s="28"/>
      <c r="C307" s="28"/>
      <c r="D307" s="28"/>
      <c r="E307" s="39"/>
      <c r="F307" s="28"/>
      <c r="G307" s="28"/>
      <c r="H307" s="28">
        <v>5</v>
      </c>
      <c r="I307" s="40">
        <f t="shared" si="4"/>
        <v>0</v>
      </c>
      <c r="J307" s="56">
        <f t="shared" si="5"/>
        <v>0</v>
      </c>
      <c r="K307" s="57">
        <f>($G307+$I307)*THONG_TIN_CHUNG!B$13</f>
        <v>0</v>
      </c>
      <c r="L307" s="58">
        <v>0</v>
      </c>
      <c r="M307" s="59"/>
      <c r="N307" s="59"/>
    </row>
    <row r="308" spans="2:14" ht="96.75" customHeight="1">
      <c r="B308" s="28"/>
      <c r="C308" s="28"/>
      <c r="D308" s="28"/>
      <c r="E308" s="39"/>
      <c r="F308" s="28"/>
      <c r="G308" s="28"/>
      <c r="H308" s="28">
        <v>5</v>
      </c>
      <c r="I308" s="40">
        <f t="shared" si="4"/>
        <v>0</v>
      </c>
      <c r="J308" s="56">
        <f t="shared" si="5"/>
        <v>0</v>
      </c>
      <c r="K308" s="57">
        <f>($G308+$I308)*THONG_TIN_CHUNG!B$13</f>
        <v>0</v>
      </c>
      <c r="L308" s="58">
        <v>0</v>
      </c>
      <c r="M308" s="59"/>
      <c r="N308" s="59"/>
    </row>
    <row r="309" spans="2:14" ht="96.75" customHeight="1">
      <c r="B309" s="28"/>
      <c r="C309" s="28"/>
      <c r="D309" s="28"/>
      <c r="E309" s="39"/>
      <c r="F309" s="28"/>
      <c r="G309" s="28"/>
      <c r="H309" s="28">
        <v>5</v>
      </c>
      <c r="I309" s="40">
        <f t="shared" si="4"/>
        <v>0</v>
      </c>
      <c r="J309" s="56">
        <f t="shared" si="5"/>
        <v>0</v>
      </c>
      <c r="K309" s="57">
        <f>($G309+$I309)*THONG_TIN_CHUNG!B$13</f>
        <v>0</v>
      </c>
      <c r="L309" s="58">
        <v>0</v>
      </c>
      <c r="M309" s="59"/>
      <c r="N309" s="59"/>
    </row>
    <row r="310" spans="2:14" ht="96.75" customHeight="1">
      <c r="B310" s="28"/>
      <c r="C310" s="28"/>
      <c r="D310" s="28"/>
      <c r="E310" s="39"/>
      <c r="F310" s="28"/>
      <c r="G310" s="28"/>
      <c r="H310" s="28">
        <v>5</v>
      </c>
      <c r="I310" s="40">
        <f t="shared" si="4"/>
        <v>0</v>
      </c>
      <c r="J310" s="56">
        <f t="shared" si="5"/>
        <v>0</v>
      </c>
      <c r="K310" s="57">
        <f>($G310+$I310)*THONG_TIN_CHUNG!B$13</f>
        <v>0</v>
      </c>
      <c r="L310" s="58">
        <v>0</v>
      </c>
      <c r="M310" s="59"/>
      <c r="N310" s="59"/>
    </row>
    <row r="311" spans="2:14" ht="96.75" customHeight="1">
      <c r="B311" s="28"/>
      <c r="C311" s="28"/>
      <c r="D311" s="28"/>
      <c r="E311" s="39"/>
      <c r="F311" s="28"/>
      <c r="G311" s="28"/>
      <c r="H311" s="28">
        <v>5</v>
      </c>
      <c r="I311" s="40">
        <f t="shared" si="4"/>
        <v>0</v>
      </c>
      <c r="J311" s="56">
        <f t="shared" si="5"/>
        <v>0</v>
      </c>
      <c r="K311" s="57">
        <f>($G311+$I311)*THONG_TIN_CHUNG!B$13</f>
        <v>0</v>
      </c>
      <c r="L311" s="58">
        <v>0</v>
      </c>
      <c r="M311" s="59"/>
      <c r="N311" s="59"/>
    </row>
    <row r="312" spans="2:14" ht="96.75" customHeight="1">
      <c r="B312" s="28"/>
      <c r="C312" s="28"/>
      <c r="D312" s="28"/>
      <c r="E312" s="39"/>
      <c r="F312" s="28"/>
      <c r="G312" s="28"/>
      <c r="H312" s="28">
        <v>5</v>
      </c>
      <c r="I312" s="40">
        <f t="shared" si="4"/>
        <v>0</v>
      </c>
      <c r="J312" s="56">
        <f t="shared" si="5"/>
        <v>0</v>
      </c>
      <c r="K312" s="57">
        <f>($G312+$I312)*THONG_TIN_CHUNG!B$13</f>
        <v>0</v>
      </c>
      <c r="L312" s="58">
        <v>0</v>
      </c>
      <c r="M312" s="59"/>
      <c r="N312" s="59"/>
    </row>
    <row r="313" spans="2:14" ht="96.75" customHeight="1">
      <c r="B313" s="28"/>
      <c r="C313" s="28"/>
      <c r="D313" s="28"/>
      <c r="E313" s="39"/>
      <c r="F313" s="28"/>
      <c r="G313" s="28"/>
      <c r="H313" s="28">
        <v>5</v>
      </c>
      <c r="I313" s="40">
        <f t="shared" si="4"/>
        <v>0</v>
      </c>
      <c r="J313" s="56">
        <f t="shared" si="5"/>
        <v>0</v>
      </c>
      <c r="K313" s="57">
        <f>($G313+$I313)*THONG_TIN_CHUNG!B$13</f>
        <v>0</v>
      </c>
      <c r="L313" s="58">
        <v>0</v>
      </c>
      <c r="M313" s="59"/>
      <c r="N313" s="59"/>
    </row>
    <row r="314" spans="2:14" ht="96.75" customHeight="1">
      <c r="B314" s="28"/>
      <c r="C314" s="28"/>
      <c r="D314" s="28"/>
      <c r="E314" s="39"/>
      <c r="F314" s="28"/>
      <c r="G314" s="28"/>
      <c r="H314" s="28">
        <v>5</v>
      </c>
      <c r="I314" s="40">
        <f t="shared" si="4"/>
        <v>0</v>
      </c>
      <c r="J314" s="56">
        <f t="shared" si="5"/>
        <v>0</v>
      </c>
      <c r="K314" s="57">
        <f>($G314+$I314)*THONG_TIN_CHUNG!B$13</f>
        <v>0</v>
      </c>
      <c r="L314" s="58">
        <v>0</v>
      </c>
      <c r="M314" s="59"/>
      <c r="N314" s="59"/>
    </row>
    <row r="315" spans="2:14" ht="96.75" customHeight="1">
      <c r="B315" s="28"/>
      <c r="C315" s="28"/>
      <c r="D315" s="28"/>
      <c r="E315" s="39"/>
      <c r="F315" s="28"/>
      <c r="G315" s="28"/>
      <c r="H315" s="28">
        <v>5</v>
      </c>
      <c r="I315" s="40">
        <f t="shared" si="4"/>
        <v>0</v>
      </c>
      <c r="J315" s="56">
        <f t="shared" si="5"/>
        <v>0</v>
      </c>
      <c r="K315" s="57">
        <f>($G315+$I315)*THONG_TIN_CHUNG!B$13</f>
        <v>0</v>
      </c>
      <c r="L315" s="58">
        <v>0</v>
      </c>
      <c r="M315" s="59"/>
      <c r="N315" s="59"/>
    </row>
    <row r="316" spans="2:14" ht="96.75" customHeight="1">
      <c r="B316" s="28"/>
      <c r="C316" s="28"/>
      <c r="D316" s="28"/>
      <c r="E316" s="39"/>
      <c r="F316" s="28"/>
      <c r="G316" s="28"/>
      <c r="H316" s="28">
        <v>5</v>
      </c>
      <c r="I316" s="40">
        <f t="shared" si="4"/>
        <v>0</v>
      </c>
      <c r="J316" s="56">
        <f t="shared" si="5"/>
        <v>0</v>
      </c>
      <c r="K316" s="57">
        <f>($G316+$I316)*THONG_TIN_CHUNG!B$13</f>
        <v>0</v>
      </c>
      <c r="L316" s="58">
        <v>0</v>
      </c>
      <c r="M316" s="59"/>
      <c r="N316" s="59"/>
    </row>
    <row r="317" spans="2:14" ht="96.75" customHeight="1">
      <c r="B317" s="28"/>
      <c r="C317" s="28"/>
      <c r="D317" s="28"/>
      <c r="E317" s="39"/>
      <c r="F317" s="28"/>
      <c r="G317" s="28"/>
      <c r="H317" s="28">
        <v>5</v>
      </c>
      <c r="I317" s="40">
        <f t="shared" si="4"/>
        <v>0</v>
      </c>
      <c r="J317" s="56">
        <f t="shared" si="5"/>
        <v>0</v>
      </c>
      <c r="K317" s="57">
        <f>($G317+$I317)*THONG_TIN_CHUNG!B$13</f>
        <v>0</v>
      </c>
      <c r="L317" s="58">
        <v>0</v>
      </c>
      <c r="M317" s="59"/>
      <c r="N317" s="59"/>
    </row>
    <row r="318" spans="2:14" ht="96.75" customHeight="1">
      <c r="B318" s="28"/>
      <c r="C318" s="28"/>
      <c r="D318" s="28"/>
      <c r="E318" s="39"/>
      <c r="F318" s="28"/>
      <c r="G318" s="28"/>
      <c r="H318" s="28">
        <v>5</v>
      </c>
      <c r="I318" s="40">
        <f t="shared" si="4"/>
        <v>0</v>
      </c>
      <c r="J318" s="56">
        <f t="shared" si="5"/>
        <v>0</v>
      </c>
      <c r="K318" s="57">
        <f>($G318+$I318)*THONG_TIN_CHUNG!B$13</f>
        <v>0</v>
      </c>
      <c r="L318" s="58">
        <v>0</v>
      </c>
      <c r="M318" s="59"/>
      <c r="N318" s="59"/>
    </row>
    <row r="319" spans="2:14" ht="96.75" customHeight="1">
      <c r="B319" s="28"/>
      <c r="C319" s="28"/>
      <c r="D319" s="28"/>
      <c r="E319" s="39"/>
      <c r="F319" s="28"/>
      <c r="G319" s="28"/>
      <c r="H319" s="28">
        <v>5</v>
      </c>
      <c r="I319" s="40">
        <f t="shared" si="4"/>
        <v>0</v>
      </c>
      <c r="J319" s="56">
        <f t="shared" si="5"/>
        <v>0</v>
      </c>
      <c r="K319" s="57">
        <f>($G319+$I319)*THONG_TIN_CHUNG!B$13</f>
        <v>0</v>
      </c>
      <c r="L319" s="58">
        <v>0</v>
      </c>
      <c r="M319" s="59"/>
      <c r="N319" s="59"/>
    </row>
    <row r="320" spans="2:14" ht="96.75" customHeight="1">
      <c r="B320" s="28"/>
      <c r="C320" s="28"/>
      <c r="D320" s="28"/>
      <c r="E320" s="39"/>
      <c r="F320" s="28"/>
      <c r="G320" s="28"/>
      <c r="H320" s="28">
        <v>5</v>
      </c>
      <c r="I320" s="40">
        <f t="shared" si="4"/>
        <v>0</v>
      </c>
      <c r="J320" s="56">
        <f t="shared" si="5"/>
        <v>0</v>
      </c>
      <c r="K320" s="57">
        <f>($G320+$I320)*THONG_TIN_CHUNG!B$13</f>
        <v>0</v>
      </c>
      <c r="L320" s="58">
        <v>0</v>
      </c>
      <c r="M320" s="59"/>
      <c r="N320" s="59"/>
    </row>
    <row r="321" spans="2:14" ht="96.75" customHeight="1">
      <c r="B321" s="28"/>
      <c r="C321" s="28"/>
      <c r="D321" s="28"/>
      <c r="E321" s="39"/>
      <c r="F321" s="28"/>
      <c r="G321" s="28"/>
      <c r="H321" s="28">
        <v>5</v>
      </c>
      <c r="I321" s="40">
        <f t="shared" si="4"/>
        <v>0</v>
      </c>
      <c r="J321" s="56">
        <f t="shared" si="5"/>
        <v>0</v>
      </c>
      <c r="K321" s="57">
        <f>($G321+$I321)*THONG_TIN_CHUNG!B$13</f>
        <v>0</v>
      </c>
      <c r="L321" s="58">
        <v>0</v>
      </c>
      <c r="M321" s="59"/>
      <c r="N321" s="59"/>
    </row>
    <row r="322" spans="2:14" ht="96.75" customHeight="1">
      <c r="B322" s="28"/>
      <c r="C322" s="28"/>
      <c r="D322" s="28"/>
      <c r="E322" s="39"/>
      <c r="F322" s="28"/>
      <c r="G322" s="28"/>
      <c r="H322" s="28">
        <v>5</v>
      </c>
      <c r="I322" s="40">
        <f t="shared" si="4"/>
        <v>0</v>
      </c>
      <c r="J322" s="56">
        <f t="shared" si="5"/>
        <v>0</v>
      </c>
      <c r="K322" s="57">
        <f>($G322+$I322)*THONG_TIN_CHUNG!B$13</f>
        <v>0</v>
      </c>
      <c r="L322" s="58">
        <v>0</v>
      </c>
      <c r="M322" s="59"/>
      <c r="N322" s="59"/>
    </row>
    <row r="323" spans="2:14" ht="96.75" customHeight="1">
      <c r="B323" s="28"/>
      <c r="C323" s="28"/>
      <c r="D323" s="28"/>
      <c r="E323" s="39"/>
      <c r="F323" s="28"/>
      <c r="G323" s="28"/>
      <c r="H323" s="28">
        <v>5</v>
      </c>
      <c r="I323" s="40">
        <f t="shared" si="4"/>
        <v>0</v>
      </c>
      <c r="J323" s="56">
        <f t="shared" si="5"/>
        <v>0</v>
      </c>
      <c r="K323" s="57">
        <f>($G323+$I323)*THONG_TIN_CHUNG!B$13</f>
        <v>0</v>
      </c>
      <c r="L323" s="58">
        <v>0</v>
      </c>
      <c r="M323" s="59"/>
      <c r="N323" s="59"/>
    </row>
    <row r="324" spans="2:14" ht="96.75" customHeight="1">
      <c r="B324" s="28"/>
      <c r="C324" s="28"/>
      <c r="D324" s="28"/>
      <c r="E324" s="39"/>
      <c r="F324" s="28"/>
      <c r="G324" s="28"/>
      <c r="H324" s="28">
        <v>5</v>
      </c>
      <c r="I324" s="40">
        <f t="shared" si="4"/>
        <v>0</v>
      </c>
      <c r="J324" s="56">
        <f t="shared" si="5"/>
        <v>0</v>
      </c>
      <c r="K324" s="57">
        <f>($G324+$I324)*THONG_TIN_CHUNG!B$13</f>
        <v>0</v>
      </c>
      <c r="L324" s="58">
        <v>0</v>
      </c>
      <c r="M324" s="59"/>
      <c r="N324" s="59"/>
    </row>
    <row r="325" spans="2:14" ht="96.75" customHeight="1">
      <c r="B325" s="28"/>
      <c r="C325" s="28"/>
      <c r="D325" s="28"/>
      <c r="E325" s="39"/>
      <c r="F325" s="28"/>
      <c r="G325" s="28"/>
      <c r="H325" s="28">
        <v>5</v>
      </c>
      <c r="I325" s="40">
        <f t="shared" si="4"/>
        <v>0</v>
      </c>
      <c r="J325" s="56">
        <f t="shared" si="5"/>
        <v>0</v>
      </c>
      <c r="K325" s="57">
        <f>($G325+$I325)*THONG_TIN_CHUNG!B$13</f>
        <v>0</v>
      </c>
      <c r="L325" s="58">
        <v>0</v>
      </c>
      <c r="M325" s="59"/>
      <c r="N325" s="59"/>
    </row>
    <row r="326" spans="2:14" ht="96.75" customHeight="1">
      <c r="B326" s="28"/>
      <c r="C326" s="28"/>
      <c r="D326" s="28"/>
      <c r="E326" s="39"/>
      <c r="F326" s="28"/>
      <c r="G326" s="28"/>
      <c r="H326" s="28">
        <v>5</v>
      </c>
      <c r="I326" s="40">
        <f t="shared" si="4"/>
        <v>0</v>
      </c>
      <c r="J326" s="56">
        <f t="shared" si="5"/>
        <v>0</v>
      </c>
      <c r="K326" s="57">
        <f>($G326+$I326)*THONG_TIN_CHUNG!B$13</f>
        <v>0</v>
      </c>
      <c r="L326" s="58">
        <v>0</v>
      </c>
      <c r="M326" s="59"/>
      <c r="N326" s="59"/>
    </row>
    <row r="327" spans="2:14" ht="96.75" customHeight="1">
      <c r="B327" s="28"/>
      <c r="C327" s="28"/>
      <c r="D327" s="28"/>
      <c r="E327" s="39"/>
      <c r="F327" s="28"/>
      <c r="G327" s="28"/>
      <c r="H327" s="28">
        <v>5</v>
      </c>
      <c r="I327" s="40">
        <f t="shared" si="4"/>
        <v>0</v>
      </c>
      <c r="J327" s="56">
        <f t="shared" si="5"/>
        <v>0</v>
      </c>
      <c r="K327" s="57">
        <f>($G327+$I327)*THONG_TIN_CHUNG!B$13</f>
        <v>0</v>
      </c>
      <c r="L327" s="58">
        <v>0</v>
      </c>
      <c r="M327" s="59"/>
      <c r="N327" s="59"/>
    </row>
    <row r="328" spans="2:14" ht="96.75" customHeight="1">
      <c r="B328" s="28"/>
      <c r="C328" s="28"/>
      <c r="D328" s="28"/>
      <c r="E328" s="39"/>
      <c r="F328" s="28"/>
      <c r="G328" s="28"/>
      <c r="H328" s="28">
        <v>5</v>
      </c>
      <c r="I328" s="40">
        <f t="shared" si="4"/>
        <v>0</v>
      </c>
      <c r="J328" s="56">
        <f t="shared" si="5"/>
        <v>0</v>
      </c>
      <c r="K328" s="57">
        <f>($G328+$I328)*THONG_TIN_CHUNG!B$13</f>
        <v>0</v>
      </c>
      <c r="L328" s="58">
        <v>0</v>
      </c>
      <c r="M328" s="59"/>
      <c r="N328" s="59"/>
    </row>
    <row r="329" spans="2:14" ht="96.75" customHeight="1">
      <c r="B329" s="28"/>
      <c r="C329" s="28"/>
      <c r="D329" s="28"/>
      <c r="E329" s="39"/>
      <c r="F329" s="28"/>
      <c r="G329" s="28"/>
      <c r="H329" s="28">
        <v>5</v>
      </c>
      <c r="I329" s="40">
        <f t="shared" si="4"/>
        <v>0</v>
      </c>
      <c r="J329" s="56">
        <f t="shared" si="5"/>
        <v>0</v>
      </c>
      <c r="K329" s="57">
        <f>($G329+$I329)*THONG_TIN_CHUNG!B$13</f>
        <v>0</v>
      </c>
      <c r="L329" s="58">
        <v>0</v>
      </c>
      <c r="M329" s="59"/>
      <c r="N329" s="59"/>
    </row>
    <row r="330" spans="2:14" ht="96.75" customHeight="1">
      <c r="B330" s="28"/>
      <c r="C330" s="28"/>
      <c r="D330" s="28"/>
      <c r="E330" s="39"/>
      <c r="F330" s="28"/>
      <c r="G330" s="28"/>
      <c r="H330" s="28">
        <v>5</v>
      </c>
      <c r="I330" s="40">
        <f t="shared" si="4"/>
        <v>0</v>
      </c>
      <c r="J330" s="56">
        <f t="shared" si="5"/>
        <v>0</v>
      </c>
      <c r="K330" s="57">
        <f>($G330+$I330)*THONG_TIN_CHUNG!B$13</f>
        <v>0</v>
      </c>
      <c r="L330" s="58">
        <v>0</v>
      </c>
      <c r="M330" s="59"/>
      <c r="N330" s="59"/>
    </row>
    <row r="331" spans="2:14" ht="96.75" customHeight="1">
      <c r="B331" s="28"/>
      <c r="C331" s="28"/>
      <c r="D331" s="28"/>
      <c r="E331" s="39"/>
      <c r="F331" s="28"/>
      <c r="G331" s="28"/>
      <c r="H331" s="28">
        <v>5</v>
      </c>
      <c r="I331" s="40">
        <f t="shared" si="4"/>
        <v>0</v>
      </c>
      <c r="J331" s="56">
        <f t="shared" si="5"/>
        <v>0</v>
      </c>
      <c r="K331" s="57">
        <f>($G331+$I331)*THONG_TIN_CHUNG!B$13</f>
        <v>0</v>
      </c>
      <c r="L331" s="58">
        <v>0</v>
      </c>
      <c r="M331" s="59"/>
      <c r="N331" s="59"/>
    </row>
    <row r="332" spans="2:14" ht="96.75" customHeight="1">
      <c r="B332" s="28"/>
      <c r="C332" s="28"/>
      <c r="D332" s="28"/>
      <c r="E332" s="39"/>
      <c r="F332" s="28"/>
      <c r="G332" s="28"/>
      <c r="H332" s="28">
        <v>5</v>
      </c>
      <c r="I332" s="40">
        <f t="shared" si="4"/>
        <v>0</v>
      </c>
      <c r="J332" s="56">
        <f t="shared" si="5"/>
        <v>0</v>
      </c>
      <c r="K332" s="57">
        <f>($G332+$I332)*THONG_TIN_CHUNG!B$13</f>
        <v>0</v>
      </c>
      <c r="L332" s="58">
        <v>0</v>
      </c>
      <c r="M332" s="59"/>
      <c r="N332" s="59"/>
    </row>
    <row r="333" spans="2:14" ht="96.75" customHeight="1">
      <c r="B333" s="28"/>
      <c r="C333" s="28"/>
      <c r="D333" s="28"/>
      <c r="E333" s="39"/>
      <c r="F333" s="28"/>
      <c r="G333" s="28"/>
      <c r="H333" s="28">
        <v>5</v>
      </c>
      <c r="I333" s="40">
        <f t="shared" si="4"/>
        <v>0</v>
      </c>
      <c r="J333" s="56">
        <f t="shared" si="5"/>
        <v>0</v>
      </c>
      <c r="K333" s="57">
        <f>($G333+$I333)*THONG_TIN_CHUNG!B$13</f>
        <v>0</v>
      </c>
      <c r="L333" s="58">
        <v>0</v>
      </c>
      <c r="M333" s="59"/>
      <c r="N333" s="59"/>
    </row>
    <row r="334" spans="2:14" ht="96.75" customHeight="1">
      <c r="B334" s="28"/>
      <c r="C334" s="28"/>
      <c r="D334" s="28"/>
      <c r="E334" s="39"/>
      <c r="F334" s="28"/>
      <c r="G334" s="28"/>
      <c r="H334" s="28">
        <v>5</v>
      </c>
      <c r="I334" s="40">
        <f t="shared" si="4"/>
        <v>0</v>
      </c>
      <c r="J334" s="56">
        <f t="shared" si="5"/>
        <v>0</v>
      </c>
      <c r="K334" s="57">
        <f>($G334+$I334)*THONG_TIN_CHUNG!B$13</f>
        <v>0</v>
      </c>
      <c r="L334" s="58">
        <v>0</v>
      </c>
      <c r="M334" s="59"/>
      <c r="N334" s="59"/>
    </row>
    <row r="335" spans="2:14" ht="96.75" customHeight="1">
      <c r="B335" s="28"/>
      <c r="C335" s="28"/>
      <c r="D335" s="28"/>
      <c r="E335" s="39"/>
      <c r="F335" s="28"/>
      <c r="G335" s="28"/>
      <c r="H335" s="28">
        <v>5</v>
      </c>
      <c r="I335" s="40">
        <f t="shared" si="4"/>
        <v>0</v>
      </c>
      <c r="J335" s="56">
        <f t="shared" si="5"/>
        <v>0</v>
      </c>
      <c r="K335" s="57">
        <f>($G335+$I335)*THONG_TIN_CHUNG!B$13</f>
        <v>0</v>
      </c>
      <c r="L335" s="58">
        <v>0</v>
      </c>
      <c r="M335" s="59"/>
      <c r="N335" s="59"/>
    </row>
    <row r="336" spans="2:14" ht="96.75" customHeight="1">
      <c r="B336" s="28"/>
      <c r="C336" s="28"/>
      <c r="D336" s="28"/>
      <c r="E336" s="39"/>
      <c r="F336" s="28"/>
      <c r="G336" s="28"/>
      <c r="H336" s="28">
        <v>5</v>
      </c>
      <c r="I336" s="40">
        <f t="shared" si="4"/>
        <v>0</v>
      </c>
      <c r="J336" s="56">
        <f t="shared" si="5"/>
        <v>0</v>
      </c>
      <c r="K336" s="57">
        <f>($G336+$I336)*THONG_TIN_CHUNG!B$13</f>
        <v>0</v>
      </c>
      <c r="L336" s="58">
        <v>0</v>
      </c>
      <c r="M336" s="59"/>
      <c r="N336" s="59"/>
    </row>
    <row r="337" spans="2:14" ht="96.75" customHeight="1">
      <c r="B337" s="28"/>
      <c r="C337" s="28"/>
      <c r="D337" s="28"/>
      <c r="E337" s="39"/>
      <c r="F337" s="28"/>
      <c r="G337" s="28"/>
      <c r="H337" s="28">
        <v>5</v>
      </c>
      <c r="I337" s="40">
        <f t="shared" si="4"/>
        <v>0</v>
      </c>
      <c r="J337" s="56">
        <f t="shared" si="5"/>
        <v>0</v>
      </c>
      <c r="K337" s="57">
        <f>($G337+$I337)*THONG_TIN_CHUNG!B$13</f>
        <v>0</v>
      </c>
      <c r="L337" s="58">
        <v>0</v>
      </c>
      <c r="M337" s="59"/>
      <c r="N337" s="59"/>
    </row>
    <row r="338" spans="2:14" ht="96.75" customHeight="1">
      <c r="B338" s="28"/>
      <c r="C338" s="28"/>
      <c r="D338" s="28"/>
      <c r="E338" s="39"/>
      <c r="F338" s="28"/>
      <c r="G338" s="28"/>
      <c r="H338" s="28">
        <v>5</v>
      </c>
      <c r="I338" s="40">
        <f t="shared" si="4"/>
        <v>0</v>
      </c>
      <c r="J338" s="56">
        <f t="shared" si="5"/>
        <v>0</v>
      </c>
      <c r="K338" s="57">
        <f>($G338+$I338)*THONG_TIN_CHUNG!B$13</f>
        <v>0</v>
      </c>
      <c r="L338" s="58">
        <v>0</v>
      </c>
      <c r="M338" s="59"/>
      <c r="N338" s="59"/>
    </row>
    <row r="339" spans="2:14" ht="96.75" customHeight="1">
      <c r="B339" s="28"/>
      <c r="C339" s="28"/>
      <c r="D339" s="28"/>
      <c r="E339" s="39"/>
      <c r="F339" s="28"/>
      <c r="G339" s="28"/>
      <c r="H339" s="28">
        <v>5</v>
      </c>
      <c r="I339" s="40">
        <f t="shared" si="4"/>
        <v>0</v>
      </c>
      <c r="J339" s="56">
        <f t="shared" si="5"/>
        <v>0</v>
      </c>
      <c r="K339" s="57">
        <f>($G339+$I339)*THONG_TIN_CHUNG!B$13</f>
        <v>0</v>
      </c>
      <c r="L339" s="58">
        <v>0</v>
      </c>
      <c r="M339" s="59"/>
      <c r="N339" s="59"/>
    </row>
    <row r="340" spans="2:14" ht="96.75" customHeight="1">
      <c r="B340" s="28"/>
      <c r="C340" s="28"/>
      <c r="D340" s="28"/>
      <c r="E340" s="39"/>
      <c r="F340" s="28"/>
      <c r="G340" s="28"/>
      <c r="H340" s="28">
        <v>5</v>
      </c>
      <c r="I340" s="40">
        <f t="shared" si="4"/>
        <v>0</v>
      </c>
      <c r="J340" s="56">
        <f t="shared" si="5"/>
        <v>0</v>
      </c>
      <c r="K340" s="57">
        <f>($G340+$I340)*THONG_TIN_CHUNG!B$13</f>
        <v>0</v>
      </c>
      <c r="L340" s="58">
        <v>0</v>
      </c>
      <c r="M340" s="59"/>
      <c r="N340" s="59"/>
    </row>
    <row r="341" spans="2:14" ht="96.75" customHeight="1">
      <c r="B341" s="28"/>
      <c r="C341" s="28"/>
      <c r="D341" s="28"/>
      <c r="E341" s="39"/>
      <c r="F341" s="28"/>
      <c r="G341" s="28"/>
      <c r="H341" s="28">
        <v>5</v>
      </c>
      <c r="I341" s="40">
        <f t="shared" si="4"/>
        <v>0</v>
      </c>
      <c r="J341" s="56">
        <f t="shared" si="5"/>
        <v>0</v>
      </c>
      <c r="K341" s="57">
        <f>($G341+$I341)*THONG_TIN_CHUNG!B$13</f>
        <v>0</v>
      </c>
      <c r="L341" s="58">
        <v>0</v>
      </c>
      <c r="M341" s="59"/>
      <c r="N341" s="59"/>
    </row>
    <row r="342" spans="2:14" ht="96.75" customHeight="1">
      <c r="B342" s="28"/>
      <c r="C342" s="28"/>
      <c r="D342" s="28"/>
      <c r="E342" s="39"/>
      <c r="F342" s="28"/>
      <c r="G342" s="28"/>
      <c r="H342" s="28">
        <v>5</v>
      </c>
      <c r="I342" s="40">
        <f t="shared" si="4"/>
        <v>0</v>
      </c>
      <c r="J342" s="56">
        <f t="shared" si="5"/>
        <v>0</v>
      </c>
      <c r="K342" s="57">
        <f>($G342+$I342)*THONG_TIN_CHUNG!B$13</f>
        <v>0</v>
      </c>
      <c r="L342" s="58">
        <v>0</v>
      </c>
      <c r="M342" s="59"/>
      <c r="N342" s="59"/>
    </row>
    <row r="343" spans="2:14" ht="96.75" customHeight="1">
      <c r="B343" s="28"/>
      <c r="C343" s="28"/>
      <c r="D343" s="28"/>
      <c r="E343" s="39"/>
      <c r="F343" s="28"/>
      <c r="G343" s="28"/>
      <c r="H343" s="28">
        <v>5</v>
      </c>
      <c r="I343" s="40">
        <f t="shared" si="4"/>
        <v>0</v>
      </c>
      <c r="J343" s="56">
        <f t="shared" si="5"/>
        <v>0</v>
      </c>
      <c r="K343" s="57">
        <f>($G343+$I343)*THONG_TIN_CHUNG!B$13</f>
        <v>0</v>
      </c>
      <c r="L343" s="58">
        <v>0</v>
      </c>
      <c r="M343" s="59"/>
      <c r="N343" s="59"/>
    </row>
    <row r="344" spans="2:14" ht="96.75" customHeight="1">
      <c r="B344" s="28"/>
      <c r="C344" s="28"/>
      <c r="D344" s="28"/>
      <c r="E344" s="39"/>
      <c r="F344" s="28"/>
      <c r="G344" s="28"/>
      <c r="H344" s="28">
        <v>5</v>
      </c>
      <c r="I344" s="40">
        <f t="shared" si="4"/>
        <v>0</v>
      </c>
      <c r="J344" s="56">
        <f t="shared" si="5"/>
        <v>0</v>
      </c>
      <c r="K344" s="57">
        <f>($G344+$I344)*THONG_TIN_CHUNG!B$13</f>
        <v>0</v>
      </c>
      <c r="L344" s="58">
        <v>0</v>
      </c>
      <c r="M344" s="59"/>
      <c r="N344" s="59"/>
    </row>
    <row r="345" spans="2:14" ht="96.75" customHeight="1">
      <c r="B345" s="28"/>
      <c r="C345" s="28"/>
      <c r="D345" s="28"/>
      <c r="E345" s="39"/>
      <c r="F345" s="28"/>
      <c r="G345" s="28"/>
      <c r="H345" s="28">
        <v>5</v>
      </c>
      <c r="I345" s="40">
        <f t="shared" si="4"/>
        <v>0</v>
      </c>
      <c r="J345" s="56">
        <f t="shared" si="5"/>
        <v>0</v>
      </c>
      <c r="K345" s="57">
        <f>($G345+$I345)*THONG_TIN_CHUNG!B$13</f>
        <v>0</v>
      </c>
      <c r="L345" s="58">
        <v>0</v>
      </c>
      <c r="M345" s="59"/>
      <c r="N345" s="59"/>
    </row>
    <row r="346" spans="2:14" ht="96.75" customHeight="1">
      <c r="B346" s="28"/>
      <c r="C346" s="28"/>
      <c r="D346" s="28"/>
      <c r="E346" s="39"/>
      <c r="F346" s="28"/>
      <c r="G346" s="28"/>
      <c r="H346" s="28">
        <v>5</v>
      </c>
      <c r="I346" s="40">
        <f t="shared" si="4"/>
        <v>0</v>
      </c>
      <c r="J346" s="56">
        <f t="shared" si="5"/>
        <v>0</v>
      </c>
      <c r="K346" s="57">
        <f>($G346+$I346)*THONG_TIN_CHUNG!B$13</f>
        <v>0</v>
      </c>
      <c r="L346" s="58">
        <v>0</v>
      </c>
      <c r="M346" s="59"/>
      <c r="N346" s="59"/>
    </row>
    <row r="347" spans="2:14" ht="96.75" customHeight="1">
      <c r="B347" s="28"/>
      <c r="C347" s="28"/>
      <c r="D347" s="28"/>
      <c r="E347" s="39"/>
      <c r="F347" s="28"/>
      <c r="G347" s="28"/>
      <c r="H347" s="28">
        <v>5</v>
      </c>
      <c r="I347" s="40">
        <f t="shared" si="4"/>
        <v>0</v>
      </c>
      <c r="J347" s="56">
        <f t="shared" si="5"/>
        <v>0</v>
      </c>
      <c r="K347" s="57">
        <f>($G347+$I347)*THONG_TIN_CHUNG!B$13</f>
        <v>0</v>
      </c>
      <c r="L347" s="58">
        <v>0</v>
      </c>
      <c r="M347" s="59"/>
      <c r="N347" s="59"/>
    </row>
    <row r="348" spans="2:14" ht="96.75" customHeight="1">
      <c r="B348" s="28"/>
      <c r="C348" s="28"/>
      <c r="D348" s="28"/>
      <c r="E348" s="39"/>
      <c r="F348" s="28"/>
      <c r="G348" s="28"/>
      <c r="H348" s="28">
        <v>5</v>
      </c>
      <c r="I348" s="40">
        <f t="shared" si="4"/>
        <v>0</v>
      </c>
      <c r="J348" s="56">
        <f t="shared" si="5"/>
        <v>0</v>
      </c>
      <c r="K348" s="57">
        <f>($G348+$I348)*THONG_TIN_CHUNG!B$13</f>
        <v>0</v>
      </c>
      <c r="L348" s="58">
        <v>0</v>
      </c>
      <c r="M348" s="59"/>
      <c r="N348" s="59"/>
    </row>
    <row r="349" spans="2:14" ht="96.75" customHeight="1">
      <c r="B349" s="28"/>
      <c r="C349" s="28"/>
      <c r="D349" s="28"/>
      <c r="E349" s="39"/>
      <c r="F349" s="28"/>
      <c r="G349" s="28"/>
      <c r="H349" s="28">
        <v>5</v>
      </c>
      <c r="I349" s="40">
        <f t="shared" si="4"/>
        <v>0</v>
      </c>
      <c r="J349" s="56">
        <f t="shared" si="5"/>
        <v>0</v>
      </c>
      <c r="K349" s="57">
        <f>($G349+$I349)*THONG_TIN_CHUNG!B$13</f>
        <v>0</v>
      </c>
      <c r="L349" s="58">
        <v>0</v>
      </c>
      <c r="M349" s="59"/>
      <c r="N349" s="59"/>
    </row>
    <row r="350" spans="2:14" ht="96.75" customHeight="1">
      <c r="B350" s="28"/>
      <c r="C350" s="28"/>
      <c r="D350" s="28"/>
      <c r="E350" s="39"/>
      <c r="F350" s="28"/>
      <c r="G350" s="28"/>
      <c r="H350" s="28">
        <v>5</v>
      </c>
      <c r="I350" s="40">
        <f t="shared" si="4"/>
        <v>0</v>
      </c>
      <c r="J350" s="56">
        <f t="shared" si="5"/>
        <v>0</v>
      </c>
      <c r="K350" s="57">
        <f>($G350+$I350)*THONG_TIN_CHUNG!B$13</f>
        <v>0</v>
      </c>
      <c r="L350" s="58">
        <v>0</v>
      </c>
      <c r="M350" s="59"/>
      <c r="N350" s="59"/>
    </row>
    <row r="351" spans="2:14" ht="96.75" customHeight="1">
      <c r="B351" s="28"/>
      <c r="C351" s="28"/>
      <c r="D351" s="28"/>
      <c r="E351" s="39"/>
      <c r="F351" s="28"/>
      <c r="G351" s="28"/>
      <c r="H351" s="28">
        <v>5</v>
      </c>
      <c r="I351" s="40">
        <f t="shared" si="4"/>
        <v>0</v>
      </c>
      <c r="J351" s="56">
        <f t="shared" si="5"/>
        <v>0</v>
      </c>
      <c r="K351" s="57">
        <f>($G351+$I351)*THONG_TIN_CHUNG!B$13</f>
        <v>0</v>
      </c>
      <c r="L351" s="58">
        <v>0</v>
      </c>
      <c r="M351" s="59"/>
      <c r="N351" s="59"/>
    </row>
    <row r="352" spans="2:14" ht="96.75" customHeight="1">
      <c r="B352" s="28"/>
      <c r="C352" s="28"/>
      <c r="D352" s="28"/>
      <c r="E352" s="39"/>
      <c r="F352" s="28"/>
      <c r="G352" s="28"/>
      <c r="H352" s="28">
        <v>5</v>
      </c>
      <c r="I352" s="40">
        <f t="shared" si="4"/>
        <v>0</v>
      </c>
      <c r="J352" s="56">
        <f t="shared" si="5"/>
        <v>0</v>
      </c>
      <c r="K352" s="57">
        <f>($G352+$I352)*THONG_TIN_CHUNG!B$13</f>
        <v>0</v>
      </c>
      <c r="L352" s="58">
        <v>0</v>
      </c>
      <c r="M352" s="59"/>
      <c r="N352" s="59"/>
    </row>
    <row r="353" spans="2:14" ht="96.75" customHeight="1">
      <c r="B353" s="28"/>
      <c r="C353" s="28"/>
      <c r="D353" s="28"/>
      <c r="E353" s="39"/>
      <c r="F353" s="28"/>
      <c r="G353" s="28"/>
      <c r="H353" s="28">
        <v>5</v>
      </c>
      <c r="I353" s="40">
        <f t="shared" si="4"/>
        <v>0</v>
      </c>
      <c r="J353" s="56">
        <f t="shared" si="5"/>
        <v>0</v>
      </c>
      <c r="K353" s="57">
        <f>($G353+$I353)*THONG_TIN_CHUNG!B$13</f>
        <v>0</v>
      </c>
      <c r="L353" s="58">
        <v>0</v>
      </c>
      <c r="M353" s="59"/>
      <c r="N353" s="59"/>
    </row>
    <row r="354" spans="2:14" ht="96.75" customHeight="1">
      <c r="B354" s="28"/>
      <c r="C354" s="28"/>
      <c r="D354" s="28"/>
      <c r="E354" s="39"/>
      <c r="F354" s="28"/>
      <c r="G354" s="28"/>
      <c r="H354" s="28">
        <v>5</v>
      </c>
      <c r="I354" s="40">
        <f t="shared" si="4"/>
        <v>0</v>
      </c>
      <c r="J354" s="56">
        <f t="shared" si="5"/>
        <v>0</v>
      </c>
      <c r="K354" s="57">
        <f>($G354+$I354)*THONG_TIN_CHUNG!B$13</f>
        <v>0</v>
      </c>
      <c r="L354" s="58">
        <v>0</v>
      </c>
      <c r="M354" s="59"/>
      <c r="N354" s="59"/>
    </row>
    <row r="355" spans="2:14" ht="96.75" customHeight="1">
      <c r="B355" s="28"/>
      <c r="C355" s="28"/>
      <c r="D355" s="28"/>
      <c r="E355" s="39"/>
      <c r="F355" s="28"/>
      <c r="G355" s="28"/>
      <c r="H355" s="28">
        <v>5</v>
      </c>
      <c r="I355" s="40">
        <f t="shared" si="4"/>
        <v>0</v>
      </c>
      <c r="J355" s="56">
        <f t="shared" si="5"/>
        <v>0</v>
      </c>
      <c r="K355" s="57">
        <f>($G355+$I355)*THONG_TIN_CHUNG!B$13</f>
        <v>0</v>
      </c>
      <c r="L355" s="58">
        <v>0</v>
      </c>
      <c r="M355" s="59"/>
      <c r="N355" s="59"/>
    </row>
    <row r="356" spans="2:14" ht="96.75" customHeight="1">
      <c r="B356" s="28"/>
      <c r="C356" s="28"/>
      <c r="D356" s="28"/>
      <c r="E356" s="39"/>
      <c r="F356" s="28"/>
      <c r="G356" s="28"/>
      <c r="H356" s="28">
        <v>5</v>
      </c>
      <c r="I356" s="40">
        <f t="shared" si="4"/>
        <v>0</v>
      </c>
      <c r="J356" s="56">
        <f t="shared" si="5"/>
        <v>0</v>
      </c>
      <c r="K356" s="57">
        <f>($G356+$I356)*THONG_TIN_CHUNG!B$13</f>
        <v>0</v>
      </c>
      <c r="L356" s="58">
        <v>0</v>
      </c>
      <c r="M356" s="59"/>
      <c r="N356" s="59"/>
    </row>
    <row r="357" spans="2:14" ht="96.75" customHeight="1">
      <c r="B357" s="28"/>
      <c r="C357" s="28"/>
      <c r="D357" s="28"/>
      <c r="E357" s="39"/>
      <c r="F357" s="28"/>
      <c r="G357" s="28"/>
      <c r="H357" s="28">
        <v>5</v>
      </c>
      <c r="I357" s="40">
        <f t="shared" si="4"/>
        <v>0</v>
      </c>
      <c r="J357" s="56">
        <f t="shared" si="5"/>
        <v>0</v>
      </c>
      <c r="K357" s="57">
        <f>($G357+$I357)*THONG_TIN_CHUNG!B$13</f>
        <v>0</v>
      </c>
      <c r="L357" s="58">
        <v>0</v>
      </c>
      <c r="M357" s="59"/>
      <c r="N357" s="59"/>
    </row>
    <row r="358" spans="2:14" ht="96.75" customHeight="1">
      <c r="B358" s="28"/>
      <c r="C358" s="28"/>
      <c r="D358" s="28"/>
      <c r="E358" s="39"/>
      <c r="F358" s="28"/>
      <c r="G358" s="28"/>
      <c r="H358" s="28">
        <v>5</v>
      </c>
      <c r="I358" s="40">
        <f t="shared" si="4"/>
        <v>0</v>
      </c>
      <c r="J358" s="56">
        <f t="shared" si="5"/>
        <v>0</v>
      </c>
      <c r="K358" s="57">
        <f>($G358+$I358)*THONG_TIN_CHUNG!B$13</f>
        <v>0</v>
      </c>
      <c r="L358" s="58">
        <v>0</v>
      </c>
      <c r="M358" s="59"/>
      <c r="N358" s="59"/>
    </row>
    <row r="359" spans="2:14" ht="96.75" customHeight="1">
      <c r="B359" s="28"/>
      <c r="C359" s="28"/>
      <c r="D359" s="28"/>
      <c r="E359" s="39"/>
      <c r="F359" s="28"/>
      <c r="G359" s="28"/>
      <c r="H359" s="28">
        <v>5</v>
      </c>
      <c r="I359" s="40">
        <f t="shared" si="4"/>
        <v>0</v>
      </c>
      <c r="J359" s="56">
        <f t="shared" si="5"/>
        <v>0</v>
      </c>
      <c r="K359" s="57">
        <f>($G359+$I359)*THONG_TIN_CHUNG!B$13</f>
        <v>0</v>
      </c>
      <c r="L359" s="58">
        <v>0</v>
      </c>
      <c r="M359" s="59"/>
      <c r="N359" s="59"/>
    </row>
    <row r="360" spans="2:14" ht="96.75" customHeight="1">
      <c r="B360" s="28"/>
      <c r="C360" s="28"/>
      <c r="D360" s="28"/>
      <c r="E360" s="39"/>
      <c r="F360" s="28"/>
      <c r="G360" s="28"/>
      <c r="H360" s="28">
        <v>5</v>
      </c>
      <c r="I360" s="40">
        <f t="shared" si="4"/>
        <v>0</v>
      </c>
      <c r="J360" s="56">
        <f t="shared" si="5"/>
        <v>0</v>
      </c>
      <c r="K360" s="57">
        <f>($G360+$I360)*THONG_TIN_CHUNG!B$13</f>
        <v>0</v>
      </c>
      <c r="L360" s="58">
        <v>0</v>
      </c>
      <c r="M360" s="59"/>
      <c r="N360" s="59"/>
    </row>
    <row r="361" spans="2:14" ht="96.75" customHeight="1">
      <c r="B361" s="28"/>
      <c r="C361" s="28"/>
      <c r="D361" s="28"/>
      <c r="E361" s="39"/>
      <c r="F361" s="28"/>
      <c r="G361" s="28"/>
      <c r="H361" s="28">
        <v>5</v>
      </c>
      <c r="I361" s="40">
        <f t="shared" si="4"/>
        <v>0</v>
      </c>
      <c r="J361" s="56">
        <f t="shared" si="5"/>
        <v>0</v>
      </c>
      <c r="K361" s="57">
        <f>($G361+$I361)*THONG_TIN_CHUNG!B$13</f>
        <v>0</v>
      </c>
      <c r="L361" s="58">
        <v>0</v>
      </c>
      <c r="M361" s="59"/>
      <c r="N361" s="59"/>
    </row>
    <row r="362" spans="2:14" ht="96.75" customHeight="1">
      <c r="B362" s="28"/>
      <c r="C362" s="28"/>
      <c r="D362" s="28"/>
      <c r="E362" s="39"/>
      <c r="F362" s="28"/>
      <c r="G362" s="28"/>
      <c r="H362" s="28">
        <v>5</v>
      </c>
      <c r="I362" s="40">
        <f t="shared" si="4"/>
        <v>0</v>
      </c>
      <c r="J362" s="56">
        <f t="shared" si="5"/>
        <v>0</v>
      </c>
      <c r="K362" s="57">
        <f>($G362+$I362)*THONG_TIN_CHUNG!B$13</f>
        <v>0</v>
      </c>
      <c r="L362" s="58">
        <v>0</v>
      </c>
      <c r="M362" s="59"/>
      <c r="N362" s="59"/>
    </row>
    <row r="363" spans="2:14" ht="96.75" customHeight="1">
      <c r="B363" s="28"/>
      <c r="C363" s="28"/>
      <c r="D363" s="28"/>
      <c r="E363" s="39"/>
      <c r="F363" s="28"/>
      <c r="G363" s="28"/>
      <c r="H363" s="28">
        <v>5</v>
      </c>
      <c r="I363" s="40">
        <f t="shared" si="4"/>
        <v>0</v>
      </c>
      <c r="J363" s="56">
        <f t="shared" si="5"/>
        <v>0</v>
      </c>
      <c r="K363" s="57">
        <f>($G363+$I363)*THONG_TIN_CHUNG!B$13</f>
        <v>0</v>
      </c>
      <c r="L363" s="58">
        <v>0</v>
      </c>
      <c r="M363" s="59"/>
      <c r="N363" s="59"/>
    </row>
    <row r="364" spans="2:14" ht="96.75" customHeight="1">
      <c r="B364" s="28"/>
      <c r="C364" s="28"/>
      <c r="D364" s="28"/>
      <c r="E364" s="39"/>
      <c r="F364" s="28"/>
      <c r="G364" s="28"/>
      <c r="H364" s="28">
        <v>5</v>
      </c>
      <c r="I364" s="40">
        <f t="shared" si="4"/>
        <v>0</v>
      </c>
      <c r="J364" s="56">
        <f t="shared" si="5"/>
        <v>0</v>
      </c>
      <c r="K364" s="57">
        <f>($G364+$I364)*THONG_TIN_CHUNG!B$13</f>
        <v>0</v>
      </c>
      <c r="L364" s="58">
        <v>0</v>
      </c>
      <c r="M364" s="59"/>
      <c r="N364" s="59"/>
    </row>
    <row r="365" spans="2:14" ht="96.75" customHeight="1">
      <c r="B365" s="28"/>
      <c r="C365" s="28"/>
      <c r="D365" s="28"/>
      <c r="E365" s="39"/>
      <c r="F365" s="28"/>
      <c r="G365" s="28"/>
      <c r="H365" s="28">
        <v>5</v>
      </c>
      <c r="I365" s="40">
        <f t="shared" si="4"/>
        <v>0</v>
      </c>
      <c r="J365" s="56">
        <f t="shared" si="5"/>
        <v>0</v>
      </c>
      <c r="K365" s="57">
        <f>($G365+$I365)*THONG_TIN_CHUNG!B$13</f>
        <v>0</v>
      </c>
      <c r="L365" s="58">
        <v>0</v>
      </c>
      <c r="M365" s="59"/>
      <c r="N365" s="59"/>
    </row>
    <row r="366" spans="2:14" ht="96.75" customHeight="1">
      <c r="B366" s="28"/>
      <c r="C366" s="28"/>
      <c r="D366" s="28"/>
      <c r="E366" s="39"/>
      <c r="F366" s="28"/>
      <c r="G366" s="28"/>
      <c r="H366" s="28">
        <v>5</v>
      </c>
      <c r="I366" s="40">
        <f t="shared" si="4"/>
        <v>0</v>
      </c>
      <c r="J366" s="56">
        <f t="shared" si="5"/>
        <v>0</v>
      </c>
      <c r="K366" s="57">
        <f>($G366+$I366)*THONG_TIN_CHUNG!B$13</f>
        <v>0</v>
      </c>
      <c r="L366" s="58">
        <v>0</v>
      </c>
      <c r="M366" s="59"/>
      <c r="N366" s="59"/>
    </row>
    <row r="367" spans="2:14" ht="96.75" customHeight="1">
      <c r="B367" s="28"/>
      <c r="C367" s="28"/>
      <c r="D367" s="28"/>
      <c r="E367" s="39"/>
      <c r="F367" s="28"/>
      <c r="G367" s="28"/>
      <c r="H367" s="28">
        <v>5</v>
      </c>
      <c r="I367" s="40">
        <f t="shared" si="4"/>
        <v>0</v>
      </c>
      <c r="J367" s="56">
        <f t="shared" si="5"/>
        <v>0</v>
      </c>
      <c r="K367" s="57">
        <f>($G367+$I367)*THONG_TIN_CHUNG!B$13</f>
        <v>0</v>
      </c>
      <c r="L367" s="58">
        <v>0</v>
      </c>
      <c r="M367" s="59"/>
      <c r="N367" s="59"/>
    </row>
    <row r="368" spans="2:14" ht="96.75" customHeight="1">
      <c r="B368" s="28"/>
      <c r="C368" s="28"/>
      <c r="D368" s="28"/>
      <c r="E368" s="39"/>
      <c r="F368" s="28"/>
      <c r="G368" s="28"/>
      <c r="H368" s="28">
        <v>5</v>
      </c>
      <c r="I368" s="40">
        <f t="shared" si="4"/>
        <v>0</v>
      </c>
      <c r="J368" s="56">
        <f t="shared" si="5"/>
        <v>0</v>
      </c>
      <c r="K368" s="57">
        <f>($G368+$I368)*THONG_TIN_CHUNG!B$13</f>
        <v>0</v>
      </c>
      <c r="L368" s="58">
        <v>0</v>
      </c>
      <c r="M368" s="59"/>
      <c r="N368" s="59"/>
    </row>
    <row r="369" spans="2:14" ht="96.75" customHeight="1">
      <c r="B369" s="28"/>
      <c r="C369" s="28"/>
      <c r="D369" s="28"/>
      <c r="E369" s="39"/>
      <c r="F369" s="28"/>
      <c r="G369" s="28"/>
      <c r="H369" s="28">
        <v>5</v>
      </c>
      <c r="I369" s="40">
        <f t="shared" si="4"/>
        <v>0</v>
      </c>
      <c r="J369" s="56">
        <f t="shared" si="5"/>
        <v>0</v>
      </c>
      <c r="K369" s="57">
        <f>($G369+$I369)*THONG_TIN_CHUNG!B$13</f>
        <v>0</v>
      </c>
      <c r="L369" s="58">
        <v>0</v>
      </c>
      <c r="M369" s="59"/>
      <c r="N369" s="59"/>
    </row>
    <row r="370" spans="2:14" ht="96.75" customHeight="1">
      <c r="B370" s="28"/>
      <c r="C370" s="28"/>
      <c r="D370" s="28"/>
      <c r="E370" s="39"/>
      <c r="F370" s="28"/>
      <c r="G370" s="28"/>
      <c r="H370" s="28">
        <v>5</v>
      </c>
      <c r="I370" s="40">
        <f t="shared" si="4"/>
        <v>0</v>
      </c>
      <c r="J370" s="56">
        <f t="shared" si="5"/>
        <v>0</v>
      </c>
      <c r="K370" s="57">
        <f>($G370+$I370)*THONG_TIN_CHUNG!B$13</f>
        <v>0</v>
      </c>
      <c r="L370" s="58">
        <v>0</v>
      </c>
      <c r="M370" s="59"/>
      <c r="N370" s="59"/>
    </row>
    <row r="371" spans="2:14" ht="96.75" customHeight="1">
      <c r="B371" s="28"/>
      <c r="C371" s="28"/>
      <c r="D371" s="28"/>
      <c r="E371" s="39"/>
      <c r="F371" s="28"/>
      <c r="G371" s="28"/>
      <c r="H371" s="28">
        <v>5</v>
      </c>
      <c r="I371" s="40">
        <f t="shared" si="4"/>
        <v>0</v>
      </c>
      <c r="J371" s="56">
        <f t="shared" si="5"/>
        <v>0</v>
      </c>
      <c r="K371" s="57">
        <f>($G371+$I371)*THONG_TIN_CHUNG!B$13</f>
        <v>0</v>
      </c>
      <c r="L371" s="58">
        <v>0</v>
      </c>
      <c r="M371" s="59"/>
      <c r="N371" s="59"/>
    </row>
    <row r="372" spans="2:14" ht="96.75" customHeight="1">
      <c r="B372" s="28"/>
      <c r="C372" s="28"/>
      <c r="D372" s="28"/>
      <c r="E372" s="39"/>
      <c r="F372" s="28"/>
      <c r="G372" s="28"/>
      <c r="H372" s="28">
        <v>5</v>
      </c>
      <c r="I372" s="40">
        <f t="shared" si="4"/>
        <v>0</v>
      </c>
      <c r="J372" s="56">
        <f t="shared" si="5"/>
        <v>0</v>
      </c>
      <c r="K372" s="57">
        <f>($G372+$I372)*THONG_TIN_CHUNG!B$13</f>
        <v>0</v>
      </c>
      <c r="L372" s="58">
        <v>0</v>
      </c>
      <c r="M372" s="59"/>
      <c r="N372" s="59"/>
    </row>
    <row r="373" spans="2:14" ht="96.75" customHeight="1">
      <c r="B373" s="28"/>
      <c r="C373" s="28"/>
      <c r="D373" s="28"/>
      <c r="E373" s="39"/>
      <c r="F373" s="28"/>
      <c r="G373" s="28"/>
      <c r="H373" s="28">
        <v>5</v>
      </c>
      <c r="I373" s="40">
        <f t="shared" si="4"/>
        <v>0</v>
      </c>
      <c r="J373" s="56">
        <f t="shared" si="5"/>
        <v>0</v>
      </c>
      <c r="K373" s="57">
        <f>($G373+$I373)*THONG_TIN_CHUNG!B$13</f>
        <v>0</v>
      </c>
      <c r="L373" s="58">
        <v>0</v>
      </c>
      <c r="M373" s="59"/>
      <c r="N373" s="59"/>
    </row>
    <row r="374" spans="2:14" ht="96.75" customHeight="1">
      <c r="B374" s="28"/>
      <c r="C374" s="28"/>
      <c r="D374" s="28"/>
      <c r="E374" s="39"/>
      <c r="F374" s="28"/>
      <c r="G374" s="28"/>
      <c r="H374" s="28">
        <v>5</v>
      </c>
      <c r="I374" s="40">
        <f t="shared" si="4"/>
        <v>0</v>
      </c>
      <c r="J374" s="56">
        <f t="shared" si="5"/>
        <v>0</v>
      </c>
      <c r="K374" s="57">
        <f>($G374+$I374)*THONG_TIN_CHUNG!B$13</f>
        <v>0</v>
      </c>
      <c r="L374" s="58">
        <v>0</v>
      </c>
      <c r="M374" s="59"/>
      <c r="N374" s="59"/>
    </row>
    <row r="375" spans="2:14" ht="96.75" customHeight="1">
      <c r="B375" s="28"/>
      <c r="C375" s="28"/>
      <c r="D375" s="28"/>
      <c r="E375" s="39"/>
      <c r="F375" s="28"/>
      <c r="G375" s="28"/>
      <c r="H375" s="28">
        <v>5</v>
      </c>
      <c r="I375" s="40">
        <f t="shared" si="4"/>
        <v>0</v>
      </c>
      <c r="J375" s="56">
        <f t="shared" si="5"/>
        <v>0</v>
      </c>
      <c r="K375" s="57">
        <f>($G375+$I375)*THONG_TIN_CHUNG!B$13</f>
        <v>0</v>
      </c>
      <c r="L375" s="58">
        <v>0</v>
      </c>
      <c r="M375" s="59"/>
      <c r="N375" s="59"/>
    </row>
    <row r="376" spans="2:14" ht="96.75" customHeight="1">
      <c r="B376" s="28"/>
      <c r="C376" s="28"/>
      <c r="D376" s="28"/>
      <c r="E376" s="39"/>
      <c r="F376" s="28"/>
      <c r="G376" s="28"/>
      <c r="H376" s="28">
        <v>5</v>
      </c>
      <c r="I376" s="40">
        <f t="shared" si="4"/>
        <v>0</v>
      </c>
      <c r="J376" s="56">
        <f t="shared" si="5"/>
        <v>0</v>
      </c>
      <c r="K376" s="57">
        <f>($G376+$I376)*THONG_TIN_CHUNG!B$13</f>
        <v>0</v>
      </c>
      <c r="L376" s="58">
        <v>0</v>
      </c>
      <c r="M376" s="59"/>
      <c r="N376" s="59"/>
    </row>
    <row r="377" spans="2:14" ht="96.75" customHeight="1">
      <c r="B377" s="28"/>
      <c r="C377" s="28"/>
      <c r="D377" s="28"/>
      <c r="E377" s="39"/>
      <c r="F377" s="28"/>
      <c r="G377" s="28"/>
      <c r="H377" s="28">
        <v>5</v>
      </c>
      <c r="I377" s="40">
        <f t="shared" si="4"/>
        <v>0</v>
      </c>
      <c r="J377" s="56">
        <f t="shared" si="5"/>
        <v>0</v>
      </c>
      <c r="K377" s="57">
        <f>($G377+$I377)*THONG_TIN_CHUNG!B$13</f>
        <v>0</v>
      </c>
      <c r="L377" s="58">
        <v>0</v>
      </c>
      <c r="M377" s="59"/>
      <c r="N377" s="59"/>
    </row>
    <row r="378" spans="2:14" ht="96.75" customHeight="1">
      <c r="B378" s="28"/>
      <c r="C378" s="28"/>
      <c r="D378" s="28"/>
      <c r="E378" s="39"/>
      <c r="F378" s="28"/>
      <c r="G378" s="28"/>
      <c r="H378" s="28">
        <v>5</v>
      </c>
      <c r="I378" s="40">
        <f t="shared" si="4"/>
        <v>0</v>
      </c>
      <c r="J378" s="56">
        <f t="shared" si="5"/>
        <v>0</v>
      </c>
      <c r="K378" s="57">
        <f>($G378+$I378)*THONG_TIN_CHUNG!B$13</f>
        <v>0</v>
      </c>
      <c r="L378" s="58">
        <v>0</v>
      </c>
      <c r="M378" s="59"/>
      <c r="N378" s="59"/>
    </row>
    <row r="379" spans="2:14" ht="96.75" customHeight="1">
      <c r="B379" s="28"/>
      <c r="C379" s="28"/>
      <c r="D379" s="28"/>
      <c r="E379" s="39"/>
      <c r="F379" s="28"/>
      <c r="G379" s="28"/>
      <c r="H379" s="28">
        <v>5</v>
      </c>
      <c r="I379" s="40">
        <f t="shared" si="4"/>
        <v>0</v>
      </c>
      <c r="J379" s="56">
        <f t="shared" si="5"/>
        <v>0</v>
      </c>
      <c r="K379" s="57">
        <f>($G379+$I379)*THONG_TIN_CHUNG!B$13</f>
        <v>0</v>
      </c>
      <c r="L379" s="58">
        <v>0</v>
      </c>
      <c r="M379" s="59"/>
      <c r="N379" s="59"/>
    </row>
    <row r="380" spans="2:14" ht="96.75" customHeight="1">
      <c r="B380" s="28"/>
      <c r="C380" s="28"/>
      <c r="D380" s="28"/>
      <c r="E380" s="39"/>
      <c r="F380" s="28"/>
      <c r="G380" s="28"/>
      <c r="H380" s="28">
        <v>5</v>
      </c>
      <c r="I380" s="40">
        <f t="shared" si="4"/>
        <v>0</v>
      </c>
      <c r="J380" s="56">
        <f t="shared" si="5"/>
        <v>0</v>
      </c>
      <c r="K380" s="57">
        <f>($G380+$I380)*THONG_TIN_CHUNG!B$13</f>
        <v>0</v>
      </c>
      <c r="L380" s="58">
        <v>0</v>
      </c>
      <c r="M380" s="59"/>
      <c r="N380" s="59"/>
    </row>
    <row r="381" spans="2:14" ht="96.75" customHeight="1">
      <c r="B381" s="28"/>
      <c r="C381" s="28"/>
      <c r="D381" s="28"/>
      <c r="E381" s="39"/>
      <c r="F381" s="28"/>
      <c r="G381" s="28"/>
      <c r="H381" s="28">
        <v>5</v>
      </c>
      <c r="I381" s="40">
        <f t="shared" si="4"/>
        <v>0</v>
      </c>
      <c r="J381" s="56">
        <f t="shared" si="5"/>
        <v>0</v>
      </c>
      <c r="K381" s="57">
        <f>($G381+$I381)*THONG_TIN_CHUNG!B$13</f>
        <v>0</v>
      </c>
      <c r="L381" s="58">
        <v>0</v>
      </c>
      <c r="M381" s="59"/>
      <c r="N381" s="59"/>
    </row>
    <row r="382" spans="2:14" ht="96.75" customHeight="1">
      <c r="B382" s="28"/>
      <c r="C382" s="28"/>
      <c r="D382" s="28"/>
      <c r="E382" s="39"/>
      <c r="F382" s="28"/>
      <c r="G382" s="28"/>
      <c r="H382" s="28">
        <v>5</v>
      </c>
      <c r="I382" s="40">
        <f t="shared" si="4"/>
        <v>0</v>
      </c>
      <c r="J382" s="56">
        <f t="shared" si="5"/>
        <v>0</v>
      </c>
      <c r="K382" s="57">
        <f>($G382+$I382)*THONG_TIN_CHUNG!B$13</f>
        <v>0</v>
      </c>
      <c r="L382" s="58">
        <v>0</v>
      </c>
      <c r="M382" s="59"/>
      <c r="N382" s="59"/>
    </row>
    <row r="383" spans="2:14" ht="96.75" customHeight="1">
      <c r="B383" s="28"/>
      <c r="C383" s="28"/>
      <c r="D383" s="28"/>
      <c r="E383" s="39"/>
      <c r="F383" s="28"/>
      <c r="G383" s="28"/>
      <c r="H383" s="28">
        <v>5</v>
      </c>
      <c r="I383" s="40">
        <f t="shared" si="4"/>
        <v>0</v>
      </c>
      <c r="J383" s="56">
        <f t="shared" si="5"/>
        <v>0</v>
      </c>
      <c r="K383" s="57">
        <f>($G383+$I383)*THONG_TIN_CHUNG!B$13</f>
        <v>0</v>
      </c>
      <c r="L383" s="58">
        <v>0</v>
      </c>
      <c r="M383" s="59"/>
      <c r="N383" s="59"/>
    </row>
    <row r="384" spans="2:14" ht="96.75" customHeight="1">
      <c r="B384" s="28"/>
      <c r="C384" s="28"/>
      <c r="D384" s="28"/>
      <c r="E384" s="39"/>
      <c r="F384" s="28"/>
      <c r="G384" s="28"/>
      <c r="H384" s="28">
        <v>5</v>
      </c>
      <c r="I384" s="40">
        <f t="shared" si="4"/>
        <v>0</v>
      </c>
      <c r="J384" s="56">
        <f t="shared" si="5"/>
        <v>0</v>
      </c>
      <c r="K384" s="57">
        <f>($G384+$I384)*THONG_TIN_CHUNG!B$13</f>
        <v>0</v>
      </c>
      <c r="L384" s="58">
        <v>0</v>
      </c>
      <c r="M384" s="59"/>
      <c r="N384" s="59"/>
    </row>
    <row r="385" spans="2:14" ht="96.75" customHeight="1">
      <c r="B385" s="28"/>
      <c r="C385" s="28"/>
      <c r="D385" s="28"/>
      <c r="E385" s="39"/>
      <c r="F385" s="28"/>
      <c r="G385" s="28"/>
      <c r="H385" s="28">
        <v>5</v>
      </c>
      <c r="I385" s="40">
        <f t="shared" si="4"/>
        <v>0</v>
      </c>
      <c r="J385" s="56">
        <f t="shared" si="5"/>
        <v>0</v>
      </c>
      <c r="K385" s="57">
        <f>($G385+$I385)*THONG_TIN_CHUNG!B$13</f>
        <v>0</v>
      </c>
      <c r="L385" s="58">
        <v>0</v>
      </c>
      <c r="M385" s="59"/>
      <c r="N385" s="59"/>
    </row>
    <row r="386" spans="2:14" ht="96.75" customHeight="1">
      <c r="B386" s="28"/>
      <c r="C386" s="28"/>
      <c r="D386" s="28"/>
      <c r="E386" s="39"/>
      <c r="F386" s="28"/>
      <c r="G386" s="28"/>
      <c r="H386" s="28">
        <v>5</v>
      </c>
      <c r="I386" s="40">
        <f t="shared" si="4"/>
        <v>0</v>
      </c>
      <c r="J386" s="56">
        <f t="shared" si="5"/>
        <v>0</v>
      </c>
      <c r="K386" s="57">
        <f>($G386+$I386)*THONG_TIN_CHUNG!B$13</f>
        <v>0</v>
      </c>
      <c r="L386" s="58">
        <v>0</v>
      </c>
      <c r="M386" s="59"/>
      <c r="N386" s="59"/>
    </row>
    <row r="387" spans="2:14" ht="96.75" customHeight="1">
      <c r="B387" s="28"/>
      <c r="C387" s="28"/>
      <c r="D387" s="28"/>
      <c r="E387" s="39"/>
      <c r="F387" s="28"/>
      <c r="G387" s="28"/>
      <c r="H387" s="28">
        <v>5</v>
      </c>
      <c r="I387" s="40">
        <f t="shared" si="4"/>
        <v>0</v>
      </c>
      <c r="J387" s="56">
        <f t="shared" si="5"/>
        <v>0</v>
      </c>
      <c r="K387" s="57">
        <f>($G387+$I387)*THONG_TIN_CHUNG!B$13</f>
        <v>0</v>
      </c>
      <c r="L387" s="58">
        <v>0</v>
      </c>
      <c r="M387" s="59"/>
      <c r="N387" s="59"/>
    </row>
    <row r="388" spans="2:14" ht="96.75" customHeight="1">
      <c r="B388" s="28"/>
      <c r="C388" s="28"/>
      <c r="D388" s="28"/>
      <c r="E388" s="39"/>
      <c r="F388" s="28"/>
      <c r="G388" s="28"/>
      <c r="H388" s="28">
        <v>5</v>
      </c>
      <c r="I388" s="40">
        <f t="shared" si="4"/>
        <v>0</v>
      </c>
      <c r="J388" s="56">
        <f t="shared" si="5"/>
        <v>0</v>
      </c>
      <c r="K388" s="57">
        <f>($G388+$I388)*THONG_TIN_CHUNG!B$13</f>
        <v>0</v>
      </c>
      <c r="L388" s="58">
        <v>0</v>
      </c>
      <c r="M388" s="59"/>
      <c r="N388" s="59"/>
    </row>
    <row r="389" spans="2:14" ht="96.75" customHeight="1">
      <c r="B389" s="28"/>
      <c r="C389" s="28"/>
      <c r="D389" s="28"/>
      <c r="E389" s="39"/>
      <c r="F389" s="28"/>
      <c r="G389" s="28"/>
      <c r="H389" s="28">
        <v>5</v>
      </c>
      <c r="I389" s="40">
        <f t="shared" si="4"/>
        <v>0</v>
      </c>
      <c r="J389" s="56">
        <f t="shared" si="5"/>
        <v>0</v>
      </c>
      <c r="K389" s="57">
        <f>($G389+$I389)*THONG_TIN_CHUNG!B$13</f>
        <v>0</v>
      </c>
      <c r="L389" s="58">
        <v>0</v>
      </c>
      <c r="M389" s="59"/>
      <c r="N389" s="59"/>
    </row>
    <row r="390" spans="2:14" ht="96.75" customHeight="1">
      <c r="B390" s="28"/>
      <c r="C390" s="28"/>
      <c r="D390" s="28"/>
      <c r="E390" s="39"/>
      <c r="F390" s="28"/>
      <c r="G390" s="28"/>
      <c r="H390" s="28">
        <v>5</v>
      </c>
      <c r="I390" s="40">
        <f t="shared" si="4"/>
        <v>0</v>
      </c>
      <c r="J390" s="56">
        <f t="shared" si="5"/>
        <v>0</v>
      </c>
      <c r="K390" s="57">
        <f>($G390+$I390)*THONG_TIN_CHUNG!B$13</f>
        <v>0</v>
      </c>
      <c r="L390" s="58">
        <v>0</v>
      </c>
      <c r="M390" s="59"/>
      <c r="N390" s="59"/>
    </row>
    <row r="391" spans="2:14" ht="96.75" customHeight="1">
      <c r="B391" s="28"/>
      <c r="C391" s="28"/>
      <c r="D391" s="28"/>
      <c r="E391" s="39"/>
      <c r="F391" s="28"/>
      <c r="G391" s="28"/>
      <c r="H391" s="28">
        <v>5</v>
      </c>
      <c r="I391" s="40">
        <f t="shared" si="4"/>
        <v>0</v>
      </c>
      <c r="J391" s="56">
        <f t="shared" si="5"/>
        <v>0</v>
      </c>
      <c r="K391" s="57">
        <f>($G391+$I391)*THONG_TIN_CHUNG!B$13</f>
        <v>0</v>
      </c>
      <c r="L391" s="58">
        <v>0</v>
      </c>
      <c r="M391" s="59"/>
      <c r="N391" s="59"/>
    </row>
    <row r="392" spans="2:14" ht="96.75" customHeight="1">
      <c r="B392" s="28"/>
      <c r="C392" s="28"/>
      <c r="D392" s="28"/>
      <c r="E392" s="39"/>
      <c r="F392" s="28"/>
      <c r="G392" s="28"/>
      <c r="H392" s="28">
        <v>5</v>
      </c>
      <c r="I392" s="40">
        <f t="shared" si="4"/>
        <v>0</v>
      </c>
      <c r="J392" s="56">
        <f t="shared" si="5"/>
        <v>0</v>
      </c>
      <c r="K392" s="57">
        <f>($G392+$I392)*THONG_TIN_CHUNG!B$13</f>
        <v>0</v>
      </c>
      <c r="L392" s="58">
        <v>0</v>
      </c>
      <c r="M392" s="59"/>
      <c r="N392" s="59"/>
    </row>
    <row r="393" spans="2:14" ht="96.75" customHeight="1">
      <c r="B393" s="28"/>
      <c r="C393" s="28"/>
      <c r="D393" s="28"/>
      <c r="E393" s="39"/>
      <c r="F393" s="28"/>
      <c r="G393" s="28"/>
      <c r="H393" s="28">
        <v>5</v>
      </c>
      <c r="I393" s="40">
        <f t="shared" si="4"/>
        <v>0</v>
      </c>
      <c r="J393" s="56">
        <f t="shared" si="5"/>
        <v>0</v>
      </c>
      <c r="K393" s="57">
        <f>($G393+$I393)*THONG_TIN_CHUNG!B$13</f>
        <v>0</v>
      </c>
      <c r="L393" s="58">
        <v>0</v>
      </c>
      <c r="M393" s="59"/>
      <c r="N393" s="59"/>
    </row>
    <row r="394" spans="2:14" ht="96.75" customHeight="1">
      <c r="B394" s="28"/>
      <c r="C394" s="28"/>
      <c r="D394" s="28"/>
      <c r="E394" s="39"/>
      <c r="F394" s="28"/>
      <c r="G394" s="28"/>
      <c r="H394" s="28">
        <v>5</v>
      </c>
      <c r="I394" s="40">
        <f t="shared" si="4"/>
        <v>0</v>
      </c>
      <c r="J394" s="56">
        <f t="shared" si="5"/>
        <v>0</v>
      </c>
      <c r="K394" s="57">
        <f>($G394+$I394)*THONG_TIN_CHUNG!B$13</f>
        <v>0</v>
      </c>
      <c r="L394" s="58">
        <v>0</v>
      </c>
      <c r="M394" s="59"/>
      <c r="N394" s="59"/>
    </row>
    <row r="395" spans="2:14" ht="96.75" customHeight="1">
      <c r="B395" s="28"/>
      <c r="C395" s="28"/>
      <c r="D395" s="28"/>
      <c r="E395" s="39"/>
      <c r="F395" s="28"/>
      <c r="G395" s="28"/>
      <c r="H395" s="28">
        <v>5</v>
      </c>
      <c r="I395" s="40">
        <f t="shared" si="4"/>
        <v>0</v>
      </c>
      <c r="J395" s="56">
        <f t="shared" si="5"/>
        <v>0</v>
      </c>
      <c r="K395" s="57">
        <f>($G395+$I395)*THONG_TIN_CHUNG!B$13</f>
        <v>0</v>
      </c>
      <c r="L395" s="58">
        <v>0</v>
      </c>
      <c r="M395" s="59"/>
      <c r="N395" s="59"/>
    </row>
    <row r="396" spans="2:14" ht="96.75" customHeight="1">
      <c r="B396" s="28"/>
      <c r="C396" s="28"/>
      <c r="D396" s="28"/>
      <c r="E396" s="39"/>
      <c r="F396" s="28"/>
      <c r="G396" s="28"/>
      <c r="H396" s="28">
        <v>5</v>
      </c>
      <c r="I396" s="40">
        <f t="shared" si="4"/>
        <v>0</v>
      </c>
      <c r="J396" s="56">
        <f t="shared" si="5"/>
        <v>0</v>
      </c>
      <c r="K396" s="57">
        <f>($G396+$I396)*THONG_TIN_CHUNG!B$13</f>
        <v>0</v>
      </c>
      <c r="L396" s="58">
        <v>0</v>
      </c>
      <c r="M396" s="59"/>
      <c r="N396" s="59"/>
    </row>
    <row r="397" spans="2:14" ht="96.75" customHeight="1">
      <c r="B397" s="28"/>
      <c r="C397" s="28"/>
      <c r="D397" s="28"/>
      <c r="E397" s="39"/>
      <c r="F397" s="28"/>
      <c r="G397" s="28"/>
      <c r="H397" s="28">
        <v>5</v>
      </c>
      <c r="I397" s="40">
        <f t="shared" si="4"/>
        <v>0</v>
      </c>
      <c r="J397" s="56">
        <f t="shared" si="5"/>
        <v>0</v>
      </c>
      <c r="K397" s="57">
        <f>($G397+$I397)*THONG_TIN_CHUNG!B$13</f>
        <v>0</v>
      </c>
      <c r="L397" s="58">
        <v>0</v>
      </c>
      <c r="M397" s="59"/>
      <c r="N397" s="59"/>
    </row>
    <row r="398" spans="2:14" ht="96.75" customHeight="1">
      <c r="B398" s="28"/>
      <c r="C398" s="28"/>
      <c r="D398" s="28"/>
      <c r="E398" s="39"/>
      <c r="F398" s="28"/>
      <c r="G398" s="28"/>
      <c r="H398" s="28">
        <v>5</v>
      </c>
      <c r="I398" s="40">
        <f t="shared" si="4"/>
        <v>0</v>
      </c>
      <c r="J398" s="56">
        <f t="shared" si="5"/>
        <v>0</v>
      </c>
      <c r="K398" s="57">
        <f>($G398+$I398)*THONG_TIN_CHUNG!B$13</f>
        <v>0</v>
      </c>
      <c r="L398" s="58">
        <v>0</v>
      </c>
      <c r="M398" s="59"/>
      <c r="N398" s="59"/>
    </row>
    <row r="399" spans="2:14" ht="96.75" customHeight="1">
      <c r="B399" s="28"/>
      <c r="C399" s="28"/>
      <c r="D399" s="28"/>
      <c r="E399" s="39"/>
      <c r="F399" s="28"/>
      <c r="G399" s="28"/>
      <c r="H399" s="28">
        <v>5</v>
      </c>
      <c r="I399" s="40">
        <f t="shared" si="4"/>
        <v>0</v>
      </c>
      <c r="J399" s="56">
        <f t="shared" si="5"/>
        <v>0</v>
      </c>
      <c r="K399" s="57">
        <f>($G399+$I399)*THONG_TIN_CHUNG!B$13</f>
        <v>0</v>
      </c>
      <c r="L399" s="58">
        <v>0</v>
      </c>
      <c r="M399" s="59"/>
      <c r="N399" s="59"/>
    </row>
    <row r="400" spans="2:14" ht="96.75" customHeight="1">
      <c r="B400" s="28"/>
      <c r="C400" s="28"/>
      <c r="D400" s="28"/>
      <c r="E400" s="39"/>
      <c r="F400" s="28"/>
      <c r="G400" s="28"/>
      <c r="H400" s="28">
        <v>5</v>
      </c>
      <c r="I400" s="40">
        <f t="shared" si="4"/>
        <v>0</v>
      </c>
      <c r="J400" s="56">
        <f t="shared" si="5"/>
        <v>0</v>
      </c>
      <c r="K400" s="57">
        <f>($G400+$I400)*THONG_TIN_CHUNG!B$13</f>
        <v>0</v>
      </c>
      <c r="L400" s="58">
        <v>0</v>
      </c>
      <c r="M400" s="59"/>
      <c r="N400" s="59"/>
    </row>
    <row r="401" spans="2:14" ht="96.75" customHeight="1">
      <c r="B401" s="28"/>
      <c r="C401" s="28"/>
      <c r="D401" s="28"/>
      <c r="E401" s="39"/>
      <c r="F401" s="28"/>
      <c r="G401" s="28"/>
      <c r="H401" s="28">
        <v>5</v>
      </c>
      <c r="I401" s="40">
        <f t="shared" si="4"/>
        <v>0</v>
      </c>
      <c r="J401" s="56">
        <f t="shared" si="5"/>
        <v>0</v>
      </c>
      <c r="K401" s="57">
        <f>($G401+$I401)*THONG_TIN_CHUNG!B$13</f>
        <v>0</v>
      </c>
      <c r="L401" s="58">
        <v>0</v>
      </c>
      <c r="M401" s="59"/>
      <c r="N401" s="59"/>
    </row>
    <row r="402" spans="2:14" ht="96.75" customHeight="1">
      <c r="B402" s="28"/>
      <c r="C402" s="28"/>
      <c r="D402" s="28"/>
      <c r="E402" s="39"/>
      <c r="F402" s="28"/>
      <c r="G402" s="28"/>
      <c r="H402" s="28">
        <v>5</v>
      </c>
      <c r="I402" s="40">
        <f t="shared" si="4"/>
        <v>0</v>
      </c>
      <c r="J402" s="56">
        <f t="shared" si="5"/>
        <v>0</v>
      </c>
      <c r="K402" s="57">
        <f>($G402+$I402)*THONG_TIN_CHUNG!B$13</f>
        <v>0</v>
      </c>
      <c r="L402" s="58">
        <v>0</v>
      </c>
      <c r="M402" s="59"/>
      <c r="N402" s="59"/>
    </row>
    <row r="403" spans="2:14" ht="96.75" customHeight="1">
      <c r="B403" s="28"/>
      <c r="C403" s="28"/>
      <c r="D403" s="28"/>
      <c r="E403" s="39"/>
      <c r="F403" s="28"/>
      <c r="G403" s="28"/>
      <c r="H403" s="28">
        <v>5</v>
      </c>
      <c r="I403" s="40">
        <f t="shared" si="4"/>
        <v>0</v>
      </c>
      <c r="J403" s="56">
        <f t="shared" si="5"/>
        <v>0</v>
      </c>
      <c r="K403" s="57">
        <f>($G403+$I403)*THONG_TIN_CHUNG!B$13</f>
        <v>0</v>
      </c>
      <c r="L403" s="58">
        <v>0</v>
      </c>
      <c r="M403" s="59"/>
      <c r="N403" s="59"/>
    </row>
    <row r="404" spans="2:14" ht="96.75" customHeight="1">
      <c r="B404" s="28"/>
      <c r="C404" s="28"/>
      <c r="D404" s="28"/>
      <c r="E404" s="39"/>
      <c r="F404" s="28"/>
      <c r="G404" s="28"/>
      <c r="H404" s="28">
        <v>5</v>
      </c>
      <c r="I404" s="40">
        <f t="shared" si="4"/>
        <v>0</v>
      </c>
      <c r="J404" s="56">
        <f t="shared" si="5"/>
        <v>0</v>
      </c>
      <c r="K404" s="57">
        <f>($G404+$I404)*THONG_TIN_CHUNG!B$13</f>
        <v>0</v>
      </c>
      <c r="L404" s="58">
        <v>0</v>
      </c>
      <c r="M404" s="59"/>
      <c r="N404" s="59"/>
    </row>
    <row r="405" spans="2:14" ht="96.75" customHeight="1">
      <c r="B405" s="28"/>
      <c r="C405" s="28"/>
      <c r="D405" s="28"/>
      <c r="E405" s="39"/>
      <c r="F405" s="28"/>
      <c r="G405" s="28"/>
      <c r="H405" s="28">
        <v>5</v>
      </c>
      <c r="I405" s="40">
        <f t="shared" si="4"/>
        <v>0</v>
      </c>
      <c r="J405" s="56">
        <f t="shared" si="5"/>
        <v>0</v>
      </c>
      <c r="K405" s="57">
        <f>($G405+$I405)*THONG_TIN_CHUNG!B$13</f>
        <v>0</v>
      </c>
      <c r="L405" s="58">
        <v>0</v>
      </c>
      <c r="M405" s="59"/>
      <c r="N405" s="59"/>
    </row>
    <row r="406" spans="2:14" ht="96.75" customHeight="1">
      <c r="B406" s="28"/>
      <c r="C406" s="28"/>
      <c r="D406" s="28"/>
      <c r="E406" s="39"/>
      <c r="F406" s="28"/>
      <c r="G406" s="28"/>
      <c r="H406" s="28">
        <v>5</v>
      </c>
      <c r="I406" s="40">
        <f t="shared" si="4"/>
        <v>0</v>
      </c>
      <c r="J406" s="56">
        <f t="shared" si="5"/>
        <v>0</v>
      </c>
      <c r="K406" s="57">
        <f>($G406+$I406)*THONG_TIN_CHUNG!B$13</f>
        <v>0</v>
      </c>
      <c r="L406" s="58">
        <v>0</v>
      </c>
      <c r="M406" s="59"/>
      <c r="N406" s="59"/>
    </row>
    <row r="407" spans="2:14" ht="96.75" customHeight="1">
      <c r="B407" s="28"/>
      <c r="C407" s="28"/>
      <c r="D407" s="28"/>
      <c r="E407" s="39"/>
      <c r="F407" s="28"/>
      <c r="G407" s="28"/>
      <c r="H407" s="28">
        <v>5</v>
      </c>
      <c r="I407" s="40">
        <f t="shared" si="4"/>
        <v>0</v>
      </c>
      <c r="J407" s="56">
        <f t="shared" si="5"/>
        <v>0</v>
      </c>
      <c r="K407" s="57">
        <f>($G407+$I407)*THONG_TIN_CHUNG!B$13</f>
        <v>0</v>
      </c>
      <c r="L407" s="58">
        <v>0</v>
      </c>
      <c r="M407" s="59"/>
      <c r="N407" s="59"/>
    </row>
    <row r="408" spans="2:14" ht="96.75" customHeight="1">
      <c r="B408" s="28"/>
      <c r="C408" s="28"/>
      <c r="D408" s="28"/>
      <c r="E408" s="39"/>
      <c r="F408" s="28"/>
      <c r="G408" s="28"/>
      <c r="H408" s="28">
        <v>5</v>
      </c>
      <c r="I408" s="40">
        <f t="shared" si="4"/>
        <v>0</v>
      </c>
      <c r="J408" s="56">
        <f t="shared" si="5"/>
        <v>0</v>
      </c>
      <c r="K408" s="57">
        <f>($G408+$I408)*THONG_TIN_CHUNG!B$13</f>
        <v>0</v>
      </c>
      <c r="L408" s="58">
        <v>0</v>
      </c>
      <c r="M408" s="59"/>
      <c r="N408" s="59"/>
    </row>
    <row r="409" spans="2:14" ht="96.75" customHeight="1">
      <c r="B409" s="28"/>
      <c r="C409" s="28"/>
      <c r="D409" s="28"/>
      <c r="E409" s="39"/>
      <c r="F409" s="28"/>
      <c r="G409" s="28"/>
      <c r="H409" s="28">
        <v>5</v>
      </c>
      <c r="I409" s="40">
        <f t="shared" si="4"/>
        <v>0</v>
      </c>
      <c r="J409" s="56">
        <f t="shared" si="5"/>
        <v>0</v>
      </c>
      <c r="K409" s="57">
        <f>($G409+$I409)*THONG_TIN_CHUNG!B$13</f>
        <v>0</v>
      </c>
      <c r="L409" s="58">
        <v>0</v>
      </c>
      <c r="M409" s="59"/>
      <c r="N409" s="59"/>
    </row>
    <row r="410" spans="2:14" ht="96.75" customHeight="1">
      <c r="B410" s="28"/>
      <c r="C410" s="28"/>
      <c r="D410" s="28"/>
      <c r="E410" s="39"/>
      <c r="F410" s="28"/>
      <c r="G410" s="28"/>
      <c r="H410" s="28">
        <v>5</v>
      </c>
      <c r="I410" s="40">
        <f t="shared" si="4"/>
        <v>0</v>
      </c>
      <c r="J410" s="56">
        <f t="shared" si="5"/>
        <v>0</v>
      </c>
      <c r="K410" s="57">
        <f>($G410+$I410)*THONG_TIN_CHUNG!B$13</f>
        <v>0</v>
      </c>
      <c r="L410" s="58">
        <v>0</v>
      </c>
      <c r="M410" s="59"/>
      <c r="N410" s="59"/>
    </row>
    <row r="411" spans="2:14" ht="96.75" customHeight="1">
      <c r="B411" s="28"/>
      <c r="C411" s="28"/>
      <c r="D411" s="28"/>
      <c r="E411" s="39"/>
      <c r="F411" s="28"/>
      <c r="G411" s="28"/>
      <c r="H411" s="28">
        <v>5</v>
      </c>
      <c r="I411" s="40">
        <f t="shared" si="4"/>
        <v>0</v>
      </c>
      <c r="J411" s="56">
        <f t="shared" si="5"/>
        <v>0</v>
      </c>
      <c r="K411" s="57">
        <f>($G411+$I411)*THONG_TIN_CHUNG!B$13</f>
        <v>0</v>
      </c>
      <c r="L411" s="58">
        <v>0</v>
      </c>
      <c r="M411" s="59"/>
      <c r="N411" s="59"/>
    </row>
    <row r="412" spans="2:14" ht="96.75" customHeight="1">
      <c r="B412" s="28"/>
      <c r="C412" s="28"/>
      <c r="D412" s="28"/>
      <c r="E412" s="39"/>
      <c r="F412" s="28"/>
      <c r="G412" s="28"/>
      <c r="H412" s="28">
        <v>5</v>
      </c>
      <c r="I412" s="40">
        <f t="shared" si="4"/>
        <v>0</v>
      </c>
      <c r="J412" s="56">
        <f t="shared" si="5"/>
        <v>0</v>
      </c>
      <c r="K412" s="57">
        <f>($G412+$I412)*THONG_TIN_CHUNG!B$13</f>
        <v>0</v>
      </c>
      <c r="L412" s="58">
        <v>0</v>
      </c>
      <c r="M412" s="59"/>
      <c r="N412" s="59"/>
    </row>
    <row r="413" spans="2:14" ht="96.75" customHeight="1">
      <c r="B413" s="28"/>
      <c r="C413" s="28"/>
      <c r="D413" s="28"/>
      <c r="E413" s="39"/>
      <c r="F413" s="28"/>
      <c r="G413" s="28"/>
      <c r="H413" s="28">
        <v>5</v>
      </c>
      <c r="I413" s="40">
        <f t="shared" si="4"/>
        <v>0</v>
      </c>
      <c r="J413" s="56">
        <f t="shared" si="5"/>
        <v>0</v>
      </c>
      <c r="K413" s="57">
        <f>($G413+$I413)*THONG_TIN_CHUNG!B$13</f>
        <v>0</v>
      </c>
      <c r="L413" s="58">
        <v>0</v>
      </c>
      <c r="M413" s="59"/>
      <c r="N413" s="59"/>
    </row>
    <row r="414" spans="2:14" ht="96.75" customHeight="1">
      <c r="B414" s="28"/>
      <c r="C414" s="28"/>
      <c r="D414" s="28"/>
      <c r="E414" s="39"/>
      <c r="F414" s="28"/>
      <c r="G414" s="28"/>
      <c r="H414" s="28">
        <v>5</v>
      </c>
      <c r="I414" s="40">
        <f t="shared" si="4"/>
        <v>0</v>
      </c>
      <c r="J414" s="56">
        <f t="shared" si="5"/>
        <v>0</v>
      </c>
      <c r="K414" s="57">
        <f>($G414+$I414)*THONG_TIN_CHUNG!B$13</f>
        <v>0</v>
      </c>
      <c r="L414" s="58">
        <v>0</v>
      </c>
      <c r="M414" s="59"/>
      <c r="N414" s="59"/>
    </row>
    <row r="415" spans="2:14" ht="96.75" customHeight="1">
      <c r="B415" s="28"/>
      <c r="C415" s="28"/>
      <c r="D415" s="28"/>
      <c r="E415" s="39"/>
      <c r="F415" s="28"/>
      <c r="G415" s="28"/>
      <c r="H415" s="28">
        <v>5</v>
      </c>
      <c r="I415" s="40">
        <f t="shared" si="4"/>
        <v>0</v>
      </c>
      <c r="J415" s="56">
        <f t="shared" si="5"/>
        <v>0</v>
      </c>
      <c r="K415" s="57">
        <f>($G415+$I415)*THONG_TIN_CHUNG!B$13</f>
        <v>0</v>
      </c>
      <c r="L415" s="58">
        <v>0</v>
      </c>
      <c r="M415" s="59"/>
      <c r="N415" s="59"/>
    </row>
    <row r="416" spans="2:14" ht="96.75" customHeight="1">
      <c r="B416" s="28"/>
      <c r="C416" s="28"/>
      <c r="D416" s="28"/>
      <c r="E416" s="39"/>
      <c r="F416" s="28"/>
      <c r="G416" s="28"/>
      <c r="H416" s="28">
        <v>5</v>
      </c>
      <c r="I416" s="40">
        <f t="shared" si="4"/>
        <v>0</v>
      </c>
      <c r="J416" s="56">
        <f t="shared" si="5"/>
        <v>0</v>
      </c>
      <c r="K416" s="57">
        <f>($G416+$I416)*THONG_TIN_CHUNG!B$13</f>
        <v>0</v>
      </c>
      <c r="L416" s="58">
        <v>0</v>
      </c>
      <c r="M416" s="59"/>
      <c r="N416" s="59"/>
    </row>
    <row r="417" spans="2:14" ht="96.75" customHeight="1">
      <c r="B417" s="28"/>
      <c r="C417" s="28"/>
      <c r="D417" s="28"/>
      <c r="E417" s="39"/>
      <c r="F417" s="28"/>
      <c r="G417" s="28"/>
      <c r="H417" s="28">
        <v>5</v>
      </c>
      <c r="I417" s="40">
        <f t="shared" si="4"/>
        <v>0</v>
      </c>
      <c r="J417" s="56">
        <f t="shared" si="5"/>
        <v>0</v>
      </c>
      <c r="K417" s="57">
        <f>($G417+$I417)*THONG_TIN_CHUNG!B$13</f>
        <v>0</v>
      </c>
      <c r="L417" s="58">
        <v>0</v>
      </c>
      <c r="M417" s="59"/>
      <c r="N417" s="59"/>
    </row>
    <row r="418" spans="2:14" ht="96.75" customHeight="1">
      <c r="B418" s="28"/>
      <c r="C418" s="28"/>
      <c r="D418" s="28"/>
      <c r="E418" s="39"/>
      <c r="F418" s="28"/>
      <c r="G418" s="28"/>
      <c r="H418" s="28">
        <v>5</v>
      </c>
      <c r="I418" s="40">
        <f t="shared" si="4"/>
        <v>0</v>
      </c>
      <c r="J418" s="56">
        <f t="shared" si="5"/>
        <v>0</v>
      </c>
      <c r="K418" s="57">
        <f>($G418+$I418)*THONG_TIN_CHUNG!B$13</f>
        <v>0</v>
      </c>
      <c r="L418" s="58">
        <v>0</v>
      </c>
      <c r="M418" s="59"/>
      <c r="N418" s="59"/>
    </row>
    <row r="419" spans="2:14" ht="96.75" customHeight="1">
      <c r="B419" s="28"/>
      <c r="C419" s="28"/>
      <c r="D419" s="28"/>
      <c r="E419" s="39"/>
      <c r="F419" s="28"/>
      <c r="G419" s="28"/>
      <c r="H419" s="28">
        <v>5</v>
      </c>
      <c r="I419" s="40">
        <f t="shared" si="4"/>
        <v>0</v>
      </c>
      <c r="J419" s="56">
        <f t="shared" si="5"/>
        <v>0</v>
      </c>
      <c r="K419" s="57">
        <f>($G419+$I419)*THONG_TIN_CHUNG!B$13</f>
        <v>0</v>
      </c>
      <c r="L419" s="58">
        <v>0</v>
      </c>
      <c r="M419" s="59"/>
      <c r="N419" s="59"/>
    </row>
    <row r="420" spans="2:14" ht="96.75" customHeight="1">
      <c r="B420" s="28"/>
      <c r="C420" s="28"/>
      <c r="D420" s="28"/>
      <c r="E420" s="39"/>
      <c r="F420" s="28"/>
      <c r="G420" s="28"/>
      <c r="H420" s="28">
        <v>5</v>
      </c>
      <c r="I420" s="40">
        <f t="shared" si="4"/>
        <v>0</v>
      </c>
      <c r="J420" s="56">
        <f t="shared" si="5"/>
        <v>0</v>
      </c>
      <c r="K420" s="57">
        <f>($G420+$I420)*THONG_TIN_CHUNG!B$13</f>
        <v>0</v>
      </c>
      <c r="L420" s="58">
        <v>0</v>
      </c>
      <c r="M420" s="59"/>
      <c r="N420" s="59"/>
    </row>
    <row r="421" spans="2:14" ht="96.75" customHeight="1">
      <c r="B421" s="28"/>
      <c r="C421" s="28"/>
      <c r="D421" s="28"/>
      <c r="E421" s="39"/>
      <c r="F421" s="28"/>
      <c r="G421" s="28"/>
      <c r="H421" s="28">
        <v>5</v>
      </c>
      <c r="I421" s="40">
        <f t="shared" si="4"/>
        <v>0</v>
      </c>
      <c r="J421" s="56">
        <f t="shared" si="5"/>
        <v>0</v>
      </c>
      <c r="K421" s="57">
        <f>($G421+$I421)*THONG_TIN_CHUNG!B$13</f>
        <v>0</v>
      </c>
      <c r="L421" s="58">
        <v>0</v>
      </c>
      <c r="M421" s="59"/>
      <c r="N421" s="59"/>
    </row>
    <row r="422" spans="2:14" ht="96.75" customHeight="1">
      <c r="B422" s="28"/>
      <c r="C422" s="28"/>
      <c r="D422" s="28"/>
      <c r="E422" s="39"/>
      <c r="F422" s="28"/>
      <c r="G422" s="28"/>
      <c r="H422" s="28">
        <v>5</v>
      </c>
      <c r="I422" s="40">
        <f t="shared" si="4"/>
        <v>0</v>
      </c>
      <c r="J422" s="56">
        <f t="shared" si="5"/>
        <v>0</v>
      </c>
      <c r="K422" s="57">
        <f>($G422+$I422)*THONG_TIN_CHUNG!B$13</f>
        <v>0</v>
      </c>
      <c r="L422" s="58">
        <v>0</v>
      </c>
      <c r="M422" s="59"/>
      <c r="N422" s="59"/>
    </row>
    <row r="423" spans="2:14" ht="96.75" customHeight="1">
      <c r="B423" s="28"/>
      <c r="C423" s="28"/>
      <c r="D423" s="28"/>
      <c r="E423" s="39"/>
      <c r="F423" s="28"/>
      <c r="G423" s="28"/>
      <c r="H423" s="28">
        <v>5</v>
      </c>
      <c r="I423" s="40">
        <f t="shared" si="4"/>
        <v>0</v>
      </c>
      <c r="J423" s="56">
        <f t="shared" si="5"/>
        <v>0</v>
      </c>
      <c r="K423" s="57">
        <f>($G423+$I423)*THONG_TIN_CHUNG!B$13</f>
        <v>0</v>
      </c>
      <c r="L423" s="58">
        <v>0</v>
      </c>
      <c r="M423" s="59"/>
      <c r="N423" s="59"/>
    </row>
    <row r="424" spans="2:14" ht="96.75" customHeight="1">
      <c r="B424" s="28"/>
      <c r="C424" s="28"/>
      <c r="D424" s="28"/>
      <c r="E424" s="39"/>
      <c r="F424" s="28"/>
      <c r="G424" s="28"/>
      <c r="H424" s="28">
        <v>5</v>
      </c>
      <c r="I424" s="40">
        <f t="shared" si="4"/>
        <v>0</v>
      </c>
      <c r="J424" s="56">
        <f t="shared" si="5"/>
        <v>0</v>
      </c>
      <c r="K424" s="57">
        <f>($G424+$I424)*THONG_TIN_CHUNG!B$13</f>
        <v>0</v>
      </c>
      <c r="L424" s="58">
        <v>0</v>
      </c>
      <c r="M424" s="59"/>
      <c r="N424" s="59"/>
    </row>
    <row r="425" spans="2:14" ht="96.75" customHeight="1">
      <c r="B425" s="28"/>
      <c r="C425" s="28"/>
      <c r="D425" s="28"/>
      <c r="E425" s="39"/>
      <c r="F425" s="28"/>
      <c r="G425" s="28"/>
      <c r="H425" s="28">
        <v>5</v>
      </c>
      <c r="I425" s="40">
        <f t="shared" si="4"/>
        <v>0</v>
      </c>
      <c r="J425" s="56">
        <f t="shared" si="5"/>
        <v>0</v>
      </c>
      <c r="K425" s="57">
        <f>($G425+$I425)*THONG_TIN_CHUNG!B$13</f>
        <v>0</v>
      </c>
      <c r="L425" s="58">
        <v>0</v>
      </c>
      <c r="M425" s="59"/>
      <c r="N425" s="59"/>
    </row>
    <row r="426" spans="2:14" ht="96.75" customHeight="1">
      <c r="B426" s="28"/>
      <c r="C426" s="28"/>
      <c r="D426" s="28"/>
      <c r="E426" s="39"/>
      <c r="F426" s="28"/>
      <c r="G426" s="28"/>
      <c r="H426" s="28">
        <v>5</v>
      </c>
      <c r="I426" s="40">
        <f t="shared" si="4"/>
        <v>0</v>
      </c>
      <c r="J426" s="56">
        <f t="shared" si="5"/>
        <v>0</v>
      </c>
      <c r="K426" s="57">
        <f>($G426+$I426)*THONG_TIN_CHUNG!B$13</f>
        <v>0</v>
      </c>
      <c r="L426" s="58">
        <v>0</v>
      </c>
      <c r="M426" s="59"/>
      <c r="N426" s="59"/>
    </row>
    <row r="427" spans="2:14" ht="96.75" customHeight="1">
      <c r="B427" s="28"/>
      <c r="C427" s="28"/>
      <c r="D427" s="28"/>
      <c r="E427" s="39"/>
      <c r="F427" s="28"/>
      <c r="G427" s="28"/>
      <c r="H427" s="28">
        <v>5</v>
      </c>
      <c r="I427" s="40">
        <f t="shared" si="4"/>
        <v>0</v>
      </c>
      <c r="J427" s="56">
        <f t="shared" si="5"/>
        <v>0</v>
      </c>
      <c r="K427" s="57">
        <f>($G427+$I427)*THONG_TIN_CHUNG!B$13</f>
        <v>0</v>
      </c>
      <c r="L427" s="58">
        <v>0</v>
      </c>
      <c r="M427" s="59"/>
      <c r="N427" s="59"/>
    </row>
    <row r="428" spans="2:14" ht="96.75" customHeight="1">
      <c r="B428" s="28"/>
      <c r="C428" s="28"/>
      <c r="D428" s="28"/>
      <c r="E428" s="39"/>
      <c r="F428" s="28"/>
      <c r="G428" s="28"/>
      <c r="H428" s="28">
        <v>5</v>
      </c>
      <c r="I428" s="40">
        <f t="shared" si="4"/>
        <v>0</v>
      </c>
      <c r="J428" s="56">
        <f t="shared" si="5"/>
        <v>0</v>
      </c>
      <c r="K428" s="57">
        <f>($G428+$I428)*THONG_TIN_CHUNG!B$13</f>
        <v>0</v>
      </c>
      <c r="L428" s="58">
        <v>0</v>
      </c>
      <c r="M428" s="59"/>
      <c r="N428" s="59"/>
    </row>
    <row r="429" spans="2:14" ht="96.75" customHeight="1">
      <c r="B429" s="28"/>
      <c r="C429" s="28"/>
      <c r="D429" s="28"/>
      <c r="E429" s="39"/>
      <c r="F429" s="28"/>
      <c r="G429" s="28"/>
      <c r="H429" s="28">
        <v>5</v>
      </c>
      <c r="I429" s="40">
        <f t="shared" si="4"/>
        <v>0</v>
      </c>
      <c r="J429" s="56">
        <f t="shared" si="5"/>
        <v>0</v>
      </c>
      <c r="K429" s="57">
        <f>($G429+$I429)*THONG_TIN_CHUNG!B$13</f>
        <v>0</v>
      </c>
      <c r="L429" s="58">
        <v>0</v>
      </c>
      <c r="M429" s="59"/>
      <c r="N429" s="59"/>
    </row>
    <row r="430" spans="2:14" ht="96.75" customHeight="1">
      <c r="B430" s="28"/>
      <c r="C430" s="28"/>
      <c r="D430" s="28"/>
      <c r="E430" s="39"/>
      <c r="F430" s="28"/>
      <c r="G430" s="28"/>
      <c r="H430" s="28">
        <v>5</v>
      </c>
      <c r="I430" s="40">
        <f t="shared" si="4"/>
        <v>0</v>
      </c>
      <c r="J430" s="56">
        <f t="shared" si="5"/>
        <v>0</v>
      </c>
      <c r="K430" s="57">
        <f>($G430+$I430)*THONG_TIN_CHUNG!B$13</f>
        <v>0</v>
      </c>
      <c r="L430" s="58">
        <v>0</v>
      </c>
      <c r="M430" s="59"/>
      <c r="N430" s="59"/>
    </row>
    <row r="431" spans="2:14" ht="96.75" customHeight="1">
      <c r="B431" s="28"/>
      <c r="C431" s="28"/>
      <c r="D431" s="28"/>
      <c r="E431" s="39"/>
      <c r="F431" s="28"/>
      <c r="G431" s="28"/>
      <c r="H431" s="28">
        <v>5</v>
      </c>
      <c r="I431" s="40">
        <f t="shared" si="4"/>
        <v>0</v>
      </c>
      <c r="J431" s="56">
        <f t="shared" si="5"/>
        <v>0</v>
      </c>
      <c r="K431" s="57">
        <f>($G431+$I431)*THONG_TIN_CHUNG!B$13</f>
        <v>0</v>
      </c>
      <c r="L431" s="58">
        <v>0</v>
      </c>
      <c r="M431" s="59"/>
      <c r="N431" s="59"/>
    </row>
    <row r="432" spans="2:14" ht="96.75" customHeight="1">
      <c r="B432" s="28"/>
      <c r="C432" s="28"/>
      <c r="D432" s="28"/>
      <c r="E432" s="39"/>
      <c r="F432" s="28"/>
      <c r="G432" s="28"/>
      <c r="H432" s="28">
        <v>5</v>
      </c>
      <c r="I432" s="40">
        <f t="shared" si="4"/>
        <v>0</v>
      </c>
      <c r="J432" s="56">
        <f t="shared" si="5"/>
        <v>0</v>
      </c>
      <c r="K432" s="57">
        <f>($G432+$I432)*THONG_TIN_CHUNG!B$13</f>
        <v>0</v>
      </c>
      <c r="L432" s="58">
        <v>0</v>
      </c>
      <c r="M432" s="59"/>
      <c r="N432" s="59"/>
    </row>
    <row r="433" spans="2:14" ht="96.75" customHeight="1">
      <c r="B433" s="28"/>
      <c r="C433" s="28"/>
      <c r="D433" s="28"/>
      <c r="E433" s="39"/>
      <c r="F433" s="28"/>
      <c r="G433" s="28"/>
      <c r="H433" s="28">
        <v>5</v>
      </c>
      <c r="I433" s="40">
        <f t="shared" si="4"/>
        <v>0</v>
      </c>
      <c r="J433" s="56">
        <f t="shared" si="5"/>
        <v>0</v>
      </c>
      <c r="K433" s="57">
        <f>($G433+$I433)*THONG_TIN_CHUNG!B$13</f>
        <v>0</v>
      </c>
      <c r="L433" s="58">
        <v>0</v>
      </c>
      <c r="M433" s="59"/>
      <c r="N433" s="59"/>
    </row>
    <row r="434" spans="2:14" ht="96.75" customHeight="1">
      <c r="B434" s="28"/>
      <c r="C434" s="28"/>
      <c r="D434" s="28"/>
      <c r="E434" s="39"/>
      <c r="F434" s="28"/>
      <c r="G434" s="28"/>
      <c r="H434" s="28">
        <v>5</v>
      </c>
      <c r="I434" s="40">
        <f t="shared" si="4"/>
        <v>0</v>
      </c>
      <c r="J434" s="56">
        <f t="shared" si="5"/>
        <v>0</v>
      </c>
      <c r="K434" s="57">
        <f>($G434+$I434)*THONG_TIN_CHUNG!B$13</f>
        <v>0</v>
      </c>
      <c r="L434" s="58">
        <v>0</v>
      </c>
      <c r="M434" s="59"/>
      <c r="N434" s="59"/>
    </row>
    <row r="435" spans="2:14" ht="96.75" customHeight="1">
      <c r="B435" s="28"/>
      <c r="C435" s="28"/>
      <c r="D435" s="28"/>
      <c r="E435" s="39"/>
      <c r="F435" s="28"/>
      <c r="G435" s="28"/>
      <c r="H435" s="28">
        <v>5</v>
      </c>
      <c r="I435" s="40">
        <f t="shared" si="4"/>
        <v>0</v>
      </c>
      <c r="J435" s="56">
        <f t="shared" si="5"/>
        <v>0</v>
      </c>
      <c r="K435" s="57">
        <f>($G435+$I435)*THONG_TIN_CHUNG!B$13</f>
        <v>0</v>
      </c>
      <c r="L435" s="58">
        <v>0</v>
      </c>
      <c r="M435" s="59"/>
      <c r="N435" s="59"/>
    </row>
    <row r="436" spans="2:14" ht="96.75" customHeight="1">
      <c r="B436" s="28"/>
      <c r="C436" s="28"/>
      <c r="D436" s="28"/>
      <c r="E436" s="39"/>
      <c r="F436" s="28"/>
      <c r="G436" s="28"/>
      <c r="H436" s="28">
        <v>5</v>
      </c>
      <c r="I436" s="40">
        <f t="shared" si="4"/>
        <v>0</v>
      </c>
      <c r="J436" s="56">
        <f t="shared" si="5"/>
        <v>0</v>
      </c>
      <c r="K436" s="57">
        <f>($G436+$I436)*THONG_TIN_CHUNG!B$13</f>
        <v>0</v>
      </c>
      <c r="L436" s="58">
        <v>0</v>
      </c>
      <c r="M436" s="59"/>
      <c r="N436" s="59"/>
    </row>
    <row r="437" spans="2:14" ht="96.75" customHeight="1">
      <c r="B437" s="28"/>
      <c r="C437" s="28"/>
      <c r="D437" s="28"/>
      <c r="E437" s="39"/>
      <c r="F437" s="28"/>
      <c r="G437" s="28"/>
      <c r="H437" s="28">
        <v>5</v>
      </c>
      <c r="I437" s="40">
        <f t="shared" si="4"/>
        <v>0</v>
      </c>
      <c r="J437" s="56">
        <f t="shared" si="5"/>
        <v>0</v>
      </c>
      <c r="K437" s="57">
        <f>($G437+$I437)*THONG_TIN_CHUNG!B$13</f>
        <v>0</v>
      </c>
      <c r="L437" s="58">
        <v>0</v>
      </c>
      <c r="M437" s="59"/>
      <c r="N437" s="59"/>
    </row>
    <row r="438" spans="2:14" ht="96.75" customHeight="1">
      <c r="B438" s="28"/>
      <c r="C438" s="28"/>
      <c r="D438" s="28"/>
      <c r="E438" s="39"/>
      <c r="F438" s="28"/>
      <c r="G438" s="28"/>
      <c r="H438" s="28">
        <v>5</v>
      </c>
      <c r="I438" s="40">
        <f t="shared" si="4"/>
        <v>0</v>
      </c>
      <c r="J438" s="56">
        <f t="shared" si="5"/>
        <v>0</v>
      </c>
      <c r="K438" s="57">
        <f>($G438+$I438)*THONG_TIN_CHUNG!B$13</f>
        <v>0</v>
      </c>
      <c r="L438" s="58">
        <v>0</v>
      </c>
      <c r="M438" s="59"/>
      <c r="N438" s="59"/>
    </row>
    <row r="439" spans="2:14" ht="96.75" customHeight="1">
      <c r="B439" s="28"/>
      <c r="C439" s="28"/>
      <c r="D439" s="28"/>
      <c r="E439" s="39"/>
      <c r="F439" s="28"/>
      <c r="G439" s="28"/>
      <c r="H439" s="28">
        <v>5</v>
      </c>
      <c r="I439" s="40">
        <f t="shared" si="4"/>
        <v>0</v>
      </c>
      <c r="J439" s="56">
        <f t="shared" si="5"/>
        <v>0</v>
      </c>
      <c r="K439" s="57">
        <f>($G439+$I439)*THONG_TIN_CHUNG!B$13</f>
        <v>0</v>
      </c>
      <c r="L439" s="58">
        <v>0</v>
      </c>
      <c r="M439" s="59"/>
      <c r="N439" s="59"/>
    </row>
    <row r="440" spans="2:14" ht="96.75" customHeight="1">
      <c r="B440" s="28"/>
      <c r="C440" s="28"/>
      <c r="D440" s="28"/>
      <c r="E440" s="39"/>
      <c r="F440" s="28"/>
      <c r="G440" s="28"/>
      <c r="H440" s="28">
        <v>5</v>
      </c>
      <c r="I440" s="40">
        <f t="shared" si="4"/>
        <v>0</v>
      </c>
      <c r="J440" s="56">
        <f t="shared" si="5"/>
        <v>0</v>
      </c>
      <c r="K440" s="57">
        <f>($G440+$I440)*THONG_TIN_CHUNG!B$13</f>
        <v>0</v>
      </c>
      <c r="L440" s="58">
        <v>0</v>
      </c>
      <c r="M440" s="59"/>
      <c r="N440" s="59"/>
    </row>
    <row r="441" spans="2:14" ht="96.75" customHeight="1">
      <c r="B441" s="28"/>
      <c r="C441" s="28"/>
      <c r="D441" s="28"/>
      <c r="E441" s="39"/>
      <c r="F441" s="28"/>
      <c r="G441" s="28"/>
      <c r="H441" s="28">
        <v>5</v>
      </c>
      <c r="I441" s="40">
        <f t="shared" si="4"/>
        <v>0</v>
      </c>
      <c r="J441" s="56">
        <f t="shared" si="5"/>
        <v>0</v>
      </c>
      <c r="K441" s="57">
        <f>($G441+$I441)*THONG_TIN_CHUNG!B$13</f>
        <v>0</v>
      </c>
      <c r="L441" s="58">
        <v>0</v>
      </c>
      <c r="M441" s="59"/>
      <c r="N441" s="59"/>
    </row>
    <row r="442" spans="2:14" ht="96.75" customHeight="1">
      <c r="B442" s="28"/>
      <c r="C442" s="28"/>
      <c r="D442" s="28"/>
      <c r="E442" s="39"/>
      <c r="F442" s="28"/>
      <c r="G442" s="28"/>
      <c r="H442" s="28">
        <v>5</v>
      </c>
      <c r="I442" s="40">
        <f t="shared" si="4"/>
        <v>0</v>
      </c>
      <c r="J442" s="56">
        <f t="shared" si="5"/>
        <v>0</v>
      </c>
      <c r="K442" s="57">
        <f>($G442+$I442)*THONG_TIN_CHUNG!B$13</f>
        <v>0</v>
      </c>
      <c r="L442" s="58">
        <v>0</v>
      </c>
      <c r="M442" s="59"/>
      <c r="N442" s="59"/>
    </row>
    <row r="443" spans="2:14" ht="96.75" customHeight="1">
      <c r="B443" s="28"/>
      <c r="C443" s="28"/>
      <c r="D443" s="28"/>
      <c r="E443" s="39"/>
      <c r="F443" s="28"/>
      <c r="G443" s="28"/>
      <c r="H443" s="28">
        <v>5</v>
      </c>
      <c r="I443" s="40">
        <f t="shared" si="4"/>
        <v>0</v>
      </c>
      <c r="J443" s="56">
        <f t="shared" si="5"/>
        <v>0</v>
      </c>
      <c r="K443" s="57">
        <f>($G443+$I443)*THONG_TIN_CHUNG!B$13</f>
        <v>0</v>
      </c>
      <c r="L443" s="58">
        <v>0</v>
      </c>
      <c r="M443" s="59"/>
      <c r="N443" s="59"/>
    </row>
    <row r="444" spans="2:14" ht="96.75" customHeight="1">
      <c r="B444" s="28"/>
      <c r="C444" s="28"/>
      <c r="D444" s="28"/>
      <c r="E444" s="39"/>
      <c r="F444" s="28"/>
      <c r="G444" s="28"/>
      <c r="H444" s="28">
        <v>5</v>
      </c>
      <c r="I444" s="40">
        <f t="shared" si="4"/>
        <v>0</v>
      </c>
      <c r="J444" s="56">
        <f t="shared" si="5"/>
        <v>0</v>
      </c>
      <c r="K444" s="57">
        <f>($G444+$I444)*THONG_TIN_CHUNG!B$13</f>
        <v>0</v>
      </c>
      <c r="L444" s="58">
        <v>0</v>
      </c>
      <c r="M444" s="59"/>
      <c r="N444" s="59"/>
    </row>
    <row r="445" spans="2:14" ht="96.75" customHeight="1">
      <c r="B445" s="28"/>
      <c r="C445" s="28"/>
      <c r="D445" s="28"/>
      <c r="E445" s="39"/>
      <c r="F445" s="28"/>
      <c r="G445" s="28"/>
      <c r="H445" s="28">
        <v>5</v>
      </c>
      <c r="I445" s="40">
        <f t="shared" si="4"/>
        <v>0</v>
      </c>
      <c r="J445" s="56">
        <f t="shared" si="5"/>
        <v>0</v>
      </c>
      <c r="K445" s="57">
        <f>($G445+$I445)*THONG_TIN_CHUNG!B$13</f>
        <v>0</v>
      </c>
      <c r="L445" s="58">
        <v>0</v>
      </c>
      <c r="M445" s="59"/>
      <c r="N445" s="59"/>
    </row>
    <row r="446" spans="2:14" ht="96.75" customHeight="1">
      <c r="B446" s="28"/>
      <c r="C446" s="28"/>
      <c r="D446" s="28"/>
      <c r="E446" s="39"/>
      <c r="F446" s="28"/>
      <c r="G446" s="28"/>
      <c r="H446" s="28">
        <v>5</v>
      </c>
      <c r="I446" s="40">
        <f t="shared" si="4"/>
        <v>0</v>
      </c>
      <c r="J446" s="56">
        <f t="shared" si="5"/>
        <v>0</v>
      </c>
      <c r="K446" s="57">
        <f>($G446+$I446)*THONG_TIN_CHUNG!B$13</f>
        <v>0</v>
      </c>
      <c r="L446" s="58">
        <v>0</v>
      </c>
      <c r="M446" s="59"/>
      <c r="N446" s="59"/>
    </row>
    <row r="447" spans="2:14" ht="96.75" customHeight="1">
      <c r="B447" s="28"/>
      <c r="C447" s="28"/>
      <c r="D447" s="28"/>
      <c r="E447" s="39"/>
      <c r="F447" s="28"/>
      <c r="G447" s="28"/>
      <c r="H447" s="28">
        <v>5</v>
      </c>
      <c r="I447" s="40">
        <f t="shared" si="4"/>
        <v>0</v>
      </c>
      <c r="J447" s="56">
        <f t="shared" si="5"/>
        <v>0</v>
      </c>
      <c r="K447" s="57">
        <f>($G447+$I447)*THONG_TIN_CHUNG!B$13</f>
        <v>0</v>
      </c>
      <c r="L447" s="58">
        <v>0</v>
      </c>
      <c r="M447" s="59"/>
      <c r="N447" s="59"/>
    </row>
    <row r="448" spans="2:14" ht="96.75" customHeight="1">
      <c r="B448" s="28"/>
      <c r="C448" s="28"/>
      <c r="D448" s="28"/>
      <c r="E448" s="39"/>
      <c r="F448" s="28"/>
      <c r="G448" s="28"/>
      <c r="H448" s="28">
        <v>5</v>
      </c>
      <c r="I448" s="40">
        <f t="shared" si="4"/>
        <v>0</v>
      </c>
      <c r="J448" s="56">
        <f t="shared" si="5"/>
        <v>0</v>
      </c>
      <c r="K448" s="57">
        <f>($G448+$I448)*THONG_TIN_CHUNG!B$13</f>
        <v>0</v>
      </c>
      <c r="L448" s="58">
        <v>0</v>
      </c>
      <c r="M448" s="59"/>
      <c r="N448" s="59"/>
    </row>
    <row r="449" spans="2:14" ht="96.75" customHeight="1">
      <c r="B449" s="28"/>
      <c r="C449" s="28"/>
      <c r="D449" s="28"/>
      <c r="E449" s="39"/>
      <c r="F449" s="28"/>
      <c r="G449" s="28"/>
      <c r="H449" s="28">
        <v>5</v>
      </c>
      <c r="I449" s="40">
        <f t="shared" si="4"/>
        <v>0</v>
      </c>
      <c r="J449" s="56">
        <f t="shared" si="5"/>
        <v>0</v>
      </c>
      <c r="K449" s="57">
        <f>($G449+$I449)*THONG_TIN_CHUNG!B$13</f>
        <v>0</v>
      </c>
      <c r="L449" s="58">
        <v>0</v>
      </c>
      <c r="M449" s="59"/>
      <c r="N449" s="59"/>
    </row>
    <row r="450" spans="2:14" ht="96.75" customHeight="1">
      <c r="B450" s="28"/>
      <c r="C450" s="28"/>
      <c r="D450" s="28"/>
      <c r="E450" s="39"/>
      <c r="F450" s="28"/>
      <c r="G450" s="28"/>
      <c r="H450" s="28">
        <v>5</v>
      </c>
      <c r="I450" s="40">
        <f t="shared" si="4"/>
        <v>0</v>
      </c>
      <c r="J450" s="56">
        <f t="shared" si="5"/>
        <v>0</v>
      </c>
      <c r="K450" s="57">
        <f>($G450+$I450)*THONG_TIN_CHUNG!B$13</f>
        <v>0</v>
      </c>
      <c r="L450" s="58">
        <v>0</v>
      </c>
      <c r="M450" s="59"/>
      <c r="N450" s="59"/>
    </row>
    <row r="451" spans="2:14" ht="96.75" customHeight="1">
      <c r="B451" s="28"/>
      <c r="C451" s="28"/>
      <c r="D451" s="28"/>
      <c r="E451" s="39"/>
      <c r="F451" s="28"/>
      <c r="G451" s="28"/>
      <c r="H451" s="28">
        <v>5</v>
      </c>
      <c r="I451" s="40">
        <f t="shared" si="4"/>
        <v>0</v>
      </c>
      <c r="J451" s="56">
        <f t="shared" si="5"/>
        <v>0</v>
      </c>
      <c r="K451" s="57">
        <f>($G451+$I451)*THONG_TIN_CHUNG!B$13</f>
        <v>0</v>
      </c>
      <c r="L451" s="58">
        <v>0</v>
      </c>
      <c r="M451" s="59"/>
      <c r="N451" s="59"/>
    </row>
    <row r="452" spans="2:14" ht="96.75" customHeight="1">
      <c r="B452" s="28"/>
      <c r="C452" s="28"/>
      <c r="D452" s="28"/>
      <c r="E452" s="39"/>
      <c r="F452" s="28"/>
      <c r="G452" s="28"/>
      <c r="H452" s="28">
        <v>5</v>
      </c>
      <c r="I452" s="40">
        <f t="shared" si="4"/>
        <v>0</v>
      </c>
      <c r="J452" s="56">
        <f t="shared" si="5"/>
        <v>0</v>
      </c>
      <c r="K452" s="57">
        <f>($G452+$I452)*THONG_TIN_CHUNG!B$13</f>
        <v>0</v>
      </c>
      <c r="L452" s="58">
        <v>0</v>
      </c>
      <c r="M452" s="59"/>
      <c r="N452" s="59"/>
    </row>
    <row r="453" spans="2:14" ht="96.75" customHeight="1">
      <c r="B453" s="28"/>
      <c r="C453" s="28"/>
      <c r="D453" s="28"/>
      <c r="E453" s="39"/>
      <c r="F453" s="28"/>
      <c r="G453" s="28"/>
      <c r="H453" s="28">
        <v>5</v>
      </c>
      <c r="I453" s="40">
        <f t="shared" si="4"/>
        <v>0</v>
      </c>
      <c r="J453" s="56">
        <f t="shared" si="5"/>
        <v>0</v>
      </c>
      <c r="K453" s="57">
        <f>($G453+$I453)*THONG_TIN_CHUNG!B$13</f>
        <v>0</v>
      </c>
      <c r="L453" s="58">
        <v>0</v>
      </c>
      <c r="M453" s="59"/>
      <c r="N453" s="59"/>
    </row>
    <row r="454" spans="2:14" ht="96.75" customHeight="1">
      <c r="B454" s="28"/>
      <c r="C454" s="28"/>
      <c r="D454" s="28"/>
      <c r="E454" s="39"/>
      <c r="F454" s="28"/>
      <c r="G454" s="28"/>
      <c r="H454" s="28">
        <v>5</v>
      </c>
      <c r="I454" s="40">
        <f t="shared" si="4"/>
        <v>0</v>
      </c>
      <c r="J454" s="56">
        <f t="shared" si="5"/>
        <v>0</v>
      </c>
      <c r="K454" s="57">
        <f>($G454+$I454)*THONG_TIN_CHUNG!B$13</f>
        <v>0</v>
      </c>
      <c r="L454" s="58">
        <v>0</v>
      </c>
      <c r="M454" s="59"/>
      <c r="N454" s="59"/>
    </row>
    <row r="455" spans="2:14" ht="96.75" customHeight="1">
      <c r="B455" s="28"/>
      <c r="C455" s="28"/>
      <c r="D455" s="28"/>
      <c r="E455" s="39"/>
      <c r="F455" s="28"/>
      <c r="G455" s="28"/>
      <c r="H455" s="28">
        <v>5</v>
      </c>
      <c r="I455" s="40">
        <f t="shared" si="4"/>
        <v>0</v>
      </c>
      <c r="J455" s="56">
        <f t="shared" si="5"/>
        <v>0</v>
      </c>
      <c r="K455" s="57">
        <f>($G455+$I455)*THONG_TIN_CHUNG!B$13</f>
        <v>0</v>
      </c>
      <c r="L455" s="58">
        <v>0</v>
      </c>
      <c r="M455" s="59"/>
      <c r="N455" s="59"/>
    </row>
    <row r="456" spans="2:14" ht="96.75" customHeight="1">
      <c r="B456" s="28"/>
      <c r="C456" s="28"/>
      <c r="D456" s="28"/>
      <c r="E456" s="39"/>
      <c r="F456" s="28"/>
      <c r="G456" s="28"/>
      <c r="H456" s="28">
        <v>5</v>
      </c>
      <c r="I456" s="40">
        <f t="shared" si="4"/>
        <v>0</v>
      </c>
      <c r="J456" s="56">
        <f t="shared" si="5"/>
        <v>0</v>
      </c>
      <c r="K456" s="57">
        <f>($G456+$I456)*THONG_TIN_CHUNG!B$13</f>
        <v>0</v>
      </c>
      <c r="L456" s="58">
        <v>0</v>
      </c>
      <c r="M456" s="59"/>
      <c r="N456" s="59"/>
    </row>
    <row r="457" spans="2:14" ht="96.75" customHeight="1">
      <c r="B457" s="28"/>
      <c r="C457" s="28"/>
      <c r="D457" s="28"/>
      <c r="E457" s="39"/>
      <c r="F457" s="28"/>
      <c r="G457" s="28"/>
      <c r="H457" s="28">
        <v>5</v>
      </c>
      <c r="I457" s="40">
        <f t="shared" si="4"/>
        <v>0</v>
      </c>
      <c r="J457" s="56">
        <f t="shared" si="5"/>
        <v>0</v>
      </c>
      <c r="K457" s="57">
        <f>($G457+$I457)*THONG_TIN_CHUNG!B$13</f>
        <v>0</v>
      </c>
      <c r="L457" s="58">
        <v>0</v>
      </c>
      <c r="M457" s="59"/>
      <c r="N457" s="59"/>
    </row>
    <row r="458" spans="2:14" ht="96.75" customHeight="1">
      <c r="B458" s="28"/>
      <c r="C458" s="28"/>
      <c r="D458" s="28"/>
      <c r="E458" s="39"/>
      <c r="F458" s="28"/>
      <c r="G458" s="28"/>
      <c r="H458" s="28">
        <v>5</v>
      </c>
      <c r="I458" s="40">
        <f t="shared" si="4"/>
        <v>0</v>
      </c>
      <c r="J458" s="56">
        <f t="shared" si="5"/>
        <v>0</v>
      </c>
      <c r="K458" s="57">
        <f>($G458+$I458)*THONG_TIN_CHUNG!B$13</f>
        <v>0</v>
      </c>
      <c r="L458" s="58">
        <v>0</v>
      </c>
      <c r="M458" s="59"/>
      <c r="N458" s="59"/>
    </row>
    <row r="459" spans="2:14" ht="96.75" customHeight="1">
      <c r="B459" s="28"/>
      <c r="C459" s="28"/>
      <c r="D459" s="28"/>
      <c r="E459" s="39"/>
      <c r="F459" s="28"/>
      <c r="G459" s="28"/>
      <c r="H459" s="28">
        <v>5</v>
      </c>
      <c r="I459" s="40">
        <f t="shared" si="4"/>
        <v>0</v>
      </c>
      <c r="J459" s="56">
        <f t="shared" si="5"/>
        <v>0</v>
      </c>
      <c r="K459" s="57">
        <f>($G459+$I459)*THONG_TIN_CHUNG!B$13</f>
        <v>0</v>
      </c>
      <c r="L459" s="58">
        <v>0</v>
      </c>
      <c r="M459" s="59"/>
      <c r="N459" s="59"/>
    </row>
    <row r="460" spans="2:14" ht="96.75" customHeight="1">
      <c r="B460" s="28"/>
      <c r="C460" s="28"/>
      <c r="D460" s="28"/>
      <c r="E460" s="39"/>
      <c r="F460" s="28"/>
      <c r="G460" s="28"/>
      <c r="H460" s="28">
        <v>5</v>
      </c>
      <c r="I460" s="40">
        <f t="shared" si="4"/>
        <v>0</v>
      </c>
      <c r="J460" s="56">
        <f t="shared" si="5"/>
        <v>0</v>
      </c>
      <c r="K460" s="57">
        <f>($G460+$I460)*THONG_TIN_CHUNG!B$13</f>
        <v>0</v>
      </c>
      <c r="L460" s="58">
        <v>0</v>
      </c>
      <c r="M460" s="59"/>
      <c r="N460" s="59"/>
    </row>
    <row r="461" spans="2:14" ht="96.75" customHeight="1">
      <c r="B461" s="28"/>
      <c r="C461" s="28"/>
      <c r="D461" s="28"/>
      <c r="E461" s="39"/>
      <c r="F461" s="28"/>
      <c r="G461" s="28"/>
      <c r="H461" s="28">
        <v>5</v>
      </c>
      <c r="I461" s="40">
        <f t="shared" si="4"/>
        <v>0</v>
      </c>
      <c r="J461" s="56">
        <f t="shared" si="5"/>
        <v>0</v>
      </c>
      <c r="K461" s="57">
        <f>($G461+$I461)*THONG_TIN_CHUNG!B$13</f>
        <v>0</v>
      </c>
      <c r="L461" s="58">
        <v>0</v>
      </c>
      <c r="M461" s="59"/>
      <c r="N461" s="59"/>
    </row>
    <row r="462" spans="2:14" ht="96.75" customHeight="1">
      <c r="B462" s="28"/>
      <c r="C462" s="28"/>
      <c r="D462" s="28"/>
      <c r="E462" s="39"/>
      <c r="F462" s="28"/>
      <c r="G462" s="28"/>
      <c r="H462" s="28">
        <v>5</v>
      </c>
      <c r="I462" s="40">
        <f t="shared" si="4"/>
        <v>0</v>
      </c>
      <c r="J462" s="56">
        <f t="shared" si="5"/>
        <v>0</v>
      </c>
      <c r="K462" s="57">
        <f>($G462+$I462)*THONG_TIN_CHUNG!B$13</f>
        <v>0</v>
      </c>
      <c r="L462" s="58">
        <v>0</v>
      </c>
      <c r="M462" s="59"/>
      <c r="N462" s="59"/>
    </row>
    <row r="463" spans="2:14" ht="96.75" customHeight="1">
      <c r="B463" s="28"/>
      <c r="C463" s="28"/>
      <c r="D463" s="28"/>
      <c r="E463" s="39"/>
      <c r="F463" s="28"/>
      <c r="G463" s="28"/>
      <c r="H463" s="28">
        <v>5</v>
      </c>
      <c r="I463" s="40">
        <f t="shared" si="4"/>
        <v>0</v>
      </c>
      <c r="J463" s="56">
        <f t="shared" si="5"/>
        <v>0</v>
      </c>
      <c r="K463" s="57">
        <f>($G463+$I463)*THONG_TIN_CHUNG!B$13</f>
        <v>0</v>
      </c>
      <c r="L463" s="58">
        <v>0</v>
      </c>
      <c r="M463" s="59"/>
      <c r="N463" s="59"/>
    </row>
    <row r="464" spans="2:14" ht="96.75" customHeight="1">
      <c r="B464" s="28"/>
      <c r="C464" s="28"/>
      <c r="D464" s="28"/>
      <c r="E464" s="39"/>
      <c r="F464" s="28"/>
      <c r="G464" s="28"/>
      <c r="H464" s="28">
        <v>5</v>
      </c>
      <c r="I464" s="40">
        <f t="shared" si="4"/>
        <v>0</v>
      </c>
      <c r="J464" s="56">
        <f t="shared" si="5"/>
        <v>0</v>
      </c>
      <c r="K464" s="57">
        <f>($G464+$I464)*THONG_TIN_CHUNG!B$13</f>
        <v>0</v>
      </c>
      <c r="L464" s="58">
        <v>0</v>
      </c>
      <c r="M464" s="59"/>
      <c r="N464" s="59"/>
    </row>
    <row r="465" spans="2:14" ht="96.75" customHeight="1">
      <c r="B465" s="28"/>
      <c r="C465" s="28"/>
      <c r="D465" s="28"/>
      <c r="E465" s="39"/>
      <c r="F465" s="28"/>
      <c r="G465" s="28"/>
      <c r="H465" s="28">
        <v>5</v>
      </c>
      <c r="I465" s="40">
        <f t="shared" si="4"/>
        <v>0</v>
      </c>
      <c r="J465" s="56">
        <f t="shared" si="5"/>
        <v>0</v>
      </c>
      <c r="K465" s="57">
        <f>($G465+$I465)*THONG_TIN_CHUNG!B$13</f>
        <v>0</v>
      </c>
      <c r="L465" s="58">
        <v>0</v>
      </c>
      <c r="M465" s="59"/>
      <c r="N465" s="59"/>
    </row>
    <row r="466" spans="2:14" ht="96.75" customHeight="1">
      <c r="B466" s="28"/>
      <c r="C466" s="28"/>
      <c r="D466" s="28"/>
      <c r="E466" s="39"/>
      <c r="F466" s="28"/>
      <c r="G466" s="28"/>
      <c r="H466" s="28">
        <v>5</v>
      </c>
      <c r="I466" s="40">
        <f t="shared" si="4"/>
        <v>0</v>
      </c>
      <c r="J466" s="56">
        <f t="shared" si="5"/>
        <v>0</v>
      </c>
      <c r="K466" s="57">
        <f>($G466+$I466)*THONG_TIN_CHUNG!B$13</f>
        <v>0</v>
      </c>
      <c r="L466" s="58">
        <v>0</v>
      </c>
      <c r="M466" s="59"/>
      <c r="N466" s="59"/>
    </row>
    <row r="467" spans="2:14" ht="96.75" customHeight="1">
      <c r="B467" s="28"/>
      <c r="C467" s="28"/>
      <c r="D467" s="28"/>
      <c r="E467" s="39"/>
      <c r="F467" s="28"/>
      <c r="G467" s="28"/>
      <c r="H467" s="28">
        <v>5</v>
      </c>
      <c r="I467" s="40">
        <f t="shared" si="4"/>
        <v>0</v>
      </c>
      <c r="J467" s="56">
        <f t="shared" si="5"/>
        <v>0</v>
      </c>
      <c r="K467" s="57">
        <f>($G467+$I467)*THONG_TIN_CHUNG!B$13</f>
        <v>0</v>
      </c>
      <c r="L467" s="58">
        <v>0</v>
      </c>
      <c r="M467" s="59"/>
      <c r="N467" s="59"/>
    </row>
    <row r="468" spans="2:14" ht="96.75" customHeight="1">
      <c r="B468" s="28"/>
      <c r="C468" s="28"/>
      <c r="D468" s="28"/>
      <c r="E468" s="39"/>
      <c r="F468" s="28"/>
      <c r="G468" s="28"/>
      <c r="H468" s="28">
        <v>5</v>
      </c>
      <c r="I468" s="40">
        <f t="shared" si="4"/>
        <v>0</v>
      </c>
      <c r="J468" s="56">
        <f t="shared" si="5"/>
        <v>0</v>
      </c>
      <c r="K468" s="57">
        <f>($G468+$I468)*THONG_TIN_CHUNG!B$13</f>
        <v>0</v>
      </c>
      <c r="L468" s="58">
        <v>0</v>
      </c>
      <c r="M468" s="59"/>
      <c r="N468" s="59"/>
    </row>
    <row r="469" spans="2:14" ht="96.75" customHeight="1">
      <c r="B469" s="28"/>
      <c r="C469" s="28"/>
      <c r="D469" s="28"/>
      <c r="E469" s="39"/>
      <c r="F469" s="28"/>
      <c r="G469" s="28"/>
      <c r="H469" s="28">
        <v>5</v>
      </c>
      <c r="I469" s="40">
        <f t="shared" si="4"/>
        <v>0</v>
      </c>
      <c r="J469" s="56">
        <f t="shared" si="5"/>
        <v>0</v>
      </c>
      <c r="K469" s="57">
        <f>($G469+$I469)*THONG_TIN_CHUNG!B$13</f>
        <v>0</v>
      </c>
      <c r="L469" s="58">
        <v>0</v>
      </c>
      <c r="M469" s="59"/>
      <c r="N469" s="59"/>
    </row>
    <row r="470" spans="2:14" ht="96.75" customHeight="1">
      <c r="B470" s="28"/>
      <c r="C470" s="28"/>
      <c r="D470" s="28"/>
      <c r="E470" s="39"/>
      <c r="F470" s="28"/>
      <c r="G470" s="28"/>
      <c r="H470" s="28">
        <v>5</v>
      </c>
      <c r="I470" s="40">
        <f t="shared" si="4"/>
        <v>0</v>
      </c>
      <c r="J470" s="56">
        <f t="shared" si="5"/>
        <v>0</v>
      </c>
      <c r="K470" s="57">
        <f>($G470+$I470)*THONG_TIN_CHUNG!B$13</f>
        <v>0</v>
      </c>
      <c r="L470" s="58">
        <v>0</v>
      </c>
      <c r="M470" s="59"/>
      <c r="N470" s="59"/>
    </row>
    <row r="471" spans="2:14" ht="96.75" customHeight="1">
      <c r="B471" s="28"/>
      <c r="C471" s="28"/>
      <c r="D471" s="28"/>
      <c r="E471" s="39"/>
      <c r="F471" s="28"/>
      <c r="G471" s="28"/>
      <c r="H471" s="28">
        <v>5</v>
      </c>
      <c r="I471" s="40">
        <f t="shared" si="4"/>
        <v>0</v>
      </c>
      <c r="J471" s="56">
        <f t="shared" si="5"/>
        <v>0</v>
      </c>
      <c r="K471" s="57">
        <f>($G471+$I471)*THONG_TIN_CHUNG!B$13</f>
        <v>0</v>
      </c>
      <c r="L471" s="58">
        <v>0</v>
      </c>
      <c r="M471" s="59"/>
      <c r="N471" s="59"/>
    </row>
    <row r="472" spans="2:14" ht="96.75" customHeight="1">
      <c r="B472" s="28"/>
      <c r="C472" s="28"/>
      <c r="D472" s="28"/>
      <c r="E472" s="39"/>
      <c r="F472" s="28"/>
      <c r="G472" s="28"/>
      <c r="H472" s="28">
        <v>5</v>
      </c>
      <c r="I472" s="40">
        <f t="shared" si="4"/>
        <v>0</v>
      </c>
      <c r="J472" s="56">
        <f t="shared" si="5"/>
        <v>0</v>
      </c>
      <c r="K472" s="57">
        <f>($G472+$I472)*THONG_TIN_CHUNG!B$13</f>
        <v>0</v>
      </c>
      <c r="L472" s="58">
        <v>0</v>
      </c>
      <c r="M472" s="59"/>
      <c r="N472" s="59"/>
    </row>
    <row r="473" spans="2:14" ht="96.75" customHeight="1">
      <c r="B473" s="28"/>
      <c r="C473" s="28"/>
      <c r="D473" s="28"/>
      <c r="E473" s="39"/>
      <c r="F473" s="28"/>
      <c r="G473" s="28"/>
      <c r="H473" s="28">
        <v>5</v>
      </c>
      <c r="I473" s="40">
        <f t="shared" si="4"/>
        <v>0</v>
      </c>
      <c r="J473" s="56">
        <f t="shared" si="5"/>
        <v>0</v>
      </c>
      <c r="K473" s="57">
        <f>($G473+$I473)*THONG_TIN_CHUNG!B$13</f>
        <v>0</v>
      </c>
      <c r="L473" s="58">
        <v>0</v>
      </c>
      <c r="M473" s="59"/>
      <c r="N473" s="59"/>
    </row>
    <row r="474" spans="2:14" ht="96.75" customHeight="1">
      <c r="B474" s="28"/>
      <c r="C474" s="28"/>
      <c r="D474" s="28"/>
      <c r="E474" s="39"/>
      <c r="F474" s="28"/>
      <c r="G474" s="28"/>
      <c r="H474" s="28">
        <v>5</v>
      </c>
      <c r="I474" s="40">
        <f t="shared" si="4"/>
        <v>0</v>
      </c>
      <c r="J474" s="56">
        <f t="shared" si="5"/>
        <v>0</v>
      </c>
      <c r="K474" s="57">
        <f>($G474+$I474)*THONG_TIN_CHUNG!B$13</f>
        <v>0</v>
      </c>
      <c r="L474" s="58">
        <v>0</v>
      </c>
      <c r="M474" s="59"/>
      <c r="N474" s="59"/>
    </row>
    <row r="475" spans="2:14" ht="96.75" customHeight="1">
      <c r="B475" s="28"/>
      <c r="C475" s="28"/>
      <c r="D475" s="28"/>
      <c r="E475" s="39"/>
      <c r="F475" s="28"/>
      <c r="G475" s="28"/>
      <c r="H475" s="28">
        <v>5</v>
      </c>
      <c r="I475" s="40">
        <f t="shared" si="4"/>
        <v>0</v>
      </c>
      <c r="J475" s="56">
        <f t="shared" si="5"/>
        <v>0</v>
      </c>
      <c r="K475" s="57">
        <f>($G475+$I475)*THONG_TIN_CHUNG!B$13</f>
        <v>0</v>
      </c>
      <c r="L475" s="58">
        <v>0</v>
      </c>
      <c r="M475" s="59"/>
      <c r="N475" s="59"/>
    </row>
    <row r="476" spans="2:14" ht="96.75" customHeight="1">
      <c r="B476" s="28"/>
      <c r="C476" s="28"/>
      <c r="D476" s="28"/>
      <c r="E476" s="39"/>
      <c r="F476" s="28"/>
      <c r="G476" s="28"/>
      <c r="H476" s="28">
        <v>5</v>
      </c>
      <c r="I476" s="40">
        <f t="shared" si="4"/>
        <v>0</v>
      </c>
      <c r="J476" s="56">
        <f t="shared" si="5"/>
        <v>0</v>
      </c>
      <c r="K476" s="57">
        <f>($G476+$I476)*THONG_TIN_CHUNG!B$13</f>
        <v>0</v>
      </c>
      <c r="L476" s="58">
        <v>0</v>
      </c>
      <c r="M476" s="59"/>
      <c r="N476" s="59"/>
    </row>
    <row r="477" spans="2:14" ht="96.75" customHeight="1">
      <c r="B477" s="28"/>
      <c r="C477" s="28"/>
      <c r="D477" s="28"/>
      <c r="E477" s="39"/>
      <c r="F477" s="28"/>
      <c r="G477" s="28"/>
      <c r="H477" s="28">
        <v>5</v>
      </c>
      <c r="I477" s="40">
        <f t="shared" si="4"/>
        <v>0</v>
      </c>
      <c r="J477" s="56">
        <f t="shared" si="5"/>
        <v>0</v>
      </c>
      <c r="K477" s="57">
        <f>($G477+$I477)*THONG_TIN_CHUNG!B$13</f>
        <v>0</v>
      </c>
      <c r="L477" s="58">
        <v>0</v>
      </c>
      <c r="M477" s="59"/>
      <c r="N477" s="59"/>
    </row>
    <row r="478" spans="2:14" ht="96.75" customHeight="1">
      <c r="B478" s="28"/>
      <c r="C478" s="28"/>
      <c r="D478" s="28"/>
      <c r="E478" s="39"/>
      <c r="F478" s="28"/>
      <c r="G478" s="28"/>
      <c r="H478" s="28">
        <v>5</v>
      </c>
      <c r="I478" s="40">
        <f t="shared" si="4"/>
        <v>0</v>
      </c>
      <c r="J478" s="56">
        <f t="shared" si="5"/>
        <v>0</v>
      </c>
      <c r="K478" s="57">
        <f>($G478+$I478)*THONG_TIN_CHUNG!B$13</f>
        <v>0</v>
      </c>
      <c r="L478" s="58">
        <v>0</v>
      </c>
      <c r="M478" s="59"/>
      <c r="N478" s="59"/>
    </row>
    <row r="479" spans="2:14" ht="96.75" customHeight="1">
      <c r="B479" s="28"/>
      <c r="C479" s="28"/>
      <c r="D479" s="28"/>
      <c r="E479" s="39"/>
      <c r="F479" s="28"/>
      <c r="G479" s="28"/>
      <c r="H479" s="28">
        <v>5</v>
      </c>
      <c r="I479" s="40">
        <f t="shared" si="4"/>
        <v>0</v>
      </c>
      <c r="J479" s="56">
        <f t="shared" si="5"/>
        <v>0</v>
      </c>
      <c r="K479" s="57">
        <f>($G479+$I479)*THONG_TIN_CHUNG!B$13</f>
        <v>0</v>
      </c>
      <c r="L479" s="58">
        <v>0</v>
      </c>
      <c r="M479" s="59"/>
      <c r="N479" s="59"/>
    </row>
    <row r="480" spans="2:14" ht="96.75" customHeight="1">
      <c r="B480" s="28"/>
      <c r="C480" s="28"/>
      <c r="D480" s="28"/>
      <c r="E480" s="39"/>
      <c r="F480" s="28"/>
      <c r="G480" s="28"/>
      <c r="H480" s="28">
        <v>5</v>
      </c>
      <c r="I480" s="40">
        <f t="shared" si="4"/>
        <v>0</v>
      </c>
      <c r="J480" s="56">
        <f t="shared" si="5"/>
        <v>0</v>
      </c>
      <c r="K480" s="57">
        <f>($G480+$I480)*THONG_TIN_CHUNG!B$13</f>
        <v>0</v>
      </c>
      <c r="L480" s="58">
        <v>0</v>
      </c>
      <c r="M480" s="59"/>
      <c r="N480" s="59"/>
    </row>
    <row r="481" spans="2:14" ht="96.75" customHeight="1">
      <c r="B481" s="28"/>
      <c r="C481" s="28"/>
      <c r="D481" s="28"/>
      <c r="E481" s="39"/>
      <c r="F481" s="28"/>
      <c r="G481" s="28"/>
      <c r="H481" s="28">
        <v>5</v>
      </c>
      <c r="I481" s="40">
        <f t="shared" si="4"/>
        <v>0</v>
      </c>
      <c r="J481" s="56">
        <f t="shared" si="5"/>
        <v>0</v>
      </c>
      <c r="K481" s="57">
        <f>($G481+$I481)*THONG_TIN_CHUNG!B$13</f>
        <v>0</v>
      </c>
      <c r="L481" s="58">
        <v>0</v>
      </c>
      <c r="M481" s="59"/>
      <c r="N481" s="59"/>
    </row>
    <row r="482" spans="2:14" ht="96.75" customHeight="1">
      <c r="B482" s="28"/>
      <c r="C482" s="28"/>
      <c r="D482" s="28"/>
      <c r="E482" s="39"/>
      <c r="F482" s="28"/>
      <c r="G482" s="28"/>
      <c r="H482" s="28">
        <v>5</v>
      </c>
      <c r="I482" s="40">
        <f t="shared" si="4"/>
        <v>0</v>
      </c>
      <c r="J482" s="56">
        <f t="shared" si="5"/>
        <v>0</v>
      </c>
      <c r="K482" s="57">
        <f>($G482+$I482)*THONG_TIN_CHUNG!B$13</f>
        <v>0</v>
      </c>
      <c r="L482" s="58">
        <v>0</v>
      </c>
      <c r="M482" s="59"/>
      <c r="N482" s="59"/>
    </row>
    <row r="483" spans="2:14" ht="96.75" customHeight="1">
      <c r="B483" s="28"/>
      <c r="C483" s="28"/>
      <c r="D483" s="28"/>
      <c r="E483" s="39"/>
      <c r="F483" s="28"/>
      <c r="G483" s="28"/>
      <c r="H483" s="28">
        <v>5</v>
      </c>
      <c r="I483" s="40">
        <f t="shared" si="4"/>
        <v>0</v>
      </c>
      <c r="J483" s="56">
        <f t="shared" si="5"/>
        <v>0</v>
      </c>
      <c r="K483" s="57">
        <f>($G483+$I483)*THONG_TIN_CHUNG!B$13</f>
        <v>0</v>
      </c>
      <c r="L483" s="58">
        <v>0</v>
      </c>
      <c r="M483" s="59"/>
      <c r="N483" s="59"/>
    </row>
    <row r="484" spans="2:14" ht="96.75" customHeight="1">
      <c r="B484" s="28"/>
      <c r="C484" s="28"/>
      <c r="D484" s="28"/>
      <c r="E484" s="39"/>
      <c r="F484" s="28"/>
      <c r="G484" s="28"/>
      <c r="H484" s="28">
        <v>5</v>
      </c>
      <c r="I484" s="40">
        <f t="shared" si="4"/>
        <v>0</v>
      </c>
      <c r="J484" s="56">
        <f t="shared" si="5"/>
        <v>0</v>
      </c>
      <c r="K484" s="57">
        <f>($G484+$I484)*THONG_TIN_CHUNG!B$13</f>
        <v>0</v>
      </c>
      <c r="L484" s="58">
        <v>0</v>
      </c>
      <c r="M484" s="59"/>
      <c r="N484" s="59"/>
    </row>
    <row r="485" spans="2:14" ht="96.75" customHeight="1">
      <c r="B485" s="28"/>
      <c r="C485" s="28"/>
      <c r="D485" s="28"/>
      <c r="E485" s="39"/>
      <c r="F485" s="28"/>
      <c r="G485" s="28"/>
      <c r="H485" s="28">
        <v>5</v>
      </c>
      <c r="I485" s="40">
        <f t="shared" si="4"/>
        <v>0</v>
      </c>
      <c r="J485" s="56">
        <f t="shared" si="5"/>
        <v>0</v>
      </c>
      <c r="K485" s="57">
        <f>($G485+$I485)*THONG_TIN_CHUNG!B$13</f>
        <v>0</v>
      </c>
      <c r="L485" s="58">
        <v>0</v>
      </c>
      <c r="M485" s="59"/>
      <c r="N485" s="59"/>
    </row>
    <row r="486" spans="2:14" ht="96.75" customHeight="1">
      <c r="B486" s="28"/>
      <c r="C486" s="28"/>
      <c r="D486" s="28"/>
      <c r="E486" s="39"/>
      <c r="F486" s="28"/>
      <c r="G486" s="28"/>
      <c r="H486" s="28">
        <v>5</v>
      </c>
      <c r="I486" s="40">
        <f t="shared" si="4"/>
        <v>0</v>
      </c>
      <c r="J486" s="56">
        <f t="shared" si="5"/>
        <v>0</v>
      </c>
      <c r="K486" s="57">
        <f>($G486+$I486)*THONG_TIN_CHUNG!B$13</f>
        <v>0</v>
      </c>
      <c r="L486" s="58">
        <v>0</v>
      </c>
      <c r="M486" s="59"/>
      <c r="N486" s="59"/>
    </row>
    <row r="487" spans="2:14" ht="96.75" customHeight="1">
      <c r="B487" s="28"/>
      <c r="C487" s="28"/>
      <c r="D487" s="28"/>
      <c r="E487" s="39"/>
      <c r="F487" s="28"/>
      <c r="G487" s="28"/>
      <c r="H487" s="28">
        <v>5</v>
      </c>
      <c r="I487" s="40">
        <f t="shared" si="4"/>
        <v>0</v>
      </c>
      <c r="J487" s="56">
        <f t="shared" si="5"/>
        <v>0</v>
      </c>
      <c r="K487" s="57">
        <f>($G487+$I487)*THONG_TIN_CHUNG!B$13</f>
        <v>0</v>
      </c>
      <c r="L487" s="58">
        <v>0</v>
      </c>
      <c r="M487" s="59"/>
      <c r="N487" s="59"/>
    </row>
    <row r="488" spans="2:14" ht="96.75" customHeight="1">
      <c r="B488" s="28"/>
      <c r="C488" s="28"/>
      <c r="D488" s="28"/>
      <c r="E488" s="39"/>
      <c r="F488" s="28"/>
      <c r="G488" s="28"/>
      <c r="H488" s="28">
        <v>5</v>
      </c>
      <c r="I488" s="40">
        <f t="shared" si="4"/>
        <v>0</v>
      </c>
      <c r="J488" s="56">
        <f t="shared" si="5"/>
        <v>0</v>
      </c>
      <c r="K488" s="57">
        <f>($G488+$I488)*THONG_TIN_CHUNG!B$13</f>
        <v>0</v>
      </c>
      <c r="L488" s="58">
        <v>0</v>
      </c>
      <c r="M488" s="59"/>
      <c r="N488" s="59"/>
    </row>
    <row r="489" spans="2:14" ht="96.75" customHeight="1">
      <c r="B489" s="28"/>
      <c r="C489" s="28"/>
      <c r="D489" s="28"/>
      <c r="E489" s="39"/>
      <c r="F489" s="28"/>
      <c r="G489" s="28"/>
      <c r="H489" s="28">
        <v>5</v>
      </c>
      <c r="I489" s="40">
        <f t="shared" si="4"/>
        <v>0</v>
      </c>
      <c r="J489" s="56">
        <f t="shared" si="5"/>
        <v>0</v>
      </c>
      <c r="K489" s="57">
        <f>($G489+$I489)*THONG_TIN_CHUNG!B$13</f>
        <v>0</v>
      </c>
      <c r="L489" s="58">
        <v>0</v>
      </c>
      <c r="M489" s="59"/>
      <c r="N489" s="59"/>
    </row>
    <row r="490" spans="2:14" ht="96.75" customHeight="1">
      <c r="B490" s="28"/>
      <c r="C490" s="28"/>
      <c r="D490" s="28"/>
      <c r="E490" s="39"/>
      <c r="F490" s="28"/>
      <c r="G490" s="28"/>
      <c r="H490" s="28">
        <v>5</v>
      </c>
      <c r="I490" s="40">
        <f t="shared" si="4"/>
        <v>0</v>
      </c>
      <c r="J490" s="56">
        <f t="shared" si="5"/>
        <v>0</v>
      </c>
      <c r="K490" s="57">
        <f>($G490+$I490)*THONG_TIN_CHUNG!B$13</f>
        <v>0</v>
      </c>
      <c r="L490" s="58">
        <v>0</v>
      </c>
      <c r="M490" s="59"/>
      <c r="N490" s="59"/>
    </row>
    <row r="491" spans="2:14" ht="96.75" customHeight="1">
      <c r="B491" s="28"/>
      <c r="C491" s="28"/>
      <c r="D491" s="28"/>
      <c r="E491" s="39"/>
      <c r="F491" s="28"/>
      <c r="G491" s="28"/>
      <c r="H491" s="28">
        <v>5</v>
      </c>
      <c r="I491" s="40">
        <f t="shared" si="4"/>
        <v>0</v>
      </c>
      <c r="J491" s="56">
        <f t="shared" si="5"/>
        <v>0</v>
      </c>
      <c r="K491" s="57">
        <f>($G491+$I491)*THONG_TIN_CHUNG!B$13</f>
        <v>0</v>
      </c>
      <c r="L491" s="58">
        <v>0</v>
      </c>
      <c r="M491" s="59"/>
      <c r="N491" s="59"/>
    </row>
    <row r="492" spans="2:14" ht="96.75" customHeight="1">
      <c r="B492" s="28"/>
      <c r="C492" s="28"/>
      <c r="D492" s="28"/>
      <c r="E492" s="39"/>
      <c r="F492" s="28"/>
      <c r="G492" s="28"/>
      <c r="H492" s="28">
        <v>5</v>
      </c>
      <c r="I492" s="40">
        <f t="shared" si="4"/>
        <v>0</v>
      </c>
      <c r="J492" s="56">
        <f t="shared" si="5"/>
        <v>0</v>
      </c>
      <c r="K492" s="57">
        <f>($G492+$I492)*THONG_TIN_CHUNG!B$13</f>
        <v>0</v>
      </c>
      <c r="L492" s="58">
        <v>0</v>
      </c>
      <c r="M492" s="59"/>
      <c r="N492" s="59"/>
    </row>
    <row r="493" spans="2:14" ht="96.75" customHeight="1">
      <c r="B493" s="28"/>
      <c r="C493" s="28"/>
      <c r="D493" s="28"/>
      <c r="E493" s="39"/>
      <c r="F493" s="28"/>
      <c r="G493" s="28"/>
      <c r="H493" s="28">
        <v>5</v>
      </c>
      <c r="I493" s="40">
        <f t="shared" si="4"/>
        <v>0</v>
      </c>
      <c r="J493" s="56">
        <f t="shared" si="5"/>
        <v>0</v>
      </c>
      <c r="K493" s="57">
        <f>($G493+$I493)*THONG_TIN_CHUNG!B$13</f>
        <v>0</v>
      </c>
      <c r="L493" s="58">
        <v>0</v>
      </c>
      <c r="M493" s="59"/>
      <c r="N493" s="59"/>
    </row>
    <row r="494" spans="2:14" ht="96.75" customHeight="1">
      <c r="B494" s="28"/>
      <c r="C494" s="28"/>
      <c r="D494" s="28"/>
      <c r="E494" s="39"/>
      <c r="F494" s="28"/>
      <c r="G494" s="28"/>
      <c r="H494" s="28">
        <v>5</v>
      </c>
      <c r="I494" s="40">
        <f t="shared" si="4"/>
        <v>0</v>
      </c>
      <c r="J494" s="56">
        <f t="shared" si="5"/>
        <v>0</v>
      </c>
      <c r="K494" s="57">
        <f>($G494+$I494)*THONG_TIN_CHUNG!B$13</f>
        <v>0</v>
      </c>
      <c r="L494" s="58">
        <v>0</v>
      </c>
      <c r="M494" s="59"/>
      <c r="N494" s="59"/>
    </row>
    <row r="495" spans="2:14" ht="96.75" customHeight="1">
      <c r="B495" s="28"/>
      <c r="C495" s="28"/>
      <c r="D495" s="28"/>
      <c r="E495" s="39"/>
      <c r="F495" s="28"/>
      <c r="G495" s="28"/>
      <c r="H495" s="28">
        <v>5</v>
      </c>
      <c r="I495" s="40">
        <f t="shared" si="4"/>
        <v>0</v>
      </c>
      <c r="J495" s="56">
        <f t="shared" si="5"/>
        <v>0</v>
      </c>
      <c r="K495" s="57">
        <f>($G495+$I495)*THONG_TIN_CHUNG!B$13</f>
        <v>0</v>
      </c>
      <c r="L495" s="58">
        <v>0</v>
      </c>
      <c r="M495" s="59"/>
      <c r="N495" s="59"/>
    </row>
    <row r="496" spans="2:14" ht="96.75" customHeight="1">
      <c r="B496" s="28"/>
      <c r="C496" s="28"/>
      <c r="D496" s="28"/>
      <c r="E496" s="39"/>
      <c r="F496" s="28"/>
      <c r="G496" s="28"/>
      <c r="H496" s="28">
        <v>5</v>
      </c>
      <c r="I496" s="40">
        <f t="shared" si="4"/>
        <v>0</v>
      </c>
      <c r="J496" s="56">
        <f t="shared" si="5"/>
        <v>0</v>
      </c>
      <c r="K496" s="57">
        <f>($G496+$I496)*THONG_TIN_CHUNG!B$13</f>
        <v>0</v>
      </c>
      <c r="L496" s="58">
        <v>0</v>
      </c>
      <c r="M496" s="59"/>
      <c r="N496" s="59"/>
    </row>
    <row r="497" spans="2:14" ht="96.75" customHeight="1">
      <c r="B497" s="28"/>
      <c r="C497" s="28"/>
      <c r="D497" s="28"/>
      <c r="E497" s="39"/>
      <c r="F497" s="28"/>
      <c r="G497" s="28"/>
      <c r="H497" s="28">
        <v>5</v>
      </c>
      <c r="I497" s="40">
        <f t="shared" si="4"/>
        <v>0</v>
      </c>
      <c r="J497" s="56">
        <f t="shared" si="5"/>
        <v>0</v>
      </c>
      <c r="K497" s="57">
        <f>($G497+$I497)*THONG_TIN_CHUNG!B$13</f>
        <v>0</v>
      </c>
      <c r="L497" s="58">
        <v>0</v>
      </c>
      <c r="M497" s="59"/>
      <c r="N497" s="59"/>
    </row>
    <row r="498" spans="2:14" ht="96.75" customHeight="1">
      <c r="B498" s="28"/>
      <c r="C498" s="28"/>
      <c r="D498" s="28"/>
      <c r="E498" s="39"/>
      <c r="F498" s="28"/>
      <c r="G498" s="28"/>
      <c r="H498" s="28">
        <v>5</v>
      </c>
      <c r="I498" s="40">
        <f t="shared" si="4"/>
        <v>0</v>
      </c>
      <c r="J498" s="56">
        <f t="shared" si="5"/>
        <v>0</v>
      </c>
      <c r="K498" s="57">
        <f>($G498+$I498)*THONG_TIN_CHUNG!B$13</f>
        <v>0</v>
      </c>
      <c r="L498" s="58">
        <v>0</v>
      </c>
      <c r="M498" s="59"/>
      <c r="N498" s="59"/>
    </row>
    <row r="499" spans="2:14" ht="96.75" customHeight="1">
      <c r="B499" s="28"/>
      <c r="C499" s="28"/>
      <c r="D499" s="28"/>
      <c r="E499" s="39"/>
      <c r="F499" s="28"/>
      <c r="G499" s="28"/>
      <c r="H499" s="28">
        <v>5</v>
      </c>
      <c r="I499" s="40">
        <f t="shared" si="4"/>
        <v>0</v>
      </c>
      <c r="J499" s="56">
        <f t="shared" si="5"/>
        <v>0</v>
      </c>
      <c r="K499" s="57">
        <f>($G499+$I499)*THONG_TIN_CHUNG!B$13</f>
        <v>0</v>
      </c>
      <c r="L499" s="58">
        <v>0</v>
      </c>
      <c r="M499" s="59"/>
      <c r="N499" s="59"/>
    </row>
    <row r="500" spans="2:14" ht="96.75" customHeight="1">
      <c r="B500" s="28"/>
      <c r="C500" s="28"/>
      <c r="D500" s="28"/>
      <c r="E500" s="39"/>
      <c r="F500" s="28"/>
      <c r="G500" s="28"/>
      <c r="H500" s="28">
        <v>5</v>
      </c>
      <c r="I500" s="40">
        <f t="shared" si="4"/>
        <v>0</v>
      </c>
      <c r="J500" s="56">
        <f t="shared" si="5"/>
        <v>0</v>
      </c>
      <c r="K500" s="57">
        <f>($G500+$I500)*THONG_TIN_CHUNG!B$13</f>
        <v>0</v>
      </c>
      <c r="L500" s="58">
        <v>0</v>
      </c>
      <c r="M500" s="59"/>
      <c r="N500" s="59"/>
    </row>
    <row r="501" spans="2:14" ht="96.75" customHeight="1">
      <c r="B501" s="28"/>
      <c r="C501" s="28"/>
      <c r="D501" s="28"/>
      <c r="E501" s="39"/>
      <c r="F501" s="28"/>
      <c r="G501" s="28"/>
      <c r="H501" s="28">
        <v>5</v>
      </c>
      <c r="I501" s="40">
        <f t="shared" si="4"/>
        <v>0</v>
      </c>
      <c r="J501" s="56">
        <f t="shared" si="5"/>
        <v>0</v>
      </c>
      <c r="K501" s="57">
        <f>($G501+$I501)*THONG_TIN_CHUNG!B$13</f>
        <v>0</v>
      </c>
      <c r="L501" s="58">
        <v>0</v>
      </c>
      <c r="M501" s="59"/>
      <c r="N501" s="59"/>
    </row>
    <row r="502" spans="2:14" ht="96.75" customHeight="1">
      <c r="B502" s="28"/>
      <c r="C502" s="28"/>
      <c r="D502" s="28"/>
      <c r="E502" s="39"/>
      <c r="F502" s="28"/>
      <c r="G502" s="28"/>
      <c r="H502" s="28">
        <v>5</v>
      </c>
      <c r="I502" s="40">
        <f t="shared" si="4"/>
        <v>0</v>
      </c>
      <c r="J502" s="56">
        <f t="shared" si="5"/>
        <v>0</v>
      </c>
      <c r="K502" s="57">
        <f>($G502+$I502)*THONG_TIN_CHUNG!B$13</f>
        <v>0</v>
      </c>
      <c r="L502" s="58">
        <v>0</v>
      </c>
      <c r="M502" s="59"/>
      <c r="N502" s="59"/>
    </row>
    <row r="503" spans="2:14" ht="96.75" customHeight="1">
      <c r="B503" s="28"/>
      <c r="C503" s="28"/>
      <c r="D503" s="28"/>
      <c r="E503" s="39"/>
      <c r="F503" s="28"/>
      <c r="G503" s="28"/>
      <c r="H503" s="28">
        <v>5</v>
      </c>
      <c r="I503" s="40">
        <f t="shared" si="4"/>
        <v>0</v>
      </c>
      <c r="J503" s="56">
        <f t="shared" si="5"/>
        <v>0</v>
      </c>
      <c r="K503" s="57">
        <f>($G503+$I503)*THONG_TIN_CHUNG!B$13</f>
        <v>0</v>
      </c>
      <c r="L503" s="58">
        <v>0</v>
      </c>
      <c r="M503" s="59"/>
      <c r="N503" s="59"/>
    </row>
    <row r="504" spans="2:14" ht="96.75" customHeight="1">
      <c r="B504" s="28"/>
      <c r="C504" s="28"/>
      <c r="D504" s="28"/>
      <c r="E504" s="39"/>
      <c r="F504" s="28"/>
      <c r="G504" s="28"/>
      <c r="H504" s="28">
        <v>5</v>
      </c>
      <c r="I504" s="40">
        <f t="shared" si="4"/>
        <v>0</v>
      </c>
      <c r="J504" s="56">
        <f t="shared" si="5"/>
        <v>0</v>
      </c>
      <c r="K504" s="57">
        <f>($G504+$I504)*THONG_TIN_CHUNG!B$13</f>
        <v>0</v>
      </c>
      <c r="L504" s="58">
        <v>0</v>
      </c>
      <c r="M504" s="59"/>
      <c r="N504" s="59"/>
    </row>
    <row r="505" spans="2:14" ht="96.75" customHeight="1">
      <c r="B505" s="28"/>
      <c r="C505" s="28"/>
      <c r="D505" s="28"/>
      <c r="E505" s="39"/>
      <c r="F505" s="28"/>
      <c r="G505" s="28"/>
      <c r="H505" s="28">
        <v>5</v>
      </c>
      <c r="I505" s="40">
        <f t="shared" si="4"/>
        <v>0</v>
      </c>
      <c r="J505" s="56">
        <f t="shared" si="5"/>
        <v>0</v>
      </c>
      <c r="K505" s="57">
        <f>($G505+$I505)*THONG_TIN_CHUNG!B$13</f>
        <v>0</v>
      </c>
      <c r="L505" s="58">
        <v>0</v>
      </c>
      <c r="M505" s="59"/>
      <c r="N505" s="59"/>
    </row>
    <row r="506" spans="2:14" ht="96.75" customHeight="1">
      <c r="B506" s="28"/>
      <c r="C506" s="28"/>
      <c r="D506" s="28"/>
      <c r="E506" s="39"/>
      <c r="F506" s="28"/>
      <c r="G506" s="28"/>
      <c r="H506" s="28">
        <v>5</v>
      </c>
      <c r="I506" s="40">
        <f t="shared" si="4"/>
        <v>0</v>
      </c>
      <c r="J506" s="56">
        <f t="shared" si="5"/>
        <v>0</v>
      </c>
      <c r="K506" s="57">
        <f>($G506+$I506)*THONG_TIN_CHUNG!B$13</f>
        <v>0</v>
      </c>
      <c r="L506" s="58">
        <v>0</v>
      </c>
      <c r="M506" s="59"/>
      <c r="N506" s="59"/>
    </row>
    <row r="507" spans="2:14" ht="96.75" customHeight="1">
      <c r="B507" s="28"/>
      <c r="C507" s="28"/>
      <c r="D507" s="28"/>
      <c r="E507" s="39"/>
      <c r="F507" s="28"/>
      <c r="G507" s="28"/>
      <c r="H507" s="28">
        <v>5</v>
      </c>
      <c r="I507" s="40">
        <f t="shared" si="4"/>
        <v>0</v>
      </c>
      <c r="J507" s="56">
        <f t="shared" si="5"/>
        <v>0</v>
      </c>
      <c r="K507" s="57">
        <f>($G507+$I507)*THONG_TIN_CHUNG!B$13</f>
        <v>0</v>
      </c>
      <c r="L507" s="58">
        <v>0</v>
      </c>
      <c r="M507" s="59"/>
      <c r="N507" s="59"/>
    </row>
    <row r="508" spans="2:14" ht="96.75" customHeight="1">
      <c r="B508" s="28"/>
      <c r="C508" s="28"/>
      <c r="D508" s="28"/>
      <c r="E508" s="39"/>
      <c r="F508" s="28"/>
      <c r="G508" s="28"/>
      <c r="H508" s="28">
        <v>5</v>
      </c>
      <c r="I508" s="40">
        <f t="shared" si="4"/>
        <v>0</v>
      </c>
      <c r="J508" s="56">
        <f t="shared" si="5"/>
        <v>0</v>
      </c>
      <c r="K508" s="57">
        <f>($G508+$I508)*THONG_TIN_CHUNG!B$13</f>
        <v>0</v>
      </c>
      <c r="L508" s="58">
        <v>0</v>
      </c>
      <c r="M508" s="59"/>
      <c r="N508" s="59"/>
    </row>
    <row r="509" spans="2:14" ht="96.75" customHeight="1">
      <c r="B509" s="28"/>
      <c r="C509" s="28"/>
      <c r="D509" s="28"/>
      <c r="E509" s="39"/>
      <c r="F509" s="28"/>
      <c r="G509" s="28"/>
      <c r="H509" s="28">
        <v>5</v>
      </c>
      <c r="I509" s="40">
        <f t="shared" si="4"/>
        <v>0</v>
      </c>
      <c r="J509" s="56">
        <f t="shared" si="5"/>
        <v>0</v>
      </c>
      <c r="K509" s="57">
        <f>($G509+$I509)*THONG_TIN_CHUNG!B$13</f>
        <v>0</v>
      </c>
      <c r="L509" s="58">
        <v>0</v>
      </c>
      <c r="M509" s="59"/>
      <c r="N509" s="59"/>
    </row>
    <row r="510" spans="2:14" ht="96.75" customHeight="1">
      <c r="B510" s="28"/>
      <c r="C510" s="28"/>
      <c r="D510" s="28"/>
      <c r="E510" s="39"/>
      <c r="F510" s="28"/>
      <c r="G510" s="28"/>
      <c r="H510" s="28">
        <v>5</v>
      </c>
      <c r="I510" s="40">
        <f t="shared" si="4"/>
        <v>0</v>
      </c>
      <c r="J510" s="56">
        <f t="shared" si="5"/>
        <v>0</v>
      </c>
      <c r="K510" s="57">
        <f>($G510+$I510)*THONG_TIN_CHUNG!B$13</f>
        <v>0</v>
      </c>
      <c r="L510" s="58">
        <v>0</v>
      </c>
      <c r="M510" s="59"/>
      <c r="N510" s="59"/>
    </row>
    <row r="511" spans="2:14" ht="96.75" customHeight="1">
      <c r="B511" s="28"/>
      <c r="C511" s="28"/>
      <c r="D511" s="28"/>
      <c r="E511" s="39"/>
      <c r="F511" s="28"/>
      <c r="G511" s="28"/>
      <c r="H511" s="28">
        <v>5</v>
      </c>
      <c r="I511" s="40">
        <f t="shared" si="4"/>
        <v>0</v>
      </c>
      <c r="J511" s="56">
        <f t="shared" si="5"/>
        <v>0</v>
      </c>
      <c r="K511" s="57">
        <f>($G511+$I511)*THONG_TIN_CHUNG!B$13</f>
        <v>0</v>
      </c>
      <c r="L511" s="58">
        <v>0</v>
      </c>
      <c r="M511" s="59"/>
      <c r="N511" s="59"/>
    </row>
    <row r="512" spans="2:14" ht="96.75" customHeight="1">
      <c r="B512" s="28"/>
      <c r="C512" s="28"/>
      <c r="D512" s="28"/>
      <c r="E512" s="39"/>
      <c r="F512" s="28"/>
      <c r="G512" s="28"/>
      <c r="H512" s="28">
        <v>5</v>
      </c>
      <c r="I512" s="40">
        <f t="shared" si="4"/>
        <v>0</v>
      </c>
      <c r="J512" s="56">
        <f t="shared" si="5"/>
        <v>0</v>
      </c>
      <c r="K512" s="57">
        <f>($G512+$I512)*THONG_TIN_CHUNG!B$13</f>
        <v>0</v>
      </c>
      <c r="L512" s="58">
        <v>0</v>
      </c>
      <c r="M512" s="59"/>
      <c r="N512" s="59"/>
    </row>
    <row r="513" spans="2:14" ht="96.75" customHeight="1">
      <c r="B513" s="28"/>
      <c r="C513" s="28"/>
      <c r="D513" s="28"/>
      <c r="E513" s="39"/>
      <c r="F513" s="28"/>
      <c r="G513" s="28"/>
      <c r="H513" s="28">
        <v>5</v>
      </c>
      <c r="I513" s="40">
        <f t="shared" si="4"/>
        <v>0</v>
      </c>
      <c r="J513" s="56">
        <f t="shared" si="5"/>
        <v>0</v>
      </c>
      <c r="K513" s="57">
        <f>($G513+$I513)*THONG_TIN_CHUNG!B$13</f>
        <v>0</v>
      </c>
      <c r="L513" s="58">
        <v>0</v>
      </c>
      <c r="M513" s="59"/>
      <c r="N513" s="59"/>
    </row>
    <row r="514" spans="2:14" ht="96.75" customHeight="1">
      <c r="B514" s="28"/>
      <c r="C514" s="28"/>
      <c r="D514" s="28"/>
      <c r="E514" s="39"/>
      <c r="F514" s="28"/>
      <c r="G514" s="28"/>
      <c r="H514" s="28">
        <v>5</v>
      </c>
      <c r="I514" s="40">
        <f t="shared" si="4"/>
        <v>0</v>
      </c>
      <c r="J514" s="56">
        <f t="shared" si="5"/>
        <v>0</v>
      </c>
      <c r="K514" s="57">
        <f>($G514+$I514)*THONG_TIN_CHUNG!B$13</f>
        <v>0</v>
      </c>
      <c r="L514" s="58">
        <v>0</v>
      </c>
      <c r="M514" s="59"/>
      <c r="N514" s="59"/>
    </row>
    <row r="515" spans="2:14" ht="96.75" customHeight="1">
      <c r="B515" s="28"/>
      <c r="C515" s="28"/>
      <c r="D515" s="28"/>
      <c r="E515" s="39"/>
      <c r="F515" s="28"/>
      <c r="G515" s="28"/>
      <c r="H515" s="28">
        <v>5</v>
      </c>
      <c r="I515" s="40">
        <f t="shared" si="4"/>
        <v>0</v>
      </c>
      <c r="J515" s="56">
        <f t="shared" si="5"/>
        <v>0</v>
      </c>
      <c r="K515" s="57">
        <f>($G515+$I515)*THONG_TIN_CHUNG!B$13</f>
        <v>0</v>
      </c>
      <c r="L515" s="58">
        <v>0</v>
      </c>
      <c r="M515" s="59"/>
      <c r="N515" s="59"/>
    </row>
    <row r="516" spans="2:14" ht="96.75" customHeight="1">
      <c r="B516" s="28"/>
      <c r="C516" s="28"/>
      <c r="D516" s="28"/>
      <c r="E516" s="39"/>
      <c r="F516" s="28"/>
      <c r="G516" s="28"/>
      <c r="H516" s="28">
        <v>5</v>
      </c>
      <c r="I516" s="40">
        <f t="shared" si="4"/>
        <v>0</v>
      </c>
      <c r="J516" s="56">
        <f t="shared" si="5"/>
        <v>0</v>
      </c>
      <c r="K516" s="57">
        <f>($G516+$I516)*THONG_TIN_CHUNG!B$13</f>
        <v>0</v>
      </c>
      <c r="L516" s="58">
        <v>0</v>
      </c>
      <c r="M516" s="59"/>
      <c r="N516" s="59"/>
    </row>
    <row r="517" spans="2:14" ht="96.75" customHeight="1">
      <c r="B517" s="28"/>
      <c r="C517" s="28"/>
      <c r="D517" s="28"/>
      <c r="E517" s="39"/>
      <c r="F517" s="28"/>
      <c r="G517" s="28"/>
      <c r="H517" s="28">
        <v>5</v>
      </c>
      <c r="I517" s="40">
        <f t="shared" si="4"/>
        <v>0</v>
      </c>
      <c r="J517" s="56">
        <f t="shared" si="5"/>
        <v>0</v>
      </c>
      <c r="K517" s="57">
        <f>($G517+$I517)*THONG_TIN_CHUNG!B$13</f>
        <v>0</v>
      </c>
      <c r="L517" s="58">
        <v>0</v>
      </c>
      <c r="M517" s="59"/>
      <c r="N517" s="59"/>
    </row>
    <row r="518" spans="2:14" ht="96.75" customHeight="1">
      <c r="B518" s="28"/>
      <c r="C518" s="28"/>
      <c r="D518" s="28"/>
      <c r="E518" s="39"/>
      <c r="F518" s="28"/>
      <c r="G518" s="28"/>
      <c r="H518" s="28">
        <v>5</v>
      </c>
      <c r="I518" s="40">
        <f t="shared" si="4"/>
        <v>0</v>
      </c>
      <c r="J518" s="56">
        <f t="shared" si="5"/>
        <v>0</v>
      </c>
      <c r="K518" s="57">
        <f>($G518+$I518)*THONG_TIN_CHUNG!B$13</f>
        <v>0</v>
      </c>
      <c r="L518" s="58">
        <v>0</v>
      </c>
      <c r="M518" s="59"/>
      <c r="N518" s="59"/>
    </row>
    <row r="519" spans="2:14" ht="96.75" customHeight="1">
      <c r="B519" s="28"/>
      <c r="C519" s="28"/>
      <c r="D519" s="28"/>
      <c r="E519" s="39"/>
      <c r="F519" s="28"/>
      <c r="G519" s="28"/>
      <c r="H519" s="28">
        <v>5</v>
      </c>
      <c r="I519" s="40">
        <f t="shared" si="4"/>
        <v>0</v>
      </c>
      <c r="J519" s="56">
        <f t="shared" si="5"/>
        <v>0</v>
      </c>
      <c r="K519" s="57">
        <f>($G519+$I519)*THONG_TIN_CHUNG!B$13</f>
        <v>0</v>
      </c>
      <c r="L519" s="58">
        <v>0</v>
      </c>
      <c r="M519" s="59"/>
      <c r="N519" s="59"/>
    </row>
    <row r="520" spans="2:14" ht="96.75" customHeight="1">
      <c r="B520" s="28"/>
      <c r="C520" s="28"/>
      <c r="D520" s="28"/>
      <c r="E520" s="39"/>
      <c r="F520" s="28"/>
      <c r="G520" s="28"/>
      <c r="H520" s="28">
        <v>5</v>
      </c>
      <c r="I520" s="40">
        <f t="shared" si="4"/>
        <v>0</v>
      </c>
      <c r="J520" s="56">
        <f t="shared" si="5"/>
        <v>0</v>
      </c>
      <c r="K520" s="57">
        <f>($G520+$I520)*THONG_TIN_CHUNG!B$13</f>
        <v>0</v>
      </c>
      <c r="L520" s="58">
        <v>0</v>
      </c>
      <c r="M520" s="59"/>
      <c r="N520" s="59"/>
    </row>
    <row r="521" spans="2:14" ht="96.75" customHeight="1">
      <c r="B521" s="28"/>
      <c r="C521" s="28"/>
      <c r="D521" s="28"/>
      <c r="E521" s="39"/>
      <c r="F521" s="28"/>
      <c r="G521" s="28"/>
      <c r="H521" s="28">
        <v>5</v>
      </c>
      <c r="I521" s="40">
        <f t="shared" si="4"/>
        <v>0</v>
      </c>
      <c r="J521" s="56">
        <f t="shared" si="5"/>
        <v>0</v>
      </c>
      <c r="K521" s="57">
        <f>($G521+$I521)*THONG_TIN_CHUNG!B$13</f>
        <v>0</v>
      </c>
      <c r="L521" s="58">
        <v>0</v>
      </c>
      <c r="M521" s="59"/>
      <c r="N521" s="59"/>
    </row>
    <row r="522" spans="2:14" ht="96.75" customHeight="1">
      <c r="B522" s="28"/>
      <c r="C522" s="28"/>
      <c r="D522" s="28"/>
      <c r="E522" s="39"/>
      <c r="F522" s="28"/>
      <c r="G522" s="28"/>
      <c r="H522" s="28">
        <v>5</v>
      </c>
      <c r="I522" s="40">
        <f t="shared" si="4"/>
        <v>0</v>
      </c>
      <c r="J522" s="56">
        <f t="shared" si="5"/>
        <v>0</v>
      </c>
      <c r="K522" s="57">
        <f>($G522+$I522)*THONG_TIN_CHUNG!B$13</f>
        <v>0</v>
      </c>
      <c r="L522" s="58">
        <v>0</v>
      </c>
      <c r="M522" s="59"/>
      <c r="N522" s="59"/>
    </row>
    <row r="523" spans="2:14" ht="96.75" customHeight="1">
      <c r="B523" s="28"/>
      <c r="C523" s="28"/>
      <c r="D523" s="28"/>
      <c r="E523" s="39"/>
      <c r="F523" s="28"/>
      <c r="G523" s="28"/>
      <c r="H523" s="28">
        <v>5</v>
      </c>
      <c r="I523" s="40">
        <f t="shared" si="4"/>
        <v>0</v>
      </c>
      <c r="J523" s="56">
        <f t="shared" si="5"/>
        <v>0</v>
      </c>
      <c r="K523" s="57">
        <f>($G523+$I523)*THONG_TIN_CHUNG!B$13</f>
        <v>0</v>
      </c>
      <c r="L523" s="58">
        <v>0</v>
      </c>
      <c r="M523" s="59"/>
      <c r="N523" s="59"/>
    </row>
    <row r="524" spans="2:14" ht="96.75" customHeight="1">
      <c r="B524" s="28"/>
      <c r="C524" s="28"/>
      <c r="D524" s="28"/>
      <c r="E524" s="39"/>
      <c r="F524" s="28"/>
      <c r="G524" s="28"/>
      <c r="H524" s="28">
        <v>5</v>
      </c>
      <c r="I524" s="40">
        <f t="shared" si="4"/>
        <v>0</v>
      </c>
      <c r="J524" s="56">
        <f t="shared" si="5"/>
        <v>0</v>
      </c>
      <c r="K524" s="57">
        <f>($G524+$I524)*THONG_TIN_CHUNG!B$13</f>
        <v>0</v>
      </c>
      <c r="L524" s="58">
        <v>0</v>
      </c>
      <c r="M524" s="59"/>
      <c r="N524" s="59"/>
    </row>
    <row r="525" spans="2:14" ht="96.75" customHeight="1">
      <c r="B525" s="28"/>
      <c r="C525" s="28"/>
      <c r="D525" s="28"/>
      <c r="E525" s="39"/>
      <c r="F525" s="28"/>
      <c r="G525" s="28"/>
      <c r="H525" s="28">
        <v>5</v>
      </c>
      <c r="I525" s="40">
        <f t="shared" si="4"/>
        <v>0</v>
      </c>
      <c r="J525" s="56">
        <f t="shared" si="5"/>
        <v>0</v>
      </c>
      <c r="K525" s="57">
        <f>($G525+$I525)*THONG_TIN_CHUNG!B$13</f>
        <v>0</v>
      </c>
      <c r="L525" s="58">
        <v>0</v>
      </c>
      <c r="M525" s="59"/>
      <c r="N525" s="59"/>
    </row>
    <row r="526" spans="2:14" ht="96.75" customHeight="1">
      <c r="B526" s="28"/>
      <c r="C526" s="28"/>
      <c r="D526" s="28"/>
      <c r="E526" s="39"/>
      <c r="F526" s="28"/>
      <c r="G526" s="28"/>
      <c r="H526" s="28">
        <v>5</v>
      </c>
      <c r="I526" s="40">
        <f t="shared" si="4"/>
        <v>0</v>
      </c>
      <c r="J526" s="56">
        <f t="shared" si="5"/>
        <v>0</v>
      </c>
      <c r="K526" s="57">
        <f>($G526+$I526)*THONG_TIN_CHUNG!B$13</f>
        <v>0</v>
      </c>
      <c r="L526" s="58">
        <v>0</v>
      </c>
      <c r="M526" s="59"/>
      <c r="N526" s="59"/>
    </row>
    <row r="527" spans="2:14" ht="96.75" customHeight="1">
      <c r="B527" s="28"/>
      <c r="C527" s="28"/>
      <c r="D527" s="28"/>
      <c r="E527" s="39"/>
      <c r="F527" s="28"/>
      <c r="G527" s="28"/>
      <c r="H527" s="28">
        <v>5</v>
      </c>
      <c r="I527" s="40">
        <f t="shared" si="4"/>
        <v>0</v>
      </c>
      <c r="J527" s="56">
        <f t="shared" si="5"/>
        <v>0</v>
      </c>
      <c r="K527" s="57">
        <f>($G527+$I527)*THONG_TIN_CHUNG!B$13</f>
        <v>0</v>
      </c>
      <c r="L527" s="58">
        <v>0</v>
      </c>
      <c r="M527" s="59"/>
      <c r="N527" s="59"/>
    </row>
    <row r="528" spans="2:14" ht="96.75" customHeight="1">
      <c r="B528" s="28"/>
      <c r="C528" s="28"/>
      <c r="D528" s="28"/>
      <c r="E528" s="39"/>
      <c r="F528" s="28"/>
      <c r="G528" s="28"/>
      <c r="H528" s="28">
        <v>5</v>
      </c>
      <c r="I528" s="40">
        <f t="shared" si="4"/>
        <v>0</v>
      </c>
      <c r="J528" s="56">
        <f t="shared" si="5"/>
        <v>0</v>
      </c>
      <c r="K528" s="57">
        <f>($G528+$I528)*THONG_TIN_CHUNG!B$13</f>
        <v>0</v>
      </c>
      <c r="L528" s="58">
        <v>0</v>
      </c>
      <c r="M528" s="59"/>
      <c r="N528" s="59"/>
    </row>
    <row r="529" spans="2:14" ht="96.75" customHeight="1">
      <c r="B529" s="28"/>
      <c r="C529" s="28"/>
      <c r="D529" s="28"/>
      <c r="E529" s="39"/>
      <c r="F529" s="28"/>
      <c r="G529" s="28"/>
      <c r="H529" s="28">
        <v>5</v>
      </c>
      <c r="I529" s="40">
        <f t="shared" si="4"/>
        <v>0</v>
      </c>
      <c r="J529" s="56">
        <f t="shared" si="5"/>
        <v>0</v>
      </c>
      <c r="K529" s="57">
        <f>($G529+$I529)*THONG_TIN_CHUNG!B$13</f>
        <v>0</v>
      </c>
      <c r="L529" s="58">
        <v>0</v>
      </c>
      <c r="M529" s="59"/>
      <c r="N529" s="59"/>
    </row>
    <row r="530" spans="2:14" ht="96.75" customHeight="1">
      <c r="B530" s="28"/>
      <c r="C530" s="28"/>
      <c r="D530" s="28"/>
      <c r="E530" s="39"/>
      <c r="F530" s="28"/>
      <c r="G530" s="28"/>
      <c r="H530" s="28">
        <v>5</v>
      </c>
      <c r="I530" s="40">
        <f t="shared" si="4"/>
        <v>0</v>
      </c>
      <c r="J530" s="56">
        <f t="shared" si="5"/>
        <v>0</v>
      </c>
      <c r="K530" s="57">
        <f>($G530+$I530)*THONG_TIN_CHUNG!B$13</f>
        <v>0</v>
      </c>
      <c r="L530" s="58">
        <v>0</v>
      </c>
      <c r="M530" s="59"/>
      <c r="N530" s="59"/>
    </row>
    <row r="531" spans="2:14" ht="96.75" customHeight="1">
      <c r="B531" s="28"/>
      <c r="C531" s="28"/>
      <c r="D531" s="28"/>
      <c r="E531" s="39"/>
      <c r="F531" s="28"/>
      <c r="G531" s="28"/>
      <c r="H531" s="28">
        <v>5</v>
      </c>
      <c r="I531" s="40">
        <f t="shared" si="4"/>
        <v>0</v>
      </c>
      <c r="J531" s="56">
        <f t="shared" si="5"/>
        <v>0</v>
      </c>
      <c r="K531" s="57">
        <f>($G531+$I531)*THONG_TIN_CHUNG!B$13</f>
        <v>0</v>
      </c>
      <c r="L531" s="58">
        <v>0</v>
      </c>
      <c r="M531" s="59"/>
      <c r="N531" s="59"/>
    </row>
    <row r="532" spans="2:14" ht="96.75" customHeight="1">
      <c r="B532" s="28"/>
      <c r="C532" s="28"/>
      <c r="D532" s="28"/>
      <c r="E532" s="39"/>
      <c r="F532" s="28"/>
      <c r="G532" s="28"/>
      <c r="H532" s="28">
        <v>5</v>
      </c>
      <c r="I532" s="40">
        <f t="shared" si="4"/>
        <v>0</v>
      </c>
      <c r="J532" s="56">
        <f t="shared" si="5"/>
        <v>0</v>
      </c>
      <c r="K532" s="57">
        <f>($G532+$I532)*THONG_TIN_CHUNG!B$13</f>
        <v>0</v>
      </c>
      <c r="L532" s="58">
        <v>0</v>
      </c>
      <c r="M532" s="59"/>
      <c r="N532" s="59"/>
    </row>
    <row r="533" spans="2:14" ht="96.75" customHeight="1">
      <c r="B533" s="28"/>
      <c r="C533" s="28"/>
      <c r="D533" s="28"/>
      <c r="E533" s="39"/>
      <c r="F533" s="28"/>
      <c r="G533" s="28"/>
      <c r="H533" s="28">
        <v>5</v>
      </c>
      <c r="I533" s="40">
        <f t="shared" si="4"/>
        <v>0</v>
      </c>
      <c r="J533" s="56">
        <f t="shared" si="5"/>
        <v>0</v>
      </c>
      <c r="K533" s="57">
        <f>($G533+$I533)*THONG_TIN_CHUNG!B$13</f>
        <v>0</v>
      </c>
      <c r="L533" s="58">
        <v>0</v>
      </c>
      <c r="M533" s="59"/>
      <c r="N533" s="59"/>
    </row>
    <row r="534" spans="2:14" ht="96.75" customHeight="1">
      <c r="B534" s="28"/>
      <c r="C534" s="28"/>
      <c r="D534" s="28"/>
      <c r="E534" s="39"/>
      <c r="F534" s="28"/>
      <c r="G534" s="28"/>
      <c r="H534" s="28">
        <v>5</v>
      </c>
      <c r="I534" s="40">
        <f t="shared" si="4"/>
        <v>0</v>
      </c>
      <c r="J534" s="56">
        <f t="shared" si="5"/>
        <v>0</v>
      </c>
      <c r="K534" s="57">
        <f>($G534+$I534)*THONG_TIN_CHUNG!B$13</f>
        <v>0</v>
      </c>
      <c r="L534" s="58">
        <v>0</v>
      </c>
      <c r="M534" s="59"/>
      <c r="N534" s="59"/>
    </row>
    <row r="535" spans="2:14" ht="96.75" customHeight="1">
      <c r="B535" s="28"/>
      <c r="C535" s="28"/>
      <c r="D535" s="28"/>
      <c r="E535" s="39"/>
      <c r="F535" s="28"/>
      <c r="G535" s="28"/>
      <c r="H535" s="28">
        <v>5</v>
      </c>
      <c r="I535" s="40">
        <f t="shared" si="4"/>
        <v>0</v>
      </c>
      <c r="J535" s="56">
        <f t="shared" si="5"/>
        <v>0</v>
      </c>
      <c r="K535" s="57">
        <f>($G535+$I535)*THONG_TIN_CHUNG!B$13</f>
        <v>0</v>
      </c>
      <c r="L535" s="58">
        <v>0</v>
      </c>
      <c r="M535" s="59"/>
      <c r="N535" s="59"/>
    </row>
    <row r="536" spans="2:14" ht="96.75" customHeight="1">
      <c r="B536" s="28"/>
      <c r="C536" s="28"/>
      <c r="D536" s="28"/>
      <c r="E536" s="39"/>
      <c r="F536" s="28"/>
      <c r="G536" s="28"/>
      <c r="H536" s="28">
        <v>5</v>
      </c>
      <c r="I536" s="40">
        <f t="shared" si="4"/>
        <v>0</v>
      </c>
      <c r="J536" s="56">
        <f t="shared" si="5"/>
        <v>0</v>
      </c>
      <c r="K536" s="57">
        <f>($G536+$I536)*THONG_TIN_CHUNG!B$13</f>
        <v>0</v>
      </c>
      <c r="L536" s="58">
        <v>0</v>
      </c>
      <c r="M536" s="59"/>
      <c r="N536" s="59"/>
    </row>
    <row r="537" spans="2:14" ht="96.75" customHeight="1">
      <c r="B537" s="28"/>
      <c r="C537" s="28"/>
      <c r="D537" s="28"/>
      <c r="E537" s="39"/>
      <c r="F537" s="28"/>
      <c r="G537" s="28"/>
      <c r="H537" s="28">
        <v>5</v>
      </c>
      <c r="I537" s="40">
        <f t="shared" si="4"/>
        <v>0</v>
      </c>
      <c r="J537" s="56">
        <f t="shared" si="5"/>
        <v>0</v>
      </c>
      <c r="K537" s="57">
        <f>($G537+$I537)*THONG_TIN_CHUNG!B$13</f>
        <v>0</v>
      </c>
      <c r="L537" s="58">
        <v>0</v>
      </c>
      <c r="M537" s="59"/>
      <c r="N537" s="59"/>
    </row>
    <row r="538" spans="2:14" ht="96.75" customHeight="1">
      <c r="B538" s="28"/>
      <c r="C538" s="28"/>
      <c r="D538" s="28"/>
      <c r="E538" s="39"/>
      <c r="F538" s="28"/>
      <c r="G538" s="28"/>
      <c r="H538" s="28">
        <v>5</v>
      </c>
      <c r="I538" s="40">
        <f t="shared" si="4"/>
        <v>0</v>
      </c>
      <c r="J538" s="56">
        <f t="shared" si="5"/>
        <v>0</v>
      </c>
      <c r="K538" s="57">
        <f>($G538+$I538)*THONG_TIN_CHUNG!B$13</f>
        <v>0</v>
      </c>
      <c r="L538" s="58">
        <v>0</v>
      </c>
      <c r="M538" s="59"/>
      <c r="N538" s="59"/>
    </row>
    <row r="539" spans="2:14" ht="96.75" customHeight="1">
      <c r="B539" s="28"/>
      <c r="C539" s="28"/>
      <c r="D539" s="28"/>
      <c r="E539" s="39"/>
      <c r="F539" s="28"/>
      <c r="G539" s="28"/>
      <c r="H539" s="28">
        <v>5</v>
      </c>
      <c r="I539" s="40">
        <f t="shared" si="4"/>
        <v>0</v>
      </c>
      <c r="J539" s="56">
        <f t="shared" si="5"/>
        <v>0</v>
      </c>
      <c r="K539" s="57">
        <f>($G539+$I539)*THONG_TIN_CHUNG!B$13</f>
        <v>0</v>
      </c>
      <c r="L539" s="58">
        <v>0</v>
      </c>
      <c r="M539" s="59"/>
      <c r="N539" s="59"/>
    </row>
    <row r="540" spans="2:14" ht="96.75" customHeight="1">
      <c r="B540" s="28"/>
      <c r="C540" s="28"/>
      <c r="D540" s="28"/>
      <c r="E540" s="39"/>
      <c r="F540" s="28"/>
      <c r="G540" s="28"/>
      <c r="H540" s="28">
        <v>5</v>
      </c>
      <c r="I540" s="40">
        <f t="shared" si="4"/>
        <v>0</v>
      </c>
      <c r="J540" s="56">
        <f t="shared" si="5"/>
        <v>0</v>
      </c>
      <c r="K540" s="57">
        <f>($G540+$I540)*THONG_TIN_CHUNG!B$13</f>
        <v>0</v>
      </c>
      <c r="L540" s="58">
        <v>0</v>
      </c>
      <c r="M540" s="59"/>
      <c r="N540" s="59"/>
    </row>
    <row r="541" spans="2:14" ht="96.75" customHeight="1">
      <c r="B541" s="28"/>
      <c r="C541" s="28"/>
      <c r="D541" s="28"/>
      <c r="E541" s="39"/>
      <c r="F541" s="28"/>
      <c r="G541" s="28"/>
      <c r="H541" s="28">
        <v>5</v>
      </c>
      <c r="I541" s="40">
        <f t="shared" si="4"/>
        <v>0</v>
      </c>
      <c r="J541" s="56">
        <f t="shared" si="5"/>
        <v>0</v>
      </c>
      <c r="K541" s="57">
        <f>($G541+$I541)*THONG_TIN_CHUNG!B$13</f>
        <v>0</v>
      </c>
      <c r="L541" s="58">
        <v>0</v>
      </c>
      <c r="M541" s="59"/>
      <c r="N541" s="59"/>
    </row>
    <row r="542" spans="2:14" ht="96.75" customHeight="1">
      <c r="B542" s="28"/>
      <c r="C542" s="28"/>
      <c r="D542" s="28"/>
      <c r="E542" s="39"/>
      <c r="F542" s="28"/>
      <c r="G542" s="28"/>
      <c r="H542" s="28">
        <v>5</v>
      </c>
      <c r="I542" s="40">
        <f t="shared" si="4"/>
        <v>0</v>
      </c>
      <c r="J542" s="56">
        <f t="shared" si="5"/>
        <v>0</v>
      </c>
      <c r="K542" s="57">
        <f>($G542+$I542)*THONG_TIN_CHUNG!B$13</f>
        <v>0</v>
      </c>
      <c r="L542" s="58">
        <v>0</v>
      </c>
      <c r="M542" s="59"/>
      <c r="N542" s="59"/>
    </row>
    <row r="543" spans="2:14" ht="96.75" customHeight="1">
      <c r="B543" s="28"/>
      <c r="C543" s="28"/>
      <c r="D543" s="28"/>
      <c r="E543" s="39"/>
      <c r="F543" s="28"/>
      <c r="G543" s="28"/>
      <c r="H543" s="28">
        <v>5</v>
      </c>
      <c r="I543" s="40">
        <f t="shared" si="4"/>
        <v>0</v>
      </c>
      <c r="J543" s="56">
        <f t="shared" si="5"/>
        <v>0</v>
      </c>
      <c r="K543" s="57">
        <f>($G543+$I543)*THONG_TIN_CHUNG!B$13</f>
        <v>0</v>
      </c>
      <c r="L543" s="58">
        <v>0</v>
      </c>
      <c r="M543" s="59"/>
      <c r="N543" s="59"/>
    </row>
    <row r="544" spans="2:14" ht="96.75" customHeight="1">
      <c r="B544" s="28"/>
      <c r="C544" s="28"/>
      <c r="D544" s="28"/>
      <c r="E544" s="39"/>
      <c r="F544" s="28"/>
      <c r="G544" s="28"/>
      <c r="H544" s="28">
        <v>5</v>
      </c>
      <c r="I544" s="40">
        <f t="shared" si="4"/>
        <v>0</v>
      </c>
      <c r="J544" s="56">
        <f t="shared" si="5"/>
        <v>0</v>
      </c>
      <c r="K544" s="57">
        <f>($G544+$I544)*THONG_TIN_CHUNG!B$13</f>
        <v>0</v>
      </c>
      <c r="L544" s="58">
        <v>0</v>
      </c>
      <c r="M544" s="59"/>
      <c r="N544" s="59"/>
    </row>
    <row r="545" spans="2:14" ht="96.75" customHeight="1">
      <c r="B545" s="28"/>
      <c r="C545" s="28"/>
      <c r="D545" s="28"/>
      <c r="E545" s="39"/>
      <c r="F545" s="28"/>
      <c r="G545" s="28"/>
      <c r="H545" s="28">
        <v>5</v>
      </c>
      <c r="I545" s="40">
        <f t="shared" si="4"/>
        <v>0</v>
      </c>
      <c r="J545" s="56">
        <f t="shared" si="5"/>
        <v>0</v>
      </c>
      <c r="K545" s="57">
        <f>($G545+$I545)*THONG_TIN_CHUNG!B$13</f>
        <v>0</v>
      </c>
      <c r="L545" s="58">
        <v>0</v>
      </c>
      <c r="M545" s="59"/>
      <c r="N545" s="59"/>
    </row>
    <row r="546" spans="2:14" ht="96.75" customHeight="1">
      <c r="B546" s="28"/>
      <c r="C546" s="28"/>
      <c r="D546" s="28"/>
      <c r="E546" s="39"/>
      <c r="F546" s="28"/>
      <c r="G546" s="28"/>
      <c r="H546" s="28">
        <v>5</v>
      </c>
      <c r="I546" s="40">
        <f t="shared" si="4"/>
        <v>0</v>
      </c>
      <c r="J546" s="56">
        <f t="shared" si="5"/>
        <v>0</v>
      </c>
      <c r="K546" s="57">
        <f>($G546+$I546)*THONG_TIN_CHUNG!B$13</f>
        <v>0</v>
      </c>
      <c r="L546" s="58">
        <v>0</v>
      </c>
      <c r="M546" s="59"/>
      <c r="N546" s="59"/>
    </row>
    <row r="547" spans="2:14" ht="96.75" customHeight="1">
      <c r="B547" s="28"/>
      <c r="C547" s="28"/>
      <c r="D547" s="28"/>
      <c r="E547" s="39"/>
      <c r="F547" s="28"/>
      <c r="G547" s="28"/>
      <c r="H547" s="28">
        <v>5</v>
      </c>
      <c r="I547" s="40">
        <f t="shared" si="4"/>
        <v>0</v>
      </c>
      <c r="J547" s="56">
        <f t="shared" si="5"/>
        <v>0</v>
      </c>
      <c r="K547" s="57">
        <f>($G547+$I547)*THONG_TIN_CHUNG!B$13</f>
        <v>0</v>
      </c>
      <c r="L547" s="58">
        <v>0</v>
      </c>
      <c r="M547" s="59"/>
      <c r="N547" s="59"/>
    </row>
    <row r="548" spans="2:14" ht="96.75" customHeight="1">
      <c r="B548" s="28"/>
      <c r="C548" s="28"/>
      <c r="D548" s="28"/>
      <c r="E548" s="39"/>
      <c r="F548" s="28"/>
      <c r="G548" s="28"/>
      <c r="H548" s="28">
        <v>5</v>
      </c>
      <c r="I548" s="40">
        <f t="shared" si="4"/>
        <v>0</v>
      </c>
      <c r="J548" s="56">
        <f t="shared" si="5"/>
        <v>0</v>
      </c>
      <c r="K548" s="57">
        <f>($G548+$I548)*THONG_TIN_CHUNG!B$13</f>
        <v>0</v>
      </c>
      <c r="L548" s="58">
        <v>0</v>
      </c>
      <c r="M548" s="59"/>
      <c r="N548" s="59"/>
    </row>
    <row r="549" spans="2:14" ht="96.75" customHeight="1">
      <c r="B549" s="28"/>
      <c r="C549" s="28"/>
      <c r="D549" s="28"/>
      <c r="E549" s="39"/>
      <c r="F549" s="28"/>
      <c r="G549" s="28"/>
      <c r="H549" s="28">
        <v>5</v>
      </c>
      <c r="I549" s="40">
        <f t="shared" si="4"/>
        <v>0</v>
      </c>
      <c r="J549" s="56">
        <f t="shared" si="5"/>
        <v>0</v>
      </c>
      <c r="K549" s="57">
        <f>($G549+$I549)*THONG_TIN_CHUNG!B$13</f>
        <v>0</v>
      </c>
      <c r="L549" s="58">
        <v>0</v>
      </c>
      <c r="M549" s="59"/>
      <c r="N549" s="59"/>
    </row>
    <row r="550" spans="2:14" ht="96.75" customHeight="1">
      <c r="B550" s="28"/>
      <c r="C550" s="28"/>
      <c r="D550" s="28"/>
      <c r="E550" s="39"/>
      <c r="F550" s="28"/>
      <c r="G550" s="28"/>
      <c r="H550" s="28">
        <v>5</v>
      </c>
      <c r="I550" s="40">
        <f t="shared" si="4"/>
        <v>0</v>
      </c>
      <c r="J550" s="56">
        <f t="shared" si="5"/>
        <v>0</v>
      </c>
      <c r="K550" s="57">
        <f>($G550+$I550)*THONG_TIN_CHUNG!B$13</f>
        <v>0</v>
      </c>
      <c r="L550" s="58">
        <v>0</v>
      </c>
      <c r="M550" s="59"/>
      <c r="N550" s="59"/>
    </row>
    <row r="551" spans="2:14" ht="96.75" customHeight="1">
      <c r="B551" s="28"/>
      <c r="C551" s="28"/>
      <c r="D551" s="28"/>
      <c r="E551" s="39"/>
      <c r="F551" s="28"/>
      <c r="G551" s="28"/>
      <c r="H551" s="28">
        <v>5</v>
      </c>
      <c r="I551" s="40">
        <f t="shared" si="4"/>
        <v>0</v>
      </c>
      <c r="J551" s="56">
        <f t="shared" si="5"/>
        <v>0</v>
      </c>
      <c r="K551" s="57">
        <f>($G551+$I551)*THONG_TIN_CHUNG!B$13</f>
        <v>0</v>
      </c>
      <c r="L551" s="58">
        <v>0</v>
      </c>
      <c r="M551" s="59"/>
      <c r="N551" s="59"/>
    </row>
    <row r="552" spans="2:14" ht="96.75" customHeight="1">
      <c r="B552" s="28"/>
      <c r="C552" s="28"/>
      <c r="D552" s="28"/>
      <c r="E552" s="39"/>
      <c r="F552" s="28"/>
      <c r="G552" s="28"/>
      <c r="H552" s="28">
        <v>5</v>
      </c>
      <c r="I552" s="40">
        <f t="shared" si="4"/>
        <v>0</v>
      </c>
      <c r="J552" s="56">
        <f t="shared" si="5"/>
        <v>0</v>
      </c>
      <c r="K552" s="57">
        <f>($G552+$I552)*THONG_TIN_CHUNG!B$13</f>
        <v>0</v>
      </c>
      <c r="L552" s="58">
        <v>0</v>
      </c>
      <c r="M552" s="59"/>
      <c r="N552" s="59"/>
    </row>
    <row r="553" spans="2:14" ht="96.75" customHeight="1">
      <c r="B553" s="28"/>
      <c r="C553" s="28"/>
      <c r="D553" s="28"/>
      <c r="E553" s="39"/>
      <c r="F553" s="28"/>
      <c r="G553" s="28"/>
      <c r="H553" s="28">
        <v>5</v>
      </c>
      <c r="I553" s="40">
        <f t="shared" si="4"/>
        <v>0</v>
      </c>
      <c r="J553" s="56">
        <f t="shared" si="5"/>
        <v>0</v>
      </c>
      <c r="K553" s="57">
        <f>($G553+$I553)*THONG_TIN_CHUNG!B$13</f>
        <v>0</v>
      </c>
      <c r="L553" s="58">
        <v>0</v>
      </c>
      <c r="M553" s="59"/>
      <c r="N553" s="59"/>
    </row>
    <row r="554" spans="2:14" ht="96.75" customHeight="1">
      <c r="B554" s="28"/>
      <c r="C554" s="28"/>
      <c r="D554" s="28"/>
      <c r="E554" s="39"/>
      <c r="F554" s="28"/>
      <c r="G554" s="28"/>
      <c r="H554" s="28">
        <v>5</v>
      </c>
      <c r="I554" s="40">
        <f t="shared" si="4"/>
        <v>0</v>
      </c>
      <c r="J554" s="56">
        <f t="shared" si="5"/>
        <v>0</v>
      </c>
      <c r="K554" s="57">
        <f>($G554+$I554)*THONG_TIN_CHUNG!B$13</f>
        <v>0</v>
      </c>
      <c r="L554" s="58">
        <v>0</v>
      </c>
      <c r="M554" s="59"/>
      <c r="N554" s="59"/>
    </row>
    <row r="555" spans="2:14" ht="96.75" customHeight="1">
      <c r="B555" s="28"/>
      <c r="C555" s="28"/>
      <c r="D555" s="28"/>
      <c r="E555" s="39"/>
      <c r="F555" s="28"/>
      <c r="G555" s="28"/>
      <c r="H555" s="28">
        <v>5</v>
      </c>
      <c r="I555" s="40">
        <f t="shared" si="4"/>
        <v>0</v>
      </c>
      <c r="J555" s="56">
        <f t="shared" si="5"/>
        <v>0</v>
      </c>
      <c r="K555" s="57">
        <f>($G555+$I555)*THONG_TIN_CHUNG!B$13</f>
        <v>0</v>
      </c>
      <c r="L555" s="58">
        <v>0</v>
      </c>
      <c r="M555" s="59"/>
      <c r="N555" s="59"/>
    </row>
    <row r="556" spans="2:14" ht="96.75" customHeight="1">
      <c r="B556" s="28"/>
      <c r="C556" s="28"/>
      <c r="D556" s="28"/>
      <c r="E556" s="39"/>
      <c r="F556" s="28"/>
      <c r="G556" s="28"/>
      <c r="H556" s="28">
        <v>5</v>
      </c>
      <c r="I556" s="40">
        <f t="shared" si="4"/>
        <v>0</v>
      </c>
      <c r="J556" s="56">
        <f t="shared" si="5"/>
        <v>0</v>
      </c>
      <c r="K556" s="57">
        <f>($G556+$I556)*THONG_TIN_CHUNG!B$13</f>
        <v>0</v>
      </c>
      <c r="L556" s="58">
        <v>0</v>
      </c>
      <c r="M556" s="59"/>
      <c r="N556" s="59"/>
    </row>
    <row r="557" spans="2:14" ht="96.75" customHeight="1">
      <c r="B557" s="28"/>
      <c r="C557" s="28"/>
      <c r="D557" s="28"/>
      <c r="E557" s="39"/>
      <c r="F557" s="28"/>
      <c r="G557" s="28"/>
      <c r="H557" s="28">
        <v>5</v>
      </c>
      <c r="I557" s="40">
        <f t="shared" si="4"/>
        <v>0</v>
      </c>
      <c r="J557" s="56">
        <f t="shared" si="5"/>
        <v>0</v>
      </c>
      <c r="K557" s="57">
        <f>($G557+$I557)*THONG_TIN_CHUNG!B$13</f>
        <v>0</v>
      </c>
      <c r="L557" s="58">
        <v>0</v>
      </c>
      <c r="M557" s="59"/>
      <c r="N557" s="59"/>
    </row>
    <row r="558" spans="2:14" ht="96.75" customHeight="1">
      <c r="B558" s="28"/>
      <c r="C558" s="28"/>
      <c r="D558" s="28"/>
      <c r="E558" s="39"/>
      <c r="F558" s="28"/>
      <c r="G558" s="28"/>
      <c r="H558" s="28">
        <v>5</v>
      </c>
      <c r="I558" s="40">
        <f t="shared" si="4"/>
        <v>0</v>
      </c>
      <c r="J558" s="56">
        <f t="shared" si="5"/>
        <v>0</v>
      </c>
      <c r="K558" s="57">
        <f>($G558+$I558)*THONG_TIN_CHUNG!B$13</f>
        <v>0</v>
      </c>
      <c r="L558" s="58">
        <v>0</v>
      </c>
      <c r="M558" s="59"/>
      <c r="N558" s="59"/>
    </row>
    <row r="559" spans="2:14" ht="96.75" customHeight="1">
      <c r="B559" s="28"/>
      <c r="C559" s="28"/>
      <c r="D559" s="28"/>
      <c r="E559" s="39"/>
      <c r="F559" s="28"/>
      <c r="G559" s="28"/>
      <c r="H559" s="28">
        <v>5</v>
      </c>
      <c r="I559" s="40">
        <f t="shared" si="4"/>
        <v>0</v>
      </c>
      <c r="J559" s="56">
        <f t="shared" si="5"/>
        <v>0</v>
      </c>
      <c r="K559" s="57">
        <f>($G559+$I559)*THONG_TIN_CHUNG!B$13</f>
        <v>0</v>
      </c>
      <c r="L559" s="58">
        <v>0</v>
      </c>
      <c r="M559" s="59"/>
      <c r="N559" s="59"/>
    </row>
    <row r="560" spans="2:14" ht="96.75" customHeight="1">
      <c r="B560" s="28"/>
      <c r="C560" s="28"/>
      <c r="D560" s="28"/>
      <c r="E560" s="39"/>
      <c r="F560" s="28"/>
      <c r="G560" s="28"/>
      <c r="H560" s="28">
        <v>5</v>
      </c>
      <c r="I560" s="40">
        <f t="shared" si="4"/>
        <v>0</v>
      </c>
      <c r="J560" s="56">
        <f t="shared" si="5"/>
        <v>0</v>
      </c>
      <c r="K560" s="57">
        <f>($G560+$I560)*THONG_TIN_CHUNG!B$13</f>
        <v>0</v>
      </c>
      <c r="L560" s="58">
        <v>0</v>
      </c>
      <c r="M560" s="59"/>
      <c r="N560" s="59"/>
    </row>
    <row r="561" spans="2:14" ht="96.75" customHeight="1">
      <c r="B561" s="28"/>
      <c r="C561" s="28"/>
      <c r="D561" s="28"/>
      <c r="E561" s="39"/>
      <c r="F561" s="28"/>
      <c r="G561" s="28"/>
      <c r="H561" s="28">
        <v>5</v>
      </c>
      <c r="I561" s="40">
        <f t="shared" si="4"/>
        <v>0</v>
      </c>
      <c r="J561" s="56">
        <f t="shared" si="5"/>
        <v>0</v>
      </c>
      <c r="K561" s="57">
        <f>($G561+$I561)*THONG_TIN_CHUNG!B$13</f>
        <v>0</v>
      </c>
      <c r="L561" s="58">
        <v>0</v>
      </c>
      <c r="M561" s="59"/>
      <c r="N561" s="59"/>
    </row>
    <row r="562" spans="2:14" ht="96.75" customHeight="1">
      <c r="B562" s="28"/>
      <c r="C562" s="28"/>
      <c r="D562" s="28"/>
      <c r="E562" s="39"/>
      <c r="F562" s="28"/>
      <c r="G562" s="28"/>
      <c r="H562" s="28">
        <v>5</v>
      </c>
      <c r="I562" s="40">
        <f t="shared" si="4"/>
        <v>0</v>
      </c>
      <c r="J562" s="56">
        <f t="shared" si="5"/>
        <v>0</v>
      </c>
      <c r="K562" s="57">
        <f>($G562+$I562)*THONG_TIN_CHUNG!B$13</f>
        <v>0</v>
      </c>
      <c r="L562" s="58">
        <v>0</v>
      </c>
      <c r="M562" s="59"/>
      <c r="N562" s="59"/>
    </row>
    <row r="563" spans="2:14" ht="96.75" customHeight="1">
      <c r="B563" s="28"/>
      <c r="C563" s="28"/>
      <c r="D563" s="28"/>
      <c r="E563" s="39"/>
      <c r="F563" s="28"/>
      <c r="G563" s="28"/>
      <c r="H563" s="28">
        <v>5</v>
      </c>
      <c r="I563" s="40">
        <f t="shared" si="4"/>
        <v>0</v>
      </c>
      <c r="J563" s="56">
        <f t="shared" si="5"/>
        <v>0</v>
      </c>
      <c r="K563" s="57">
        <f>($G563+$I563)*THONG_TIN_CHUNG!B$13</f>
        <v>0</v>
      </c>
      <c r="L563" s="58">
        <v>0</v>
      </c>
      <c r="M563" s="59"/>
      <c r="N563" s="59"/>
    </row>
    <row r="564" spans="2:14" ht="96.75" customHeight="1">
      <c r="B564" s="28"/>
      <c r="C564" s="28"/>
      <c r="D564" s="28"/>
      <c r="E564" s="39"/>
      <c r="F564" s="28"/>
      <c r="G564" s="28"/>
      <c r="H564" s="28">
        <v>5</v>
      </c>
      <c r="I564" s="40">
        <f t="shared" si="4"/>
        <v>0</v>
      </c>
      <c r="J564" s="56">
        <f t="shared" si="5"/>
        <v>0</v>
      </c>
      <c r="K564" s="57">
        <f>($G564+$I564)*THONG_TIN_CHUNG!B$13</f>
        <v>0</v>
      </c>
      <c r="L564" s="58">
        <v>0</v>
      </c>
      <c r="M564" s="59"/>
      <c r="N564" s="59"/>
    </row>
    <row r="565" spans="2:14" ht="96.75" customHeight="1">
      <c r="B565" s="28"/>
      <c r="C565" s="28"/>
      <c r="D565" s="28"/>
      <c r="E565" s="39"/>
      <c r="F565" s="28"/>
      <c r="G565" s="28"/>
      <c r="H565" s="28">
        <v>5</v>
      </c>
      <c r="I565" s="40">
        <f t="shared" si="4"/>
        <v>0</v>
      </c>
      <c r="J565" s="56">
        <f t="shared" si="5"/>
        <v>0</v>
      </c>
      <c r="K565" s="57">
        <f>($G565+$I565)*THONG_TIN_CHUNG!B$13</f>
        <v>0</v>
      </c>
      <c r="L565" s="58">
        <v>0</v>
      </c>
      <c r="M565" s="59"/>
      <c r="N565" s="59"/>
    </row>
    <row r="566" spans="2:14" ht="96.75" customHeight="1">
      <c r="B566" s="28"/>
      <c r="C566" s="28"/>
      <c r="D566" s="28"/>
      <c r="E566" s="39"/>
      <c r="F566" s="28"/>
      <c r="G566" s="28"/>
      <c r="H566" s="28">
        <v>5</v>
      </c>
      <c r="I566" s="40">
        <f t="shared" si="4"/>
        <v>0</v>
      </c>
      <c r="J566" s="56">
        <f t="shared" si="5"/>
        <v>0</v>
      </c>
      <c r="K566" s="57">
        <f>($G566+$I566)*THONG_TIN_CHUNG!B$13</f>
        <v>0</v>
      </c>
      <c r="L566" s="58">
        <v>0</v>
      </c>
      <c r="M566" s="59"/>
      <c r="N566" s="59"/>
    </row>
    <row r="567" spans="2:14" ht="96.75" customHeight="1">
      <c r="B567" s="28"/>
      <c r="C567" s="28"/>
      <c r="D567" s="28"/>
      <c r="E567" s="39"/>
      <c r="F567" s="28"/>
      <c r="G567" s="28"/>
      <c r="H567" s="28">
        <v>5</v>
      </c>
      <c r="I567" s="40">
        <f t="shared" si="4"/>
        <v>0</v>
      </c>
      <c r="J567" s="56">
        <f t="shared" si="5"/>
        <v>0</v>
      </c>
      <c r="K567" s="57">
        <f>($G567+$I567)*THONG_TIN_CHUNG!B$13</f>
        <v>0</v>
      </c>
      <c r="L567" s="58">
        <v>0</v>
      </c>
      <c r="M567" s="59"/>
      <c r="N567" s="59"/>
    </row>
    <row r="568" spans="2:14" ht="96.75" customHeight="1">
      <c r="B568" s="28"/>
      <c r="C568" s="28"/>
      <c r="D568" s="28"/>
      <c r="E568" s="39"/>
      <c r="F568" s="28"/>
      <c r="G568" s="28"/>
      <c r="H568" s="28">
        <v>5</v>
      </c>
      <c r="I568" s="40">
        <f t="shared" si="4"/>
        <v>0</v>
      </c>
      <c r="J568" s="56">
        <f t="shared" si="5"/>
        <v>0</v>
      </c>
      <c r="K568" s="57">
        <f>($G568+$I568)*THONG_TIN_CHUNG!B$13</f>
        <v>0</v>
      </c>
      <c r="L568" s="58">
        <v>0</v>
      </c>
      <c r="M568" s="59"/>
      <c r="N568" s="59"/>
    </row>
    <row r="569" spans="2:14" ht="96.75" customHeight="1">
      <c r="B569" s="28"/>
      <c r="C569" s="28"/>
      <c r="D569" s="28"/>
      <c r="E569" s="39"/>
      <c r="F569" s="28"/>
      <c r="G569" s="28"/>
      <c r="H569" s="28">
        <v>5</v>
      </c>
      <c r="I569" s="40">
        <f t="shared" si="4"/>
        <v>0</v>
      </c>
      <c r="J569" s="56">
        <f t="shared" si="5"/>
        <v>0</v>
      </c>
      <c r="K569" s="57">
        <f>($G569+$I569)*THONG_TIN_CHUNG!B$13</f>
        <v>0</v>
      </c>
      <c r="L569" s="58">
        <v>0</v>
      </c>
      <c r="M569" s="59"/>
      <c r="N569" s="59"/>
    </row>
    <row r="570" spans="2:14" ht="96.75" customHeight="1">
      <c r="B570" s="28"/>
      <c r="C570" s="28"/>
      <c r="D570" s="28"/>
      <c r="E570" s="39"/>
      <c r="F570" s="28"/>
      <c r="G570" s="28"/>
      <c r="H570" s="28">
        <v>5</v>
      </c>
      <c r="I570" s="40">
        <f t="shared" si="4"/>
        <v>0</v>
      </c>
      <c r="J570" s="56">
        <f t="shared" si="5"/>
        <v>0</v>
      </c>
      <c r="K570" s="57">
        <f>($G570+$I570)*THONG_TIN_CHUNG!B$13</f>
        <v>0</v>
      </c>
      <c r="L570" s="58">
        <v>0</v>
      </c>
      <c r="M570" s="59"/>
      <c r="N570" s="59"/>
    </row>
    <row r="571" spans="2:14" ht="96.75" customHeight="1">
      <c r="B571" s="28"/>
      <c r="C571" s="28"/>
      <c r="D571" s="28"/>
      <c r="E571" s="39"/>
      <c r="F571" s="28"/>
      <c r="G571" s="28"/>
      <c r="H571" s="28">
        <v>5</v>
      </c>
      <c r="I571" s="40">
        <f t="shared" si="4"/>
        <v>0</v>
      </c>
      <c r="J571" s="56">
        <f t="shared" si="5"/>
        <v>0</v>
      </c>
      <c r="K571" s="57">
        <f>($G571+$I571)*THONG_TIN_CHUNG!B$13</f>
        <v>0</v>
      </c>
      <c r="L571" s="58">
        <v>0</v>
      </c>
      <c r="M571" s="59"/>
      <c r="N571" s="59"/>
    </row>
    <row r="572" spans="2:14" ht="96.75" customHeight="1">
      <c r="B572" s="28"/>
      <c r="C572" s="28"/>
      <c r="D572" s="28"/>
      <c r="E572" s="39"/>
      <c r="F572" s="28"/>
      <c r="G572" s="28"/>
      <c r="H572" s="28">
        <v>5</v>
      </c>
      <c r="I572" s="40">
        <f t="shared" si="4"/>
        <v>0</v>
      </c>
      <c r="J572" s="56">
        <f t="shared" si="5"/>
        <v>0</v>
      </c>
      <c r="K572" s="57">
        <f>($G572+$I572)*THONG_TIN_CHUNG!B$13</f>
        <v>0</v>
      </c>
      <c r="L572" s="58">
        <v>0</v>
      </c>
      <c r="M572" s="59"/>
      <c r="N572" s="59"/>
    </row>
    <row r="573" spans="2:14" ht="96.75" customHeight="1">
      <c r="B573" s="28"/>
      <c r="C573" s="28"/>
      <c r="D573" s="28"/>
      <c r="E573" s="39"/>
      <c r="F573" s="28"/>
      <c r="G573" s="28"/>
      <c r="H573" s="28">
        <v>5</v>
      </c>
      <c r="I573" s="40">
        <f t="shared" si="4"/>
        <v>0</v>
      </c>
      <c r="J573" s="56">
        <f t="shared" si="5"/>
        <v>0</v>
      </c>
      <c r="K573" s="57">
        <f>($G573+$I573)*THONG_TIN_CHUNG!B$13</f>
        <v>0</v>
      </c>
      <c r="L573" s="58">
        <v>0</v>
      </c>
      <c r="M573" s="59"/>
      <c r="N573" s="59"/>
    </row>
    <row r="574" spans="2:14" ht="96.75" customHeight="1">
      <c r="B574" s="28"/>
      <c r="C574" s="28"/>
      <c r="D574" s="28"/>
      <c r="E574" s="39"/>
      <c r="F574" s="28"/>
      <c r="G574" s="28"/>
      <c r="H574" s="28">
        <v>5</v>
      </c>
      <c r="I574" s="40">
        <f t="shared" si="4"/>
        <v>0</v>
      </c>
      <c r="J574" s="56">
        <f t="shared" si="5"/>
        <v>0</v>
      </c>
      <c r="K574" s="57">
        <f>($G574+$I574)*THONG_TIN_CHUNG!B$13</f>
        <v>0</v>
      </c>
      <c r="L574" s="58">
        <v>0</v>
      </c>
      <c r="M574" s="59"/>
      <c r="N574" s="59"/>
    </row>
    <row r="575" spans="2:14" ht="96.75" customHeight="1">
      <c r="B575" s="28"/>
      <c r="C575" s="28"/>
      <c r="D575" s="28"/>
      <c r="E575" s="39"/>
      <c r="F575" s="28"/>
      <c r="G575" s="28"/>
      <c r="H575" s="28">
        <v>5</v>
      </c>
      <c r="I575" s="40">
        <f t="shared" si="4"/>
        <v>0</v>
      </c>
      <c r="J575" s="56">
        <f t="shared" si="5"/>
        <v>0</v>
      </c>
      <c r="K575" s="57">
        <f>($G575+$I575)*THONG_TIN_CHUNG!B$13</f>
        <v>0</v>
      </c>
      <c r="L575" s="58">
        <v>0</v>
      </c>
      <c r="M575" s="59"/>
      <c r="N575" s="59"/>
    </row>
    <row r="576" spans="2:14" ht="96.75" customHeight="1">
      <c r="B576" s="28"/>
      <c r="C576" s="28"/>
      <c r="D576" s="28"/>
      <c r="E576" s="39"/>
      <c r="F576" s="28"/>
      <c r="G576" s="28"/>
      <c r="H576" s="28">
        <v>5</v>
      </c>
      <c r="I576" s="40">
        <f t="shared" si="4"/>
        <v>0</v>
      </c>
      <c r="J576" s="56">
        <f t="shared" si="5"/>
        <v>0</v>
      </c>
      <c r="K576" s="57">
        <f>($G576+$I576)*THONG_TIN_CHUNG!B$13</f>
        <v>0</v>
      </c>
      <c r="L576" s="58">
        <v>0</v>
      </c>
      <c r="M576" s="59"/>
      <c r="N576" s="59"/>
    </row>
    <row r="577" spans="2:14" ht="96.75" customHeight="1">
      <c r="B577" s="28"/>
      <c r="C577" s="28"/>
      <c r="D577" s="28"/>
      <c r="E577" s="39"/>
      <c r="F577" s="28"/>
      <c r="G577" s="28"/>
      <c r="H577" s="28">
        <v>5</v>
      </c>
      <c r="I577" s="40">
        <f t="shared" si="4"/>
        <v>0</v>
      </c>
      <c r="J577" s="56">
        <f t="shared" si="5"/>
        <v>0</v>
      </c>
      <c r="K577" s="57">
        <f>($G577+$I577)*THONG_TIN_CHUNG!B$13</f>
        <v>0</v>
      </c>
      <c r="L577" s="58">
        <v>0</v>
      </c>
      <c r="M577" s="59"/>
      <c r="N577" s="59"/>
    </row>
    <row r="578" spans="2:14" ht="96.75" customHeight="1">
      <c r="B578" s="28"/>
      <c r="C578" s="28"/>
      <c r="D578" s="28"/>
      <c r="E578" s="39"/>
      <c r="F578" s="28"/>
      <c r="G578" s="28"/>
      <c r="H578" s="28">
        <v>5</v>
      </c>
      <c r="I578" s="40">
        <f t="shared" si="4"/>
        <v>0</v>
      </c>
      <c r="J578" s="56">
        <f t="shared" si="5"/>
        <v>0</v>
      </c>
      <c r="K578" s="57">
        <f>($G578+$I578)*THONG_TIN_CHUNG!B$13</f>
        <v>0</v>
      </c>
      <c r="L578" s="58">
        <v>0</v>
      </c>
      <c r="M578" s="59"/>
      <c r="N578" s="59"/>
    </row>
    <row r="579" spans="2:14" ht="96.75" customHeight="1">
      <c r="B579" s="28"/>
      <c r="C579" s="28"/>
      <c r="D579" s="28"/>
      <c r="E579" s="39"/>
      <c r="F579" s="28"/>
      <c r="G579" s="28"/>
      <c r="H579" s="28">
        <v>5</v>
      </c>
      <c r="I579" s="40">
        <f t="shared" si="4"/>
        <v>0</v>
      </c>
      <c r="J579" s="56">
        <f t="shared" si="5"/>
        <v>0</v>
      </c>
      <c r="K579" s="57">
        <f>($G579+$I579)*THONG_TIN_CHUNG!B$13</f>
        <v>0</v>
      </c>
      <c r="L579" s="58">
        <v>0</v>
      </c>
      <c r="M579" s="59"/>
      <c r="N579" s="59"/>
    </row>
    <row r="580" spans="2:14" ht="96.75" customHeight="1">
      <c r="B580" s="28"/>
      <c r="C580" s="28"/>
      <c r="D580" s="28"/>
      <c r="E580" s="39"/>
      <c r="F580" s="28"/>
      <c r="G580" s="28"/>
      <c r="H580" s="28">
        <v>5</v>
      </c>
      <c r="I580" s="40">
        <f t="shared" si="4"/>
        <v>0</v>
      </c>
      <c r="J580" s="56">
        <f t="shared" si="5"/>
        <v>0</v>
      </c>
      <c r="K580" s="57">
        <f>($G580+$I580)*THONG_TIN_CHUNG!B$13</f>
        <v>0</v>
      </c>
      <c r="L580" s="58">
        <v>0</v>
      </c>
      <c r="M580" s="59"/>
      <c r="N580" s="59"/>
    </row>
    <row r="581" spans="2:14" ht="96.75" customHeight="1">
      <c r="B581" s="28"/>
      <c r="C581" s="28"/>
      <c r="D581" s="28"/>
      <c r="E581" s="39"/>
      <c r="F581" s="28"/>
      <c r="G581" s="28"/>
      <c r="H581" s="28">
        <v>5</v>
      </c>
      <c r="I581" s="40">
        <f t="shared" si="4"/>
        <v>0</v>
      </c>
      <c r="J581" s="56">
        <f t="shared" si="5"/>
        <v>0</v>
      </c>
      <c r="K581" s="57">
        <f>($G581+$I581)*THONG_TIN_CHUNG!B$13</f>
        <v>0</v>
      </c>
      <c r="L581" s="58">
        <v>0</v>
      </c>
      <c r="M581" s="59"/>
      <c r="N581" s="59"/>
    </row>
    <row r="582" spans="2:14" ht="96.75" customHeight="1">
      <c r="B582" s="28"/>
      <c r="C582" s="28"/>
      <c r="D582" s="28"/>
      <c r="E582" s="39"/>
      <c r="F582" s="28"/>
      <c r="G582" s="28"/>
      <c r="H582" s="28">
        <v>5</v>
      </c>
      <c r="I582" s="40">
        <f t="shared" si="4"/>
        <v>0</v>
      </c>
      <c r="J582" s="56">
        <f t="shared" si="5"/>
        <v>0</v>
      </c>
      <c r="K582" s="57">
        <f>($G582+$I582)*THONG_TIN_CHUNG!B$13</f>
        <v>0</v>
      </c>
      <c r="L582" s="58">
        <v>0</v>
      </c>
      <c r="M582" s="59"/>
      <c r="N582" s="59"/>
    </row>
    <row r="583" spans="2:14" ht="96.75" customHeight="1">
      <c r="B583" s="28"/>
      <c r="C583" s="28"/>
      <c r="D583" s="28"/>
      <c r="E583" s="39"/>
      <c r="F583" s="28"/>
      <c r="G583" s="28"/>
      <c r="H583" s="28">
        <v>5</v>
      </c>
      <c r="I583" s="40">
        <f t="shared" si="4"/>
        <v>0</v>
      </c>
      <c r="J583" s="56">
        <f t="shared" si="5"/>
        <v>0</v>
      </c>
      <c r="K583" s="57">
        <f>($G583+$I583)*THONG_TIN_CHUNG!B$13</f>
        <v>0</v>
      </c>
      <c r="L583" s="58">
        <v>0</v>
      </c>
      <c r="M583" s="59"/>
      <c r="N583" s="59"/>
    </row>
    <row r="584" spans="2:14" ht="96.75" customHeight="1">
      <c r="B584" s="28"/>
      <c r="C584" s="28"/>
      <c r="D584" s="28"/>
      <c r="E584" s="39"/>
      <c r="F584" s="28"/>
      <c r="G584" s="28"/>
      <c r="H584" s="28">
        <v>5</v>
      </c>
      <c r="I584" s="40">
        <f t="shared" si="4"/>
        <v>0</v>
      </c>
      <c r="J584" s="56">
        <f t="shared" si="5"/>
        <v>0</v>
      </c>
      <c r="K584" s="57">
        <f>($G584+$I584)*THONG_TIN_CHUNG!B$13</f>
        <v>0</v>
      </c>
      <c r="L584" s="58">
        <v>0</v>
      </c>
      <c r="M584" s="59"/>
      <c r="N584" s="59"/>
    </row>
    <row r="585" spans="2:14" ht="96.75" customHeight="1">
      <c r="B585" s="28"/>
      <c r="C585" s="28"/>
      <c r="D585" s="28"/>
      <c r="E585" s="39"/>
      <c r="F585" s="28"/>
      <c r="G585" s="28"/>
      <c r="H585" s="28">
        <v>5</v>
      </c>
      <c r="I585" s="40">
        <f t="shared" si="4"/>
        <v>0</v>
      </c>
      <c r="J585" s="56">
        <f t="shared" si="5"/>
        <v>0</v>
      </c>
      <c r="K585" s="57">
        <f>($G585+$I585)*THONG_TIN_CHUNG!B$13</f>
        <v>0</v>
      </c>
      <c r="L585" s="58">
        <v>0</v>
      </c>
      <c r="M585" s="59"/>
      <c r="N585" s="59"/>
    </row>
    <row r="586" spans="2:14" ht="96.75" customHeight="1">
      <c r="B586" s="28"/>
      <c r="C586" s="28"/>
      <c r="D586" s="28"/>
      <c r="E586" s="39"/>
      <c r="F586" s="28"/>
      <c r="G586" s="28"/>
      <c r="H586" s="28">
        <v>5</v>
      </c>
      <c r="I586" s="40">
        <f t="shared" si="4"/>
        <v>0</v>
      </c>
      <c r="J586" s="56">
        <f t="shared" si="5"/>
        <v>0</v>
      </c>
      <c r="K586" s="57">
        <f>($G586+$I586)*THONG_TIN_CHUNG!B$13</f>
        <v>0</v>
      </c>
      <c r="L586" s="58">
        <v>0</v>
      </c>
      <c r="M586" s="59"/>
      <c r="N586" s="59"/>
    </row>
    <row r="587" spans="2:14" ht="96.75" customHeight="1">
      <c r="B587" s="28"/>
      <c r="C587" s="28"/>
      <c r="D587" s="28"/>
      <c r="E587" s="39"/>
      <c r="F587" s="28"/>
      <c r="G587" s="28"/>
      <c r="H587" s="28">
        <v>5</v>
      </c>
      <c r="I587" s="40">
        <f t="shared" si="4"/>
        <v>0</v>
      </c>
      <c r="J587" s="56">
        <f t="shared" si="5"/>
        <v>0</v>
      </c>
      <c r="K587" s="57">
        <f>($G587+$I587)*THONG_TIN_CHUNG!B$13</f>
        <v>0</v>
      </c>
      <c r="L587" s="58">
        <v>0</v>
      </c>
      <c r="M587" s="59"/>
      <c r="N587" s="59"/>
    </row>
    <row r="588" spans="2:14" ht="96.75" customHeight="1">
      <c r="B588" s="28"/>
      <c r="C588" s="28"/>
      <c r="D588" s="28"/>
      <c r="E588" s="39"/>
      <c r="F588" s="28"/>
      <c r="G588" s="28"/>
      <c r="H588" s="28">
        <v>5</v>
      </c>
      <c r="I588" s="40">
        <f t="shared" si="4"/>
        <v>0</v>
      </c>
      <c r="J588" s="56">
        <f t="shared" si="5"/>
        <v>0</v>
      </c>
      <c r="K588" s="57">
        <f>($G588+$I588)*THONG_TIN_CHUNG!B$13</f>
        <v>0</v>
      </c>
      <c r="L588" s="58">
        <v>0</v>
      </c>
      <c r="M588" s="59"/>
      <c r="N588" s="59"/>
    </row>
    <row r="589" spans="2:14" ht="96.75" customHeight="1">
      <c r="B589" s="28"/>
      <c r="C589" s="28"/>
      <c r="D589" s="28"/>
      <c r="E589" s="39"/>
      <c r="F589" s="28"/>
      <c r="G589" s="28"/>
      <c r="H589" s="28">
        <v>5</v>
      </c>
      <c r="I589" s="40">
        <f t="shared" si="4"/>
        <v>0</v>
      </c>
      <c r="J589" s="56">
        <f t="shared" si="5"/>
        <v>0</v>
      </c>
      <c r="K589" s="57">
        <f>($G589+$I589)*THONG_TIN_CHUNG!B$13</f>
        <v>0</v>
      </c>
      <c r="L589" s="58">
        <v>0</v>
      </c>
      <c r="M589" s="59"/>
      <c r="N589" s="59"/>
    </row>
    <row r="590" spans="2:14" ht="96.75" customHeight="1">
      <c r="B590" s="28"/>
      <c r="C590" s="28"/>
      <c r="D590" s="28"/>
      <c r="E590" s="39"/>
      <c r="F590" s="28"/>
      <c r="G590" s="28"/>
      <c r="H590" s="28">
        <v>5</v>
      </c>
      <c r="I590" s="40">
        <f t="shared" si="4"/>
        <v>0</v>
      </c>
      <c r="J590" s="56">
        <f t="shared" si="5"/>
        <v>0</v>
      </c>
      <c r="K590" s="57">
        <f>($G590+$I590)*THONG_TIN_CHUNG!B$13</f>
        <v>0</v>
      </c>
      <c r="L590" s="58">
        <v>0</v>
      </c>
      <c r="M590" s="59"/>
      <c r="N590" s="59"/>
    </row>
    <row r="591" spans="2:14" ht="96.75" customHeight="1">
      <c r="B591" s="28"/>
      <c r="C591" s="28"/>
      <c r="D591" s="28"/>
      <c r="E591" s="39"/>
      <c r="F591" s="28"/>
      <c r="G591" s="28"/>
      <c r="H591" s="28">
        <v>5</v>
      </c>
      <c r="I591" s="40">
        <f t="shared" si="4"/>
        <v>0</v>
      </c>
      <c r="J591" s="56">
        <f t="shared" si="5"/>
        <v>0</v>
      </c>
      <c r="K591" s="57">
        <f>($G591+$I591)*THONG_TIN_CHUNG!B$13</f>
        <v>0</v>
      </c>
      <c r="L591" s="58">
        <v>0</v>
      </c>
      <c r="M591" s="59"/>
      <c r="N591" s="59"/>
    </row>
    <row r="592" spans="2:14" ht="96.75" customHeight="1">
      <c r="B592" s="28"/>
      <c r="C592" s="28"/>
      <c r="D592" s="28"/>
      <c r="E592" s="39"/>
      <c r="F592" s="28"/>
      <c r="G592" s="28"/>
      <c r="H592" s="28">
        <v>5</v>
      </c>
      <c r="I592" s="40">
        <f t="shared" si="4"/>
        <v>0</v>
      </c>
      <c r="J592" s="56">
        <f t="shared" si="5"/>
        <v>0</v>
      </c>
      <c r="K592" s="57">
        <f>($G592+$I592)*THONG_TIN_CHUNG!B$13</f>
        <v>0</v>
      </c>
      <c r="L592" s="58">
        <v>0</v>
      </c>
      <c r="M592" s="59"/>
      <c r="N592" s="59"/>
    </row>
    <row r="593" spans="2:14" ht="96.75" customHeight="1">
      <c r="B593" s="28"/>
      <c r="C593" s="28"/>
      <c r="D593" s="28"/>
      <c r="E593" s="39"/>
      <c r="F593" s="28"/>
      <c r="G593" s="28"/>
      <c r="H593" s="28">
        <v>5</v>
      </c>
      <c r="I593" s="40">
        <f t="shared" si="4"/>
        <v>0</v>
      </c>
      <c r="J593" s="56">
        <f t="shared" si="5"/>
        <v>0</v>
      </c>
      <c r="K593" s="57">
        <f>($G593+$I593)*THONG_TIN_CHUNG!B$13</f>
        <v>0</v>
      </c>
      <c r="L593" s="58">
        <v>0</v>
      </c>
      <c r="M593" s="59"/>
      <c r="N593" s="59"/>
    </row>
    <row r="594" spans="2:14" ht="96.75" customHeight="1">
      <c r="B594" s="28"/>
      <c r="C594" s="28"/>
      <c r="D594" s="28"/>
      <c r="E594" s="39"/>
      <c r="F594" s="28"/>
      <c r="G594" s="28"/>
      <c r="H594" s="28">
        <v>5</v>
      </c>
      <c r="I594" s="40">
        <f t="shared" si="4"/>
        <v>0</v>
      </c>
      <c r="J594" s="56">
        <f t="shared" si="5"/>
        <v>0</v>
      </c>
      <c r="K594" s="57">
        <f>($G594+$I594)*THONG_TIN_CHUNG!B$13</f>
        <v>0</v>
      </c>
      <c r="L594" s="58">
        <v>0</v>
      </c>
      <c r="M594" s="59"/>
      <c r="N594" s="59"/>
    </row>
    <row r="595" spans="2:14" ht="96.75" customHeight="1">
      <c r="B595" s="28"/>
      <c r="C595" s="28"/>
      <c r="D595" s="28"/>
      <c r="E595" s="39"/>
      <c r="F595" s="28"/>
      <c r="G595" s="28"/>
      <c r="H595" s="28">
        <v>5</v>
      </c>
      <c r="I595" s="40">
        <f t="shared" si="4"/>
        <v>0</v>
      </c>
      <c r="J595" s="56">
        <f t="shared" si="5"/>
        <v>0</v>
      </c>
      <c r="K595" s="57">
        <f>($G595+$I595)*THONG_TIN_CHUNG!B$13</f>
        <v>0</v>
      </c>
      <c r="L595" s="58">
        <v>0</v>
      </c>
      <c r="M595" s="59"/>
      <c r="N595" s="59"/>
    </row>
    <row r="596" spans="2:14" ht="96.75" customHeight="1">
      <c r="B596" s="28"/>
      <c r="C596" s="28"/>
      <c r="D596" s="28"/>
      <c r="E596" s="39"/>
      <c r="F596" s="28"/>
      <c r="G596" s="28"/>
      <c r="H596" s="28">
        <v>5</v>
      </c>
      <c r="I596" s="40">
        <f t="shared" si="4"/>
        <v>0</v>
      </c>
      <c r="J596" s="56">
        <f t="shared" si="5"/>
        <v>0</v>
      </c>
      <c r="K596" s="57">
        <f>($G596+$I596)*THONG_TIN_CHUNG!B$13</f>
        <v>0</v>
      </c>
      <c r="L596" s="58">
        <v>0</v>
      </c>
      <c r="M596" s="59"/>
      <c r="N596" s="59"/>
    </row>
    <row r="597" spans="2:14" ht="96.75" customHeight="1">
      <c r="B597" s="28"/>
      <c r="C597" s="28"/>
      <c r="D597" s="28"/>
      <c r="E597" s="39"/>
      <c r="F597" s="28"/>
      <c r="G597" s="28"/>
      <c r="H597" s="28">
        <v>5</v>
      </c>
      <c r="I597" s="40">
        <f t="shared" si="4"/>
        <v>0</v>
      </c>
      <c r="J597" s="56">
        <f t="shared" si="5"/>
        <v>0</v>
      </c>
      <c r="K597" s="57">
        <f>($G597+$I597)*THONG_TIN_CHUNG!B$13</f>
        <v>0</v>
      </c>
      <c r="L597" s="58">
        <v>0</v>
      </c>
      <c r="M597" s="59"/>
      <c r="N597" s="59"/>
    </row>
    <row r="598" spans="2:14" ht="96.75" customHeight="1">
      <c r="B598" s="28"/>
      <c r="C598" s="28"/>
      <c r="D598" s="28"/>
      <c r="E598" s="39"/>
      <c r="F598" s="28"/>
      <c r="G598" s="28"/>
      <c r="H598" s="28">
        <v>5</v>
      </c>
      <c r="I598" s="40">
        <f t="shared" si="4"/>
        <v>0</v>
      </c>
      <c r="J598" s="56">
        <f t="shared" si="5"/>
        <v>0</v>
      </c>
      <c r="K598" s="57">
        <f>($G598+$I598)*THONG_TIN_CHUNG!B$13</f>
        <v>0</v>
      </c>
      <c r="L598" s="58">
        <v>0</v>
      </c>
      <c r="M598" s="59"/>
      <c r="N598" s="59"/>
    </row>
    <row r="599" spans="2:14" ht="96.75" customHeight="1">
      <c r="B599" s="28"/>
      <c r="C599" s="28"/>
      <c r="D599" s="28"/>
      <c r="E599" s="39"/>
      <c r="F599" s="28"/>
      <c r="G599" s="28"/>
      <c r="H599" s="28">
        <v>5</v>
      </c>
      <c r="I599" s="40">
        <f t="shared" si="4"/>
        <v>0</v>
      </c>
      <c r="J599" s="56">
        <f t="shared" si="5"/>
        <v>0</v>
      </c>
      <c r="K599" s="57">
        <f>($G599+$I599)*THONG_TIN_CHUNG!B$13</f>
        <v>0</v>
      </c>
      <c r="L599" s="58">
        <v>0</v>
      </c>
      <c r="M599" s="59"/>
      <c r="N599" s="59"/>
    </row>
    <row r="600" spans="2:14" ht="96.75" customHeight="1">
      <c r="B600" s="28"/>
      <c r="C600" s="28"/>
      <c r="D600" s="28"/>
      <c r="E600" s="39"/>
      <c r="F600" s="28"/>
      <c r="G600" s="28"/>
      <c r="H600" s="28">
        <v>5</v>
      </c>
      <c r="I600" s="40">
        <f t="shared" si="4"/>
        <v>0</v>
      </c>
      <c r="J600" s="56">
        <f t="shared" si="5"/>
        <v>0</v>
      </c>
      <c r="K600" s="57">
        <f>($G600+$I600)*THONG_TIN_CHUNG!B$13</f>
        <v>0</v>
      </c>
      <c r="L600" s="58">
        <v>0</v>
      </c>
      <c r="M600" s="59"/>
      <c r="N600" s="59"/>
    </row>
    <row r="601" spans="2:14" ht="96.75" customHeight="1">
      <c r="B601" s="28"/>
      <c r="C601" s="28"/>
      <c r="D601" s="28"/>
      <c r="E601" s="39"/>
      <c r="F601" s="28"/>
      <c r="G601" s="28"/>
      <c r="H601" s="28">
        <v>5</v>
      </c>
      <c r="I601" s="40">
        <f t="shared" si="4"/>
        <v>0</v>
      </c>
      <c r="J601" s="56">
        <f t="shared" si="5"/>
        <v>0</v>
      </c>
      <c r="K601" s="57">
        <f>($G601+$I601)*THONG_TIN_CHUNG!B$13</f>
        <v>0</v>
      </c>
      <c r="L601" s="58">
        <v>0</v>
      </c>
      <c r="M601" s="59"/>
      <c r="N601" s="59"/>
    </row>
    <row r="602" spans="2:14" ht="96.75" customHeight="1">
      <c r="B602" s="28"/>
      <c r="C602" s="28"/>
      <c r="D602" s="28"/>
      <c r="E602" s="39"/>
      <c r="F602" s="28"/>
      <c r="G602" s="28"/>
      <c r="H602" s="28">
        <v>5</v>
      </c>
      <c r="I602" s="40">
        <f t="shared" si="4"/>
        <v>0</v>
      </c>
      <c r="J602" s="56">
        <f t="shared" si="5"/>
        <v>0</v>
      </c>
      <c r="K602" s="57">
        <f>($G602+$I602)*THONG_TIN_CHUNG!B$13</f>
        <v>0</v>
      </c>
      <c r="L602" s="58">
        <v>0</v>
      </c>
      <c r="M602" s="59"/>
      <c r="N602" s="59"/>
    </row>
    <row r="603" spans="2:14" ht="96.75" customHeight="1">
      <c r="B603" s="28"/>
      <c r="C603" s="28"/>
      <c r="D603" s="28"/>
      <c r="E603" s="39"/>
      <c r="F603" s="28"/>
      <c r="G603" s="28"/>
      <c r="H603" s="28">
        <v>5</v>
      </c>
      <c r="I603" s="40">
        <f t="shared" si="4"/>
        <v>0</v>
      </c>
      <c r="J603" s="56">
        <f t="shared" si="5"/>
        <v>0</v>
      </c>
      <c r="K603" s="57">
        <f>($G603+$I603)*THONG_TIN_CHUNG!B$13</f>
        <v>0</v>
      </c>
      <c r="L603" s="58">
        <v>0</v>
      </c>
      <c r="M603" s="59"/>
      <c r="N603" s="59"/>
    </row>
    <row r="604" spans="2:14" ht="96.75" customHeight="1">
      <c r="B604" s="28"/>
      <c r="C604" s="28"/>
      <c r="D604" s="28"/>
      <c r="E604" s="39"/>
      <c r="F604" s="28"/>
      <c r="G604" s="28"/>
      <c r="H604" s="28">
        <v>5</v>
      </c>
      <c r="I604" s="40">
        <f t="shared" si="4"/>
        <v>0</v>
      </c>
      <c r="J604" s="56">
        <f t="shared" si="5"/>
        <v>0</v>
      </c>
      <c r="K604" s="57">
        <f>($G604+$I604)*THONG_TIN_CHUNG!B$13</f>
        <v>0</v>
      </c>
      <c r="L604" s="58">
        <v>0</v>
      </c>
      <c r="M604" s="59"/>
      <c r="N604" s="59"/>
    </row>
    <row r="605" spans="2:14" ht="96.75" customHeight="1">
      <c r="B605" s="28"/>
      <c r="C605" s="28"/>
      <c r="D605" s="28"/>
      <c r="E605" s="39"/>
      <c r="F605" s="28"/>
      <c r="G605" s="28"/>
      <c r="H605" s="28">
        <v>5</v>
      </c>
      <c r="I605" s="40">
        <f t="shared" si="4"/>
        <v>0</v>
      </c>
      <c r="J605" s="56">
        <f t="shared" si="5"/>
        <v>0</v>
      </c>
      <c r="K605" s="57">
        <f>($G605+$I605)*THONG_TIN_CHUNG!B$13</f>
        <v>0</v>
      </c>
      <c r="L605" s="58">
        <v>0</v>
      </c>
      <c r="M605" s="59"/>
      <c r="N605" s="59"/>
    </row>
    <row r="606" spans="2:14" ht="96.75" customHeight="1">
      <c r="B606" s="28"/>
      <c r="C606" s="28"/>
      <c r="D606" s="28"/>
      <c r="E606" s="39"/>
      <c r="F606" s="28"/>
      <c r="G606" s="28"/>
      <c r="H606" s="28">
        <v>5</v>
      </c>
      <c r="I606" s="40">
        <f t="shared" si="4"/>
        <v>0</v>
      </c>
      <c r="J606" s="56">
        <f t="shared" si="5"/>
        <v>0</v>
      </c>
      <c r="K606" s="57">
        <f>($G606+$I606)*THONG_TIN_CHUNG!B$13</f>
        <v>0</v>
      </c>
      <c r="L606" s="58">
        <v>0</v>
      </c>
      <c r="M606" s="59"/>
      <c r="N606" s="59"/>
    </row>
    <row r="607" spans="2:14" ht="96.75" customHeight="1">
      <c r="B607" s="28"/>
      <c r="C607" s="28"/>
      <c r="D607" s="28"/>
      <c r="E607" s="39"/>
      <c r="F607" s="28"/>
      <c r="G607" s="28"/>
      <c r="H607" s="28">
        <v>5</v>
      </c>
      <c r="I607" s="40">
        <f t="shared" si="4"/>
        <v>0</v>
      </c>
      <c r="J607" s="56">
        <f t="shared" si="5"/>
        <v>0</v>
      </c>
      <c r="K607" s="57">
        <f>($G607+$I607)*THONG_TIN_CHUNG!B$13</f>
        <v>0</v>
      </c>
      <c r="L607" s="58">
        <v>0</v>
      </c>
      <c r="M607" s="59"/>
      <c r="N607" s="59"/>
    </row>
    <row r="608" spans="2:14" ht="96.75" customHeight="1">
      <c r="B608" s="28"/>
      <c r="C608" s="28"/>
      <c r="D608" s="28"/>
      <c r="E608" s="39"/>
      <c r="F608" s="28"/>
      <c r="G608" s="28"/>
      <c r="H608" s="28">
        <v>5</v>
      </c>
      <c r="I608" s="40">
        <f t="shared" si="4"/>
        <v>0</v>
      </c>
      <c r="J608" s="56">
        <f t="shared" si="5"/>
        <v>0</v>
      </c>
      <c r="K608" s="57">
        <f>($G608+$I608)*THONG_TIN_CHUNG!B$13</f>
        <v>0</v>
      </c>
      <c r="L608" s="58">
        <v>0</v>
      </c>
      <c r="M608" s="59"/>
      <c r="N608" s="59"/>
    </row>
    <row r="609" spans="2:14" ht="96.75" customHeight="1">
      <c r="B609" s="28"/>
      <c r="C609" s="28"/>
      <c r="D609" s="28"/>
      <c r="E609" s="39"/>
      <c r="F609" s="28"/>
      <c r="G609" s="28"/>
      <c r="H609" s="28">
        <v>5</v>
      </c>
      <c r="I609" s="40">
        <f t="shared" si="4"/>
        <v>0</v>
      </c>
      <c r="J609" s="56">
        <f t="shared" si="5"/>
        <v>0</v>
      </c>
      <c r="K609" s="57">
        <f>($G609+$I609)*THONG_TIN_CHUNG!B$13</f>
        <v>0</v>
      </c>
      <c r="L609" s="58">
        <v>0</v>
      </c>
      <c r="M609" s="59"/>
      <c r="N609" s="59"/>
    </row>
    <row r="610" spans="2:14" ht="96.75" customHeight="1">
      <c r="B610" s="28"/>
      <c r="C610" s="28"/>
      <c r="D610" s="28"/>
      <c r="E610" s="39"/>
      <c r="F610" s="28"/>
      <c r="G610" s="28"/>
      <c r="H610" s="28">
        <v>5</v>
      </c>
      <c r="I610" s="40">
        <f t="shared" si="4"/>
        <v>0</v>
      </c>
      <c r="J610" s="56">
        <f t="shared" si="5"/>
        <v>0</v>
      </c>
      <c r="K610" s="57">
        <f>($G610+$I610)*THONG_TIN_CHUNG!B$13</f>
        <v>0</v>
      </c>
      <c r="L610" s="58">
        <v>0</v>
      </c>
      <c r="M610" s="59"/>
      <c r="N610" s="59"/>
    </row>
    <row r="611" spans="2:14" ht="96.75" customHeight="1">
      <c r="B611" s="28"/>
      <c r="C611" s="28"/>
      <c r="D611" s="28"/>
      <c r="E611" s="39"/>
      <c r="F611" s="28"/>
      <c r="G611" s="28"/>
      <c r="H611" s="28">
        <v>5</v>
      </c>
      <c r="I611" s="40">
        <f t="shared" si="4"/>
        <v>0</v>
      </c>
      <c r="J611" s="56">
        <f t="shared" si="5"/>
        <v>0</v>
      </c>
      <c r="K611" s="57">
        <f>($G611+$I611)*THONG_TIN_CHUNG!B$13</f>
        <v>0</v>
      </c>
      <c r="L611" s="58">
        <v>0</v>
      </c>
      <c r="M611" s="59"/>
      <c r="N611" s="59"/>
    </row>
    <row r="612" spans="2:14" ht="96.75" customHeight="1">
      <c r="B612" s="28"/>
      <c r="C612" s="28"/>
      <c r="D612" s="28"/>
      <c r="E612" s="39"/>
      <c r="F612" s="28"/>
      <c r="G612" s="28"/>
      <c r="H612" s="28">
        <v>5</v>
      </c>
      <c r="I612" s="40">
        <f t="shared" si="4"/>
        <v>0</v>
      </c>
      <c r="J612" s="56">
        <f t="shared" si="5"/>
        <v>0</v>
      </c>
      <c r="K612" s="57">
        <f>($G612+$I612)*THONG_TIN_CHUNG!B$13</f>
        <v>0</v>
      </c>
      <c r="L612" s="58">
        <v>0</v>
      </c>
      <c r="M612" s="59"/>
      <c r="N612" s="59"/>
    </row>
    <row r="613" spans="2:14" ht="96.75" customHeight="1">
      <c r="B613" s="28"/>
      <c r="C613" s="28"/>
      <c r="D613" s="28"/>
      <c r="E613" s="39"/>
      <c r="F613" s="28"/>
      <c r="G613" s="28"/>
      <c r="H613" s="28">
        <v>5</v>
      </c>
      <c r="I613" s="40">
        <f t="shared" si="4"/>
        <v>0</v>
      </c>
      <c r="J613" s="56">
        <f t="shared" si="5"/>
        <v>0</v>
      </c>
      <c r="K613" s="57">
        <f>($G613+$I613)*THONG_TIN_CHUNG!B$13</f>
        <v>0</v>
      </c>
      <c r="L613" s="58">
        <v>0</v>
      </c>
      <c r="M613" s="59"/>
      <c r="N613" s="59"/>
    </row>
    <row r="614" spans="2:14" ht="96.75" customHeight="1">
      <c r="B614" s="28"/>
      <c r="C614" s="28"/>
      <c r="D614" s="28"/>
      <c r="E614" s="39"/>
      <c r="F614" s="28"/>
      <c r="G614" s="28"/>
      <c r="H614" s="28">
        <v>5</v>
      </c>
      <c r="I614" s="40">
        <f t="shared" si="4"/>
        <v>0</v>
      </c>
      <c r="J614" s="56">
        <f t="shared" si="5"/>
        <v>0</v>
      </c>
      <c r="K614" s="57">
        <f>($G614+$I614)*THONG_TIN_CHUNG!B$13</f>
        <v>0</v>
      </c>
      <c r="L614" s="58">
        <v>0</v>
      </c>
      <c r="M614" s="59"/>
      <c r="N614" s="59"/>
    </row>
    <row r="615" spans="2:14" ht="96.75" customHeight="1">
      <c r="B615" s="28"/>
      <c r="C615" s="28"/>
      <c r="D615" s="28"/>
      <c r="E615" s="39"/>
      <c r="F615" s="28"/>
      <c r="G615" s="28"/>
      <c r="H615" s="28">
        <v>5</v>
      </c>
      <c r="I615" s="40">
        <f t="shared" si="4"/>
        <v>0</v>
      </c>
      <c r="J615" s="56">
        <f t="shared" si="5"/>
        <v>0</v>
      </c>
      <c r="K615" s="57">
        <f>($G615+$I615)*THONG_TIN_CHUNG!B$13</f>
        <v>0</v>
      </c>
      <c r="L615" s="58">
        <v>0</v>
      </c>
      <c r="M615" s="59"/>
      <c r="N615" s="59"/>
    </row>
    <row r="616" spans="2:14" ht="96.75" customHeight="1">
      <c r="B616" s="28"/>
      <c r="C616" s="28"/>
      <c r="D616" s="28"/>
      <c r="E616" s="39"/>
      <c r="F616" s="28"/>
      <c r="G616" s="28"/>
      <c r="H616" s="28">
        <v>5</v>
      </c>
      <c r="I616" s="40">
        <f t="shared" si="4"/>
        <v>0</v>
      </c>
      <c r="J616" s="56">
        <f t="shared" si="5"/>
        <v>0</v>
      </c>
      <c r="K616" s="57">
        <f>($G616+$I616)*THONG_TIN_CHUNG!B$13</f>
        <v>0</v>
      </c>
      <c r="L616" s="58">
        <v>0</v>
      </c>
      <c r="M616" s="59"/>
      <c r="N616" s="59"/>
    </row>
    <row r="617" spans="2:14" ht="96.75" customHeight="1">
      <c r="B617" s="28"/>
      <c r="C617" s="28"/>
      <c r="D617" s="28"/>
      <c r="E617" s="39"/>
      <c r="F617" s="28"/>
      <c r="G617" s="28"/>
      <c r="H617" s="28">
        <v>5</v>
      </c>
      <c r="I617" s="40">
        <f t="shared" si="4"/>
        <v>0</v>
      </c>
      <c r="J617" s="56">
        <f t="shared" si="5"/>
        <v>0</v>
      </c>
      <c r="K617" s="57">
        <f>($G617+$I617)*THONG_TIN_CHUNG!B$13</f>
        <v>0</v>
      </c>
      <c r="L617" s="58">
        <v>0</v>
      </c>
      <c r="M617" s="59"/>
      <c r="N617" s="59"/>
    </row>
    <row r="618" spans="2:14" ht="96.75" customHeight="1">
      <c r="B618" s="28"/>
      <c r="C618" s="28"/>
      <c r="D618" s="28"/>
      <c r="E618" s="39"/>
      <c r="F618" s="28"/>
      <c r="G618" s="28"/>
      <c r="H618" s="28">
        <v>5</v>
      </c>
      <c r="I618" s="40">
        <f t="shared" si="4"/>
        <v>0</v>
      </c>
      <c r="J618" s="56">
        <f t="shared" si="5"/>
        <v>0</v>
      </c>
      <c r="K618" s="57">
        <f>($G618+$I618)*THONG_TIN_CHUNG!B$13</f>
        <v>0</v>
      </c>
      <c r="L618" s="58">
        <v>0</v>
      </c>
      <c r="M618" s="59"/>
      <c r="N618" s="59"/>
    </row>
    <row r="619" spans="2:14" ht="96.75" customHeight="1">
      <c r="B619" s="28"/>
      <c r="C619" s="28"/>
      <c r="D619" s="28"/>
      <c r="E619" s="39"/>
      <c r="F619" s="28"/>
      <c r="G619" s="28"/>
      <c r="H619" s="28">
        <v>5</v>
      </c>
      <c r="I619" s="40">
        <f t="shared" si="4"/>
        <v>0</v>
      </c>
      <c r="J619" s="56">
        <f t="shared" si="5"/>
        <v>0</v>
      </c>
      <c r="K619" s="57">
        <f>($G619+$I619)*THONG_TIN_CHUNG!B$13</f>
        <v>0</v>
      </c>
      <c r="L619" s="58">
        <v>0</v>
      </c>
      <c r="M619" s="59"/>
      <c r="N619" s="59"/>
    </row>
    <row r="620" spans="2:14" ht="96.75" customHeight="1">
      <c r="B620" s="28"/>
      <c r="C620" s="28"/>
      <c r="D620" s="28"/>
      <c r="E620" s="39"/>
      <c r="F620" s="28"/>
      <c r="G620" s="28"/>
      <c r="H620" s="28">
        <v>5</v>
      </c>
      <c r="I620" s="40">
        <f t="shared" si="4"/>
        <v>0</v>
      </c>
      <c r="J620" s="56">
        <f t="shared" si="5"/>
        <v>0</v>
      </c>
      <c r="K620" s="57">
        <f>($G620+$I620)*THONG_TIN_CHUNG!B$13</f>
        <v>0</v>
      </c>
      <c r="L620" s="58">
        <v>0</v>
      </c>
      <c r="M620" s="59"/>
      <c r="N620" s="59"/>
    </row>
    <row r="621" spans="2:14" ht="96.75" customHeight="1">
      <c r="B621" s="28"/>
      <c r="C621" s="28"/>
      <c r="D621" s="28"/>
      <c r="E621" s="39"/>
      <c r="F621" s="28"/>
      <c r="G621" s="28"/>
      <c r="H621" s="28">
        <v>5</v>
      </c>
      <c r="I621" s="40">
        <f t="shared" si="4"/>
        <v>0</v>
      </c>
      <c r="J621" s="56">
        <f t="shared" si="5"/>
        <v>0</v>
      </c>
      <c r="K621" s="57">
        <f>($G621+$I621)*THONG_TIN_CHUNG!B$13</f>
        <v>0</v>
      </c>
      <c r="L621" s="58">
        <v>0</v>
      </c>
      <c r="M621" s="59"/>
      <c r="N621" s="59"/>
    </row>
    <row r="622" spans="2:14" ht="96.75" customHeight="1">
      <c r="B622" s="28"/>
      <c r="C622" s="28"/>
      <c r="D622" s="28"/>
      <c r="E622" s="39"/>
      <c r="F622" s="28"/>
      <c r="G622" s="28"/>
      <c r="H622" s="28">
        <v>5</v>
      </c>
      <c r="I622" s="40">
        <f t="shared" si="4"/>
        <v>0</v>
      </c>
      <c r="J622" s="56">
        <f t="shared" si="5"/>
        <v>0</v>
      </c>
      <c r="K622" s="57">
        <f>($G622+$I622)*THONG_TIN_CHUNG!B$13</f>
        <v>0</v>
      </c>
      <c r="L622" s="58">
        <v>0</v>
      </c>
      <c r="M622" s="59"/>
      <c r="N622" s="59"/>
    </row>
    <row r="623" spans="2:14" ht="96.75" customHeight="1">
      <c r="B623" s="28"/>
      <c r="C623" s="28"/>
      <c r="D623" s="28"/>
      <c r="E623" s="39"/>
      <c r="F623" s="28"/>
      <c r="G623" s="28"/>
      <c r="H623" s="28">
        <v>5</v>
      </c>
      <c r="I623" s="40">
        <f t="shared" si="4"/>
        <v>0</v>
      </c>
      <c r="J623" s="56">
        <f t="shared" si="5"/>
        <v>0</v>
      </c>
      <c r="K623" s="57">
        <f>($G623+$I623)*THONG_TIN_CHUNG!B$13</f>
        <v>0</v>
      </c>
      <c r="L623" s="58">
        <v>0</v>
      </c>
      <c r="M623" s="59"/>
      <c r="N623" s="59"/>
    </row>
    <row r="624" spans="2:14" ht="96.75" customHeight="1">
      <c r="B624" s="28"/>
      <c r="C624" s="28"/>
      <c r="D624" s="28"/>
      <c r="E624" s="39"/>
      <c r="F624" s="28"/>
      <c r="G624" s="28"/>
      <c r="H624" s="28">
        <v>5</v>
      </c>
      <c r="I624" s="40">
        <f t="shared" si="4"/>
        <v>0</v>
      </c>
      <c r="J624" s="56">
        <f t="shared" si="5"/>
        <v>0</v>
      </c>
      <c r="K624" s="57">
        <f>($G624+$I624)*THONG_TIN_CHUNG!B$13</f>
        <v>0</v>
      </c>
      <c r="L624" s="58">
        <v>0</v>
      </c>
      <c r="M624" s="59"/>
      <c r="N624" s="59"/>
    </row>
    <row r="625" spans="2:14" ht="96.75" customHeight="1">
      <c r="B625" s="28"/>
      <c r="C625" s="28"/>
      <c r="D625" s="28"/>
      <c r="E625" s="39"/>
      <c r="F625" s="28"/>
      <c r="G625" s="28"/>
      <c r="H625" s="28">
        <v>5</v>
      </c>
      <c r="I625" s="40">
        <f t="shared" si="4"/>
        <v>0</v>
      </c>
      <c r="J625" s="56">
        <f t="shared" si="5"/>
        <v>0</v>
      </c>
      <c r="K625" s="57">
        <f>($G625+$I625)*THONG_TIN_CHUNG!B$13</f>
        <v>0</v>
      </c>
      <c r="L625" s="58">
        <v>0</v>
      </c>
      <c r="M625" s="59"/>
      <c r="N625" s="59"/>
    </row>
    <row r="626" spans="2:14" ht="96.75" customHeight="1">
      <c r="B626" s="28"/>
      <c r="C626" s="28"/>
      <c r="D626" s="28"/>
      <c r="E626" s="39"/>
      <c r="F626" s="28"/>
      <c r="G626" s="28"/>
      <c r="H626" s="28">
        <v>5</v>
      </c>
      <c r="I626" s="40">
        <f t="shared" si="4"/>
        <v>0</v>
      </c>
      <c r="J626" s="56">
        <f t="shared" si="5"/>
        <v>0</v>
      </c>
      <c r="K626" s="57">
        <f>($G626+$I626)*THONG_TIN_CHUNG!B$13</f>
        <v>0</v>
      </c>
      <c r="L626" s="58">
        <v>0</v>
      </c>
      <c r="M626" s="59"/>
      <c r="N626" s="59"/>
    </row>
    <row r="627" spans="2:14" ht="96.75" customHeight="1">
      <c r="B627" s="28"/>
      <c r="C627" s="28"/>
      <c r="D627" s="28"/>
      <c r="E627" s="39"/>
      <c r="F627" s="28"/>
      <c r="G627" s="28"/>
      <c r="H627" s="28">
        <v>5</v>
      </c>
      <c r="I627" s="40">
        <f t="shared" si="4"/>
        <v>0</v>
      </c>
      <c r="J627" s="56">
        <f t="shared" si="5"/>
        <v>0</v>
      </c>
      <c r="K627" s="57">
        <f>($G627+$I627)*THONG_TIN_CHUNG!B$13</f>
        <v>0</v>
      </c>
      <c r="L627" s="58">
        <v>0</v>
      </c>
      <c r="M627" s="59"/>
      <c r="N627" s="59"/>
    </row>
    <row r="628" spans="2:14" ht="96.75" customHeight="1">
      <c r="B628" s="28"/>
      <c r="C628" s="28"/>
      <c r="D628" s="28"/>
      <c r="E628" s="39"/>
      <c r="F628" s="28"/>
      <c r="G628" s="28"/>
      <c r="H628" s="28">
        <v>5</v>
      </c>
      <c r="I628" s="40">
        <f t="shared" si="4"/>
        <v>0</v>
      </c>
      <c r="J628" s="56">
        <f t="shared" si="5"/>
        <v>0</v>
      </c>
      <c r="K628" s="57">
        <f>($G628+$I628)*THONG_TIN_CHUNG!B$13</f>
        <v>0</v>
      </c>
      <c r="L628" s="58">
        <v>0</v>
      </c>
      <c r="M628" s="59"/>
      <c r="N628" s="59"/>
    </row>
    <row r="629" spans="2:14" ht="96.75" customHeight="1">
      <c r="B629" s="28"/>
      <c r="C629" s="28"/>
      <c r="D629" s="28"/>
      <c r="E629" s="39"/>
      <c r="F629" s="28"/>
      <c r="G629" s="28"/>
      <c r="H629" s="28">
        <v>5</v>
      </c>
      <c r="I629" s="40">
        <f t="shared" si="4"/>
        <v>0</v>
      </c>
      <c r="J629" s="56">
        <f t="shared" si="5"/>
        <v>0</v>
      </c>
      <c r="K629" s="57">
        <f>($G629+$I629)*THONG_TIN_CHUNG!B$13</f>
        <v>0</v>
      </c>
      <c r="L629" s="58">
        <v>0</v>
      </c>
      <c r="M629" s="59"/>
      <c r="N629" s="59"/>
    </row>
    <row r="630" spans="2:14" ht="96.75" customHeight="1">
      <c r="B630" s="28"/>
      <c r="C630" s="28"/>
      <c r="D630" s="28"/>
      <c r="E630" s="39"/>
      <c r="F630" s="28"/>
      <c r="G630" s="28"/>
      <c r="H630" s="28">
        <v>5</v>
      </c>
      <c r="I630" s="40">
        <f t="shared" si="4"/>
        <v>0</v>
      </c>
      <c r="J630" s="56">
        <f t="shared" si="5"/>
        <v>0</v>
      </c>
      <c r="K630" s="57">
        <f>($G630+$I630)*THONG_TIN_CHUNG!B$13</f>
        <v>0</v>
      </c>
      <c r="L630" s="58">
        <v>0</v>
      </c>
      <c r="M630" s="59"/>
      <c r="N630" s="59"/>
    </row>
    <row r="631" spans="2:14" ht="96.75" customHeight="1">
      <c r="B631" s="28"/>
      <c r="C631" s="28"/>
      <c r="D631" s="28"/>
      <c r="E631" s="39"/>
      <c r="F631" s="28"/>
      <c r="G631" s="28"/>
      <c r="H631" s="28">
        <v>5</v>
      </c>
      <c r="I631" s="40">
        <f t="shared" si="4"/>
        <v>0</v>
      </c>
      <c r="J631" s="56">
        <f t="shared" si="5"/>
        <v>0</v>
      </c>
      <c r="K631" s="57">
        <f>($G631+$I631)*THONG_TIN_CHUNG!B$13</f>
        <v>0</v>
      </c>
      <c r="L631" s="58">
        <v>0</v>
      </c>
      <c r="M631" s="59"/>
      <c r="N631" s="59"/>
    </row>
    <row r="632" spans="2:14" ht="96.75" customHeight="1">
      <c r="B632" s="28"/>
      <c r="C632" s="28"/>
      <c r="D632" s="28"/>
      <c r="E632" s="39"/>
      <c r="F632" s="28"/>
      <c r="G632" s="28"/>
      <c r="H632" s="28">
        <v>5</v>
      </c>
      <c r="I632" s="40">
        <f t="shared" si="4"/>
        <v>0</v>
      </c>
      <c r="J632" s="56">
        <f t="shared" si="5"/>
        <v>0</v>
      </c>
      <c r="K632" s="57">
        <f>($G632+$I632)*THONG_TIN_CHUNG!B$13</f>
        <v>0</v>
      </c>
      <c r="L632" s="58">
        <v>0</v>
      </c>
      <c r="M632" s="59"/>
      <c r="N632" s="59"/>
    </row>
    <row r="633" spans="2:14" ht="96.75" customHeight="1">
      <c r="B633" s="28"/>
      <c r="C633" s="28"/>
      <c r="D633" s="28"/>
      <c r="E633" s="39"/>
      <c r="F633" s="28"/>
      <c r="G633" s="28"/>
      <c r="H633" s="28">
        <v>5</v>
      </c>
      <c r="I633" s="40">
        <f t="shared" si="4"/>
        <v>0</v>
      </c>
      <c r="J633" s="56">
        <f t="shared" si="5"/>
        <v>0</v>
      </c>
      <c r="K633" s="57">
        <f>($G633+$I633)*THONG_TIN_CHUNG!B$13</f>
        <v>0</v>
      </c>
      <c r="L633" s="58">
        <v>0</v>
      </c>
      <c r="M633" s="59"/>
      <c r="N633" s="59"/>
    </row>
    <row r="634" spans="2:14" ht="96.75" customHeight="1">
      <c r="B634" s="28"/>
      <c r="C634" s="28"/>
      <c r="D634" s="28"/>
      <c r="E634" s="39"/>
      <c r="F634" s="28"/>
      <c r="G634" s="28"/>
      <c r="H634" s="28">
        <v>5</v>
      </c>
      <c r="I634" s="40">
        <f t="shared" si="4"/>
        <v>0</v>
      </c>
      <c r="J634" s="56">
        <f t="shared" si="5"/>
        <v>0</v>
      </c>
      <c r="K634" s="57">
        <f>($G634+$I634)*THONG_TIN_CHUNG!B$13</f>
        <v>0</v>
      </c>
      <c r="L634" s="58">
        <v>0</v>
      </c>
      <c r="M634" s="59"/>
      <c r="N634" s="59"/>
    </row>
    <row r="635" spans="2:14" ht="96.75" customHeight="1">
      <c r="B635" s="28"/>
      <c r="C635" s="28"/>
      <c r="D635" s="28"/>
      <c r="E635" s="39"/>
      <c r="F635" s="28"/>
      <c r="G635" s="28"/>
      <c r="H635" s="28">
        <v>5</v>
      </c>
      <c r="I635" s="40">
        <f t="shared" si="4"/>
        <v>0</v>
      </c>
      <c r="J635" s="56">
        <f t="shared" si="5"/>
        <v>0</v>
      </c>
      <c r="K635" s="57">
        <f>($G635+$I635)*THONG_TIN_CHUNG!B$13</f>
        <v>0</v>
      </c>
      <c r="L635" s="58">
        <v>0</v>
      </c>
      <c r="M635" s="59"/>
      <c r="N635" s="59"/>
    </row>
    <row r="636" spans="2:14" ht="96.75" customHeight="1">
      <c r="B636" s="28"/>
      <c r="C636" s="28"/>
      <c r="D636" s="28"/>
      <c r="E636" s="39"/>
      <c r="F636" s="28"/>
      <c r="G636" s="28"/>
      <c r="H636" s="28">
        <v>5</v>
      </c>
      <c r="I636" s="40">
        <f t="shared" si="4"/>
        <v>0</v>
      </c>
      <c r="J636" s="56">
        <f t="shared" si="5"/>
        <v>0</v>
      </c>
      <c r="K636" s="57">
        <f>($G636+$I636)*THONG_TIN_CHUNG!B$13</f>
        <v>0</v>
      </c>
      <c r="L636" s="58">
        <v>0</v>
      </c>
      <c r="M636" s="59"/>
      <c r="N636" s="59"/>
    </row>
    <row r="637" spans="2:14" ht="96.75" customHeight="1">
      <c r="B637" s="28"/>
      <c r="C637" s="28"/>
      <c r="D637" s="28"/>
      <c r="E637" s="39"/>
      <c r="F637" s="28"/>
      <c r="G637" s="28"/>
      <c r="H637" s="28">
        <v>5</v>
      </c>
      <c r="I637" s="40">
        <f t="shared" si="4"/>
        <v>0</v>
      </c>
      <c r="J637" s="56">
        <f t="shared" si="5"/>
        <v>0</v>
      </c>
      <c r="K637" s="57">
        <f>($G637+$I637)*THONG_TIN_CHUNG!B$13</f>
        <v>0</v>
      </c>
      <c r="L637" s="58">
        <v>0</v>
      </c>
      <c r="M637" s="59"/>
      <c r="N637" s="59"/>
    </row>
    <row r="638" spans="2:14" ht="96.75" customHeight="1">
      <c r="B638" s="28"/>
      <c r="C638" s="28"/>
      <c r="D638" s="28"/>
      <c r="E638" s="39"/>
      <c r="F638" s="28"/>
      <c r="G638" s="28"/>
      <c r="H638" s="28">
        <v>5</v>
      </c>
      <c r="I638" s="40">
        <f t="shared" si="4"/>
        <v>0</v>
      </c>
      <c r="J638" s="56">
        <f t="shared" si="5"/>
        <v>0</v>
      </c>
      <c r="K638" s="57">
        <f>($G638+$I638)*THONG_TIN_CHUNG!B$13</f>
        <v>0</v>
      </c>
      <c r="L638" s="58">
        <v>0</v>
      </c>
      <c r="M638" s="59"/>
      <c r="N638" s="59"/>
    </row>
    <row r="639" spans="2:14" ht="96.75" customHeight="1">
      <c r="B639" s="28"/>
      <c r="C639" s="28"/>
      <c r="D639" s="28"/>
      <c r="E639" s="39"/>
      <c r="F639" s="28"/>
      <c r="G639" s="28"/>
      <c r="H639" s="28">
        <v>5</v>
      </c>
      <c r="I639" s="40">
        <f t="shared" si="4"/>
        <v>0</v>
      </c>
      <c r="J639" s="56">
        <f t="shared" si="5"/>
        <v>0</v>
      </c>
      <c r="K639" s="57">
        <f>($G639+$I639)*THONG_TIN_CHUNG!B$13</f>
        <v>0</v>
      </c>
      <c r="L639" s="58">
        <v>0</v>
      </c>
      <c r="M639" s="59"/>
      <c r="N639" s="59"/>
    </row>
    <row r="640" spans="2:14" ht="96.75" customHeight="1">
      <c r="B640" s="28"/>
      <c r="C640" s="28"/>
      <c r="D640" s="28"/>
      <c r="E640" s="39"/>
      <c r="F640" s="28"/>
      <c r="G640" s="28"/>
      <c r="H640" s="28">
        <v>5</v>
      </c>
      <c r="I640" s="40">
        <f t="shared" si="4"/>
        <v>0</v>
      </c>
      <c r="J640" s="56">
        <f t="shared" si="5"/>
        <v>0</v>
      </c>
      <c r="K640" s="57">
        <f>($G640+$I640)*THONG_TIN_CHUNG!B$13</f>
        <v>0</v>
      </c>
      <c r="L640" s="58">
        <v>0</v>
      </c>
      <c r="M640" s="59"/>
      <c r="N640" s="59"/>
    </row>
    <row r="641" spans="2:14" ht="96.75" customHeight="1">
      <c r="B641" s="28"/>
      <c r="C641" s="28"/>
      <c r="D641" s="28"/>
      <c r="E641" s="39"/>
      <c r="F641" s="28"/>
      <c r="G641" s="28"/>
      <c r="H641" s="28">
        <v>5</v>
      </c>
      <c r="I641" s="40">
        <f t="shared" si="4"/>
        <v>0</v>
      </c>
      <c r="J641" s="56">
        <f t="shared" si="5"/>
        <v>0</v>
      </c>
      <c r="K641" s="57">
        <f>($G641+$I641)*THONG_TIN_CHUNG!B$13</f>
        <v>0</v>
      </c>
      <c r="L641" s="58">
        <v>0</v>
      </c>
      <c r="M641" s="59"/>
      <c r="N641" s="59"/>
    </row>
    <row r="642" spans="2:14" ht="96.75" customHeight="1">
      <c r="B642" s="28"/>
      <c r="C642" s="28"/>
      <c r="D642" s="28"/>
      <c r="E642" s="39"/>
      <c r="F642" s="28"/>
      <c r="G642" s="28"/>
      <c r="H642" s="28">
        <v>5</v>
      </c>
      <c r="I642" s="40">
        <f t="shared" si="4"/>
        <v>0</v>
      </c>
      <c r="J642" s="56">
        <f t="shared" si="5"/>
        <v>0</v>
      </c>
      <c r="K642" s="57">
        <f>($G642+$I642)*THONG_TIN_CHUNG!B$13</f>
        <v>0</v>
      </c>
      <c r="L642" s="58">
        <v>0</v>
      </c>
      <c r="M642" s="59"/>
      <c r="N642" s="59"/>
    </row>
    <row r="643" spans="2:14" ht="96.75" customHeight="1">
      <c r="B643" s="28"/>
      <c r="C643" s="28"/>
      <c r="D643" s="28"/>
      <c r="E643" s="39"/>
      <c r="F643" s="28"/>
      <c r="G643" s="28"/>
      <c r="H643" s="28">
        <v>5</v>
      </c>
      <c r="I643" s="40">
        <f t="shared" si="4"/>
        <v>0</v>
      </c>
      <c r="J643" s="56">
        <f t="shared" si="5"/>
        <v>0</v>
      </c>
      <c r="K643" s="57">
        <f>($G643+$I643)*THONG_TIN_CHUNG!B$13</f>
        <v>0</v>
      </c>
      <c r="L643" s="58">
        <v>0</v>
      </c>
      <c r="M643" s="59"/>
      <c r="N643" s="59"/>
    </row>
    <row r="644" spans="2:14" ht="96.75" customHeight="1">
      <c r="B644" s="28"/>
      <c r="C644" s="28"/>
      <c r="D644" s="28"/>
      <c r="E644" s="39"/>
      <c r="F644" s="28"/>
      <c r="G644" s="28"/>
      <c r="H644" s="28">
        <v>5</v>
      </c>
      <c r="I644" s="40">
        <f t="shared" si="4"/>
        <v>0</v>
      </c>
      <c r="J644" s="56">
        <f t="shared" si="5"/>
        <v>0</v>
      </c>
      <c r="K644" s="57">
        <f>($G644+$I644)*THONG_TIN_CHUNG!B$13</f>
        <v>0</v>
      </c>
      <c r="L644" s="58">
        <v>0</v>
      </c>
      <c r="M644" s="59"/>
      <c r="N644" s="59"/>
    </row>
    <row r="645" spans="2:14" ht="96.75" customHeight="1">
      <c r="B645" s="28"/>
      <c r="C645" s="28"/>
      <c r="D645" s="28"/>
      <c r="E645" s="39"/>
      <c r="F645" s="28"/>
      <c r="G645" s="28"/>
      <c r="H645" s="28">
        <v>5</v>
      </c>
      <c r="I645" s="40">
        <f t="shared" si="4"/>
        <v>0</v>
      </c>
      <c r="J645" s="56">
        <f t="shared" si="5"/>
        <v>0</v>
      </c>
      <c r="K645" s="57">
        <f>($G645+$I645)*THONG_TIN_CHUNG!B$13</f>
        <v>0</v>
      </c>
      <c r="L645" s="58">
        <v>0</v>
      </c>
      <c r="M645" s="59"/>
      <c r="N645" s="59"/>
    </row>
    <row r="646" spans="2:14" ht="96.75" customHeight="1">
      <c r="B646" s="28"/>
      <c r="C646" s="28"/>
      <c r="D646" s="28"/>
      <c r="E646" s="39"/>
      <c r="F646" s="28"/>
      <c r="G646" s="28"/>
      <c r="H646" s="28">
        <v>5</v>
      </c>
      <c r="I646" s="40">
        <f t="shared" si="4"/>
        <v>0</v>
      </c>
      <c r="J646" s="56">
        <f t="shared" si="5"/>
        <v>0</v>
      </c>
      <c r="K646" s="57">
        <f>($G646+$I646)*THONG_TIN_CHUNG!B$13</f>
        <v>0</v>
      </c>
      <c r="L646" s="58">
        <v>0</v>
      </c>
      <c r="M646" s="59"/>
      <c r="N646" s="59"/>
    </row>
    <row r="647" spans="2:14" ht="96.75" customHeight="1">
      <c r="B647" s="28"/>
      <c r="C647" s="28"/>
      <c r="D647" s="28"/>
      <c r="E647" s="39"/>
      <c r="F647" s="28"/>
      <c r="G647" s="28"/>
      <c r="H647" s="28">
        <v>5</v>
      </c>
      <c r="I647" s="40">
        <f t="shared" si="4"/>
        <v>0</v>
      </c>
      <c r="J647" s="56">
        <f t="shared" si="5"/>
        <v>0</v>
      </c>
      <c r="K647" s="57">
        <f>($G647+$I647)*THONG_TIN_CHUNG!B$13</f>
        <v>0</v>
      </c>
      <c r="L647" s="58">
        <v>0</v>
      </c>
      <c r="M647" s="59"/>
      <c r="N647" s="59"/>
    </row>
    <row r="648" spans="2:14" ht="96.75" customHeight="1">
      <c r="B648" s="28"/>
      <c r="C648" s="28"/>
      <c r="D648" s="28"/>
      <c r="E648" s="39"/>
      <c r="F648" s="28"/>
      <c r="G648" s="28"/>
      <c r="H648" s="28">
        <v>5</v>
      </c>
      <c r="I648" s="40">
        <f t="shared" si="4"/>
        <v>0</v>
      </c>
      <c r="J648" s="56">
        <f t="shared" si="5"/>
        <v>0</v>
      </c>
      <c r="K648" s="57">
        <f>($G648+$I648)*THONG_TIN_CHUNG!B$13</f>
        <v>0</v>
      </c>
      <c r="L648" s="58">
        <v>0</v>
      </c>
      <c r="M648" s="59"/>
      <c r="N648" s="59"/>
    </row>
    <row r="649" spans="2:14" ht="96.75" customHeight="1">
      <c r="B649" s="28"/>
      <c r="C649" s="28"/>
      <c r="D649" s="28"/>
      <c r="E649" s="39"/>
      <c r="F649" s="28"/>
      <c r="G649" s="28"/>
      <c r="H649" s="28">
        <v>5</v>
      </c>
      <c r="I649" s="40">
        <f t="shared" si="4"/>
        <v>0</v>
      </c>
      <c r="J649" s="56">
        <f t="shared" si="5"/>
        <v>0</v>
      </c>
      <c r="K649" s="57">
        <f>($G649+$I649)*THONG_TIN_CHUNG!B$13</f>
        <v>0</v>
      </c>
      <c r="L649" s="58">
        <v>0</v>
      </c>
      <c r="M649" s="59"/>
      <c r="N649" s="59"/>
    </row>
    <row r="650" spans="2:14" ht="96.75" customHeight="1">
      <c r="B650" s="28"/>
      <c r="C650" s="28"/>
      <c r="D650" s="28"/>
      <c r="E650" s="39"/>
      <c r="F650" s="28"/>
      <c r="G650" s="28"/>
      <c r="H650" s="28">
        <v>5</v>
      </c>
      <c r="I650" s="40">
        <f t="shared" si="4"/>
        <v>0</v>
      </c>
      <c r="J650" s="56">
        <f t="shared" si="5"/>
        <v>0</v>
      </c>
      <c r="K650" s="57">
        <f>($G650+$I650)*THONG_TIN_CHUNG!B$13</f>
        <v>0</v>
      </c>
      <c r="L650" s="58">
        <v>0</v>
      </c>
      <c r="M650" s="59"/>
      <c r="N650" s="59"/>
    </row>
    <row r="651" spans="2:14" ht="96.75" customHeight="1">
      <c r="B651" s="28"/>
      <c r="C651" s="28"/>
      <c r="D651" s="28"/>
      <c r="E651" s="39"/>
      <c r="F651" s="28"/>
      <c r="G651" s="28"/>
      <c r="H651" s="28">
        <v>5</v>
      </c>
      <c r="I651" s="40">
        <f t="shared" si="4"/>
        <v>0</v>
      </c>
      <c r="J651" s="56">
        <f t="shared" si="5"/>
        <v>0</v>
      </c>
      <c r="K651" s="57">
        <f>($G651+$I651)*THONG_TIN_CHUNG!B$13</f>
        <v>0</v>
      </c>
      <c r="L651" s="58">
        <v>0</v>
      </c>
      <c r="M651" s="59"/>
      <c r="N651" s="59"/>
    </row>
    <row r="652" spans="2:14" ht="96.75" customHeight="1">
      <c r="B652" s="28"/>
      <c r="C652" s="28"/>
      <c r="D652" s="28"/>
      <c r="E652" s="39"/>
      <c r="F652" s="28"/>
      <c r="G652" s="28"/>
      <c r="H652" s="28">
        <v>5</v>
      </c>
      <c r="I652" s="40">
        <f t="shared" si="4"/>
        <v>0</v>
      </c>
      <c r="J652" s="56">
        <f t="shared" si="5"/>
        <v>0</v>
      </c>
      <c r="K652" s="57">
        <f>($G652+$I652)*THONG_TIN_CHUNG!B$13</f>
        <v>0</v>
      </c>
      <c r="L652" s="58">
        <v>0</v>
      </c>
      <c r="M652" s="59"/>
      <c r="N652" s="59"/>
    </row>
    <row r="653" spans="2:14" ht="96.75" customHeight="1">
      <c r="B653" s="28"/>
      <c r="C653" s="28"/>
      <c r="D653" s="28"/>
      <c r="E653" s="39"/>
      <c r="F653" s="28"/>
      <c r="G653" s="28"/>
      <c r="H653" s="28">
        <v>5</v>
      </c>
      <c r="I653" s="40">
        <f t="shared" si="4"/>
        <v>0</v>
      </c>
      <c r="J653" s="56">
        <f t="shared" si="5"/>
        <v>0</v>
      </c>
      <c r="K653" s="57">
        <f>($G653+$I653)*THONG_TIN_CHUNG!B$13</f>
        <v>0</v>
      </c>
      <c r="L653" s="58">
        <v>0</v>
      </c>
      <c r="M653" s="59"/>
      <c r="N653" s="59"/>
    </row>
    <row r="654" spans="2:14" ht="96.75" customHeight="1">
      <c r="B654" s="28"/>
      <c r="C654" s="28"/>
      <c r="D654" s="28"/>
      <c r="E654" s="39"/>
      <c r="F654" s="28"/>
      <c r="G654" s="28"/>
      <c r="H654" s="28">
        <v>5</v>
      </c>
      <c r="I654" s="40">
        <f t="shared" si="4"/>
        <v>0</v>
      </c>
      <c r="J654" s="56">
        <f t="shared" si="5"/>
        <v>0</v>
      </c>
      <c r="K654" s="57">
        <f>($G654+$I654)*THONG_TIN_CHUNG!B$13</f>
        <v>0</v>
      </c>
      <c r="L654" s="58">
        <v>0</v>
      </c>
      <c r="M654" s="59"/>
      <c r="N654" s="59"/>
    </row>
    <row r="655" spans="2:14" ht="96.75" customHeight="1">
      <c r="B655" s="28"/>
      <c r="C655" s="28"/>
      <c r="D655" s="28"/>
      <c r="E655" s="39"/>
      <c r="F655" s="28"/>
      <c r="G655" s="28"/>
      <c r="H655" s="28">
        <v>5</v>
      </c>
      <c r="I655" s="40">
        <f t="shared" si="4"/>
        <v>0</v>
      </c>
      <c r="J655" s="56">
        <f t="shared" si="5"/>
        <v>0</v>
      </c>
      <c r="K655" s="57">
        <f>($G655+$I655)*THONG_TIN_CHUNG!B$13</f>
        <v>0</v>
      </c>
      <c r="L655" s="58">
        <v>0</v>
      </c>
      <c r="M655" s="59"/>
      <c r="N655" s="59"/>
    </row>
    <row r="656" spans="2:14" ht="96.75" customHeight="1">
      <c r="B656" s="28"/>
      <c r="C656" s="28"/>
      <c r="D656" s="28"/>
      <c r="E656" s="39"/>
      <c r="F656" s="28"/>
      <c r="G656" s="28"/>
      <c r="H656" s="28">
        <v>5</v>
      </c>
      <c r="I656" s="40">
        <f t="shared" si="4"/>
        <v>0</v>
      </c>
      <c r="J656" s="56">
        <f t="shared" si="5"/>
        <v>0</v>
      </c>
      <c r="K656" s="57">
        <f>($G656+$I656)*THONG_TIN_CHUNG!B$13</f>
        <v>0</v>
      </c>
      <c r="L656" s="58">
        <v>0</v>
      </c>
      <c r="M656" s="59"/>
      <c r="N656" s="59"/>
    </row>
    <row r="657" spans="2:14" ht="96.75" customHeight="1">
      <c r="B657" s="28"/>
      <c r="C657" s="28"/>
      <c r="D657" s="28"/>
      <c r="E657" s="39"/>
      <c r="F657" s="28"/>
      <c r="G657" s="28"/>
      <c r="H657" s="28">
        <v>5</v>
      </c>
      <c r="I657" s="40">
        <f t="shared" si="4"/>
        <v>0</v>
      </c>
      <c r="J657" s="56">
        <f t="shared" si="5"/>
        <v>0</v>
      </c>
      <c r="K657" s="57">
        <f>($G657+$I657)*THONG_TIN_CHUNG!B$13</f>
        <v>0</v>
      </c>
      <c r="L657" s="58">
        <v>0</v>
      </c>
      <c r="M657" s="59"/>
      <c r="N657" s="59"/>
    </row>
    <row r="658" spans="2:14" ht="96.75" customHeight="1">
      <c r="B658" s="28"/>
      <c r="C658" s="28"/>
      <c r="D658" s="28"/>
      <c r="E658" s="39"/>
      <c r="F658" s="28"/>
      <c r="G658" s="28"/>
      <c r="H658" s="28">
        <v>5</v>
      </c>
      <c r="I658" s="40">
        <f t="shared" si="4"/>
        <v>0</v>
      </c>
      <c r="J658" s="56">
        <f t="shared" si="5"/>
        <v>0</v>
      </c>
      <c r="K658" s="57">
        <f>($G658+$I658)*THONG_TIN_CHUNG!B$13</f>
        <v>0</v>
      </c>
      <c r="L658" s="58">
        <v>0</v>
      </c>
      <c r="M658" s="59"/>
      <c r="N658" s="59"/>
    </row>
    <row r="659" spans="2:14" ht="96.75" customHeight="1">
      <c r="B659" s="28"/>
      <c r="C659" s="28"/>
      <c r="D659" s="28"/>
      <c r="E659" s="39"/>
      <c r="F659" s="28"/>
      <c r="G659" s="28"/>
      <c r="H659" s="28">
        <v>5</v>
      </c>
      <c r="I659" s="40">
        <f t="shared" si="4"/>
        <v>0</v>
      </c>
      <c r="J659" s="56">
        <f t="shared" si="5"/>
        <v>0</v>
      </c>
      <c r="K659" s="57">
        <f>($G659+$I659)*THONG_TIN_CHUNG!B$13</f>
        <v>0</v>
      </c>
      <c r="L659" s="58">
        <v>0</v>
      </c>
      <c r="M659" s="59"/>
      <c r="N659" s="59"/>
    </row>
    <row r="660" spans="2:14" ht="96.75" customHeight="1">
      <c r="B660" s="28"/>
      <c r="C660" s="28"/>
      <c r="D660" s="28"/>
      <c r="E660" s="39"/>
      <c r="F660" s="28"/>
      <c r="G660" s="28"/>
      <c r="H660" s="28">
        <v>5</v>
      </c>
      <c r="I660" s="40">
        <f t="shared" si="4"/>
        <v>0</v>
      </c>
      <c r="J660" s="56">
        <f t="shared" si="5"/>
        <v>0</v>
      </c>
      <c r="K660" s="57">
        <f>($G660+$I660)*THONG_TIN_CHUNG!B$13</f>
        <v>0</v>
      </c>
      <c r="L660" s="58">
        <v>0</v>
      </c>
      <c r="M660" s="59"/>
      <c r="N660" s="59"/>
    </row>
    <row r="661" spans="2:14" ht="96.75" customHeight="1">
      <c r="B661" s="28"/>
      <c r="C661" s="28"/>
      <c r="D661" s="28"/>
      <c r="E661" s="39"/>
      <c r="F661" s="28"/>
      <c r="G661" s="28"/>
      <c r="H661" s="28">
        <v>5</v>
      </c>
      <c r="I661" s="40">
        <f t="shared" si="4"/>
        <v>0</v>
      </c>
      <c r="J661" s="56">
        <f t="shared" si="5"/>
        <v>0</v>
      </c>
      <c r="K661" s="57">
        <f>($G661+$I661)*THONG_TIN_CHUNG!B$13</f>
        <v>0</v>
      </c>
      <c r="L661" s="58">
        <v>0</v>
      </c>
      <c r="M661" s="59"/>
      <c r="N661" s="59"/>
    </row>
    <row r="662" spans="2:14" ht="96.75" customHeight="1">
      <c r="B662" s="28"/>
      <c r="C662" s="28"/>
      <c r="D662" s="28"/>
      <c r="E662" s="39"/>
      <c r="F662" s="28"/>
      <c r="G662" s="28"/>
      <c r="H662" s="28">
        <v>5</v>
      </c>
      <c r="I662" s="40">
        <f t="shared" si="4"/>
        <v>0</v>
      </c>
      <c r="J662" s="56">
        <f t="shared" si="5"/>
        <v>0</v>
      </c>
      <c r="K662" s="57">
        <f>($G662+$I662)*THONG_TIN_CHUNG!B$13</f>
        <v>0</v>
      </c>
      <c r="L662" s="58">
        <v>0</v>
      </c>
      <c r="M662" s="59"/>
      <c r="N662" s="59"/>
    </row>
    <row r="663" spans="2:14" ht="96.75" customHeight="1">
      <c r="B663" s="28"/>
      <c r="C663" s="28"/>
      <c r="D663" s="28"/>
      <c r="E663" s="39"/>
      <c r="F663" s="28"/>
      <c r="G663" s="28"/>
      <c r="H663" s="28">
        <v>5</v>
      </c>
      <c r="I663" s="40">
        <f t="shared" si="4"/>
        <v>0</v>
      </c>
      <c r="J663" s="56">
        <f t="shared" si="5"/>
        <v>0</v>
      </c>
      <c r="K663" s="57">
        <f>($G663+$I663)*THONG_TIN_CHUNG!B$13</f>
        <v>0</v>
      </c>
      <c r="L663" s="58">
        <v>0</v>
      </c>
      <c r="M663" s="59"/>
      <c r="N663" s="59"/>
    </row>
    <row r="664" spans="2:14" ht="96.75" customHeight="1">
      <c r="B664" s="28"/>
      <c r="C664" s="28"/>
      <c r="D664" s="28"/>
      <c r="E664" s="39"/>
      <c r="F664" s="28"/>
      <c r="G664" s="28"/>
      <c r="H664" s="28">
        <v>5</v>
      </c>
      <c r="I664" s="40">
        <f t="shared" si="4"/>
        <v>0</v>
      </c>
      <c r="J664" s="56">
        <f t="shared" si="5"/>
        <v>0</v>
      </c>
      <c r="K664" s="57">
        <f>($G664+$I664)*THONG_TIN_CHUNG!B$13</f>
        <v>0</v>
      </c>
      <c r="L664" s="58">
        <v>0</v>
      </c>
      <c r="M664" s="59"/>
      <c r="N664" s="59"/>
    </row>
    <row r="665" spans="2:14" ht="96.75" customHeight="1">
      <c r="B665" s="28"/>
      <c r="C665" s="28"/>
      <c r="D665" s="28"/>
      <c r="E665" s="39"/>
      <c r="F665" s="28"/>
      <c r="G665" s="28"/>
      <c r="H665" s="28">
        <v>5</v>
      </c>
      <c r="I665" s="40">
        <f t="shared" si="4"/>
        <v>0</v>
      </c>
      <c r="J665" s="56">
        <f t="shared" si="5"/>
        <v>0</v>
      </c>
      <c r="K665" s="57">
        <f>($G665+$I665)*THONG_TIN_CHUNG!B$13</f>
        <v>0</v>
      </c>
      <c r="L665" s="58">
        <v>0</v>
      </c>
      <c r="M665" s="59"/>
      <c r="N665" s="59"/>
    </row>
    <row r="666" spans="2:14" ht="96.75" customHeight="1">
      <c r="B666" s="28"/>
      <c r="C666" s="28"/>
      <c r="D666" s="28"/>
      <c r="E666" s="39"/>
      <c r="F666" s="28"/>
      <c r="G666" s="28"/>
      <c r="H666" s="28">
        <v>5</v>
      </c>
      <c r="I666" s="40">
        <f t="shared" si="4"/>
        <v>0</v>
      </c>
      <c r="J666" s="56">
        <f t="shared" si="5"/>
        <v>0</v>
      </c>
      <c r="K666" s="57">
        <f>($G666+$I666)*THONG_TIN_CHUNG!B$13</f>
        <v>0</v>
      </c>
      <c r="L666" s="58">
        <v>0</v>
      </c>
      <c r="M666" s="59"/>
      <c r="N666" s="59"/>
    </row>
    <row r="667" spans="2:14" ht="96.75" customHeight="1">
      <c r="B667" s="28"/>
      <c r="C667" s="28"/>
      <c r="D667" s="28"/>
      <c r="E667" s="39"/>
      <c r="F667" s="28"/>
      <c r="G667" s="28"/>
      <c r="H667" s="28">
        <v>5</v>
      </c>
      <c r="I667" s="40">
        <f t="shared" si="4"/>
        <v>0</v>
      </c>
      <c r="J667" s="56">
        <f t="shared" si="5"/>
        <v>0</v>
      </c>
      <c r="K667" s="57">
        <f>($G667+$I667)*THONG_TIN_CHUNG!B$13</f>
        <v>0</v>
      </c>
      <c r="L667" s="58">
        <v>0</v>
      </c>
      <c r="M667" s="59"/>
      <c r="N667" s="59"/>
    </row>
    <row r="668" spans="2:14" ht="96.75" customHeight="1">
      <c r="B668" s="28"/>
      <c r="C668" s="28"/>
      <c r="D668" s="28"/>
      <c r="E668" s="39"/>
      <c r="F668" s="28"/>
      <c r="G668" s="28"/>
      <c r="H668" s="28">
        <v>5</v>
      </c>
      <c r="I668" s="40">
        <f t="shared" si="4"/>
        <v>0</v>
      </c>
      <c r="J668" s="56">
        <f t="shared" si="5"/>
        <v>0</v>
      </c>
      <c r="K668" s="57">
        <f>($G668+$I668)*THONG_TIN_CHUNG!B$13</f>
        <v>0</v>
      </c>
      <c r="L668" s="58">
        <v>0</v>
      </c>
      <c r="M668" s="59"/>
      <c r="N668" s="59"/>
    </row>
    <row r="669" spans="2:14" ht="96.75" customHeight="1">
      <c r="B669" s="28"/>
      <c r="C669" s="28"/>
      <c r="D669" s="28"/>
      <c r="E669" s="39"/>
      <c r="F669" s="28"/>
      <c r="G669" s="28"/>
      <c r="H669" s="28">
        <v>5</v>
      </c>
      <c r="I669" s="40">
        <f t="shared" si="4"/>
        <v>0</v>
      </c>
      <c r="J669" s="56">
        <f t="shared" si="5"/>
        <v>0</v>
      </c>
      <c r="K669" s="57">
        <f>($G669+$I669)*THONG_TIN_CHUNG!B$13</f>
        <v>0</v>
      </c>
      <c r="L669" s="58">
        <v>0</v>
      </c>
      <c r="M669" s="59"/>
      <c r="N669" s="59"/>
    </row>
    <row r="670" spans="2:14" ht="96.75" customHeight="1">
      <c r="B670" s="28"/>
      <c r="C670" s="28"/>
      <c r="D670" s="28"/>
      <c r="E670" s="39"/>
      <c r="F670" s="28"/>
      <c r="G670" s="28"/>
      <c r="H670" s="28">
        <v>5</v>
      </c>
      <c r="I670" s="40">
        <f t="shared" si="4"/>
        <v>0</v>
      </c>
      <c r="J670" s="56">
        <f t="shared" si="5"/>
        <v>0</v>
      </c>
      <c r="K670" s="57">
        <f>($G670+$I670)*THONG_TIN_CHUNG!B$13</f>
        <v>0</v>
      </c>
      <c r="L670" s="58">
        <v>0</v>
      </c>
      <c r="M670" s="59"/>
      <c r="N670" s="59"/>
    </row>
    <row r="671" spans="2:14" ht="96.75" customHeight="1">
      <c r="B671" s="28"/>
      <c r="C671" s="28"/>
      <c r="D671" s="28"/>
      <c r="E671" s="39"/>
      <c r="F671" s="28"/>
      <c r="G671" s="28"/>
      <c r="H671" s="28">
        <v>5</v>
      </c>
      <c r="I671" s="40">
        <f t="shared" si="4"/>
        <v>0</v>
      </c>
      <c r="J671" s="56">
        <f t="shared" si="5"/>
        <v>0</v>
      </c>
      <c r="K671" s="57">
        <f>($G671+$I671)*THONG_TIN_CHUNG!B$13</f>
        <v>0</v>
      </c>
      <c r="L671" s="58">
        <v>0</v>
      </c>
      <c r="M671" s="59"/>
      <c r="N671" s="59"/>
    </row>
    <row r="672" spans="2:14" ht="96.75" customHeight="1">
      <c r="B672" s="28"/>
      <c r="C672" s="28"/>
      <c r="D672" s="28"/>
      <c r="E672" s="39"/>
      <c r="F672" s="28"/>
      <c r="G672" s="28"/>
      <c r="H672" s="28">
        <v>5</v>
      </c>
      <c r="I672" s="40">
        <f t="shared" si="4"/>
        <v>0</v>
      </c>
      <c r="J672" s="56">
        <f t="shared" si="5"/>
        <v>0</v>
      </c>
      <c r="K672" s="57">
        <f>($G672+$I672)*THONG_TIN_CHUNG!B$13</f>
        <v>0</v>
      </c>
      <c r="L672" s="58">
        <v>0</v>
      </c>
      <c r="M672" s="59"/>
      <c r="N672" s="59"/>
    </row>
    <row r="673" spans="2:14" ht="96.75" customHeight="1">
      <c r="B673" s="28"/>
      <c r="C673" s="28"/>
      <c r="D673" s="28"/>
      <c r="E673" s="39"/>
      <c r="F673" s="28"/>
      <c r="G673" s="28"/>
      <c r="H673" s="28">
        <v>5</v>
      </c>
      <c r="I673" s="40">
        <f t="shared" si="4"/>
        <v>0</v>
      </c>
      <c r="J673" s="56">
        <f t="shared" si="5"/>
        <v>0</v>
      </c>
      <c r="K673" s="57">
        <f>($G673+$I673)*THONG_TIN_CHUNG!B$13</f>
        <v>0</v>
      </c>
      <c r="L673" s="58">
        <v>0</v>
      </c>
      <c r="M673" s="59"/>
      <c r="N673" s="59"/>
    </row>
    <row r="674" spans="2:14" ht="96.75" customHeight="1">
      <c r="B674" s="28"/>
      <c r="C674" s="28"/>
      <c r="D674" s="28"/>
      <c r="E674" s="39"/>
      <c r="F674" s="28"/>
      <c r="G674" s="28"/>
      <c r="H674" s="28">
        <v>5</v>
      </c>
      <c r="I674" s="40">
        <f t="shared" si="4"/>
        <v>0</v>
      </c>
      <c r="J674" s="56">
        <f t="shared" si="5"/>
        <v>0</v>
      </c>
      <c r="K674" s="57">
        <f>($G674+$I674)*THONG_TIN_CHUNG!B$13</f>
        <v>0</v>
      </c>
      <c r="L674" s="58">
        <v>0</v>
      </c>
      <c r="M674" s="59"/>
      <c r="N674" s="59"/>
    </row>
    <row r="675" spans="2:14" ht="96.75" customHeight="1">
      <c r="B675" s="28"/>
      <c r="C675" s="28"/>
      <c r="D675" s="28"/>
      <c r="E675" s="39"/>
      <c r="F675" s="28"/>
      <c r="G675" s="28"/>
      <c r="H675" s="28">
        <v>5</v>
      </c>
      <c r="I675" s="40">
        <f t="shared" si="4"/>
        <v>0</v>
      </c>
      <c r="J675" s="56">
        <f t="shared" si="5"/>
        <v>0</v>
      </c>
      <c r="K675" s="57">
        <f>($G675+$I675)*THONG_TIN_CHUNG!B$13</f>
        <v>0</v>
      </c>
      <c r="L675" s="58">
        <v>0</v>
      </c>
      <c r="M675" s="59"/>
      <c r="N675" s="59"/>
    </row>
    <row r="676" spans="2:14" ht="96.75" customHeight="1">
      <c r="B676" s="28"/>
      <c r="C676" s="28"/>
      <c r="D676" s="28"/>
      <c r="E676" s="39"/>
      <c r="F676" s="28"/>
      <c r="G676" s="28"/>
      <c r="H676" s="28">
        <v>5</v>
      </c>
      <c r="I676" s="40">
        <f t="shared" si="4"/>
        <v>0</v>
      </c>
      <c r="J676" s="56">
        <f t="shared" si="5"/>
        <v>0</v>
      </c>
      <c r="K676" s="57">
        <f>($G676+$I676)*THONG_TIN_CHUNG!B$13</f>
        <v>0</v>
      </c>
      <c r="L676" s="58">
        <v>0</v>
      </c>
      <c r="M676" s="59"/>
      <c r="N676" s="59"/>
    </row>
    <row r="677" spans="2:14" ht="96.75" customHeight="1">
      <c r="B677" s="28"/>
      <c r="C677" s="28"/>
      <c r="D677" s="28"/>
      <c r="E677" s="39"/>
      <c r="F677" s="28"/>
      <c r="G677" s="28"/>
      <c r="H677" s="28">
        <v>5</v>
      </c>
      <c r="I677" s="40">
        <f t="shared" si="4"/>
        <v>0</v>
      </c>
      <c r="J677" s="56">
        <f t="shared" si="5"/>
        <v>0</v>
      </c>
      <c r="K677" s="57">
        <f>($G677+$I677)*THONG_TIN_CHUNG!B$13</f>
        <v>0</v>
      </c>
      <c r="L677" s="58">
        <v>0</v>
      </c>
      <c r="M677" s="59"/>
      <c r="N677" s="59"/>
    </row>
    <row r="678" spans="2:14" ht="96.75" customHeight="1">
      <c r="B678" s="28"/>
      <c r="C678" s="28"/>
      <c r="D678" s="28"/>
      <c r="E678" s="39"/>
      <c r="F678" s="28"/>
      <c r="G678" s="28"/>
      <c r="H678" s="28">
        <v>5</v>
      </c>
      <c r="I678" s="40">
        <f t="shared" si="4"/>
        <v>0</v>
      </c>
      <c r="J678" s="56">
        <f t="shared" si="5"/>
        <v>0</v>
      </c>
      <c r="K678" s="57">
        <f>($G678+$I678)*THONG_TIN_CHUNG!B$13</f>
        <v>0</v>
      </c>
      <c r="L678" s="58">
        <v>0</v>
      </c>
      <c r="M678" s="59"/>
      <c r="N678" s="59"/>
    </row>
    <row r="679" spans="2:14" ht="96.75" customHeight="1">
      <c r="B679" s="28"/>
      <c r="C679" s="28"/>
      <c r="D679" s="28"/>
      <c r="E679" s="39"/>
      <c r="F679" s="28"/>
      <c r="G679" s="28"/>
      <c r="H679" s="28">
        <v>5</v>
      </c>
      <c r="I679" s="40">
        <f t="shared" si="4"/>
        <v>0</v>
      </c>
      <c r="J679" s="56">
        <f t="shared" si="5"/>
        <v>0</v>
      </c>
      <c r="K679" s="57">
        <f>($G679+$I679)*THONG_TIN_CHUNG!B$13</f>
        <v>0</v>
      </c>
      <c r="L679" s="58">
        <v>0</v>
      </c>
      <c r="M679" s="59"/>
      <c r="N679" s="59"/>
    </row>
    <row r="680" spans="2:14" ht="96.75" customHeight="1">
      <c r="B680" s="28"/>
      <c r="C680" s="28"/>
      <c r="D680" s="28"/>
      <c r="E680" s="39"/>
      <c r="F680" s="28"/>
      <c r="G680" s="28"/>
      <c r="H680" s="28">
        <v>5</v>
      </c>
      <c r="I680" s="40">
        <f t="shared" si="4"/>
        <v>0</v>
      </c>
      <c r="J680" s="56">
        <f t="shared" si="5"/>
        <v>0</v>
      </c>
      <c r="K680" s="57">
        <f>($G680+$I680)*THONG_TIN_CHUNG!B$13</f>
        <v>0</v>
      </c>
      <c r="L680" s="58">
        <v>0</v>
      </c>
      <c r="M680" s="59"/>
      <c r="N680" s="59"/>
    </row>
    <row r="681" spans="2:14" ht="96.75" customHeight="1">
      <c r="B681" s="28"/>
      <c r="C681" s="28"/>
      <c r="D681" s="28"/>
      <c r="E681" s="39"/>
      <c r="F681" s="28"/>
      <c r="G681" s="28"/>
      <c r="H681" s="28">
        <v>5</v>
      </c>
      <c r="I681" s="40">
        <f t="shared" si="4"/>
        <v>0</v>
      </c>
      <c r="J681" s="56">
        <f t="shared" si="5"/>
        <v>0</v>
      </c>
      <c r="K681" s="57">
        <f>($G681+$I681)*THONG_TIN_CHUNG!B$13</f>
        <v>0</v>
      </c>
      <c r="L681" s="58">
        <v>0</v>
      </c>
      <c r="M681" s="59"/>
      <c r="N681" s="59"/>
    </row>
    <row r="682" spans="2:14" ht="96.75" customHeight="1">
      <c r="B682" s="28"/>
      <c r="C682" s="28"/>
      <c r="D682" s="28"/>
      <c r="E682" s="39"/>
      <c r="F682" s="28"/>
      <c r="G682" s="28"/>
      <c r="H682" s="28">
        <v>5</v>
      </c>
      <c r="I682" s="40">
        <f t="shared" si="4"/>
        <v>0</v>
      </c>
      <c r="J682" s="56">
        <f t="shared" si="5"/>
        <v>0</v>
      </c>
      <c r="K682" s="57">
        <f>($G682+$I682)*THONG_TIN_CHUNG!B$13</f>
        <v>0</v>
      </c>
      <c r="L682" s="58">
        <v>0</v>
      </c>
      <c r="M682" s="59"/>
      <c r="N682" s="59"/>
    </row>
    <row r="683" spans="2:14" ht="96.75" customHeight="1">
      <c r="B683" s="28"/>
      <c r="C683" s="28"/>
      <c r="D683" s="28"/>
      <c r="E683" s="39"/>
      <c r="F683" s="28"/>
      <c r="G683" s="28"/>
      <c r="H683" s="28">
        <v>5</v>
      </c>
      <c r="I683" s="40">
        <f t="shared" si="4"/>
        <v>0</v>
      </c>
      <c r="J683" s="56">
        <f t="shared" si="5"/>
        <v>0</v>
      </c>
      <c r="K683" s="57">
        <f>($G683+$I683)*THONG_TIN_CHUNG!B$13</f>
        <v>0</v>
      </c>
      <c r="L683" s="58">
        <v>0</v>
      </c>
      <c r="M683" s="59"/>
      <c r="N683" s="59"/>
    </row>
    <row r="684" spans="2:14" ht="96.75" customHeight="1">
      <c r="B684" s="28"/>
      <c r="C684" s="28"/>
      <c r="D684" s="28"/>
      <c r="E684" s="39"/>
      <c r="F684" s="28"/>
      <c r="G684" s="28"/>
      <c r="H684" s="28">
        <v>5</v>
      </c>
      <c r="I684" s="40">
        <f t="shared" si="4"/>
        <v>0</v>
      </c>
      <c r="J684" s="56">
        <f t="shared" si="5"/>
        <v>0</v>
      </c>
      <c r="K684" s="57">
        <f>($G684+$I684)*THONG_TIN_CHUNG!B$13</f>
        <v>0</v>
      </c>
      <c r="L684" s="58">
        <v>0</v>
      </c>
      <c r="M684" s="59"/>
      <c r="N684" s="59"/>
    </row>
    <row r="685" spans="2:14" ht="96.75" customHeight="1">
      <c r="B685" s="28"/>
      <c r="C685" s="28"/>
      <c r="D685" s="28"/>
      <c r="E685" s="39"/>
      <c r="F685" s="28"/>
      <c r="G685" s="28"/>
      <c r="H685" s="28">
        <v>5</v>
      </c>
      <c r="I685" s="40">
        <f t="shared" si="4"/>
        <v>0</v>
      </c>
      <c r="J685" s="56">
        <f t="shared" si="5"/>
        <v>0</v>
      </c>
      <c r="K685" s="57">
        <f>($G685+$I685)*THONG_TIN_CHUNG!B$13</f>
        <v>0</v>
      </c>
      <c r="L685" s="58">
        <v>0</v>
      </c>
      <c r="M685" s="59"/>
      <c r="N685" s="59"/>
    </row>
    <row r="686" spans="2:14" ht="96.75" customHeight="1">
      <c r="B686" s="28"/>
      <c r="C686" s="28"/>
      <c r="D686" s="28"/>
      <c r="E686" s="39"/>
      <c r="F686" s="28"/>
      <c r="G686" s="28"/>
      <c r="H686" s="28">
        <v>5</v>
      </c>
      <c r="I686" s="40">
        <f t="shared" si="4"/>
        <v>0</v>
      </c>
      <c r="J686" s="56">
        <f t="shared" si="5"/>
        <v>0</v>
      </c>
      <c r="K686" s="57">
        <f>($G686+$I686)*THONG_TIN_CHUNG!B$13</f>
        <v>0</v>
      </c>
      <c r="L686" s="58">
        <v>0</v>
      </c>
      <c r="M686" s="59"/>
      <c r="N686" s="59"/>
    </row>
    <row r="687" spans="2:14" ht="96.75" customHeight="1">
      <c r="B687" s="28"/>
      <c r="C687" s="28"/>
      <c r="D687" s="28"/>
      <c r="E687" s="39"/>
      <c r="F687" s="28"/>
      <c r="G687" s="28"/>
      <c r="H687" s="28">
        <v>5</v>
      </c>
      <c r="I687" s="40">
        <f t="shared" si="4"/>
        <v>0</v>
      </c>
      <c r="J687" s="56">
        <f t="shared" si="5"/>
        <v>0</v>
      </c>
      <c r="K687" s="57">
        <f>($G687+$I687)*THONG_TIN_CHUNG!B$13</f>
        <v>0</v>
      </c>
      <c r="L687" s="58">
        <v>0</v>
      </c>
      <c r="M687" s="59"/>
      <c r="N687" s="59"/>
    </row>
    <row r="688" spans="2:14" ht="96.75" customHeight="1">
      <c r="B688" s="28"/>
      <c r="C688" s="28"/>
      <c r="D688" s="28"/>
      <c r="E688" s="39"/>
      <c r="F688" s="28"/>
      <c r="G688" s="28"/>
      <c r="H688" s="28">
        <v>5</v>
      </c>
      <c r="I688" s="40">
        <f t="shared" si="4"/>
        <v>0</v>
      </c>
      <c r="J688" s="56">
        <f t="shared" si="5"/>
        <v>0</v>
      </c>
      <c r="K688" s="57">
        <f>($G688+$I688)*THONG_TIN_CHUNG!B$13</f>
        <v>0</v>
      </c>
      <c r="L688" s="58">
        <v>0</v>
      </c>
      <c r="M688" s="59"/>
      <c r="N688" s="59"/>
    </row>
    <row r="689" spans="2:14" ht="96.75" customHeight="1">
      <c r="B689" s="28"/>
      <c r="C689" s="28"/>
      <c r="D689" s="28"/>
      <c r="E689" s="39"/>
      <c r="F689" s="28"/>
      <c r="G689" s="28"/>
      <c r="H689" s="28">
        <v>5</v>
      </c>
      <c r="I689" s="40">
        <f t="shared" si="4"/>
        <v>0</v>
      </c>
      <c r="J689" s="56">
        <f t="shared" si="5"/>
        <v>0</v>
      </c>
      <c r="K689" s="57">
        <f>($G689+$I689)*THONG_TIN_CHUNG!B$13</f>
        <v>0</v>
      </c>
      <c r="L689" s="58">
        <v>0</v>
      </c>
      <c r="M689" s="59"/>
      <c r="N689" s="59"/>
    </row>
    <row r="690" spans="2:14" ht="96.75" customHeight="1">
      <c r="B690" s="28"/>
      <c r="C690" s="28"/>
      <c r="D690" s="28"/>
      <c r="E690" s="39"/>
      <c r="F690" s="28"/>
      <c r="G690" s="28"/>
      <c r="H690" s="28">
        <v>5</v>
      </c>
      <c r="I690" s="40">
        <f t="shared" si="4"/>
        <v>0</v>
      </c>
      <c r="J690" s="56">
        <f t="shared" si="5"/>
        <v>0</v>
      </c>
      <c r="K690" s="57">
        <f>($G690+$I690)*THONG_TIN_CHUNG!B$13</f>
        <v>0</v>
      </c>
      <c r="L690" s="58">
        <v>0</v>
      </c>
      <c r="M690" s="59"/>
      <c r="N690" s="59"/>
    </row>
    <row r="691" spans="2:14" ht="96.75" customHeight="1">
      <c r="B691" s="28"/>
      <c r="C691" s="28"/>
      <c r="D691" s="28"/>
      <c r="E691" s="39"/>
      <c r="F691" s="28"/>
      <c r="G691" s="28"/>
      <c r="H691" s="28">
        <v>5</v>
      </c>
      <c r="I691" s="40">
        <f t="shared" si="4"/>
        <v>0</v>
      </c>
      <c r="J691" s="56">
        <f t="shared" si="5"/>
        <v>0</v>
      </c>
      <c r="K691" s="57">
        <f>($G691+$I691)*THONG_TIN_CHUNG!B$13</f>
        <v>0</v>
      </c>
      <c r="L691" s="58">
        <v>0</v>
      </c>
      <c r="M691" s="59"/>
      <c r="N691" s="59"/>
    </row>
    <row r="692" spans="2:14" ht="96.75" customHeight="1">
      <c r="B692" s="28"/>
      <c r="C692" s="28"/>
      <c r="D692" s="28"/>
      <c r="E692" s="39"/>
      <c r="F692" s="28"/>
      <c r="G692" s="28"/>
      <c r="H692" s="28">
        <v>5</v>
      </c>
      <c r="I692" s="40">
        <f t="shared" si="4"/>
        <v>0</v>
      </c>
      <c r="J692" s="56">
        <f t="shared" si="5"/>
        <v>0</v>
      </c>
      <c r="K692" s="57">
        <f>($G692+$I692)*THONG_TIN_CHUNG!B$13</f>
        <v>0</v>
      </c>
      <c r="L692" s="58">
        <v>0</v>
      </c>
      <c r="M692" s="59"/>
      <c r="N692" s="59"/>
    </row>
    <row r="693" spans="2:14" ht="96.75" customHeight="1">
      <c r="B693" s="28"/>
      <c r="C693" s="28"/>
      <c r="D693" s="28"/>
      <c r="E693" s="39"/>
      <c r="F693" s="28"/>
      <c r="G693" s="28"/>
      <c r="H693" s="28">
        <v>5</v>
      </c>
      <c r="I693" s="40">
        <f t="shared" si="4"/>
        <v>0</v>
      </c>
      <c r="J693" s="56">
        <f t="shared" si="5"/>
        <v>0</v>
      </c>
      <c r="K693" s="57">
        <f>($G693+$I693)*THONG_TIN_CHUNG!B$13</f>
        <v>0</v>
      </c>
      <c r="L693" s="58">
        <v>0</v>
      </c>
      <c r="M693" s="59"/>
      <c r="N693" s="59"/>
    </row>
    <row r="694" spans="2:14" ht="96.75" customHeight="1">
      <c r="B694" s="28"/>
      <c r="C694" s="28"/>
      <c r="D694" s="28"/>
      <c r="E694" s="39"/>
      <c r="F694" s="28"/>
      <c r="G694" s="28"/>
      <c r="H694" s="28">
        <v>5</v>
      </c>
      <c r="I694" s="40">
        <f t="shared" si="4"/>
        <v>0</v>
      </c>
      <c r="J694" s="56">
        <f t="shared" si="5"/>
        <v>0</v>
      </c>
      <c r="K694" s="57">
        <f>($G694+$I694)*THONG_TIN_CHUNG!B$13</f>
        <v>0</v>
      </c>
      <c r="L694" s="58">
        <v>0</v>
      </c>
      <c r="M694" s="59"/>
      <c r="N694" s="59"/>
    </row>
    <row r="695" spans="2:14" ht="96.75" customHeight="1">
      <c r="B695" s="28"/>
      <c r="C695" s="28"/>
      <c r="D695" s="28"/>
      <c r="E695" s="39"/>
      <c r="F695" s="28"/>
      <c r="G695" s="28"/>
      <c r="H695" s="28">
        <v>5</v>
      </c>
      <c r="I695" s="40">
        <f t="shared" si="4"/>
        <v>0</v>
      </c>
      <c r="J695" s="56">
        <f t="shared" si="5"/>
        <v>0</v>
      </c>
      <c r="K695" s="57">
        <f>($G695+$I695)*THONG_TIN_CHUNG!B$13</f>
        <v>0</v>
      </c>
      <c r="L695" s="58">
        <v>0</v>
      </c>
      <c r="M695" s="59"/>
      <c r="N695" s="59"/>
    </row>
    <row r="696" spans="2:14" ht="96.75" customHeight="1">
      <c r="B696" s="28"/>
      <c r="C696" s="28"/>
      <c r="D696" s="28"/>
      <c r="E696" s="39"/>
      <c r="F696" s="28"/>
      <c r="G696" s="28"/>
      <c r="H696" s="28">
        <v>5</v>
      </c>
      <c r="I696" s="40">
        <f t="shared" si="4"/>
        <v>0</v>
      </c>
      <c r="J696" s="56">
        <f t="shared" si="5"/>
        <v>0</v>
      </c>
      <c r="K696" s="57">
        <f>($G696+$I696)*THONG_TIN_CHUNG!B$13</f>
        <v>0</v>
      </c>
      <c r="L696" s="58">
        <v>0</v>
      </c>
      <c r="M696" s="59"/>
      <c r="N696" s="59"/>
    </row>
    <row r="697" spans="2:14" ht="96.75" customHeight="1">
      <c r="B697" s="28"/>
      <c r="C697" s="28"/>
      <c r="D697" s="28"/>
      <c r="E697" s="39"/>
      <c r="F697" s="28"/>
      <c r="G697" s="28"/>
      <c r="H697" s="28">
        <v>5</v>
      </c>
      <c r="I697" s="40">
        <f t="shared" si="4"/>
        <v>0</v>
      </c>
      <c r="J697" s="56">
        <f t="shared" si="5"/>
        <v>0</v>
      </c>
      <c r="K697" s="57">
        <f>($G697+$I697)*THONG_TIN_CHUNG!B$13</f>
        <v>0</v>
      </c>
      <c r="L697" s="58">
        <v>0</v>
      </c>
      <c r="M697" s="59"/>
      <c r="N697" s="59"/>
    </row>
    <row r="698" spans="2:14" ht="96.75" customHeight="1">
      <c r="B698" s="28"/>
      <c r="C698" s="28"/>
      <c r="D698" s="28"/>
      <c r="E698" s="39"/>
      <c r="F698" s="28"/>
      <c r="G698" s="28"/>
      <c r="H698" s="28">
        <v>5</v>
      </c>
      <c r="I698" s="40">
        <f t="shared" si="4"/>
        <v>0</v>
      </c>
      <c r="J698" s="56">
        <f t="shared" si="5"/>
        <v>0</v>
      </c>
      <c r="K698" s="57">
        <f>($G698+$I698)*THONG_TIN_CHUNG!B$13</f>
        <v>0</v>
      </c>
      <c r="L698" s="58">
        <v>0</v>
      </c>
      <c r="M698" s="59"/>
      <c r="N698" s="59"/>
    </row>
    <row r="699" spans="2:14" ht="96.75" customHeight="1">
      <c r="B699" s="28"/>
      <c r="C699" s="28"/>
      <c r="D699" s="28"/>
      <c r="E699" s="39"/>
      <c r="F699" s="28"/>
      <c r="G699" s="28"/>
      <c r="H699" s="28">
        <v>5</v>
      </c>
      <c r="I699" s="40">
        <f t="shared" si="4"/>
        <v>0</v>
      </c>
      <c r="J699" s="56">
        <f t="shared" si="5"/>
        <v>0</v>
      </c>
      <c r="K699" s="57">
        <f>($G699+$I699)*THONG_TIN_CHUNG!B$13</f>
        <v>0</v>
      </c>
      <c r="L699" s="58">
        <v>0</v>
      </c>
      <c r="M699" s="59"/>
      <c r="N699" s="59"/>
    </row>
    <row r="700" spans="2:14" ht="96.75" customHeight="1">
      <c r="B700" s="28"/>
      <c r="C700" s="28"/>
      <c r="D700" s="28"/>
      <c r="E700" s="39"/>
      <c r="F700" s="28"/>
      <c r="G700" s="28"/>
      <c r="H700" s="28">
        <v>5</v>
      </c>
      <c r="I700" s="40">
        <f t="shared" si="4"/>
        <v>0</v>
      </c>
      <c r="J700" s="56">
        <f t="shared" si="5"/>
        <v>0</v>
      </c>
      <c r="K700" s="57">
        <f>($G700+$I700)*THONG_TIN_CHUNG!B$13</f>
        <v>0</v>
      </c>
      <c r="L700" s="58">
        <v>0</v>
      </c>
      <c r="M700" s="59"/>
      <c r="N700" s="59"/>
    </row>
    <row r="701" spans="2:14" ht="96.75" customHeight="1">
      <c r="B701" s="28"/>
      <c r="C701" s="28"/>
      <c r="D701" s="28"/>
      <c r="E701" s="39"/>
      <c r="F701" s="28"/>
      <c r="G701" s="28"/>
      <c r="H701" s="28">
        <v>5</v>
      </c>
      <c r="I701" s="40">
        <f t="shared" si="4"/>
        <v>0</v>
      </c>
      <c r="J701" s="56">
        <f t="shared" si="5"/>
        <v>0</v>
      </c>
      <c r="K701" s="57">
        <f>($G701+$I701)*THONG_TIN_CHUNG!B$13</f>
        <v>0</v>
      </c>
      <c r="L701" s="58">
        <v>0</v>
      </c>
      <c r="M701" s="59"/>
      <c r="N701" s="59"/>
    </row>
    <row r="702" spans="2:14" ht="96.75" customHeight="1">
      <c r="B702" s="28"/>
      <c r="C702" s="28"/>
      <c r="D702" s="28"/>
      <c r="E702" s="39"/>
      <c r="F702" s="28"/>
      <c r="G702" s="28"/>
      <c r="H702" s="28">
        <v>5</v>
      </c>
      <c r="I702" s="40">
        <f t="shared" si="4"/>
        <v>0</v>
      </c>
      <c r="J702" s="56">
        <f t="shared" si="5"/>
        <v>0</v>
      </c>
      <c r="K702" s="57">
        <f>($G702+$I702)*THONG_TIN_CHUNG!B$13</f>
        <v>0</v>
      </c>
      <c r="L702" s="58">
        <v>0</v>
      </c>
      <c r="M702" s="59"/>
      <c r="N702" s="59"/>
    </row>
    <row r="703" spans="2:14" ht="96.75" customHeight="1">
      <c r="B703" s="28"/>
      <c r="C703" s="28"/>
      <c r="D703" s="28"/>
      <c r="E703" s="39"/>
      <c r="F703" s="28"/>
      <c r="G703" s="28"/>
      <c r="H703" s="28">
        <v>5</v>
      </c>
      <c r="I703" s="40">
        <f t="shared" si="4"/>
        <v>0</v>
      </c>
      <c r="J703" s="56">
        <f t="shared" si="5"/>
        <v>0</v>
      </c>
      <c r="K703" s="57">
        <f>($G703+$I703)*THONG_TIN_CHUNG!B$13</f>
        <v>0</v>
      </c>
      <c r="L703" s="58">
        <v>0</v>
      </c>
      <c r="M703" s="59"/>
      <c r="N703" s="59"/>
    </row>
    <row r="704" spans="2:14" ht="96.75" customHeight="1">
      <c r="B704" s="28"/>
      <c r="C704" s="28"/>
      <c r="D704" s="28"/>
      <c r="E704" s="39"/>
      <c r="F704" s="28"/>
      <c r="G704" s="28"/>
      <c r="H704" s="28">
        <v>5</v>
      </c>
      <c r="I704" s="40">
        <f t="shared" si="4"/>
        <v>0</v>
      </c>
      <c r="J704" s="56">
        <f t="shared" si="5"/>
        <v>0</v>
      </c>
      <c r="K704" s="57">
        <f>($G704+$I704)*THONG_TIN_CHUNG!B$13</f>
        <v>0</v>
      </c>
      <c r="L704" s="58">
        <v>0</v>
      </c>
      <c r="M704" s="59"/>
      <c r="N704" s="59"/>
    </row>
    <row r="705" spans="2:14" ht="96.75" customHeight="1">
      <c r="B705" s="28"/>
      <c r="C705" s="28"/>
      <c r="D705" s="28"/>
      <c r="E705" s="39"/>
      <c r="F705" s="28"/>
      <c r="G705" s="28"/>
      <c r="H705" s="28">
        <v>5</v>
      </c>
      <c r="I705" s="40">
        <f t="shared" si="4"/>
        <v>0</v>
      </c>
      <c r="J705" s="56">
        <f t="shared" si="5"/>
        <v>0</v>
      </c>
      <c r="K705" s="57">
        <f>($G705+$I705)*THONG_TIN_CHUNG!B$13</f>
        <v>0</v>
      </c>
      <c r="L705" s="58">
        <v>0</v>
      </c>
      <c r="M705" s="59"/>
      <c r="N705" s="59"/>
    </row>
    <row r="706" spans="2:14" ht="96.75" customHeight="1">
      <c r="B706" s="28"/>
      <c r="C706" s="28"/>
      <c r="D706" s="28"/>
      <c r="E706" s="39"/>
      <c r="F706" s="28"/>
      <c r="G706" s="28"/>
      <c r="H706" s="28">
        <v>5</v>
      </c>
      <c r="I706" s="40">
        <f t="shared" si="4"/>
        <v>0</v>
      </c>
      <c r="J706" s="56">
        <f t="shared" si="5"/>
        <v>0</v>
      </c>
      <c r="K706" s="57">
        <f>($G706+$I706)*THONG_TIN_CHUNG!B$13</f>
        <v>0</v>
      </c>
      <c r="L706" s="58">
        <v>0</v>
      </c>
      <c r="M706" s="59"/>
      <c r="N706" s="59"/>
    </row>
    <row r="707" spans="2:14" ht="96.75" customHeight="1">
      <c r="B707" s="28"/>
      <c r="C707" s="28"/>
      <c r="D707" s="28"/>
      <c r="E707" s="39"/>
      <c r="F707" s="28"/>
      <c r="G707" s="28"/>
      <c r="H707" s="28">
        <v>5</v>
      </c>
      <c r="I707" s="40">
        <f t="shared" si="4"/>
        <v>0</v>
      </c>
      <c r="J707" s="56">
        <f t="shared" si="5"/>
        <v>0</v>
      </c>
      <c r="K707" s="57">
        <f>($G707+$I707)*THONG_TIN_CHUNG!B$13</f>
        <v>0</v>
      </c>
      <c r="L707" s="58">
        <v>0</v>
      </c>
      <c r="M707" s="59"/>
      <c r="N707" s="59"/>
    </row>
    <row r="708" spans="2:14" ht="96.75" customHeight="1">
      <c r="B708" s="28"/>
      <c r="C708" s="28"/>
      <c r="D708" s="28"/>
      <c r="E708" s="39"/>
      <c r="F708" s="28"/>
      <c r="G708" s="28"/>
      <c r="H708" s="28">
        <v>5</v>
      </c>
      <c r="I708" s="40">
        <f t="shared" si="4"/>
        <v>0</v>
      </c>
      <c r="J708" s="56">
        <f t="shared" si="5"/>
        <v>0</v>
      </c>
      <c r="K708" s="57">
        <f>($G708+$I708)*THONG_TIN_CHUNG!B$13</f>
        <v>0</v>
      </c>
      <c r="L708" s="58">
        <v>0</v>
      </c>
      <c r="M708" s="59"/>
      <c r="N708" s="59"/>
    </row>
    <row r="709" spans="2:14" ht="96.75" customHeight="1">
      <c r="B709" s="28"/>
      <c r="C709" s="28"/>
      <c r="D709" s="28"/>
      <c r="E709" s="39"/>
      <c r="F709" s="28"/>
      <c r="G709" s="28"/>
      <c r="H709" s="28">
        <v>5</v>
      </c>
      <c r="I709" s="40">
        <f t="shared" si="4"/>
        <v>0</v>
      </c>
      <c r="J709" s="56">
        <f t="shared" si="5"/>
        <v>0</v>
      </c>
      <c r="K709" s="57">
        <f>($G709+$I709)*THONG_TIN_CHUNG!B$13</f>
        <v>0</v>
      </c>
      <c r="L709" s="58">
        <v>0</v>
      </c>
      <c r="M709" s="59"/>
      <c r="N709" s="59"/>
    </row>
    <row r="710" spans="2:14" ht="96.75" customHeight="1">
      <c r="B710" s="28"/>
      <c r="C710" s="28"/>
      <c r="D710" s="28"/>
      <c r="E710" s="39"/>
      <c r="F710" s="28"/>
      <c r="G710" s="28"/>
      <c r="H710" s="28">
        <v>5</v>
      </c>
      <c r="I710" s="40">
        <f t="shared" si="4"/>
        <v>0</v>
      </c>
      <c r="J710" s="56">
        <f t="shared" si="5"/>
        <v>0</v>
      </c>
      <c r="K710" s="57">
        <f>($G710+$I710)*THONG_TIN_CHUNG!B$13</f>
        <v>0</v>
      </c>
      <c r="L710" s="58">
        <v>0</v>
      </c>
      <c r="M710" s="59"/>
      <c r="N710" s="59"/>
    </row>
    <row r="711" spans="2:14" ht="96.75" customHeight="1">
      <c r="B711" s="28"/>
      <c r="C711" s="28"/>
      <c r="D711" s="28"/>
      <c r="E711" s="39"/>
      <c r="F711" s="28"/>
      <c r="G711" s="28"/>
      <c r="H711" s="28">
        <v>5</v>
      </c>
      <c r="I711" s="40">
        <f t="shared" si="4"/>
        <v>0</v>
      </c>
      <c r="J711" s="56">
        <f t="shared" si="5"/>
        <v>0</v>
      </c>
      <c r="K711" s="57">
        <f>($G711+$I711)*THONG_TIN_CHUNG!B$13</f>
        <v>0</v>
      </c>
      <c r="L711" s="58">
        <v>0</v>
      </c>
      <c r="M711" s="59"/>
      <c r="N711" s="59"/>
    </row>
    <row r="712" spans="2:14" ht="96.75" customHeight="1">
      <c r="B712" s="28"/>
      <c r="C712" s="28"/>
      <c r="D712" s="28"/>
      <c r="E712" s="39"/>
      <c r="F712" s="28"/>
      <c r="G712" s="28"/>
      <c r="H712" s="28">
        <v>5</v>
      </c>
      <c r="I712" s="40">
        <f t="shared" si="4"/>
        <v>0</v>
      </c>
      <c r="J712" s="56">
        <f t="shared" si="5"/>
        <v>0</v>
      </c>
      <c r="K712" s="57">
        <f>($G712+$I712)*THONG_TIN_CHUNG!B$13</f>
        <v>0</v>
      </c>
      <c r="L712" s="58">
        <v>0</v>
      </c>
      <c r="M712" s="59"/>
      <c r="N712" s="59"/>
    </row>
    <row r="713" spans="2:14" ht="96.75" customHeight="1">
      <c r="B713" s="28"/>
      <c r="C713" s="28"/>
      <c r="D713" s="28"/>
      <c r="E713" s="39"/>
      <c r="F713" s="28"/>
      <c r="G713" s="28"/>
      <c r="H713" s="28">
        <v>5</v>
      </c>
      <c r="I713" s="40">
        <f t="shared" si="4"/>
        <v>0</v>
      </c>
      <c r="J713" s="56">
        <f t="shared" si="5"/>
        <v>0</v>
      </c>
      <c r="K713" s="57">
        <f>($G713+$I713)*THONG_TIN_CHUNG!B$13</f>
        <v>0</v>
      </c>
      <c r="L713" s="58">
        <v>0</v>
      </c>
      <c r="M713" s="59"/>
      <c r="N713" s="59"/>
    </row>
    <row r="714" spans="2:14" ht="96.75" customHeight="1">
      <c r="B714" s="28"/>
      <c r="C714" s="28"/>
      <c r="D714" s="28"/>
      <c r="E714" s="39"/>
      <c r="F714" s="28"/>
      <c r="G714" s="28"/>
      <c r="H714" s="28">
        <v>5</v>
      </c>
      <c r="I714" s="40">
        <f t="shared" si="4"/>
        <v>0</v>
      </c>
      <c r="J714" s="56">
        <f t="shared" si="5"/>
        <v>0</v>
      </c>
      <c r="K714" s="57">
        <f>($G714+$I714)*THONG_TIN_CHUNG!B$13</f>
        <v>0</v>
      </c>
      <c r="L714" s="58">
        <v>0</v>
      </c>
      <c r="M714" s="59"/>
      <c r="N714" s="59"/>
    </row>
    <row r="715" spans="2:14" ht="96.75" customHeight="1">
      <c r="B715" s="28"/>
      <c r="C715" s="28"/>
      <c r="D715" s="28"/>
      <c r="E715" s="39"/>
      <c r="F715" s="28"/>
      <c r="G715" s="28"/>
      <c r="H715" s="28">
        <v>5</v>
      </c>
      <c r="I715" s="40">
        <f t="shared" si="4"/>
        <v>0</v>
      </c>
      <c r="J715" s="56">
        <f t="shared" si="5"/>
        <v>0</v>
      </c>
      <c r="K715" s="57">
        <f>($G715+$I715)*THONG_TIN_CHUNG!B$13</f>
        <v>0</v>
      </c>
      <c r="L715" s="58">
        <v>0</v>
      </c>
      <c r="M715" s="59"/>
      <c r="N715" s="59"/>
    </row>
    <row r="716" spans="2:14" ht="96.75" customHeight="1">
      <c r="B716" s="28"/>
      <c r="C716" s="28"/>
      <c r="D716" s="28"/>
      <c r="E716" s="39"/>
      <c r="F716" s="28"/>
      <c r="G716" s="28"/>
      <c r="H716" s="28">
        <v>5</v>
      </c>
      <c r="I716" s="40">
        <f t="shared" si="4"/>
        <v>0</v>
      </c>
      <c r="J716" s="56">
        <f t="shared" si="5"/>
        <v>0</v>
      </c>
      <c r="K716" s="57">
        <f>($G716+$I716)*THONG_TIN_CHUNG!B$13</f>
        <v>0</v>
      </c>
      <c r="L716" s="58">
        <v>0</v>
      </c>
      <c r="M716" s="59"/>
      <c r="N716" s="59"/>
    </row>
    <row r="717" spans="2:14" ht="96.75" customHeight="1">
      <c r="B717" s="28"/>
      <c r="C717" s="28"/>
      <c r="D717" s="28"/>
      <c r="E717" s="39"/>
      <c r="F717" s="28"/>
      <c r="G717" s="28"/>
      <c r="H717" s="28">
        <v>5</v>
      </c>
      <c r="I717" s="40">
        <f t="shared" si="4"/>
        <v>0</v>
      </c>
      <c r="J717" s="56">
        <f t="shared" si="5"/>
        <v>0</v>
      </c>
      <c r="K717" s="57">
        <f>($G717+$I717)*THONG_TIN_CHUNG!B$13</f>
        <v>0</v>
      </c>
      <c r="L717" s="58">
        <v>0</v>
      </c>
      <c r="M717" s="59"/>
      <c r="N717" s="59"/>
    </row>
    <row r="718" spans="2:14" ht="96.75" customHeight="1">
      <c r="B718" s="28"/>
      <c r="C718" s="28"/>
      <c r="D718" s="28"/>
      <c r="E718" s="39"/>
      <c r="F718" s="28"/>
      <c r="G718" s="28"/>
      <c r="H718" s="28">
        <v>5</v>
      </c>
      <c r="I718" s="40">
        <f t="shared" si="4"/>
        <v>0</v>
      </c>
      <c r="J718" s="56">
        <f t="shared" si="5"/>
        <v>0</v>
      </c>
      <c r="K718" s="57">
        <f>($G718+$I718)*THONG_TIN_CHUNG!B$13</f>
        <v>0</v>
      </c>
      <c r="L718" s="58">
        <v>0</v>
      </c>
      <c r="M718" s="59"/>
      <c r="N718" s="59"/>
    </row>
    <row r="719" spans="2:14" ht="96.75" customHeight="1">
      <c r="B719" s="28"/>
      <c r="C719" s="28"/>
      <c r="D719" s="28"/>
      <c r="E719" s="39"/>
      <c r="F719" s="28"/>
      <c r="G719" s="28"/>
      <c r="H719" s="28">
        <v>5</v>
      </c>
      <c r="I719" s="40">
        <f t="shared" si="4"/>
        <v>0</v>
      </c>
      <c r="J719" s="56">
        <f t="shared" si="5"/>
        <v>0</v>
      </c>
      <c r="K719" s="57">
        <f>($G719+$I719)*THONG_TIN_CHUNG!B$13</f>
        <v>0</v>
      </c>
      <c r="L719" s="58">
        <v>0</v>
      </c>
      <c r="M719" s="59"/>
      <c r="N719" s="59"/>
    </row>
    <row r="720" spans="2:14" ht="96.75" customHeight="1">
      <c r="B720" s="28"/>
      <c r="C720" s="28"/>
      <c r="D720" s="28"/>
      <c r="E720" s="39"/>
      <c r="F720" s="28"/>
      <c r="G720" s="28"/>
      <c r="H720" s="28">
        <v>5</v>
      </c>
      <c r="I720" s="40">
        <f t="shared" si="4"/>
        <v>0</v>
      </c>
      <c r="J720" s="56">
        <f t="shared" si="5"/>
        <v>0</v>
      </c>
      <c r="K720" s="57">
        <f>($G720+$I720)*THONG_TIN_CHUNG!B$13</f>
        <v>0</v>
      </c>
      <c r="L720" s="58">
        <v>0</v>
      </c>
      <c r="M720" s="59"/>
      <c r="N720" s="59"/>
    </row>
    <row r="721" spans="2:14" ht="96.75" customHeight="1">
      <c r="B721" s="28"/>
      <c r="C721" s="28"/>
      <c r="D721" s="28"/>
      <c r="E721" s="39"/>
      <c r="F721" s="28"/>
      <c r="G721" s="28"/>
      <c r="H721" s="28">
        <v>5</v>
      </c>
      <c r="I721" s="40">
        <f t="shared" si="4"/>
        <v>0</v>
      </c>
      <c r="J721" s="56">
        <f t="shared" si="5"/>
        <v>0</v>
      </c>
      <c r="K721" s="57">
        <f>($G721+$I721)*THONG_TIN_CHUNG!B$13</f>
        <v>0</v>
      </c>
      <c r="L721" s="58">
        <v>0</v>
      </c>
      <c r="M721" s="59"/>
      <c r="N721" s="59"/>
    </row>
    <row r="722" spans="2:14" ht="96.75" customHeight="1">
      <c r="B722" s="28"/>
      <c r="C722" s="28"/>
      <c r="D722" s="28"/>
      <c r="E722" s="39"/>
      <c r="F722" s="28"/>
      <c r="G722" s="28"/>
      <c r="H722" s="28">
        <v>5</v>
      </c>
      <c r="I722" s="40">
        <f t="shared" si="4"/>
        <v>0</v>
      </c>
      <c r="J722" s="56">
        <f t="shared" si="5"/>
        <v>0</v>
      </c>
      <c r="K722" s="57">
        <f>($G722+$I722)*THONG_TIN_CHUNG!B$13</f>
        <v>0</v>
      </c>
      <c r="L722" s="58">
        <v>0</v>
      </c>
      <c r="M722" s="59"/>
      <c r="N722" s="59"/>
    </row>
    <row r="723" spans="2:14" ht="96.75" customHeight="1">
      <c r="B723" s="28"/>
      <c r="C723" s="28"/>
      <c r="D723" s="28"/>
      <c r="E723" s="39"/>
      <c r="F723" s="28"/>
      <c r="G723" s="28"/>
      <c r="H723" s="28">
        <v>5</v>
      </c>
      <c r="I723" s="40">
        <f t="shared" si="4"/>
        <v>0</v>
      </c>
      <c r="J723" s="56">
        <f t="shared" si="5"/>
        <v>0</v>
      </c>
      <c r="K723" s="57">
        <f>($G723+$I723)*THONG_TIN_CHUNG!B$13</f>
        <v>0</v>
      </c>
      <c r="L723" s="58">
        <v>0</v>
      </c>
      <c r="M723" s="59"/>
      <c r="N723" s="59"/>
    </row>
    <row r="724" spans="2:14" ht="96.75" customHeight="1">
      <c r="B724" s="28"/>
      <c r="C724" s="28"/>
      <c r="D724" s="28"/>
      <c r="E724" s="39"/>
      <c r="F724" s="28"/>
      <c r="G724" s="28"/>
      <c r="H724" s="28">
        <v>5</v>
      </c>
      <c r="I724" s="40">
        <f t="shared" si="4"/>
        <v>0</v>
      </c>
      <c r="J724" s="56">
        <f t="shared" si="5"/>
        <v>0</v>
      </c>
      <c r="K724" s="57">
        <f>($G724+$I724)*THONG_TIN_CHUNG!B$13</f>
        <v>0</v>
      </c>
      <c r="L724" s="58">
        <v>0</v>
      </c>
      <c r="M724" s="59"/>
      <c r="N724" s="59"/>
    </row>
    <row r="725" spans="2:14" ht="96.75" customHeight="1">
      <c r="B725" s="28"/>
      <c r="C725" s="28"/>
      <c r="D725" s="28"/>
      <c r="E725" s="39"/>
      <c r="F725" s="28"/>
      <c r="G725" s="28"/>
      <c r="H725" s="28">
        <v>5</v>
      </c>
      <c r="I725" s="40">
        <f t="shared" si="4"/>
        <v>0</v>
      </c>
      <c r="J725" s="56">
        <f t="shared" si="5"/>
        <v>0</v>
      </c>
      <c r="K725" s="57">
        <f>($G725+$I725)*THONG_TIN_CHUNG!B$13</f>
        <v>0</v>
      </c>
      <c r="L725" s="58">
        <v>0</v>
      </c>
      <c r="M725" s="59"/>
      <c r="N725" s="59"/>
    </row>
    <row r="726" spans="2:14" ht="96.75" customHeight="1">
      <c r="B726" s="28"/>
      <c r="C726" s="28"/>
      <c r="D726" s="28"/>
      <c r="E726" s="39"/>
      <c r="F726" s="28"/>
      <c r="G726" s="28"/>
      <c r="H726" s="28">
        <v>5</v>
      </c>
      <c r="I726" s="40">
        <f t="shared" si="4"/>
        <v>0</v>
      </c>
      <c r="J726" s="56">
        <f t="shared" si="5"/>
        <v>0</v>
      </c>
      <c r="K726" s="57">
        <f>($G726+$I726)*THONG_TIN_CHUNG!B$13</f>
        <v>0</v>
      </c>
      <c r="L726" s="58">
        <v>0</v>
      </c>
      <c r="M726" s="59"/>
      <c r="N726" s="59"/>
    </row>
    <row r="727" spans="2:14" ht="96.75" customHeight="1">
      <c r="B727" s="28"/>
      <c r="C727" s="28"/>
      <c r="D727" s="28"/>
      <c r="E727" s="39"/>
      <c r="F727" s="28"/>
      <c r="G727" s="28"/>
      <c r="H727" s="28">
        <v>5</v>
      </c>
      <c r="I727" s="40">
        <f t="shared" si="4"/>
        <v>0</v>
      </c>
      <c r="J727" s="56">
        <f t="shared" si="5"/>
        <v>0</v>
      </c>
      <c r="K727" s="57">
        <f>($G727+$I727)*THONG_TIN_CHUNG!B$13</f>
        <v>0</v>
      </c>
      <c r="L727" s="58">
        <v>0</v>
      </c>
      <c r="M727" s="59"/>
      <c r="N727" s="59"/>
    </row>
    <row r="728" spans="2:14" ht="96.75" customHeight="1">
      <c r="B728" s="28"/>
      <c r="C728" s="28"/>
      <c r="D728" s="28"/>
      <c r="E728" s="39"/>
      <c r="F728" s="28"/>
      <c r="G728" s="28"/>
      <c r="H728" s="28">
        <v>5</v>
      </c>
      <c r="I728" s="40">
        <f t="shared" si="4"/>
        <v>0</v>
      </c>
      <c r="J728" s="56">
        <f t="shared" si="5"/>
        <v>0</v>
      </c>
      <c r="K728" s="57">
        <f>($G728+$I728)*THONG_TIN_CHUNG!B$13</f>
        <v>0</v>
      </c>
      <c r="L728" s="58">
        <v>0</v>
      </c>
      <c r="M728" s="59"/>
      <c r="N728" s="59"/>
    </row>
    <row r="729" spans="2:14" ht="96.75" customHeight="1">
      <c r="B729" s="28"/>
      <c r="C729" s="28"/>
      <c r="D729" s="28"/>
      <c r="E729" s="39"/>
      <c r="F729" s="28"/>
      <c r="G729" s="28"/>
      <c r="H729" s="28">
        <v>5</v>
      </c>
      <c r="I729" s="40">
        <f t="shared" si="4"/>
        <v>0</v>
      </c>
      <c r="J729" s="56">
        <f t="shared" si="5"/>
        <v>0</v>
      </c>
      <c r="K729" s="57">
        <f>($G729+$I729)*THONG_TIN_CHUNG!B$13</f>
        <v>0</v>
      </c>
      <c r="L729" s="58">
        <v>0</v>
      </c>
      <c r="M729" s="59"/>
      <c r="N729" s="59"/>
    </row>
    <row r="730" spans="2:14" ht="96.75" customHeight="1">
      <c r="B730" s="28"/>
      <c r="C730" s="28"/>
      <c r="D730" s="28"/>
      <c r="E730" s="39"/>
      <c r="F730" s="28"/>
      <c r="G730" s="28"/>
      <c r="H730" s="28">
        <v>5</v>
      </c>
      <c r="I730" s="40">
        <f t="shared" si="4"/>
        <v>0</v>
      </c>
      <c r="J730" s="56">
        <f t="shared" si="5"/>
        <v>0</v>
      </c>
      <c r="K730" s="57">
        <f>($G730+$I730)*THONG_TIN_CHUNG!B$13</f>
        <v>0</v>
      </c>
      <c r="L730" s="58">
        <v>0</v>
      </c>
      <c r="M730" s="59"/>
      <c r="N730" s="59"/>
    </row>
    <row r="731" spans="2:14" ht="96.75" customHeight="1">
      <c r="B731" s="28"/>
      <c r="C731" s="28"/>
      <c r="D731" s="28"/>
      <c r="E731" s="39"/>
      <c r="F731" s="28"/>
      <c r="G731" s="28"/>
      <c r="H731" s="28">
        <v>5</v>
      </c>
      <c r="I731" s="40">
        <f t="shared" si="4"/>
        <v>0</v>
      </c>
      <c r="J731" s="56">
        <f t="shared" si="5"/>
        <v>0</v>
      </c>
      <c r="K731" s="57">
        <f>($G731+$I731)*THONG_TIN_CHUNG!B$13</f>
        <v>0</v>
      </c>
      <c r="L731" s="58">
        <v>0</v>
      </c>
      <c r="M731" s="59"/>
      <c r="N731" s="59"/>
    </row>
    <row r="732" spans="2:14" ht="96.75" customHeight="1">
      <c r="B732" s="28"/>
      <c r="C732" s="28"/>
      <c r="D732" s="28"/>
      <c r="E732" s="39"/>
      <c r="F732" s="28"/>
      <c r="G732" s="28"/>
      <c r="H732" s="28">
        <v>5</v>
      </c>
      <c r="I732" s="40">
        <f t="shared" si="4"/>
        <v>0</v>
      </c>
      <c r="J732" s="56">
        <f t="shared" si="5"/>
        <v>0</v>
      </c>
      <c r="K732" s="57">
        <f>($G732+$I732)*THONG_TIN_CHUNG!B$13</f>
        <v>0</v>
      </c>
      <c r="L732" s="58">
        <v>0</v>
      </c>
      <c r="M732" s="59"/>
      <c r="N732" s="59"/>
    </row>
    <row r="733" spans="2:14" ht="96.75" customHeight="1">
      <c r="B733" s="28"/>
      <c r="C733" s="28"/>
      <c r="D733" s="28"/>
      <c r="E733" s="39"/>
      <c r="F733" s="28"/>
      <c r="G733" s="28"/>
      <c r="H733" s="28">
        <v>5</v>
      </c>
      <c r="I733" s="40">
        <f t="shared" si="4"/>
        <v>0</v>
      </c>
      <c r="J733" s="56">
        <f t="shared" si="5"/>
        <v>0</v>
      </c>
      <c r="K733" s="57">
        <f>($G733+$I733)*THONG_TIN_CHUNG!B$13</f>
        <v>0</v>
      </c>
      <c r="L733" s="58">
        <v>0</v>
      </c>
      <c r="M733" s="59"/>
      <c r="N733" s="59"/>
    </row>
    <row r="734" spans="2:14" ht="96.75" customHeight="1">
      <c r="B734" s="28"/>
      <c r="C734" s="28"/>
      <c r="D734" s="28"/>
      <c r="E734" s="39"/>
      <c r="F734" s="28"/>
      <c r="G734" s="28"/>
      <c r="H734" s="28">
        <v>5</v>
      </c>
      <c r="I734" s="40">
        <f t="shared" si="4"/>
        <v>0</v>
      </c>
      <c r="J734" s="56">
        <f t="shared" si="5"/>
        <v>0</v>
      </c>
      <c r="K734" s="57">
        <f>($G734+$I734)*THONG_TIN_CHUNG!B$13</f>
        <v>0</v>
      </c>
      <c r="L734" s="58">
        <v>0</v>
      </c>
      <c r="M734" s="59"/>
      <c r="N734" s="59"/>
    </row>
    <row r="735" spans="2:14" ht="96.75" customHeight="1">
      <c r="B735" s="28"/>
      <c r="C735" s="28"/>
      <c r="D735" s="28"/>
      <c r="E735" s="39"/>
      <c r="F735" s="28"/>
      <c r="G735" s="28"/>
      <c r="H735" s="28">
        <v>5</v>
      </c>
      <c r="I735" s="40">
        <f t="shared" si="4"/>
        <v>0</v>
      </c>
      <c r="J735" s="56">
        <f t="shared" si="5"/>
        <v>0</v>
      </c>
      <c r="K735" s="57">
        <f>($G735+$I735)*THONG_TIN_CHUNG!B$13</f>
        <v>0</v>
      </c>
      <c r="L735" s="58">
        <v>0</v>
      </c>
      <c r="M735" s="59"/>
      <c r="N735" s="59"/>
    </row>
    <row r="736" spans="2:14" ht="96.75" customHeight="1">
      <c r="B736" s="28"/>
      <c r="C736" s="28"/>
      <c r="D736" s="28"/>
      <c r="E736" s="39"/>
      <c r="F736" s="28"/>
      <c r="G736" s="28"/>
      <c r="H736" s="28">
        <v>5</v>
      </c>
      <c r="I736" s="40">
        <f t="shared" si="4"/>
        <v>0</v>
      </c>
      <c r="J736" s="56">
        <f t="shared" si="5"/>
        <v>0</v>
      </c>
      <c r="K736" s="57">
        <f>($G736+$I736)*THONG_TIN_CHUNG!B$13</f>
        <v>0</v>
      </c>
      <c r="L736" s="58">
        <v>0</v>
      </c>
      <c r="M736" s="59"/>
      <c r="N736" s="59"/>
    </row>
    <row r="737" spans="2:14" ht="96.75" customHeight="1">
      <c r="B737" s="28"/>
      <c r="C737" s="28"/>
      <c r="D737" s="28"/>
      <c r="E737" s="39"/>
      <c r="F737" s="28"/>
      <c r="G737" s="28"/>
      <c r="H737" s="28">
        <v>5</v>
      </c>
      <c r="I737" s="40">
        <f t="shared" si="4"/>
        <v>0</v>
      </c>
      <c r="J737" s="56">
        <f t="shared" si="5"/>
        <v>0</v>
      </c>
      <c r="K737" s="57">
        <f>($G737+$I737)*THONG_TIN_CHUNG!B$13</f>
        <v>0</v>
      </c>
      <c r="L737" s="58">
        <v>0</v>
      </c>
      <c r="M737" s="59"/>
      <c r="N737" s="59"/>
    </row>
    <row r="738" spans="2:14" ht="96.75" customHeight="1">
      <c r="B738" s="28"/>
      <c r="C738" s="28"/>
      <c r="D738" s="28"/>
      <c r="E738" s="39"/>
      <c r="F738" s="28"/>
      <c r="G738" s="28"/>
      <c r="H738" s="28">
        <v>5</v>
      </c>
      <c r="I738" s="40">
        <f t="shared" si="4"/>
        <v>0</v>
      </c>
      <c r="J738" s="56">
        <f t="shared" si="5"/>
        <v>0</v>
      </c>
      <c r="K738" s="57">
        <f>($G738+$I738)*THONG_TIN_CHUNG!B$13</f>
        <v>0</v>
      </c>
      <c r="L738" s="58">
        <v>0</v>
      </c>
      <c r="M738" s="59"/>
      <c r="N738" s="59"/>
    </row>
    <row r="739" spans="2:14" ht="96.75" customHeight="1">
      <c r="B739" s="28"/>
      <c r="C739" s="28"/>
      <c r="D739" s="28"/>
      <c r="E739" s="39"/>
      <c r="F739" s="28"/>
      <c r="G739" s="28"/>
      <c r="H739" s="28">
        <v>5</v>
      </c>
      <c r="I739" s="40">
        <f t="shared" si="4"/>
        <v>0</v>
      </c>
      <c r="J739" s="56">
        <f t="shared" si="5"/>
        <v>0</v>
      </c>
      <c r="K739" s="57">
        <f>($G739+$I739)*THONG_TIN_CHUNG!B$13</f>
        <v>0</v>
      </c>
      <c r="L739" s="58">
        <v>0</v>
      </c>
      <c r="M739" s="59"/>
      <c r="N739" s="59"/>
    </row>
    <row r="740" spans="2:14" ht="96.75" customHeight="1">
      <c r="B740" s="28"/>
      <c r="C740" s="28"/>
      <c r="D740" s="28"/>
      <c r="E740" s="39"/>
      <c r="F740" s="28"/>
      <c r="G740" s="28"/>
      <c r="H740" s="28">
        <v>5</v>
      </c>
      <c r="I740" s="40">
        <f t="shared" si="4"/>
        <v>0</v>
      </c>
      <c r="J740" s="56">
        <f t="shared" si="5"/>
        <v>0</v>
      </c>
      <c r="K740" s="57">
        <f>($G740+$I740)*THONG_TIN_CHUNG!B$13</f>
        <v>0</v>
      </c>
      <c r="L740" s="58">
        <v>0</v>
      </c>
      <c r="M740" s="59"/>
      <c r="N740" s="59"/>
    </row>
    <row r="741" spans="2:14" ht="96.75" customHeight="1">
      <c r="B741" s="28"/>
      <c r="C741" s="28"/>
      <c r="D741" s="28"/>
      <c r="E741" s="39"/>
      <c r="F741" s="28"/>
      <c r="G741" s="28"/>
      <c r="H741" s="28">
        <v>5</v>
      </c>
      <c r="I741" s="40">
        <f t="shared" si="4"/>
        <v>0</v>
      </c>
      <c r="J741" s="56">
        <f t="shared" si="5"/>
        <v>0</v>
      </c>
      <c r="K741" s="57">
        <f>($G741+$I741)*THONG_TIN_CHUNG!B$13</f>
        <v>0</v>
      </c>
      <c r="L741" s="58">
        <v>0</v>
      </c>
      <c r="M741" s="59"/>
      <c r="N741" s="59"/>
    </row>
    <row r="742" spans="2:14" ht="96.75" customHeight="1">
      <c r="B742" s="28"/>
      <c r="C742" s="28"/>
      <c r="D742" s="28"/>
      <c r="E742" s="39"/>
      <c r="F742" s="28"/>
      <c r="G742" s="28"/>
      <c r="H742" s="28">
        <v>5</v>
      </c>
      <c r="I742" s="40">
        <f t="shared" si="4"/>
        <v>0</v>
      </c>
      <c r="J742" s="56">
        <f t="shared" si="5"/>
        <v>0</v>
      </c>
      <c r="K742" s="57">
        <f>($G742+$I742)*THONG_TIN_CHUNG!B$13</f>
        <v>0</v>
      </c>
      <c r="L742" s="58">
        <v>0</v>
      </c>
      <c r="M742" s="59"/>
      <c r="N742" s="59"/>
    </row>
    <row r="743" spans="2:14" ht="96.75" customHeight="1">
      <c r="B743" s="28"/>
      <c r="C743" s="28"/>
      <c r="D743" s="28"/>
      <c r="E743" s="39"/>
      <c r="F743" s="28"/>
      <c r="G743" s="28"/>
      <c r="H743" s="28">
        <v>5</v>
      </c>
      <c r="I743" s="40">
        <f t="shared" si="4"/>
        <v>0</v>
      </c>
      <c r="J743" s="56">
        <f t="shared" si="5"/>
        <v>0</v>
      </c>
      <c r="K743" s="57">
        <f>($G743+$I743)*THONG_TIN_CHUNG!B$13</f>
        <v>0</v>
      </c>
      <c r="L743" s="58">
        <v>0</v>
      </c>
      <c r="M743" s="59"/>
      <c r="N743" s="59"/>
    </row>
    <row r="744" spans="2:14" ht="96.75" customHeight="1">
      <c r="B744" s="28"/>
      <c r="C744" s="28"/>
      <c r="D744" s="28"/>
      <c r="E744" s="39"/>
      <c r="F744" s="28"/>
      <c r="G744" s="28"/>
      <c r="H744" s="28">
        <v>5</v>
      </c>
      <c r="I744" s="40">
        <f t="shared" si="4"/>
        <v>0</v>
      </c>
      <c r="J744" s="56">
        <f t="shared" si="5"/>
        <v>0</v>
      </c>
      <c r="K744" s="57">
        <f>($G744+$I744)*THONG_TIN_CHUNG!B$13</f>
        <v>0</v>
      </c>
      <c r="L744" s="58">
        <v>0</v>
      </c>
      <c r="M744" s="59"/>
      <c r="N744" s="59"/>
    </row>
    <row r="745" spans="2:14" ht="96.75" customHeight="1">
      <c r="B745" s="28"/>
      <c r="C745" s="28"/>
      <c r="D745" s="28"/>
      <c r="E745" s="39"/>
      <c r="F745" s="28"/>
      <c r="G745" s="28"/>
      <c r="H745" s="28">
        <v>5</v>
      </c>
      <c r="I745" s="40">
        <f t="shared" si="4"/>
        <v>0</v>
      </c>
      <c r="J745" s="56">
        <f t="shared" si="5"/>
        <v>0</v>
      </c>
      <c r="K745" s="57">
        <f>($G745+$I745)*THONG_TIN_CHUNG!B$13</f>
        <v>0</v>
      </c>
      <c r="L745" s="58">
        <v>0</v>
      </c>
      <c r="M745" s="59"/>
      <c r="N745" s="59"/>
    </row>
    <row r="746" spans="2:14" ht="96.75" customHeight="1">
      <c r="B746" s="28"/>
      <c r="C746" s="28"/>
      <c r="D746" s="28"/>
      <c r="E746" s="39"/>
      <c r="F746" s="28"/>
      <c r="G746" s="28"/>
      <c r="H746" s="28">
        <v>5</v>
      </c>
      <c r="I746" s="40">
        <f t="shared" si="4"/>
        <v>0</v>
      </c>
      <c r="J746" s="56">
        <f t="shared" si="5"/>
        <v>0</v>
      </c>
      <c r="K746" s="57">
        <f>($G746+$I746)*THONG_TIN_CHUNG!B$13</f>
        <v>0</v>
      </c>
      <c r="L746" s="58">
        <v>0</v>
      </c>
      <c r="M746" s="59"/>
      <c r="N746" s="59"/>
    </row>
    <row r="747" spans="2:14" ht="96.75" customHeight="1">
      <c r="B747" s="28"/>
      <c r="C747" s="28"/>
      <c r="D747" s="28"/>
      <c r="E747" s="39"/>
      <c r="F747" s="28"/>
      <c r="G747" s="28"/>
      <c r="H747" s="28">
        <v>5</v>
      </c>
      <c r="I747" s="40">
        <f t="shared" si="4"/>
        <v>0</v>
      </c>
      <c r="J747" s="56">
        <f t="shared" si="5"/>
        <v>0</v>
      </c>
      <c r="K747" s="57">
        <f>($G747+$I747)*THONG_TIN_CHUNG!B$13</f>
        <v>0</v>
      </c>
      <c r="L747" s="58">
        <v>0</v>
      </c>
      <c r="M747" s="59"/>
      <c r="N747" s="59"/>
    </row>
    <row r="748" spans="2:14" ht="96.75" customHeight="1">
      <c r="B748" s="28"/>
      <c r="C748" s="28"/>
      <c r="D748" s="28"/>
      <c r="E748" s="39"/>
      <c r="F748" s="28"/>
      <c r="G748" s="28"/>
      <c r="H748" s="28">
        <v>5</v>
      </c>
      <c r="I748" s="40">
        <f t="shared" si="4"/>
        <v>0</v>
      </c>
      <c r="J748" s="56">
        <f t="shared" si="5"/>
        <v>0</v>
      </c>
      <c r="K748" s="57">
        <f>($G748+$I748)*THONG_TIN_CHUNG!B$13</f>
        <v>0</v>
      </c>
      <c r="L748" s="58">
        <v>0</v>
      </c>
      <c r="M748" s="59"/>
      <c r="N748" s="59"/>
    </row>
    <row r="749" spans="2:14" ht="96.75" customHeight="1">
      <c r="B749" s="28"/>
      <c r="C749" s="28"/>
      <c r="D749" s="28"/>
      <c r="E749" s="39"/>
      <c r="F749" s="28"/>
      <c r="G749" s="28"/>
      <c r="H749" s="28">
        <v>5</v>
      </c>
      <c r="I749" s="40">
        <f t="shared" si="4"/>
        <v>0</v>
      </c>
      <c r="J749" s="56">
        <f t="shared" si="5"/>
        <v>0</v>
      </c>
      <c r="K749" s="57">
        <f>($G749+$I749)*THONG_TIN_CHUNG!B$13</f>
        <v>0</v>
      </c>
      <c r="L749" s="58">
        <v>0</v>
      </c>
      <c r="M749" s="59"/>
      <c r="N749" s="59"/>
    </row>
    <row r="750" spans="2:14" ht="96.75" customHeight="1">
      <c r="B750" s="28"/>
      <c r="C750" s="28"/>
      <c r="D750" s="28"/>
      <c r="E750" s="39"/>
      <c r="F750" s="28"/>
      <c r="G750" s="28"/>
      <c r="H750" s="28">
        <v>5</v>
      </c>
      <c r="I750" s="40">
        <f t="shared" si="4"/>
        <v>0</v>
      </c>
      <c r="J750" s="56">
        <f t="shared" si="5"/>
        <v>0</v>
      </c>
      <c r="K750" s="57">
        <f>($G750+$I750)*THONG_TIN_CHUNG!B$13</f>
        <v>0</v>
      </c>
      <c r="L750" s="58">
        <v>0</v>
      </c>
      <c r="M750" s="59"/>
      <c r="N750" s="59"/>
    </row>
    <row r="751" spans="2:14" ht="96.75" customHeight="1">
      <c r="B751" s="28"/>
      <c r="C751" s="28"/>
      <c r="D751" s="28"/>
      <c r="E751" s="39"/>
      <c r="F751" s="28"/>
      <c r="G751" s="28"/>
      <c r="H751" s="28">
        <v>5</v>
      </c>
      <c r="I751" s="40">
        <f t="shared" si="4"/>
        <v>0</v>
      </c>
      <c r="J751" s="56">
        <f t="shared" si="5"/>
        <v>0</v>
      </c>
      <c r="K751" s="57">
        <f>($G751+$I751)*THONG_TIN_CHUNG!B$13</f>
        <v>0</v>
      </c>
      <c r="L751" s="58">
        <v>0</v>
      </c>
      <c r="M751" s="59"/>
      <c r="N751" s="59"/>
    </row>
    <row r="752" spans="2:14" ht="96.75" customHeight="1">
      <c r="B752" s="28"/>
      <c r="C752" s="28"/>
      <c r="D752" s="28"/>
      <c r="E752" s="39"/>
      <c r="F752" s="28"/>
      <c r="G752" s="28"/>
      <c r="H752" s="28">
        <v>5</v>
      </c>
      <c r="I752" s="40">
        <f t="shared" si="4"/>
        <v>0</v>
      </c>
      <c r="J752" s="56">
        <f t="shared" si="5"/>
        <v>0</v>
      </c>
      <c r="K752" s="57">
        <f>($G752+$I752)*THONG_TIN_CHUNG!B$13</f>
        <v>0</v>
      </c>
      <c r="L752" s="58">
        <v>0</v>
      </c>
      <c r="M752" s="59"/>
      <c r="N752" s="59"/>
    </row>
    <row r="753" spans="2:14" ht="96.75" customHeight="1">
      <c r="B753" s="28"/>
      <c r="C753" s="28"/>
      <c r="D753" s="28"/>
      <c r="E753" s="39"/>
      <c r="F753" s="28"/>
      <c r="G753" s="28"/>
      <c r="H753" s="28">
        <v>5</v>
      </c>
      <c r="I753" s="40">
        <f t="shared" si="4"/>
        <v>0</v>
      </c>
      <c r="J753" s="56">
        <f t="shared" si="5"/>
        <v>0</v>
      </c>
      <c r="K753" s="57">
        <f>($G753+$I753)*THONG_TIN_CHUNG!B$13</f>
        <v>0</v>
      </c>
      <c r="L753" s="58">
        <v>0</v>
      </c>
      <c r="M753" s="59"/>
      <c r="N753" s="59"/>
    </row>
    <row r="754" spans="2:14" ht="96.75" customHeight="1">
      <c r="B754" s="28"/>
      <c r="C754" s="28"/>
      <c r="D754" s="28"/>
      <c r="E754" s="39"/>
      <c r="F754" s="28"/>
      <c r="G754" s="28"/>
      <c r="H754" s="28">
        <v>5</v>
      </c>
      <c r="I754" s="40">
        <f t="shared" si="4"/>
        <v>0</v>
      </c>
      <c r="J754" s="56">
        <f t="shared" si="5"/>
        <v>0</v>
      </c>
      <c r="K754" s="57">
        <f>($G754+$I754)*THONG_TIN_CHUNG!B$13</f>
        <v>0</v>
      </c>
      <c r="L754" s="58">
        <v>0</v>
      </c>
      <c r="M754" s="59"/>
      <c r="N754" s="59"/>
    </row>
    <row r="755" spans="2:14" ht="96.75" customHeight="1">
      <c r="B755" s="28"/>
      <c r="C755" s="28"/>
      <c r="D755" s="28"/>
      <c r="E755" s="39"/>
      <c r="F755" s="28"/>
      <c r="G755" s="28"/>
      <c r="H755" s="28">
        <v>5</v>
      </c>
      <c r="I755" s="40">
        <f t="shared" si="4"/>
        <v>0</v>
      </c>
      <c r="J755" s="56">
        <f t="shared" si="5"/>
        <v>0</v>
      </c>
      <c r="K755" s="57">
        <f>($G755+$I755)*THONG_TIN_CHUNG!B$13</f>
        <v>0</v>
      </c>
      <c r="L755" s="58">
        <v>0</v>
      </c>
      <c r="M755" s="59"/>
      <c r="N755" s="59"/>
    </row>
    <row r="756" spans="2:14" ht="96.75" customHeight="1">
      <c r="B756" s="28"/>
      <c r="C756" s="28"/>
      <c r="D756" s="28"/>
      <c r="E756" s="39"/>
      <c r="F756" s="28"/>
      <c r="G756" s="28"/>
      <c r="H756" s="28">
        <v>5</v>
      </c>
      <c r="I756" s="40">
        <f t="shared" si="4"/>
        <v>0</v>
      </c>
      <c r="J756" s="56">
        <f t="shared" si="5"/>
        <v>0</v>
      </c>
      <c r="K756" s="57">
        <f>($G756+$I756)*THONG_TIN_CHUNG!B$13</f>
        <v>0</v>
      </c>
      <c r="L756" s="58">
        <v>0</v>
      </c>
      <c r="M756" s="59"/>
      <c r="N756" s="59"/>
    </row>
    <row r="757" spans="2:14" ht="96.75" customHeight="1">
      <c r="B757" s="28"/>
      <c r="C757" s="28"/>
      <c r="D757" s="28"/>
      <c r="E757" s="39"/>
      <c r="F757" s="28"/>
      <c r="G757" s="28"/>
      <c r="H757" s="28">
        <v>5</v>
      </c>
      <c r="I757" s="40">
        <f t="shared" si="4"/>
        <v>0</v>
      </c>
      <c r="J757" s="56">
        <f t="shared" si="5"/>
        <v>0</v>
      </c>
      <c r="K757" s="57">
        <f>($G757+$I757)*THONG_TIN_CHUNG!B$13</f>
        <v>0</v>
      </c>
      <c r="L757" s="58">
        <v>0</v>
      </c>
      <c r="M757" s="59"/>
      <c r="N757" s="59"/>
    </row>
    <row r="758" spans="2:14" ht="96.75" customHeight="1">
      <c r="B758" s="28"/>
      <c r="C758" s="28"/>
      <c r="D758" s="28"/>
      <c r="E758" s="39"/>
      <c r="F758" s="28"/>
      <c r="G758" s="28"/>
      <c r="H758" s="28">
        <v>5</v>
      </c>
      <c r="I758" s="40">
        <f t="shared" si="4"/>
        <v>0</v>
      </c>
      <c r="J758" s="56">
        <f t="shared" si="5"/>
        <v>0</v>
      </c>
      <c r="K758" s="57">
        <f>($G758+$I758)*THONG_TIN_CHUNG!B$13</f>
        <v>0</v>
      </c>
      <c r="L758" s="58">
        <v>0</v>
      </c>
      <c r="M758" s="59"/>
      <c r="N758" s="59"/>
    </row>
    <row r="759" spans="2:14" ht="96.75" customHeight="1">
      <c r="B759" s="28"/>
      <c r="C759" s="28"/>
      <c r="D759" s="28"/>
      <c r="E759" s="39"/>
      <c r="F759" s="28"/>
      <c r="G759" s="28"/>
      <c r="H759" s="28">
        <v>5</v>
      </c>
      <c r="I759" s="40">
        <f t="shared" si="4"/>
        <v>0</v>
      </c>
      <c r="J759" s="56">
        <f t="shared" si="5"/>
        <v>0</v>
      </c>
      <c r="K759" s="57">
        <f>($G759+$I759)*THONG_TIN_CHUNG!B$13</f>
        <v>0</v>
      </c>
      <c r="L759" s="58">
        <v>0</v>
      </c>
      <c r="M759" s="59"/>
      <c r="N759" s="59"/>
    </row>
    <row r="760" spans="2:14" ht="96.75" customHeight="1">
      <c r="B760" s="28"/>
      <c r="C760" s="28"/>
      <c r="D760" s="28"/>
      <c r="E760" s="39"/>
      <c r="F760" s="28"/>
      <c r="G760" s="28"/>
      <c r="H760" s="28">
        <v>5</v>
      </c>
      <c r="I760" s="40">
        <f t="shared" si="4"/>
        <v>0</v>
      </c>
      <c r="J760" s="56">
        <f t="shared" si="5"/>
        <v>0</v>
      </c>
      <c r="K760" s="57">
        <f>($G760+$I760)*THONG_TIN_CHUNG!B$13</f>
        <v>0</v>
      </c>
      <c r="L760" s="58">
        <v>0</v>
      </c>
      <c r="M760" s="59"/>
      <c r="N760" s="59"/>
    </row>
    <row r="761" spans="2:14" ht="96.75" customHeight="1">
      <c r="B761" s="28"/>
      <c r="C761" s="28"/>
      <c r="D761" s="28"/>
      <c r="E761" s="39"/>
      <c r="F761" s="28"/>
      <c r="G761" s="28"/>
      <c r="H761" s="28">
        <v>5</v>
      </c>
      <c r="I761" s="40">
        <f t="shared" si="4"/>
        <v>0</v>
      </c>
      <c r="J761" s="56">
        <f t="shared" si="5"/>
        <v>0</v>
      </c>
      <c r="K761" s="57">
        <f>($G761+$I761)*THONG_TIN_CHUNG!B$13</f>
        <v>0</v>
      </c>
      <c r="L761" s="58">
        <v>0</v>
      </c>
      <c r="M761" s="59"/>
      <c r="N761" s="59"/>
    </row>
    <row r="762" spans="2:14" ht="96.75" customHeight="1">
      <c r="B762" s="28"/>
      <c r="C762" s="28"/>
      <c r="D762" s="28"/>
      <c r="E762" s="39"/>
      <c r="F762" s="28"/>
      <c r="G762" s="28"/>
      <c r="H762" s="28">
        <v>5</v>
      </c>
      <c r="I762" s="40">
        <f t="shared" si="4"/>
        <v>0</v>
      </c>
      <c r="J762" s="56">
        <f t="shared" si="5"/>
        <v>0</v>
      </c>
      <c r="K762" s="57">
        <f>($G762+$I762)*THONG_TIN_CHUNG!B$13</f>
        <v>0</v>
      </c>
      <c r="L762" s="58">
        <v>0</v>
      </c>
      <c r="M762" s="59"/>
      <c r="N762" s="59"/>
    </row>
    <row r="763" spans="2:14" ht="96.75" customHeight="1">
      <c r="B763" s="28"/>
      <c r="C763" s="28"/>
      <c r="D763" s="28"/>
      <c r="E763" s="39"/>
      <c r="F763" s="28"/>
      <c r="G763" s="28"/>
      <c r="H763" s="28">
        <v>5</v>
      </c>
      <c r="I763" s="40">
        <f t="shared" si="4"/>
        <v>0</v>
      </c>
      <c r="J763" s="56">
        <f t="shared" si="5"/>
        <v>0</v>
      </c>
      <c r="K763" s="57">
        <f>($G763+$I763)*THONG_TIN_CHUNG!B$13</f>
        <v>0</v>
      </c>
      <c r="L763" s="58">
        <v>0</v>
      </c>
      <c r="M763" s="59"/>
      <c r="N763" s="59"/>
    </row>
    <row r="764" spans="2:14" ht="96.75" customHeight="1">
      <c r="B764" s="28"/>
      <c r="C764" s="28"/>
      <c r="D764" s="28"/>
      <c r="E764" s="39"/>
      <c r="F764" s="28"/>
      <c r="G764" s="28"/>
      <c r="H764" s="28">
        <v>5</v>
      </c>
      <c r="I764" s="40">
        <f t="shared" si="4"/>
        <v>0</v>
      </c>
      <c r="J764" s="56">
        <f t="shared" si="5"/>
        <v>0</v>
      </c>
      <c r="K764" s="57">
        <f>($G764+$I764)*THONG_TIN_CHUNG!B$13</f>
        <v>0</v>
      </c>
      <c r="L764" s="58">
        <v>0</v>
      </c>
      <c r="M764" s="59"/>
      <c r="N764" s="59"/>
    </row>
    <row r="765" spans="2:14" ht="96.75" customHeight="1">
      <c r="B765" s="28"/>
      <c r="C765" s="28"/>
      <c r="D765" s="28"/>
      <c r="E765" s="39"/>
      <c r="F765" s="28"/>
      <c r="G765" s="28"/>
      <c r="H765" s="28">
        <v>5</v>
      </c>
      <c r="I765" s="40">
        <f t="shared" si="4"/>
        <v>0</v>
      </c>
      <c r="J765" s="56">
        <f t="shared" si="5"/>
        <v>0</v>
      </c>
      <c r="K765" s="57">
        <f>($G765+$I765)*THONG_TIN_CHUNG!B$13</f>
        <v>0</v>
      </c>
      <c r="L765" s="58">
        <v>0</v>
      </c>
      <c r="M765" s="59"/>
      <c r="N765" s="59"/>
    </row>
    <row r="766" spans="2:14" ht="96.75" customHeight="1">
      <c r="B766" s="28"/>
      <c r="C766" s="28"/>
      <c r="D766" s="28"/>
      <c r="E766" s="39"/>
      <c r="F766" s="28"/>
      <c r="G766" s="28"/>
      <c r="H766" s="28">
        <v>5</v>
      </c>
      <c r="I766" s="40">
        <f t="shared" si="4"/>
        <v>0</v>
      </c>
      <c r="J766" s="56">
        <f t="shared" si="5"/>
        <v>0</v>
      </c>
      <c r="K766" s="57">
        <f>($G766+$I766)*THONG_TIN_CHUNG!B$13</f>
        <v>0</v>
      </c>
      <c r="L766" s="58">
        <v>0</v>
      </c>
      <c r="M766" s="59"/>
      <c r="N766" s="59"/>
    </row>
    <row r="767" spans="2:14" ht="96.75" customHeight="1">
      <c r="B767" s="28"/>
      <c r="C767" s="28"/>
      <c r="D767" s="28"/>
      <c r="E767" s="39"/>
      <c r="F767" s="28"/>
      <c r="G767" s="28"/>
      <c r="H767" s="28">
        <v>5</v>
      </c>
      <c r="I767" s="40">
        <f t="shared" si="4"/>
        <v>0</v>
      </c>
      <c r="J767" s="56">
        <f t="shared" si="5"/>
        <v>0</v>
      </c>
      <c r="K767" s="57">
        <f>($G767+$I767)*THONG_TIN_CHUNG!B$13</f>
        <v>0</v>
      </c>
      <c r="L767" s="58">
        <v>0</v>
      </c>
      <c r="M767" s="59"/>
      <c r="N767" s="59"/>
    </row>
    <row r="768" spans="2:14" ht="96.75" customHeight="1">
      <c r="B768" s="28"/>
      <c r="C768" s="28"/>
      <c r="D768" s="28"/>
      <c r="E768" s="39"/>
      <c r="F768" s="28"/>
      <c r="G768" s="28"/>
      <c r="H768" s="28">
        <v>5</v>
      </c>
      <c r="I768" s="40">
        <f t="shared" si="4"/>
        <v>0</v>
      </c>
      <c r="J768" s="56">
        <f t="shared" si="5"/>
        <v>0</v>
      </c>
      <c r="K768" s="57">
        <f>($G768+$I768)*THONG_TIN_CHUNG!B$13</f>
        <v>0</v>
      </c>
      <c r="L768" s="58">
        <v>0</v>
      </c>
      <c r="M768" s="59"/>
      <c r="N768" s="59"/>
    </row>
    <row r="769" spans="2:14" ht="96.75" customHeight="1">
      <c r="B769" s="28"/>
      <c r="C769" s="28"/>
      <c r="D769" s="28"/>
      <c r="E769" s="39"/>
      <c r="F769" s="28"/>
      <c r="G769" s="28"/>
      <c r="H769" s="28">
        <v>5</v>
      </c>
      <c r="I769" s="40">
        <f t="shared" si="4"/>
        <v>0</v>
      </c>
      <c r="J769" s="56">
        <f t="shared" si="5"/>
        <v>0</v>
      </c>
      <c r="K769" s="57">
        <f>($G769+$I769)*THONG_TIN_CHUNG!B$13</f>
        <v>0</v>
      </c>
      <c r="L769" s="58">
        <v>0</v>
      </c>
      <c r="M769" s="59"/>
      <c r="N769" s="59"/>
    </row>
    <row r="770" spans="2:14" ht="96.75" customHeight="1">
      <c r="B770" s="28"/>
      <c r="C770" s="28"/>
      <c r="D770" s="28"/>
      <c r="E770" s="39"/>
      <c r="F770" s="28"/>
      <c r="G770" s="28"/>
      <c r="H770" s="28">
        <v>5</v>
      </c>
      <c r="I770" s="40">
        <f t="shared" si="4"/>
        <v>0</v>
      </c>
      <c r="J770" s="56">
        <f t="shared" si="5"/>
        <v>0</v>
      </c>
      <c r="K770" s="57">
        <f>($G770+$I770)*THONG_TIN_CHUNG!B$13</f>
        <v>0</v>
      </c>
      <c r="L770" s="58">
        <v>0</v>
      </c>
      <c r="M770" s="59"/>
      <c r="N770" s="59"/>
    </row>
    <row r="771" spans="2:14" ht="96.75" customHeight="1">
      <c r="B771" s="28"/>
      <c r="C771" s="28"/>
      <c r="D771" s="28"/>
      <c r="E771" s="39"/>
      <c r="F771" s="28"/>
      <c r="G771" s="28"/>
      <c r="H771" s="28">
        <v>5</v>
      </c>
      <c r="I771" s="40">
        <f t="shared" si="4"/>
        <v>0</v>
      </c>
      <c r="J771" s="56">
        <f t="shared" si="5"/>
        <v>0</v>
      </c>
      <c r="K771" s="57">
        <f>($G771+$I771)*THONG_TIN_CHUNG!B$13</f>
        <v>0</v>
      </c>
      <c r="L771" s="58">
        <v>0</v>
      </c>
      <c r="M771" s="59"/>
      <c r="N771" s="59"/>
    </row>
    <row r="772" spans="2:14" ht="96.75" customHeight="1">
      <c r="B772" s="28"/>
      <c r="C772" s="28"/>
      <c r="D772" s="28"/>
      <c r="E772" s="39"/>
      <c r="F772" s="28"/>
      <c r="G772" s="28"/>
      <c r="H772" s="28">
        <v>5</v>
      </c>
      <c r="I772" s="40">
        <f t="shared" si="4"/>
        <v>0</v>
      </c>
      <c r="J772" s="56">
        <f t="shared" si="5"/>
        <v>0</v>
      </c>
      <c r="K772" s="57">
        <f>($G772+$I772)*THONG_TIN_CHUNG!B$13</f>
        <v>0</v>
      </c>
      <c r="L772" s="58">
        <v>0</v>
      </c>
      <c r="M772" s="59"/>
      <c r="N772" s="59"/>
    </row>
    <row r="773" spans="2:14" ht="96.75" customHeight="1">
      <c r="B773" s="28"/>
      <c r="C773" s="28"/>
      <c r="D773" s="28"/>
      <c r="E773" s="39"/>
      <c r="F773" s="28"/>
      <c r="G773" s="28"/>
      <c r="H773" s="28">
        <v>5</v>
      </c>
      <c r="I773" s="40">
        <f t="shared" si="4"/>
        <v>0</v>
      </c>
      <c r="J773" s="56">
        <f t="shared" si="5"/>
        <v>0</v>
      </c>
      <c r="K773" s="57">
        <f>($G773+$I773)*THONG_TIN_CHUNG!B$13</f>
        <v>0</v>
      </c>
      <c r="L773" s="58">
        <v>0</v>
      </c>
      <c r="M773" s="59"/>
      <c r="N773" s="59"/>
    </row>
    <row r="774" spans="2:14" ht="96.75" customHeight="1">
      <c r="B774" s="28"/>
      <c r="C774" s="28"/>
      <c r="D774" s="28"/>
      <c r="E774" s="39"/>
      <c r="F774" s="28"/>
      <c r="G774" s="28"/>
      <c r="H774" s="28">
        <v>5</v>
      </c>
      <c r="I774" s="40">
        <f t="shared" si="4"/>
        <v>0</v>
      </c>
      <c r="J774" s="56">
        <f t="shared" si="5"/>
        <v>0</v>
      </c>
      <c r="K774" s="57">
        <f>($G774+$I774)*THONG_TIN_CHUNG!B$13</f>
        <v>0</v>
      </c>
      <c r="L774" s="58">
        <v>0</v>
      </c>
      <c r="M774" s="59"/>
      <c r="N774" s="59"/>
    </row>
    <row r="775" spans="2:14" ht="96.75" customHeight="1">
      <c r="B775" s="28"/>
      <c r="C775" s="28"/>
      <c r="D775" s="28"/>
      <c r="E775" s="39"/>
      <c r="F775" s="28"/>
      <c r="G775" s="28"/>
      <c r="H775" s="28">
        <v>5</v>
      </c>
      <c r="I775" s="40">
        <f t="shared" si="4"/>
        <v>0</v>
      </c>
      <c r="J775" s="56">
        <f t="shared" si="5"/>
        <v>0</v>
      </c>
      <c r="K775" s="57">
        <f>($G775+$I775)*THONG_TIN_CHUNG!B$13</f>
        <v>0</v>
      </c>
      <c r="L775" s="58">
        <v>0</v>
      </c>
      <c r="M775" s="59"/>
      <c r="N775" s="59"/>
    </row>
    <row r="776" spans="2:14" ht="96.75" customHeight="1">
      <c r="B776" s="28"/>
      <c r="C776" s="28"/>
      <c r="D776" s="28"/>
      <c r="E776" s="39"/>
      <c r="F776" s="28"/>
      <c r="G776" s="28"/>
      <c r="H776" s="28">
        <v>5</v>
      </c>
      <c r="I776" s="40">
        <f t="shared" si="4"/>
        <v>0</v>
      </c>
      <c r="J776" s="56">
        <f t="shared" si="5"/>
        <v>0</v>
      </c>
      <c r="K776" s="57">
        <f>($G776+$I776)*THONG_TIN_CHUNG!B$13</f>
        <v>0</v>
      </c>
      <c r="L776" s="58">
        <v>0</v>
      </c>
      <c r="M776" s="59"/>
      <c r="N776" s="59"/>
    </row>
    <row r="777" spans="2:14" ht="96.75" customHeight="1">
      <c r="B777" s="28"/>
      <c r="C777" s="28"/>
      <c r="D777" s="28"/>
      <c r="E777" s="39"/>
      <c r="F777" s="28"/>
      <c r="G777" s="28"/>
      <c r="H777" s="28">
        <v>5</v>
      </c>
      <c r="I777" s="40">
        <f t="shared" si="4"/>
        <v>0</v>
      </c>
      <c r="J777" s="56">
        <f t="shared" si="5"/>
        <v>0</v>
      </c>
      <c r="K777" s="57">
        <f>($G777+$I777)*THONG_TIN_CHUNG!B$13</f>
        <v>0</v>
      </c>
      <c r="L777" s="58">
        <v>0</v>
      </c>
      <c r="M777" s="59"/>
      <c r="N777" s="59"/>
    </row>
    <row r="778" spans="2:14" ht="96.75" customHeight="1">
      <c r="B778" s="28"/>
      <c r="C778" s="28"/>
      <c r="D778" s="28"/>
      <c r="E778" s="39"/>
      <c r="F778" s="28"/>
      <c r="G778" s="28"/>
      <c r="H778" s="28">
        <v>5</v>
      </c>
      <c r="I778" s="40">
        <f t="shared" si="4"/>
        <v>0</v>
      </c>
      <c r="J778" s="56">
        <f t="shared" si="5"/>
        <v>0</v>
      </c>
      <c r="K778" s="57">
        <f>($G778+$I778)*THONG_TIN_CHUNG!B$13</f>
        <v>0</v>
      </c>
      <c r="L778" s="58">
        <v>0</v>
      </c>
      <c r="M778" s="59"/>
      <c r="N778" s="59"/>
    </row>
    <row r="779" spans="2:14" ht="96.75" customHeight="1">
      <c r="B779" s="28"/>
      <c r="C779" s="28"/>
      <c r="D779" s="28"/>
      <c r="E779" s="39"/>
      <c r="F779" s="28"/>
      <c r="G779" s="28"/>
      <c r="H779" s="28">
        <v>5</v>
      </c>
      <c r="I779" s="40">
        <f t="shared" si="4"/>
        <v>0</v>
      </c>
      <c r="J779" s="56">
        <f t="shared" si="5"/>
        <v>0</v>
      </c>
      <c r="K779" s="57">
        <f>($G779+$I779)*THONG_TIN_CHUNG!B$13</f>
        <v>0</v>
      </c>
      <c r="L779" s="58">
        <v>0</v>
      </c>
      <c r="M779" s="59"/>
      <c r="N779" s="59"/>
    </row>
    <row r="780" spans="2:14" ht="96.75" customHeight="1">
      <c r="B780" s="28"/>
      <c r="C780" s="28"/>
      <c r="D780" s="28"/>
      <c r="E780" s="39"/>
      <c r="F780" s="28"/>
      <c r="G780" s="28"/>
      <c r="H780" s="28">
        <v>5</v>
      </c>
      <c r="I780" s="40">
        <f t="shared" si="4"/>
        <v>0</v>
      </c>
      <c r="J780" s="56">
        <f t="shared" si="5"/>
        <v>0</v>
      </c>
      <c r="K780" s="57">
        <f>($G780+$I780)*THONG_TIN_CHUNG!B$13</f>
        <v>0</v>
      </c>
      <c r="L780" s="58">
        <v>0</v>
      </c>
      <c r="M780" s="59"/>
      <c r="N780" s="59"/>
    </row>
    <row r="781" spans="2:14" ht="96.75" customHeight="1">
      <c r="B781" s="28"/>
      <c r="C781" s="28"/>
      <c r="D781" s="28"/>
      <c r="E781" s="39"/>
      <c r="F781" s="28"/>
      <c r="G781" s="28"/>
      <c r="H781" s="28">
        <v>5</v>
      </c>
      <c r="I781" s="40">
        <f t="shared" si="4"/>
        <v>0</v>
      </c>
      <c r="J781" s="56">
        <f t="shared" si="5"/>
        <v>0</v>
      </c>
      <c r="K781" s="57">
        <f>($G781+$I781)*THONG_TIN_CHUNG!B$13</f>
        <v>0</v>
      </c>
      <c r="L781" s="58">
        <v>0</v>
      </c>
      <c r="M781" s="59"/>
      <c r="N781" s="59"/>
    </row>
    <row r="782" spans="2:14" ht="96.75" customHeight="1">
      <c r="B782" s="28"/>
      <c r="C782" s="28"/>
      <c r="D782" s="28"/>
      <c r="E782" s="39"/>
      <c r="F782" s="28"/>
      <c r="G782" s="28"/>
      <c r="H782" s="28">
        <v>5</v>
      </c>
      <c r="I782" s="40">
        <f t="shared" si="4"/>
        <v>0</v>
      </c>
      <c r="J782" s="56">
        <f t="shared" si="5"/>
        <v>0</v>
      </c>
      <c r="K782" s="57">
        <f>($G782+$I782)*THONG_TIN_CHUNG!B$13</f>
        <v>0</v>
      </c>
      <c r="L782" s="58">
        <v>0</v>
      </c>
      <c r="M782" s="59"/>
      <c r="N782" s="59"/>
    </row>
    <row r="783" spans="2:14" ht="96.75" customHeight="1">
      <c r="B783" s="28"/>
      <c r="C783" s="28"/>
      <c r="D783" s="28"/>
      <c r="E783" s="39"/>
      <c r="F783" s="28"/>
      <c r="G783" s="28"/>
      <c r="H783" s="28">
        <v>5</v>
      </c>
      <c r="I783" s="40">
        <f t="shared" si="4"/>
        <v>0</v>
      </c>
      <c r="J783" s="56">
        <f t="shared" si="5"/>
        <v>0</v>
      </c>
      <c r="K783" s="57">
        <f>($G783+$I783)*THONG_TIN_CHUNG!B$13</f>
        <v>0</v>
      </c>
      <c r="L783" s="58">
        <v>0</v>
      </c>
      <c r="M783" s="59"/>
      <c r="N783" s="59"/>
    </row>
    <row r="784" spans="2:14" ht="96.75" customHeight="1">
      <c r="B784" s="28"/>
      <c r="C784" s="28"/>
      <c r="D784" s="28"/>
      <c r="E784" s="39"/>
      <c r="F784" s="28"/>
      <c r="G784" s="28"/>
      <c r="H784" s="28">
        <v>5</v>
      </c>
      <c r="I784" s="40">
        <f t="shared" si="4"/>
        <v>0</v>
      </c>
      <c r="J784" s="56">
        <f t="shared" si="5"/>
        <v>0</v>
      </c>
      <c r="K784" s="57">
        <f>($G784+$I784)*THONG_TIN_CHUNG!B$13</f>
        <v>0</v>
      </c>
      <c r="L784" s="58">
        <v>0</v>
      </c>
      <c r="M784" s="59"/>
      <c r="N784" s="59"/>
    </row>
    <row r="785" spans="2:14" ht="96.75" customHeight="1">
      <c r="B785" s="28"/>
      <c r="C785" s="28"/>
      <c r="D785" s="28"/>
      <c r="E785" s="39"/>
      <c r="F785" s="28"/>
      <c r="G785" s="28"/>
      <c r="H785" s="28">
        <v>5</v>
      </c>
      <c r="I785" s="40">
        <f t="shared" si="4"/>
        <v>0</v>
      </c>
      <c r="J785" s="56">
        <f t="shared" si="5"/>
        <v>0</v>
      </c>
      <c r="K785" s="57">
        <f>($G785+$I785)*THONG_TIN_CHUNG!B$13</f>
        <v>0</v>
      </c>
      <c r="L785" s="58">
        <v>0</v>
      </c>
      <c r="M785" s="59"/>
      <c r="N785" s="59"/>
    </row>
    <row r="786" spans="2:14" ht="96.75" customHeight="1">
      <c r="B786" s="28"/>
      <c r="C786" s="28"/>
      <c r="D786" s="28"/>
      <c r="E786" s="39"/>
      <c r="F786" s="28"/>
      <c r="G786" s="28"/>
      <c r="H786" s="28">
        <v>5</v>
      </c>
      <c r="I786" s="40">
        <f t="shared" si="4"/>
        <v>0</v>
      </c>
      <c r="J786" s="56">
        <f t="shared" si="5"/>
        <v>0</v>
      </c>
      <c r="K786" s="57">
        <f>($G786+$I786)*THONG_TIN_CHUNG!B$13</f>
        <v>0</v>
      </c>
      <c r="L786" s="58">
        <v>0</v>
      </c>
      <c r="M786" s="59"/>
      <c r="N786" s="59"/>
    </row>
    <row r="787" spans="2:14" ht="96.75" customHeight="1">
      <c r="B787" s="28"/>
      <c r="C787" s="28"/>
      <c r="D787" s="28"/>
      <c r="E787" s="39"/>
      <c r="F787" s="28"/>
      <c r="G787" s="28"/>
      <c r="H787" s="28">
        <v>5</v>
      </c>
      <c r="I787" s="40">
        <f t="shared" si="4"/>
        <v>0</v>
      </c>
      <c r="J787" s="56">
        <f t="shared" si="5"/>
        <v>0</v>
      </c>
      <c r="K787" s="57">
        <f>($G787+$I787)*THONG_TIN_CHUNG!B$13</f>
        <v>0</v>
      </c>
      <c r="L787" s="58">
        <v>0</v>
      </c>
      <c r="M787" s="59"/>
      <c r="N787" s="59"/>
    </row>
    <row r="788" spans="2:14" ht="96.75" customHeight="1">
      <c r="B788" s="28"/>
      <c r="C788" s="28"/>
      <c r="D788" s="28"/>
      <c r="E788" s="39"/>
      <c r="F788" s="28"/>
      <c r="G788" s="28"/>
      <c r="H788" s="28">
        <v>5</v>
      </c>
      <c r="I788" s="40">
        <f t="shared" si="4"/>
        <v>0</v>
      </c>
      <c r="J788" s="56">
        <f t="shared" si="5"/>
        <v>0</v>
      </c>
      <c r="K788" s="57">
        <f>($G788+$I788)*THONG_TIN_CHUNG!B$13</f>
        <v>0</v>
      </c>
      <c r="L788" s="58">
        <v>0</v>
      </c>
      <c r="M788" s="59"/>
      <c r="N788" s="59"/>
    </row>
    <row r="789" spans="2:14" ht="96.75" customHeight="1">
      <c r="B789" s="28"/>
      <c r="C789" s="28"/>
      <c r="D789" s="28"/>
      <c r="E789" s="39"/>
      <c r="F789" s="28"/>
      <c r="G789" s="28"/>
      <c r="H789" s="28">
        <v>5</v>
      </c>
      <c r="I789" s="40">
        <f t="shared" si="4"/>
        <v>0</v>
      </c>
      <c r="J789" s="56">
        <f t="shared" si="5"/>
        <v>0</v>
      </c>
      <c r="K789" s="57">
        <f>($G789+$I789)*THONG_TIN_CHUNG!B$13</f>
        <v>0</v>
      </c>
      <c r="L789" s="58">
        <v>0</v>
      </c>
      <c r="M789" s="59"/>
      <c r="N789" s="59"/>
    </row>
    <row r="790" spans="2:14" ht="96.75" customHeight="1">
      <c r="B790" s="28"/>
      <c r="C790" s="28"/>
      <c r="D790" s="28"/>
      <c r="E790" s="39"/>
      <c r="F790" s="28"/>
      <c r="G790" s="28"/>
      <c r="H790" s="28">
        <v>5</v>
      </c>
      <c r="I790" s="40">
        <f t="shared" si="4"/>
        <v>0</v>
      </c>
      <c r="J790" s="56">
        <f t="shared" si="5"/>
        <v>0</v>
      </c>
      <c r="K790" s="57">
        <f>($G790+$I790)*THONG_TIN_CHUNG!B$13</f>
        <v>0</v>
      </c>
      <c r="L790" s="58">
        <v>0</v>
      </c>
      <c r="M790" s="59"/>
      <c r="N790" s="59"/>
    </row>
    <row r="791" spans="2:14" ht="96.75" customHeight="1">
      <c r="B791" s="28"/>
      <c r="C791" s="28"/>
      <c r="D791" s="28"/>
      <c r="E791" s="39"/>
      <c r="F791" s="28"/>
      <c r="G791" s="28"/>
      <c r="H791" s="28">
        <v>5</v>
      </c>
      <c r="I791" s="40">
        <f t="shared" si="4"/>
        <v>0</v>
      </c>
      <c r="J791" s="56">
        <f t="shared" si="5"/>
        <v>0</v>
      </c>
      <c r="K791" s="57">
        <f>($G791+$I791)*THONG_TIN_CHUNG!B$13</f>
        <v>0</v>
      </c>
      <c r="L791" s="58">
        <v>0</v>
      </c>
      <c r="M791" s="59"/>
      <c r="N791" s="59"/>
    </row>
    <row r="792" spans="2:14" ht="96.75" customHeight="1">
      <c r="B792" s="28"/>
      <c r="C792" s="28"/>
      <c r="D792" s="28"/>
      <c r="E792" s="39"/>
      <c r="F792" s="28"/>
      <c r="G792" s="28"/>
      <c r="H792" s="28">
        <v>5</v>
      </c>
      <c r="I792" s="40">
        <f t="shared" si="4"/>
        <v>0</v>
      </c>
      <c r="J792" s="56">
        <f t="shared" si="5"/>
        <v>0</v>
      </c>
      <c r="K792" s="57">
        <f>($G792+$I792)*THONG_TIN_CHUNG!B$13</f>
        <v>0</v>
      </c>
      <c r="L792" s="58">
        <v>0</v>
      </c>
      <c r="M792" s="59"/>
      <c r="N792" s="59"/>
    </row>
    <row r="793" spans="2:14" ht="96.75" customHeight="1">
      <c r="B793" s="28"/>
      <c r="C793" s="28"/>
      <c r="D793" s="28"/>
      <c r="E793" s="39"/>
      <c r="F793" s="28"/>
      <c r="G793" s="28"/>
      <c r="H793" s="28">
        <v>5</v>
      </c>
      <c r="I793" s="40">
        <f t="shared" si="4"/>
        <v>0</v>
      </c>
      <c r="J793" s="56">
        <f t="shared" si="5"/>
        <v>0</v>
      </c>
      <c r="K793" s="57">
        <f>($G793+$I793)*THONG_TIN_CHUNG!B$13</f>
        <v>0</v>
      </c>
      <c r="L793" s="58">
        <v>0</v>
      </c>
      <c r="M793" s="59"/>
      <c r="N793" s="59"/>
    </row>
    <row r="794" spans="2:14" ht="96.75" customHeight="1">
      <c r="B794" s="28"/>
      <c r="C794" s="28"/>
      <c r="D794" s="28"/>
      <c r="E794" s="39"/>
      <c r="F794" s="28"/>
      <c r="G794" s="28"/>
      <c r="H794" s="28">
        <v>5</v>
      </c>
      <c r="I794" s="40">
        <f t="shared" si="4"/>
        <v>0</v>
      </c>
      <c r="J794" s="56">
        <f t="shared" si="5"/>
        <v>0</v>
      </c>
      <c r="K794" s="57">
        <f>($G794+$I794)*THONG_TIN_CHUNG!B$13</f>
        <v>0</v>
      </c>
      <c r="L794" s="58">
        <v>0</v>
      </c>
      <c r="M794" s="59"/>
      <c r="N794" s="59"/>
    </row>
    <row r="795" spans="2:14" ht="96.75" customHeight="1">
      <c r="B795" s="28"/>
      <c r="C795" s="28"/>
      <c r="D795" s="28"/>
      <c r="E795" s="39"/>
      <c r="F795" s="28"/>
      <c r="G795" s="28"/>
      <c r="H795" s="28">
        <v>5</v>
      </c>
      <c r="I795" s="40">
        <f t="shared" si="4"/>
        <v>0</v>
      </c>
      <c r="J795" s="56">
        <f t="shared" si="5"/>
        <v>0</v>
      </c>
      <c r="K795" s="57">
        <f>($G795+$I795)*THONG_TIN_CHUNG!B$13</f>
        <v>0</v>
      </c>
      <c r="L795" s="58">
        <v>0</v>
      </c>
      <c r="M795" s="59"/>
      <c r="N795" s="59"/>
    </row>
    <row r="796" spans="2:14" ht="96.75" customHeight="1">
      <c r="B796" s="28"/>
      <c r="C796" s="28"/>
      <c r="D796" s="28"/>
      <c r="E796" s="39"/>
      <c r="F796" s="28"/>
      <c r="G796" s="28"/>
      <c r="H796" s="28">
        <v>5</v>
      </c>
      <c r="I796" s="40">
        <f t="shared" si="4"/>
        <v>0</v>
      </c>
      <c r="J796" s="56">
        <f t="shared" si="5"/>
        <v>0</v>
      </c>
      <c r="K796" s="57">
        <f>($G796+$I796)*THONG_TIN_CHUNG!B$13</f>
        <v>0</v>
      </c>
      <c r="L796" s="58">
        <v>0</v>
      </c>
      <c r="M796" s="59"/>
      <c r="N796" s="59"/>
    </row>
    <row r="797" spans="2:14" ht="96.75" customHeight="1">
      <c r="B797" s="28"/>
      <c r="C797" s="28"/>
      <c r="D797" s="28"/>
      <c r="E797" s="39"/>
      <c r="F797" s="28"/>
      <c r="G797" s="28"/>
      <c r="H797" s="28">
        <v>5</v>
      </c>
      <c r="I797" s="40">
        <f t="shared" si="4"/>
        <v>0</v>
      </c>
      <c r="J797" s="56">
        <f t="shared" si="5"/>
        <v>0</v>
      </c>
      <c r="K797" s="57">
        <f>($G797+$I797)*THONG_TIN_CHUNG!B$13</f>
        <v>0</v>
      </c>
      <c r="L797" s="58">
        <v>0</v>
      </c>
      <c r="M797" s="59"/>
      <c r="N797" s="59"/>
    </row>
    <row r="798" spans="2:14" ht="96.75" customHeight="1">
      <c r="B798" s="28"/>
      <c r="C798" s="28"/>
      <c r="D798" s="28"/>
      <c r="E798" s="39"/>
      <c r="F798" s="28"/>
      <c r="G798" s="28"/>
      <c r="H798" s="28">
        <v>5</v>
      </c>
      <c r="I798" s="40">
        <f t="shared" si="4"/>
        <v>0</v>
      </c>
      <c r="J798" s="56">
        <f t="shared" si="5"/>
        <v>0</v>
      </c>
      <c r="K798" s="57">
        <f>($G798+$I798)*THONG_TIN_CHUNG!B$13</f>
        <v>0</v>
      </c>
      <c r="L798" s="58">
        <v>0</v>
      </c>
      <c r="M798" s="59"/>
      <c r="N798" s="59"/>
    </row>
    <row r="799" spans="2:14" ht="96.75" customHeight="1">
      <c r="B799" s="28"/>
      <c r="C799" s="28"/>
      <c r="D799" s="28"/>
      <c r="E799" s="39"/>
      <c r="F799" s="28"/>
      <c r="G799" s="28"/>
      <c r="H799" s="28">
        <v>5</v>
      </c>
      <c r="I799" s="40">
        <f t="shared" si="4"/>
        <v>0</v>
      </c>
      <c r="J799" s="56">
        <f t="shared" si="5"/>
        <v>0</v>
      </c>
      <c r="K799" s="57">
        <f>($G799+$I799)*THONG_TIN_CHUNG!B$13</f>
        <v>0</v>
      </c>
      <c r="L799" s="58">
        <v>0</v>
      </c>
      <c r="M799" s="59"/>
      <c r="N799" s="59"/>
    </row>
    <row r="800" spans="2:14" ht="96.75" customHeight="1">
      <c r="B800" s="28"/>
      <c r="C800" s="28"/>
      <c r="D800" s="28"/>
      <c r="E800" s="39"/>
      <c r="F800" s="28"/>
      <c r="G800" s="28"/>
      <c r="H800" s="28">
        <v>5</v>
      </c>
      <c r="I800" s="40">
        <f t="shared" si="4"/>
        <v>0</v>
      </c>
      <c r="J800" s="56">
        <f t="shared" si="5"/>
        <v>0</v>
      </c>
      <c r="K800" s="57">
        <f>($G800+$I800)*THONG_TIN_CHUNG!B$13</f>
        <v>0</v>
      </c>
      <c r="L800" s="58">
        <v>0</v>
      </c>
      <c r="M800" s="59"/>
      <c r="N800" s="59"/>
    </row>
    <row r="801" spans="2:14" ht="96.75" customHeight="1">
      <c r="B801" s="28"/>
      <c r="C801" s="28"/>
      <c r="D801" s="28"/>
      <c r="E801" s="39"/>
      <c r="F801" s="28"/>
      <c r="G801" s="28"/>
      <c r="H801" s="28">
        <v>5</v>
      </c>
      <c r="I801" s="40">
        <f t="shared" si="4"/>
        <v>0</v>
      </c>
      <c r="J801" s="56">
        <f t="shared" si="5"/>
        <v>0</v>
      </c>
      <c r="K801" s="57">
        <f>($G801+$I801)*THONG_TIN_CHUNG!B$13</f>
        <v>0</v>
      </c>
      <c r="L801" s="58">
        <v>0</v>
      </c>
      <c r="M801" s="59"/>
      <c r="N801" s="59"/>
    </row>
    <row r="802" spans="2:14" ht="96.75" customHeight="1">
      <c r="B802" s="28"/>
      <c r="C802" s="28"/>
      <c r="D802" s="28"/>
      <c r="E802" s="39"/>
      <c r="F802" s="28"/>
      <c r="G802" s="28"/>
      <c r="H802" s="28">
        <v>5</v>
      </c>
      <c r="I802" s="40">
        <f t="shared" si="4"/>
        <v>0</v>
      </c>
      <c r="J802" s="56">
        <f t="shared" si="5"/>
        <v>0</v>
      </c>
      <c r="K802" s="57">
        <f>($G802+$I802)*THONG_TIN_CHUNG!B$13</f>
        <v>0</v>
      </c>
      <c r="L802" s="58">
        <v>0</v>
      </c>
      <c r="M802" s="59"/>
      <c r="N802" s="59"/>
    </row>
    <row r="803" spans="2:14" ht="96.75" customHeight="1">
      <c r="B803" s="28"/>
      <c r="C803" s="28"/>
      <c r="D803" s="28"/>
      <c r="E803" s="39"/>
      <c r="F803" s="28"/>
      <c r="G803" s="28"/>
      <c r="H803" s="28">
        <v>5</v>
      </c>
      <c r="I803" s="40">
        <f t="shared" si="4"/>
        <v>0</v>
      </c>
      <c r="J803" s="56">
        <f t="shared" si="5"/>
        <v>0</v>
      </c>
      <c r="K803" s="57">
        <f>($G803+$I803)*THONG_TIN_CHUNG!B$13</f>
        <v>0</v>
      </c>
      <c r="L803" s="58">
        <v>0</v>
      </c>
      <c r="M803" s="59"/>
      <c r="N803" s="59"/>
    </row>
    <row r="804" spans="2:14" ht="96.75" customHeight="1">
      <c r="B804" s="28"/>
      <c r="C804" s="28"/>
      <c r="D804" s="28"/>
      <c r="E804" s="39"/>
      <c r="F804" s="28"/>
      <c r="G804" s="28"/>
      <c r="H804" s="28">
        <v>5</v>
      </c>
      <c r="I804" s="40">
        <f t="shared" si="4"/>
        <v>0</v>
      </c>
      <c r="J804" s="56">
        <f t="shared" si="5"/>
        <v>0</v>
      </c>
      <c r="K804" s="57">
        <f>($G804+$I804)*THONG_TIN_CHUNG!B$13</f>
        <v>0</v>
      </c>
      <c r="L804" s="58">
        <v>0</v>
      </c>
      <c r="M804" s="59"/>
      <c r="N804" s="59"/>
    </row>
    <row r="805" spans="2:14" ht="96.75" customHeight="1">
      <c r="B805" s="28"/>
      <c r="C805" s="28"/>
      <c r="D805" s="28"/>
      <c r="E805" s="39"/>
      <c r="F805" s="28"/>
      <c r="G805" s="28"/>
      <c r="H805" s="28">
        <v>5</v>
      </c>
      <c r="I805" s="40">
        <f t="shared" si="4"/>
        <v>0</v>
      </c>
      <c r="J805" s="56">
        <f t="shared" si="5"/>
        <v>0</v>
      </c>
      <c r="K805" s="57">
        <f>($G805+$I805)*THONG_TIN_CHUNG!B$13</f>
        <v>0</v>
      </c>
      <c r="L805" s="58">
        <v>0</v>
      </c>
      <c r="M805" s="59"/>
      <c r="N805" s="59"/>
    </row>
    <row r="806" spans="2:14" ht="96.75" customHeight="1">
      <c r="B806" s="28"/>
      <c r="C806" s="28"/>
      <c r="D806" s="28"/>
      <c r="E806" s="39"/>
      <c r="F806" s="28"/>
      <c r="G806" s="28"/>
      <c r="H806" s="28">
        <v>5</v>
      </c>
      <c r="I806" s="40">
        <f t="shared" si="4"/>
        <v>0</v>
      </c>
      <c r="J806" s="56">
        <f t="shared" si="5"/>
        <v>0</v>
      </c>
      <c r="K806" s="57">
        <f>($G806+$I806)*THONG_TIN_CHUNG!B$13</f>
        <v>0</v>
      </c>
      <c r="L806" s="58">
        <v>0</v>
      </c>
      <c r="M806" s="59"/>
      <c r="N806" s="59"/>
    </row>
    <row r="807" spans="2:14" ht="96.75" customHeight="1">
      <c r="B807" s="28"/>
      <c r="C807" s="28"/>
      <c r="D807" s="28"/>
      <c r="E807" s="39"/>
      <c r="F807" s="28"/>
      <c r="G807" s="28"/>
      <c r="H807" s="28">
        <v>5</v>
      </c>
      <c r="I807" s="40">
        <f t="shared" si="4"/>
        <v>0</v>
      </c>
      <c r="J807" s="56">
        <f t="shared" si="5"/>
        <v>0</v>
      </c>
      <c r="K807" s="57">
        <f>($G807+$I807)*THONG_TIN_CHUNG!B$13</f>
        <v>0</v>
      </c>
      <c r="L807" s="58">
        <v>0</v>
      </c>
      <c r="M807" s="59"/>
      <c r="N807" s="59"/>
    </row>
    <row r="808" spans="2:14" ht="96.75" customHeight="1">
      <c r="B808" s="28"/>
      <c r="C808" s="28"/>
      <c r="D808" s="28"/>
      <c r="E808" s="39"/>
      <c r="F808" s="28"/>
      <c r="G808" s="28"/>
      <c r="H808" s="28">
        <v>5</v>
      </c>
      <c r="I808" s="40">
        <f t="shared" si="4"/>
        <v>0</v>
      </c>
      <c r="J808" s="56">
        <f t="shared" si="5"/>
        <v>0</v>
      </c>
      <c r="K808" s="57">
        <f>($G808+$I808)*THONG_TIN_CHUNG!B$13</f>
        <v>0</v>
      </c>
      <c r="L808" s="58">
        <v>0</v>
      </c>
      <c r="M808" s="59"/>
      <c r="N808" s="59"/>
    </row>
    <row r="809" spans="2:14" ht="96.75" customHeight="1">
      <c r="B809" s="28"/>
      <c r="C809" s="28"/>
      <c r="D809" s="28"/>
      <c r="E809" s="39"/>
      <c r="F809" s="28"/>
      <c r="G809" s="28"/>
      <c r="H809" s="28">
        <v>5</v>
      </c>
      <c r="I809" s="40">
        <f t="shared" si="4"/>
        <v>0</v>
      </c>
      <c r="J809" s="56">
        <f t="shared" si="5"/>
        <v>0</v>
      </c>
      <c r="K809" s="57">
        <f>($G809+$I809)*THONG_TIN_CHUNG!B$13</f>
        <v>0</v>
      </c>
      <c r="L809" s="58">
        <v>0</v>
      </c>
      <c r="M809" s="59"/>
      <c r="N809" s="59"/>
    </row>
    <row r="810" spans="2:14" ht="96.75" customHeight="1">
      <c r="B810" s="28"/>
      <c r="C810" s="28"/>
      <c r="D810" s="28"/>
      <c r="E810" s="39"/>
      <c r="F810" s="28"/>
      <c r="G810" s="28"/>
      <c r="H810" s="28">
        <v>5</v>
      </c>
      <c r="I810" s="40">
        <f t="shared" si="4"/>
        <v>0</v>
      </c>
      <c r="J810" s="56">
        <f t="shared" si="5"/>
        <v>0</v>
      </c>
      <c r="K810" s="57">
        <f>($G810+$I810)*THONG_TIN_CHUNG!B$13</f>
        <v>0</v>
      </c>
      <c r="L810" s="58">
        <v>0</v>
      </c>
      <c r="M810" s="59"/>
      <c r="N810" s="59"/>
    </row>
    <row r="811" spans="2:14" ht="96.75" customHeight="1">
      <c r="B811" s="28"/>
      <c r="C811" s="28"/>
      <c r="D811" s="28"/>
      <c r="E811" s="39"/>
      <c r="F811" s="28"/>
      <c r="G811" s="28"/>
      <c r="H811" s="28">
        <v>5</v>
      </c>
      <c r="I811" s="40">
        <f t="shared" si="4"/>
        <v>0</v>
      </c>
      <c r="J811" s="56">
        <f t="shared" si="5"/>
        <v>0</v>
      </c>
      <c r="K811" s="57">
        <f>($G811+$I811)*THONG_TIN_CHUNG!B$13</f>
        <v>0</v>
      </c>
      <c r="L811" s="58">
        <v>0</v>
      </c>
      <c r="M811" s="59"/>
      <c r="N811" s="59"/>
    </row>
    <row r="812" spans="2:14" ht="96.75" customHeight="1">
      <c r="B812" s="28"/>
      <c r="C812" s="28"/>
      <c r="D812" s="28"/>
      <c r="E812" s="39"/>
      <c r="F812" s="28"/>
      <c r="G812" s="28"/>
      <c r="H812" s="28">
        <v>5</v>
      </c>
      <c r="I812" s="40">
        <f t="shared" si="4"/>
        <v>0</v>
      </c>
      <c r="J812" s="56">
        <f t="shared" si="5"/>
        <v>0</v>
      </c>
      <c r="K812" s="57">
        <f>($G812+$I812)*THONG_TIN_CHUNG!B$13</f>
        <v>0</v>
      </c>
      <c r="L812" s="58">
        <v>0</v>
      </c>
      <c r="M812" s="59"/>
      <c r="N812" s="59"/>
    </row>
    <row r="813" spans="2:14" ht="96.75" customHeight="1">
      <c r="B813" s="28"/>
      <c r="C813" s="28"/>
      <c r="D813" s="28"/>
      <c r="E813" s="39"/>
      <c r="F813" s="28"/>
      <c r="G813" s="28"/>
      <c r="H813" s="28">
        <v>5</v>
      </c>
      <c r="I813" s="40">
        <f t="shared" si="4"/>
        <v>0</v>
      </c>
      <c r="J813" s="56">
        <f t="shared" si="5"/>
        <v>0</v>
      </c>
      <c r="K813" s="57">
        <f>($G813+$I813)*THONG_TIN_CHUNG!B$13</f>
        <v>0</v>
      </c>
      <c r="L813" s="58">
        <v>0</v>
      </c>
      <c r="M813" s="59"/>
      <c r="N813" s="59"/>
    </row>
    <row r="814" spans="2:14" ht="96.75" customHeight="1">
      <c r="B814" s="28"/>
      <c r="C814" s="28"/>
      <c r="D814" s="28"/>
      <c r="E814" s="39"/>
      <c r="F814" s="28"/>
      <c r="G814" s="28"/>
      <c r="H814" s="28">
        <v>5</v>
      </c>
      <c r="I814" s="40">
        <f t="shared" si="4"/>
        <v>0</v>
      </c>
      <c r="J814" s="56">
        <f t="shared" si="5"/>
        <v>0</v>
      </c>
      <c r="K814" s="57">
        <f>($G814+$I814)*THONG_TIN_CHUNG!B$13</f>
        <v>0</v>
      </c>
      <c r="L814" s="58">
        <v>0</v>
      </c>
      <c r="M814" s="59"/>
      <c r="N814" s="59"/>
    </row>
    <row r="815" spans="2:14" ht="96.75" customHeight="1">
      <c r="B815" s="28"/>
      <c r="C815" s="28"/>
      <c r="D815" s="28"/>
      <c r="E815" s="39"/>
      <c r="F815" s="28"/>
      <c r="G815" s="28"/>
      <c r="H815" s="28">
        <v>5</v>
      </c>
      <c r="I815" s="40">
        <f t="shared" si="4"/>
        <v>0</v>
      </c>
      <c r="J815" s="56">
        <f t="shared" si="5"/>
        <v>0</v>
      </c>
      <c r="K815" s="57">
        <f>($G815+$I815)*THONG_TIN_CHUNG!B$13</f>
        <v>0</v>
      </c>
      <c r="L815" s="58">
        <v>0</v>
      </c>
      <c r="M815" s="59"/>
      <c r="N815" s="59"/>
    </row>
    <row r="816" spans="2:14" ht="96.75" customHeight="1">
      <c r="B816" s="28"/>
      <c r="C816" s="28"/>
      <c r="D816" s="28"/>
      <c r="E816" s="39"/>
      <c r="F816" s="28"/>
      <c r="G816" s="28"/>
      <c r="H816" s="28">
        <v>5</v>
      </c>
      <c r="I816" s="40">
        <f t="shared" si="4"/>
        <v>0</v>
      </c>
      <c r="J816" s="56">
        <f t="shared" si="5"/>
        <v>0</v>
      </c>
      <c r="K816" s="57">
        <f>($G816+$I816)*THONG_TIN_CHUNG!B$13</f>
        <v>0</v>
      </c>
      <c r="L816" s="58">
        <v>0</v>
      </c>
      <c r="M816" s="59"/>
      <c r="N816" s="59"/>
    </row>
    <row r="817" spans="2:14" ht="96.75" customHeight="1">
      <c r="B817" s="28"/>
      <c r="C817" s="28"/>
      <c r="D817" s="28"/>
      <c r="E817" s="39"/>
      <c r="F817" s="28"/>
      <c r="G817" s="28"/>
      <c r="H817" s="28">
        <v>5</v>
      </c>
      <c r="I817" s="40">
        <f t="shared" si="4"/>
        <v>0</v>
      </c>
      <c r="J817" s="56">
        <f t="shared" si="5"/>
        <v>0</v>
      </c>
      <c r="K817" s="57">
        <f>($G817+$I817)*THONG_TIN_CHUNG!B$13</f>
        <v>0</v>
      </c>
      <c r="L817" s="58">
        <v>0</v>
      </c>
      <c r="M817" s="59"/>
      <c r="N817" s="59"/>
    </row>
    <row r="818" spans="2:14" ht="96.75" customHeight="1">
      <c r="B818" s="28"/>
      <c r="C818" s="28"/>
      <c r="D818" s="28"/>
      <c r="E818" s="39"/>
      <c r="F818" s="28"/>
      <c r="G818" s="28"/>
      <c r="H818" s="28">
        <v>5</v>
      </c>
      <c r="I818" s="40">
        <f t="shared" si="4"/>
        <v>0</v>
      </c>
      <c r="J818" s="56">
        <f t="shared" si="5"/>
        <v>0</v>
      </c>
      <c r="K818" s="57">
        <f>($G818+$I818)*THONG_TIN_CHUNG!B$13</f>
        <v>0</v>
      </c>
      <c r="L818" s="58">
        <v>0</v>
      </c>
      <c r="M818" s="59"/>
      <c r="N818" s="59"/>
    </row>
    <row r="819" spans="2:14" ht="96.75" customHeight="1">
      <c r="B819" s="28"/>
      <c r="C819" s="28"/>
      <c r="D819" s="28"/>
      <c r="E819" s="39"/>
      <c r="F819" s="28"/>
      <c r="G819" s="28"/>
      <c r="H819" s="28">
        <v>5</v>
      </c>
      <c r="I819" s="40">
        <f t="shared" si="4"/>
        <v>0</v>
      </c>
      <c r="J819" s="56">
        <f t="shared" si="5"/>
        <v>0</v>
      </c>
      <c r="K819" s="57">
        <f>($G819+$I819)*THONG_TIN_CHUNG!B$13</f>
        <v>0</v>
      </c>
      <c r="L819" s="58">
        <v>0</v>
      </c>
      <c r="M819" s="59"/>
      <c r="N819" s="59"/>
    </row>
    <row r="820" spans="2:14" ht="96.75" customHeight="1">
      <c r="B820" s="28"/>
      <c r="C820" s="28"/>
      <c r="D820" s="28"/>
      <c r="E820" s="39"/>
      <c r="F820" s="28"/>
      <c r="G820" s="28"/>
      <c r="H820" s="28">
        <v>5</v>
      </c>
      <c r="I820" s="40">
        <f t="shared" si="4"/>
        <v>0</v>
      </c>
      <c r="J820" s="56">
        <f t="shared" si="5"/>
        <v>0</v>
      </c>
      <c r="K820" s="57">
        <f>($G820+$I820)*THONG_TIN_CHUNG!B$13</f>
        <v>0</v>
      </c>
      <c r="L820" s="58">
        <v>0</v>
      </c>
      <c r="M820" s="59"/>
      <c r="N820" s="59"/>
    </row>
    <row r="821" spans="2:14" ht="96.75" customHeight="1">
      <c r="B821" s="28"/>
      <c r="C821" s="28"/>
      <c r="D821" s="28"/>
      <c r="E821" s="39"/>
      <c r="F821" s="28"/>
      <c r="G821" s="28"/>
      <c r="H821" s="28">
        <v>5</v>
      </c>
      <c r="I821" s="40">
        <f t="shared" si="4"/>
        <v>0</v>
      </c>
      <c r="J821" s="56">
        <f t="shared" si="5"/>
        <v>0</v>
      </c>
      <c r="K821" s="57">
        <f>($G821+$I821)*THONG_TIN_CHUNG!B$13</f>
        <v>0</v>
      </c>
      <c r="L821" s="58">
        <v>0</v>
      </c>
      <c r="M821" s="59"/>
      <c r="N821" s="59"/>
    </row>
    <row r="822" spans="2:14" ht="96.75" customHeight="1">
      <c r="B822" s="28"/>
      <c r="C822" s="28"/>
      <c r="D822" s="28"/>
      <c r="E822" s="39"/>
      <c r="F822" s="28"/>
      <c r="G822" s="28"/>
      <c r="H822" s="28">
        <v>5</v>
      </c>
      <c r="I822" s="40">
        <f t="shared" si="4"/>
        <v>0</v>
      </c>
      <c r="J822" s="56">
        <f t="shared" si="5"/>
        <v>0</v>
      </c>
      <c r="K822" s="57">
        <f>($G822+$I822)*THONG_TIN_CHUNG!B$13</f>
        <v>0</v>
      </c>
      <c r="L822" s="58">
        <v>0</v>
      </c>
      <c r="M822" s="59"/>
      <c r="N822" s="59"/>
    </row>
    <row r="823" spans="2:14" ht="96.75" customHeight="1">
      <c r="B823" s="28"/>
      <c r="C823" s="28"/>
      <c r="D823" s="28"/>
      <c r="E823" s="39"/>
      <c r="F823" s="28"/>
      <c r="G823" s="28"/>
      <c r="H823" s="28">
        <v>5</v>
      </c>
      <c r="I823" s="40">
        <f t="shared" si="4"/>
        <v>0</v>
      </c>
      <c r="J823" s="56">
        <f t="shared" si="5"/>
        <v>0</v>
      </c>
      <c r="K823" s="57">
        <f>($G823+$I823)*THONG_TIN_CHUNG!B$13</f>
        <v>0</v>
      </c>
      <c r="L823" s="58">
        <v>0</v>
      </c>
      <c r="M823" s="59"/>
      <c r="N823" s="59"/>
    </row>
    <row r="824" spans="2:14" ht="96.75" customHeight="1">
      <c r="B824" s="28"/>
      <c r="C824" s="28"/>
      <c r="D824" s="28"/>
      <c r="E824" s="39"/>
      <c r="F824" s="28"/>
      <c r="G824" s="28"/>
      <c r="H824" s="28">
        <v>5</v>
      </c>
      <c r="I824" s="40">
        <f t="shared" si="4"/>
        <v>0</v>
      </c>
      <c r="J824" s="56">
        <f t="shared" si="5"/>
        <v>0</v>
      </c>
      <c r="K824" s="57">
        <f>($G824+$I824)*THONG_TIN_CHUNG!B$13</f>
        <v>0</v>
      </c>
      <c r="L824" s="58">
        <v>0</v>
      </c>
      <c r="M824" s="59"/>
      <c r="N824" s="59"/>
    </row>
    <row r="825" spans="2:14" ht="96.75" customHeight="1">
      <c r="B825" s="28"/>
      <c r="C825" s="28"/>
      <c r="D825" s="28"/>
      <c r="E825" s="39"/>
      <c r="F825" s="28"/>
      <c r="G825" s="28"/>
      <c r="H825" s="28">
        <v>5</v>
      </c>
      <c r="I825" s="40">
        <f t="shared" si="4"/>
        <v>0</v>
      </c>
      <c r="J825" s="56">
        <f t="shared" si="5"/>
        <v>0</v>
      </c>
      <c r="K825" s="57">
        <f>($G825+$I825)*THONG_TIN_CHUNG!B$13</f>
        <v>0</v>
      </c>
      <c r="L825" s="58">
        <v>0</v>
      </c>
      <c r="M825" s="59"/>
      <c r="N825" s="59"/>
    </row>
    <row r="826" spans="2:14" ht="96.75" customHeight="1">
      <c r="B826" s="28"/>
      <c r="C826" s="28"/>
      <c r="D826" s="28"/>
      <c r="E826" s="39"/>
      <c r="F826" s="28"/>
      <c r="G826" s="28"/>
      <c r="H826" s="28">
        <v>5</v>
      </c>
      <c r="I826" s="40">
        <f t="shared" si="4"/>
        <v>0</v>
      </c>
      <c r="J826" s="56">
        <f t="shared" si="5"/>
        <v>0</v>
      </c>
      <c r="K826" s="57">
        <f>($G826+$I826)*THONG_TIN_CHUNG!B$13</f>
        <v>0</v>
      </c>
      <c r="L826" s="58">
        <v>0</v>
      </c>
      <c r="M826" s="59"/>
      <c r="N826" s="59"/>
    </row>
    <row r="827" spans="2:14" ht="96.75" customHeight="1">
      <c r="B827" s="28"/>
      <c r="C827" s="28"/>
      <c r="D827" s="28"/>
      <c r="E827" s="39"/>
      <c r="F827" s="28"/>
      <c r="G827" s="28"/>
      <c r="H827" s="28">
        <v>5</v>
      </c>
      <c r="I827" s="40">
        <f t="shared" si="4"/>
        <v>0</v>
      </c>
      <c r="J827" s="56">
        <f t="shared" si="5"/>
        <v>0</v>
      </c>
      <c r="K827" s="57">
        <f>($G827+$I827)*THONG_TIN_CHUNG!B$13</f>
        <v>0</v>
      </c>
      <c r="L827" s="58">
        <v>0</v>
      </c>
      <c r="M827" s="59"/>
      <c r="N827" s="59"/>
    </row>
    <row r="828" spans="2:14" ht="96.75" customHeight="1">
      <c r="B828" s="28"/>
      <c r="C828" s="28"/>
      <c r="D828" s="28"/>
      <c r="E828" s="39"/>
      <c r="F828" s="28"/>
      <c r="G828" s="28"/>
      <c r="H828" s="28">
        <v>5</v>
      </c>
      <c r="I828" s="40">
        <f t="shared" si="4"/>
        <v>0</v>
      </c>
      <c r="J828" s="56">
        <f t="shared" si="5"/>
        <v>0</v>
      </c>
      <c r="K828" s="57">
        <f>($G828+$I828)*THONG_TIN_CHUNG!B$13</f>
        <v>0</v>
      </c>
      <c r="L828" s="58">
        <v>0</v>
      </c>
      <c r="M828" s="59"/>
      <c r="N828" s="59"/>
    </row>
    <row r="829" spans="2:14" ht="96.75" customHeight="1">
      <c r="B829" s="28"/>
      <c r="C829" s="28"/>
      <c r="D829" s="28"/>
      <c r="E829" s="39"/>
      <c r="F829" s="28"/>
      <c r="G829" s="28"/>
      <c r="H829" s="28">
        <v>5</v>
      </c>
      <c r="I829" s="40">
        <f t="shared" si="4"/>
        <v>0</v>
      </c>
      <c r="J829" s="56">
        <f t="shared" si="5"/>
        <v>0</v>
      </c>
      <c r="K829" s="57">
        <f>($G829+$I829)*THONG_TIN_CHUNG!B$13</f>
        <v>0</v>
      </c>
      <c r="L829" s="58">
        <v>0</v>
      </c>
      <c r="M829" s="59"/>
      <c r="N829" s="59"/>
    </row>
    <row r="830" spans="2:14" ht="96.75" customHeight="1">
      <c r="B830" s="28"/>
      <c r="C830" s="28"/>
      <c r="D830" s="28"/>
      <c r="E830" s="39"/>
      <c r="F830" s="28"/>
      <c r="G830" s="28"/>
      <c r="H830" s="28">
        <v>5</v>
      </c>
      <c r="I830" s="40">
        <f t="shared" si="4"/>
        <v>0</v>
      </c>
      <c r="J830" s="56">
        <f t="shared" si="5"/>
        <v>0</v>
      </c>
      <c r="K830" s="57">
        <f>($G830+$I830)*THONG_TIN_CHUNG!B$13</f>
        <v>0</v>
      </c>
      <c r="L830" s="58">
        <v>0</v>
      </c>
      <c r="M830" s="59"/>
      <c r="N830" s="59"/>
    </row>
    <row r="831" spans="2:14" ht="96.75" customHeight="1">
      <c r="B831" s="28"/>
      <c r="C831" s="28"/>
      <c r="D831" s="28"/>
      <c r="E831" s="39"/>
      <c r="F831" s="28"/>
      <c r="G831" s="28"/>
      <c r="H831" s="28">
        <v>5</v>
      </c>
      <c r="I831" s="40">
        <f t="shared" si="4"/>
        <v>0</v>
      </c>
      <c r="J831" s="56">
        <f t="shared" si="5"/>
        <v>0</v>
      </c>
      <c r="K831" s="57">
        <f>($G831+$I831)*THONG_TIN_CHUNG!B$13</f>
        <v>0</v>
      </c>
      <c r="L831" s="58">
        <v>0</v>
      </c>
      <c r="M831" s="59"/>
      <c r="N831" s="59"/>
    </row>
    <row r="832" spans="2:14" ht="96.75" customHeight="1">
      <c r="B832" s="28"/>
      <c r="C832" s="28"/>
      <c r="D832" s="28"/>
      <c r="E832" s="39"/>
      <c r="F832" s="28"/>
      <c r="G832" s="28"/>
      <c r="H832" s="28">
        <v>5</v>
      </c>
      <c r="I832" s="40">
        <f t="shared" si="4"/>
        <v>0</v>
      </c>
      <c r="J832" s="56">
        <f t="shared" si="5"/>
        <v>0</v>
      </c>
      <c r="K832" s="57">
        <f>($G832+$I832)*THONG_TIN_CHUNG!B$13</f>
        <v>0</v>
      </c>
      <c r="L832" s="58">
        <v>0</v>
      </c>
      <c r="M832" s="59"/>
      <c r="N832" s="59"/>
    </row>
    <row r="833" spans="2:14" ht="96.75" customHeight="1">
      <c r="B833" s="28"/>
      <c r="C833" s="28"/>
      <c r="D833" s="28"/>
      <c r="E833" s="39"/>
      <c r="F833" s="28"/>
      <c r="G833" s="28"/>
      <c r="H833" s="28">
        <v>5</v>
      </c>
      <c r="I833" s="40">
        <f t="shared" si="4"/>
        <v>0</v>
      </c>
      <c r="J833" s="56">
        <f t="shared" si="5"/>
        <v>0</v>
      </c>
      <c r="K833" s="57">
        <f>($G833+$I833)*THONG_TIN_CHUNG!B$13</f>
        <v>0</v>
      </c>
      <c r="L833" s="58">
        <v>0</v>
      </c>
      <c r="M833" s="59"/>
      <c r="N833" s="59"/>
    </row>
    <row r="834" spans="2:14" ht="96.75" customHeight="1">
      <c r="B834" s="28"/>
      <c r="C834" s="28"/>
      <c r="D834" s="28"/>
      <c r="E834" s="39"/>
      <c r="F834" s="28"/>
      <c r="G834" s="28"/>
      <c r="H834" s="28">
        <v>5</v>
      </c>
      <c r="I834" s="40">
        <f t="shared" si="4"/>
        <v>0</v>
      </c>
      <c r="J834" s="56">
        <f t="shared" si="5"/>
        <v>0</v>
      </c>
      <c r="K834" s="57">
        <f>($G834+$I834)*THONG_TIN_CHUNG!B$13</f>
        <v>0</v>
      </c>
      <c r="L834" s="58">
        <v>0</v>
      </c>
      <c r="M834" s="59"/>
      <c r="N834" s="59"/>
    </row>
    <row r="835" spans="2:14" ht="96.75" customHeight="1">
      <c r="B835" s="28"/>
      <c r="C835" s="28"/>
      <c r="D835" s="28"/>
      <c r="E835" s="39"/>
      <c r="F835" s="28"/>
      <c r="G835" s="28"/>
      <c r="H835" s="28">
        <v>5</v>
      </c>
      <c r="I835" s="40">
        <f t="shared" si="4"/>
        <v>0</v>
      </c>
      <c r="J835" s="56">
        <f t="shared" si="5"/>
        <v>0</v>
      </c>
      <c r="K835" s="57">
        <f>($G835+$I835)*THONG_TIN_CHUNG!B$13</f>
        <v>0</v>
      </c>
      <c r="L835" s="58">
        <v>0</v>
      </c>
      <c r="M835" s="59"/>
      <c r="N835" s="59"/>
    </row>
    <row r="836" spans="2:14" ht="96.75" customHeight="1">
      <c r="B836" s="28"/>
      <c r="C836" s="28"/>
      <c r="D836" s="28"/>
      <c r="E836" s="39"/>
      <c r="F836" s="28"/>
      <c r="G836" s="28"/>
      <c r="H836" s="28">
        <v>5</v>
      </c>
      <c r="I836" s="40">
        <f t="shared" si="4"/>
        <v>0</v>
      </c>
      <c r="J836" s="56">
        <f t="shared" si="5"/>
        <v>0</v>
      </c>
      <c r="K836" s="57">
        <f>($G836+$I836)*THONG_TIN_CHUNG!B$13</f>
        <v>0</v>
      </c>
      <c r="L836" s="58">
        <v>0</v>
      </c>
      <c r="M836" s="59"/>
      <c r="N836" s="59"/>
    </row>
    <row r="837" spans="2:14" ht="96.75" customHeight="1">
      <c r="B837" s="28"/>
      <c r="C837" s="28"/>
      <c r="D837" s="28"/>
      <c r="E837" s="39"/>
      <c r="F837" s="28"/>
      <c r="G837" s="28"/>
      <c r="H837" s="28">
        <v>5</v>
      </c>
      <c r="I837" s="40">
        <f t="shared" si="4"/>
        <v>0</v>
      </c>
      <c r="J837" s="56">
        <f t="shared" si="5"/>
        <v>0</v>
      </c>
      <c r="K837" s="57">
        <f>($G837+$I837)*THONG_TIN_CHUNG!B$13</f>
        <v>0</v>
      </c>
      <c r="L837" s="58">
        <v>0</v>
      </c>
      <c r="M837" s="59"/>
      <c r="N837" s="59"/>
    </row>
    <row r="838" spans="2:14" ht="96.75" customHeight="1">
      <c r="B838" s="28"/>
      <c r="C838" s="28"/>
      <c r="D838" s="28"/>
      <c r="E838" s="39"/>
      <c r="F838" s="28"/>
      <c r="G838" s="28"/>
      <c r="H838" s="28">
        <v>5</v>
      </c>
      <c r="I838" s="40">
        <f t="shared" si="4"/>
        <v>0</v>
      </c>
      <c r="J838" s="56">
        <f t="shared" si="5"/>
        <v>0</v>
      </c>
      <c r="K838" s="57">
        <f>($G838+$I838)*THONG_TIN_CHUNG!B$13</f>
        <v>0</v>
      </c>
      <c r="L838" s="58">
        <v>0</v>
      </c>
      <c r="M838" s="59"/>
      <c r="N838" s="59"/>
    </row>
    <row r="839" spans="2:14" ht="96.75" customHeight="1">
      <c r="B839" s="28"/>
      <c r="C839" s="28"/>
      <c r="D839" s="28"/>
      <c r="E839" s="39"/>
      <c r="F839" s="28"/>
      <c r="G839" s="28"/>
      <c r="H839" s="28">
        <v>5</v>
      </c>
      <c r="I839" s="40">
        <f t="shared" si="4"/>
        <v>0</v>
      </c>
      <c r="J839" s="56">
        <f t="shared" si="5"/>
        <v>0</v>
      </c>
      <c r="K839" s="57">
        <f>($G839+$I839)*THONG_TIN_CHUNG!B$13</f>
        <v>0</v>
      </c>
      <c r="L839" s="58">
        <v>0</v>
      </c>
      <c r="M839" s="59"/>
      <c r="N839" s="59"/>
    </row>
    <row r="840" spans="2:14" ht="96.75" customHeight="1">
      <c r="B840" s="28"/>
      <c r="C840" s="28"/>
      <c r="D840" s="28"/>
      <c r="E840" s="39"/>
      <c r="F840" s="28"/>
      <c r="G840" s="28"/>
      <c r="H840" s="28">
        <v>5</v>
      </c>
      <c r="I840" s="40">
        <f t="shared" si="4"/>
        <v>0</v>
      </c>
      <c r="J840" s="56">
        <f t="shared" si="5"/>
        <v>0</v>
      </c>
      <c r="K840" s="57">
        <f>($G840+$I840)*THONG_TIN_CHUNG!B$13</f>
        <v>0</v>
      </c>
      <c r="L840" s="58">
        <v>0</v>
      </c>
      <c r="M840" s="59"/>
      <c r="N840" s="59"/>
    </row>
    <row r="841" spans="2:14" ht="96.75" customHeight="1">
      <c r="B841" s="28"/>
      <c r="C841" s="28"/>
      <c r="D841" s="28"/>
      <c r="E841" s="39"/>
      <c r="F841" s="28"/>
      <c r="G841" s="28"/>
      <c r="H841" s="28">
        <v>5</v>
      </c>
      <c r="I841" s="40">
        <f t="shared" si="4"/>
        <v>0</v>
      </c>
      <c r="J841" s="56">
        <f t="shared" si="5"/>
        <v>0</v>
      </c>
      <c r="K841" s="57">
        <f>($G841+$I841)*THONG_TIN_CHUNG!B$13</f>
        <v>0</v>
      </c>
      <c r="L841" s="58">
        <v>0</v>
      </c>
      <c r="M841" s="59"/>
      <c r="N841" s="59"/>
    </row>
    <row r="842" spans="2:14" ht="96.75" customHeight="1">
      <c r="B842" s="28"/>
      <c r="C842" s="28"/>
      <c r="D842" s="28"/>
      <c r="E842" s="39"/>
      <c r="F842" s="28"/>
      <c r="G842" s="28"/>
      <c r="H842" s="28">
        <v>5</v>
      </c>
      <c r="I842" s="40">
        <f t="shared" si="4"/>
        <v>0</v>
      </c>
      <c r="J842" s="56">
        <f t="shared" si="5"/>
        <v>0</v>
      </c>
      <c r="K842" s="57">
        <f>($G842+$I842)*THONG_TIN_CHUNG!B$13</f>
        <v>0</v>
      </c>
      <c r="L842" s="58">
        <v>0</v>
      </c>
      <c r="M842" s="59"/>
      <c r="N842" s="59"/>
    </row>
    <row r="843" spans="2:14" ht="96.75" customHeight="1">
      <c r="B843" s="28"/>
      <c r="C843" s="28"/>
      <c r="D843" s="28"/>
      <c r="E843" s="39"/>
      <c r="F843" s="28"/>
      <c r="G843" s="28"/>
      <c r="H843" s="28">
        <v>5</v>
      </c>
      <c r="I843" s="40">
        <f t="shared" si="4"/>
        <v>0</v>
      </c>
      <c r="J843" s="56">
        <f t="shared" si="5"/>
        <v>0</v>
      </c>
      <c r="K843" s="57">
        <f>($G843+$I843)*THONG_TIN_CHUNG!B$13</f>
        <v>0</v>
      </c>
      <c r="L843" s="58">
        <v>0</v>
      </c>
      <c r="M843" s="59"/>
      <c r="N843" s="59"/>
    </row>
    <row r="844" spans="2:14" ht="96.75" customHeight="1">
      <c r="B844" s="28"/>
      <c r="C844" s="28"/>
      <c r="D844" s="28"/>
      <c r="E844" s="39"/>
      <c r="F844" s="28"/>
      <c r="G844" s="28"/>
      <c r="H844" s="28">
        <v>5</v>
      </c>
      <c r="I844" s="40">
        <f t="shared" si="4"/>
        <v>0</v>
      </c>
      <c r="J844" s="56">
        <f t="shared" si="5"/>
        <v>0</v>
      </c>
      <c r="K844" s="57">
        <f>($G844+$I844)*THONG_TIN_CHUNG!B$13</f>
        <v>0</v>
      </c>
      <c r="L844" s="58">
        <v>0</v>
      </c>
      <c r="M844" s="59"/>
      <c r="N844" s="59"/>
    </row>
    <row r="845" spans="2:14" ht="96.75" customHeight="1">
      <c r="B845" s="28"/>
      <c r="C845" s="28"/>
      <c r="D845" s="28"/>
      <c r="E845" s="39"/>
      <c r="F845" s="28"/>
      <c r="G845" s="28"/>
      <c r="H845" s="28">
        <v>5</v>
      </c>
      <c r="I845" s="40">
        <f t="shared" si="4"/>
        <v>0</v>
      </c>
      <c r="J845" s="56">
        <f t="shared" si="5"/>
        <v>0</v>
      </c>
      <c r="K845" s="57">
        <f>($G845+$I845)*THONG_TIN_CHUNG!B$13</f>
        <v>0</v>
      </c>
      <c r="L845" s="58">
        <v>0</v>
      </c>
      <c r="M845" s="59"/>
      <c r="N845" s="59"/>
    </row>
    <row r="846" spans="2:14" ht="96.75" customHeight="1">
      <c r="B846" s="28"/>
      <c r="C846" s="28"/>
      <c r="D846" s="28"/>
      <c r="E846" s="39"/>
      <c r="F846" s="28"/>
      <c r="G846" s="28"/>
      <c r="H846" s="28">
        <v>5</v>
      </c>
      <c r="I846" s="40">
        <f t="shared" si="4"/>
        <v>0</v>
      </c>
      <c r="J846" s="56">
        <f t="shared" si="5"/>
        <v>0</v>
      </c>
      <c r="K846" s="57">
        <f>($G846+$I846)*THONG_TIN_CHUNG!B$13</f>
        <v>0</v>
      </c>
      <c r="L846" s="58">
        <v>0</v>
      </c>
      <c r="M846" s="59"/>
      <c r="N846" s="59"/>
    </row>
    <row r="847" spans="2:14" ht="96.75" customHeight="1">
      <c r="B847" s="28"/>
      <c r="C847" s="28"/>
      <c r="D847" s="28"/>
      <c r="E847" s="39"/>
      <c r="F847" s="28"/>
      <c r="G847" s="28"/>
      <c r="H847" s="28">
        <v>5</v>
      </c>
      <c r="I847" s="40">
        <f t="shared" si="4"/>
        <v>0</v>
      </c>
      <c r="J847" s="56">
        <f t="shared" si="5"/>
        <v>0</v>
      </c>
      <c r="K847" s="57">
        <f>($G847+$I847)*THONG_TIN_CHUNG!B$13</f>
        <v>0</v>
      </c>
      <c r="L847" s="58">
        <v>0</v>
      </c>
      <c r="M847" s="59"/>
      <c r="N847" s="59"/>
    </row>
    <row r="848" spans="2:14" ht="96.75" customHeight="1">
      <c r="B848" s="28"/>
      <c r="C848" s="28"/>
      <c r="D848" s="28"/>
      <c r="E848" s="39"/>
      <c r="F848" s="28"/>
      <c r="G848" s="28"/>
      <c r="H848" s="28">
        <v>5</v>
      </c>
      <c r="I848" s="40">
        <f t="shared" si="4"/>
        <v>0</v>
      </c>
      <c r="J848" s="56">
        <f t="shared" si="5"/>
        <v>0</v>
      </c>
      <c r="K848" s="57">
        <f>($G848+$I848)*THONG_TIN_CHUNG!B$13</f>
        <v>0</v>
      </c>
      <c r="L848" s="58">
        <v>0</v>
      </c>
      <c r="M848" s="59"/>
      <c r="N848" s="59"/>
    </row>
    <row r="849" spans="2:14" ht="96.75" customHeight="1">
      <c r="B849" s="28"/>
      <c r="C849" s="28"/>
      <c r="D849" s="28"/>
      <c r="E849" s="39"/>
      <c r="F849" s="28"/>
      <c r="G849" s="28"/>
      <c r="H849" s="28">
        <v>5</v>
      </c>
      <c r="I849" s="40">
        <f t="shared" si="4"/>
        <v>0</v>
      </c>
      <c r="J849" s="56">
        <f t="shared" si="5"/>
        <v>0</v>
      </c>
      <c r="K849" s="57">
        <f>($G849+$I849)*THONG_TIN_CHUNG!B$13</f>
        <v>0</v>
      </c>
      <c r="L849" s="58">
        <v>0</v>
      </c>
      <c r="M849" s="59"/>
      <c r="N849" s="59"/>
    </row>
    <row r="850" spans="2:14" ht="96.75" customHeight="1">
      <c r="B850" s="28"/>
      <c r="C850" s="28"/>
      <c r="D850" s="28"/>
      <c r="E850" s="39"/>
      <c r="F850" s="28"/>
      <c r="G850" s="28"/>
      <c r="H850" s="28">
        <v>5</v>
      </c>
      <c r="I850" s="40">
        <f t="shared" si="4"/>
        <v>0</v>
      </c>
      <c r="J850" s="56">
        <f t="shared" si="5"/>
        <v>0</v>
      </c>
      <c r="K850" s="57">
        <f>($G850+$I850)*THONG_TIN_CHUNG!B$13</f>
        <v>0</v>
      </c>
      <c r="L850" s="58">
        <v>0</v>
      </c>
      <c r="M850" s="59"/>
      <c r="N850" s="59"/>
    </row>
    <row r="851" spans="2:14" ht="96.75" customHeight="1">
      <c r="B851" s="28"/>
      <c r="C851" s="28"/>
      <c r="D851" s="28"/>
      <c r="E851" s="39"/>
      <c r="F851" s="28"/>
      <c r="G851" s="28"/>
      <c r="H851" s="28">
        <v>5</v>
      </c>
      <c r="I851" s="40">
        <f t="shared" si="4"/>
        <v>0</v>
      </c>
      <c r="J851" s="56">
        <f t="shared" si="5"/>
        <v>0</v>
      </c>
      <c r="K851" s="57">
        <f>($G851+$I851)*THONG_TIN_CHUNG!B$13</f>
        <v>0</v>
      </c>
      <c r="L851" s="58">
        <v>0</v>
      </c>
      <c r="M851" s="59"/>
      <c r="N851" s="59"/>
    </row>
    <row r="852" spans="2:14" ht="96.75" customHeight="1">
      <c r="B852" s="28"/>
      <c r="C852" s="28"/>
      <c r="D852" s="28"/>
      <c r="E852" s="39"/>
      <c r="F852" s="28"/>
      <c r="G852" s="28"/>
      <c r="H852" s="28">
        <v>5</v>
      </c>
      <c r="I852" s="40">
        <f t="shared" si="4"/>
        <v>0</v>
      </c>
      <c r="J852" s="56">
        <f t="shared" si="5"/>
        <v>0</v>
      </c>
      <c r="K852" s="57">
        <f>($G852+$I852)*THONG_TIN_CHUNG!B$13</f>
        <v>0</v>
      </c>
      <c r="L852" s="58">
        <v>0</v>
      </c>
      <c r="M852" s="59"/>
      <c r="N852" s="59"/>
    </row>
    <row r="853" spans="2:14" ht="96.75" customHeight="1">
      <c r="B853" s="28"/>
      <c r="C853" s="28"/>
      <c r="D853" s="28"/>
      <c r="E853" s="39"/>
      <c r="F853" s="28"/>
      <c r="G853" s="28"/>
      <c r="H853" s="28">
        <v>5</v>
      </c>
      <c r="I853" s="40">
        <f t="shared" si="4"/>
        <v>0</v>
      </c>
      <c r="J853" s="56">
        <f t="shared" si="5"/>
        <v>0</v>
      </c>
      <c r="K853" s="57">
        <f>($G853+$I853)*THONG_TIN_CHUNG!B$13</f>
        <v>0</v>
      </c>
      <c r="L853" s="58">
        <v>0</v>
      </c>
      <c r="M853" s="59"/>
      <c r="N853" s="59"/>
    </row>
    <row r="854" spans="2:14" ht="96.75" customHeight="1">
      <c r="B854" s="28"/>
      <c r="C854" s="28"/>
      <c r="D854" s="28"/>
      <c r="E854" s="39"/>
      <c r="F854" s="28"/>
      <c r="G854" s="28"/>
      <c r="H854" s="28">
        <v>5</v>
      </c>
      <c r="I854" s="40">
        <f t="shared" si="4"/>
        <v>0</v>
      </c>
      <c r="J854" s="56">
        <f t="shared" si="5"/>
        <v>0</v>
      </c>
      <c r="K854" s="57">
        <f>($G854+$I854)*THONG_TIN_CHUNG!B$13</f>
        <v>0</v>
      </c>
      <c r="L854" s="58">
        <v>0</v>
      </c>
      <c r="M854" s="59"/>
      <c r="N854" s="59"/>
    </row>
    <row r="855" spans="2:14" ht="96.75" customHeight="1">
      <c r="B855" s="28"/>
      <c r="C855" s="28"/>
      <c r="D855" s="28"/>
      <c r="E855" s="39"/>
      <c r="F855" s="28"/>
      <c r="G855" s="28"/>
      <c r="H855" s="28">
        <v>5</v>
      </c>
      <c r="I855" s="40">
        <f t="shared" si="4"/>
        <v>0</v>
      </c>
      <c r="J855" s="56">
        <f t="shared" si="5"/>
        <v>0</v>
      </c>
      <c r="K855" s="57">
        <f>($G855+$I855)*THONG_TIN_CHUNG!B$13</f>
        <v>0</v>
      </c>
      <c r="L855" s="58">
        <v>0</v>
      </c>
      <c r="M855" s="59"/>
      <c r="N855" s="59"/>
    </row>
    <row r="856" spans="2:14" ht="96.75" customHeight="1">
      <c r="B856" s="28"/>
      <c r="C856" s="28"/>
      <c r="D856" s="28"/>
      <c r="E856" s="39"/>
      <c r="F856" s="28"/>
      <c r="G856" s="28"/>
      <c r="H856" s="28">
        <v>5</v>
      </c>
      <c r="I856" s="40">
        <f t="shared" si="4"/>
        <v>0</v>
      </c>
      <c r="J856" s="56">
        <f t="shared" si="5"/>
        <v>0</v>
      </c>
      <c r="K856" s="57">
        <f>($G856+$I856)*THONG_TIN_CHUNG!B$13</f>
        <v>0</v>
      </c>
      <c r="L856" s="58">
        <v>0</v>
      </c>
      <c r="M856" s="59"/>
      <c r="N856" s="59"/>
    </row>
    <row r="857" spans="2:14" ht="96.75" customHeight="1">
      <c r="B857" s="28"/>
      <c r="C857" s="28"/>
      <c r="D857" s="28"/>
      <c r="E857" s="39"/>
      <c r="F857" s="28"/>
      <c r="G857" s="28"/>
      <c r="H857" s="28">
        <v>5</v>
      </c>
      <c r="I857" s="40">
        <f t="shared" si="4"/>
        <v>0</v>
      </c>
      <c r="J857" s="56">
        <f t="shared" si="5"/>
        <v>0</v>
      </c>
      <c r="K857" s="57">
        <f>($G857+$I857)*THONG_TIN_CHUNG!B$13</f>
        <v>0</v>
      </c>
      <c r="L857" s="58">
        <v>0</v>
      </c>
      <c r="M857" s="59"/>
      <c r="N857" s="59"/>
    </row>
    <row r="858" spans="2:14" ht="96.75" customHeight="1">
      <c r="B858" s="28"/>
      <c r="C858" s="28"/>
      <c r="D858" s="28"/>
      <c r="E858" s="39"/>
      <c r="F858" s="28"/>
      <c r="G858" s="28"/>
      <c r="H858" s="28">
        <v>5</v>
      </c>
      <c r="I858" s="40">
        <f t="shared" si="4"/>
        <v>0</v>
      </c>
      <c r="J858" s="56">
        <f t="shared" si="5"/>
        <v>0</v>
      </c>
      <c r="K858" s="57">
        <f>($G858+$I858)*THONG_TIN_CHUNG!B$13</f>
        <v>0</v>
      </c>
      <c r="L858" s="58">
        <v>0</v>
      </c>
      <c r="M858" s="59"/>
      <c r="N858" s="59"/>
    </row>
    <row r="859" spans="2:14" ht="96.75" customHeight="1">
      <c r="B859" s="28"/>
      <c r="C859" s="28"/>
      <c r="D859" s="28"/>
      <c r="E859" s="39"/>
      <c r="F859" s="28"/>
      <c r="G859" s="28"/>
      <c r="H859" s="28">
        <v>5</v>
      </c>
      <c r="I859" s="40">
        <f t="shared" si="4"/>
        <v>0</v>
      </c>
      <c r="J859" s="56">
        <f t="shared" si="5"/>
        <v>0</v>
      </c>
      <c r="K859" s="57">
        <f>($G859+$I859)*THONG_TIN_CHUNG!B$13</f>
        <v>0</v>
      </c>
      <c r="L859" s="58">
        <v>0</v>
      </c>
      <c r="M859" s="59"/>
      <c r="N859" s="59"/>
    </row>
    <row r="860" spans="2:14" ht="96.75" customHeight="1">
      <c r="B860" s="28"/>
      <c r="C860" s="28"/>
      <c r="D860" s="28"/>
      <c r="E860" s="39"/>
      <c r="F860" s="28"/>
      <c r="G860" s="28"/>
      <c r="H860" s="28">
        <v>5</v>
      </c>
      <c r="I860" s="40">
        <f t="shared" si="4"/>
        <v>0</v>
      </c>
      <c r="J860" s="56">
        <f t="shared" si="5"/>
        <v>0</v>
      </c>
      <c r="K860" s="57">
        <f>($G860+$I860)*THONG_TIN_CHUNG!B$13</f>
        <v>0</v>
      </c>
      <c r="L860" s="58">
        <v>0</v>
      </c>
      <c r="M860" s="59"/>
      <c r="N860" s="59"/>
    </row>
    <row r="861" spans="2:14" ht="96.75" customHeight="1">
      <c r="B861" s="28"/>
      <c r="C861" s="28"/>
      <c r="D861" s="28"/>
      <c r="E861" s="39"/>
      <c r="F861" s="28"/>
      <c r="G861" s="28"/>
      <c r="H861" s="28">
        <v>5</v>
      </c>
      <c r="I861" s="40">
        <f t="shared" si="4"/>
        <v>0</v>
      </c>
      <c r="J861" s="56">
        <f t="shared" si="5"/>
        <v>0</v>
      </c>
      <c r="K861" s="57">
        <f>($G861+$I861)*THONG_TIN_CHUNG!B$13</f>
        <v>0</v>
      </c>
      <c r="L861" s="58">
        <v>0</v>
      </c>
      <c r="M861" s="59"/>
      <c r="N861" s="59"/>
    </row>
    <row r="862" spans="2:14" ht="96.75" customHeight="1">
      <c r="B862" s="28"/>
      <c r="C862" s="28"/>
      <c r="D862" s="28"/>
      <c r="E862" s="39"/>
      <c r="F862" s="28"/>
      <c r="G862" s="28"/>
      <c r="H862" s="28">
        <v>5</v>
      </c>
      <c r="I862" s="40">
        <f t="shared" si="4"/>
        <v>0</v>
      </c>
      <c r="J862" s="56">
        <f t="shared" si="5"/>
        <v>0</v>
      </c>
      <c r="K862" s="57">
        <f>($G862+$I862)*THONG_TIN_CHUNG!B$13</f>
        <v>0</v>
      </c>
      <c r="L862" s="58">
        <v>0</v>
      </c>
      <c r="M862" s="59"/>
      <c r="N862" s="59"/>
    </row>
    <row r="863" spans="2:14" ht="96.75" customHeight="1">
      <c r="B863" s="28"/>
      <c r="C863" s="28"/>
      <c r="D863" s="28"/>
      <c r="E863" s="39"/>
      <c r="F863" s="28"/>
      <c r="G863" s="28"/>
      <c r="H863" s="28">
        <v>5</v>
      </c>
      <c r="I863" s="40">
        <f t="shared" si="4"/>
        <v>0</v>
      </c>
      <c r="J863" s="56">
        <f t="shared" si="5"/>
        <v>0</v>
      </c>
      <c r="K863" s="57">
        <f>($G863+$I863)*THONG_TIN_CHUNG!B$13</f>
        <v>0</v>
      </c>
      <c r="L863" s="58">
        <v>0</v>
      </c>
      <c r="M863" s="59"/>
      <c r="N863" s="59"/>
    </row>
    <row r="864" spans="2:14" ht="96.75" customHeight="1">
      <c r="B864" s="28"/>
      <c r="C864" s="28"/>
      <c r="D864" s="28"/>
      <c r="E864" s="39"/>
      <c r="F864" s="28"/>
      <c r="G864" s="28"/>
      <c r="H864" s="28">
        <v>5</v>
      </c>
      <c r="I864" s="40">
        <f t="shared" si="4"/>
        <v>0</v>
      </c>
      <c r="J864" s="56">
        <f t="shared" si="5"/>
        <v>0</v>
      </c>
      <c r="K864" s="57">
        <f>($G864+$I864)*THONG_TIN_CHUNG!B$13</f>
        <v>0</v>
      </c>
      <c r="L864" s="58">
        <v>0</v>
      </c>
      <c r="M864" s="59"/>
      <c r="N864" s="59"/>
    </row>
    <row r="865" spans="2:14" ht="96.75" customHeight="1">
      <c r="B865" s="28"/>
      <c r="C865" s="28"/>
      <c r="D865" s="28"/>
      <c r="E865" s="39"/>
      <c r="F865" s="28"/>
      <c r="G865" s="28"/>
      <c r="H865" s="28">
        <v>5</v>
      </c>
      <c r="I865" s="40">
        <f t="shared" si="4"/>
        <v>0</v>
      </c>
      <c r="J865" s="56">
        <f t="shared" si="5"/>
        <v>0</v>
      </c>
      <c r="K865" s="57">
        <f>($G865+$I865)*THONG_TIN_CHUNG!B$13</f>
        <v>0</v>
      </c>
      <c r="L865" s="58">
        <v>0</v>
      </c>
      <c r="M865" s="59"/>
      <c r="N865" s="59"/>
    </row>
    <row r="866" spans="2:14" ht="96.75" customHeight="1">
      <c r="B866" s="28"/>
      <c r="C866" s="28"/>
      <c r="D866" s="28"/>
      <c r="E866" s="39"/>
      <c r="F866" s="28"/>
      <c r="G866" s="28"/>
      <c r="H866" s="28">
        <v>5</v>
      </c>
      <c r="I866" s="40">
        <f t="shared" si="4"/>
        <v>0</v>
      </c>
      <c r="J866" s="56">
        <f t="shared" si="5"/>
        <v>0</v>
      </c>
      <c r="K866" s="57">
        <f>($G866+$I866)*THONG_TIN_CHUNG!B$13</f>
        <v>0</v>
      </c>
      <c r="L866" s="58">
        <v>0</v>
      </c>
      <c r="M866" s="59"/>
      <c r="N866" s="59"/>
    </row>
    <row r="867" spans="2:14" ht="96.75" customHeight="1">
      <c r="B867" s="28"/>
      <c r="C867" s="28"/>
      <c r="D867" s="28"/>
      <c r="E867" s="39"/>
      <c r="F867" s="28"/>
      <c r="G867" s="28"/>
      <c r="H867" s="28">
        <v>5</v>
      </c>
      <c r="I867" s="40">
        <f t="shared" si="4"/>
        <v>0</v>
      </c>
      <c r="J867" s="56">
        <f t="shared" si="5"/>
        <v>0</v>
      </c>
      <c r="K867" s="57">
        <f>($G867+$I867)*THONG_TIN_CHUNG!B$13</f>
        <v>0</v>
      </c>
      <c r="L867" s="58">
        <v>0</v>
      </c>
      <c r="M867" s="59"/>
      <c r="N867" s="59"/>
    </row>
    <row r="868" spans="2:14" ht="96.75" customHeight="1">
      <c r="B868" s="28"/>
      <c r="C868" s="28"/>
      <c r="D868" s="28"/>
      <c r="E868" s="39"/>
      <c r="F868" s="28"/>
      <c r="G868" s="28"/>
      <c r="H868" s="28">
        <v>5</v>
      </c>
      <c r="I868" s="40">
        <f t="shared" si="4"/>
        <v>0</v>
      </c>
      <c r="J868" s="56">
        <f t="shared" si="5"/>
        <v>0</v>
      </c>
      <c r="K868" s="57">
        <f>($G868+$I868)*THONG_TIN_CHUNG!B$13</f>
        <v>0</v>
      </c>
      <c r="L868" s="58">
        <v>0</v>
      </c>
      <c r="M868" s="59"/>
      <c r="N868" s="59"/>
    </row>
    <row r="869" spans="2:14" ht="96.75" customHeight="1">
      <c r="B869" s="28"/>
      <c r="C869" s="28"/>
      <c r="D869" s="28"/>
      <c r="E869" s="39"/>
      <c r="F869" s="28"/>
      <c r="G869" s="28"/>
      <c r="H869" s="28">
        <v>5</v>
      </c>
      <c r="I869" s="40">
        <f t="shared" si="4"/>
        <v>0</v>
      </c>
      <c r="J869" s="56">
        <f t="shared" si="5"/>
        <v>0</v>
      </c>
      <c r="K869" s="57">
        <f>($G869+$I869)*THONG_TIN_CHUNG!B$13</f>
        <v>0</v>
      </c>
      <c r="L869" s="58">
        <v>0</v>
      </c>
      <c r="M869" s="59"/>
      <c r="N869" s="59"/>
    </row>
    <row r="870" spans="2:14" ht="96.75" customHeight="1">
      <c r="B870" s="28"/>
      <c r="C870" s="28"/>
      <c r="D870" s="28"/>
      <c r="E870" s="39"/>
      <c r="F870" s="28"/>
      <c r="G870" s="28"/>
      <c r="H870" s="28">
        <v>5</v>
      </c>
      <c r="I870" s="40">
        <f t="shared" si="4"/>
        <v>0</v>
      </c>
      <c r="J870" s="56">
        <f t="shared" si="5"/>
        <v>0</v>
      </c>
      <c r="K870" s="57">
        <f>($G870+$I870)*THONG_TIN_CHUNG!B$13</f>
        <v>0</v>
      </c>
      <c r="L870" s="58">
        <v>0</v>
      </c>
      <c r="M870" s="59"/>
      <c r="N870" s="59"/>
    </row>
    <row r="871" spans="2:14" ht="96.75" customHeight="1">
      <c r="B871" s="28"/>
      <c r="C871" s="28"/>
      <c r="D871" s="28"/>
      <c r="E871" s="39"/>
      <c r="F871" s="28"/>
      <c r="G871" s="28"/>
      <c r="H871" s="28">
        <v>5</v>
      </c>
      <c r="I871" s="40">
        <f t="shared" si="4"/>
        <v>0</v>
      </c>
      <c r="J871" s="56">
        <f t="shared" si="5"/>
        <v>0</v>
      </c>
      <c r="K871" s="57">
        <f>($G871+$I871)*THONG_TIN_CHUNG!B$13</f>
        <v>0</v>
      </c>
      <c r="L871" s="58">
        <v>0</v>
      </c>
      <c r="M871" s="59"/>
      <c r="N871" s="59"/>
    </row>
    <row r="872" spans="2:14" ht="96.75" customHeight="1">
      <c r="B872" s="28"/>
      <c r="C872" s="28"/>
      <c r="D872" s="28"/>
      <c r="E872" s="39"/>
      <c r="F872" s="28"/>
      <c r="G872" s="28"/>
      <c r="H872" s="28">
        <v>5</v>
      </c>
      <c r="I872" s="40">
        <f t="shared" si="4"/>
        <v>0</v>
      </c>
      <c r="J872" s="56">
        <f t="shared" si="5"/>
        <v>0</v>
      </c>
      <c r="K872" s="57">
        <f>($G872+$I872)*THONG_TIN_CHUNG!B$13</f>
        <v>0</v>
      </c>
      <c r="L872" s="58">
        <v>0</v>
      </c>
      <c r="M872" s="59"/>
      <c r="N872" s="59"/>
    </row>
    <row r="873" spans="2:14" ht="96.75" customHeight="1">
      <c r="B873" s="28"/>
      <c r="C873" s="28"/>
      <c r="D873" s="28"/>
      <c r="E873" s="39"/>
      <c r="F873" s="28"/>
      <c r="G873" s="28"/>
      <c r="H873" s="28">
        <v>5</v>
      </c>
      <c r="I873" s="40">
        <f t="shared" si="4"/>
        <v>0</v>
      </c>
      <c r="J873" s="56">
        <f t="shared" si="5"/>
        <v>0</v>
      </c>
      <c r="K873" s="57">
        <f>($G873+$I873)*THONG_TIN_CHUNG!B$13</f>
        <v>0</v>
      </c>
      <c r="L873" s="58">
        <v>0</v>
      </c>
      <c r="M873" s="59"/>
      <c r="N873" s="59"/>
    </row>
    <row r="874" spans="2:14" ht="96.75" customHeight="1">
      <c r="B874" s="28"/>
      <c r="C874" s="28"/>
      <c r="D874" s="28"/>
      <c r="E874" s="39"/>
      <c r="F874" s="28"/>
      <c r="G874" s="28"/>
      <c r="H874" s="28">
        <v>5</v>
      </c>
      <c r="I874" s="40">
        <f t="shared" si="4"/>
        <v>0</v>
      </c>
      <c r="J874" s="56">
        <f t="shared" si="5"/>
        <v>0</v>
      </c>
      <c r="K874" s="57">
        <f>($G874+$I874)*THONG_TIN_CHUNG!B$13</f>
        <v>0</v>
      </c>
      <c r="L874" s="58">
        <v>0</v>
      </c>
      <c r="M874" s="59"/>
      <c r="N874" s="59"/>
    </row>
    <row r="875" spans="2:14" ht="96.75" customHeight="1">
      <c r="B875" s="28"/>
      <c r="C875" s="28"/>
      <c r="D875" s="28"/>
      <c r="E875" s="39"/>
      <c r="F875" s="28"/>
      <c r="G875" s="28"/>
      <c r="H875" s="28">
        <v>5</v>
      </c>
      <c r="I875" s="40">
        <f t="shared" si="4"/>
        <v>0</v>
      </c>
      <c r="J875" s="56">
        <f t="shared" si="5"/>
        <v>0</v>
      </c>
      <c r="K875" s="57">
        <f>($G875+$I875)*THONG_TIN_CHUNG!B$13</f>
        <v>0</v>
      </c>
      <c r="L875" s="58">
        <v>0</v>
      </c>
      <c r="M875" s="59"/>
      <c r="N875" s="59"/>
    </row>
    <row r="876" spans="2:14" ht="96.75" customHeight="1">
      <c r="B876" s="28"/>
      <c r="C876" s="28"/>
      <c r="D876" s="28"/>
      <c r="E876" s="39"/>
      <c r="F876" s="28"/>
      <c r="G876" s="28"/>
      <c r="H876" s="28">
        <v>5</v>
      </c>
      <c r="I876" s="40">
        <f t="shared" si="4"/>
        <v>0</v>
      </c>
      <c r="J876" s="56">
        <f t="shared" si="5"/>
        <v>0</v>
      </c>
      <c r="K876" s="57">
        <f>($G876+$I876)*THONG_TIN_CHUNG!B$13</f>
        <v>0</v>
      </c>
      <c r="L876" s="58">
        <v>0</v>
      </c>
      <c r="M876" s="59"/>
      <c r="N876" s="59"/>
    </row>
    <row r="877" spans="2:14" ht="96.75" customHeight="1">
      <c r="B877" s="28"/>
      <c r="C877" s="28"/>
      <c r="D877" s="28"/>
      <c r="E877" s="39"/>
      <c r="F877" s="28"/>
      <c r="G877" s="28"/>
      <c r="H877" s="28">
        <v>5</v>
      </c>
      <c r="I877" s="40">
        <f t="shared" si="4"/>
        <v>0</v>
      </c>
      <c r="J877" s="56">
        <f t="shared" si="5"/>
        <v>0</v>
      </c>
      <c r="K877" s="57">
        <f>($G877+$I877)*THONG_TIN_CHUNG!B$13</f>
        <v>0</v>
      </c>
      <c r="L877" s="58">
        <v>0</v>
      </c>
      <c r="M877" s="59"/>
      <c r="N877" s="59"/>
    </row>
    <row r="878" spans="2:14" ht="96.75" customHeight="1">
      <c r="B878" s="28"/>
      <c r="C878" s="28"/>
      <c r="D878" s="28"/>
      <c r="E878" s="39"/>
      <c r="F878" s="28"/>
      <c r="G878" s="28"/>
      <c r="H878" s="28">
        <v>5</v>
      </c>
      <c r="I878" s="40">
        <f t="shared" si="4"/>
        <v>0</v>
      </c>
      <c r="J878" s="56">
        <f t="shared" si="5"/>
        <v>0</v>
      </c>
      <c r="K878" s="57">
        <f>($G878+$I878)*THONG_TIN_CHUNG!B$13</f>
        <v>0</v>
      </c>
      <c r="L878" s="58">
        <v>0</v>
      </c>
      <c r="M878" s="59"/>
      <c r="N878" s="59"/>
    </row>
    <row r="879" spans="2:14" ht="96.75" customHeight="1">
      <c r="B879" s="28"/>
      <c r="C879" s="28"/>
      <c r="D879" s="28"/>
      <c r="E879" s="39"/>
      <c r="F879" s="28"/>
      <c r="G879" s="28"/>
      <c r="H879" s="28">
        <v>5</v>
      </c>
      <c r="I879" s="40">
        <f t="shared" si="4"/>
        <v>0</v>
      </c>
      <c r="J879" s="56">
        <f t="shared" si="5"/>
        <v>0</v>
      </c>
      <c r="K879" s="57">
        <f>($G879+$I879)*THONG_TIN_CHUNG!B$13</f>
        <v>0</v>
      </c>
      <c r="L879" s="58">
        <v>0</v>
      </c>
      <c r="M879" s="59"/>
      <c r="N879" s="59"/>
    </row>
    <row r="880" spans="2:14" ht="96.75" customHeight="1">
      <c r="B880" s="28"/>
      <c r="C880" s="28"/>
      <c r="D880" s="28"/>
      <c r="E880" s="39"/>
      <c r="F880" s="28"/>
      <c r="G880" s="28"/>
      <c r="H880" s="28">
        <v>5</v>
      </c>
      <c r="I880" s="40">
        <f t="shared" si="4"/>
        <v>0</v>
      </c>
      <c r="J880" s="56">
        <f t="shared" si="5"/>
        <v>0</v>
      </c>
      <c r="K880" s="57">
        <f>($G880+$I880)*THONG_TIN_CHUNG!B$13</f>
        <v>0</v>
      </c>
      <c r="L880" s="58">
        <v>0</v>
      </c>
      <c r="M880" s="59"/>
      <c r="N880" s="59"/>
    </row>
    <row r="881" spans="2:14" ht="96.75" customHeight="1">
      <c r="B881" s="28"/>
      <c r="C881" s="28"/>
      <c r="D881" s="28"/>
      <c r="E881" s="39"/>
      <c r="F881" s="28"/>
      <c r="G881" s="28"/>
      <c r="H881" s="28">
        <v>5</v>
      </c>
      <c r="I881" s="40">
        <f t="shared" si="4"/>
        <v>0</v>
      </c>
      <c r="J881" s="56">
        <f t="shared" si="5"/>
        <v>0</v>
      </c>
      <c r="K881" s="57">
        <f>($G881+$I881)*THONG_TIN_CHUNG!B$13</f>
        <v>0</v>
      </c>
      <c r="L881" s="58">
        <v>0</v>
      </c>
      <c r="M881" s="59"/>
      <c r="N881" s="59"/>
    </row>
    <row r="882" spans="2:14" ht="96.75" customHeight="1">
      <c r="B882" s="28"/>
      <c r="C882" s="28"/>
      <c r="D882" s="28"/>
      <c r="E882" s="39"/>
      <c r="F882" s="28"/>
      <c r="G882" s="28"/>
      <c r="H882" s="28">
        <v>5</v>
      </c>
      <c r="I882" s="40">
        <f t="shared" si="4"/>
        <v>0</v>
      </c>
      <c r="J882" s="56">
        <f t="shared" si="5"/>
        <v>0</v>
      </c>
      <c r="K882" s="57">
        <f>($G882+$I882)*THONG_TIN_CHUNG!B$13</f>
        <v>0</v>
      </c>
      <c r="L882" s="58">
        <v>0</v>
      </c>
      <c r="M882" s="59"/>
      <c r="N882" s="59"/>
    </row>
    <row r="883" spans="2:14" ht="96.75" customHeight="1">
      <c r="B883" s="28"/>
      <c r="C883" s="28"/>
      <c r="D883" s="28"/>
      <c r="E883" s="39"/>
      <c r="F883" s="28"/>
      <c r="G883" s="28"/>
      <c r="H883" s="28">
        <v>5</v>
      </c>
      <c r="I883" s="40">
        <f t="shared" si="4"/>
        <v>0</v>
      </c>
      <c r="J883" s="56">
        <f t="shared" si="5"/>
        <v>0</v>
      </c>
      <c r="K883" s="57">
        <f>($G883+$I883)*THONG_TIN_CHUNG!B$13</f>
        <v>0</v>
      </c>
      <c r="L883" s="58">
        <v>0</v>
      </c>
      <c r="M883" s="59"/>
      <c r="N883" s="59"/>
    </row>
    <row r="884" spans="2:14" ht="96.75" customHeight="1">
      <c r="B884" s="28"/>
      <c r="C884" s="28"/>
      <c r="D884" s="28"/>
      <c r="E884" s="39"/>
      <c r="F884" s="28"/>
      <c r="G884" s="28"/>
      <c r="H884" s="28">
        <v>5</v>
      </c>
      <c r="I884" s="40">
        <f t="shared" si="4"/>
        <v>0</v>
      </c>
      <c r="J884" s="56">
        <f t="shared" si="5"/>
        <v>0</v>
      </c>
      <c r="K884" s="57">
        <f>($G884+$I884)*THONG_TIN_CHUNG!B$13</f>
        <v>0</v>
      </c>
      <c r="L884" s="58">
        <v>0</v>
      </c>
      <c r="M884" s="59"/>
      <c r="N884" s="59"/>
    </row>
    <row r="885" spans="2:14" ht="96.75" customHeight="1">
      <c r="B885" s="28"/>
      <c r="C885" s="28"/>
      <c r="D885" s="28"/>
      <c r="E885" s="39"/>
      <c r="F885" s="28"/>
      <c r="G885" s="28"/>
      <c r="H885" s="28">
        <v>5</v>
      </c>
      <c r="I885" s="40">
        <f t="shared" si="4"/>
        <v>0</v>
      </c>
      <c r="J885" s="56">
        <f t="shared" si="5"/>
        <v>0</v>
      </c>
      <c r="K885" s="57">
        <f>($G885+$I885)*THONG_TIN_CHUNG!B$13</f>
        <v>0</v>
      </c>
      <c r="L885" s="58">
        <v>0</v>
      </c>
      <c r="M885" s="59"/>
      <c r="N885" s="59"/>
    </row>
    <row r="886" spans="2:14" ht="96.75" customHeight="1">
      <c r="B886" s="28"/>
      <c r="C886" s="28"/>
      <c r="D886" s="28"/>
      <c r="E886" s="39"/>
      <c r="F886" s="28"/>
      <c r="G886" s="28"/>
      <c r="H886" s="28">
        <v>5</v>
      </c>
      <c r="I886" s="40">
        <f t="shared" si="4"/>
        <v>0</v>
      </c>
      <c r="J886" s="56">
        <f t="shared" si="5"/>
        <v>0</v>
      </c>
      <c r="K886" s="57">
        <f>($G886+$I886)*THONG_TIN_CHUNG!B$13</f>
        <v>0</v>
      </c>
      <c r="L886" s="58">
        <v>0</v>
      </c>
      <c r="M886" s="59"/>
      <c r="N886" s="59"/>
    </row>
    <row r="887" spans="2:14" ht="96.75" customHeight="1">
      <c r="B887" s="28"/>
      <c r="C887" s="28"/>
      <c r="D887" s="28"/>
      <c r="E887" s="39"/>
      <c r="F887" s="28"/>
      <c r="G887" s="28"/>
      <c r="H887" s="28">
        <v>5</v>
      </c>
      <c r="I887" s="40">
        <f t="shared" si="4"/>
        <v>0</v>
      </c>
      <c r="J887" s="56">
        <f t="shared" si="5"/>
        <v>0</v>
      </c>
      <c r="K887" s="57">
        <f>($G887+$I887)*THONG_TIN_CHUNG!B$13</f>
        <v>0</v>
      </c>
      <c r="L887" s="58">
        <v>0</v>
      </c>
      <c r="M887" s="59"/>
      <c r="N887" s="59"/>
    </row>
    <row r="888" spans="2:14" ht="96.75" customHeight="1">
      <c r="B888" s="28"/>
      <c r="C888" s="28"/>
      <c r="D888" s="28"/>
      <c r="E888" s="39"/>
      <c r="F888" s="28"/>
      <c r="G888" s="28"/>
      <c r="H888" s="28">
        <v>5</v>
      </c>
      <c r="I888" s="40">
        <f t="shared" si="4"/>
        <v>0</v>
      </c>
      <c r="J888" s="56">
        <f t="shared" si="5"/>
        <v>0</v>
      </c>
      <c r="K888" s="57">
        <f>($G888+$I888)*THONG_TIN_CHUNG!B$13</f>
        <v>0</v>
      </c>
      <c r="L888" s="58">
        <v>0</v>
      </c>
      <c r="M888" s="59"/>
      <c r="N888" s="59"/>
    </row>
    <row r="889" spans="2:14" ht="96.75" customHeight="1">
      <c r="B889" s="28"/>
      <c r="C889" s="28"/>
      <c r="D889" s="28"/>
      <c r="E889" s="39"/>
      <c r="F889" s="28"/>
      <c r="G889" s="28"/>
      <c r="H889" s="28">
        <v>5</v>
      </c>
      <c r="I889" s="40">
        <f t="shared" si="4"/>
        <v>0</v>
      </c>
      <c r="J889" s="56">
        <f t="shared" si="5"/>
        <v>0</v>
      </c>
      <c r="K889" s="57">
        <f>($G889+$I889)*THONG_TIN_CHUNG!B$13</f>
        <v>0</v>
      </c>
      <c r="L889" s="58">
        <v>0</v>
      </c>
      <c r="M889" s="59"/>
      <c r="N889" s="59"/>
    </row>
    <row r="890" spans="2:14" ht="96.75" customHeight="1">
      <c r="B890" s="28"/>
      <c r="C890" s="28"/>
      <c r="D890" s="28"/>
      <c r="E890" s="39"/>
      <c r="F890" s="28"/>
      <c r="G890" s="28"/>
      <c r="H890" s="28">
        <v>5</v>
      </c>
      <c r="I890" s="40">
        <f t="shared" si="4"/>
        <v>0</v>
      </c>
      <c r="J890" s="56">
        <f t="shared" si="5"/>
        <v>0</v>
      </c>
      <c r="K890" s="57">
        <f>($G890+$I890)*THONG_TIN_CHUNG!B$13</f>
        <v>0</v>
      </c>
      <c r="L890" s="58">
        <v>0</v>
      </c>
      <c r="M890" s="59"/>
      <c r="N890" s="59"/>
    </row>
    <row r="891" spans="2:14" ht="96.75" customHeight="1">
      <c r="B891" s="28"/>
      <c r="C891" s="28"/>
      <c r="D891" s="28"/>
      <c r="E891" s="39"/>
      <c r="F891" s="28"/>
      <c r="G891" s="28"/>
      <c r="H891" s="28">
        <v>5</v>
      </c>
      <c r="I891" s="40">
        <f t="shared" si="4"/>
        <v>0</v>
      </c>
      <c r="J891" s="56">
        <f t="shared" si="5"/>
        <v>0</v>
      </c>
      <c r="K891" s="57">
        <f>($G891+$I891)*THONG_TIN_CHUNG!B$13</f>
        <v>0</v>
      </c>
      <c r="L891" s="58">
        <v>0</v>
      </c>
      <c r="M891" s="59"/>
      <c r="N891" s="59"/>
    </row>
    <row r="892" spans="2:14" ht="96.75" customHeight="1">
      <c r="B892" s="28"/>
      <c r="C892" s="28"/>
      <c r="D892" s="28"/>
      <c r="E892" s="39"/>
      <c r="F892" s="28"/>
      <c r="G892" s="28"/>
      <c r="H892" s="28">
        <v>5</v>
      </c>
      <c r="I892" s="40">
        <f t="shared" si="4"/>
        <v>0</v>
      </c>
      <c r="J892" s="56">
        <f t="shared" si="5"/>
        <v>0</v>
      </c>
      <c r="K892" s="57">
        <f>($G892+$I892)*THONG_TIN_CHUNG!B$13</f>
        <v>0</v>
      </c>
      <c r="L892" s="58">
        <v>0</v>
      </c>
      <c r="M892" s="59"/>
      <c r="N892" s="59"/>
    </row>
    <row r="893" spans="2:14" ht="96.75" customHeight="1">
      <c r="B893" s="28"/>
      <c r="C893" s="28"/>
      <c r="D893" s="28"/>
      <c r="E893" s="39"/>
      <c r="F893" s="28"/>
      <c r="G893" s="28"/>
      <c r="H893" s="28">
        <v>5</v>
      </c>
      <c r="I893" s="40">
        <f t="shared" si="4"/>
        <v>0</v>
      </c>
      <c r="J893" s="56">
        <f t="shared" si="5"/>
        <v>0</v>
      </c>
      <c r="K893" s="57">
        <f>($G893+$I893)*THONG_TIN_CHUNG!B$13</f>
        <v>0</v>
      </c>
      <c r="L893" s="58">
        <v>0</v>
      </c>
      <c r="M893" s="59"/>
      <c r="N893" s="59"/>
    </row>
    <row r="894" spans="2:14" ht="96.75" customHeight="1">
      <c r="B894" s="28"/>
      <c r="C894" s="28"/>
      <c r="D894" s="28"/>
      <c r="E894" s="39"/>
      <c r="F894" s="28"/>
      <c r="G894" s="28"/>
      <c r="H894" s="28">
        <v>5</v>
      </c>
      <c r="I894" s="40">
        <f t="shared" si="4"/>
        <v>0</v>
      </c>
      <c r="J894" s="56">
        <f t="shared" si="5"/>
        <v>0</v>
      </c>
      <c r="K894" s="57">
        <f>($G894+$I894)*THONG_TIN_CHUNG!B$13</f>
        <v>0</v>
      </c>
      <c r="L894" s="58">
        <v>0</v>
      </c>
      <c r="M894" s="59"/>
      <c r="N894" s="59"/>
    </row>
    <row r="895" spans="2:14" ht="96.75" customHeight="1">
      <c r="B895" s="28"/>
      <c r="C895" s="28"/>
      <c r="D895" s="28"/>
      <c r="E895" s="39"/>
      <c r="F895" s="28"/>
      <c r="G895" s="28"/>
      <c r="H895" s="28">
        <v>5</v>
      </c>
      <c r="I895" s="40">
        <f t="shared" si="4"/>
        <v>0</v>
      </c>
      <c r="J895" s="56">
        <f t="shared" si="5"/>
        <v>0</v>
      </c>
      <c r="K895" s="57">
        <f>($G895+$I895)*THONG_TIN_CHUNG!B$13</f>
        <v>0</v>
      </c>
      <c r="L895" s="58">
        <v>0</v>
      </c>
      <c r="M895" s="59"/>
      <c r="N895" s="59"/>
    </row>
    <row r="896" spans="2:14" ht="96.75" customHeight="1">
      <c r="B896" s="28"/>
      <c r="C896" s="28"/>
      <c r="D896" s="28"/>
      <c r="E896" s="39"/>
      <c r="F896" s="28"/>
      <c r="G896" s="28"/>
      <c r="H896" s="28">
        <v>5</v>
      </c>
      <c r="I896" s="40">
        <f t="shared" si="4"/>
        <v>0</v>
      </c>
      <c r="J896" s="56">
        <f t="shared" si="5"/>
        <v>0</v>
      </c>
      <c r="K896" s="57">
        <f>($G896+$I896)*THONG_TIN_CHUNG!B$13</f>
        <v>0</v>
      </c>
      <c r="L896" s="58">
        <v>0</v>
      </c>
      <c r="M896" s="59"/>
      <c r="N896" s="59"/>
    </row>
    <row r="897" spans="2:14" ht="96.75" customHeight="1">
      <c r="B897" s="28"/>
      <c r="C897" s="28"/>
      <c r="D897" s="28"/>
      <c r="E897" s="39"/>
      <c r="F897" s="28"/>
      <c r="G897" s="28"/>
      <c r="H897" s="28">
        <v>5</v>
      </c>
      <c r="I897" s="40">
        <f t="shared" si="4"/>
        <v>0</v>
      </c>
      <c r="J897" s="56">
        <f t="shared" si="5"/>
        <v>0</v>
      </c>
      <c r="K897" s="57">
        <f>($G897+$I897)*THONG_TIN_CHUNG!B$13</f>
        <v>0</v>
      </c>
      <c r="L897" s="58">
        <v>0</v>
      </c>
      <c r="M897" s="59"/>
      <c r="N897" s="59"/>
    </row>
    <row r="898" spans="2:14" ht="96.75" customHeight="1">
      <c r="B898" s="28"/>
      <c r="C898" s="28"/>
      <c r="D898" s="28"/>
      <c r="E898" s="39"/>
      <c r="F898" s="28"/>
      <c r="G898" s="28"/>
      <c r="H898" s="28">
        <v>5</v>
      </c>
      <c r="I898" s="40">
        <f t="shared" si="4"/>
        <v>0</v>
      </c>
      <c r="J898" s="56">
        <f t="shared" si="5"/>
        <v>0</v>
      </c>
      <c r="K898" s="57">
        <f>($G898+$I898)*THONG_TIN_CHUNG!B$13</f>
        <v>0</v>
      </c>
      <c r="L898" s="58">
        <v>0</v>
      </c>
      <c r="M898" s="59"/>
      <c r="N898" s="59"/>
    </row>
    <row r="899" spans="2:14" ht="96.75" customHeight="1">
      <c r="B899" s="28"/>
      <c r="C899" s="28"/>
      <c r="D899" s="28"/>
      <c r="E899" s="39"/>
      <c r="F899" s="28"/>
      <c r="G899" s="28"/>
      <c r="H899" s="28">
        <v>5</v>
      </c>
      <c r="I899" s="40">
        <f t="shared" si="4"/>
        <v>0</v>
      </c>
      <c r="J899" s="56">
        <f t="shared" si="5"/>
        <v>0</v>
      </c>
      <c r="K899" s="57">
        <f>($G899+$I899)*THONG_TIN_CHUNG!B$13</f>
        <v>0</v>
      </c>
      <c r="L899" s="58">
        <v>0</v>
      </c>
      <c r="M899" s="59"/>
      <c r="N899" s="59"/>
    </row>
    <row r="900" spans="2:14" ht="96.75" customHeight="1">
      <c r="B900" s="28"/>
      <c r="C900" s="28"/>
      <c r="D900" s="28"/>
      <c r="E900" s="39"/>
      <c r="F900" s="28"/>
      <c r="G900" s="28"/>
      <c r="H900" s="28">
        <v>5</v>
      </c>
      <c r="I900" s="40">
        <f t="shared" si="4"/>
        <v>0</v>
      </c>
      <c r="J900" s="56">
        <f t="shared" si="5"/>
        <v>0</v>
      </c>
      <c r="K900" s="57">
        <f>($G900+$I900)*THONG_TIN_CHUNG!B$13</f>
        <v>0</v>
      </c>
      <c r="L900" s="58">
        <v>0</v>
      </c>
      <c r="M900" s="59"/>
      <c r="N900" s="59"/>
    </row>
    <row r="901" spans="2:14" ht="96.75" customHeight="1">
      <c r="B901" s="28"/>
      <c r="C901" s="28"/>
      <c r="D901" s="28"/>
      <c r="E901" s="39"/>
      <c r="F901" s="28"/>
      <c r="G901" s="28"/>
      <c r="H901" s="28">
        <v>5</v>
      </c>
      <c r="I901" s="40">
        <f t="shared" si="4"/>
        <v>0</v>
      </c>
      <c r="J901" s="56">
        <f t="shared" si="5"/>
        <v>0</v>
      </c>
      <c r="K901" s="57">
        <f>($G901+$I901)*THONG_TIN_CHUNG!B$13</f>
        <v>0</v>
      </c>
      <c r="L901" s="58">
        <v>0</v>
      </c>
      <c r="M901" s="59"/>
      <c r="N901" s="59"/>
    </row>
    <row r="902" spans="2:14" ht="96.75" customHeight="1">
      <c r="B902" s="28"/>
      <c r="C902" s="28"/>
      <c r="D902" s="28"/>
      <c r="E902" s="39"/>
      <c r="F902" s="28"/>
      <c r="G902" s="28"/>
      <c r="H902" s="28">
        <v>5</v>
      </c>
      <c r="I902" s="40">
        <f t="shared" si="4"/>
        <v>0</v>
      </c>
      <c r="J902" s="56">
        <f t="shared" si="5"/>
        <v>0</v>
      </c>
      <c r="K902" s="57">
        <f>($G902+$I902)*THONG_TIN_CHUNG!B$13</f>
        <v>0</v>
      </c>
      <c r="L902" s="58">
        <v>0</v>
      </c>
      <c r="M902" s="59"/>
      <c r="N902" s="59"/>
    </row>
    <row r="903" spans="2:14" ht="96.75" customHeight="1">
      <c r="B903" s="28"/>
      <c r="C903" s="28"/>
      <c r="D903" s="28"/>
      <c r="E903" s="39"/>
      <c r="F903" s="28"/>
      <c r="G903" s="28"/>
      <c r="H903" s="28">
        <v>5</v>
      </c>
      <c r="I903" s="40">
        <f t="shared" si="4"/>
        <v>0</v>
      </c>
      <c r="J903" s="56">
        <f t="shared" si="5"/>
        <v>0</v>
      </c>
      <c r="K903" s="57">
        <f>($G903+$I903)*THONG_TIN_CHUNG!B$13</f>
        <v>0</v>
      </c>
      <c r="L903" s="58">
        <v>0</v>
      </c>
      <c r="M903" s="59"/>
      <c r="N903" s="59"/>
    </row>
    <row r="904" spans="2:14" ht="96.75" customHeight="1">
      <c r="B904" s="28"/>
      <c r="C904" s="28"/>
      <c r="D904" s="28"/>
      <c r="E904" s="39"/>
      <c r="F904" s="28"/>
      <c r="G904" s="28"/>
      <c r="H904" s="28">
        <v>5</v>
      </c>
      <c r="I904" s="40">
        <f t="shared" si="4"/>
        <v>0</v>
      </c>
      <c r="J904" s="56">
        <f t="shared" si="5"/>
        <v>0</v>
      </c>
      <c r="K904" s="57">
        <f>($G904+$I904)*THONG_TIN_CHUNG!B$13</f>
        <v>0</v>
      </c>
      <c r="L904" s="58">
        <v>0</v>
      </c>
      <c r="M904" s="59"/>
      <c r="N904" s="59"/>
    </row>
    <row r="905" spans="2:14" ht="96.75" customHeight="1">
      <c r="B905" s="28"/>
      <c r="C905" s="28"/>
      <c r="D905" s="28"/>
      <c r="E905" s="39"/>
      <c r="F905" s="28"/>
      <c r="G905" s="28"/>
      <c r="H905" s="28">
        <v>5</v>
      </c>
      <c r="I905" s="40">
        <f t="shared" si="4"/>
        <v>0</v>
      </c>
      <c r="J905" s="56">
        <f t="shared" si="5"/>
        <v>0</v>
      </c>
      <c r="K905" s="57">
        <f>($G905+$I905)*THONG_TIN_CHUNG!B$13</f>
        <v>0</v>
      </c>
      <c r="L905" s="58">
        <v>0</v>
      </c>
      <c r="M905" s="59"/>
      <c r="N905" s="59"/>
    </row>
    <row r="906" spans="2:14" ht="96.75" customHeight="1">
      <c r="B906" s="28"/>
      <c r="C906" s="28"/>
      <c r="D906" s="28"/>
      <c r="E906" s="39"/>
      <c r="F906" s="28"/>
      <c r="G906" s="28"/>
      <c r="H906" s="28">
        <v>5</v>
      </c>
      <c r="I906" s="40">
        <f t="shared" si="4"/>
        <v>0</v>
      </c>
      <c r="J906" s="56">
        <f t="shared" si="5"/>
        <v>0</v>
      </c>
      <c r="K906" s="57">
        <f>($G906+$I906)*THONG_TIN_CHUNG!B$13</f>
        <v>0</v>
      </c>
      <c r="L906" s="58">
        <v>0</v>
      </c>
      <c r="M906" s="59"/>
      <c r="N906" s="59"/>
    </row>
    <row r="907" spans="2:14" ht="96.75" customHeight="1">
      <c r="B907" s="28"/>
      <c r="C907" s="28"/>
      <c r="D907" s="28"/>
      <c r="E907" s="39"/>
      <c r="F907" s="28"/>
      <c r="G907" s="28"/>
      <c r="H907" s="28">
        <v>5</v>
      </c>
      <c r="I907" s="40">
        <f t="shared" si="4"/>
        <v>0</v>
      </c>
      <c r="J907" s="56">
        <f t="shared" si="5"/>
        <v>0</v>
      </c>
      <c r="K907" s="57">
        <f>($G907+$I907)*THONG_TIN_CHUNG!B$13</f>
        <v>0</v>
      </c>
      <c r="L907" s="58">
        <v>0</v>
      </c>
      <c r="M907" s="59"/>
      <c r="N907" s="59"/>
    </row>
    <row r="908" spans="2:14" ht="96.75" customHeight="1">
      <c r="B908" s="28"/>
      <c r="C908" s="28"/>
      <c r="D908" s="28"/>
      <c r="E908" s="39"/>
      <c r="F908" s="28"/>
      <c r="G908" s="28"/>
      <c r="H908" s="28">
        <v>5</v>
      </c>
      <c r="I908" s="40">
        <f t="shared" si="4"/>
        <v>0</v>
      </c>
      <c r="J908" s="56">
        <f t="shared" si="5"/>
        <v>0</v>
      </c>
      <c r="K908" s="57">
        <f>($G908+$I908)*THONG_TIN_CHUNG!B$13</f>
        <v>0</v>
      </c>
      <c r="L908" s="58">
        <v>0</v>
      </c>
      <c r="M908" s="59"/>
      <c r="N908" s="59"/>
    </row>
    <row r="909" spans="2:14" ht="96.75" customHeight="1">
      <c r="B909" s="28"/>
      <c r="C909" s="28"/>
      <c r="D909" s="28"/>
      <c r="E909" s="39"/>
      <c r="F909" s="28"/>
      <c r="G909" s="28"/>
      <c r="H909" s="28">
        <v>5</v>
      </c>
      <c r="I909" s="40">
        <f t="shared" si="4"/>
        <v>0</v>
      </c>
      <c r="J909" s="56">
        <f t="shared" si="5"/>
        <v>0</v>
      </c>
      <c r="K909" s="57">
        <f>($G909+$I909)*THONG_TIN_CHUNG!B$13</f>
        <v>0</v>
      </c>
      <c r="L909" s="58">
        <v>0</v>
      </c>
      <c r="M909" s="59"/>
      <c r="N909" s="59"/>
    </row>
    <row r="910" spans="2:14" ht="96.75" customHeight="1">
      <c r="B910" s="28"/>
      <c r="C910" s="28"/>
      <c r="D910" s="28"/>
      <c r="E910" s="39"/>
      <c r="F910" s="28"/>
      <c r="G910" s="28"/>
      <c r="H910" s="28">
        <v>5</v>
      </c>
      <c r="I910" s="40">
        <f t="shared" si="4"/>
        <v>0</v>
      </c>
      <c r="J910" s="56">
        <f t="shared" si="5"/>
        <v>0</v>
      </c>
      <c r="K910" s="57">
        <f>($G910+$I910)*THONG_TIN_CHUNG!B$13</f>
        <v>0</v>
      </c>
      <c r="L910" s="58">
        <v>0</v>
      </c>
      <c r="M910" s="59"/>
      <c r="N910" s="59"/>
    </row>
    <row r="911" spans="2:14" ht="96.75" customHeight="1">
      <c r="B911" s="28"/>
      <c r="C911" s="28"/>
      <c r="D911" s="28"/>
      <c r="E911" s="39"/>
      <c r="F911" s="28"/>
      <c r="G911" s="28"/>
      <c r="H911" s="28">
        <v>5</v>
      </c>
      <c r="I911" s="40">
        <f t="shared" si="4"/>
        <v>0</v>
      </c>
      <c r="J911" s="56">
        <f t="shared" si="5"/>
        <v>0</v>
      </c>
      <c r="K911" s="57">
        <f>($G911+$I911)*THONG_TIN_CHUNG!B$13</f>
        <v>0</v>
      </c>
      <c r="L911" s="58">
        <v>0</v>
      </c>
      <c r="M911" s="59"/>
      <c r="N911" s="59"/>
    </row>
    <row r="912" spans="2:14" ht="96.75" customHeight="1">
      <c r="B912" s="28"/>
      <c r="C912" s="28"/>
      <c r="D912" s="28"/>
      <c r="E912" s="39"/>
      <c r="F912" s="28"/>
      <c r="G912" s="28"/>
      <c r="H912" s="28">
        <v>5</v>
      </c>
      <c r="I912" s="40">
        <f t="shared" si="4"/>
        <v>0</v>
      </c>
      <c r="J912" s="56">
        <f t="shared" si="5"/>
        <v>0</v>
      </c>
      <c r="K912" s="57">
        <f>($G912+$I912)*THONG_TIN_CHUNG!B$13</f>
        <v>0</v>
      </c>
      <c r="L912" s="58">
        <v>0</v>
      </c>
      <c r="M912" s="59"/>
      <c r="N912" s="59"/>
    </row>
    <row r="913" spans="2:14" ht="96.75" customHeight="1">
      <c r="B913" s="28"/>
      <c r="C913" s="28"/>
      <c r="D913" s="28"/>
      <c r="E913" s="39"/>
      <c r="F913" s="28"/>
      <c r="G913" s="28"/>
      <c r="H913" s="28">
        <v>5</v>
      </c>
      <c r="I913" s="40">
        <f t="shared" si="4"/>
        <v>0</v>
      </c>
      <c r="J913" s="56">
        <f t="shared" si="5"/>
        <v>0</v>
      </c>
      <c r="K913" s="57">
        <f>($G913+$I913)*THONG_TIN_CHUNG!B$13</f>
        <v>0</v>
      </c>
      <c r="L913" s="58">
        <v>0</v>
      </c>
      <c r="M913" s="59"/>
      <c r="N913" s="59"/>
    </row>
    <row r="914" spans="2:14" ht="96.75" customHeight="1">
      <c r="B914" s="28"/>
      <c r="C914" s="28"/>
      <c r="D914" s="28"/>
      <c r="E914" s="39"/>
      <c r="F914" s="28"/>
      <c r="G914" s="28"/>
      <c r="H914" s="28">
        <v>5</v>
      </c>
      <c r="I914" s="40">
        <f t="shared" si="4"/>
        <v>0</v>
      </c>
      <c r="J914" s="56">
        <f t="shared" si="5"/>
        <v>0</v>
      </c>
      <c r="K914" s="57">
        <f>($G914+$I914)*THONG_TIN_CHUNG!B$13</f>
        <v>0</v>
      </c>
      <c r="L914" s="58">
        <v>0</v>
      </c>
      <c r="M914" s="59"/>
      <c r="N914" s="59"/>
    </row>
    <row r="915" spans="2:14" ht="96.75" customHeight="1">
      <c r="B915" s="28"/>
      <c r="C915" s="28"/>
      <c r="D915" s="28"/>
      <c r="E915" s="39"/>
      <c r="F915" s="28"/>
      <c r="G915" s="28"/>
      <c r="H915" s="28">
        <v>5</v>
      </c>
      <c r="I915" s="40">
        <f t="shared" si="4"/>
        <v>0</v>
      </c>
      <c r="J915" s="56">
        <f t="shared" si="5"/>
        <v>0</v>
      </c>
      <c r="K915" s="57">
        <f>($G915+$I915)*THONG_TIN_CHUNG!B$13</f>
        <v>0</v>
      </c>
      <c r="L915" s="58">
        <v>0</v>
      </c>
      <c r="M915" s="59"/>
      <c r="N915" s="59"/>
    </row>
    <row r="916" spans="2:14" ht="96.75" customHeight="1">
      <c r="B916" s="28"/>
      <c r="C916" s="28"/>
      <c r="D916" s="28"/>
      <c r="E916" s="39"/>
      <c r="F916" s="28"/>
      <c r="G916" s="28"/>
      <c r="H916" s="28">
        <v>5</v>
      </c>
      <c r="I916" s="40">
        <f t="shared" si="4"/>
        <v>0</v>
      </c>
      <c r="J916" s="56">
        <f t="shared" si="5"/>
        <v>0</v>
      </c>
      <c r="K916" s="57">
        <f>($G916+$I916)*THONG_TIN_CHUNG!B$13</f>
        <v>0</v>
      </c>
      <c r="L916" s="58">
        <v>0</v>
      </c>
      <c r="M916" s="59"/>
      <c r="N916" s="59"/>
    </row>
    <row r="917" spans="2:14" ht="96.75" customHeight="1">
      <c r="B917" s="28"/>
      <c r="C917" s="28"/>
      <c r="D917" s="28"/>
      <c r="E917" s="39"/>
      <c r="F917" s="28"/>
      <c r="G917" s="28"/>
      <c r="H917" s="28">
        <v>5</v>
      </c>
      <c r="I917" s="40">
        <f t="shared" si="4"/>
        <v>0</v>
      </c>
      <c r="J917" s="56">
        <f t="shared" si="5"/>
        <v>0</v>
      </c>
      <c r="K917" s="57">
        <f>($G917+$I917)*THONG_TIN_CHUNG!B$13</f>
        <v>0</v>
      </c>
      <c r="L917" s="58">
        <v>0</v>
      </c>
      <c r="M917" s="59"/>
      <c r="N917" s="59"/>
    </row>
    <row r="918" spans="2:14" ht="96.75" customHeight="1">
      <c r="B918" s="28"/>
      <c r="C918" s="28"/>
      <c r="D918" s="28"/>
      <c r="E918" s="39"/>
      <c r="F918" s="28"/>
      <c r="G918" s="28"/>
      <c r="H918" s="28">
        <v>5</v>
      </c>
      <c r="I918" s="40">
        <f t="shared" si="4"/>
        <v>0</v>
      </c>
      <c r="J918" s="56">
        <f t="shared" si="5"/>
        <v>0</v>
      </c>
      <c r="K918" s="57">
        <f>($G918+$I918)*THONG_TIN_CHUNG!B$13</f>
        <v>0</v>
      </c>
      <c r="L918" s="58">
        <v>0</v>
      </c>
      <c r="M918" s="59"/>
      <c r="N918" s="59"/>
    </row>
    <row r="919" spans="2:14" ht="96.75" customHeight="1">
      <c r="B919" s="28"/>
      <c r="C919" s="28"/>
      <c r="D919" s="28"/>
      <c r="E919" s="39"/>
      <c r="F919" s="28"/>
      <c r="G919" s="28"/>
      <c r="H919" s="28">
        <v>5</v>
      </c>
      <c r="I919" s="40">
        <f t="shared" si="4"/>
        <v>0</v>
      </c>
      <c r="J919" s="56">
        <f t="shared" si="5"/>
        <v>0</v>
      </c>
      <c r="K919" s="57">
        <f>($G919+$I919)*THONG_TIN_CHUNG!B$13</f>
        <v>0</v>
      </c>
      <c r="L919" s="58">
        <v>0</v>
      </c>
      <c r="M919" s="59"/>
      <c r="N919" s="59"/>
    </row>
    <row r="920" spans="2:14" ht="96.75" customHeight="1">
      <c r="B920" s="28"/>
      <c r="C920" s="28"/>
      <c r="D920" s="28"/>
      <c r="E920" s="39"/>
      <c r="F920" s="28"/>
      <c r="G920" s="28"/>
      <c r="H920" s="28">
        <v>5</v>
      </c>
      <c r="I920" s="40">
        <f t="shared" si="4"/>
        <v>0</v>
      </c>
      <c r="J920" s="56">
        <f t="shared" si="5"/>
        <v>0</v>
      </c>
      <c r="K920" s="57">
        <f>($G920+$I920)*THONG_TIN_CHUNG!B$13</f>
        <v>0</v>
      </c>
      <c r="L920" s="58">
        <v>0</v>
      </c>
      <c r="M920" s="59"/>
      <c r="N920" s="59"/>
    </row>
    <row r="921" spans="2:14" ht="96.75" customHeight="1">
      <c r="B921" s="28"/>
      <c r="C921" s="28"/>
      <c r="D921" s="28"/>
      <c r="E921" s="39"/>
      <c r="F921" s="28"/>
      <c r="G921" s="28"/>
      <c r="H921" s="28">
        <v>5</v>
      </c>
      <c r="I921" s="40">
        <f t="shared" si="4"/>
        <v>0</v>
      </c>
      <c r="J921" s="56">
        <f t="shared" si="5"/>
        <v>0</v>
      </c>
      <c r="K921" s="57">
        <f>($G921+$I921)*THONG_TIN_CHUNG!B$13</f>
        <v>0</v>
      </c>
      <c r="L921" s="58">
        <v>0</v>
      </c>
      <c r="M921" s="59"/>
      <c r="N921" s="59"/>
    </row>
    <row r="922" spans="2:14" ht="96.75" customHeight="1">
      <c r="B922" s="28"/>
      <c r="C922" s="28"/>
      <c r="D922" s="28"/>
      <c r="E922" s="39"/>
      <c r="F922" s="28"/>
      <c r="G922" s="28"/>
      <c r="H922" s="28">
        <v>5</v>
      </c>
      <c r="I922" s="40">
        <f t="shared" si="4"/>
        <v>0</v>
      </c>
      <c r="J922" s="56">
        <f t="shared" si="5"/>
        <v>0</v>
      </c>
      <c r="K922" s="57">
        <f>($G922+$I922)*THONG_TIN_CHUNG!B$13</f>
        <v>0</v>
      </c>
      <c r="L922" s="58">
        <v>0</v>
      </c>
      <c r="M922" s="59"/>
      <c r="N922" s="59"/>
    </row>
    <row r="923" spans="2:14" ht="96.75" customHeight="1">
      <c r="B923" s="28"/>
      <c r="C923" s="28"/>
      <c r="D923" s="28"/>
      <c r="E923" s="39"/>
      <c r="F923" s="28"/>
      <c r="G923" s="28"/>
      <c r="H923" s="28">
        <v>5</v>
      </c>
      <c r="I923" s="40">
        <f t="shared" si="4"/>
        <v>0</v>
      </c>
      <c r="J923" s="56">
        <f t="shared" si="5"/>
        <v>0</v>
      </c>
      <c r="K923" s="57">
        <f>($G923+$I923)*THONG_TIN_CHUNG!B$13</f>
        <v>0</v>
      </c>
      <c r="L923" s="58">
        <v>0</v>
      </c>
      <c r="M923" s="59"/>
      <c r="N923" s="59"/>
    </row>
    <row r="924" spans="2:14" ht="96.75" customHeight="1">
      <c r="B924" s="28"/>
      <c r="C924" s="28"/>
      <c r="D924" s="28"/>
      <c r="E924" s="39"/>
      <c r="F924" s="28"/>
      <c r="G924" s="28"/>
      <c r="H924" s="28">
        <v>5</v>
      </c>
      <c r="I924" s="40">
        <f t="shared" si="4"/>
        <v>0</v>
      </c>
      <c r="J924" s="56">
        <f t="shared" si="5"/>
        <v>0</v>
      </c>
      <c r="K924" s="57">
        <f>($G924+$I924)*THONG_TIN_CHUNG!B$13</f>
        <v>0</v>
      </c>
      <c r="L924" s="58">
        <v>0</v>
      </c>
      <c r="M924" s="59"/>
      <c r="N924" s="59"/>
    </row>
    <row r="925" spans="2:14" ht="96.75" customHeight="1">
      <c r="B925" s="28"/>
      <c r="C925" s="28"/>
      <c r="D925" s="28"/>
      <c r="E925" s="39"/>
      <c r="F925" s="28"/>
      <c r="G925" s="28"/>
      <c r="H925" s="28">
        <v>5</v>
      </c>
      <c r="I925" s="40">
        <f t="shared" si="4"/>
        <v>0</v>
      </c>
      <c r="J925" s="56">
        <f t="shared" si="5"/>
        <v>0</v>
      </c>
      <c r="K925" s="57">
        <f>($G925+$I925)*THONG_TIN_CHUNG!B$13</f>
        <v>0</v>
      </c>
      <c r="L925" s="58">
        <v>0</v>
      </c>
      <c r="M925" s="59"/>
      <c r="N925" s="59"/>
    </row>
    <row r="926" spans="2:14" ht="96.75" customHeight="1">
      <c r="B926" s="28"/>
      <c r="C926" s="28"/>
      <c r="D926" s="28"/>
      <c r="E926" s="39"/>
      <c r="F926" s="28"/>
      <c r="G926" s="28"/>
      <c r="H926" s="28">
        <v>5</v>
      </c>
      <c r="I926" s="40">
        <f t="shared" si="4"/>
        <v>0</v>
      </c>
      <c r="J926" s="56">
        <f t="shared" si="5"/>
        <v>0</v>
      </c>
      <c r="K926" s="57">
        <f>($G926+$I926)*THONG_TIN_CHUNG!B$13</f>
        <v>0</v>
      </c>
      <c r="L926" s="58">
        <v>0</v>
      </c>
      <c r="M926" s="59"/>
      <c r="N926" s="59"/>
    </row>
    <row r="927" spans="2:14" ht="96.75" customHeight="1">
      <c r="B927" s="28"/>
      <c r="C927" s="28"/>
      <c r="D927" s="28"/>
      <c r="E927" s="39"/>
      <c r="F927" s="28"/>
      <c r="G927" s="28"/>
      <c r="H927" s="28">
        <v>5</v>
      </c>
      <c r="I927" s="40">
        <f t="shared" si="4"/>
        <v>0</v>
      </c>
      <c r="J927" s="56">
        <f t="shared" si="5"/>
        <v>0</v>
      </c>
      <c r="K927" s="57">
        <f>($G927+$I927)*THONG_TIN_CHUNG!B$13</f>
        <v>0</v>
      </c>
      <c r="L927" s="58">
        <v>0</v>
      </c>
      <c r="M927" s="59"/>
      <c r="N927" s="59"/>
    </row>
    <row r="928" spans="2:14" ht="96.75" customHeight="1">
      <c r="B928" s="28"/>
      <c r="C928" s="28"/>
      <c r="D928" s="28"/>
      <c r="E928" s="39"/>
      <c r="F928" s="28"/>
      <c r="G928" s="28"/>
      <c r="H928" s="28">
        <v>5</v>
      </c>
      <c r="I928" s="40">
        <f t="shared" si="4"/>
        <v>0</v>
      </c>
      <c r="J928" s="56">
        <f t="shared" si="5"/>
        <v>0</v>
      </c>
      <c r="K928" s="57">
        <f>($G928+$I928)*THONG_TIN_CHUNG!B$13</f>
        <v>0</v>
      </c>
      <c r="L928" s="58">
        <v>0</v>
      </c>
      <c r="M928" s="59"/>
      <c r="N928" s="59"/>
    </row>
    <row r="929" spans="2:14" ht="96.75" customHeight="1">
      <c r="B929" s="28"/>
      <c r="C929" s="28"/>
      <c r="D929" s="28"/>
      <c r="E929" s="39"/>
      <c r="F929" s="28"/>
      <c r="G929" s="28"/>
      <c r="H929" s="28">
        <v>5</v>
      </c>
      <c r="I929" s="40">
        <f t="shared" si="4"/>
        <v>0</v>
      </c>
      <c r="J929" s="56">
        <f t="shared" si="5"/>
        <v>0</v>
      </c>
      <c r="K929" s="57">
        <f>($G929+$I929)*THONG_TIN_CHUNG!B$13</f>
        <v>0</v>
      </c>
      <c r="L929" s="58">
        <v>0</v>
      </c>
      <c r="M929" s="59"/>
      <c r="N929" s="59"/>
    </row>
    <row r="930" spans="2:14" ht="96.75" customHeight="1">
      <c r="B930" s="28"/>
      <c r="C930" s="28"/>
      <c r="D930" s="28"/>
      <c r="E930" s="39"/>
      <c r="F930" s="28"/>
      <c r="G930" s="28"/>
      <c r="H930" s="28">
        <v>5</v>
      </c>
      <c r="I930" s="40">
        <f t="shared" si="4"/>
        <v>0</v>
      </c>
      <c r="J930" s="56">
        <f t="shared" si="5"/>
        <v>0</v>
      </c>
      <c r="K930" s="57">
        <f>($G930+$I930)*THONG_TIN_CHUNG!B$13</f>
        <v>0</v>
      </c>
      <c r="L930" s="58">
        <v>0</v>
      </c>
      <c r="M930" s="59"/>
      <c r="N930" s="59"/>
    </row>
    <row r="931" spans="2:14" ht="96.75" customHeight="1">
      <c r="B931" s="28"/>
      <c r="C931" s="28"/>
      <c r="D931" s="28"/>
      <c r="E931" s="39"/>
      <c r="F931" s="28"/>
      <c r="G931" s="28"/>
      <c r="H931" s="28">
        <v>5</v>
      </c>
      <c r="I931" s="40">
        <f t="shared" si="4"/>
        <v>0</v>
      </c>
      <c r="J931" s="56">
        <f t="shared" si="5"/>
        <v>0</v>
      </c>
      <c r="K931" s="57">
        <f>($G931+$I931)*THONG_TIN_CHUNG!B$13</f>
        <v>0</v>
      </c>
      <c r="L931" s="58">
        <v>0</v>
      </c>
      <c r="M931" s="59"/>
      <c r="N931" s="59"/>
    </row>
    <row r="932" spans="2:14" ht="96.75" customHeight="1">
      <c r="B932" s="28"/>
      <c r="C932" s="28"/>
      <c r="D932" s="28"/>
      <c r="E932" s="39"/>
      <c r="F932" s="28"/>
      <c r="G932" s="28"/>
      <c r="H932" s="28">
        <v>5</v>
      </c>
      <c r="I932" s="40">
        <f t="shared" si="4"/>
        <v>0</v>
      </c>
      <c r="J932" s="56">
        <f t="shared" si="5"/>
        <v>0</v>
      </c>
      <c r="K932" s="57">
        <f>($G932+$I932)*THONG_TIN_CHUNG!B$13</f>
        <v>0</v>
      </c>
      <c r="L932" s="58">
        <v>0</v>
      </c>
      <c r="M932" s="59"/>
      <c r="N932" s="59"/>
    </row>
    <row r="933" spans="2:14" ht="96.75" customHeight="1">
      <c r="B933" s="28"/>
      <c r="C933" s="28"/>
      <c r="D933" s="28"/>
      <c r="E933" s="39"/>
      <c r="F933" s="28"/>
      <c r="G933" s="28"/>
      <c r="H933" s="28">
        <v>5</v>
      </c>
      <c r="I933" s="40">
        <f t="shared" si="4"/>
        <v>0</v>
      </c>
      <c r="J933" s="56">
        <f t="shared" si="5"/>
        <v>0</v>
      </c>
      <c r="K933" s="57">
        <f>($G933+$I933)*THONG_TIN_CHUNG!B$13</f>
        <v>0</v>
      </c>
      <c r="L933" s="58">
        <v>0</v>
      </c>
      <c r="M933" s="59"/>
      <c r="N933" s="59"/>
    </row>
    <row r="934" spans="2:14" ht="96.75" customHeight="1">
      <c r="B934" s="28"/>
      <c r="C934" s="28"/>
      <c r="D934" s="28"/>
      <c r="E934" s="39"/>
      <c r="F934" s="28"/>
      <c r="G934" s="28"/>
      <c r="H934" s="28">
        <v>5</v>
      </c>
      <c r="I934" s="40">
        <f t="shared" si="4"/>
        <v>0</v>
      </c>
      <c r="J934" s="56">
        <f t="shared" si="5"/>
        <v>0</v>
      </c>
      <c r="K934" s="57">
        <f>($G934+$I934)*THONG_TIN_CHUNG!B$13</f>
        <v>0</v>
      </c>
      <c r="L934" s="58">
        <v>0</v>
      </c>
      <c r="M934" s="59"/>
      <c r="N934" s="59"/>
    </row>
    <row r="935" spans="2:14" ht="96.75" customHeight="1">
      <c r="B935" s="28"/>
      <c r="C935" s="28"/>
      <c r="D935" s="28"/>
      <c r="E935" s="39"/>
      <c r="F935" s="28"/>
      <c r="G935" s="28"/>
      <c r="H935" s="28">
        <v>5</v>
      </c>
      <c r="I935" s="40">
        <f t="shared" si="4"/>
        <v>0</v>
      </c>
      <c r="J935" s="56">
        <f t="shared" si="5"/>
        <v>0</v>
      </c>
      <c r="K935" s="57">
        <f>($G935+$I935)*THONG_TIN_CHUNG!B$13</f>
        <v>0</v>
      </c>
      <c r="L935" s="58">
        <v>0</v>
      </c>
      <c r="M935" s="59"/>
      <c r="N935" s="59"/>
    </row>
    <row r="936" spans="2:14" ht="96.75" customHeight="1">
      <c r="B936" s="28"/>
      <c r="C936" s="28"/>
      <c r="D936" s="28"/>
      <c r="E936" s="39"/>
      <c r="F936" s="28"/>
      <c r="G936" s="28"/>
      <c r="H936" s="28">
        <v>5</v>
      </c>
      <c r="I936" s="40">
        <f t="shared" si="4"/>
        <v>0</v>
      </c>
      <c r="J936" s="56">
        <f t="shared" si="5"/>
        <v>0</v>
      </c>
      <c r="K936" s="57">
        <f>($G936+$I936)*THONG_TIN_CHUNG!B$13</f>
        <v>0</v>
      </c>
      <c r="L936" s="58">
        <v>0</v>
      </c>
      <c r="M936" s="59"/>
      <c r="N936" s="59"/>
    </row>
    <row r="937" spans="2:14" ht="96.75" customHeight="1">
      <c r="B937" s="28"/>
      <c r="C937" s="28"/>
      <c r="D937" s="28"/>
      <c r="E937" s="39"/>
      <c r="F937" s="28"/>
      <c r="G937" s="28"/>
      <c r="H937" s="28">
        <v>5</v>
      </c>
      <c r="I937" s="40">
        <f t="shared" si="4"/>
        <v>0</v>
      </c>
      <c r="J937" s="56">
        <f t="shared" si="5"/>
        <v>0</v>
      </c>
      <c r="K937" s="57">
        <f>($G937+$I937)*THONG_TIN_CHUNG!B$13</f>
        <v>0</v>
      </c>
      <c r="L937" s="58">
        <v>0</v>
      </c>
      <c r="M937" s="59"/>
      <c r="N937" s="59"/>
    </row>
    <row r="938" spans="2:14" ht="96.75" customHeight="1">
      <c r="B938" s="28"/>
      <c r="C938" s="28"/>
      <c r="D938" s="28"/>
      <c r="E938" s="39"/>
      <c r="F938" s="28"/>
      <c r="G938" s="28"/>
      <c r="H938" s="28">
        <v>5</v>
      </c>
      <c r="I938" s="40">
        <f t="shared" si="4"/>
        <v>0</v>
      </c>
      <c r="J938" s="56">
        <f t="shared" si="5"/>
        <v>0</v>
      </c>
      <c r="K938" s="57">
        <f>($G938+$I938)*THONG_TIN_CHUNG!B$13</f>
        <v>0</v>
      </c>
      <c r="L938" s="58">
        <v>0</v>
      </c>
      <c r="M938" s="59"/>
      <c r="N938" s="59"/>
    </row>
    <row r="939" spans="2:14" ht="96.75" customHeight="1">
      <c r="B939" s="28"/>
      <c r="C939" s="28"/>
      <c r="D939" s="28"/>
      <c r="E939" s="39"/>
      <c r="F939" s="28"/>
      <c r="G939" s="28"/>
      <c r="H939" s="28">
        <v>5</v>
      </c>
      <c r="I939" s="40">
        <f t="shared" si="4"/>
        <v>0</v>
      </c>
      <c r="J939" s="56">
        <f t="shared" si="5"/>
        <v>0</v>
      </c>
      <c r="K939" s="57">
        <f>($G939+$I939)*THONG_TIN_CHUNG!B$13</f>
        <v>0</v>
      </c>
      <c r="L939" s="58">
        <v>0</v>
      </c>
      <c r="M939" s="59"/>
      <c r="N939" s="59"/>
    </row>
    <row r="940" spans="2:14" ht="96.75" customHeight="1">
      <c r="B940" s="28"/>
      <c r="C940" s="28"/>
      <c r="D940" s="28"/>
      <c r="E940" s="39"/>
      <c r="F940" s="28"/>
      <c r="G940" s="28"/>
      <c r="H940" s="28">
        <v>5</v>
      </c>
      <c r="I940" s="40">
        <f t="shared" si="4"/>
        <v>0</v>
      </c>
      <c r="J940" s="56">
        <f t="shared" si="5"/>
        <v>0</v>
      </c>
      <c r="K940" s="57">
        <f>($G940+$I940)*THONG_TIN_CHUNG!B$13</f>
        <v>0</v>
      </c>
      <c r="L940" s="58">
        <v>0</v>
      </c>
      <c r="M940" s="59"/>
      <c r="N940" s="59"/>
    </row>
    <row r="941" spans="2:14" ht="96.75" customHeight="1">
      <c r="B941" s="28"/>
      <c r="C941" s="28"/>
      <c r="D941" s="28"/>
      <c r="E941" s="39"/>
      <c r="F941" s="28"/>
      <c r="G941" s="28"/>
      <c r="H941" s="28">
        <v>5</v>
      </c>
      <c r="I941" s="40">
        <f t="shared" si="4"/>
        <v>0</v>
      </c>
      <c r="J941" s="56">
        <f t="shared" si="5"/>
        <v>0</v>
      </c>
      <c r="K941" s="57">
        <f>($G941+$I941)*THONG_TIN_CHUNG!B$13</f>
        <v>0</v>
      </c>
      <c r="L941" s="58">
        <v>0</v>
      </c>
      <c r="M941" s="59"/>
      <c r="N941" s="59"/>
    </row>
    <row r="942" spans="2:14" ht="96.75" customHeight="1">
      <c r="B942" s="28"/>
      <c r="C942" s="28"/>
      <c r="D942" s="28"/>
      <c r="E942" s="39"/>
      <c r="F942" s="28"/>
      <c r="G942" s="28"/>
      <c r="H942" s="28">
        <v>5</v>
      </c>
      <c r="I942" s="40">
        <f t="shared" si="4"/>
        <v>0</v>
      </c>
      <c r="J942" s="56">
        <f t="shared" si="5"/>
        <v>0</v>
      </c>
      <c r="K942" s="57">
        <f>($G942+$I942)*THONG_TIN_CHUNG!B$13</f>
        <v>0</v>
      </c>
      <c r="L942" s="58">
        <v>0</v>
      </c>
      <c r="M942" s="59"/>
      <c r="N942" s="59"/>
    </row>
    <row r="943" spans="2:14" ht="96.75" customHeight="1">
      <c r="B943" s="28"/>
      <c r="C943" s="28"/>
      <c r="D943" s="28"/>
      <c r="E943" s="39"/>
      <c r="F943" s="28"/>
      <c r="G943" s="28"/>
      <c r="H943" s="28">
        <v>5</v>
      </c>
      <c r="I943" s="40">
        <f t="shared" si="4"/>
        <v>0</v>
      </c>
      <c r="J943" s="56">
        <f t="shared" si="5"/>
        <v>0</v>
      </c>
      <c r="K943" s="57">
        <f>($G943+$I943)*THONG_TIN_CHUNG!B$13</f>
        <v>0</v>
      </c>
      <c r="L943" s="58">
        <v>0</v>
      </c>
      <c r="M943" s="59"/>
      <c r="N943" s="59"/>
    </row>
    <row r="944" spans="2:14" ht="96.75" customHeight="1">
      <c r="B944" s="28"/>
      <c r="C944" s="28"/>
      <c r="D944" s="28"/>
      <c r="E944" s="39"/>
      <c r="F944" s="28"/>
      <c r="G944" s="28"/>
      <c r="H944" s="28">
        <v>5</v>
      </c>
      <c r="I944" s="40">
        <f t="shared" si="4"/>
        <v>0</v>
      </c>
      <c r="J944" s="56">
        <f t="shared" si="5"/>
        <v>0</v>
      </c>
      <c r="K944" s="57">
        <f>($G944+$I944)*THONG_TIN_CHUNG!B$13</f>
        <v>0</v>
      </c>
      <c r="L944" s="58">
        <v>0</v>
      </c>
      <c r="M944" s="59"/>
      <c r="N944" s="59"/>
    </row>
    <row r="945" spans="2:14" ht="96.75" customHeight="1">
      <c r="B945" s="28"/>
      <c r="C945" s="28"/>
      <c r="D945" s="28"/>
      <c r="E945" s="39"/>
      <c r="F945" s="28"/>
      <c r="G945" s="28"/>
      <c r="H945" s="28">
        <v>5</v>
      </c>
      <c r="I945" s="40">
        <f t="shared" si="4"/>
        <v>0</v>
      </c>
      <c r="J945" s="56">
        <f t="shared" si="5"/>
        <v>0</v>
      </c>
      <c r="K945" s="57">
        <f>($G945+$I945)*THONG_TIN_CHUNG!B$13</f>
        <v>0</v>
      </c>
      <c r="L945" s="58">
        <v>0</v>
      </c>
      <c r="M945" s="59"/>
      <c r="N945" s="59"/>
    </row>
    <row r="946" spans="2:14" ht="96.75" customHeight="1">
      <c r="B946" s="28"/>
      <c r="C946" s="28"/>
      <c r="D946" s="28"/>
      <c r="E946" s="39"/>
      <c r="F946" s="28"/>
      <c r="G946" s="28"/>
      <c r="H946" s="28">
        <v>5</v>
      </c>
      <c r="I946" s="40">
        <f t="shared" si="4"/>
        <v>0</v>
      </c>
      <c r="J946" s="56">
        <f t="shared" si="5"/>
        <v>0</v>
      </c>
      <c r="K946" s="57">
        <f>($G946+$I946)*THONG_TIN_CHUNG!B$13</f>
        <v>0</v>
      </c>
      <c r="L946" s="58">
        <v>0</v>
      </c>
      <c r="M946" s="59"/>
      <c r="N946" s="59"/>
    </row>
    <row r="947" spans="2:14" ht="96.75" customHeight="1">
      <c r="B947" s="28"/>
      <c r="C947" s="28"/>
      <c r="D947" s="28"/>
      <c r="E947" s="39"/>
      <c r="F947" s="28"/>
      <c r="G947" s="28"/>
      <c r="H947" s="28">
        <v>5</v>
      </c>
      <c r="I947" s="40">
        <f t="shared" si="4"/>
        <v>0</v>
      </c>
      <c r="J947" s="56">
        <f t="shared" si="5"/>
        <v>0</v>
      </c>
      <c r="K947" s="57">
        <f>($G947+$I947)*THONG_TIN_CHUNG!B$13</f>
        <v>0</v>
      </c>
      <c r="L947" s="58">
        <v>0</v>
      </c>
      <c r="M947" s="59"/>
      <c r="N947" s="59"/>
    </row>
    <row r="948" spans="2:14" ht="96.75" customHeight="1">
      <c r="B948" s="28"/>
      <c r="C948" s="28"/>
      <c r="D948" s="28"/>
      <c r="E948" s="39"/>
      <c r="F948" s="28"/>
      <c r="G948" s="28"/>
      <c r="H948" s="28">
        <v>5</v>
      </c>
      <c r="I948" s="40">
        <f t="shared" si="4"/>
        <v>0</v>
      </c>
      <c r="J948" s="56">
        <f t="shared" si="5"/>
        <v>0</v>
      </c>
      <c r="K948" s="57">
        <f>($G948+$I948)*THONG_TIN_CHUNG!B$13</f>
        <v>0</v>
      </c>
      <c r="L948" s="58">
        <v>0</v>
      </c>
      <c r="M948" s="59"/>
      <c r="N948" s="59"/>
    </row>
    <row r="949" spans="2:14" ht="96.75" customHeight="1">
      <c r="B949" s="28"/>
      <c r="C949" s="28"/>
      <c r="D949" s="28"/>
      <c r="E949" s="39"/>
      <c r="F949" s="28"/>
      <c r="G949" s="28"/>
      <c r="H949" s="28">
        <v>5</v>
      </c>
      <c r="I949" s="40">
        <f t="shared" si="4"/>
        <v>0</v>
      </c>
      <c r="J949" s="56">
        <f t="shared" si="5"/>
        <v>0</v>
      </c>
      <c r="K949" s="57">
        <f>($G949+$I949)*THONG_TIN_CHUNG!B$13</f>
        <v>0</v>
      </c>
      <c r="L949" s="58">
        <v>0</v>
      </c>
      <c r="M949" s="59"/>
      <c r="N949" s="59"/>
    </row>
    <row r="950" spans="2:14" ht="96.75" customHeight="1">
      <c r="B950" s="28"/>
      <c r="C950" s="28"/>
      <c r="D950" s="28"/>
      <c r="E950" s="39"/>
      <c r="F950" s="28"/>
      <c r="G950" s="28"/>
      <c r="H950" s="28">
        <v>5</v>
      </c>
      <c r="I950" s="40">
        <f t="shared" si="4"/>
        <v>0</v>
      </c>
      <c r="J950" s="56">
        <f t="shared" si="5"/>
        <v>0</v>
      </c>
      <c r="K950" s="57">
        <f>($G950+$I950)*THONG_TIN_CHUNG!B$13</f>
        <v>0</v>
      </c>
      <c r="L950" s="58">
        <v>0</v>
      </c>
      <c r="M950" s="59"/>
      <c r="N950" s="59"/>
    </row>
    <row r="951" spans="2:14" ht="96.75" customHeight="1">
      <c r="B951" s="28"/>
      <c r="C951" s="28"/>
      <c r="D951" s="28"/>
      <c r="E951" s="39"/>
      <c r="F951" s="28"/>
      <c r="G951" s="28"/>
      <c r="H951" s="28">
        <v>5</v>
      </c>
      <c r="I951" s="40">
        <f t="shared" si="4"/>
        <v>0</v>
      </c>
      <c r="J951" s="56">
        <f t="shared" si="5"/>
        <v>0</v>
      </c>
      <c r="K951" s="57">
        <f>($G951+$I951)*THONG_TIN_CHUNG!B$13</f>
        <v>0</v>
      </c>
      <c r="L951" s="58">
        <v>0</v>
      </c>
      <c r="M951" s="59"/>
      <c r="N951" s="59"/>
    </row>
    <row r="952" spans="2:14" ht="96.75" customHeight="1">
      <c r="B952" s="28"/>
      <c r="C952" s="28"/>
      <c r="D952" s="28"/>
      <c r="E952" s="39"/>
      <c r="F952" s="28"/>
      <c r="G952" s="28"/>
      <c r="H952" s="28">
        <v>5</v>
      </c>
      <c r="I952" s="40">
        <f t="shared" si="4"/>
        <v>0</v>
      </c>
      <c r="J952" s="56">
        <f t="shared" si="5"/>
        <v>0</v>
      </c>
      <c r="K952" s="57">
        <f>($G952+$I952)*THONG_TIN_CHUNG!B$13</f>
        <v>0</v>
      </c>
      <c r="L952" s="58">
        <v>0</v>
      </c>
      <c r="M952" s="59"/>
      <c r="N952" s="59"/>
    </row>
    <row r="953" spans="2:14" ht="96.75" customHeight="1">
      <c r="B953" s="28"/>
      <c r="C953" s="28"/>
      <c r="D953" s="28"/>
      <c r="E953" s="39"/>
      <c r="F953" s="28"/>
      <c r="G953" s="28"/>
      <c r="H953" s="28">
        <v>5</v>
      </c>
      <c r="I953" s="40">
        <f t="shared" si="4"/>
        <v>0</v>
      </c>
      <c r="J953" s="56">
        <f t="shared" si="5"/>
        <v>0</v>
      </c>
      <c r="K953" s="57">
        <f>($G953+$I953)*THONG_TIN_CHUNG!B$13</f>
        <v>0</v>
      </c>
      <c r="L953" s="58">
        <v>0</v>
      </c>
      <c r="M953" s="59"/>
      <c r="N953" s="59"/>
    </row>
    <row r="954" spans="2:14" ht="96.75" customHeight="1">
      <c r="B954" s="28"/>
      <c r="C954" s="28"/>
      <c r="D954" s="28"/>
      <c r="E954" s="39"/>
      <c r="F954" s="28"/>
      <c r="G954" s="28"/>
      <c r="H954" s="28">
        <v>5</v>
      </c>
      <c r="I954" s="40">
        <f t="shared" si="4"/>
        <v>0</v>
      </c>
      <c r="J954" s="56">
        <f t="shared" si="5"/>
        <v>0</v>
      </c>
      <c r="K954" s="57">
        <f>($G954+$I954)*THONG_TIN_CHUNG!B$13</f>
        <v>0</v>
      </c>
      <c r="L954" s="58">
        <v>0</v>
      </c>
      <c r="M954" s="59"/>
      <c r="N954" s="59"/>
    </row>
    <row r="955" spans="2:14" ht="96.75" customHeight="1">
      <c r="B955" s="28"/>
      <c r="C955" s="28"/>
      <c r="D955" s="28"/>
      <c r="E955" s="39"/>
      <c r="F955" s="28"/>
      <c r="G955" s="28"/>
      <c r="H955" s="28">
        <v>5</v>
      </c>
      <c r="I955" s="40">
        <f t="shared" si="4"/>
        <v>0</v>
      </c>
      <c r="J955" s="56">
        <f t="shared" si="5"/>
        <v>0</v>
      </c>
      <c r="K955" s="57">
        <f>($G955+$I955)*THONG_TIN_CHUNG!B$13</f>
        <v>0</v>
      </c>
      <c r="L955" s="58">
        <v>0</v>
      </c>
      <c r="M955" s="59"/>
      <c r="N955" s="59"/>
    </row>
    <row r="956" spans="2:14" ht="96.75" customHeight="1">
      <c r="B956" s="28"/>
      <c r="C956" s="28"/>
      <c r="D956" s="28"/>
      <c r="E956" s="39"/>
      <c r="F956" s="28"/>
      <c r="G956" s="28"/>
      <c r="H956" s="28">
        <v>5</v>
      </c>
      <c r="I956" s="40">
        <f t="shared" si="4"/>
        <v>0</v>
      </c>
      <c r="J956" s="56">
        <f t="shared" si="5"/>
        <v>0</v>
      </c>
      <c r="K956" s="57">
        <f>($G956+$I956)*THONG_TIN_CHUNG!B$13</f>
        <v>0</v>
      </c>
      <c r="L956" s="58">
        <v>0</v>
      </c>
      <c r="M956" s="59"/>
      <c r="N956" s="59"/>
    </row>
    <row r="957" spans="2:14" ht="96.75" customHeight="1">
      <c r="B957" s="28"/>
      <c r="C957" s="28"/>
      <c r="D957" s="28"/>
      <c r="E957" s="39"/>
      <c r="F957" s="28"/>
      <c r="G957" s="28"/>
      <c r="H957" s="28">
        <v>5</v>
      </c>
      <c r="I957" s="40">
        <f t="shared" si="4"/>
        <v>0</v>
      </c>
      <c r="J957" s="56">
        <f t="shared" si="5"/>
        <v>0</v>
      </c>
      <c r="K957" s="57">
        <f>($G957+$I957)*THONG_TIN_CHUNG!B$13</f>
        <v>0</v>
      </c>
      <c r="L957" s="58">
        <v>0</v>
      </c>
      <c r="M957" s="59"/>
      <c r="N957" s="59"/>
    </row>
    <row r="958" spans="2:14" ht="96.75" customHeight="1">
      <c r="B958" s="28"/>
      <c r="C958" s="28"/>
      <c r="D958" s="28"/>
      <c r="E958" s="39"/>
      <c r="F958" s="28"/>
      <c r="G958" s="28"/>
      <c r="H958" s="28">
        <v>5</v>
      </c>
      <c r="I958" s="40">
        <f t="shared" si="4"/>
        <v>0</v>
      </c>
      <c r="J958" s="56">
        <f t="shared" si="5"/>
        <v>0</v>
      </c>
      <c r="K958" s="57">
        <f>($G958+$I958)*THONG_TIN_CHUNG!B$13</f>
        <v>0</v>
      </c>
      <c r="L958" s="58">
        <v>0</v>
      </c>
      <c r="M958" s="59"/>
      <c r="N958" s="59"/>
    </row>
    <row r="959" spans="2:14" ht="96.75" customHeight="1">
      <c r="B959" s="28"/>
      <c r="C959" s="28"/>
      <c r="D959" s="28"/>
      <c r="E959" s="39"/>
      <c r="F959" s="28"/>
      <c r="G959" s="28"/>
      <c r="H959" s="28">
        <v>5</v>
      </c>
      <c r="I959" s="40">
        <f t="shared" si="4"/>
        <v>0</v>
      </c>
      <c r="J959" s="56">
        <f t="shared" si="5"/>
        <v>0</v>
      </c>
      <c r="K959" s="57">
        <f>($G959+$I959)*THONG_TIN_CHUNG!B$13</f>
        <v>0</v>
      </c>
      <c r="L959" s="58">
        <v>0</v>
      </c>
      <c r="M959" s="59"/>
      <c r="N959" s="59"/>
    </row>
    <row r="960" spans="2:14" ht="96.75" customHeight="1">
      <c r="B960" s="28"/>
      <c r="C960" s="28"/>
      <c r="D960" s="28"/>
      <c r="E960" s="39"/>
      <c r="F960" s="28"/>
      <c r="G960" s="28"/>
      <c r="H960" s="28">
        <v>5</v>
      </c>
      <c r="I960" s="40">
        <f t="shared" si="4"/>
        <v>0</v>
      </c>
      <c r="J960" s="56">
        <f t="shared" si="5"/>
        <v>0</v>
      </c>
      <c r="K960" s="57">
        <f>($G960+$I960)*THONG_TIN_CHUNG!B$13</f>
        <v>0</v>
      </c>
      <c r="L960" s="58">
        <v>0</v>
      </c>
      <c r="M960" s="59"/>
      <c r="N960" s="59"/>
    </row>
    <row r="961" spans="2:14" ht="96.75" customHeight="1">
      <c r="B961" s="28"/>
      <c r="C961" s="28"/>
      <c r="D961" s="28"/>
      <c r="E961" s="39"/>
      <c r="F961" s="28"/>
      <c r="G961" s="28"/>
      <c r="H961" s="28">
        <v>5</v>
      </c>
      <c r="I961" s="40">
        <f t="shared" si="4"/>
        <v>0</v>
      </c>
      <c r="J961" s="56">
        <f t="shared" si="5"/>
        <v>0</v>
      </c>
      <c r="K961" s="57">
        <f>($G961+$I961)*THONG_TIN_CHUNG!B$13</f>
        <v>0</v>
      </c>
      <c r="L961" s="58">
        <v>0</v>
      </c>
      <c r="M961" s="59"/>
      <c r="N961" s="59"/>
    </row>
    <row r="962" spans="2:14" ht="96.75" customHeight="1">
      <c r="B962" s="28"/>
      <c r="C962" s="28"/>
      <c r="D962" s="28"/>
      <c r="E962" s="39"/>
      <c r="F962" s="28"/>
      <c r="G962" s="28"/>
      <c r="H962" s="28">
        <v>5</v>
      </c>
      <c r="I962" s="40">
        <f t="shared" si="4"/>
        <v>0</v>
      </c>
      <c r="J962" s="56">
        <f t="shared" si="5"/>
        <v>0</v>
      </c>
      <c r="K962" s="57">
        <f>($G962+$I962)*THONG_TIN_CHUNG!B$13</f>
        <v>0</v>
      </c>
      <c r="L962" s="58">
        <v>0</v>
      </c>
      <c r="M962" s="59"/>
      <c r="N962" s="59"/>
    </row>
    <row r="963" spans="2:14" ht="96.75" customHeight="1">
      <c r="B963" s="28"/>
      <c r="C963" s="28"/>
      <c r="D963" s="28"/>
      <c r="E963" s="39"/>
      <c r="F963" s="28"/>
      <c r="G963" s="28"/>
      <c r="H963" s="28">
        <v>5</v>
      </c>
      <c r="I963" s="40">
        <f t="shared" si="4"/>
        <v>0</v>
      </c>
      <c r="J963" s="56">
        <f t="shared" si="5"/>
        <v>0</v>
      </c>
      <c r="K963" s="57">
        <f>($G963+$I963)*THONG_TIN_CHUNG!B$13</f>
        <v>0</v>
      </c>
      <c r="L963" s="58">
        <v>0</v>
      </c>
      <c r="M963" s="59"/>
      <c r="N963" s="59"/>
    </row>
    <row r="964" spans="2:14" ht="96.75" customHeight="1">
      <c r="B964" s="28"/>
      <c r="C964" s="28"/>
      <c r="D964" s="28"/>
      <c r="E964" s="39"/>
      <c r="F964" s="28"/>
      <c r="G964" s="28"/>
      <c r="H964" s="28">
        <v>5</v>
      </c>
      <c r="I964" s="40">
        <f t="shared" si="4"/>
        <v>0</v>
      </c>
      <c r="J964" s="56">
        <f t="shared" si="5"/>
        <v>0</v>
      </c>
      <c r="K964" s="57">
        <f>($G964+$I964)*THONG_TIN_CHUNG!B$13</f>
        <v>0</v>
      </c>
      <c r="L964" s="58">
        <v>0</v>
      </c>
      <c r="M964" s="59"/>
      <c r="N964" s="59"/>
    </row>
    <row r="965" spans="2:14" ht="96.75" customHeight="1">
      <c r="B965" s="28"/>
      <c r="C965" s="28"/>
      <c r="D965" s="28"/>
      <c r="E965" s="39"/>
      <c r="F965" s="28"/>
      <c r="G965" s="28"/>
      <c r="H965" s="28">
        <v>5</v>
      </c>
      <c r="I965" s="40">
        <f t="shared" si="4"/>
        <v>0</v>
      </c>
      <c r="J965" s="56">
        <f t="shared" si="5"/>
        <v>0</v>
      </c>
      <c r="K965" s="57">
        <f>($G965+$I965)*THONG_TIN_CHUNG!B$13</f>
        <v>0</v>
      </c>
      <c r="L965" s="58">
        <v>0</v>
      </c>
      <c r="M965" s="59"/>
      <c r="N965" s="59"/>
    </row>
    <row r="966" spans="2:14" ht="96.75" customHeight="1">
      <c r="B966" s="28"/>
      <c r="C966" s="28"/>
      <c r="D966" s="28"/>
      <c r="E966" s="39"/>
      <c r="F966" s="28"/>
      <c r="G966" s="28"/>
      <c r="H966" s="28">
        <v>5</v>
      </c>
      <c r="I966" s="40">
        <f t="shared" si="4"/>
        <v>0</v>
      </c>
      <c r="J966" s="56">
        <f t="shared" si="5"/>
        <v>0</v>
      </c>
      <c r="K966" s="57">
        <f>($G966+$I966)*THONG_TIN_CHUNG!B$13</f>
        <v>0</v>
      </c>
      <c r="L966" s="58">
        <v>0</v>
      </c>
      <c r="M966" s="59"/>
      <c r="N966" s="59"/>
    </row>
    <row r="967" spans="2:14" ht="96.75" customHeight="1">
      <c r="B967" s="28"/>
      <c r="C967" s="28"/>
      <c r="D967" s="28"/>
      <c r="E967" s="39"/>
      <c r="F967" s="28"/>
      <c r="G967" s="28"/>
      <c r="H967" s="28">
        <v>5</v>
      </c>
      <c r="I967" s="40">
        <f t="shared" si="4"/>
        <v>0</v>
      </c>
      <c r="J967" s="56">
        <f t="shared" si="5"/>
        <v>0</v>
      </c>
      <c r="K967" s="57">
        <f>($G967+$I967)*THONG_TIN_CHUNG!B$13</f>
        <v>0</v>
      </c>
      <c r="L967" s="58">
        <v>0</v>
      </c>
      <c r="M967" s="59"/>
      <c r="N967" s="59"/>
    </row>
    <row r="968" spans="2:14" ht="96.75" customHeight="1">
      <c r="B968" s="28"/>
      <c r="C968" s="28"/>
      <c r="D968" s="28"/>
      <c r="E968" s="39"/>
      <c r="F968" s="28"/>
      <c r="G968" s="28"/>
      <c r="H968" s="28">
        <v>5</v>
      </c>
      <c r="I968" s="40">
        <f t="shared" si="4"/>
        <v>0</v>
      </c>
      <c r="J968" s="56">
        <f t="shared" si="5"/>
        <v>0</v>
      </c>
      <c r="K968" s="57">
        <f>($G968+$I968)*THONG_TIN_CHUNG!B$13</f>
        <v>0</v>
      </c>
      <c r="L968" s="58">
        <v>0</v>
      </c>
      <c r="M968" s="59"/>
      <c r="N968" s="59"/>
    </row>
    <row r="969" spans="2:14" ht="96.75" customHeight="1">
      <c r="B969" s="28"/>
      <c r="C969" s="28"/>
      <c r="D969" s="28"/>
      <c r="E969" s="39"/>
      <c r="F969" s="28"/>
      <c r="G969" s="28"/>
      <c r="H969" s="28">
        <v>5</v>
      </c>
      <c r="I969" s="40">
        <f t="shared" si="4"/>
        <v>0</v>
      </c>
      <c r="J969" s="56">
        <f t="shared" si="5"/>
        <v>0</v>
      </c>
      <c r="K969" s="57">
        <f>($G969+$I969)*THONG_TIN_CHUNG!B$13</f>
        <v>0</v>
      </c>
      <c r="L969" s="58">
        <v>0</v>
      </c>
      <c r="M969" s="59"/>
      <c r="N969" s="59"/>
    </row>
    <row r="970" spans="2:14" ht="96.75" customHeight="1">
      <c r="B970" s="28"/>
      <c r="C970" s="28"/>
      <c r="D970" s="28"/>
      <c r="E970" s="39"/>
      <c r="F970" s="28"/>
      <c r="G970" s="28"/>
      <c r="H970" s="28">
        <v>5</v>
      </c>
      <c r="I970" s="40">
        <f t="shared" si="4"/>
        <v>0</v>
      </c>
      <c r="J970" s="56">
        <f t="shared" si="5"/>
        <v>0</v>
      </c>
      <c r="K970" s="57">
        <f>($G970+$I970)*THONG_TIN_CHUNG!B$13</f>
        <v>0</v>
      </c>
      <c r="L970" s="58">
        <v>0</v>
      </c>
      <c r="M970" s="59"/>
      <c r="N970" s="59"/>
    </row>
    <row r="971" spans="2:14" ht="96.75" customHeight="1">
      <c r="B971" s="28"/>
      <c r="C971" s="28"/>
      <c r="D971" s="28"/>
      <c r="E971" s="39"/>
      <c r="F971" s="28"/>
      <c r="G971" s="28"/>
      <c r="H971" s="28">
        <v>5</v>
      </c>
      <c r="I971" s="40">
        <f t="shared" si="4"/>
        <v>0</v>
      </c>
      <c r="J971" s="56">
        <f t="shared" si="5"/>
        <v>0</v>
      </c>
      <c r="K971" s="57">
        <f>($G971+$I971)*THONG_TIN_CHUNG!B$13</f>
        <v>0</v>
      </c>
      <c r="L971" s="58">
        <v>0</v>
      </c>
      <c r="M971" s="59"/>
      <c r="N971" s="59"/>
    </row>
    <row r="972" spans="2:14" ht="96.75" customHeight="1">
      <c r="B972" s="28"/>
      <c r="C972" s="28"/>
      <c r="D972" s="28"/>
      <c r="E972" s="39"/>
      <c r="F972" s="28"/>
      <c r="G972" s="28"/>
      <c r="H972" s="28">
        <v>5</v>
      </c>
      <c r="I972" s="40">
        <f t="shared" si="4"/>
        <v>0</v>
      </c>
      <c r="J972" s="56">
        <f t="shared" si="5"/>
        <v>0</v>
      </c>
      <c r="K972" s="57">
        <f>($G972+$I972)*THONG_TIN_CHUNG!B$13</f>
        <v>0</v>
      </c>
      <c r="L972" s="58">
        <v>0</v>
      </c>
      <c r="M972" s="59"/>
      <c r="N972" s="59"/>
    </row>
    <row r="973" spans="2:14" ht="96.75" customHeight="1">
      <c r="B973" s="28"/>
      <c r="C973" s="28"/>
      <c r="D973" s="28"/>
      <c r="E973" s="39"/>
      <c r="F973" s="28"/>
      <c r="G973" s="28"/>
      <c r="H973" s="28">
        <v>5</v>
      </c>
      <c r="I973" s="40">
        <f t="shared" si="4"/>
        <v>0</v>
      </c>
      <c r="J973" s="56">
        <f t="shared" si="5"/>
        <v>0</v>
      </c>
      <c r="K973" s="57">
        <f>($G973+$I973)*THONG_TIN_CHUNG!B$13</f>
        <v>0</v>
      </c>
      <c r="L973" s="58">
        <v>0</v>
      </c>
      <c r="M973" s="59"/>
      <c r="N973" s="59"/>
    </row>
    <row r="974" spans="2:14" ht="96.75" customHeight="1">
      <c r="B974" s="28"/>
      <c r="C974" s="28"/>
      <c r="D974" s="28"/>
      <c r="E974" s="39"/>
      <c r="F974" s="28"/>
      <c r="G974" s="28"/>
      <c r="H974" s="28">
        <v>5</v>
      </c>
      <c r="I974" s="40">
        <f t="shared" si="4"/>
        <v>0</v>
      </c>
      <c r="J974" s="56">
        <f t="shared" si="5"/>
        <v>0</v>
      </c>
      <c r="K974" s="57">
        <f>($G974+$I974)*THONG_TIN_CHUNG!B$13</f>
        <v>0</v>
      </c>
      <c r="L974" s="58">
        <v>0</v>
      </c>
      <c r="M974" s="59"/>
      <c r="N974" s="59"/>
    </row>
    <row r="975" spans="2:14" ht="96.75" customHeight="1">
      <c r="B975" s="28"/>
      <c r="C975" s="28"/>
      <c r="D975" s="28"/>
      <c r="E975" s="39"/>
      <c r="F975" s="28"/>
      <c r="G975" s="28"/>
      <c r="H975" s="28">
        <v>5</v>
      </c>
      <c r="I975" s="40">
        <f t="shared" si="4"/>
        <v>0</v>
      </c>
      <c r="J975" s="56">
        <f t="shared" si="5"/>
        <v>0</v>
      </c>
      <c r="K975" s="57">
        <f>($G975+$I975)*THONG_TIN_CHUNG!B$13</f>
        <v>0</v>
      </c>
      <c r="L975" s="58">
        <v>0</v>
      </c>
      <c r="M975" s="59"/>
      <c r="N975" s="59"/>
    </row>
    <row r="976" spans="2:14" ht="96.75" customHeight="1">
      <c r="B976" s="28"/>
      <c r="C976" s="28"/>
      <c r="D976" s="28"/>
      <c r="E976" s="39"/>
      <c r="F976" s="28"/>
      <c r="G976" s="28"/>
      <c r="H976" s="28">
        <v>5</v>
      </c>
      <c r="I976" s="40">
        <f t="shared" si="4"/>
        <v>0</v>
      </c>
      <c r="J976" s="56">
        <f t="shared" si="5"/>
        <v>0</v>
      </c>
      <c r="K976" s="57">
        <f>($G976+$I976)*THONG_TIN_CHUNG!B$13</f>
        <v>0</v>
      </c>
      <c r="L976" s="58">
        <v>0</v>
      </c>
      <c r="M976" s="59"/>
      <c r="N976" s="59"/>
    </row>
    <row r="977" spans="2:14" ht="96.75" customHeight="1">
      <c r="B977" s="28"/>
      <c r="C977" s="28"/>
      <c r="D977" s="28"/>
      <c r="E977" s="39"/>
      <c r="F977" s="28"/>
      <c r="G977" s="28"/>
      <c r="H977" s="28">
        <v>5</v>
      </c>
      <c r="I977" s="40">
        <f t="shared" si="4"/>
        <v>0</v>
      </c>
      <c r="J977" s="56">
        <f t="shared" si="5"/>
        <v>0</v>
      </c>
      <c r="K977" s="57">
        <f>($G977+$I977)*THONG_TIN_CHUNG!B$13</f>
        <v>0</v>
      </c>
      <c r="L977" s="58">
        <v>0</v>
      </c>
      <c r="M977" s="59"/>
      <c r="N977" s="59"/>
    </row>
    <row r="978" spans="2:14" ht="96.75" customHeight="1">
      <c r="B978" s="28"/>
      <c r="C978" s="28"/>
      <c r="D978" s="28"/>
      <c r="E978" s="39"/>
      <c r="F978" s="28"/>
      <c r="G978" s="28"/>
      <c r="H978" s="28">
        <v>5</v>
      </c>
      <c r="I978" s="40">
        <f t="shared" si="4"/>
        <v>0</v>
      </c>
      <c r="J978" s="56">
        <f t="shared" si="5"/>
        <v>0</v>
      </c>
      <c r="K978" s="57">
        <f>($G978+$I978)*THONG_TIN_CHUNG!B$13</f>
        <v>0</v>
      </c>
      <c r="L978" s="58">
        <v>0</v>
      </c>
      <c r="M978" s="59"/>
      <c r="N978" s="59"/>
    </row>
    <row r="979" spans="2:14" ht="96.75" customHeight="1">
      <c r="B979" s="28"/>
      <c r="C979" s="28"/>
      <c r="D979" s="28"/>
      <c r="E979" s="39"/>
      <c r="F979" s="28"/>
      <c r="G979" s="28"/>
      <c r="H979" s="28">
        <v>5</v>
      </c>
      <c r="I979" s="40">
        <f t="shared" si="4"/>
        <v>0</v>
      </c>
      <c r="J979" s="56">
        <f t="shared" si="5"/>
        <v>0</v>
      </c>
      <c r="K979" s="57">
        <f>($G979+$I979)*THONG_TIN_CHUNG!B$13</f>
        <v>0</v>
      </c>
      <c r="L979" s="58">
        <v>0</v>
      </c>
      <c r="M979" s="59"/>
      <c r="N979" s="59"/>
    </row>
    <row r="980" spans="2:14" ht="96.75" customHeight="1">
      <c r="B980" s="28"/>
      <c r="C980" s="28"/>
      <c r="D980" s="28"/>
      <c r="E980" s="39"/>
      <c r="F980" s="28"/>
      <c r="G980" s="28"/>
      <c r="H980" s="28">
        <v>5</v>
      </c>
      <c r="I980" s="40">
        <f t="shared" si="4"/>
        <v>0</v>
      </c>
      <c r="J980" s="56">
        <f t="shared" si="5"/>
        <v>0</v>
      </c>
      <c r="K980" s="57">
        <f>($G980+$I980)*THONG_TIN_CHUNG!B$13</f>
        <v>0</v>
      </c>
      <c r="L980" s="58">
        <v>0</v>
      </c>
      <c r="M980" s="59"/>
      <c r="N980" s="59"/>
    </row>
    <row r="981" spans="2:14" ht="96.75" customHeight="1">
      <c r="B981" s="28"/>
      <c r="C981" s="28"/>
      <c r="D981" s="28"/>
      <c r="E981" s="39"/>
      <c r="F981" s="28"/>
      <c r="G981" s="28"/>
      <c r="H981" s="28">
        <v>5</v>
      </c>
      <c r="I981" s="40">
        <f t="shared" si="4"/>
        <v>0</v>
      </c>
      <c r="J981" s="56">
        <f t="shared" si="5"/>
        <v>0</v>
      </c>
      <c r="K981" s="57">
        <f>($G981+$I981)*THONG_TIN_CHUNG!B$13</f>
        <v>0</v>
      </c>
      <c r="L981" s="58">
        <v>0</v>
      </c>
      <c r="M981" s="59"/>
      <c r="N981" s="59"/>
    </row>
    <row r="982" spans="2:14" ht="96.75" customHeight="1">
      <c r="B982" s="28"/>
      <c r="C982" s="28"/>
      <c r="D982" s="28"/>
      <c r="E982" s="39"/>
      <c r="F982" s="28"/>
      <c r="G982" s="28"/>
      <c r="H982" s="28">
        <v>5</v>
      </c>
      <c r="I982" s="40">
        <f t="shared" si="4"/>
        <v>0</v>
      </c>
      <c r="J982" s="56">
        <f t="shared" si="5"/>
        <v>0</v>
      </c>
      <c r="K982" s="57">
        <f>($G982+$I982)*THONG_TIN_CHUNG!B$13</f>
        <v>0</v>
      </c>
      <c r="L982" s="58">
        <v>0</v>
      </c>
      <c r="M982" s="59"/>
      <c r="N982" s="59"/>
    </row>
    <row r="983" spans="2:14" ht="96.75" customHeight="1">
      <c r="B983" s="28"/>
      <c r="C983" s="28"/>
      <c r="D983" s="28"/>
      <c r="E983" s="39"/>
      <c r="F983" s="28"/>
      <c r="G983" s="28"/>
      <c r="H983" s="28">
        <v>5</v>
      </c>
      <c r="I983" s="40">
        <f t="shared" si="4"/>
        <v>0</v>
      </c>
      <c r="J983" s="56">
        <f t="shared" si="5"/>
        <v>0</v>
      </c>
      <c r="K983" s="57">
        <f>($G983+$I983)*THONG_TIN_CHUNG!B$13</f>
        <v>0</v>
      </c>
      <c r="L983" s="58">
        <v>0</v>
      </c>
      <c r="M983" s="59"/>
      <c r="N983" s="59"/>
    </row>
    <row r="984" spans="2:14" ht="96.75" customHeight="1">
      <c r="B984" s="28"/>
      <c r="C984" s="28"/>
      <c r="D984" s="28"/>
      <c r="E984" s="39"/>
      <c r="F984" s="28"/>
      <c r="G984" s="28"/>
      <c r="H984" s="28">
        <v>5</v>
      </c>
      <c r="I984" s="40">
        <f t="shared" si="4"/>
        <v>0</v>
      </c>
      <c r="J984" s="56">
        <f t="shared" si="5"/>
        <v>0</v>
      </c>
      <c r="K984" s="57">
        <f>($G984+$I984)*THONG_TIN_CHUNG!B$13</f>
        <v>0</v>
      </c>
      <c r="L984" s="58">
        <v>0</v>
      </c>
      <c r="M984" s="59"/>
      <c r="N984" s="59"/>
    </row>
    <row r="985" spans="2:14" ht="96.75" customHeight="1">
      <c r="B985" s="28"/>
      <c r="C985" s="28"/>
      <c r="D985" s="28"/>
      <c r="E985" s="39"/>
      <c r="F985" s="28"/>
      <c r="G985" s="28"/>
      <c r="H985" s="28">
        <v>5</v>
      </c>
      <c r="I985" s="40">
        <f t="shared" si="4"/>
        <v>0</v>
      </c>
      <c r="J985" s="56">
        <f t="shared" si="5"/>
        <v>0</v>
      </c>
      <c r="K985" s="57">
        <f>($G985+$I985)*THONG_TIN_CHUNG!B$13</f>
        <v>0</v>
      </c>
      <c r="L985" s="58">
        <v>0</v>
      </c>
      <c r="M985" s="59"/>
      <c r="N985" s="59"/>
    </row>
    <row r="986" spans="2:14" ht="96.75" customHeight="1">
      <c r="B986" s="28"/>
      <c r="C986" s="28"/>
      <c r="D986" s="28"/>
      <c r="E986" s="39"/>
      <c r="F986" s="28"/>
      <c r="G986" s="28"/>
      <c r="H986" s="28">
        <v>5</v>
      </c>
      <c r="I986" s="40">
        <f t="shared" si="4"/>
        <v>0</v>
      </c>
      <c r="J986" s="56">
        <f t="shared" si="5"/>
        <v>0</v>
      </c>
      <c r="K986" s="57">
        <f>($G986+$I986)*THONG_TIN_CHUNG!B$13</f>
        <v>0</v>
      </c>
      <c r="L986" s="58">
        <v>0</v>
      </c>
      <c r="M986" s="59"/>
      <c r="N986" s="59"/>
    </row>
    <row r="987" spans="2:14" ht="96.75" customHeight="1">
      <c r="B987" s="28"/>
      <c r="C987" s="28"/>
      <c r="D987" s="28"/>
      <c r="E987" s="39"/>
      <c r="F987" s="28"/>
      <c r="G987" s="28"/>
      <c r="H987" s="28">
        <v>5</v>
      </c>
      <c r="I987" s="40">
        <f t="shared" si="4"/>
        <v>0</v>
      </c>
      <c r="J987" s="56">
        <f t="shared" si="5"/>
        <v>0</v>
      </c>
      <c r="K987" s="57">
        <f>($G987+$I987)*THONG_TIN_CHUNG!B$13</f>
        <v>0</v>
      </c>
      <c r="L987" s="58">
        <v>0</v>
      </c>
      <c r="M987" s="59"/>
      <c r="N987" s="59"/>
    </row>
    <row r="988" spans="2:14" ht="96.75" customHeight="1">
      <c r="B988" s="28"/>
      <c r="C988" s="28"/>
      <c r="D988" s="28"/>
      <c r="E988" s="39"/>
      <c r="F988" s="28"/>
      <c r="G988" s="28"/>
      <c r="H988" s="28">
        <v>5</v>
      </c>
      <c r="I988" s="40">
        <f t="shared" si="4"/>
        <v>0</v>
      </c>
      <c r="J988" s="56">
        <f t="shared" si="5"/>
        <v>0</v>
      </c>
      <c r="K988" s="57">
        <f>($G988+$I988)*THONG_TIN_CHUNG!B$13</f>
        <v>0</v>
      </c>
      <c r="L988" s="58">
        <v>0</v>
      </c>
      <c r="M988" s="59"/>
      <c r="N988" s="59"/>
    </row>
    <row r="989" spans="2:14" ht="96.75" customHeight="1">
      <c r="B989" s="28"/>
      <c r="C989" s="28"/>
      <c r="D989" s="28"/>
      <c r="E989" s="39"/>
      <c r="F989" s="28"/>
      <c r="G989" s="28"/>
      <c r="H989" s="28">
        <v>5</v>
      </c>
      <c r="I989" s="40">
        <f t="shared" si="4"/>
        <v>0</v>
      </c>
      <c r="J989" s="56">
        <f t="shared" si="5"/>
        <v>0</v>
      </c>
      <c r="K989" s="57">
        <f>($G989+$I989)*THONG_TIN_CHUNG!B$13</f>
        <v>0</v>
      </c>
      <c r="L989" s="58">
        <v>0</v>
      </c>
      <c r="M989" s="59"/>
      <c r="N989" s="59"/>
    </row>
    <row r="990" spans="2:14" ht="96.75" customHeight="1">
      <c r="B990" s="28"/>
      <c r="C990" s="28"/>
      <c r="D990" s="28"/>
      <c r="E990" s="39"/>
      <c r="F990" s="28"/>
      <c r="G990" s="28"/>
      <c r="H990" s="28">
        <v>5</v>
      </c>
      <c r="I990" s="40">
        <f t="shared" si="4"/>
        <v>0</v>
      </c>
      <c r="J990" s="56">
        <f t="shared" si="5"/>
        <v>0</v>
      </c>
      <c r="K990" s="57">
        <f>($G990+$I990)*THONG_TIN_CHUNG!B$13</f>
        <v>0</v>
      </c>
      <c r="L990" s="58">
        <v>0</v>
      </c>
      <c r="M990" s="59"/>
      <c r="N990" s="59"/>
    </row>
    <row r="991" spans="2:14" ht="96.75" customHeight="1">
      <c r="B991" s="28"/>
      <c r="C991" s="28"/>
      <c r="D991" s="28"/>
      <c r="E991" s="39"/>
      <c r="F991" s="28"/>
      <c r="G991" s="28"/>
      <c r="H991" s="28">
        <v>5</v>
      </c>
      <c r="I991" s="40">
        <f t="shared" si="4"/>
        <v>0</v>
      </c>
      <c r="J991" s="56">
        <f t="shared" si="5"/>
        <v>0</v>
      </c>
      <c r="K991" s="57">
        <f>($G991+$I991)*THONG_TIN_CHUNG!B$13</f>
        <v>0</v>
      </c>
      <c r="L991" s="58">
        <v>0</v>
      </c>
      <c r="M991" s="59"/>
      <c r="N991" s="59"/>
    </row>
    <row r="992" spans="2:14" ht="96.75" customHeight="1">
      <c r="B992" s="28"/>
      <c r="C992" s="28"/>
      <c r="D992" s="28"/>
      <c r="E992" s="39"/>
      <c r="F992" s="28"/>
      <c r="G992" s="28"/>
      <c r="H992" s="28">
        <v>5</v>
      </c>
      <c r="I992" s="40">
        <f t="shared" si="4"/>
        <v>0</v>
      </c>
      <c r="J992" s="56">
        <f t="shared" si="5"/>
        <v>0</v>
      </c>
      <c r="K992" s="57">
        <f>($G992+$I992)*THONG_TIN_CHUNG!B$13</f>
        <v>0</v>
      </c>
      <c r="L992" s="58">
        <v>0</v>
      </c>
      <c r="M992" s="59"/>
      <c r="N992" s="59"/>
    </row>
    <row r="993" spans="2:14" ht="96.75" customHeight="1">
      <c r="B993" s="28"/>
      <c r="C993" s="28"/>
      <c r="D993" s="28"/>
      <c r="E993" s="39"/>
      <c r="F993" s="28"/>
      <c r="G993" s="28"/>
      <c r="H993" s="28">
        <v>5</v>
      </c>
      <c r="I993" s="40">
        <f t="shared" si="4"/>
        <v>0</v>
      </c>
      <c r="J993" s="56">
        <f t="shared" si="5"/>
        <v>0</v>
      </c>
      <c r="K993" s="57">
        <f>($G993+$I993)*THONG_TIN_CHUNG!B$13</f>
        <v>0</v>
      </c>
      <c r="L993" s="58">
        <v>0</v>
      </c>
      <c r="M993" s="59"/>
      <c r="N993" s="59"/>
    </row>
    <row r="994" spans="2:14" ht="96.75" customHeight="1">
      <c r="B994" s="28"/>
      <c r="C994" s="28"/>
      <c r="D994" s="28"/>
      <c r="E994" s="39"/>
      <c r="F994" s="28"/>
      <c r="G994" s="28"/>
      <c r="H994" s="28">
        <v>5</v>
      </c>
      <c r="I994" s="40">
        <f t="shared" si="4"/>
        <v>0</v>
      </c>
      <c r="J994" s="56">
        <f t="shared" si="5"/>
        <v>0</v>
      </c>
      <c r="K994" s="57">
        <f>($G994+$I994)*THONG_TIN_CHUNG!B$13</f>
        <v>0</v>
      </c>
      <c r="L994" s="58">
        <v>0</v>
      </c>
      <c r="M994" s="59"/>
      <c r="N994" s="59"/>
    </row>
    <row r="995" spans="2:14" ht="96.75" customHeight="1">
      <c r="B995" s="28"/>
      <c r="C995" s="28"/>
      <c r="D995" s="28"/>
      <c r="E995" s="39"/>
      <c r="F995" s="28"/>
      <c r="G995" s="28"/>
      <c r="H995" s="28">
        <v>5</v>
      </c>
      <c r="I995" s="40">
        <f t="shared" si="4"/>
        <v>0</v>
      </c>
      <c r="J995" s="56">
        <f t="shared" si="5"/>
        <v>0</v>
      </c>
      <c r="K995" s="57">
        <f>($G995+$I995)*THONG_TIN_CHUNG!B$13</f>
        <v>0</v>
      </c>
      <c r="L995" s="58">
        <v>0</v>
      </c>
      <c r="M995" s="59"/>
      <c r="N995" s="59"/>
    </row>
    <row r="996" spans="2:14" ht="96.75" customHeight="1">
      <c r="B996" s="28"/>
      <c r="C996" s="28"/>
      <c r="D996" s="28"/>
      <c r="E996" s="39"/>
      <c r="F996" s="28"/>
      <c r="G996" s="28"/>
      <c r="H996" s="28">
        <v>5</v>
      </c>
      <c r="I996" s="40">
        <f t="shared" si="4"/>
        <v>0</v>
      </c>
      <c r="J996" s="56">
        <f t="shared" si="5"/>
        <v>0</v>
      </c>
      <c r="K996" s="57">
        <f>($G996+$I996)*THONG_TIN_CHUNG!B$13</f>
        <v>0</v>
      </c>
      <c r="L996" s="58">
        <v>0</v>
      </c>
      <c r="M996" s="59"/>
      <c r="N996" s="59"/>
    </row>
    <row r="997" spans="2:14" ht="96.75" customHeight="1">
      <c r="B997" s="28"/>
      <c r="C997" s="28"/>
      <c r="D997" s="28"/>
      <c r="E997" s="39"/>
      <c r="F997" s="28"/>
      <c r="G997" s="28"/>
      <c r="H997" s="28">
        <v>5</v>
      </c>
      <c r="I997" s="40">
        <f t="shared" si="4"/>
        <v>0</v>
      </c>
      <c r="J997" s="56">
        <f t="shared" si="5"/>
        <v>0</v>
      </c>
      <c r="K997" s="57">
        <f>($G997+$I997)*THONG_TIN_CHUNG!B$13</f>
        <v>0</v>
      </c>
      <c r="L997" s="58">
        <v>0</v>
      </c>
      <c r="M997" s="59"/>
      <c r="N997" s="59"/>
    </row>
    <row r="998" spans="2:14" ht="96.75" customHeight="1">
      <c r="B998" s="28"/>
      <c r="C998" s="28"/>
      <c r="D998" s="28"/>
      <c r="E998" s="39"/>
      <c r="F998" s="28"/>
      <c r="G998" s="28"/>
      <c r="H998" s="28">
        <v>5</v>
      </c>
      <c r="I998" s="40">
        <f t="shared" si="4"/>
        <v>0</v>
      </c>
      <c r="J998" s="56">
        <f t="shared" si="5"/>
        <v>0</v>
      </c>
      <c r="K998" s="57">
        <f>($G998+$I998)*THONG_TIN_CHUNG!B$13</f>
        <v>0</v>
      </c>
      <c r="L998" s="58">
        <v>0</v>
      </c>
      <c r="M998" s="59"/>
      <c r="N998" s="59"/>
    </row>
    <row r="999" spans="2:14" ht="96.75" customHeight="1">
      <c r="B999" s="28"/>
      <c r="C999" s="28"/>
      <c r="D999" s="28"/>
      <c r="E999" s="39"/>
      <c r="F999" s="28"/>
      <c r="G999" s="28"/>
      <c r="H999" s="28">
        <v>5</v>
      </c>
      <c r="I999" s="40">
        <f t="shared" si="4"/>
        <v>0</v>
      </c>
      <c r="J999" s="56">
        <f t="shared" si="5"/>
        <v>0</v>
      </c>
      <c r="K999" s="57">
        <f>($G999+$I999)*THONG_TIN_CHUNG!B$13</f>
        <v>0</v>
      </c>
      <c r="L999" s="58">
        <v>0</v>
      </c>
      <c r="M999" s="59"/>
      <c r="N999" s="59"/>
    </row>
    <row r="1000" spans="2:14" ht="96.75" customHeight="1">
      <c r="B1000" s="28"/>
      <c r="C1000" s="28"/>
      <c r="D1000" s="28"/>
      <c r="E1000" s="39"/>
      <c r="F1000" s="28"/>
      <c r="G1000" s="28"/>
      <c r="H1000" s="28">
        <v>5</v>
      </c>
      <c r="I1000" s="40">
        <f t="shared" si="4"/>
        <v>0</v>
      </c>
      <c r="J1000" s="56">
        <f t="shared" si="5"/>
        <v>0</v>
      </c>
      <c r="K1000" s="57">
        <f>($G1000+$I1000)*THONG_TIN_CHUNG!B$13</f>
        <v>0</v>
      </c>
      <c r="L1000" s="58">
        <v>0</v>
      </c>
      <c r="M1000" s="59"/>
      <c r="N1000" s="59"/>
    </row>
    <row r="1001" spans="2:14" ht="96.75" customHeight="1">
      <c r="B1001" s="28"/>
      <c r="C1001" s="28"/>
      <c r="D1001" s="28"/>
      <c r="E1001" s="39"/>
      <c r="F1001" s="28"/>
      <c r="G1001" s="28"/>
      <c r="H1001" s="28">
        <v>5</v>
      </c>
      <c r="I1001" s="40">
        <f t="shared" si="4"/>
        <v>0</v>
      </c>
      <c r="J1001" s="56">
        <f t="shared" si="5"/>
        <v>0</v>
      </c>
      <c r="K1001" s="57">
        <f>($G1001+$I1001)*THONG_TIN_CHUNG!B$13</f>
        <v>0</v>
      </c>
      <c r="L1001" s="58">
        <v>0</v>
      </c>
      <c r="M1001" s="59"/>
      <c r="N1001" s="59"/>
    </row>
    <row r="1002" spans="2:14" ht="96.75" customHeight="1">
      <c r="B1002" s="28"/>
      <c r="C1002" s="28"/>
      <c r="D1002" s="28"/>
      <c r="E1002" s="39"/>
      <c r="F1002" s="28"/>
      <c r="G1002" s="28"/>
      <c r="H1002" s="28">
        <v>5</v>
      </c>
      <c r="I1002" s="40">
        <f t="shared" si="4"/>
        <v>0</v>
      </c>
      <c r="J1002" s="56">
        <f t="shared" si="5"/>
        <v>0</v>
      </c>
      <c r="K1002" s="57">
        <f>($G1002+$I1002)*THONG_TIN_CHUNG!B$13</f>
        <v>0</v>
      </c>
      <c r="L1002" s="58">
        <v>0</v>
      </c>
      <c r="M1002" s="59"/>
      <c r="N1002" s="59"/>
    </row>
    <row r="1003" spans="2:14" ht="96.75" customHeight="1">
      <c r="B1003" s="28"/>
      <c r="C1003" s="28"/>
      <c r="D1003" s="28"/>
      <c r="E1003" s="39"/>
      <c r="F1003" s="28"/>
      <c r="G1003" s="28"/>
      <c r="H1003" s="28">
        <v>5</v>
      </c>
      <c r="I1003" s="40">
        <f t="shared" si="4"/>
        <v>0</v>
      </c>
      <c r="J1003" s="56">
        <f t="shared" si="5"/>
        <v>0</v>
      </c>
      <c r="K1003" s="57">
        <f>($G1003+$I1003)*THONG_TIN_CHUNG!B$13</f>
        <v>0</v>
      </c>
      <c r="L1003" s="58">
        <v>0</v>
      </c>
      <c r="M1003" s="59"/>
      <c r="N1003" s="59"/>
    </row>
    <row r="1004" spans="2:14" ht="96.75" customHeight="1">
      <c r="B1004" s="28"/>
      <c r="C1004" s="28"/>
      <c r="D1004" s="28"/>
      <c r="E1004" s="39"/>
      <c r="F1004" s="28"/>
      <c r="G1004" s="28"/>
      <c r="H1004" s="28">
        <v>5</v>
      </c>
      <c r="I1004" s="40">
        <f t="shared" si="4"/>
        <v>0</v>
      </c>
      <c r="J1004" s="56">
        <f t="shared" si="5"/>
        <v>0</v>
      </c>
      <c r="K1004" s="57">
        <f>($G1004+$I1004)*THONG_TIN_CHUNG!B$13</f>
        <v>0</v>
      </c>
      <c r="L1004" s="58">
        <v>0</v>
      </c>
      <c r="M1004" s="59"/>
      <c r="N1004" s="59"/>
    </row>
    <row r="1005" spans="2:14" ht="96.75" customHeight="1">
      <c r="B1005" s="28"/>
      <c r="C1005" s="28"/>
      <c r="D1005" s="28"/>
      <c r="E1005" s="39"/>
      <c r="F1005" s="28"/>
      <c r="G1005" s="28"/>
      <c r="H1005" s="28">
        <v>5</v>
      </c>
      <c r="I1005" s="40">
        <f t="shared" si="4"/>
        <v>0</v>
      </c>
      <c r="J1005" s="56">
        <f t="shared" si="5"/>
        <v>0</v>
      </c>
      <c r="K1005" s="57">
        <f>($G1005+$I1005)*THONG_TIN_CHUNG!B$13</f>
        <v>0</v>
      </c>
      <c r="L1005" s="58">
        <v>0</v>
      </c>
      <c r="M1005" s="59"/>
      <c r="N1005" s="59"/>
    </row>
    <row r="1006" spans="2:14" ht="96.75" customHeight="1">
      <c r="B1006" s="28"/>
      <c r="C1006" s="28"/>
      <c r="D1006" s="28"/>
      <c r="E1006" s="39"/>
      <c r="F1006" s="28"/>
      <c r="G1006" s="28"/>
      <c r="H1006" s="28">
        <v>5</v>
      </c>
      <c r="I1006" s="40">
        <f t="shared" si="4"/>
        <v>0</v>
      </c>
      <c r="J1006" s="56">
        <f t="shared" si="5"/>
        <v>0</v>
      </c>
      <c r="K1006" s="57">
        <f>($G1006+$I1006)*THONG_TIN_CHUNG!B$13</f>
        <v>0</v>
      </c>
      <c r="L1006" s="58">
        <v>0</v>
      </c>
      <c r="M1006" s="59"/>
      <c r="N1006" s="59"/>
    </row>
    <row r="1007" spans="2:14" ht="96.75" customHeight="1">
      <c r="B1007" s="28"/>
      <c r="C1007" s="28"/>
      <c r="D1007" s="28"/>
      <c r="E1007" s="39"/>
      <c r="F1007" s="28"/>
      <c r="G1007" s="28"/>
      <c r="H1007" s="28">
        <v>5</v>
      </c>
      <c r="I1007" s="40">
        <f t="shared" si="4"/>
        <v>0</v>
      </c>
      <c r="J1007" s="56">
        <f t="shared" si="5"/>
        <v>0</v>
      </c>
      <c r="K1007" s="57">
        <f>($G1007+$I1007)*THONG_TIN_CHUNG!B$13</f>
        <v>0</v>
      </c>
      <c r="L1007" s="58">
        <v>0</v>
      </c>
      <c r="M1007" s="59"/>
      <c r="N1007" s="59"/>
    </row>
    <row r="1008" spans="2:14" ht="96.75" customHeight="1">
      <c r="B1008" s="28"/>
      <c r="C1008" s="28"/>
      <c r="D1008" s="28"/>
      <c r="E1008" s="39"/>
      <c r="F1008" s="28"/>
      <c r="G1008" s="28"/>
      <c r="H1008" s="28">
        <v>5</v>
      </c>
      <c r="I1008" s="40">
        <f t="shared" si="4"/>
        <v>0</v>
      </c>
      <c r="J1008" s="56">
        <f t="shared" si="5"/>
        <v>0</v>
      </c>
      <c r="K1008" s="57">
        <f>($G1008+$I1008)*THONG_TIN_CHUNG!B$13</f>
        <v>0</v>
      </c>
      <c r="L1008" s="58">
        <v>0</v>
      </c>
      <c r="M1008" s="59"/>
      <c r="N1008" s="59"/>
    </row>
    <row r="1009" spans="2:14" ht="96.75" customHeight="1">
      <c r="B1009" s="28"/>
      <c r="C1009" s="28"/>
      <c r="D1009" s="28"/>
      <c r="E1009" s="39"/>
      <c r="F1009" s="28"/>
      <c r="G1009" s="28"/>
      <c r="H1009" s="28">
        <v>5</v>
      </c>
      <c r="I1009" s="40">
        <f t="shared" si="4"/>
        <v>0</v>
      </c>
      <c r="J1009" s="56">
        <f t="shared" si="5"/>
        <v>0</v>
      </c>
      <c r="K1009" s="57">
        <f>($G1009+$I1009)*THONG_TIN_CHUNG!B$13</f>
        <v>0</v>
      </c>
      <c r="L1009" s="58">
        <v>0</v>
      </c>
      <c r="M1009" s="59"/>
      <c r="N1009" s="59"/>
    </row>
    <row r="1010" spans="2:14" ht="96.75" customHeight="1">
      <c r="B1010" s="28"/>
      <c r="C1010" s="28"/>
      <c r="D1010" s="28"/>
      <c r="E1010" s="39"/>
      <c r="F1010" s="28"/>
      <c r="G1010" s="28"/>
      <c r="H1010" s="28">
        <v>5</v>
      </c>
      <c r="I1010" s="40">
        <f t="shared" si="4"/>
        <v>0</v>
      </c>
      <c r="J1010" s="56">
        <f t="shared" si="5"/>
        <v>0</v>
      </c>
      <c r="K1010" s="57">
        <f>($G1010+$I1010)*THONG_TIN_CHUNG!B$13</f>
        <v>0</v>
      </c>
      <c r="L1010" s="58">
        <v>0</v>
      </c>
      <c r="M1010" s="59"/>
      <c r="N1010" s="59"/>
    </row>
    <row r="1011" spans="2:14" ht="96.75" customHeight="1">
      <c r="B1011" s="28"/>
      <c r="C1011" s="28"/>
      <c r="D1011" s="28"/>
      <c r="E1011" s="39"/>
      <c r="F1011" s="28"/>
      <c r="G1011" s="28"/>
      <c r="H1011" s="28">
        <v>5</v>
      </c>
      <c r="I1011" s="40">
        <f t="shared" si="4"/>
        <v>0</v>
      </c>
      <c r="J1011" s="56">
        <f t="shared" si="5"/>
        <v>0</v>
      </c>
      <c r="K1011" s="57">
        <f>($G1011+$I1011)*THONG_TIN_CHUNG!B$13</f>
        <v>0</v>
      </c>
      <c r="L1011" s="58">
        <v>0</v>
      </c>
      <c r="M1011" s="59"/>
      <c r="N1011" s="59"/>
    </row>
    <row r="1012" spans="2:14" ht="96.75" customHeight="1">
      <c r="B1012" s="28"/>
      <c r="C1012" s="28"/>
      <c r="D1012" s="28"/>
      <c r="E1012" s="39"/>
      <c r="F1012" s="28"/>
      <c r="G1012" s="28"/>
      <c r="H1012" s="28">
        <v>5</v>
      </c>
      <c r="I1012" s="40">
        <f t="shared" si="4"/>
        <v>0</v>
      </c>
      <c r="J1012" s="56">
        <f t="shared" si="5"/>
        <v>0</v>
      </c>
      <c r="K1012" s="57">
        <f>($G1012+$I1012)*THONG_TIN_CHUNG!B$13</f>
        <v>0</v>
      </c>
      <c r="L1012" s="58">
        <v>0</v>
      </c>
      <c r="M1012" s="59"/>
      <c r="N1012" s="59"/>
    </row>
    <row r="1013" spans="2:14" ht="96.75" customHeight="1">
      <c r="B1013" s="28"/>
      <c r="C1013" s="28"/>
      <c r="D1013" s="28"/>
      <c r="E1013" s="39"/>
      <c r="F1013" s="28"/>
      <c r="G1013" s="28"/>
      <c r="H1013" s="28">
        <v>5</v>
      </c>
      <c r="I1013" s="40">
        <f t="shared" si="4"/>
        <v>0</v>
      </c>
      <c r="J1013" s="56">
        <f t="shared" si="5"/>
        <v>0</v>
      </c>
      <c r="K1013" s="57">
        <f>($G1013+$I1013)*THONG_TIN_CHUNG!B$13</f>
        <v>0</v>
      </c>
      <c r="L1013" s="58">
        <v>0</v>
      </c>
      <c r="M1013" s="59"/>
      <c r="N1013" s="59"/>
    </row>
    <row r="1014" spans="2:14" ht="96.75" customHeight="1">
      <c r="B1014" s="28"/>
      <c r="C1014" s="28"/>
      <c r="D1014" s="28"/>
      <c r="E1014" s="39"/>
      <c r="F1014" s="28"/>
      <c r="G1014" s="28"/>
      <c r="H1014" s="28">
        <v>5</v>
      </c>
      <c r="I1014" s="40">
        <f t="shared" si="4"/>
        <v>0</v>
      </c>
      <c r="J1014" s="56">
        <f t="shared" si="5"/>
        <v>0</v>
      </c>
      <c r="K1014" s="57">
        <f>($G1014+$I1014)*THONG_TIN_CHUNG!B$13</f>
        <v>0</v>
      </c>
      <c r="L1014" s="58">
        <v>0</v>
      </c>
      <c r="M1014" s="59"/>
      <c r="N1014" s="59"/>
    </row>
    <row r="1015" spans="2:14" ht="96.75" customHeight="1">
      <c r="B1015" s="28"/>
      <c r="C1015" s="28"/>
      <c r="D1015" s="28"/>
      <c r="E1015" s="39"/>
      <c r="F1015" s="28"/>
      <c r="G1015" s="28"/>
      <c r="H1015" s="28">
        <v>5</v>
      </c>
      <c r="I1015" s="40">
        <f t="shared" si="4"/>
        <v>0</v>
      </c>
      <c r="J1015" s="56">
        <f t="shared" si="5"/>
        <v>0</v>
      </c>
      <c r="K1015" s="57">
        <f>($G1015+$I1015)*THONG_TIN_CHUNG!B$13</f>
        <v>0</v>
      </c>
      <c r="L1015" s="58">
        <v>0</v>
      </c>
      <c r="M1015" s="59"/>
      <c r="N1015" s="59"/>
    </row>
    <row r="1016" spans="2:14" ht="96.75" customHeight="1">
      <c r="B1016" s="28"/>
      <c r="C1016" s="28"/>
      <c r="D1016" s="28"/>
      <c r="E1016" s="39"/>
      <c r="F1016" s="28"/>
      <c r="G1016" s="28"/>
      <c r="H1016" s="28">
        <v>5</v>
      </c>
      <c r="I1016" s="40">
        <f t="shared" si="4"/>
        <v>0</v>
      </c>
      <c r="J1016" s="56">
        <f t="shared" si="5"/>
        <v>0</v>
      </c>
      <c r="K1016" s="57">
        <f>($G1016+$I1016)*THONG_TIN_CHUNG!B$13</f>
        <v>0</v>
      </c>
      <c r="L1016" s="58">
        <v>0</v>
      </c>
      <c r="M1016" s="59"/>
      <c r="N1016" s="59"/>
    </row>
    <row r="1017" spans="2:14" ht="96.75" customHeight="1">
      <c r="B1017" s="28"/>
      <c r="C1017" s="28"/>
      <c r="D1017" s="28"/>
      <c r="E1017" s="39"/>
      <c r="F1017" s="28"/>
      <c r="G1017" s="28"/>
      <c r="H1017" s="28">
        <v>5</v>
      </c>
      <c r="I1017" s="40">
        <f t="shared" si="4"/>
        <v>0</v>
      </c>
      <c r="J1017" s="56">
        <f t="shared" si="5"/>
        <v>0</v>
      </c>
      <c r="K1017" s="57">
        <f>($G1017+$I1017)*THONG_TIN_CHUNG!B$13</f>
        <v>0</v>
      </c>
      <c r="L1017" s="58">
        <v>0</v>
      </c>
      <c r="M1017" s="59"/>
      <c r="N1017" s="59"/>
    </row>
    <row r="1018" spans="2:14" ht="96.75" customHeight="1">
      <c r="B1018" s="28"/>
      <c r="C1018" s="28"/>
      <c r="D1018" s="28"/>
      <c r="E1018" s="39"/>
      <c r="F1018" s="28"/>
      <c r="G1018" s="28"/>
      <c r="H1018" s="28">
        <v>5</v>
      </c>
      <c r="I1018" s="40">
        <f t="shared" si="4"/>
        <v>0</v>
      </c>
      <c r="J1018" s="56">
        <f t="shared" si="5"/>
        <v>0</v>
      </c>
      <c r="K1018" s="57">
        <f>($G1018+$I1018)*THONG_TIN_CHUNG!B$13</f>
        <v>0</v>
      </c>
      <c r="L1018" s="58">
        <v>0</v>
      </c>
      <c r="M1018" s="59"/>
      <c r="N1018" s="59"/>
    </row>
    <row r="1019" spans="2:14" ht="96.75" customHeight="1">
      <c r="B1019" s="28"/>
      <c r="C1019" s="28"/>
      <c r="D1019" s="28"/>
      <c r="E1019" s="39"/>
      <c r="F1019" s="28"/>
      <c r="G1019" s="28"/>
      <c r="H1019" s="28">
        <v>5</v>
      </c>
      <c r="I1019" s="40">
        <f t="shared" si="4"/>
        <v>0</v>
      </c>
      <c r="J1019" s="56">
        <f t="shared" si="5"/>
        <v>0</v>
      </c>
      <c r="K1019" s="57">
        <f>($G1019+$I1019)*THONG_TIN_CHUNG!B$13</f>
        <v>0</v>
      </c>
      <c r="L1019" s="58">
        <v>0</v>
      </c>
      <c r="M1019" s="59"/>
      <c r="N1019" s="59"/>
    </row>
    <row r="1020" spans="2:14" ht="96.75" customHeight="1">
      <c r="B1020" s="28"/>
      <c r="C1020" s="28"/>
      <c r="D1020" s="28"/>
      <c r="E1020" s="39"/>
      <c r="F1020" s="28"/>
      <c r="G1020" s="28"/>
      <c r="H1020" s="28">
        <v>5</v>
      </c>
      <c r="I1020" s="40">
        <f t="shared" si="4"/>
        <v>0</v>
      </c>
      <c r="J1020" s="56">
        <f t="shared" si="5"/>
        <v>0</v>
      </c>
      <c r="K1020" s="57">
        <f>($G1020+$I1020)*THONG_TIN_CHUNG!B$13</f>
        <v>0</v>
      </c>
      <c r="L1020" s="58">
        <v>0</v>
      </c>
      <c r="M1020" s="59"/>
      <c r="N1020" s="59"/>
    </row>
    <row r="1021" spans="2:14" ht="96.75" customHeight="1">
      <c r="B1021" s="28"/>
      <c r="C1021" s="28"/>
      <c r="D1021" s="28"/>
      <c r="E1021" s="39"/>
      <c r="F1021" s="28"/>
      <c r="G1021" s="28"/>
      <c r="H1021" s="28">
        <v>5</v>
      </c>
      <c r="I1021" s="40">
        <f t="shared" si="4"/>
        <v>0</v>
      </c>
      <c r="J1021" s="56">
        <f t="shared" si="5"/>
        <v>0</v>
      </c>
      <c r="K1021" s="57">
        <f>($G1021+$I1021)*THONG_TIN_CHUNG!B$13</f>
        <v>0</v>
      </c>
      <c r="L1021" s="58">
        <v>0</v>
      </c>
      <c r="M1021" s="59"/>
      <c r="N1021" s="59"/>
    </row>
    <row r="1022" spans="2:14" ht="96.75" customHeight="1">
      <c r="B1022" s="28"/>
      <c r="C1022" s="28"/>
      <c r="D1022" s="28"/>
      <c r="E1022" s="39"/>
      <c r="F1022" s="28"/>
      <c r="G1022" s="28"/>
      <c r="H1022" s="28">
        <v>5</v>
      </c>
      <c r="I1022" s="40">
        <f t="shared" si="4"/>
        <v>0</v>
      </c>
      <c r="J1022" s="56">
        <f t="shared" si="5"/>
        <v>0</v>
      </c>
      <c r="K1022" s="57">
        <f>($G1022+$I1022)*THONG_TIN_CHUNG!B$13</f>
        <v>0</v>
      </c>
      <c r="L1022" s="58">
        <v>0</v>
      </c>
      <c r="M1022" s="59"/>
      <c r="N1022" s="59"/>
    </row>
    <row r="1023" spans="2:14" ht="96.75" customHeight="1">
      <c r="B1023" s="28"/>
      <c r="C1023" s="28"/>
      <c r="D1023" s="28"/>
      <c r="E1023" s="39"/>
      <c r="F1023" s="28"/>
      <c r="G1023" s="28"/>
      <c r="H1023" s="28">
        <v>5</v>
      </c>
      <c r="I1023" s="40">
        <f t="shared" si="4"/>
        <v>0</v>
      </c>
      <c r="J1023" s="56">
        <f t="shared" si="5"/>
        <v>0</v>
      </c>
      <c r="K1023" s="57">
        <f>($G1023+$I1023)*THONG_TIN_CHUNG!B$13</f>
        <v>0</v>
      </c>
      <c r="L1023" s="58">
        <v>0</v>
      </c>
      <c r="M1023" s="59"/>
      <c r="N1023" s="59"/>
    </row>
    <row r="1024" spans="2:14" ht="96.75" customHeight="1">
      <c r="B1024" s="28"/>
      <c r="C1024" s="28"/>
      <c r="D1024" s="28"/>
      <c r="E1024" s="39"/>
      <c r="F1024" s="28"/>
      <c r="G1024" s="28"/>
      <c r="H1024" s="28">
        <v>5</v>
      </c>
      <c r="I1024" s="40">
        <f t="shared" si="4"/>
        <v>0</v>
      </c>
      <c r="J1024" s="56">
        <f t="shared" si="5"/>
        <v>0</v>
      </c>
      <c r="K1024" s="57">
        <f>($G1024+$I1024)*THONG_TIN_CHUNG!B$13</f>
        <v>0</v>
      </c>
      <c r="L1024" s="58">
        <v>0</v>
      </c>
      <c r="M1024" s="59"/>
      <c r="N1024" s="59"/>
    </row>
    <row r="1025" spans="2:14" ht="96.75" customHeight="1">
      <c r="B1025" s="28"/>
      <c r="C1025" s="28"/>
      <c r="D1025" s="28"/>
      <c r="E1025" s="39"/>
      <c r="F1025" s="28"/>
      <c r="G1025" s="28"/>
      <c r="H1025" s="28">
        <v>5</v>
      </c>
      <c r="I1025" s="40">
        <f t="shared" si="4"/>
        <v>0</v>
      </c>
      <c r="J1025" s="56">
        <f t="shared" si="5"/>
        <v>0</v>
      </c>
      <c r="K1025" s="57">
        <f>($G1025+$I1025)*THONG_TIN_CHUNG!B$13</f>
        <v>0</v>
      </c>
      <c r="L1025" s="58">
        <v>0</v>
      </c>
      <c r="M1025" s="59"/>
      <c r="N1025" s="59"/>
    </row>
    <row r="1026" spans="2:14" ht="96.75" customHeight="1">
      <c r="B1026" s="28"/>
      <c r="C1026" s="28"/>
      <c r="D1026" s="28"/>
      <c r="E1026" s="39"/>
      <c r="F1026" s="28"/>
      <c r="G1026" s="28"/>
      <c r="H1026" s="28">
        <v>5</v>
      </c>
      <c r="I1026" s="40">
        <f t="shared" si="4"/>
        <v>0</v>
      </c>
      <c r="J1026" s="56">
        <f t="shared" si="5"/>
        <v>0</v>
      </c>
      <c r="K1026" s="57">
        <f>($G1026+$I1026)*THONG_TIN_CHUNG!B$13</f>
        <v>0</v>
      </c>
      <c r="L1026" s="58">
        <v>0</v>
      </c>
      <c r="M1026" s="59"/>
      <c r="N1026" s="59"/>
    </row>
    <row r="1027" spans="2:14" ht="96.75" customHeight="1">
      <c r="B1027" s="28"/>
      <c r="C1027" s="28"/>
      <c r="D1027" s="28"/>
      <c r="E1027" s="39"/>
      <c r="F1027" s="28"/>
      <c r="G1027" s="28"/>
      <c r="H1027" s="28">
        <v>5</v>
      </c>
      <c r="I1027" s="40">
        <f t="shared" si="4"/>
        <v>0</v>
      </c>
      <c r="J1027" s="56">
        <f t="shared" si="5"/>
        <v>0</v>
      </c>
      <c r="K1027" s="57">
        <f>($G1027+$I1027)*THONG_TIN_CHUNG!B$13</f>
        <v>0</v>
      </c>
      <c r="L1027" s="58">
        <v>0</v>
      </c>
      <c r="M1027" s="59"/>
      <c r="N1027" s="59"/>
    </row>
    <row r="1028" spans="2:14" ht="96.75" customHeight="1">
      <c r="B1028" s="28"/>
      <c r="C1028" s="28"/>
      <c r="D1028" s="28"/>
      <c r="E1028" s="39"/>
      <c r="F1028" s="28"/>
      <c r="G1028" s="28"/>
      <c r="H1028" s="28">
        <v>5</v>
      </c>
      <c r="I1028" s="40">
        <f t="shared" si="4"/>
        <v>0</v>
      </c>
      <c r="J1028" s="56">
        <f t="shared" si="5"/>
        <v>0</v>
      </c>
      <c r="K1028" s="57">
        <f>($G1028+$I1028)*THONG_TIN_CHUNG!B$13</f>
        <v>0</v>
      </c>
      <c r="L1028" s="58">
        <v>0</v>
      </c>
      <c r="M1028" s="59"/>
      <c r="N1028" s="59"/>
    </row>
    <row r="1029" spans="2:14" ht="96.75" customHeight="1">
      <c r="B1029" s="28"/>
      <c r="C1029" s="28"/>
      <c r="D1029" s="28"/>
      <c r="E1029" s="39"/>
      <c r="F1029" s="28"/>
      <c r="G1029" s="28"/>
      <c r="H1029" s="28">
        <v>5</v>
      </c>
      <c r="I1029" s="40">
        <f t="shared" si="4"/>
        <v>0</v>
      </c>
      <c r="J1029" s="56">
        <f t="shared" si="5"/>
        <v>0</v>
      </c>
      <c r="K1029" s="57">
        <f>($G1029+$I1029)*THONG_TIN_CHUNG!B$13</f>
        <v>0</v>
      </c>
      <c r="L1029" s="58">
        <v>0</v>
      </c>
      <c r="M1029" s="59"/>
      <c r="N1029" s="59"/>
    </row>
    <row r="1030" spans="2:14" ht="96.75" customHeight="1">
      <c r="B1030" s="28"/>
      <c r="C1030" s="28"/>
      <c r="D1030" s="28"/>
      <c r="E1030" s="39"/>
      <c r="F1030" s="28"/>
      <c r="G1030" s="28"/>
      <c r="H1030" s="28">
        <v>5</v>
      </c>
      <c r="I1030" s="40">
        <f t="shared" si="4"/>
        <v>0</v>
      </c>
      <c r="J1030" s="56">
        <f t="shared" si="5"/>
        <v>0</v>
      </c>
      <c r="K1030" s="57">
        <f>($G1030+$I1030)*THONG_TIN_CHUNG!B$13</f>
        <v>0</v>
      </c>
      <c r="L1030" s="58">
        <v>0</v>
      </c>
      <c r="M1030" s="59"/>
      <c r="N1030" s="59"/>
    </row>
    <row r="1031" spans="2:14" ht="96.75" customHeight="1">
      <c r="B1031" s="28"/>
      <c r="C1031" s="28"/>
      <c r="D1031" s="28"/>
      <c r="E1031" s="39"/>
      <c r="F1031" s="28"/>
      <c r="G1031" s="28"/>
      <c r="H1031" s="28">
        <v>5</v>
      </c>
      <c r="I1031" s="40">
        <f t="shared" si="4"/>
        <v>0</v>
      </c>
      <c r="J1031" s="56">
        <f t="shared" si="5"/>
        <v>0</v>
      </c>
      <c r="K1031" s="57">
        <f>($G1031+$I1031)*THONG_TIN_CHUNG!B$13</f>
        <v>0</v>
      </c>
      <c r="L1031" s="58">
        <v>0</v>
      </c>
      <c r="M1031" s="59"/>
      <c r="N1031" s="59"/>
    </row>
    <row r="1032" spans="2:14" ht="96.75" customHeight="1">
      <c r="B1032" s="28"/>
      <c r="C1032" s="28"/>
      <c r="D1032" s="28"/>
      <c r="E1032" s="39"/>
      <c r="F1032" s="28"/>
      <c r="G1032" s="28"/>
      <c r="H1032" s="28">
        <v>5</v>
      </c>
      <c r="I1032" s="40">
        <f t="shared" si="4"/>
        <v>0</v>
      </c>
      <c r="J1032" s="56">
        <f t="shared" si="5"/>
        <v>0</v>
      </c>
      <c r="K1032" s="57">
        <f>($G1032+$I1032)*THONG_TIN_CHUNG!B$13</f>
        <v>0</v>
      </c>
      <c r="L1032" s="58">
        <v>0</v>
      </c>
      <c r="M1032" s="59"/>
      <c r="N1032" s="59"/>
    </row>
    <row r="1033" spans="2:14" ht="96.75" customHeight="1">
      <c r="B1033" s="28"/>
      <c r="C1033" s="28"/>
      <c r="D1033" s="28"/>
      <c r="E1033" s="39"/>
      <c r="F1033" s="28"/>
      <c r="G1033" s="28"/>
      <c r="H1033" s="28">
        <v>5</v>
      </c>
      <c r="I1033" s="40">
        <f t="shared" si="4"/>
        <v>0</v>
      </c>
      <c r="J1033" s="56">
        <f t="shared" si="5"/>
        <v>0</v>
      </c>
      <c r="K1033" s="57">
        <f>($G1033+$I1033)*THONG_TIN_CHUNG!B$13</f>
        <v>0</v>
      </c>
      <c r="L1033" s="58">
        <v>0</v>
      </c>
      <c r="M1033" s="59"/>
      <c r="N1033" s="59"/>
    </row>
    <row r="1034" spans="2:14" ht="96.75" customHeight="1">
      <c r="B1034" s="28"/>
      <c r="C1034" s="28"/>
      <c r="D1034" s="28"/>
      <c r="E1034" s="39"/>
      <c r="F1034" s="28"/>
      <c r="G1034" s="28"/>
      <c r="H1034" s="28">
        <v>5</v>
      </c>
      <c r="I1034" s="40">
        <f t="shared" si="4"/>
        <v>0</v>
      </c>
      <c r="J1034" s="56">
        <f t="shared" si="5"/>
        <v>0</v>
      </c>
      <c r="K1034" s="57">
        <f>($G1034+$I1034)*THONG_TIN_CHUNG!B$13</f>
        <v>0</v>
      </c>
      <c r="L1034" s="58">
        <v>0</v>
      </c>
      <c r="M1034" s="59"/>
      <c r="N1034" s="59"/>
    </row>
    <row r="1035" spans="2:14" ht="96.75" customHeight="1">
      <c r="B1035" s="28"/>
      <c r="C1035" s="28"/>
      <c r="D1035" s="28"/>
      <c r="E1035" s="39"/>
      <c r="F1035" s="28"/>
      <c r="G1035" s="28"/>
      <c r="H1035" s="28">
        <v>5</v>
      </c>
      <c r="I1035" s="40">
        <f t="shared" si="4"/>
        <v>0</v>
      </c>
      <c r="J1035" s="56">
        <f t="shared" si="5"/>
        <v>0</v>
      </c>
      <c r="K1035" s="57">
        <f>($G1035+$I1035)*THONG_TIN_CHUNG!B$13</f>
        <v>0</v>
      </c>
      <c r="L1035" s="58">
        <v>0</v>
      </c>
      <c r="M1035" s="59"/>
      <c r="N1035" s="59"/>
    </row>
    <row r="1036" spans="2:14" ht="96.75" customHeight="1">
      <c r="B1036" s="28"/>
      <c r="C1036" s="28"/>
      <c r="D1036" s="28"/>
      <c r="E1036" s="39"/>
      <c r="F1036" s="28"/>
      <c r="G1036" s="28"/>
      <c r="H1036" s="28">
        <v>5</v>
      </c>
      <c r="I1036" s="40">
        <f t="shared" si="4"/>
        <v>0</v>
      </c>
      <c r="J1036" s="56">
        <f t="shared" si="5"/>
        <v>0</v>
      </c>
      <c r="K1036" s="57">
        <f>($G1036+$I1036)*THONG_TIN_CHUNG!B$13</f>
        <v>0</v>
      </c>
      <c r="L1036" s="58">
        <v>0</v>
      </c>
      <c r="M1036" s="59"/>
      <c r="N1036" s="59"/>
    </row>
    <row r="1037" spans="2:14" ht="96.75" customHeight="1">
      <c r="B1037" s="28"/>
      <c r="C1037" s="28"/>
      <c r="D1037" s="28"/>
      <c r="E1037" s="39"/>
      <c r="F1037" s="28"/>
      <c r="G1037" s="28"/>
      <c r="H1037" s="28">
        <v>5</v>
      </c>
      <c r="I1037" s="40">
        <f t="shared" si="4"/>
        <v>0</v>
      </c>
      <c r="J1037" s="56">
        <f t="shared" si="5"/>
        <v>0</v>
      </c>
      <c r="K1037" s="57">
        <f>($G1037+$I1037)*THONG_TIN_CHUNG!B$13</f>
        <v>0</v>
      </c>
      <c r="L1037" s="58">
        <v>0</v>
      </c>
      <c r="M1037" s="59"/>
      <c r="N1037" s="59"/>
    </row>
    <row r="1038" spans="2:14" ht="96.75" customHeight="1">
      <c r="B1038" s="28"/>
      <c r="C1038" s="28"/>
      <c r="D1038" s="28"/>
      <c r="E1038" s="39"/>
      <c r="F1038" s="28"/>
      <c r="G1038" s="28"/>
      <c r="H1038" s="28">
        <v>5</v>
      </c>
      <c r="I1038" s="40">
        <f t="shared" si="4"/>
        <v>0</v>
      </c>
      <c r="J1038" s="56">
        <f t="shared" si="5"/>
        <v>0</v>
      </c>
      <c r="K1038" s="57">
        <f>($G1038+$I1038)*THONG_TIN_CHUNG!B$13</f>
        <v>0</v>
      </c>
      <c r="L1038" s="58">
        <v>0</v>
      </c>
      <c r="M1038" s="59"/>
      <c r="N1038" s="59"/>
    </row>
    <row r="1039" spans="2:14" ht="96.75" customHeight="1">
      <c r="B1039" s="28"/>
      <c r="C1039" s="28"/>
      <c r="D1039" s="28"/>
      <c r="E1039" s="39"/>
      <c r="F1039" s="28"/>
      <c r="G1039" s="28"/>
      <c r="H1039" s="28">
        <v>5</v>
      </c>
      <c r="I1039" s="40">
        <f t="shared" si="4"/>
        <v>0</v>
      </c>
      <c r="J1039" s="56">
        <f t="shared" si="5"/>
        <v>0</v>
      </c>
      <c r="K1039" s="57">
        <f>($G1039+$I1039)*THONG_TIN_CHUNG!B$13</f>
        <v>0</v>
      </c>
      <c r="L1039" s="58">
        <v>0</v>
      </c>
      <c r="M1039" s="59"/>
      <c r="N1039" s="59"/>
    </row>
    <row r="1040" spans="2:14" ht="96.75" customHeight="1">
      <c r="B1040" s="28"/>
      <c r="C1040" s="28"/>
      <c r="D1040" s="28"/>
      <c r="E1040" s="39"/>
      <c r="F1040" s="28"/>
      <c r="G1040" s="28"/>
      <c r="H1040" s="28">
        <v>5</v>
      </c>
      <c r="I1040" s="40">
        <f t="shared" si="4"/>
        <v>0</v>
      </c>
      <c r="J1040" s="56">
        <f t="shared" si="5"/>
        <v>0</v>
      </c>
      <c r="K1040" s="57">
        <f>($G1040+$I1040)*THONG_TIN_CHUNG!B$13</f>
        <v>0</v>
      </c>
      <c r="L1040" s="58">
        <v>0</v>
      </c>
      <c r="M1040" s="59"/>
      <c r="N1040" s="59"/>
    </row>
    <row r="1041" spans="2:14" ht="96.75" customHeight="1">
      <c r="B1041" s="28"/>
      <c r="C1041" s="28"/>
      <c r="D1041" s="28"/>
      <c r="E1041" s="39"/>
      <c r="F1041" s="28"/>
      <c r="G1041" s="28"/>
      <c r="H1041" s="28">
        <v>5</v>
      </c>
      <c r="I1041" s="40">
        <f t="shared" si="4"/>
        <v>0</v>
      </c>
      <c r="J1041" s="56">
        <f t="shared" si="5"/>
        <v>0</v>
      </c>
      <c r="K1041" s="57">
        <f>($G1041+$I1041)*THONG_TIN_CHUNG!B$13</f>
        <v>0</v>
      </c>
      <c r="L1041" s="58">
        <v>0</v>
      </c>
      <c r="M1041" s="59"/>
      <c r="N1041" s="59"/>
    </row>
    <row r="1042" spans="2:14" ht="96.75" customHeight="1">
      <c r="B1042" s="28"/>
      <c r="C1042" s="28"/>
      <c r="D1042" s="28"/>
      <c r="E1042" s="39"/>
      <c r="F1042" s="28"/>
      <c r="G1042" s="28"/>
      <c r="H1042" s="28">
        <v>5</v>
      </c>
      <c r="I1042" s="40">
        <f t="shared" si="4"/>
        <v>0</v>
      </c>
      <c r="J1042" s="56">
        <f t="shared" si="5"/>
        <v>0</v>
      </c>
      <c r="K1042" s="57">
        <f>($G1042+$I1042)*THONG_TIN_CHUNG!B$13</f>
        <v>0</v>
      </c>
      <c r="L1042" s="58">
        <v>0</v>
      </c>
      <c r="M1042" s="59"/>
      <c r="N1042" s="59"/>
    </row>
    <row r="1043" spans="2:14" ht="96.75" customHeight="1">
      <c r="B1043" s="28"/>
      <c r="C1043" s="28"/>
      <c r="D1043" s="28"/>
      <c r="E1043" s="39"/>
      <c r="F1043" s="28"/>
      <c r="G1043" s="28"/>
      <c r="H1043" s="28">
        <v>5</v>
      </c>
      <c r="I1043" s="40">
        <f t="shared" si="4"/>
        <v>0</v>
      </c>
      <c r="J1043" s="56">
        <f t="shared" si="5"/>
        <v>0</v>
      </c>
      <c r="K1043" s="57">
        <f>($G1043+$I1043)*THONG_TIN_CHUNG!B$13</f>
        <v>0</v>
      </c>
      <c r="L1043" s="58">
        <v>0</v>
      </c>
      <c r="M1043" s="59"/>
      <c r="N1043" s="59"/>
    </row>
    <row r="1044" spans="2:14" ht="96.75" customHeight="1">
      <c r="B1044" s="28"/>
      <c r="C1044" s="28"/>
      <c r="D1044" s="28"/>
      <c r="E1044" s="39"/>
      <c r="F1044" s="28"/>
      <c r="G1044" s="28"/>
      <c r="H1044" s="28">
        <v>5</v>
      </c>
      <c r="I1044" s="40">
        <f t="shared" si="4"/>
        <v>0</v>
      </c>
      <c r="J1044" s="56">
        <f t="shared" si="5"/>
        <v>0</v>
      </c>
      <c r="K1044" s="57">
        <f>($G1044+$I1044)*THONG_TIN_CHUNG!B$13</f>
        <v>0</v>
      </c>
      <c r="L1044" s="58">
        <v>0</v>
      </c>
      <c r="M1044" s="59"/>
      <c r="N1044" s="59"/>
    </row>
    <row r="1045" spans="2:14" ht="96.75" customHeight="1">
      <c r="B1045" s="28"/>
      <c r="C1045" s="28"/>
      <c r="D1045" s="28"/>
      <c r="E1045" s="39"/>
      <c r="F1045" s="28"/>
      <c r="G1045" s="28"/>
      <c r="H1045" s="28">
        <v>5</v>
      </c>
      <c r="I1045" s="40">
        <f t="shared" si="4"/>
        <v>0</v>
      </c>
      <c r="J1045" s="56">
        <f t="shared" si="5"/>
        <v>0</v>
      </c>
      <c r="K1045" s="57">
        <f>($G1045+$I1045)*THONG_TIN_CHUNG!B$13</f>
        <v>0</v>
      </c>
      <c r="L1045" s="58">
        <v>0</v>
      </c>
      <c r="M1045" s="59"/>
      <c r="N1045" s="59"/>
    </row>
    <row r="1046" spans="2:14" ht="96.75" customHeight="1">
      <c r="B1046" s="28"/>
      <c r="C1046" s="28"/>
      <c r="D1046" s="28"/>
      <c r="E1046" s="39"/>
      <c r="F1046" s="28"/>
      <c r="G1046" s="28"/>
      <c r="H1046" s="28">
        <v>5</v>
      </c>
      <c r="I1046" s="40">
        <f t="shared" si="4"/>
        <v>0</v>
      </c>
      <c r="J1046" s="56">
        <f t="shared" si="5"/>
        <v>0</v>
      </c>
      <c r="K1046" s="57">
        <f>($G1046+$I1046)*THONG_TIN_CHUNG!B$13</f>
        <v>0</v>
      </c>
      <c r="L1046" s="58">
        <v>0</v>
      </c>
      <c r="M1046" s="59"/>
      <c r="N1046" s="59"/>
    </row>
    <row r="1047" spans="2:14" ht="96.75" customHeight="1">
      <c r="B1047" s="28"/>
      <c r="C1047" s="28"/>
      <c r="D1047" s="28"/>
      <c r="E1047" s="39"/>
      <c r="F1047" s="28"/>
      <c r="G1047" s="28"/>
      <c r="H1047" s="28">
        <v>5</v>
      </c>
      <c r="I1047" s="40">
        <f t="shared" si="4"/>
        <v>0</v>
      </c>
      <c r="J1047" s="56">
        <f t="shared" si="5"/>
        <v>0</v>
      </c>
      <c r="K1047" s="57">
        <f>($G1047+$I1047)*THONG_TIN_CHUNG!B$13</f>
        <v>0</v>
      </c>
      <c r="L1047" s="58">
        <v>0</v>
      </c>
      <c r="M1047" s="59"/>
      <c r="N1047" s="59"/>
    </row>
    <row r="1048" spans="2:14" ht="96.75" customHeight="1">
      <c r="B1048" s="28"/>
      <c r="C1048" s="28"/>
      <c r="D1048" s="28"/>
      <c r="E1048" s="39"/>
      <c r="F1048" s="28"/>
      <c r="G1048" s="28"/>
      <c r="H1048" s="28">
        <v>5</v>
      </c>
      <c r="I1048" s="40">
        <f t="shared" si="4"/>
        <v>0</v>
      </c>
      <c r="J1048" s="56">
        <f t="shared" si="5"/>
        <v>0</v>
      </c>
      <c r="K1048" s="57">
        <f>($G1048+$I1048)*THONG_TIN_CHUNG!B$13</f>
        <v>0</v>
      </c>
      <c r="L1048" s="58">
        <v>0</v>
      </c>
      <c r="M1048" s="59"/>
      <c r="N1048" s="59"/>
    </row>
    <row r="1049" spans="2:14" ht="96.75" customHeight="1">
      <c r="B1049" s="28"/>
      <c r="C1049" s="28"/>
      <c r="D1049" s="28"/>
      <c r="E1049" s="39"/>
      <c r="F1049" s="28"/>
      <c r="G1049" s="28"/>
      <c r="H1049" s="28">
        <v>5</v>
      </c>
      <c r="I1049" s="40">
        <f t="shared" si="4"/>
        <v>0</v>
      </c>
      <c r="J1049" s="56">
        <f t="shared" si="5"/>
        <v>0</v>
      </c>
      <c r="K1049" s="57">
        <f>($G1049+$I1049)*THONG_TIN_CHUNG!B$13</f>
        <v>0</v>
      </c>
      <c r="L1049" s="58">
        <v>0</v>
      </c>
      <c r="M1049" s="59"/>
      <c r="N1049" s="59"/>
    </row>
    <row r="1050" spans="2:14" ht="96.75" customHeight="1">
      <c r="B1050" s="28"/>
      <c r="C1050" s="28"/>
      <c r="D1050" s="28"/>
      <c r="E1050" s="39"/>
      <c r="F1050" s="28"/>
      <c r="G1050" s="28"/>
      <c r="H1050" s="28">
        <v>5</v>
      </c>
      <c r="I1050" s="40">
        <f t="shared" si="4"/>
        <v>0</v>
      </c>
      <c r="J1050" s="56">
        <f t="shared" si="5"/>
        <v>0</v>
      </c>
      <c r="K1050" s="57">
        <f>($G1050+$I1050)*THONG_TIN_CHUNG!B$13</f>
        <v>0</v>
      </c>
      <c r="L1050" s="58">
        <v>0</v>
      </c>
      <c r="M1050" s="59"/>
      <c r="N1050" s="59"/>
    </row>
    <row r="1051" spans="2:14" ht="96.75" customHeight="1">
      <c r="B1051" s="28"/>
      <c r="C1051" s="28"/>
      <c r="D1051" s="28"/>
      <c r="E1051" s="39"/>
      <c r="F1051" s="28"/>
      <c r="G1051" s="28"/>
      <c r="H1051" s="28">
        <v>5</v>
      </c>
      <c r="I1051" s="40">
        <f t="shared" si="4"/>
        <v>0</v>
      </c>
      <c r="J1051" s="56">
        <f t="shared" si="5"/>
        <v>0</v>
      </c>
      <c r="K1051" s="57">
        <f>($G1051+$I1051)*THONG_TIN_CHUNG!B$13</f>
        <v>0</v>
      </c>
      <c r="L1051" s="58">
        <v>0</v>
      </c>
      <c r="M1051" s="59"/>
      <c r="N1051" s="59"/>
    </row>
    <row r="1052" spans="2:14" ht="96.75" customHeight="1">
      <c r="B1052" s="28"/>
      <c r="C1052" s="28"/>
      <c r="D1052" s="28"/>
      <c r="E1052" s="39"/>
      <c r="F1052" s="28"/>
      <c r="G1052" s="28"/>
      <c r="H1052" s="28">
        <v>5</v>
      </c>
      <c r="I1052" s="40">
        <f t="shared" si="4"/>
        <v>0</v>
      </c>
      <c r="J1052" s="56">
        <f t="shared" si="5"/>
        <v>0</v>
      </c>
      <c r="K1052" s="57">
        <f>($G1052+$I1052)*THONG_TIN_CHUNG!B$13</f>
        <v>0</v>
      </c>
      <c r="L1052" s="58">
        <v>0</v>
      </c>
      <c r="M1052" s="59"/>
      <c r="N1052" s="59"/>
    </row>
    <row r="1053" spans="2:14" ht="96.75" customHeight="1">
      <c r="B1053" s="28"/>
      <c r="C1053" s="28"/>
      <c r="D1053" s="28"/>
      <c r="E1053" s="39"/>
      <c r="F1053" s="28"/>
      <c r="G1053" s="28"/>
      <c r="H1053" s="28">
        <v>5</v>
      </c>
      <c r="I1053" s="40">
        <f t="shared" si="4"/>
        <v>0</v>
      </c>
      <c r="J1053" s="56">
        <f t="shared" si="5"/>
        <v>0</v>
      </c>
      <c r="K1053" s="57">
        <f>($G1053+$I1053)*THONG_TIN_CHUNG!B$13</f>
        <v>0</v>
      </c>
      <c r="L1053" s="58">
        <v>0</v>
      </c>
      <c r="M1053" s="59"/>
      <c r="N1053" s="59"/>
    </row>
    <row r="1054" spans="2:14" ht="96.75" customHeight="1">
      <c r="B1054" s="28"/>
      <c r="C1054" s="28"/>
      <c r="D1054" s="28"/>
      <c r="E1054" s="39"/>
      <c r="F1054" s="28"/>
      <c r="G1054" s="28"/>
      <c r="H1054" s="28">
        <v>5</v>
      </c>
      <c r="I1054" s="40">
        <f t="shared" si="4"/>
        <v>0</v>
      </c>
      <c r="J1054" s="56">
        <f t="shared" si="5"/>
        <v>0</v>
      </c>
      <c r="K1054" s="57">
        <f>($G1054+$I1054)*THONG_TIN_CHUNG!B$13</f>
        <v>0</v>
      </c>
      <c r="L1054" s="58">
        <v>0</v>
      </c>
      <c r="M1054" s="59"/>
      <c r="N1054" s="59"/>
    </row>
    <row r="1055" spans="2:14" ht="96.75" customHeight="1">
      <c r="B1055" s="28"/>
      <c r="C1055" s="28"/>
      <c r="D1055" s="28"/>
      <c r="E1055" s="39"/>
      <c r="F1055" s="28"/>
      <c r="G1055" s="28"/>
      <c r="H1055" s="28">
        <v>5</v>
      </c>
      <c r="I1055" s="40">
        <f t="shared" si="4"/>
        <v>0</v>
      </c>
      <c r="J1055" s="56">
        <f t="shared" si="5"/>
        <v>0</v>
      </c>
      <c r="K1055" s="57">
        <f>($G1055+$I1055)*THONG_TIN_CHUNG!B$13</f>
        <v>0</v>
      </c>
      <c r="L1055" s="58">
        <v>0</v>
      </c>
      <c r="M1055" s="59"/>
      <c r="N1055" s="59"/>
    </row>
    <row r="1056" spans="2:14" ht="96.75" customHeight="1">
      <c r="B1056" s="28"/>
      <c r="C1056" s="28"/>
      <c r="D1056" s="28"/>
      <c r="E1056" s="39"/>
      <c r="F1056" s="28"/>
      <c r="G1056" s="28"/>
      <c r="H1056" s="28">
        <v>5</v>
      </c>
      <c r="I1056" s="40">
        <f t="shared" si="4"/>
        <v>0</v>
      </c>
      <c r="J1056" s="56">
        <f t="shared" si="5"/>
        <v>0</v>
      </c>
      <c r="K1056" s="57">
        <f>($G1056+$I1056)*THONG_TIN_CHUNG!B$13</f>
        <v>0</v>
      </c>
      <c r="L1056" s="58">
        <v>0</v>
      </c>
      <c r="M1056" s="59"/>
      <c r="N1056" s="59"/>
    </row>
    <row r="1057" spans="2:14" ht="96.75" customHeight="1">
      <c r="B1057" s="28"/>
      <c r="C1057" s="28"/>
      <c r="D1057" s="28"/>
      <c r="E1057" s="39"/>
      <c r="F1057" s="28"/>
      <c r="G1057" s="28"/>
      <c r="H1057" s="28">
        <v>5</v>
      </c>
      <c r="I1057" s="40">
        <f t="shared" si="4"/>
        <v>0</v>
      </c>
      <c r="J1057" s="56">
        <f t="shared" si="5"/>
        <v>0</v>
      </c>
      <c r="K1057" s="57">
        <f>($G1057+$I1057)*THONG_TIN_CHUNG!B$13</f>
        <v>0</v>
      </c>
      <c r="L1057" s="58">
        <v>0</v>
      </c>
      <c r="M1057" s="59"/>
      <c r="N1057" s="59"/>
    </row>
    <row r="1058" spans="2:14" ht="96.75" customHeight="1">
      <c r="B1058" s="28"/>
      <c r="C1058" s="28"/>
      <c r="D1058" s="28"/>
      <c r="E1058" s="39"/>
      <c r="F1058" s="28"/>
      <c r="G1058" s="28"/>
      <c r="H1058" s="28">
        <v>5</v>
      </c>
      <c r="I1058" s="40">
        <f t="shared" si="4"/>
        <v>0</v>
      </c>
      <c r="J1058" s="56">
        <f t="shared" si="5"/>
        <v>0</v>
      </c>
      <c r="K1058" s="57">
        <f>($G1058+$I1058)*THONG_TIN_CHUNG!B$13</f>
        <v>0</v>
      </c>
      <c r="L1058" s="58">
        <v>0</v>
      </c>
      <c r="M1058" s="59"/>
      <c r="N1058" s="59"/>
    </row>
    <row r="1059" spans="2:14" ht="96.75" customHeight="1">
      <c r="B1059" s="28"/>
      <c r="C1059" s="28"/>
      <c r="D1059" s="28"/>
      <c r="E1059" s="39"/>
      <c r="F1059" s="28"/>
      <c r="G1059" s="28"/>
      <c r="H1059" s="28">
        <v>5</v>
      </c>
      <c r="I1059" s="40">
        <f t="shared" si="4"/>
        <v>0</v>
      </c>
      <c r="J1059" s="56">
        <f t="shared" si="5"/>
        <v>0</v>
      </c>
      <c r="K1059" s="57">
        <f>($G1059+$I1059)*THONG_TIN_CHUNG!B$13</f>
        <v>0</v>
      </c>
      <c r="L1059" s="58">
        <v>0</v>
      </c>
      <c r="M1059" s="59"/>
      <c r="N1059" s="59"/>
    </row>
    <row r="1060" spans="2:14" ht="96.75" customHeight="1">
      <c r="B1060" s="28"/>
      <c r="C1060" s="28"/>
      <c r="D1060" s="28"/>
      <c r="E1060" s="39"/>
      <c r="F1060" s="28"/>
      <c r="G1060" s="28"/>
      <c r="H1060" s="28">
        <v>5</v>
      </c>
      <c r="I1060" s="40">
        <f t="shared" si="4"/>
        <v>0</v>
      </c>
      <c r="J1060" s="56">
        <f t="shared" si="5"/>
        <v>0</v>
      </c>
      <c r="K1060" s="57">
        <f>($G1060+$I1060)*THONG_TIN_CHUNG!B$13</f>
        <v>0</v>
      </c>
      <c r="L1060" s="58">
        <v>0</v>
      </c>
      <c r="M1060" s="59"/>
      <c r="N1060" s="59"/>
    </row>
    <row r="1061" spans="2:14" ht="96.75" customHeight="1">
      <c r="B1061" s="28"/>
      <c r="C1061" s="28"/>
      <c r="D1061" s="28"/>
      <c r="E1061" s="39"/>
      <c r="F1061" s="28"/>
      <c r="G1061" s="28"/>
      <c r="H1061" s="28">
        <v>5</v>
      </c>
      <c r="I1061" s="40">
        <f t="shared" si="4"/>
        <v>0</v>
      </c>
      <c r="J1061" s="56">
        <f t="shared" si="5"/>
        <v>0</v>
      </c>
      <c r="K1061" s="57">
        <f>($G1061+$I1061)*THONG_TIN_CHUNG!B$13</f>
        <v>0</v>
      </c>
      <c r="L1061" s="58">
        <v>0</v>
      </c>
      <c r="M1061" s="59"/>
      <c r="N1061" s="59"/>
    </row>
    <row r="1062" spans="2:14" ht="96.75" customHeight="1">
      <c r="B1062" s="28"/>
      <c r="C1062" s="28"/>
      <c r="D1062" s="28"/>
      <c r="E1062" s="39"/>
      <c r="F1062" s="28"/>
      <c r="G1062" s="28"/>
      <c r="H1062" s="28">
        <v>5</v>
      </c>
      <c r="I1062" s="40">
        <f t="shared" si="4"/>
        <v>0</v>
      </c>
      <c r="J1062" s="56">
        <f t="shared" si="5"/>
        <v>0</v>
      </c>
      <c r="K1062" s="57">
        <f>($G1062+$I1062)*THONG_TIN_CHUNG!B$13</f>
        <v>0</v>
      </c>
      <c r="L1062" s="58">
        <v>0</v>
      </c>
      <c r="M1062" s="59"/>
      <c r="N1062" s="59"/>
    </row>
    <row r="1063" spans="2:14" ht="96.75" customHeight="1">
      <c r="B1063" s="28"/>
      <c r="C1063" s="28"/>
      <c r="D1063" s="28"/>
      <c r="E1063" s="39"/>
      <c r="F1063" s="28"/>
      <c r="G1063" s="28"/>
      <c r="H1063" s="28">
        <v>5</v>
      </c>
      <c r="I1063" s="40">
        <f t="shared" si="4"/>
        <v>0</v>
      </c>
      <c r="J1063" s="56">
        <f t="shared" si="5"/>
        <v>0</v>
      </c>
      <c r="K1063" s="57">
        <f>($G1063+$I1063)*THONG_TIN_CHUNG!B$13</f>
        <v>0</v>
      </c>
      <c r="L1063" s="58">
        <v>0</v>
      </c>
      <c r="M1063" s="59"/>
      <c r="N1063" s="59"/>
    </row>
    <row r="1064" spans="2:14" ht="96.75" customHeight="1">
      <c r="B1064" s="28"/>
      <c r="C1064" s="28"/>
      <c r="D1064" s="28"/>
      <c r="E1064" s="39"/>
      <c r="F1064" s="28"/>
      <c r="G1064" s="28"/>
      <c r="H1064" s="28">
        <v>5</v>
      </c>
      <c r="I1064" s="40">
        <f t="shared" si="4"/>
        <v>0</v>
      </c>
      <c r="J1064" s="56">
        <f t="shared" si="5"/>
        <v>0</v>
      </c>
      <c r="K1064" s="57">
        <f>($G1064+$I1064)*THONG_TIN_CHUNG!B$13</f>
        <v>0</v>
      </c>
      <c r="L1064" s="58">
        <v>0</v>
      </c>
      <c r="M1064" s="59"/>
      <c r="N1064" s="59"/>
    </row>
    <row r="1065" spans="2:14" ht="96.75" customHeight="1">
      <c r="B1065" s="28"/>
      <c r="C1065" s="28"/>
      <c r="D1065" s="28"/>
      <c r="E1065" s="39"/>
      <c r="F1065" s="28"/>
      <c r="G1065" s="28"/>
      <c r="H1065" s="28">
        <v>5</v>
      </c>
      <c r="I1065" s="40">
        <f t="shared" si="4"/>
        <v>0</v>
      </c>
      <c r="J1065" s="56">
        <f t="shared" si="5"/>
        <v>0</v>
      </c>
      <c r="K1065" s="57">
        <f>($G1065+$I1065)*THONG_TIN_CHUNG!B$13</f>
        <v>0</v>
      </c>
      <c r="L1065" s="58">
        <v>0</v>
      </c>
      <c r="M1065" s="59"/>
      <c r="N1065" s="59"/>
    </row>
    <row r="1066" spans="2:14" ht="96.75" customHeight="1">
      <c r="B1066" s="28"/>
      <c r="C1066" s="28"/>
      <c r="D1066" s="28"/>
      <c r="E1066" s="39"/>
      <c r="F1066" s="28"/>
      <c r="G1066" s="28"/>
      <c r="H1066" s="28">
        <v>5</v>
      </c>
      <c r="I1066" s="40">
        <f t="shared" si="4"/>
        <v>0</v>
      </c>
      <c r="J1066" s="56">
        <f t="shared" si="5"/>
        <v>0</v>
      </c>
      <c r="K1066" s="57">
        <f>($G1066+$I1066)*THONG_TIN_CHUNG!B$13</f>
        <v>0</v>
      </c>
      <c r="L1066" s="58">
        <v>0</v>
      </c>
      <c r="M1066" s="59"/>
      <c r="N1066" s="59"/>
    </row>
    <row r="1067" spans="2:14" ht="96.75" customHeight="1">
      <c r="B1067" s="28"/>
      <c r="C1067" s="28"/>
      <c r="D1067" s="28"/>
      <c r="E1067" s="39"/>
      <c r="F1067" s="28"/>
      <c r="G1067" s="28"/>
      <c r="H1067" s="28">
        <v>5</v>
      </c>
      <c r="I1067" s="40">
        <f t="shared" si="4"/>
        <v>0</v>
      </c>
      <c r="J1067" s="56">
        <f t="shared" si="5"/>
        <v>0</v>
      </c>
      <c r="K1067" s="57">
        <f>($G1067+$I1067)*THONG_TIN_CHUNG!B$13</f>
        <v>0</v>
      </c>
      <c r="L1067" s="58">
        <v>0</v>
      </c>
      <c r="M1067" s="59"/>
      <c r="N1067" s="59"/>
    </row>
    <row r="1068" spans="2:14" ht="96.75" customHeight="1">
      <c r="B1068" s="28"/>
      <c r="C1068" s="28"/>
      <c r="D1068" s="28"/>
      <c r="E1068" s="39"/>
      <c r="F1068" s="28"/>
      <c r="G1068" s="28"/>
      <c r="H1068" s="28">
        <v>5</v>
      </c>
      <c r="I1068" s="40">
        <f t="shared" si="4"/>
        <v>0</v>
      </c>
      <c r="J1068" s="56">
        <f t="shared" si="5"/>
        <v>0</v>
      </c>
      <c r="K1068" s="57">
        <f>($G1068+$I1068)*THONG_TIN_CHUNG!B$13</f>
        <v>0</v>
      </c>
      <c r="L1068" s="58">
        <v>0</v>
      </c>
      <c r="M1068" s="59"/>
      <c r="N1068" s="59"/>
    </row>
    <row r="1069" spans="2:14" ht="96.75" customHeight="1">
      <c r="B1069" s="28"/>
      <c r="C1069" s="28"/>
      <c r="D1069" s="28"/>
      <c r="E1069" s="39"/>
      <c r="F1069" s="28"/>
      <c r="G1069" s="28"/>
      <c r="H1069" s="28">
        <v>5</v>
      </c>
      <c r="I1069" s="40">
        <f t="shared" si="4"/>
        <v>0</v>
      </c>
      <c r="J1069" s="56">
        <f t="shared" si="5"/>
        <v>0</v>
      </c>
      <c r="K1069" s="57">
        <f>($G1069+$I1069)*THONG_TIN_CHUNG!B$13</f>
        <v>0</v>
      </c>
      <c r="L1069" s="58">
        <v>0</v>
      </c>
      <c r="M1069" s="59"/>
      <c r="N1069" s="59"/>
    </row>
    <row r="1070" spans="2:14" ht="96.75" customHeight="1">
      <c r="B1070" s="28"/>
      <c r="C1070" s="28"/>
      <c r="D1070" s="28"/>
      <c r="E1070" s="39"/>
      <c r="F1070" s="28"/>
      <c r="G1070" s="28"/>
      <c r="H1070" s="28">
        <v>5</v>
      </c>
      <c r="I1070" s="40">
        <f t="shared" si="4"/>
        <v>0</v>
      </c>
      <c r="J1070" s="56">
        <f t="shared" si="5"/>
        <v>0</v>
      </c>
      <c r="K1070" s="57">
        <f>($G1070+$I1070)*THONG_TIN_CHUNG!B$13</f>
        <v>0</v>
      </c>
      <c r="L1070" s="58">
        <v>0</v>
      </c>
      <c r="M1070" s="59"/>
      <c r="N1070" s="59"/>
    </row>
    <row r="1071" spans="2:14" ht="96.75" customHeight="1">
      <c r="B1071" s="28"/>
      <c r="C1071" s="28"/>
      <c r="D1071" s="28"/>
      <c r="E1071" s="39"/>
      <c r="F1071" s="28"/>
      <c r="G1071" s="28"/>
      <c r="H1071" s="28">
        <v>5</v>
      </c>
      <c r="I1071" s="40">
        <f t="shared" si="4"/>
        <v>0</v>
      </c>
      <c r="J1071" s="56">
        <f t="shared" si="5"/>
        <v>0</v>
      </c>
      <c r="K1071" s="57">
        <f>($G1071+$I1071)*THONG_TIN_CHUNG!B$13</f>
        <v>0</v>
      </c>
      <c r="L1071" s="58">
        <v>0</v>
      </c>
      <c r="M1071" s="59"/>
      <c r="N1071" s="59"/>
    </row>
  </sheetData>
  <mergeCells count="16">
    <mergeCell ref="A142:K142"/>
    <mergeCell ref="A144:K144"/>
    <mergeCell ref="A145:A154"/>
    <mergeCell ref="J155:L155"/>
    <mergeCell ref="A1:E7"/>
    <mergeCell ref="D15:I15"/>
    <mergeCell ref="D16:I16"/>
    <mergeCell ref="D17:I17"/>
    <mergeCell ref="I58:K58"/>
    <mergeCell ref="I59:K59"/>
    <mergeCell ref="I62:K62"/>
    <mergeCell ref="I63:K63"/>
    <mergeCell ref="I64:K64"/>
    <mergeCell ref="A66:L66"/>
    <mergeCell ref="A67:L67"/>
    <mergeCell ref="A141:K141"/>
  </mergeCells>
  <dataValidations count="3">
    <dataValidation type="list" allowBlank="1" showErrorMessage="1" sqref="F145:F154">
      <formula1>"Cái,Bộ,Sợi,Cụm,Que,Cây,Kg,Gram,Lít,Viên,Cuộn,Mét,Chai,Hộp,Cặp,Xô,Bịch,Mili mét,Mili lít"</formula1>
    </dataValidation>
    <dataValidation type="list" allowBlank="1" showErrorMessage="1" sqref="H145:H154 H156:H1071">
      <formula1>"0,2,5,10"</formula1>
    </dataValidation>
    <dataValidation type="list" allowBlank="1" showErrorMessage="1" sqref="G69:G96">
      <formula1>"mm,Cái,Bộ,kg"</formula1>
    </dataValidation>
  </dataValidations>
  <printOptions horizontalCentered="1" gridLines="1"/>
  <pageMargins left="0" right="0" top="0.6" bottom="0.6" header="0" footer="0"/>
  <pageSetup paperSize="9" pageOrder="overThenDown" orientation="landscape" cellComments="atEnd"/>
  <rowBreaks count="10" manualBreakCount="10">
    <brk id="64" man="1"/>
    <brk man="1"/>
    <brk id="144" man="1"/>
    <brk id="98" man="1"/>
    <brk id="116" man="1"/>
    <brk id="86" man="1"/>
    <brk id="70" man="1"/>
    <brk id="122" man="1"/>
    <brk id="141" man="1"/>
    <brk id="109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'KHO TNJ'!$B$6:$B$1410</xm:f>
          </x14:formula1>
          <xm:sqref>D69:D82 D84:D85 D87:D90 D92 D94:D96 D98 C145:C154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M1060"/>
  <sheetViews>
    <sheetView showGridLines="0" topLeftCell="A187" zoomScale="48" zoomScaleNormal="48" workbookViewId="0">
      <selection sqref="A1:E7"/>
    </sheetView>
  </sheetViews>
  <sheetFormatPr defaultColWidth="12.5703125" defaultRowHeight="15.75" customHeight="1"/>
  <cols>
    <col min="1" max="1" width="10.42578125" customWidth="1"/>
    <col min="2" max="2" width="24" customWidth="1"/>
    <col min="3" max="3" width="53.42578125" customWidth="1"/>
    <col min="4" max="4" width="38.7109375" customWidth="1"/>
    <col min="5" max="5" width="29.42578125" customWidth="1"/>
    <col min="6" max="6" width="15.140625" customWidth="1"/>
    <col min="7" max="7" width="36.140625" customWidth="1"/>
    <col min="8" max="8" width="28.28515625" customWidth="1"/>
    <col min="9" max="9" width="19.42578125" customWidth="1"/>
    <col min="10" max="10" width="20.42578125" customWidth="1"/>
    <col min="11" max="13" width="21.140625" customWidth="1"/>
  </cols>
  <sheetData>
    <row r="1" spans="1:13">
      <c r="A1" s="239"/>
      <c r="B1" s="238"/>
      <c r="C1" s="238"/>
      <c r="D1" s="238"/>
      <c r="E1" s="238"/>
      <c r="F1" s="1"/>
      <c r="G1" s="1"/>
      <c r="H1" s="1"/>
      <c r="I1" s="1"/>
      <c r="J1" s="1"/>
      <c r="K1" s="1"/>
      <c r="L1" s="1"/>
      <c r="M1" s="1"/>
    </row>
    <row r="2" spans="1:13">
      <c r="A2" s="238"/>
      <c r="B2" s="238"/>
      <c r="C2" s="238"/>
      <c r="D2" s="238"/>
      <c r="E2" s="238"/>
      <c r="F2" s="1"/>
      <c r="G2" s="1"/>
      <c r="H2" s="1"/>
      <c r="I2" s="1"/>
      <c r="J2" s="1"/>
      <c r="K2" s="1"/>
      <c r="L2" s="1"/>
      <c r="M2" s="1"/>
    </row>
    <row r="3" spans="1:13">
      <c r="A3" s="238"/>
      <c r="B3" s="238"/>
      <c r="C3" s="238"/>
      <c r="D3" s="238"/>
      <c r="E3" s="238"/>
      <c r="F3" s="1"/>
      <c r="G3" s="1"/>
      <c r="H3" s="1"/>
      <c r="I3" s="1"/>
      <c r="J3" s="1"/>
      <c r="K3" s="1"/>
      <c r="L3" s="1"/>
      <c r="M3" s="1"/>
    </row>
    <row r="4" spans="1:13">
      <c r="A4" s="238"/>
      <c r="B4" s="238"/>
      <c r="C4" s="238"/>
      <c r="D4" s="238"/>
      <c r="E4" s="238"/>
      <c r="F4" s="1"/>
      <c r="G4" s="1"/>
      <c r="H4" s="1"/>
      <c r="I4" s="1"/>
      <c r="J4" s="1"/>
      <c r="K4" s="1"/>
      <c r="L4" s="1"/>
      <c r="M4" s="1"/>
    </row>
    <row r="5" spans="1:13">
      <c r="A5" s="238"/>
      <c r="B5" s="238"/>
      <c r="C5" s="238"/>
      <c r="D5" s="238"/>
      <c r="E5" s="238"/>
      <c r="F5" s="1"/>
      <c r="G5" s="1"/>
      <c r="H5" s="1"/>
      <c r="I5" s="1"/>
      <c r="J5" s="1"/>
      <c r="K5" s="1"/>
      <c r="L5" s="1"/>
      <c r="M5" s="1"/>
    </row>
    <row r="6" spans="1:13">
      <c r="A6" s="238"/>
      <c r="B6" s="238"/>
      <c r="C6" s="238"/>
      <c r="D6" s="238"/>
      <c r="E6" s="238"/>
      <c r="F6" s="1"/>
      <c r="G6" s="1"/>
      <c r="H6" s="1"/>
      <c r="I6" s="1"/>
      <c r="J6" s="1"/>
      <c r="K6" s="1"/>
      <c r="L6" s="1"/>
      <c r="M6" s="1"/>
    </row>
    <row r="7" spans="1:13">
      <c r="A7" s="238"/>
      <c r="B7" s="238"/>
      <c r="C7" s="238"/>
      <c r="D7" s="238"/>
      <c r="E7" s="238"/>
      <c r="F7" s="1"/>
      <c r="G7" s="1"/>
      <c r="H7" s="1"/>
      <c r="I7" s="1"/>
      <c r="J7" s="1"/>
      <c r="K7" s="1"/>
      <c r="L7" s="1"/>
      <c r="M7" s="1"/>
    </row>
    <row r="8" spans="1:13" ht="26.25">
      <c r="A8" s="5" t="s">
        <v>0</v>
      </c>
      <c r="B8" s="5"/>
      <c r="C8" s="5"/>
      <c r="D8" s="5"/>
      <c r="E8" s="6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8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8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8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8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8"/>
      <c r="F13" s="1"/>
      <c r="G13" s="1"/>
      <c r="H13" s="1"/>
      <c r="I13" s="1"/>
      <c r="J13" s="1"/>
      <c r="K13" s="1"/>
      <c r="L13" s="1"/>
      <c r="M13" s="1"/>
    </row>
    <row r="14" spans="1:13" ht="30">
      <c r="A14" s="1"/>
      <c r="B14" s="1"/>
      <c r="C14" s="1"/>
      <c r="D14" s="15"/>
      <c r="E14" s="15"/>
      <c r="F14" s="15"/>
      <c r="G14" s="15"/>
      <c r="H14" s="15"/>
      <c r="I14" s="15"/>
      <c r="J14" s="1"/>
      <c r="K14" s="1"/>
      <c r="L14" s="1"/>
      <c r="M14" s="1"/>
    </row>
    <row r="15" spans="1:13" ht="50.25">
      <c r="A15" s="1"/>
      <c r="B15" s="1"/>
      <c r="C15" s="1"/>
      <c r="D15" s="258" t="s">
        <v>18</v>
      </c>
      <c r="E15" s="238"/>
      <c r="F15" s="238"/>
      <c r="G15" s="238"/>
      <c r="H15" s="238"/>
      <c r="I15" s="238"/>
      <c r="J15" s="1"/>
      <c r="K15" s="1"/>
      <c r="L15" s="1"/>
      <c r="M15" s="1"/>
    </row>
    <row r="16" spans="1:13" ht="37.5">
      <c r="A16" s="1"/>
      <c r="B16" s="1"/>
      <c r="C16" s="1"/>
      <c r="D16" s="259" t="s">
        <v>522</v>
      </c>
      <c r="E16" s="238"/>
      <c r="F16" s="238"/>
      <c r="G16" s="238"/>
      <c r="H16" s="238"/>
      <c r="I16" s="238"/>
      <c r="J16" s="1"/>
      <c r="K16" s="1"/>
      <c r="L16" s="1"/>
      <c r="M16" s="1"/>
    </row>
    <row r="17" spans="1:13" ht="37.5">
      <c r="A17" s="1"/>
      <c r="B17" s="1"/>
      <c r="C17" s="1"/>
      <c r="D17" s="260" t="s">
        <v>523</v>
      </c>
      <c r="E17" s="238"/>
      <c r="F17" s="238"/>
      <c r="G17" s="238"/>
      <c r="H17" s="238"/>
      <c r="I17" s="238"/>
      <c r="J17" s="1"/>
      <c r="K17" s="1"/>
      <c r="L17" s="1"/>
      <c r="M17" s="1"/>
    </row>
    <row r="18" spans="1:13">
      <c r="A18" s="1"/>
      <c r="B18" s="1"/>
      <c r="C18" s="1"/>
      <c r="D18" s="1"/>
      <c r="E18" s="8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8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8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8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8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8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8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8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8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8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8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8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8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8"/>
      <c r="F31" s="1"/>
      <c r="G31" s="1"/>
      <c r="H31" s="1"/>
      <c r="I31" s="1"/>
      <c r="J31" s="20" t="s">
        <v>25</v>
      </c>
      <c r="K31" s="1"/>
      <c r="L31" s="1"/>
      <c r="M31" s="1"/>
    </row>
    <row r="32" spans="1:13">
      <c r="A32" s="1"/>
      <c r="B32" s="1"/>
      <c r="C32" s="1"/>
      <c r="D32" s="1"/>
      <c r="E32" s="8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8"/>
      <c r="F33" s="1"/>
      <c r="G33" s="1"/>
      <c r="H33" s="1"/>
      <c r="I33" s="1"/>
      <c r="J33" s="20" t="s">
        <v>25</v>
      </c>
      <c r="K33" s="1"/>
      <c r="L33" s="1"/>
      <c r="M33" s="1"/>
    </row>
    <row r="34" spans="1:13">
      <c r="A34" s="1"/>
      <c r="B34" s="1"/>
      <c r="C34" s="1"/>
      <c r="D34" s="1"/>
      <c r="E34" s="8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8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8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8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8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8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8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8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8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8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8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8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8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8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8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8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8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8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8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8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8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8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8"/>
      <c r="F57" s="1"/>
      <c r="G57" s="1"/>
      <c r="H57" s="1"/>
      <c r="I57" s="1"/>
      <c r="J57" s="1"/>
      <c r="K57" s="1"/>
      <c r="L57" s="1"/>
      <c r="M57" s="1"/>
    </row>
    <row r="58" spans="1:13" ht="26.25">
      <c r="A58" s="1"/>
      <c r="B58" s="1"/>
      <c r="C58" s="1"/>
      <c r="D58" s="1"/>
      <c r="E58" s="8"/>
      <c r="F58" s="1"/>
      <c r="G58" s="1"/>
      <c r="H58" s="21"/>
      <c r="I58" s="243"/>
      <c r="J58" s="238"/>
      <c r="K58" s="238"/>
      <c r="L58" s="5"/>
      <c r="M58" s="5"/>
    </row>
    <row r="59" spans="1:13">
      <c r="A59" s="1"/>
      <c r="B59" s="1"/>
      <c r="C59" s="1"/>
      <c r="D59" s="1"/>
      <c r="E59" s="8"/>
      <c r="F59" s="1"/>
      <c r="G59" s="1"/>
      <c r="H59" s="1"/>
      <c r="I59" s="244"/>
      <c r="J59" s="238"/>
      <c r="K59" s="238"/>
      <c r="L59" s="1"/>
      <c r="M59" s="1"/>
    </row>
    <row r="60" spans="1:13">
      <c r="A60" s="1"/>
      <c r="B60" s="1"/>
      <c r="C60" s="1"/>
      <c r="D60" s="1"/>
      <c r="E60" s="8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8"/>
      <c r="F61" s="1"/>
      <c r="G61" s="1"/>
      <c r="H61" s="1"/>
      <c r="I61" s="1"/>
      <c r="J61" s="1"/>
      <c r="K61" s="1"/>
      <c r="L61" s="1"/>
      <c r="M61" s="1"/>
    </row>
    <row r="62" spans="1:13" ht="26.25">
      <c r="A62" s="1"/>
      <c r="B62" s="1"/>
      <c r="C62" s="1"/>
      <c r="D62" s="1"/>
      <c r="E62" s="8"/>
      <c r="F62" s="1"/>
      <c r="G62" s="1"/>
      <c r="H62" s="1"/>
      <c r="I62" s="243" t="s">
        <v>30</v>
      </c>
      <c r="J62" s="238"/>
      <c r="K62" s="238"/>
      <c r="L62" s="5"/>
      <c r="M62" s="5"/>
    </row>
    <row r="63" spans="1:13" ht="26.25">
      <c r="A63" s="1"/>
      <c r="B63" s="1"/>
      <c r="C63" s="1"/>
      <c r="D63" s="1"/>
      <c r="E63" s="8"/>
      <c r="F63" s="1"/>
      <c r="G63" s="1"/>
      <c r="H63" s="1"/>
      <c r="I63" s="243" t="s">
        <v>27</v>
      </c>
      <c r="J63" s="238"/>
      <c r="K63" s="238"/>
      <c r="L63" s="5"/>
      <c r="M63" s="5"/>
    </row>
    <row r="64" spans="1:13">
      <c r="A64" s="1"/>
      <c r="B64" s="1"/>
      <c r="C64" s="1"/>
      <c r="D64" s="1"/>
      <c r="E64" s="8"/>
      <c r="F64" s="1"/>
      <c r="G64" s="1"/>
      <c r="H64" s="1"/>
      <c r="I64" s="244"/>
      <c r="J64" s="238"/>
      <c r="K64" s="238"/>
      <c r="L64" s="1"/>
      <c r="M64" s="1"/>
    </row>
    <row r="65" spans="1:13">
      <c r="A65" s="1"/>
      <c r="B65" s="1"/>
      <c r="C65" s="1"/>
      <c r="D65" s="1"/>
      <c r="E65" s="8"/>
      <c r="F65" s="1"/>
      <c r="G65" s="1"/>
      <c r="H65" s="1"/>
      <c r="I65" s="1"/>
      <c r="J65" s="1"/>
      <c r="K65" s="1"/>
      <c r="L65" s="1"/>
      <c r="M65" s="1"/>
    </row>
    <row r="66" spans="1:13" ht="26.25">
      <c r="A66" s="245" t="s">
        <v>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2"/>
    </row>
    <row r="67" spans="1:13" ht="26.25">
      <c r="A67" s="246" t="s">
        <v>29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8"/>
      <c r="M67" s="22"/>
    </row>
    <row r="68" spans="1:13" ht="112.5" customHeight="1">
      <c r="A68" s="23" t="s">
        <v>31</v>
      </c>
      <c r="B68" s="23" t="s">
        <v>32</v>
      </c>
      <c r="C68" s="23" t="s">
        <v>33</v>
      </c>
      <c r="D68" s="23" t="s">
        <v>34</v>
      </c>
      <c r="E68" s="23" t="s">
        <v>35</v>
      </c>
      <c r="F68" s="23" t="s">
        <v>36</v>
      </c>
      <c r="G68" s="23" t="s">
        <v>37</v>
      </c>
      <c r="H68" s="23" t="s">
        <v>38</v>
      </c>
      <c r="I68" s="23" t="s">
        <v>39</v>
      </c>
      <c r="J68" s="23" t="s">
        <v>40</v>
      </c>
      <c r="K68" s="25" t="s">
        <v>41</v>
      </c>
      <c r="L68" s="23" t="s">
        <v>524</v>
      </c>
      <c r="M68" s="27"/>
    </row>
    <row r="69" spans="1:13" ht="93.75" customHeight="1">
      <c r="A69" s="29"/>
      <c r="B69" s="28"/>
      <c r="C69" s="29"/>
      <c r="D69" s="28" t="s">
        <v>525</v>
      </c>
      <c r="E69" s="29" t="str">
        <f>VLOOKUP(D69,'KHO TNJ'!$B$6:$C1060,2,FALSE)</f>
        <v>CX1KLO0253</v>
      </c>
      <c r="F69" s="29"/>
      <c r="G69" s="31" t="s">
        <v>53</v>
      </c>
      <c r="H69" s="126">
        <v>1</v>
      </c>
      <c r="I69" s="29"/>
      <c r="J69" s="32"/>
      <c r="K69" s="32"/>
      <c r="L69" s="33">
        <v>10</v>
      </c>
      <c r="M69" s="33"/>
    </row>
    <row r="70" spans="1:13" ht="102" customHeight="1">
      <c r="A70" s="29"/>
      <c r="B70" s="28"/>
      <c r="C70" s="29"/>
      <c r="D70" s="28" t="s">
        <v>526</v>
      </c>
      <c r="E70" s="29" t="str">
        <f>VLOOKUP(D70,'KHO TNJ'!$B$6:$C1060,2,FALSE)</f>
        <v>CX1KLO0254</v>
      </c>
      <c r="F70" s="29"/>
      <c r="G70" s="31" t="s">
        <v>53</v>
      </c>
      <c r="H70" s="126">
        <v>1</v>
      </c>
      <c r="I70" s="29"/>
      <c r="J70" s="32"/>
      <c r="K70" s="32"/>
      <c r="L70" s="33">
        <v>10</v>
      </c>
      <c r="M70" s="33"/>
    </row>
    <row r="71" spans="1:13" ht="102" customHeight="1">
      <c r="A71" s="29"/>
      <c r="B71" s="28"/>
      <c r="C71" s="29"/>
      <c r="D71" s="28" t="s">
        <v>527</v>
      </c>
      <c r="E71" s="29" t="str">
        <f>VLOOKUP(D71,'KHO TNJ'!$B$6:$C1060,2,FALSE)</f>
        <v>CX1KLO0598</v>
      </c>
      <c r="F71" s="29"/>
      <c r="G71" s="31" t="s">
        <v>53</v>
      </c>
      <c r="H71" s="126">
        <v>1</v>
      </c>
      <c r="I71" s="29"/>
      <c r="J71" s="32"/>
      <c r="K71" s="32"/>
      <c r="L71" s="33">
        <v>10</v>
      </c>
      <c r="M71" s="33"/>
    </row>
    <row r="72" spans="1:13" ht="102" customHeight="1">
      <c r="A72" s="29"/>
      <c r="B72" s="28"/>
      <c r="C72" s="29"/>
      <c r="D72" s="28" t="s">
        <v>528</v>
      </c>
      <c r="E72" s="29" t="str">
        <f>VLOOKUP(D72,'KHO TNJ'!$B$6:$C1060,2,FALSE)</f>
        <v>CX1HTP0612</v>
      </c>
      <c r="F72" s="29"/>
      <c r="G72" s="31" t="s">
        <v>53</v>
      </c>
      <c r="H72" s="127">
        <v>1</v>
      </c>
      <c r="I72" s="29"/>
      <c r="J72" s="32"/>
      <c r="K72" s="32"/>
      <c r="L72" s="33">
        <v>10</v>
      </c>
      <c r="M72" s="33"/>
    </row>
    <row r="73" spans="1:13" ht="102" customHeight="1">
      <c r="A73" s="29"/>
      <c r="B73" s="28"/>
      <c r="C73" s="29"/>
      <c r="D73" s="28" t="s">
        <v>529</v>
      </c>
      <c r="E73" s="29" t="str">
        <f>VLOOKUP(D73,'KHO TNJ'!$B$6:$C1060,2,FALSE)</f>
        <v>CX1NOA0130</v>
      </c>
      <c r="F73" s="29"/>
      <c r="G73" s="31" t="s">
        <v>53</v>
      </c>
      <c r="H73" s="127">
        <v>1</v>
      </c>
      <c r="I73" s="29"/>
      <c r="J73" s="32"/>
      <c r="K73" s="32"/>
      <c r="L73" s="33">
        <v>10</v>
      </c>
      <c r="M73" s="33"/>
    </row>
    <row r="74" spans="1:13" ht="102" customHeight="1">
      <c r="A74" s="29"/>
      <c r="B74" s="28"/>
      <c r="C74" s="29"/>
      <c r="D74" s="28" t="s">
        <v>530</v>
      </c>
      <c r="E74" s="29" t="str">
        <f>VLOOKUP(D74,'KHO TNJ'!$B$6:$C1060,2,FALSE)</f>
        <v>CX1HTP0299</v>
      </c>
      <c r="F74" s="29"/>
      <c r="G74" s="31" t="s">
        <v>53</v>
      </c>
      <c r="H74" s="127">
        <v>1</v>
      </c>
      <c r="I74" s="29"/>
      <c r="J74" s="32"/>
      <c r="K74" s="32"/>
      <c r="L74" s="33">
        <v>10</v>
      </c>
      <c r="M74" s="33"/>
    </row>
    <row r="75" spans="1:13" ht="102" customHeight="1">
      <c r="A75" s="29"/>
      <c r="B75" s="28"/>
      <c r="C75" s="29"/>
      <c r="D75" s="28" t="s">
        <v>531</v>
      </c>
      <c r="E75" s="29" t="str">
        <f>VLOOKUP(D75,'KHO TNJ'!$B$6:$C1060,2,FALSE)</f>
        <v>CX1KLO0599</v>
      </c>
      <c r="F75" s="29"/>
      <c r="G75" s="31" t="s">
        <v>53</v>
      </c>
      <c r="H75" s="126">
        <v>1</v>
      </c>
      <c r="I75" s="29"/>
      <c r="J75" s="32"/>
      <c r="K75" s="32"/>
      <c r="L75" s="33">
        <v>10</v>
      </c>
      <c r="M75" s="33"/>
    </row>
    <row r="76" spans="1:13" ht="102" customHeight="1">
      <c r="A76" s="29"/>
      <c r="B76" s="28"/>
      <c r="C76" s="29"/>
      <c r="D76" s="28" t="s">
        <v>532</v>
      </c>
      <c r="E76" s="29" t="str">
        <f>VLOOKUP(D76,'KHO TNJ'!$B$6:$C1060,2,FALSE)</f>
        <v>CX1KLO0601</v>
      </c>
      <c r="F76" s="29"/>
      <c r="G76" s="31" t="s">
        <v>53</v>
      </c>
      <c r="H76" s="126">
        <v>1</v>
      </c>
      <c r="I76" s="29"/>
      <c r="J76" s="32"/>
      <c r="K76" s="32"/>
      <c r="L76" s="33">
        <v>10</v>
      </c>
      <c r="M76" s="33"/>
    </row>
    <row r="77" spans="1:13" ht="102" customHeight="1">
      <c r="A77" s="29"/>
      <c r="B77" s="28"/>
      <c r="C77" s="29"/>
      <c r="D77" s="28" t="s">
        <v>533</v>
      </c>
      <c r="E77" s="29" t="str">
        <f>VLOOKUP(D77,'KHO TNJ'!$B$6:$C1060,2,FALSE)</f>
        <v>CX1KLO0412</v>
      </c>
      <c r="F77" s="29"/>
      <c r="G77" s="31" t="s">
        <v>53</v>
      </c>
      <c r="H77" s="126">
        <v>1</v>
      </c>
      <c r="I77" s="29"/>
      <c r="J77" s="32"/>
      <c r="K77" s="32"/>
      <c r="L77" s="33">
        <v>10</v>
      </c>
      <c r="M77" s="33"/>
    </row>
    <row r="78" spans="1:13" ht="102" customHeight="1">
      <c r="A78" s="29"/>
      <c r="B78" s="28"/>
      <c r="C78" s="29"/>
      <c r="D78" s="28" t="s">
        <v>534</v>
      </c>
      <c r="E78" s="29" t="str">
        <f>VLOOKUP(D78,'KHO TNJ'!$B$6:$C1060,2,FALSE)</f>
        <v>CX1KLO0595</v>
      </c>
      <c r="F78" s="29"/>
      <c r="G78" s="31" t="s">
        <v>53</v>
      </c>
      <c r="H78" s="126">
        <v>1</v>
      </c>
      <c r="I78" s="29"/>
      <c r="J78" s="32"/>
      <c r="K78" s="32"/>
      <c r="L78" s="33">
        <v>10</v>
      </c>
      <c r="M78" s="33"/>
    </row>
    <row r="79" spans="1:13" ht="102" customHeight="1">
      <c r="A79" s="29"/>
      <c r="B79" s="28"/>
      <c r="C79" s="29"/>
      <c r="D79" s="28" t="s">
        <v>535</v>
      </c>
      <c r="E79" s="29" t="str">
        <f>VLOOKUP(D79,'KHO TNJ'!$B$6:$C1060,2,FALSE)</f>
        <v>CX1KLO0597</v>
      </c>
      <c r="F79" s="29"/>
      <c r="G79" s="31" t="s">
        <v>53</v>
      </c>
      <c r="H79" s="126">
        <v>1</v>
      </c>
      <c r="I79" s="29"/>
      <c r="J79" s="32"/>
      <c r="K79" s="32"/>
      <c r="L79" s="33">
        <v>10</v>
      </c>
      <c r="M79" s="33"/>
    </row>
    <row r="80" spans="1:13" ht="102" customHeight="1">
      <c r="A80" s="29"/>
      <c r="B80" s="28"/>
      <c r="C80" s="29"/>
      <c r="D80" s="28" t="s">
        <v>536</v>
      </c>
      <c r="E80" s="29" t="str">
        <f>VLOOKUP(D80,'KHO TNJ'!$B$6:$C1060,2,FALSE)</f>
        <v>CX1KLO0414</v>
      </c>
      <c r="F80" s="29"/>
      <c r="G80" s="31" t="s">
        <v>53</v>
      </c>
      <c r="H80" s="126">
        <v>1</v>
      </c>
      <c r="I80" s="29"/>
      <c r="J80" s="32"/>
      <c r="K80" s="32"/>
      <c r="L80" s="33">
        <v>10</v>
      </c>
      <c r="M80" s="33"/>
    </row>
    <row r="81" spans="1:13" ht="102" customHeight="1">
      <c r="A81" s="29"/>
      <c r="B81" s="28"/>
      <c r="C81" s="29"/>
      <c r="D81" s="28" t="s">
        <v>537</v>
      </c>
      <c r="E81" s="29" t="str">
        <f>VLOOKUP(D81,'KHO TNJ'!$B$6:$C1060,2,FALSE)</f>
        <v>CX1KLO0422</v>
      </c>
      <c r="F81" s="29"/>
      <c r="G81" s="31" t="s">
        <v>53</v>
      </c>
      <c r="H81" s="126">
        <v>1</v>
      </c>
      <c r="I81" s="29"/>
      <c r="J81" s="32"/>
      <c r="K81" s="32"/>
      <c r="L81" s="33">
        <v>10</v>
      </c>
      <c r="M81" s="33"/>
    </row>
    <row r="82" spans="1:13" ht="102" customHeight="1">
      <c r="A82" s="29"/>
      <c r="B82" s="28"/>
      <c r="C82" s="29"/>
      <c r="D82" s="28" t="s">
        <v>538</v>
      </c>
      <c r="E82" s="29" t="str">
        <f>VLOOKUP(D82,'KHO TNJ'!$B$6:$C1060,2,FALSE)</f>
        <v>CX1KLO0416</v>
      </c>
      <c r="F82" s="29"/>
      <c r="G82" s="31" t="s">
        <v>53</v>
      </c>
      <c r="H82" s="126">
        <v>1</v>
      </c>
      <c r="I82" s="29"/>
      <c r="J82" s="32"/>
      <c r="K82" s="32"/>
      <c r="L82" s="33">
        <v>10</v>
      </c>
      <c r="M82" s="33"/>
    </row>
    <row r="83" spans="1:13" ht="102" customHeight="1">
      <c r="A83" s="29"/>
      <c r="B83" s="28"/>
      <c r="C83" s="29"/>
      <c r="D83" s="28" t="s">
        <v>539</v>
      </c>
      <c r="E83" s="29" t="str">
        <f>VLOOKUP(D83,'KHO TNJ'!$B$6:$C1060,2,FALSE)</f>
        <v>CX1KLO0423</v>
      </c>
      <c r="F83" s="29"/>
      <c r="G83" s="31" t="s">
        <v>53</v>
      </c>
      <c r="H83" s="126">
        <v>1</v>
      </c>
      <c r="I83" s="29"/>
      <c r="J83" s="32"/>
      <c r="K83" s="32"/>
      <c r="L83" s="33">
        <v>10</v>
      </c>
      <c r="M83" s="33"/>
    </row>
    <row r="84" spans="1:13" ht="102" customHeight="1">
      <c r="A84" s="29"/>
      <c r="B84" s="28"/>
      <c r="C84" s="29"/>
      <c r="D84" s="28" t="s">
        <v>541</v>
      </c>
      <c r="E84" s="29" t="str">
        <f>VLOOKUP(D84,'KHO TNJ'!$B$6:$C1060,2,FALSE)</f>
        <v>CX1VVU0584</v>
      </c>
      <c r="F84" s="29"/>
      <c r="G84" s="31" t="s">
        <v>53</v>
      </c>
      <c r="H84" s="126">
        <v>1</v>
      </c>
      <c r="I84" s="29"/>
      <c r="J84" s="32"/>
      <c r="K84" s="32"/>
      <c r="L84" s="33">
        <v>10</v>
      </c>
      <c r="M84" s="33"/>
    </row>
    <row r="85" spans="1:13" ht="81" customHeight="1">
      <c r="A85" s="28"/>
      <c r="B85" s="28"/>
      <c r="C85" s="28"/>
      <c r="D85" s="43" t="s">
        <v>154</v>
      </c>
      <c r="E85" s="128" t="str">
        <f>VLOOKUP(D85,'KHO TNJ'!$B$6:$C1060,2,FALSE)</f>
        <v>CX1KLO0603</v>
      </c>
      <c r="F85" s="43"/>
      <c r="G85" s="129" t="s">
        <v>53</v>
      </c>
      <c r="H85" s="130">
        <v>1</v>
      </c>
      <c r="I85" s="29"/>
      <c r="J85" s="32"/>
      <c r="K85" s="32"/>
      <c r="L85" s="33">
        <v>20</v>
      </c>
      <c r="M85" s="33"/>
    </row>
    <row r="86" spans="1:13" ht="77.25" customHeight="1">
      <c r="A86" s="28"/>
      <c r="B86" s="28"/>
      <c r="C86" s="28"/>
      <c r="D86" s="28" t="s">
        <v>542</v>
      </c>
      <c r="E86" s="29" t="str">
        <f>VLOOKUP(D86,'KHO TNJ'!$B$6:$C1060,2,FALSE)</f>
        <v>CX1SKF0111</v>
      </c>
      <c r="F86" s="28"/>
      <c r="G86" s="31" t="s">
        <v>53</v>
      </c>
      <c r="H86" s="127">
        <v>2</v>
      </c>
      <c r="I86" s="29"/>
      <c r="J86" s="32"/>
      <c r="K86" s="32"/>
      <c r="L86" s="33">
        <v>20</v>
      </c>
      <c r="M86" s="33"/>
    </row>
    <row r="87" spans="1:13" ht="97.5" customHeight="1">
      <c r="A87" s="28"/>
      <c r="B87" s="28"/>
      <c r="C87" s="28"/>
      <c r="D87" s="28" t="s">
        <v>543</v>
      </c>
      <c r="E87" s="29" t="str">
        <f>VLOOKUP(D87,'KHO TNJ'!$B$6:$C1060,2,FALSE)</f>
        <v>CX1SKF0213</v>
      </c>
      <c r="F87" s="28"/>
      <c r="G87" s="31" t="s">
        <v>53</v>
      </c>
      <c r="H87" s="127">
        <v>1</v>
      </c>
      <c r="I87" s="29"/>
      <c r="J87" s="32"/>
      <c r="K87" s="32"/>
      <c r="L87" s="33">
        <v>10</v>
      </c>
      <c r="M87" s="33"/>
    </row>
    <row r="88" spans="1:13" ht="144.75" customHeight="1">
      <c r="A88" s="28"/>
      <c r="B88" s="28"/>
      <c r="C88" s="28"/>
      <c r="D88" s="28" t="s">
        <v>544</v>
      </c>
      <c r="E88" s="29" t="str">
        <f>VLOOKUP(D88,'KHO TNJ'!$B$6:$C1060,2,FALSE)</f>
        <v>CX1NTN0250</v>
      </c>
      <c r="F88" s="28"/>
      <c r="G88" s="31" t="s">
        <v>53</v>
      </c>
      <c r="H88" s="127">
        <v>1</v>
      </c>
      <c r="I88" s="29"/>
      <c r="J88" s="32"/>
      <c r="K88" s="32"/>
      <c r="L88" s="33">
        <v>10</v>
      </c>
      <c r="M88" s="33"/>
    </row>
    <row r="89" spans="1:13" ht="103.5" customHeight="1">
      <c r="A89" s="28"/>
      <c r="B89" s="28"/>
      <c r="C89" s="28"/>
      <c r="D89" s="28" t="s">
        <v>545</v>
      </c>
      <c r="E89" s="29" t="str">
        <f>VLOOKUP(D89,'KHO TNJ'!$B$6:$C1060,2,FALSE)</f>
        <v>CX1NOA0146</v>
      </c>
      <c r="F89" s="28"/>
      <c r="G89" s="31" t="s">
        <v>53</v>
      </c>
      <c r="H89" s="127">
        <v>2</v>
      </c>
      <c r="I89" s="29"/>
      <c r="J89" s="32"/>
      <c r="K89" s="32"/>
      <c r="L89" s="33">
        <v>10</v>
      </c>
      <c r="M89" s="33"/>
    </row>
    <row r="90" spans="1:13" ht="103.5" customHeight="1">
      <c r="A90" s="28"/>
      <c r="B90" s="28"/>
      <c r="C90" s="28"/>
      <c r="D90" s="28" t="s">
        <v>546</v>
      </c>
      <c r="E90" s="29" t="str">
        <f>VLOOKUP(D90,'KHO TNJ'!$B$6:$C1060,2,FALSE)</f>
        <v>CX1NOA0462</v>
      </c>
      <c r="F90" s="28"/>
      <c r="G90" s="31" t="s">
        <v>53</v>
      </c>
      <c r="H90" s="127">
        <v>1</v>
      </c>
      <c r="I90" s="29"/>
      <c r="J90" s="32"/>
      <c r="K90" s="32"/>
      <c r="L90" s="33">
        <v>10</v>
      </c>
      <c r="M90" s="33"/>
    </row>
    <row r="91" spans="1:13" ht="109.5" customHeight="1">
      <c r="A91" s="28"/>
      <c r="B91" s="28"/>
      <c r="C91" s="28"/>
      <c r="D91" s="28" t="s">
        <v>115</v>
      </c>
      <c r="E91" s="29" t="str">
        <f>VLOOKUP(D91,'KHO TNJ'!$B$6:$C1060,2,FALSE)</f>
        <v>CX1NOA0145</v>
      </c>
      <c r="F91" s="28"/>
      <c r="G91" s="31" t="s">
        <v>53</v>
      </c>
      <c r="H91" s="127">
        <v>2</v>
      </c>
      <c r="I91" s="29"/>
      <c r="J91" s="32"/>
      <c r="K91" s="32"/>
      <c r="L91" s="33">
        <v>10</v>
      </c>
      <c r="M91" s="33"/>
    </row>
    <row r="92" spans="1:13" ht="109.5" customHeight="1">
      <c r="A92" s="28"/>
      <c r="B92" s="28"/>
      <c r="C92" s="28"/>
      <c r="D92" s="28" t="s">
        <v>547</v>
      </c>
      <c r="E92" s="29" t="str">
        <f>VLOOKUP(D92,'KHO TNJ'!$B$6:$C1060,2,FALSE)</f>
        <v>CX1NOA0457</v>
      </c>
      <c r="F92" s="28"/>
      <c r="G92" s="31" t="s">
        <v>53</v>
      </c>
      <c r="H92" s="37">
        <v>1</v>
      </c>
      <c r="I92" s="29"/>
      <c r="J92" s="32"/>
      <c r="K92" s="32"/>
      <c r="L92" s="33">
        <v>10</v>
      </c>
      <c r="M92" s="33"/>
    </row>
    <row r="93" spans="1:13" ht="109.5" customHeight="1">
      <c r="A93" s="28"/>
      <c r="B93" s="28"/>
      <c r="C93" s="28"/>
      <c r="D93" s="28" t="s">
        <v>548</v>
      </c>
      <c r="E93" s="29" t="str">
        <f>VLOOKUP(D93,'KHO TNJ'!$B$6:$C1060,2,FALSE)</f>
        <v>CX1NOA0309</v>
      </c>
      <c r="F93" s="28"/>
      <c r="G93" s="31" t="s">
        <v>53</v>
      </c>
      <c r="H93" s="127">
        <v>1</v>
      </c>
      <c r="I93" s="29"/>
      <c r="J93" s="32"/>
      <c r="K93" s="32"/>
      <c r="L93" s="33">
        <v>10</v>
      </c>
      <c r="M93" s="33"/>
    </row>
    <row r="94" spans="1:13" ht="109.5" customHeight="1">
      <c r="A94" s="28"/>
      <c r="B94" s="28"/>
      <c r="C94" s="28"/>
      <c r="D94" s="28" t="s">
        <v>61</v>
      </c>
      <c r="E94" s="29" t="str">
        <f>VLOOKUP(D94,'KHO TNJ'!$B$6:$C1060,2,FALSE)</f>
        <v>CX1NOA0001</v>
      </c>
      <c r="F94" s="28"/>
      <c r="G94" s="31" t="s">
        <v>53</v>
      </c>
      <c r="H94" s="37">
        <v>2</v>
      </c>
      <c r="I94" s="29"/>
      <c r="J94" s="32"/>
      <c r="K94" s="32"/>
      <c r="L94" s="33">
        <v>20</v>
      </c>
      <c r="M94" s="33"/>
    </row>
    <row r="95" spans="1:13" ht="109.5" customHeight="1">
      <c r="A95" s="28"/>
      <c r="B95" s="28"/>
      <c r="C95" s="28"/>
      <c r="D95" s="28" t="s">
        <v>549</v>
      </c>
      <c r="E95" s="29" t="str">
        <f>VLOOKUP(D95,'KHO TNJ'!$B$6:$C1060,2,FALSE)</f>
        <v>CX1NOA0144</v>
      </c>
      <c r="F95" s="28"/>
      <c r="G95" s="31" t="s">
        <v>53</v>
      </c>
      <c r="H95" s="127">
        <v>1</v>
      </c>
      <c r="I95" s="29"/>
      <c r="J95" s="32"/>
      <c r="K95" s="32"/>
      <c r="L95" s="33">
        <v>10</v>
      </c>
      <c r="M95" s="33"/>
    </row>
    <row r="96" spans="1:13" ht="109.5" customHeight="1">
      <c r="A96" s="28"/>
      <c r="B96" s="28"/>
      <c r="C96" s="28"/>
      <c r="D96" s="43" t="s">
        <v>550</v>
      </c>
      <c r="E96" s="29" t="str">
        <f>VLOOKUP(D96,'KHO TNJ'!$B$6:$C1060,2,FALSE)</f>
        <v>CX1NOA0148</v>
      </c>
      <c r="F96" s="28"/>
      <c r="G96" s="31" t="s">
        <v>53</v>
      </c>
      <c r="H96" s="37">
        <v>3</v>
      </c>
      <c r="I96" s="29"/>
      <c r="J96" s="32"/>
      <c r="K96" s="32"/>
      <c r="L96" s="33"/>
      <c r="M96" s="33"/>
    </row>
    <row r="97" spans="1:13" ht="109.5" customHeight="1">
      <c r="A97" s="28"/>
      <c r="B97" s="28"/>
      <c r="C97" s="28"/>
      <c r="D97" s="43" t="s">
        <v>551</v>
      </c>
      <c r="E97" s="29"/>
      <c r="F97" s="28"/>
      <c r="G97" s="31"/>
      <c r="H97" s="127"/>
      <c r="I97" s="29"/>
      <c r="J97" s="32"/>
      <c r="K97" s="32"/>
      <c r="L97" s="33">
        <v>35</v>
      </c>
      <c r="M97" s="33"/>
    </row>
    <row r="98" spans="1:13" ht="109.5" customHeight="1">
      <c r="A98" s="28"/>
      <c r="B98" s="28"/>
      <c r="C98" s="28"/>
      <c r="D98" s="28" t="s">
        <v>88</v>
      </c>
      <c r="E98" s="29" t="str">
        <f>VLOOKUP(D98,'KHO TNJ'!$B$6:$C1060,2,FALSE)</f>
        <v>CX1NOA0009</v>
      </c>
      <c r="F98" s="28"/>
      <c r="G98" s="31" t="s">
        <v>53</v>
      </c>
      <c r="H98" s="127">
        <v>4</v>
      </c>
      <c r="I98" s="29"/>
      <c r="J98" s="32"/>
      <c r="K98" s="32"/>
      <c r="L98" s="33">
        <v>40</v>
      </c>
      <c r="M98" s="33"/>
    </row>
    <row r="99" spans="1:13" ht="115.5" customHeight="1">
      <c r="A99" s="28"/>
      <c r="B99" s="28"/>
      <c r="C99" s="28"/>
      <c r="D99" s="28" t="s">
        <v>552</v>
      </c>
      <c r="E99" s="29" t="str">
        <f>VLOOKUP(D99,'KHO TNJ'!$B$6:$C1060,2,FALSE)</f>
        <v>CX1NOA0643</v>
      </c>
      <c r="F99" s="28"/>
      <c r="G99" s="31" t="s">
        <v>53</v>
      </c>
      <c r="H99" s="127">
        <v>2</v>
      </c>
      <c r="I99" s="29"/>
      <c r="J99" s="32"/>
      <c r="K99" s="32"/>
      <c r="L99" s="33">
        <v>10</v>
      </c>
      <c r="M99" s="33"/>
    </row>
    <row r="100" spans="1:13" ht="116.25" customHeight="1">
      <c r="A100" s="28"/>
      <c r="B100" s="28"/>
      <c r="C100" s="28"/>
      <c r="D100" s="28" t="s">
        <v>554</v>
      </c>
      <c r="E100" s="29" t="str">
        <f>VLOOKUP(D100,'KHO TNJ'!$B$6:$C1060,2,FALSE)</f>
        <v>CX1NOA0447</v>
      </c>
      <c r="F100" s="28"/>
      <c r="G100" s="31" t="s">
        <v>53</v>
      </c>
      <c r="H100" s="127">
        <v>1</v>
      </c>
      <c r="I100" s="29"/>
      <c r="J100" s="32"/>
      <c r="K100" s="32"/>
      <c r="L100" s="131" t="s">
        <v>555</v>
      </c>
      <c r="M100" s="131"/>
    </row>
    <row r="101" spans="1:13" ht="116.25" customHeight="1">
      <c r="A101" s="28"/>
      <c r="B101" s="28"/>
      <c r="C101" s="28"/>
      <c r="D101" s="43" t="s">
        <v>556</v>
      </c>
      <c r="E101" s="29" t="str">
        <f>VLOOKUP(D101,'KHO TNJ'!$B$6:$C1060,2,FALSE)</f>
        <v>CX1NOA0468</v>
      </c>
      <c r="F101" s="28"/>
      <c r="G101" s="31" t="s">
        <v>53</v>
      </c>
      <c r="H101" s="37">
        <v>2</v>
      </c>
      <c r="I101" s="29"/>
      <c r="J101" s="32"/>
      <c r="K101" s="32"/>
      <c r="L101" s="33"/>
      <c r="M101" s="33"/>
    </row>
    <row r="102" spans="1:13" ht="112.5" customHeight="1">
      <c r="A102" s="28"/>
      <c r="B102" s="28"/>
      <c r="C102" s="28"/>
      <c r="D102" s="43" t="s">
        <v>557</v>
      </c>
      <c r="E102" s="29">
        <v>704</v>
      </c>
      <c r="F102" s="28"/>
      <c r="G102" s="31"/>
      <c r="H102" s="127"/>
      <c r="I102" s="29"/>
      <c r="J102" s="32"/>
      <c r="K102" s="32"/>
      <c r="L102" s="33">
        <v>30</v>
      </c>
      <c r="M102" s="33"/>
    </row>
    <row r="103" spans="1:13" ht="112.5" customHeight="1">
      <c r="A103" s="28"/>
      <c r="B103" s="28"/>
      <c r="C103" s="28"/>
      <c r="D103" s="28" t="s">
        <v>558</v>
      </c>
      <c r="E103" s="29" t="str">
        <f>VLOOKUP(D103,'KHO TNJ'!$B$6:$C1060,2,FALSE)</f>
        <v>CX1NOA0449</v>
      </c>
      <c r="F103" s="28"/>
      <c r="G103" s="31" t="s">
        <v>53</v>
      </c>
      <c r="H103" s="127">
        <v>3</v>
      </c>
      <c r="I103" s="29"/>
      <c r="J103" s="32"/>
      <c r="K103" s="32"/>
      <c r="L103" s="33">
        <v>30</v>
      </c>
      <c r="M103" s="33"/>
    </row>
    <row r="104" spans="1:13" ht="112.5" customHeight="1">
      <c r="A104" s="28"/>
      <c r="B104" s="28"/>
      <c r="C104" s="28"/>
      <c r="D104" s="28" t="s">
        <v>559</v>
      </c>
      <c r="E104" s="29" t="str">
        <f>VLOOKUP(D104,'KHO TNJ'!$B$6:$C1060,2,FALSE)</f>
        <v>CX1NOA0448</v>
      </c>
      <c r="F104" s="28"/>
      <c r="G104" s="31" t="s">
        <v>53</v>
      </c>
      <c r="H104" s="127">
        <v>4</v>
      </c>
      <c r="I104" s="29"/>
      <c r="J104" s="32"/>
      <c r="K104" s="32"/>
      <c r="L104" s="33">
        <v>40</v>
      </c>
      <c r="M104" s="33"/>
    </row>
    <row r="105" spans="1:13" ht="113.25" customHeight="1">
      <c r="A105" s="28"/>
      <c r="B105" s="28"/>
      <c r="C105" s="28"/>
      <c r="D105" s="43" t="s">
        <v>150</v>
      </c>
      <c r="E105" s="29" t="str">
        <f>VLOOKUP(D105,'KHO TNJ'!$B$6:$C1060,2,FALSE)</f>
        <v>CX1NOA0640</v>
      </c>
      <c r="F105" s="28"/>
      <c r="G105" s="31" t="s">
        <v>53</v>
      </c>
      <c r="H105" s="127">
        <v>2</v>
      </c>
      <c r="I105" s="29"/>
      <c r="J105" s="32"/>
      <c r="K105" s="32"/>
      <c r="L105" s="33"/>
      <c r="M105" s="33"/>
    </row>
    <row r="106" spans="1:13" ht="96" customHeight="1">
      <c r="A106" s="28"/>
      <c r="B106" s="28"/>
      <c r="C106" s="28"/>
      <c r="D106" s="43" t="s">
        <v>155</v>
      </c>
      <c r="E106" s="29"/>
      <c r="F106" s="28"/>
      <c r="G106" s="31"/>
      <c r="H106" s="127"/>
      <c r="I106" s="29"/>
      <c r="J106" s="32"/>
      <c r="K106" s="32"/>
      <c r="L106" s="33">
        <v>20</v>
      </c>
      <c r="M106" s="33"/>
    </row>
    <row r="107" spans="1:13" ht="96" customHeight="1">
      <c r="A107" s="28"/>
      <c r="B107" s="28"/>
      <c r="C107" s="28"/>
      <c r="D107" s="28" t="s">
        <v>560</v>
      </c>
      <c r="E107" s="29"/>
      <c r="F107" s="28"/>
      <c r="G107" s="31"/>
      <c r="H107" s="127"/>
      <c r="I107" s="29"/>
      <c r="J107" s="32"/>
      <c r="K107" s="32"/>
      <c r="L107" s="33">
        <v>10</v>
      </c>
      <c r="M107" s="33"/>
    </row>
    <row r="108" spans="1:13" ht="96" customHeight="1">
      <c r="A108" s="28"/>
      <c r="B108" s="28"/>
      <c r="C108" s="28"/>
      <c r="D108" s="28" t="s">
        <v>561</v>
      </c>
      <c r="E108" s="29" t="str">
        <f>VLOOKUP(D108,'KHO TNJ'!$B$6:$C1060,2,FALSE)</f>
        <v>CX1NOA0466</v>
      </c>
      <c r="F108" s="28"/>
      <c r="G108" s="31" t="s">
        <v>53</v>
      </c>
      <c r="H108" s="127">
        <v>1</v>
      </c>
      <c r="I108" s="29"/>
      <c r="J108" s="32"/>
      <c r="K108" s="32"/>
      <c r="L108" s="33">
        <v>10</v>
      </c>
      <c r="M108" s="33"/>
    </row>
    <row r="109" spans="1:13" ht="101.25" customHeight="1">
      <c r="A109" s="28"/>
      <c r="B109" s="28"/>
      <c r="C109" s="28"/>
      <c r="D109" s="43" t="s">
        <v>562</v>
      </c>
      <c r="E109" s="128" t="str">
        <f>VLOOKUP(D109,'KHO TNJ'!$B$6:$C1060,2,FALSE)</f>
        <v>CX1NOA0465</v>
      </c>
      <c r="F109" s="43"/>
      <c r="G109" s="129" t="s">
        <v>53</v>
      </c>
      <c r="H109" s="132">
        <v>1</v>
      </c>
      <c r="I109" s="29"/>
      <c r="J109" s="32"/>
      <c r="K109" s="32"/>
      <c r="L109" s="33"/>
      <c r="M109" s="33"/>
    </row>
    <row r="110" spans="1:13" ht="123.75" customHeight="1">
      <c r="A110" s="28"/>
      <c r="B110" s="28"/>
      <c r="C110" s="28"/>
      <c r="D110" s="43" t="s">
        <v>563</v>
      </c>
      <c r="E110" s="128" t="str">
        <f>VLOOKUP(D110,'KHO TNJ'!$B$6:$C1060,2,FALSE)</f>
        <v>CX1NOA0644</v>
      </c>
      <c r="F110" s="43"/>
      <c r="G110" s="129" t="s">
        <v>53</v>
      </c>
      <c r="H110" s="130">
        <v>1</v>
      </c>
      <c r="I110" s="29"/>
      <c r="J110" s="32"/>
      <c r="K110" s="32"/>
      <c r="L110" s="33"/>
      <c r="M110" s="33"/>
    </row>
    <row r="111" spans="1:13" ht="105" customHeight="1">
      <c r="A111" s="28"/>
      <c r="B111" s="28"/>
      <c r="C111" s="28"/>
      <c r="D111" s="28"/>
      <c r="E111" s="29"/>
      <c r="F111" s="28"/>
      <c r="G111" s="31"/>
      <c r="H111" s="37"/>
      <c r="I111" s="29"/>
      <c r="J111" s="32"/>
      <c r="K111" s="32"/>
      <c r="L111" s="33"/>
      <c r="M111" s="33"/>
    </row>
    <row r="112" spans="1:13" ht="111.75" customHeight="1">
      <c r="A112" s="28"/>
      <c r="B112" s="28"/>
      <c r="C112" s="28"/>
      <c r="D112" s="28" t="s">
        <v>180</v>
      </c>
      <c r="E112" s="29" t="str">
        <f>VLOOKUP(D112,'KHO TNJ'!$B$6:$C1060,2,FALSE)</f>
        <v>CX1NOA0278</v>
      </c>
      <c r="F112" s="28"/>
      <c r="G112" s="31" t="s">
        <v>53</v>
      </c>
      <c r="H112" s="37">
        <v>2</v>
      </c>
      <c r="I112" s="29"/>
      <c r="J112" s="32"/>
      <c r="K112" s="32"/>
      <c r="L112" s="33"/>
      <c r="M112" s="33"/>
    </row>
    <row r="113" spans="1:13" ht="111.75" customHeight="1">
      <c r="A113" s="28"/>
      <c r="B113" s="28"/>
      <c r="C113" s="28"/>
      <c r="D113" s="28" t="s">
        <v>71</v>
      </c>
      <c r="E113" s="29" t="str">
        <f>VLOOKUP(D113,'KHO TNJ'!$B$6:$C1060,2,FALSE)</f>
        <v>CX1NOA0455</v>
      </c>
      <c r="F113" s="28"/>
      <c r="G113" s="31" t="s">
        <v>53</v>
      </c>
      <c r="H113" s="127">
        <v>6</v>
      </c>
      <c r="I113" s="29"/>
      <c r="J113" s="32"/>
      <c r="K113" s="32"/>
      <c r="L113" s="33">
        <v>20</v>
      </c>
      <c r="M113" s="33"/>
    </row>
    <row r="114" spans="1:13" ht="111.75" customHeight="1">
      <c r="A114" s="28"/>
      <c r="B114" s="28"/>
      <c r="C114" s="28"/>
      <c r="D114" s="28" t="s">
        <v>62</v>
      </c>
      <c r="E114" s="29" t="str">
        <f>VLOOKUP(D114,'KHO TNJ'!$B$6:$C1060,2,FALSE)</f>
        <v>CX1NOA0178</v>
      </c>
      <c r="F114" s="28"/>
      <c r="G114" s="31" t="s">
        <v>53</v>
      </c>
      <c r="H114" s="127">
        <v>8</v>
      </c>
      <c r="I114" s="29"/>
      <c r="J114" s="32"/>
      <c r="K114" s="32"/>
      <c r="L114" s="33">
        <v>40</v>
      </c>
      <c r="M114" s="33"/>
    </row>
    <row r="115" spans="1:13" ht="127.5" customHeight="1">
      <c r="A115" s="28"/>
      <c r="B115" s="28"/>
      <c r="C115" s="28"/>
      <c r="D115" s="28" t="s">
        <v>61</v>
      </c>
      <c r="E115" s="29" t="str">
        <f>VLOOKUP(D115,'KHO TNJ'!$B$6:$C1060,2,FALSE)</f>
        <v>CX1NOA0001</v>
      </c>
      <c r="F115" s="28"/>
      <c r="G115" s="31" t="s">
        <v>53</v>
      </c>
      <c r="H115" s="37">
        <v>4</v>
      </c>
      <c r="I115" s="29"/>
      <c r="J115" s="32"/>
      <c r="K115" s="32"/>
      <c r="L115" s="33"/>
      <c r="M115" s="33"/>
    </row>
    <row r="116" spans="1:13" ht="100.5" customHeight="1">
      <c r="A116" s="28"/>
      <c r="B116" s="28"/>
      <c r="C116" s="28"/>
      <c r="D116" s="28" t="s">
        <v>158</v>
      </c>
      <c r="E116" s="29" t="str">
        <f>VLOOKUP(D116,'KHO TNJ'!$B$6:$C1060,2,FALSE)</f>
        <v>CX1NOA0081</v>
      </c>
      <c r="F116" s="28"/>
      <c r="G116" s="31" t="s">
        <v>53</v>
      </c>
      <c r="H116" s="127">
        <v>4</v>
      </c>
      <c r="I116" s="29"/>
      <c r="J116" s="32"/>
      <c r="K116" s="32"/>
      <c r="L116" s="33"/>
      <c r="M116" s="33"/>
    </row>
    <row r="117" spans="1:13" ht="123" customHeight="1">
      <c r="A117" s="28"/>
      <c r="B117" s="28"/>
      <c r="C117" s="28"/>
      <c r="D117" s="28" t="s">
        <v>161</v>
      </c>
      <c r="E117" s="29" t="str">
        <f>VLOOKUP(D117,'KHO TNJ'!$B$6:$C1060,2,FALSE)</f>
        <v>CX1NOA0079</v>
      </c>
      <c r="F117" s="28"/>
      <c r="G117" s="31" t="s">
        <v>53</v>
      </c>
      <c r="H117" s="37">
        <v>1</v>
      </c>
      <c r="I117" s="29"/>
      <c r="J117" s="32"/>
      <c r="K117" s="32"/>
      <c r="L117" s="33">
        <v>10</v>
      </c>
      <c r="M117" s="33"/>
    </row>
    <row r="118" spans="1:13" ht="123" customHeight="1">
      <c r="A118" s="28"/>
      <c r="B118" s="28"/>
      <c r="C118" s="28"/>
      <c r="D118" s="28" t="s">
        <v>165</v>
      </c>
      <c r="E118" s="29" t="str">
        <f>VLOOKUP(D118,'KHO TNJ'!$B$6:$C1060,2,FALSE)</f>
        <v>CX1NOA0235</v>
      </c>
      <c r="F118" s="28"/>
      <c r="G118" s="31" t="s">
        <v>53</v>
      </c>
      <c r="H118" s="127">
        <v>1</v>
      </c>
      <c r="I118" s="29"/>
      <c r="J118" s="32"/>
      <c r="K118" s="32"/>
      <c r="L118" s="33">
        <v>10</v>
      </c>
      <c r="M118" s="33"/>
    </row>
    <row r="119" spans="1:13" ht="123" customHeight="1">
      <c r="A119" s="28"/>
      <c r="B119" s="28"/>
      <c r="C119" s="28"/>
      <c r="D119" s="28" t="s">
        <v>566</v>
      </c>
      <c r="E119" s="29" t="str">
        <f>VLOOKUP(D119,'KHO TNJ'!$B$6:$C1060,2,FALSE)</f>
        <v>CX1NOA0345</v>
      </c>
      <c r="F119" s="28"/>
      <c r="G119" s="31" t="s">
        <v>53</v>
      </c>
      <c r="H119" s="127">
        <v>1</v>
      </c>
      <c r="I119" s="29"/>
      <c r="J119" s="32"/>
      <c r="K119" s="32"/>
      <c r="L119" s="33">
        <v>10</v>
      </c>
      <c r="M119" s="33"/>
    </row>
    <row r="120" spans="1:13" ht="123" customHeight="1">
      <c r="A120" s="28"/>
      <c r="B120" s="28"/>
      <c r="C120" s="28"/>
      <c r="D120" s="28" t="s">
        <v>567</v>
      </c>
      <c r="E120" s="29" t="str">
        <f>VLOOKUP(D120,'KHO TNJ'!$B$6:$C1060,2,FALSE)</f>
        <v>CX1PLY0306</v>
      </c>
      <c r="F120" s="28"/>
      <c r="G120" s="31" t="s">
        <v>53</v>
      </c>
      <c r="H120" s="127">
        <v>1</v>
      </c>
      <c r="I120" s="29"/>
      <c r="J120" s="32"/>
      <c r="K120" s="32"/>
      <c r="L120" s="33">
        <v>10</v>
      </c>
      <c r="M120" s="33"/>
    </row>
    <row r="121" spans="1:13" ht="123" customHeight="1">
      <c r="A121" s="28"/>
      <c r="B121" s="28"/>
      <c r="C121" s="28"/>
      <c r="D121" s="28" t="s">
        <v>568</v>
      </c>
      <c r="E121" s="29" t="str">
        <f>VLOOKUP(D121,'KHO TNJ'!$B$6:$C1060,2,FALSE)</f>
        <v>CX1NOA0646</v>
      </c>
      <c r="F121" s="28"/>
      <c r="G121" s="31" t="s">
        <v>53</v>
      </c>
      <c r="H121" s="127">
        <v>1</v>
      </c>
      <c r="I121" s="29"/>
      <c r="J121" s="32"/>
      <c r="K121" s="32"/>
      <c r="L121" s="33"/>
      <c r="M121" s="33"/>
    </row>
    <row r="122" spans="1:13" ht="123" customHeight="1">
      <c r="A122" s="28"/>
      <c r="B122" s="28"/>
      <c r="C122" s="28"/>
      <c r="D122" s="28" t="s">
        <v>569</v>
      </c>
      <c r="E122" s="37">
        <v>700</v>
      </c>
      <c r="F122" s="28"/>
      <c r="G122" s="31" t="s">
        <v>53</v>
      </c>
      <c r="H122" s="29">
        <v>1</v>
      </c>
      <c r="I122" s="36"/>
      <c r="J122" s="29"/>
      <c r="K122" s="37"/>
      <c r="L122" s="38">
        <v>10</v>
      </c>
      <c r="M122" s="38"/>
    </row>
    <row r="123" spans="1:13" ht="123" customHeight="1">
      <c r="A123" s="28"/>
      <c r="B123" s="28"/>
      <c r="C123" s="28"/>
      <c r="D123" s="28" t="s">
        <v>570</v>
      </c>
      <c r="E123" s="37" t="s">
        <v>571</v>
      </c>
      <c r="F123" s="28"/>
      <c r="G123" s="31" t="s">
        <v>53</v>
      </c>
      <c r="H123" s="29">
        <v>1</v>
      </c>
      <c r="I123" s="36"/>
      <c r="J123" s="29"/>
      <c r="K123" s="37"/>
      <c r="L123" s="38">
        <v>10</v>
      </c>
      <c r="M123" s="38"/>
    </row>
    <row r="124" spans="1:13" ht="123" customHeight="1">
      <c r="A124" s="28"/>
      <c r="B124" s="28"/>
      <c r="C124" s="28"/>
      <c r="D124" s="28"/>
      <c r="E124" s="39"/>
      <c r="F124" s="28"/>
      <c r="G124" s="28"/>
      <c r="H124" s="29"/>
      <c r="I124" s="36"/>
      <c r="J124" s="29"/>
      <c r="K124" s="37"/>
      <c r="L124" s="38"/>
      <c r="M124" s="38"/>
    </row>
    <row r="125" spans="1:13" ht="123" customHeight="1">
      <c r="A125" s="28"/>
      <c r="B125" s="28"/>
      <c r="C125" s="28"/>
      <c r="D125" s="28"/>
      <c r="E125" s="39"/>
      <c r="F125" s="28"/>
      <c r="G125" s="28"/>
      <c r="H125" s="29"/>
      <c r="I125" s="39"/>
      <c r="J125" s="29"/>
      <c r="K125" s="37"/>
      <c r="L125" s="38"/>
      <c r="M125" s="38"/>
    </row>
    <row r="126" spans="1:13" ht="123" customHeight="1">
      <c r="A126" s="28"/>
      <c r="B126" s="28"/>
      <c r="C126" s="28"/>
      <c r="D126" s="28"/>
      <c r="E126" s="39"/>
      <c r="F126" s="28"/>
      <c r="G126" s="28"/>
      <c r="H126" s="29"/>
      <c r="I126" s="39"/>
      <c r="J126" s="29"/>
      <c r="K126" s="37"/>
      <c r="L126" s="38"/>
      <c r="M126" s="38"/>
    </row>
    <row r="127" spans="1:13" ht="123" customHeight="1">
      <c r="A127" s="28"/>
      <c r="B127" s="28"/>
      <c r="C127" s="28"/>
      <c r="D127" s="28"/>
      <c r="E127" s="39"/>
      <c r="F127" s="28"/>
      <c r="G127" s="28"/>
      <c r="H127" s="29"/>
      <c r="I127" s="40"/>
      <c r="J127" s="29"/>
      <c r="K127" s="37"/>
      <c r="L127" s="38"/>
      <c r="M127" s="38"/>
    </row>
    <row r="128" spans="1:13" ht="123" customHeight="1">
      <c r="A128" s="28"/>
      <c r="B128" s="28"/>
      <c r="C128" s="28"/>
      <c r="D128" s="28"/>
      <c r="E128" s="39"/>
      <c r="F128" s="28"/>
      <c r="G128" s="28"/>
      <c r="H128" s="29"/>
      <c r="I128" s="40"/>
      <c r="J128" s="29"/>
      <c r="K128" s="37"/>
      <c r="L128" s="38"/>
      <c r="M128" s="38"/>
    </row>
    <row r="129" spans="1:13" ht="123" customHeight="1">
      <c r="A129" s="28"/>
      <c r="B129" s="28"/>
      <c r="C129" s="28"/>
      <c r="D129" s="28"/>
      <c r="E129" s="39"/>
      <c r="F129" s="28"/>
      <c r="G129" s="28"/>
      <c r="H129" s="29"/>
      <c r="I129" s="39"/>
      <c r="J129" s="29"/>
      <c r="K129" s="37"/>
      <c r="L129" s="38"/>
      <c r="M129" s="38"/>
    </row>
    <row r="130" spans="1:13" ht="123" customHeight="1">
      <c r="A130" s="28"/>
      <c r="B130" s="28"/>
      <c r="C130" s="28"/>
      <c r="D130" s="28"/>
      <c r="E130" s="39"/>
      <c r="F130" s="28"/>
      <c r="G130" s="28"/>
      <c r="H130" s="29"/>
      <c r="I130" s="39"/>
      <c r="J130" s="29"/>
      <c r="K130" s="37"/>
      <c r="L130" s="38"/>
      <c r="M130" s="38"/>
    </row>
    <row r="131" spans="1:13" ht="30" customHeight="1">
      <c r="A131" s="263" t="s">
        <v>215</v>
      </c>
      <c r="B131" s="233"/>
      <c r="C131" s="233"/>
      <c r="D131" s="233"/>
      <c r="E131" s="233"/>
      <c r="F131" s="233"/>
      <c r="G131" s="233"/>
      <c r="H131" s="233"/>
      <c r="I131" s="233"/>
      <c r="J131" s="233"/>
      <c r="K131" s="234"/>
      <c r="L131" s="47"/>
      <c r="M131" s="47"/>
    </row>
    <row r="132" spans="1:13" ht="26.25">
      <c r="A132" s="254" t="s">
        <v>219</v>
      </c>
      <c r="B132" s="233"/>
      <c r="C132" s="233"/>
      <c r="D132" s="233"/>
      <c r="E132" s="233"/>
      <c r="F132" s="233"/>
      <c r="G132" s="233"/>
      <c r="H132" s="233"/>
      <c r="I132" s="233"/>
      <c r="J132" s="233"/>
      <c r="K132" s="234"/>
      <c r="L132" s="48"/>
      <c r="M132" s="48"/>
    </row>
    <row r="133" spans="1:13" ht="76.5">
      <c r="A133" s="49"/>
      <c r="B133" s="50" t="s">
        <v>220</v>
      </c>
      <c r="C133" s="50" t="s">
        <v>221</v>
      </c>
      <c r="D133" s="50" t="s">
        <v>35</v>
      </c>
      <c r="E133" s="51" t="s">
        <v>223</v>
      </c>
      <c r="F133" s="50" t="s">
        <v>224</v>
      </c>
      <c r="G133" s="50" t="s">
        <v>225</v>
      </c>
      <c r="H133" s="50" t="s">
        <v>226</v>
      </c>
      <c r="I133" s="50" t="s">
        <v>228</v>
      </c>
      <c r="J133" s="50" t="s">
        <v>229</v>
      </c>
      <c r="K133" s="52" t="s">
        <v>230</v>
      </c>
      <c r="L133" s="50" t="s">
        <v>231</v>
      </c>
      <c r="M133" s="53"/>
    </row>
    <row r="134" spans="1:13" ht="20.25">
      <c r="A134" s="261" t="s">
        <v>232</v>
      </c>
      <c r="B134" s="233"/>
      <c r="C134" s="233"/>
      <c r="D134" s="233"/>
      <c r="E134" s="233"/>
      <c r="F134" s="233"/>
      <c r="G134" s="233"/>
      <c r="H134" s="233"/>
      <c r="I134" s="233"/>
      <c r="J134" s="233"/>
      <c r="K134" s="234"/>
      <c r="L134" s="54"/>
      <c r="M134" s="54"/>
    </row>
    <row r="135" spans="1:13" ht="99" customHeight="1">
      <c r="A135" s="264"/>
      <c r="B135" s="28">
        <v>1</v>
      </c>
      <c r="C135" s="28" t="s">
        <v>236</v>
      </c>
      <c r="D135" s="28" t="str">
        <f t="array" ref="D135">IF(C135="","",IFERROR(INDEX('KHO TNJ'!$C$6:$C1060,MATCH(C135,'KHO TNJ'!$B$6:$B1060,0)),"#N/A"))</f>
        <v>CX1LOC0016</v>
      </c>
      <c r="E135" s="39"/>
      <c r="F135" s="28" t="s">
        <v>238</v>
      </c>
      <c r="G135" s="28">
        <v>0.05</v>
      </c>
      <c r="H135" s="28">
        <v>5</v>
      </c>
      <c r="I135" s="40">
        <f t="shared" ref="I135:I144" si="0">$G135*$H135/100</f>
        <v>2.5000000000000001E-3</v>
      </c>
      <c r="J135" s="56">
        <f t="shared" ref="J135:J144" si="1">$G135+$I135</f>
        <v>5.2500000000000005E-2</v>
      </c>
      <c r="K135" s="57">
        <f>($G135+$I135)*THONG_TIN_CHUNG!B$14</f>
        <v>0.52500000000000002</v>
      </c>
      <c r="L135" s="58">
        <v>0</v>
      </c>
      <c r="M135" s="59"/>
    </row>
    <row r="136" spans="1:13" ht="99.75" customHeight="1">
      <c r="A136" s="250"/>
      <c r="B136" s="28">
        <v>2</v>
      </c>
      <c r="C136" s="28" t="s">
        <v>241</v>
      </c>
      <c r="D136" s="28" t="str">
        <f t="array" ref="D136">IF(C136="","",IFERROR(INDEX('KHO TNJ'!$C$6:$C1060,MATCH(C136,'KHO TNJ'!$B$6:$B1060,0)),"#N/A"))</f>
        <v>CX2LOC0155</v>
      </c>
      <c r="E136" s="39"/>
      <c r="F136" s="28" t="s">
        <v>238</v>
      </c>
      <c r="G136" s="28">
        <v>0.05</v>
      </c>
      <c r="H136" s="28">
        <v>5</v>
      </c>
      <c r="I136" s="40">
        <f t="shared" si="0"/>
        <v>2.5000000000000001E-3</v>
      </c>
      <c r="J136" s="56">
        <f t="shared" si="1"/>
        <v>5.2500000000000005E-2</v>
      </c>
      <c r="K136" s="57">
        <f>($G136+$I136)*THONG_TIN_CHUNG!B$14</f>
        <v>0.52500000000000002</v>
      </c>
      <c r="L136" s="58">
        <v>0</v>
      </c>
      <c r="M136" s="59"/>
    </row>
    <row r="137" spans="1:13" ht="99.75" customHeight="1">
      <c r="A137" s="250"/>
      <c r="B137" s="28">
        <v>3</v>
      </c>
      <c r="C137" s="28" t="s">
        <v>245</v>
      </c>
      <c r="D137" s="28" t="str">
        <f t="array" ref="D137">IF(C137="","",IFERROR(INDEX('KHO TNJ'!$C$6:$C1060,MATCH(C137,'KHO TNJ'!$B$6:$B1060,0)),"#N/A"))</f>
        <v>CX1NOA0031</v>
      </c>
      <c r="E137" s="39"/>
      <c r="F137" s="28" t="s">
        <v>53</v>
      </c>
      <c r="G137" s="28">
        <v>0</v>
      </c>
      <c r="H137" s="28">
        <v>5</v>
      </c>
      <c r="I137" s="40">
        <f t="shared" si="0"/>
        <v>0</v>
      </c>
      <c r="J137" s="56">
        <f t="shared" si="1"/>
        <v>0</v>
      </c>
      <c r="K137" s="57">
        <f>($G137+$I137)*THONG_TIN_CHUNG!B$14</f>
        <v>0</v>
      </c>
      <c r="L137" s="58">
        <v>0</v>
      </c>
      <c r="M137" s="59"/>
    </row>
    <row r="138" spans="1:13" ht="96.75" customHeight="1">
      <c r="A138" s="250"/>
      <c r="B138" s="28">
        <v>4</v>
      </c>
      <c r="C138" s="28" t="s">
        <v>248</v>
      </c>
      <c r="D138" s="28" t="str">
        <f t="array" ref="D138">IF(C138="","",IFERROR(INDEX('KHO TNJ'!$C$6:$C1060,MATCH(C138,'KHO TNJ'!$B$6:$B1060,0)),"#N/A"))</f>
        <v>CX1HDU0032</v>
      </c>
      <c r="E138" s="39"/>
      <c r="F138" s="28" t="s">
        <v>53</v>
      </c>
      <c r="G138" s="28">
        <v>0</v>
      </c>
      <c r="H138" s="28">
        <v>5</v>
      </c>
      <c r="I138" s="40">
        <f t="shared" si="0"/>
        <v>0</v>
      </c>
      <c r="J138" s="56">
        <f t="shared" si="1"/>
        <v>0</v>
      </c>
      <c r="K138" s="57">
        <f>($G138+$I138)*THONG_TIN_CHUNG!B$14</f>
        <v>0</v>
      </c>
      <c r="L138" s="58">
        <v>0</v>
      </c>
      <c r="M138" s="59"/>
    </row>
    <row r="139" spans="1:13" ht="89.25" customHeight="1">
      <c r="A139" s="250"/>
      <c r="B139" s="28">
        <v>5</v>
      </c>
      <c r="C139" s="28" t="s">
        <v>249</v>
      </c>
      <c r="D139" s="28" t="str">
        <f t="array" ref="D139">IF(C139="","",IFERROR(INDEX('KHO TNJ'!$C$6:$C1060,MATCH(C139,'KHO TNJ'!$B$6:$B1060,0)),"#N/A"))</f>
        <v>#N/A</v>
      </c>
      <c r="E139" s="39"/>
      <c r="F139" s="28" t="s">
        <v>53</v>
      </c>
      <c r="G139" s="28">
        <v>0</v>
      </c>
      <c r="H139" s="28">
        <v>5</v>
      </c>
      <c r="I139" s="40">
        <f t="shared" si="0"/>
        <v>0</v>
      </c>
      <c r="J139" s="56">
        <f t="shared" si="1"/>
        <v>0</v>
      </c>
      <c r="K139" s="57">
        <f>($G139+$I139)*THONG_TIN_CHUNG!B$14</f>
        <v>0</v>
      </c>
      <c r="L139" s="58">
        <v>0</v>
      </c>
      <c r="M139" s="59"/>
    </row>
    <row r="140" spans="1:13" ht="71.25" customHeight="1">
      <c r="A140" s="250"/>
      <c r="B140" s="28"/>
      <c r="C140" s="61"/>
      <c r="D140" s="28"/>
      <c r="E140" s="39"/>
      <c r="F140" s="28"/>
      <c r="G140" s="28"/>
      <c r="H140" s="28">
        <v>5</v>
      </c>
      <c r="I140" s="40">
        <f t="shared" si="0"/>
        <v>0</v>
      </c>
      <c r="J140" s="56">
        <f t="shared" si="1"/>
        <v>0</v>
      </c>
      <c r="K140" s="57">
        <f>($G140+$I140)*THONG_TIN_CHUNG!B$14</f>
        <v>0</v>
      </c>
      <c r="L140" s="58">
        <v>0</v>
      </c>
      <c r="M140" s="59"/>
    </row>
    <row r="141" spans="1:13" ht="128.25" customHeight="1">
      <c r="A141" s="250"/>
      <c r="B141" s="28">
        <v>7</v>
      </c>
      <c r="C141" s="28" t="s">
        <v>252</v>
      </c>
      <c r="D141" s="28" t="str">
        <f t="array" ref="D141">IF(C141="","",IFERROR(INDEX('KHO TNJ'!$C$6:$C1060,MATCH(C141,'KHO TNJ'!$B$6:$B1060,0)),"#N/A"))</f>
        <v>CX1MQ#0154</v>
      </c>
      <c r="E141" s="39"/>
      <c r="F141" s="28" t="s">
        <v>253</v>
      </c>
      <c r="G141" s="28">
        <v>0</v>
      </c>
      <c r="H141" s="28">
        <v>5</v>
      </c>
      <c r="I141" s="40">
        <f t="shared" si="0"/>
        <v>0</v>
      </c>
      <c r="J141" s="56">
        <f t="shared" si="1"/>
        <v>0</v>
      </c>
      <c r="K141" s="57">
        <f>($G141+$I141)*THONG_TIN_CHUNG!B$14</f>
        <v>0</v>
      </c>
      <c r="L141" s="58">
        <v>0</v>
      </c>
      <c r="M141" s="59"/>
    </row>
    <row r="142" spans="1:13" ht="96" customHeight="1">
      <c r="A142" s="250"/>
      <c r="B142" s="28">
        <v>8</v>
      </c>
      <c r="C142" s="28" t="s">
        <v>254</v>
      </c>
      <c r="D142" s="28" t="str">
        <f t="array" ref="D142">IF(C142="","",IFERROR(INDEX('KHO TNJ'!$C$6:$C1060,MATCH(C142,'KHO TNJ'!$B$6:$B1060,0)),"#N/A"))</f>
        <v>#N/A</v>
      </c>
      <c r="E142" s="39"/>
      <c r="F142" s="28" t="s">
        <v>255</v>
      </c>
      <c r="G142" s="28">
        <v>0</v>
      </c>
      <c r="H142" s="28">
        <v>5</v>
      </c>
      <c r="I142" s="40">
        <f t="shared" si="0"/>
        <v>0</v>
      </c>
      <c r="J142" s="56">
        <f t="shared" si="1"/>
        <v>0</v>
      </c>
      <c r="K142" s="57">
        <f>($G142+$I142)*THONG_TIN_CHUNG!B$14</f>
        <v>0</v>
      </c>
      <c r="L142" s="58">
        <v>0</v>
      </c>
      <c r="M142" s="59"/>
    </row>
    <row r="143" spans="1:13" ht="114.75" customHeight="1">
      <c r="A143" s="250"/>
      <c r="B143" s="28">
        <v>9</v>
      </c>
      <c r="C143" s="28" t="s">
        <v>256</v>
      </c>
      <c r="D143" s="28" t="str">
        <f t="array" ref="D143">IF(C143="","",IFERROR(INDEX('KHO TNJ'!$C$6:$C1060,MATCH(C143,'KHO TNJ'!$B$6:$B1060,0)),"#N/A"))</f>
        <v>CX1NOA0371</v>
      </c>
      <c r="E143" s="39"/>
      <c r="F143" s="28" t="s">
        <v>255</v>
      </c>
      <c r="G143" s="28">
        <v>0.03</v>
      </c>
      <c r="H143" s="28">
        <v>5</v>
      </c>
      <c r="I143" s="40">
        <f t="shared" si="0"/>
        <v>1.5E-3</v>
      </c>
      <c r="J143" s="56">
        <f t="shared" si="1"/>
        <v>3.15E-2</v>
      </c>
      <c r="K143" s="57">
        <f>($G143+$I143)*THONG_TIN_CHUNG!B$14</f>
        <v>0.315</v>
      </c>
      <c r="L143" s="58">
        <v>0</v>
      </c>
      <c r="M143" s="59"/>
    </row>
    <row r="144" spans="1:13" ht="96.75" customHeight="1">
      <c r="A144" s="251"/>
      <c r="B144" s="28">
        <v>10</v>
      </c>
      <c r="C144" s="28" t="s">
        <v>257</v>
      </c>
      <c r="D144" s="28" t="str">
        <f t="array" ref="D144">IF(C144="","",IFERROR(INDEX('KHO TNJ'!$C$6:$C1060,MATCH(C144,'KHO TNJ'!$B$6:$B1060,0)),"#N/A"))</f>
        <v>#N/A</v>
      </c>
      <c r="E144" s="39"/>
      <c r="F144" s="28" t="s">
        <v>255</v>
      </c>
      <c r="G144" s="28">
        <v>0</v>
      </c>
      <c r="H144" s="28">
        <v>5</v>
      </c>
      <c r="I144" s="40">
        <f t="shared" si="0"/>
        <v>0</v>
      </c>
      <c r="J144" s="56">
        <f t="shared" si="1"/>
        <v>0</v>
      </c>
      <c r="K144" s="57">
        <f>($G144+$I144)*THONG_TIN_CHUNG!B$14</f>
        <v>0</v>
      </c>
      <c r="L144" s="58">
        <v>0</v>
      </c>
      <c r="M144" s="59"/>
    </row>
    <row r="145" spans="1:13" ht="24" customHeight="1">
      <c r="A145" s="70" t="s">
        <v>258</v>
      </c>
      <c r="B145" s="70"/>
      <c r="C145" s="70"/>
      <c r="D145" s="70"/>
      <c r="E145" s="70"/>
      <c r="F145" s="70"/>
      <c r="G145" s="70"/>
      <c r="H145" s="70"/>
      <c r="I145" s="70"/>
      <c r="J145" s="262"/>
      <c r="K145" s="238"/>
      <c r="L145" s="238"/>
      <c r="M145" s="70"/>
    </row>
    <row r="146" spans="1:13" ht="96.75" customHeight="1">
      <c r="B146" s="28">
        <v>1</v>
      </c>
      <c r="C146" s="71" t="s">
        <v>543</v>
      </c>
      <c r="D146" s="71" t="s">
        <v>596</v>
      </c>
      <c r="E146" s="73"/>
      <c r="F146" s="71" t="s">
        <v>53</v>
      </c>
      <c r="G146" s="71">
        <v>1</v>
      </c>
      <c r="H146" s="28">
        <v>0</v>
      </c>
      <c r="I146" s="40">
        <f t="shared" ref="I146:I1060" si="2">$G146*$H146/100</f>
        <v>0</v>
      </c>
      <c r="J146" s="56">
        <f t="shared" ref="J146:J203" si="3">$G146+$I146</f>
        <v>1</v>
      </c>
      <c r="K146" s="57">
        <f>($G146+$I146)*THONG_TIN_CHUNG!B$14</f>
        <v>10</v>
      </c>
      <c r="L146" s="58">
        <v>10</v>
      </c>
      <c r="M146" s="59"/>
    </row>
    <row r="147" spans="1:13" ht="96.75" customHeight="1">
      <c r="B147" s="28">
        <v>2</v>
      </c>
      <c r="C147" s="71" t="s">
        <v>544</v>
      </c>
      <c r="D147" s="71" t="s">
        <v>597</v>
      </c>
      <c r="E147" s="73"/>
      <c r="F147" s="71" t="s">
        <v>53</v>
      </c>
      <c r="G147" s="71">
        <v>1</v>
      </c>
      <c r="H147" s="28">
        <v>0</v>
      </c>
      <c r="I147" s="40">
        <f t="shared" si="2"/>
        <v>0</v>
      </c>
      <c r="J147" s="56">
        <f t="shared" si="3"/>
        <v>1</v>
      </c>
      <c r="K147" s="57">
        <f>($G147+$I147)*THONG_TIN_CHUNG!B$14</f>
        <v>10</v>
      </c>
      <c r="L147" s="58">
        <v>10</v>
      </c>
      <c r="M147" s="59"/>
    </row>
    <row r="148" spans="1:13" ht="96.75" customHeight="1">
      <c r="B148" s="28">
        <v>3</v>
      </c>
      <c r="C148" s="79" t="s">
        <v>211</v>
      </c>
      <c r="D148" s="79" t="s">
        <v>311</v>
      </c>
      <c r="E148" s="80"/>
      <c r="F148" s="79" t="s">
        <v>53</v>
      </c>
      <c r="G148" s="79">
        <v>0</v>
      </c>
      <c r="H148" s="28">
        <v>5</v>
      </c>
      <c r="I148" s="40">
        <f t="shared" si="2"/>
        <v>0</v>
      </c>
      <c r="J148" s="56">
        <f t="shared" si="3"/>
        <v>0</v>
      </c>
      <c r="K148" s="57">
        <f>($G148+$I148)*THONG_TIN_CHUNG!B$14</f>
        <v>0</v>
      </c>
      <c r="L148" s="58">
        <v>0</v>
      </c>
      <c r="M148" s="59"/>
    </row>
    <row r="149" spans="1:13" ht="96.75" customHeight="1">
      <c r="B149" s="28">
        <v>4</v>
      </c>
      <c r="C149" s="71" t="s">
        <v>542</v>
      </c>
      <c r="D149" s="71" t="s">
        <v>602</v>
      </c>
      <c r="E149" s="73"/>
      <c r="F149" s="71" t="s">
        <v>53</v>
      </c>
      <c r="G149" s="71">
        <v>2</v>
      </c>
      <c r="H149" s="28">
        <v>0</v>
      </c>
      <c r="I149" s="40">
        <f t="shared" si="2"/>
        <v>0</v>
      </c>
      <c r="J149" s="56">
        <f t="shared" si="3"/>
        <v>2</v>
      </c>
      <c r="K149" s="57">
        <f>($G149+$I149)*THONG_TIN_CHUNG!B$14</f>
        <v>20</v>
      </c>
      <c r="L149" s="58">
        <v>20</v>
      </c>
      <c r="M149" s="59"/>
    </row>
    <row r="150" spans="1:13" ht="96.75" customHeight="1">
      <c r="B150" s="28">
        <v>5</v>
      </c>
      <c r="C150" s="71" t="s">
        <v>530</v>
      </c>
      <c r="D150" s="71" t="s">
        <v>605</v>
      </c>
      <c r="E150" s="73"/>
      <c r="F150" s="71" t="s">
        <v>53</v>
      </c>
      <c r="G150" s="71">
        <v>1</v>
      </c>
      <c r="H150" s="28">
        <v>5</v>
      </c>
      <c r="I150" s="40">
        <f t="shared" si="2"/>
        <v>0.05</v>
      </c>
      <c r="J150" s="56">
        <f t="shared" si="3"/>
        <v>1.05</v>
      </c>
      <c r="K150" s="57">
        <f>($G150+$I150)*THONG_TIN_CHUNG!B$14</f>
        <v>10.5</v>
      </c>
      <c r="L150" s="75">
        <v>10</v>
      </c>
      <c r="M150" s="76"/>
    </row>
    <row r="151" spans="1:13" ht="96.75" customHeight="1">
      <c r="B151" s="28">
        <v>6</v>
      </c>
      <c r="C151" s="71" t="s">
        <v>554</v>
      </c>
      <c r="D151" s="71" t="s">
        <v>606</v>
      </c>
      <c r="E151" s="73"/>
      <c r="F151" s="71" t="s">
        <v>53</v>
      </c>
      <c r="G151" s="71">
        <v>1</v>
      </c>
      <c r="H151" s="28">
        <v>5</v>
      </c>
      <c r="I151" s="40">
        <f t="shared" si="2"/>
        <v>0.05</v>
      </c>
      <c r="J151" s="56">
        <f t="shared" si="3"/>
        <v>1.05</v>
      </c>
      <c r="K151" s="57">
        <f>($G151+$I151)*THONG_TIN_CHUNG!B$14</f>
        <v>10.5</v>
      </c>
      <c r="L151" s="77" t="s">
        <v>555</v>
      </c>
      <c r="M151" s="78"/>
    </row>
    <row r="152" spans="1:13" ht="96.75" customHeight="1">
      <c r="B152" s="28">
        <v>7</v>
      </c>
      <c r="C152" s="71" t="s">
        <v>559</v>
      </c>
      <c r="D152" s="71" t="s">
        <v>607</v>
      </c>
      <c r="E152" s="73"/>
      <c r="F152" s="71" t="s">
        <v>53</v>
      </c>
      <c r="G152" s="71">
        <v>4</v>
      </c>
      <c r="H152" s="28">
        <v>5</v>
      </c>
      <c r="I152" s="40">
        <f t="shared" si="2"/>
        <v>0.2</v>
      </c>
      <c r="J152" s="56">
        <f t="shared" si="3"/>
        <v>4.2</v>
      </c>
      <c r="K152" s="57">
        <f>($G152+$I152)*THONG_TIN_CHUNG!B$14</f>
        <v>42</v>
      </c>
      <c r="L152" s="77">
        <f>40+1</f>
        <v>41</v>
      </c>
      <c r="M152" s="90" t="s">
        <v>610</v>
      </c>
    </row>
    <row r="153" spans="1:13" ht="96.75" customHeight="1">
      <c r="B153" s="28">
        <v>8</v>
      </c>
      <c r="C153" s="71" t="s">
        <v>558</v>
      </c>
      <c r="D153" s="71" t="s">
        <v>612</v>
      </c>
      <c r="E153" s="73"/>
      <c r="F153" s="71" t="s">
        <v>53</v>
      </c>
      <c r="G153" s="71">
        <v>3</v>
      </c>
      <c r="H153" s="28">
        <v>5</v>
      </c>
      <c r="I153" s="40">
        <f t="shared" si="2"/>
        <v>0.15</v>
      </c>
      <c r="J153" s="56">
        <f t="shared" si="3"/>
        <v>3.15</v>
      </c>
      <c r="K153" s="57">
        <f>($G153+$I153)*THONG_TIN_CHUNG!B$14</f>
        <v>31.5</v>
      </c>
      <c r="L153" s="77">
        <v>30</v>
      </c>
      <c r="M153" s="78"/>
    </row>
    <row r="154" spans="1:13" ht="96.75" customHeight="1">
      <c r="B154" s="28">
        <v>9</v>
      </c>
      <c r="C154" s="71" t="s">
        <v>150</v>
      </c>
      <c r="D154" s="71" t="s">
        <v>266</v>
      </c>
      <c r="E154" s="73"/>
      <c r="F154" s="71" t="s">
        <v>53</v>
      </c>
      <c r="G154" s="71">
        <v>2</v>
      </c>
      <c r="H154" s="28">
        <v>5</v>
      </c>
      <c r="I154" s="40">
        <f t="shared" si="2"/>
        <v>0.1</v>
      </c>
      <c r="J154" s="56">
        <f t="shared" si="3"/>
        <v>2.1</v>
      </c>
      <c r="K154" s="57">
        <f>($G154+$I154)*THONG_TIN_CHUNG!B$14</f>
        <v>21</v>
      </c>
      <c r="L154" s="77">
        <v>20</v>
      </c>
      <c r="M154" s="78"/>
    </row>
    <row r="155" spans="1:13" ht="96.75" customHeight="1">
      <c r="B155" s="28">
        <v>10</v>
      </c>
      <c r="C155" s="79" t="s">
        <v>582</v>
      </c>
      <c r="D155" s="79" t="s">
        <v>615</v>
      </c>
      <c r="E155" s="80"/>
      <c r="F155" s="79" t="s">
        <v>53</v>
      </c>
      <c r="G155" s="79">
        <v>0</v>
      </c>
      <c r="H155" s="28">
        <v>5</v>
      </c>
      <c r="I155" s="40">
        <f t="shared" si="2"/>
        <v>0</v>
      </c>
      <c r="J155" s="56">
        <f t="shared" si="3"/>
        <v>0</v>
      </c>
      <c r="K155" s="57">
        <f>($G155+$I155)*THONG_TIN_CHUNG!B$14</f>
        <v>0</v>
      </c>
      <c r="L155" s="58">
        <v>0</v>
      </c>
      <c r="M155" s="59"/>
    </row>
    <row r="156" spans="1:13" ht="96.75" customHeight="1">
      <c r="B156" s="28">
        <v>11</v>
      </c>
      <c r="C156" s="71" t="s">
        <v>88</v>
      </c>
      <c r="D156" s="71" t="s">
        <v>341</v>
      </c>
      <c r="E156" s="73"/>
      <c r="F156" s="71" t="s">
        <v>53</v>
      </c>
      <c r="G156" s="71">
        <v>4</v>
      </c>
      <c r="H156" s="28">
        <v>5</v>
      </c>
      <c r="I156" s="40">
        <f t="shared" si="2"/>
        <v>0.2</v>
      </c>
      <c r="J156" s="56">
        <f t="shared" si="3"/>
        <v>4.2</v>
      </c>
      <c r="K156" s="57">
        <f>($G156+$I156)*THONG_TIN_CHUNG!B$14</f>
        <v>42</v>
      </c>
      <c r="L156" s="77">
        <f>40-4</f>
        <v>36</v>
      </c>
      <c r="M156" s="78"/>
    </row>
    <row r="157" spans="1:13" ht="96.75" customHeight="1">
      <c r="B157" s="28">
        <v>12</v>
      </c>
      <c r="C157" s="71" t="s">
        <v>552</v>
      </c>
      <c r="D157" s="71" t="s">
        <v>616</v>
      </c>
      <c r="E157" s="73"/>
      <c r="F157" s="71" t="s">
        <v>53</v>
      </c>
      <c r="G157" s="71">
        <v>2</v>
      </c>
      <c r="H157" s="28">
        <v>5</v>
      </c>
      <c r="I157" s="40">
        <f t="shared" si="2"/>
        <v>0.1</v>
      </c>
      <c r="J157" s="56">
        <f t="shared" si="3"/>
        <v>2.1</v>
      </c>
      <c r="K157" s="57">
        <f>($G157+$I157)*THONG_TIN_CHUNG!B$14</f>
        <v>21</v>
      </c>
      <c r="L157" s="77">
        <f>10-10</f>
        <v>0</v>
      </c>
      <c r="M157" s="78" t="s">
        <v>617</v>
      </c>
    </row>
    <row r="158" spans="1:13" ht="96.75" customHeight="1">
      <c r="B158" s="28">
        <v>13</v>
      </c>
      <c r="C158" s="71" t="s">
        <v>556</v>
      </c>
      <c r="D158" s="71" t="s">
        <v>618</v>
      </c>
      <c r="E158" s="73"/>
      <c r="F158" s="71" t="s">
        <v>53</v>
      </c>
      <c r="G158" s="71">
        <v>2</v>
      </c>
      <c r="H158" s="28">
        <v>5</v>
      </c>
      <c r="I158" s="40">
        <f t="shared" si="2"/>
        <v>0.1</v>
      </c>
      <c r="J158" s="56">
        <f t="shared" si="3"/>
        <v>2.1</v>
      </c>
      <c r="K158" s="57">
        <f>($G158+$I158)*THONG_TIN_CHUNG!B$14</f>
        <v>21</v>
      </c>
      <c r="L158" s="102">
        <f>30-10</f>
        <v>20</v>
      </c>
      <c r="M158" s="103" t="s">
        <v>619</v>
      </c>
    </row>
    <row r="159" spans="1:13" ht="96.75" customHeight="1">
      <c r="A159" s="144" t="s">
        <v>620</v>
      </c>
      <c r="B159" s="28">
        <v>14</v>
      </c>
      <c r="C159" s="71" t="s">
        <v>550</v>
      </c>
      <c r="D159" s="71" t="s">
        <v>621</v>
      </c>
      <c r="E159" s="73"/>
      <c r="F159" s="71" t="s">
        <v>53</v>
      </c>
      <c r="G159" s="71">
        <v>3</v>
      </c>
      <c r="H159" s="28">
        <v>0</v>
      </c>
      <c r="I159" s="40">
        <f t="shared" si="2"/>
        <v>0</v>
      </c>
      <c r="J159" s="56">
        <f t="shared" si="3"/>
        <v>3</v>
      </c>
      <c r="K159" s="57">
        <f>($G159+$I159)*THONG_TIN_CHUNG!B$14</f>
        <v>30</v>
      </c>
      <c r="L159" s="77">
        <v>30</v>
      </c>
      <c r="M159" s="78" t="s">
        <v>622</v>
      </c>
    </row>
    <row r="160" spans="1:13" ht="96.75" customHeight="1">
      <c r="B160" s="28">
        <v>15</v>
      </c>
      <c r="C160" s="71" t="s">
        <v>531</v>
      </c>
      <c r="D160" s="71" t="s">
        <v>623</v>
      </c>
      <c r="E160" s="73"/>
      <c r="F160" s="71" t="s">
        <v>53</v>
      </c>
      <c r="G160" s="71">
        <v>1</v>
      </c>
      <c r="H160" s="28">
        <v>0</v>
      </c>
      <c r="I160" s="40">
        <f t="shared" si="2"/>
        <v>0</v>
      </c>
      <c r="J160" s="56">
        <f t="shared" si="3"/>
        <v>1</v>
      </c>
      <c r="K160" s="57">
        <f>($G160+$I160)*THONG_TIN_CHUNG!B$14</f>
        <v>10</v>
      </c>
      <c r="L160" s="75">
        <v>10</v>
      </c>
      <c r="M160" s="76"/>
    </row>
    <row r="161" spans="2:13" ht="96.75" customHeight="1">
      <c r="B161" s="28">
        <v>16</v>
      </c>
      <c r="C161" s="79" t="s">
        <v>624</v>
      </c>
      <c r="D161" s="79" t="s">
        <v>625</v>
      </c>
      <c r="E161" s="80"/>
      <c r="F161" s="79" t="s">
        <v>53</v>
      </c>
      <c r="G161" s="79">
        <v>0</v>
      </c>
      <c r="H161" s="28">
        <v>0</v>
      </c>
      <c r="I161" s="40">
        <f t="shared" si="2"/>
        <v>0</v>
      </c>
      <c r="J161" s="56">
        <f t="shared" si="3"/>
        <v>0</v>
      </c>
      <c r="K161" s="57">
        <f>($G161+$I161)*THONG_TIN_CHUNG!B$14</f>
        <v>0</v>
      </c>
      <c r="L161" s="58">
        <v>0</v>
      </c>
      <c r="M161" s="59"/>
    </row>
    <row r="162" spans="2:13" ht="96.75" customHeight="1">
      <c r="B162" s="28">
        <v>17</v>
      </c>
      <c r="C162" s="79" t="s">
        <v>626</v>
      </c>
      <c r="D162" s="79" t="s">
        <v>627</v>
      </c>
      <c r="E162" s="80"/>
      <c r="F162" s="79" t="s">
        <v>53</v>
      </c>
      <c r="G162" s="79">
        <v>0</v>
      </c>
      <c r="H162" s="28">
        <v>0</v>
      </c>
      <c r="I162" s="40">
        <f t="shared" si="2"/>
        <v>0</v>
      </c>
      <c r="J162" s="56">
        <f t="shared" si="3"/>
        <v>0</v>
      </c>
      <c r="K162" s="57">
        <f>($G162+$I162)*THONG_TIN_CHUNG!B$14</f>
        <v>0</v>
      </c>
      <c r="L162" s="58">
        <v>0</v>
      </c>
      <c r="M162" s="59"/>
    </row>
    <row r="163" spans="2:13" ht="96.75" customHeight="1">
      <c r="B163" s="28">
        <v>18</v>
      </c>
      <c r="C163" s="71" t="s">
        <v>563</v>
      </c>
      <c r="D163" s="71" t="s">
        <v>628</v>
      </c>
      <c r="E163" s="73"/>
      <c r="F163" s="71" t="s">
        <v>53</v>
      </c>
      <c r="G163" s="71">
        <v>1</v>
      </c>
      <c r="H163" s="28">
        <v>0</v>
      </c>
      <c r="I163" s="40">
        <f t="shared" si="2"/>
        <v>0</v>
      </c>
      <c r="J163" s="56">
        <f t="shared" si="3"/>
        <v>1</v>
      </c>
      <c r="K163" s="57">
        <f>($G163+$I163)*THONG_TIN_CHUNG!B$14</f>
        <v>10</v>
      </c>
      <c r="L163" s="58">
        <v>0</v>
      </c>
      <c r="M163" s="59"/>
    </row>
    <row r="164" spans="2:13" ht="96.75" customHeight="1">
      <c r="B164" s="28">
        <v>19</v>
      </c>
      <c r="C164" s="71" t="s">
        <v>154</v>
      </c>
      <c r="D164" s="71" t="s">
        <v>629</v>
      </c>
      <c r="E164" s="73"/>
      <c r="F164" s="71" t="s">
        <v>53</v>
      </c>
      <c r="G164" s="71">
        <v>1</v>
      </c>
      <c r="H164" s="28">
        <v>0</v>
      </c>
      <c r="I164" s="40">
        <f t="shared" si="2"/>
        <v>0</v>
      </c>
      <c r="J164" s="56">
        <f t="shared" si="3"/>
        <v>1</v>
      </c>
      <c r="K164" s="57">
        <f>($G164+$I164)*THONG_TIN_CHUNG!B$14</f>
        <v>10</v>
      </c>
      <c r="L164" s="77">
        <f>20-10</f>
        <v>10</v>
      </c>
      <c r="M164" s="78"/>
    </row>
    <row r="165" spans="2:13" ht="96.75" customHeight="1">
      <c r="B165" s="28">
        <v>20</v>
      </c>
      <c r="C165" s="71" t="s">
        <v>549</v>
      </c>
      <c r="D165" s="71" t="s">
        <v>630</v>
      </c>
      <c r="E165" s="73"/>
      <c r="F165" s="71" t="s">
        <v>53</v>
      </c>
      <c r="G165" s="71">
        <v>1</v>
      </c>
      <c r="H165" s="28">
        <v>5</v>
      </c>
      <c r="I165" s="40">
        <f t="shared" si="2"/>
        <v>0.05</v>
      </c>
      <c r="J165" s="56">
        <f t="shared" si="3"/>
        <v>1.05</v>
      </c>
      <c r="K165" s="57">
        <f>($G165+$I165)*THONG_TIN_CHUNG!B$14</f>
        <v>10.5</v>
      </c>
      <c r="L165" s="58">
        <v>10</v>
      </c>
      <c r="M165" s="145" t="s">
        <v>631</v>
      </c>
    </row>
    <row r="166" spans="2:13" ht="96.75" customHeight="1">
      <c r="B166" s="28">
        <v>21</v>
      </c>
      <c r="C166" s="79" t="s">
        <v>632</v>
      </c>
      <c r="D166" s="79" t="s">
        <v>633</v>
      </c>
      <c r="E166" s="80"/>
      <c r="F166" s="79" t="s">
        <v>53</v>
      </c>
      <c r="G166" s="79">
        <v>0</v>
      </c>
      <c r="H166" s="28">
        <v>0</v>
      </c>
      <c r="I166" s="40">
        <f t="shared" si="2"/>
        <v>0</v>
      </c>
      <c r="J166" s="56">
        <f t="shared" si="3"/>
        <v>0</v>
      </c>
      <c r="K166" s="57">
        <f>($G166+$I166)*THONG_TIN_CHUNG!B$14</f>
        <v>0</v>
      </c>
      <c r="L166" s="58">
        <v>0</v>
      </c>
      <c r="M166" s="59"/>
    </row>
    <row r="167" spans="2:13" ht="96.75" customHeight="1">
      <c r="B167" s="28">
        <v>22</v>
      </c>
      <c r="C167" s="79" t="s">
        <v>634</v>
      </c>
      <c r="D167" s="79" t="s">
        <v>635</v>
      </c>
      <c r="E167" s="80"/>
      <c r="F167" s="79" t="s">
        <v>53</v>
      </c>
      <c r="G167" s="79">
        <v>0</v>
      </c>
      <c r="H167" s="28">
        <v>0</v>
      </c>
      <c r="I167" s="40">
        <f t="shared" si="2"/>
        <v>0</v>
      </c>
      <c r="J167" s="56">
        <f t="shared" si="3"/>
        <v>0</v>
      </c>
      <c r="K167" s="57">
        <f>($G167+$I167)*THONG_TIN_CHUNG!B$14</f>
        <v>0</v>
      </c>
      <c r="L167" s="58">
        <v>0</v>
      </c>
      <c r="M167" s="59"/>
    </row>
    <row r="168" spans="2:13" ht="96.75" customHeight="1">
      <c r="B168" s="28">
        <v>23</v>
      </c>
      <c r="C168" s="79" t="s">
        <v>636</v>
      </c>
      <c r="D168" s="79" t="s">
        <v>637</v>
      </c>
      <c r="E168" s="80"/>
      <c r="F168" s="79" t="s">
        <v>53</v>
      </c>
      <c r="G168" s="79">
        <v>0</v>
      </c>
      <c r="H168" s="28">
        <v>0</v>
      </c>
      <c r="I168" s="40">
        <f t="shared" si="2"/>
        <v>0</v>
      </c>
      <c r="J168" s="56">
        <f t="shared" si="3"/>
        <v>0</v>
      </c>
      <c r="K168" s="57">
        <f>($G168+$I168)*THONG_TIN_CHUNG!B$14</f>
        <v>0</v>
      </c>
      <c r="L168" s="58">
        <v>0</v>
      </c>
      <c r="M168" s="59"/>
    </row>
    <row r="169" spans="2:13" ht="96.75" customHeight="1">
      <c r="B169" s="28">
        <v>24</v>
      </c>
      <c r="C169" s="71" t="s">
        <v>528</v>
      </c>
      <c r="D169" s="71" t="s">
        <v>638</v>
      </c>
      <c r="E169" s="73"/>
      <c r="F169" s="71" t="s">
        <v>53</v>
      </c>
      <c r="G169" s="71">
        <v>1</v>
      </c>
      <c r="H169" s="28">
        <v>5</v>
      </c>
      <c r="I169" s="40">
        <f t="shared" si="2"/>
        <v>0.05</v>
      </c>
      <c r="J169" s="56">
        <f t="shared" si="3"/>
        <v>1.05</v>
      </c>
      <c r="K169" s="57">
        <f>($G169+$I169)*THONG_TIN_CHUNG!B$14</f>
        <v>10.5</v>
      </c>
      <c r="L169" s="75">
        <v>10</v>
      </c>
      <c r="M169" s="76"/>
    </row>
    <row r="170" spans="2:13" ht="96.75" customHeight="1">
      <c r="B170" s="28">
        <v>25</v>
      </c>
      <c r="C170" s="79" t="s">
        <v>639</v>
      </c>
      <c r="D170" s="79" t="s">
        <v>640</v>
      </c>
      <c r="E170" s="80"/>
      <c r="F170" s="79" t="s">
        <v>53</v>
      </c>
      <c r="G170" s="79">
        <v>0</v>
      </c>
      <c r="H170" s="28">
        <v>5</v>
      </c>
      <c r="I170" s="40">
        <f t="shared" si="2"/>
        <v>0</v>
      </c>
      <c r="J170" s="56">
        <f t="shared" si="3"/>
        <v>0</v>
      </c>
      <c r="K170" s="57">
        <f>($G170+$I170)*THONG_TIN_CHUNG!B$14</f>
        <v>0</v>
      </c>
      <c r="L170" s="58"/>
      <c r="M170" s="59"/>
    </row>
    <row r="171" spans="2:13" ht="96.75" customHeight="1">
      <c r="B171" s="28">
        <v>26</v>
      </c>
      <c r="C171" s="71" t="s">
        <v>533</v>
      </c>
      <c r="D171" s="71" t="s">
        <v>641</v>
      </c>
      <c r="E171" s="73"/>
      <c r="F171" s="71" t="s">
        <v>53</v>
      </c>
      <c r="G171" s="71">
        <v>1</v>
      </c>
      <c r="H171" s="28">
        <v>0</v>
      </c>
      <c r="I171" s="40">
        <f t="shared" si="2"/>
        <v>0</v>
      </c>
      <c r="J171" s="56">
        <f t="shared" si="3"/>
        <v>1</v>
      </c>
      <c r="K171" s="57">
        <f>($G171+$I171)*THONG_TIN_CHUNG!B$14</f>
        <v>10</v>
      </c>
      <c r="L171" s="75">
        <v>10</v>
      </c>
      <c r="M171" s="76"/>
    </row>
    <row r="172" spans="2:13" ht="96.75" customHeight="1">
      <c r="B172" s="28">
        <v>27</v>
      </c>
      <c r="C172" s="71" t="s">
        <v>568</v>
      </c>
      <c r="D172" s="71" t="s">
        <v>642</v>
      </c>
      <c r="E172" s="73"/>
      <c r="F172" s="71" t="s">
        <v>53</v>
      </c>
      <c r="G172" s="71">
        <v>1</v>
      </c>
      <c r="H172" s="28">
        <v>5</v>
      </c>
      <c r="I172" s="40">
        <f t="shared" si="2"/>
        <v>0.05</v>
      </c>
      <c r="J172" s="56">
        <f t="shared" si="3"/>
        <v>1.05</v>
      </c>
      <c r="K172" s="57">
        <f>($G172+$I172)*THONG_TIN_CHUNG!B$14</f>
        <v>10.5</v>
      </c>
      <c r="L172" s="58">
        <v>0</v>
      </c>
      <c r="M172" s="59"/>
    </row>
    <row r="173" spans="2:13" ht="96.75" customHeight="1">
      <c r="B173" s="28">
        <v>28</v>
      </c>
      <c r="C173" s="79" t="s">
        <v>643</v>
      </c>
      <c r="D173" s="79" t="s">
        <v>644</v>
      </c>
      <c r="E173" s="80"/>
      <c r="F173" s="79" t="s">
        <v>53</v>
      </c>
      <c r="G173" s="79">
        <v>0</v>
      </c>
      <c r="H173" s="28">
        <v>0</v>
      </c>
      <c r="I173" s="40">
        <f t="shared" si="2"/>
        <v>0</v>
      </c>
      <c r="J173" s="56">
        <f t="shared" si="3"/>
        <v>0</v>
      </c>
      <c r="K173" s="57">
        <f>($G173+$I173)*THONG_TIN_CHUNG!B$14</f>
        <v>0</v>
      </c>
      <c r="L173" s="58">
        <v>0</v>
      </c>
      <c r="M173" s="59"/>
    </row>
    <row r="174" spans="2:13" ht="96.75" customHeight="1">
      <c r="B174" s="28">
        <v>29</v>
      </c>
      <c r="C174" s="71" t="s">
        <v>567</v>
      </c>
      <c r="D174" s="71" t="s">
        <v>645</v>
      </c>
      <c r="E174" s="73"/>
      <c r="F174" s="71" t="s">
        <v>53</v>
      </c>
      <c r="G174" s="71">
        <v>1</v>
      </c>
      <c r="H174" s="28">
        <v>0</v>
      </c>
      <c r="I174" s="40">
        <f t="shared" si="2"/>
        <v>0</v>
      </c>
      <c r="J174" s="56">
        <f t="shared" si="3"/>
        <v>1</v>
      </c>
      <c r="K174" s="57">
        <f>($G174+$I174)*THONG_TIN_CHUNG!B$14</f>
        <v>10</v>
      </c>
      <c r="L174" s="58">
        <v>10</v>
      </c>
      <c r="M174" s="59"/>
    </row>
    <row r="175" spans="2:13" ht="96.75" customHeight="1">
      <c r="B175" s="28">
        <v>30</v>
      </c>
      <c r="C175" s="71" t="s">
        <v>62</v>
      </c>
      <c r="D175" s="71" t="s">
        <v>352</v>
      </c>
      <c r="E175" s="73"/>
      <c r="F175" s="71" t="s">
        <v>53</v>
      </c>
      <c r="G175" s="71">
        <v>8</v>
      </c>
      <c r="H175" s="28">
        <v>0</v>
      </c>
      <c r="I175" s="40">
        <f t="shared" si="2"/>
        <v>0</v>
      </c>
      <c r="J175" s="56">
        <f t="shared" si="3"/>
        <v>8</v>
      </c>
      <c r="K175" s="57">
        <f>($G175+$I175)*THONG_TIN_CHUNG!B$14</f>
        <v>80</v>
      </c>
      <c r="L175" s="77">
        <v>40</v>
      </c>
      <c r="M175" s="78"/>
    </row>
    <row r="176" spans="2:13" ht="96.75" customHeight="1">
      <c r="B176" s="28">
        <v>31</v>
      </c>
      <c r="C176" s="71" t="s">
        <v>180</v>
      </c>
      <c r="D176" s="71" t="s">
        <v>275</v>
      </c>
      <c r="E176" s="73"/>
      <c r="F176" s="71" t="s">
        <v>53</v>
      </c>
      <c r="G176" s="71">
        <v>2</v>
      </c>
      <c r="H176" s="28">
        <v>0</v>
      </c>
      <c r="I176" s="40">
        <f t="shared" si="2"/>
        <v>0</v>
      </c>
      <c r="J176" s="56">
        <f t="shared" si="3"/>
        <v>2</v>
      </c>
      <c r="K176" s="57">
        <f>($G176+$I176)*THONG_TIN_CHUNG!B$14</f>
        <v>20</v>
      </c>
      <c r="L176" s="77">
        <v>0</v>
      </c>
      <c r="M176" s="78" t="s">
        <v>646</v>
      </c>
    </row>
    <row r="177" spans="2:13" ht="96.75" customHeight="1">
      <c r="B177" s="28">
        <v>32</v>
      </c>
      <c r="C177" s="71" t="s">
        <v>71</v>
      </c>
      <c r="D177" s="71" t="s">
        <v>406</v>
      </c>
      <c r="E177" s="73"/>
      <c r="F177" s="71" t="s">
        <v>53</v>
      </c>
      <c r="G177" s="71">
        <v>6</v>
      </c>
      <c r="H177" s="28">
        <v>0</v>
      </c>
      <c r="I177" s="40">
        <f t="shared" si="2"/>
        <v>0</v>
      </c>
      <c r="J177" s="56">
        <f t="shared" si="3"/>
        <v>6</v>
      </c>
      <c r="K177" s="57">
        <f>($G177+$I177)*THONG_TIN_CHUNG!B$14</f>
        <v>60</v>
      </c>
      <c r="L177" s="77">
        <v>20</v>
      </c>
      <c r="M177" s="78"/>
    </row>
    <row r="178" spans="2:13" ht="96.75" customHeight="1">
      <c r="B178" s="28">
        <v>33</v>
      </c>
      <c r="C178" s="71" t="s">
        <v>537</v>
      </c>
      <c r="D178" s="71" t="s">
        <v>647</v>
      </c>
      <c r="E178" s="73"/>
      <c r="F178" s="71" t="s">
        <v>53</v>
      </c>
      <c r="G178" s="71">
        <v>1</v>
      </c>
      <c r="H178" s="28">
        <v>0</v>
      </c>
      <c r="I178" s="40">
        <f t="shared" si="2"/>
        <v>0</v>
      </c>
      <c r="J178" s="56">
        <f t="shared" si="3"/>
        <v>1</v>
      </c>
      <c r="K178" s="57">
        <f>($G178+$I178)*THONG_TIN_CHUNG!B$14</f>
        <v>10</v>
      </c>
      <c r="L178" s="83">
        <v>10</v>
      </c>
      <c r="M178" s="85"/>
    </row>
    <row r="179" spans="2:13" ht="96.75" customHeight="1">
      <c r="B179" s="28">
        <v>34</v>
      </c>
      <c r="C179" s="71" t="s">
        <v>538</v>
      </c>
      <c r="D179" s="71" t="s">
        <v>648</v>
      </c>
      <c r="E179" s="73"/>
      <c r="F179" s="71" t="s">
        <v>53</v>
      </c>
      <c r="G179" s="71">
        <v>1</v>
      </c>
      <c r="H179" s="28">
        <v>0</v>
      </c>
      <c r="I179" s="40">
        <f t="shared" si="2"/>
        <v>0</v>
      </c>
      <c r="J179" s="56">
        <f t="shared" si="3"/>
        <v>1</v>
      </c>
      <c r="K179" s="57">
        <f>($G179+$I179)*THONG_TIN_CHUNG!B$14</f>
        <v>10</v>
      </c>
      <c r="L179" s="58">
        <v>10</v>
      </c>
      <c r="M179" s="59"/>
    </row>
    <row r="180" spans="2:13" ht="96.75" customHeight="1">
      <c r="B180" s="28">
        <v>35</v>
      </c>
      <c r="C180" s="71" t="s">
        <v>539</v>
      </c>
      <c r="D180" s="71" t="s">
        <v>649</v>
      </c>
      <c r="E180" s="73"/>
      <c r="F180" s="71" t="s">
        <v>53</v>
      </c>
      <c r="G180" s="71">
        <v>1</v>
      </c>
      <c r="H180" s="28">
        <v>0</v>
      </c>
      <c r="I180" s="40">
        <f t="shared" si="2"/>
        <v>0</v>
      </c>
      <c r="J180" s="56">
        <f t="shared" si="3"/>
        <v>1</v>
      </c>
      <c r="K180" s="57">
        <f>($G180+$I180)*THONG_TIN_CHUNG!B$14</f>
        <v>10</v>
      </c>
      <c r="L180" s="58">
        <v>10</v>
      </c>
      <c r="M180" s="59"/>
    </row>
    <row r="181" spans="2:13" ht="96.75" customHeight="1">
      <c r="B181" s="28">
        <v>36</v>
      </c>
      <c r="C181" s="71" t="s">
        <v>535</v>
      </c>
      <c r="D181" s="71" t="s">
        <v>650</v>
      </c>
      <c r="E181" s="73"/>
      <c r="F181" s="71" t="s">
        <v>53</v>
      </c>
      <c r="G181" s="71">
        <v>1</v>
      </c>
      <c r="H181" s="28">
        <v>0</v>
      </c>
      <c r="I181" s="40">
        <f t="shared" si="2"/>
        <v>0</v>
      </c>
      <c r="J181" s="56">
        <f t="shared" si="3"/>
        <v>1</v>
      </c>
      <c r="K181" s="57">
        <f>($G181+$I181)*THONG_TIN_CHUNG!B$14</f>
        <v>10</v>
      </c>
      <c r="L181" s="75">
        <v>10</v>
      </c>
      <c r="M181" s="76"/>
    </row>
    <row r="182" spans="2:13" ht="96.75" customHeight="1">
      <c r="B182" s="28">
        <v>37</v>
      </c>
      <c r="C182" s="71" t="s">
        <v>534</v>
      </c>
      <c r="D182" s="71" t="s">
        <v>651</v>
      </c>
      <c r="E182" s="73"/>
      <c r="F182" s="71" t="s">
        <v>53</v>
      </c>
      <c r="G182" s="71">
        <v>1</v>
      </c>
      <c r="H182" s="28">
        <v>0</v>
      </c>
      <c r="I182" s="40">
        <f t="shared" si="2"/>
        <v>0</v>
      </c>
      <c r="J182" s="56">
        <f t="shared" si="3"/>
        <v>1</v>
      </c>
      <c r="K182" s="57">
        <f>($G182+$I182)*THONG_TIN_CHUNG!B$14</f>
        <v>10</v>
      </c>
      <c r="L182" s="75">
        <v>10</v>
      </c>
      <c r="M182" s="76"/>
    </row>
    <row r="183" spans="2:13" ht="96.75" customHeight="1">
      <c r="B183" s="28">
        <v>38</v>
      </c>
      <c r="C183" s="71" t="s">
        <v>526</v>
      </c>
      <c r="D183" s="71" t="s">
        <v>652</v>
      </c>
      <c r="E183" s="73"/>
      <c r="F183" s="71" t="s">
        <v>53</v>
      </c>
      <c r="G183" s="71">
        <v>1</v>
      </c>
      <c r="H183" s="28">
        <v>0</v>
      </c>
      <c r="I183" s="40">
        <f t="shared" si="2"/>
        <v>0</v>
      </c>
      <c r="J183" s="56">
        <f t="shared" si="3"/>
        <v>1</v>
      </c>
      <c r="K183" s="57">
        <f>($G183+$I183)*THONG_TIN_CHUNG!B$14</f>
        <v>10</v>
      </c>
      <c r="L183" s="75">
        <v>10</v>
      </c>
      <c r="M183" s="76"/>
    </row>
    <row r="184" spans="2:13" ht="96.75" customHeight="1">
      <c r="B184" s="28">
        <v>39</v>
      </c>
      <c r="C184" s="71" t="s">
        <v>529</v>
      </c>
      <c r="D184" s="71" t="s">
        <v>653</v>
      </c>
      <c r="E184" s="73"/>
      <c r="F184" s="71" t="s">
        <v>53</v>
      </c>
      <c r="G184" s="71">
        <v>1</v>
      </c>
      <c r="H184" s="28">
        <v>0</v>
      </c>
      <c r="I184" s="40">
        <f t="shared" si="2"/>
        <v>0</v>
      </c>
      <c r="J184" s="56">
        <f t="shared" si="3"/>
        <v>1</v>
      </c>
      <c r="K184" s="57">
        <f>($G184+$I184)*THONG_TIN_CHUNG!B$14</f>
        <v>10</v>
      </c>
      <c r="L184" s="75">
        <v>10</v>
      </c>
      <c r="M184" s="76"/>
    </row>
    <row r="185" spans="2:13" ht="96.75" customHeight="1">
      <c r="B185" s="28">
        <v>40</v>
      </c>
      <c r="C185" s="71" t="s">
        <v>532</v>
      </c>
      <c r="D185" s="71" t="s">
        <v>654</v>
      </c>
      <c r="E185" s="73"/>
      <c r="F185" s="71" t="s">
        <v>53</v>
      </c>
      <c r="G185" s="71">
        <v>1</v>
      </c>
      <c r="H185" s="28">
        <v>0</v>
      </c>
      <c r="I185" s="40">
        <f t="shared" si="2"/>
        <v>0</v>
      </c>
      <c r="J185" s="56">
        <f t="shared" si="3"/>
        <v>1</v>
      </c>
      <c r="K185" s="57">
        <f>($G185+$I185)*THONG_TIN_CHUNG!B$14</f>
        <v>10</v>
      </c>
      <c r="L185" s="75">
        <v>10</v>
      </c>
      <c r="M185" s="76"/>
    </row>
    <row r="186" spans="2:13" ht="96.75" customHeight="1">
      <c r="B186" s="28">
        <v>41</v>
      </c>
      <c r="C186" s="71" t="s">
        <v>566</v>
      </c>
      <c r="D186" s="71" t="s">
        <v>655</v>
      </c>
      <c r="E186" s="73"/>
      <c r="F186" s="71" t="s">
        <v>53</v>
      </c>
      <c r="G186" s="71">
        <v>1</v>
      </c>
      <c r="H186" s="28">
        <v>5</v>
      </c>
      <c r="I186" s="40">
        <f t="shared" si="2"/>
        <v>0.05</v>
      </c>
      <c r="J186" s="56">
        <f t="shared" si="3"/>
        <v>1.05</v>
      </c>
      <c r="K186" s="57">
        <f>($G186+$I186)*THONG_TIN_CHUNG!B$14</f>
        <v>10.5</v>
      </c>
      <c r="L186" s="58">
        <v>10</v>
      </c>
      <c r="M186" s="59"/>
    </row>
    <row r="187" spans="2:13" ht="96.75" customHeight="1">
      <c r="B187" s="28">
        <v>42</v>
      </c>
      <c r="C187" s="71" t="s">
        <v>541</v>
      </c>
      <c r="D187" s="71" t="s">
        <v>656</v>
      </c>
      <c r="E187" s="73"/>
      <c r="F187" s="71" t="s">
        <v>53</v>
      </c>
      <c r="G187" s="71">
        <v>1</v>
      </c>
      <c r="H187" s="28">
        <v>0</v>
      </c>
      <c r="I187" s="40">
        <f t="shared" si="2"/>
        <v>0</v>
      </c>
      <c r="J187" s="56">
        <f t="shared" si="3"/>
        <v>1</v>
      </c>
      <c r="K187" s="57">
        <f>($G187+$I187)*THONG_TIN_CHUNG!B$14</f>
        <v>10</v>
      </c>
      <c r="L187" s="58">
        <v>10</v>
      </c>
      <c r="M187" s="59"/>
    </row>
    <row r="188" spans="2:13" ht="96.75" customHeight="1">
      <c r="B188" s="28">
        <v>43</v>
      </c>
      <c r="C188" s="79" t="s">
        <v>657</v>
      </c>
      <c r="D188" s="79" t="s">
        <v>658</v>
      </c>
      <c r="E188" s="80"/>
      <c r="F188" s="79" t="s">
        <v>53</v>
      </c>
      <c r="G188" s="79">
        <v>0</v>
      </c>
      <c r="H188" s="28">
        <v>0</v>
      </c>
      <c r="I188" s="40">
        <f t="shared" si="2"/>
        <v>0</v>
      </c>
      <c r="J188" s="56">
        <f t="shared" si="3"/>
        <v>0</v>
      </c>
      <c r="K188" s="57">
        <f>($G188+$I188)*THONG_TIN_CHUNG!B$14</f>
        <v>0</v>
      </c>
      <c r="L188" s="58">
        <v>0</v>
      </c>
      <c r="M188" s="59"/>
    </row>
    <row r="189" spans="2:13" ht="96.75" customHeight="1">
      <c r="B189" s="28">
        <v>44</v>
      </c>
      <c r="C189" s="79" t="s">
        <v>659</v>
      </c>
      <c r="D189" s="79" t="s">
        <v>660</v>
      </c>
      <c r="E189" s="80"/>
      <c r="F189" s="79" t="s">
        <v>53</v>
      </c>
      <c r="G189" s="79">
        <v>0</v>
      </c>
      <c r="H189" s="28">
        <v>0</v>
      </c>
      <c r="I189" s="40">
        <f t="shared" si="2"/>
        <v>0</v>
      </c>
      <c r="J189" s="56">
        <f t="shared" si="3"/>
        <v>0</v>
      </c>
      <c r="K189" s="57">
        <f>($G189+$I189)*THONG_TIN_CHUNG!B$14</f>
        <v>0</v>
      </c>
      <c r="L189" s="58">
        <v>0</v>
      </c>
      <c r="M189" s="59"/>
    </row>
    <row r="190" spans="2:13" ht="96.75" customHeight="1">
      <c r="B190" s="28">
        <v>45</v>
      </c>
      <c r="C190" s="71" t="s">
        <v>546</v>
      </c>
      <c r="D190" s="71" t="s">
        <v>661</v>
      </c>
      <c r="E190" s="73"/>
      <c r="F190" s="71" t="s">
        <v>53</v>
      </c>
      <c r="G190" s="71">
        <v>1</v>
      </c>
      <c r="H190" s="28">
        <v>5</v>
      </c>
      <c r="I190" s="40">
        <f t="shared" si="2"/>
        <v>0.05</v>
      </c>
      <c r="J190" s="56">
        <f t="shared" si="3"/>
        <v>1.05</v>
      </c>
      <c r="K190" s="57">
        <f>($G190+$I190)*THONG_TIN_CHUNG!B$14</f>
        <v>10.5</v>
      </c>
      <c r="L190" s="58">
        <v>10</v>
      </c>
      <c r="M190" s="59"/>
    </row>
    <row r="191" spans="2:13" ht="96.75" customHeight="1">
      <c r="B191" s="28">
        <v>46</v>
      </c>
      <c r="C191" s="71" t="s">
        <v>545</v>
      </c>
      <c r="D191" s="71" t="s">
        <v>662</v>
      </c>
      <c r="E191" s="73"/>
      <c r="F191" s="71" t="s">
        <v>53</v>
      </c>
      <c r="G191" s="71">
        <v>2</v>
      </c>
      <c r="H191" s="28">
        <v>5</v>
      </c>
      <c r="I191" s="40">
        <f t="shared" si="2"/>
        <v>0.1</v>
      </c>
      <c r="J191" s="56">
        <f t="shared" si="3"/>
        <v>2.1</v>
      </c>
      <c r="K191" s="57">
        <f>($G191+$I191)*THONG_TIN_CHUNG!B$14</f>
        <v>21</v>
      </c>
      <c r="L191" s="77">
        <v>10</v>
      </c>
      <c r="M191" s="78"/>
    </row>
    <row r="192" spans="2:13" ht="96.75" customHeight="1">
      <c r="B192" s="28">
        <v>47</v>
      </c>
      <c r="C192" s="71" t="s">
        <v>115</v>
      </c>
      <c r="D192" s="71" t="s">
        <v>449</v>
      </c>
      <c r="E192" s="73"/>
      <c r="F192" s="71" t="s">
        <v>53</v>
      </c>
      <c r="G192" s="71">
        <v>2</v>
      </c>
      <c r="H192" s="28">
        <v>5</v>
      </c>
      <c r="I192" s="40">
        <f t="shared" si="2"/>
        <v>0.1</v>
      </c>
      <c r="J192" s="56">
        <f t="shared" si="3"/>
        <v>2.1</v>
      </c>
      <c r="K192" s="57">
        <f>($G192+$I192)*THONG_TIN_CHUNG!B$14</f>
        <v>21</v>
      </c>
      <c r="L192" s="77">
        <v>10</v>
      </c>
      <c r="M192" s="78"/>
    </row>
    <row r="193" spans="2:13" ht="96.75" customHeight="1">
      <c r="B193" s="28">
        <v>48</v>
      </c>
      <c r="C193" s="71" t="s">
        <v>547</v>
      </c>
      <c r="D193" s="71" t="s">
        <v>663</v>
      </c>
      <c r="E193" s="73"/>
      <c r="F193" s="71" t="s">
        <v>53</v>
      </c>
      <c r="G193" s="71">
        <v>1</v>
      </c>
      <c r="H193" s="28">
        <v>5</v>
      </c>
      <c r="I193" s="40">
        <f t="shared" si="2"/>
        <v>0.05</v>
      </c>
      <c r="J193" s="56">
        <f t="shared" si="3"/>
        <v>1.05</v>
      </c>
      <c r="K193" s="57">
        <f>($G193+$I193)*THONG_TIN_CHUNG!B$14</f>
        <v>10.5</v>
      </c>
      <c r="L193" s="58">
        <v>10</v>
      </c>
      <c r="M193" s="59"/>
    </row>
    <row r="194" spans="2:13" ht="96.75" customHeight="1">
      <c r="B194" s="28">
        <v>49</v>
      </c>
      <c r="C194" s="71" t="s">
        <v>61</v>
      </c>
      <c r="D194" s="71" t="s">
        <v>447</v>
      </c>
      <c r="E194" s="73"/>
      <c r="F194" s="71" t="s">
        <v>53</v>
      </c>
      <c r="G194" s="71">
        <v>6</v>
      </c>
      <c r="H194" s="28">
        <v>0</v>
      </c>
      <c r="I194" s="40">
        <f t="shared" si="2"/>
        <v>0</v>
      </c>
      <c r="J194" s="56">
        <f t="shared" si="3"/>
        <v>6</v>
      </c>
      <c r="K194" s="57">
        <f>($G194+$I194)*THONG_TIN_CHUNG!B$14</f>
        <v>60</v>
      </c>
      <c r="L194" s="102">
        <f>20+40</f>
        <v>60</v>
      </c>
      <c r="M194" s="103"/>
    </row>
    <row r="195" spans="2:13" ht="96.75" customHeight="1">
      <c r="B195" s="28">
        <v>50</v>
      </c>
      <c r="C195" s="71" t="s">
        <v>165</v>
      </c>
      <c r="D195" s="71" t="s">
        <v>290</v>
      </c>
      <c r="E195" s="73"/>
      <c r="F195" s="71" t="s">
        <v>53</v>
      </c>
      <c r="G195" s="71">
        <v>1</v>
      </c>
      <c r="H195" s="28">
        <v>0</v>
      </c>
      <c r="I195" s="40">
        <f t="shared" si="2"/>
        <v>0</v>
      </c>
      <c r="J195" s="56">
        <f t="shared" si="3"/>
        <v>1</v>
      </c>
      <c r="K195" s="57">
        <f>($G195+$I195)*THONG_TIN_CHUNG!B$14</f>
        <v>10</v>
      </c>
      <c r="L195" s="58">
        <f>10-5</f>
        <v>5</v>
      </c>
      <c r="M195" s="59"/>
    </row>
    <row r="196" spans="2:13" ht="96.75" customHeight="1">
      <c r="B196" s="28">
        <v>51</v>
      </c>
      <c r="C196" s="71" t="s">
        <v>158</v>
      </c>
      <c r="D196" s="71" t="s">
        <v>291</v>
      </c>
      <c r="E196" s="73"/>
      <c r="F196" s="71" t="s">
        <v>53</v>
      </c>
      <c r="G196" s="71">
        <v>4</v>
      </c>
      <c r="H196" s="28">
        <v>0</v>
      </c>
      <c r="I196" s="40">
        <f t="shared" si="2"/>
        <v>0</v>
      </c>
      <c r="J196" s="56">
        <f t="shared" si="3"/>
        <v>4</v>
      </c>
      <c r="K196" s="57">
        <f>($G196+$I196)*THONG_TIN_CHUNG!B$14</f>
        <v>40</v>
      </c>
      <c r="L196" s="77">
        <v>0</v>
      </c>
      <c r="M196" s="78" t="s">
        <v>646</v>
      </c>
    </row>
    <row r="197" spans="2:13" ht="96.75" customHeight="1">
      <c r="B197" s="28">
        <v>52</v>
      </c>
      <c r="C197" s="71" t="s">
        <v>161</v>
      </c>
      <c r="D197" s="71" t="s">
        <v>292</v>
      </c>
      <c r="E197" s="73"/>
      <c r="F197" s="71" t="s">
        <v>53</v>
      </c>
      <c r="G197" s="71">
        <v>1</v>
      </c>
      <c r="H197" s="28">
        <v>5</v>
      </c>
      <c r="I197" s="40">
        <f t="shared" si="2"/>
        <v>0.05</v>
      </c>
      <c r="J197" s="56">
        <f t="shared" si="3"/>
        <v>1.05</v>
      </c>
      <c r="K197" s="57">
        <f>($G197+$I197)*THONG_TIN_CHUNG!B$14</f>
        <v>10.5</v>
      </c>
      <c r="L197" s="58">
        <v>10</v>
      </c>
      <c r="M197" s="59"/>
    </row>
    <row r="198" spans="2:13" ht="96.75" customHeight="1">
      <c r="B198" s="28">
        <v>53</v>
      </c>
      <c r="C198" s="71" t="s">
        <v>536</v>
      </c>
      <c r="D198" s="71" t="s">
        <v>665</v>
      </c>
      <c r="E198" s="73"/>
      <c r="F198" s="71" t="s">
        <v>53</v>
      </c>
      <c r="G198" s="71">
        <v>1</v>
      </c>
      <c r="H198" s="28">
        <v>5</v>
      </c>
      <c r="I198" s="40">
        <f t="shared" si="2"/>
        <v>0.05</v>
      </c>
      <c r="J198" s="56">
        <f t="shared" si="3"/>
        <v>1.05</v>
      </c>
      <c r="K198" s="57">
        <f>($G198+$I198)*THONG_TIN_CHUNG!B$14</f>
        <v>10.5</v>
      </c>
      <c r="L198" s="75">
        <v>10</v>
      </c>
      <c r="M198" s="76"/>
    </row>
    <row r="199" spans="2:13" ht="96.75" customHeight="1">
      <c r="B199" s="28">
        <v>54</v>
      </c>
      <c r="C199" s="71" t="s">
        <v>562</v>
      </c>
      <c r="D199" s="71" t="s">
        <v>666</v>
      </c>
      <c r="E199" s="73"/>
      <c r="F199" s="71" t="s">
        <v>53</v>
      </c>
      <c r="G199" s="71">
        <v>1</v>
      </c>
      <c r="H199" s="28">
        <v>0</v>
      </c>
      <c r="I199" s="40">
        <f t="shared" si="2"/>
        <v>0</v>
      </c>
      <c r="J199" s="56">
        <f t="shared" si="3"/>
        <v>1</v>
      </c>
      <c r="K199" s="57">
        <f>($G199+$I199)*THONG_TIN_CHUNG!B$14</f>
        <v>10</v>
      </c>
      <c r="L199" s="77">
        <v>0</v>
      </c>
      <c r="M199" s="78" t="s">
        <v>646</v>
      </c>
    </row>
    <row r="200" spans="2:13" ht="96.75" customHeight="1">
      <c r="B200" s="28">
        <v>55</v>
      </c>
      <c r="C200" s="71" t="s">
        <v>561</v>
      </c>
      <c r="D200" s="71" t="s">
        <v>667</v>
      </c>
      <c r="E200" s="73"/>
      <c r="F200" s="71" t="s">
        <v>53</v>
      </c>
      <c r="G200" s="71">
        <v>1</v>
      </c>
      <c r="H200" s="28">
        <v>5</v>
      </c>
      <c r="I200" s="40">
        <f t="shared" si="2"/>
        <v>0.05</v>
      </c>
      <c r="J200" s="56">
        <f t="shared" si="3"/>
        <v>1.05</v>
      </c>
      <c r="K200" s="57">
        <f>($G200+$I200)*THONG_TIN_CHUNG!B$14</f>
        <v>10.5</v>
      </c>
      <c r="L200" s="58">
        <v>10</v>
      </c>
      <c r="M200" s="59"/>
    </row>
    <row r="201" spans="2:13" ht="96.75" customHeight="1">
      <c r="B201" s="28">
        <v>56</v>
      </c>
      <c r="C201" s="71" t="s">
        <v>527</v>
      </c>
      <c r="D201" s="71" t="s">
        <v>668</v>
      </c>
      <c r="E201" s="73"/>
      <c r="F201" s="71" t="s">
        <v>53</v>
      </c>
      <c r="G201" s="71">
        <v>1</v>
      </c>
      <c r="H201" s="28">
        <v>5</v>
      </c>
      <c r="I201" s="40">
        <f t="shared" si="2"/>
        <v>0.05</v>
      </c>
      <c r="J201" s="56">
        <f t="shared" si="3"/>
        <v>1.05</v>
      </c>
      <c r="K201" s="57">
        <f>($G201+$I201)*THONG_TIN_CHUNG!B$14</f>
        <v>10.5</v>
      </c>
      <c r="L201" s="75">
        <v>10</v>
      </c>
      <c r="M201" s="76"/>
    </row>
    <row r="202" spans="2:13" ht="96.75" customHeight="1">
      <c r="B202" s="28">
        <v>57</v>
      </c>
      <c r="C202" s="71" t="s">
        <v>525</v>
      </c>
      <c r="D202" s="71" t="s">
        <v>669</v>
      </c>
      <c r="E202" s="73"/>
      <c r="F202" s="71" t="s">
        <v>53</v>
      </c>
      <c r="G202" s="71">
        <v>1</v>
      </c>
      <c r="H202" s="28">
        <v>0</v>
      </c>
      <c r="I202" s="40">
        <f t="shared" si="2"/>
        <v>0</v>
      </c>
      <c r="J202" s="56">
        <f t="shared" si="3"/>
        <v>1</v>
      </c>
      <c r="K202" s="57">
        <f>($G202+$I202)*THONG_TIN_CHUNG!B$14</f>
        <v>10</v>
      </c>
      <c r="L202" s="75">
        <v>10</v>
      </c>
      <c r="M202" s="76"/>
    </row>
    <row r="203" spans="2:13" ht="96.75" customHeight="1">
      <c r="B203" s="28"/>
      <c r="C203" s="71" t="s">
        <v>548</v>
      </c>
      <c r="D203" s="71" t="s">
        <v>670</v>
      </c>
      <c r="E203" s="73"/>
      <c r="F203" s="71" t="s">
        <v>53</v>
      </c>
      <c r="G203" s="71">
        <v>1</v>
      </c>
      <c r="H203" s="28">
        <v>0</v>
      </c>
      <c r="I203" s="40">
        <f t="shared" si="2"/>
        <v>0</v>
      </c>
      <c r="J203" s="56">
        <f t="shared" si="3"/>
        <v>1</v>
      </c>
      <c r="K203" s="57">
        <f>($G203+$I203)*THONG_TIN_CHUNG!B$14</f>
        <v>10</v>
      </c>
      <c r="L203" s="58">
        <v>10</v>
      </c>
      <c r="M203" s="59"/>
    </row>
    <row r="204" spans="2:13" ht="96.75" customHeight="1">
      <c r="B204" s="28"/>
      <c r="C204" s="71" t="s">
        <v>569</v>
      </c>
      <c r="D204" s="71">
        <v>700</v>
      </c>
      <c r="E204" s="73"/>
      <c r="F204" s="71"/>
      <c r="G204" s="71">
        <v>0</v>
      </c>
      <c r="H204" s="28">
        <v>5</v>
      </c>
      <c r="I204" s="40">
        <f t="shared" si="2"/>
        <v>0</v>
      </c>
      <c r="J204" s="155">
        <v>1</v>
      </c>
      <c r="K204" s="58">
        <v>10</v>
      </c>
      <c r="L204" s="58">
        <v>10</v>
      </c>
      <c r="M204" s="59" t="s">
        <v>671</v>
      </c>
    </row>
    <row r="205" spans="2:13" ht="96.75" customHeight="1">
      <c r="B205" s="28"/>
      <c r="C205" s="71" t="s">
        <v>557</v>
      </c>
      <c r="D205" s="71">
        <v>704</v>
      </c>
      <c r="E205" s="73"/>
      <c r="F205" s="71"/>
      <c r="G205" s="71">
        <v>2</v>
      </c>
      <c r="H205" s="28">
        <v>5</v>
      </c>
      <c r="I205" s="40">
        <f t="shared" si="2"/>
        <v>0.1</v>
      </c>
      <c r="J205" s="56">
        <f t="shared" ref="J205:J1060" si="4">$G205+$I205</f>
        <v>2.1</v>
      </c>
      <c r="K205" s="57">
        <f>($G205+$I205)*THONG_TIN_CHUNG!B$14</f>
        <v>21</v>
      </c>
      <c r="L205" s="77">
        <f>30-10</f>
        <v>20</v>
      </c>
      <c r="M205" s="59"/>
    </row>
    <row r="206" spans="2:13" ht="96.75" customHeight="1">
      <c r="B206" s="28"/>
      <c r="C206" s="71" t="s">
        <v>672</v>
      </c>
      <c r="D206" s="71"/>
      <c r="E206" s="73"/>
      <c r="F206" s="71"/>
      <c r="G206" s="71">
        <v>1</v>
      </c>
      <c r="H206" s="28">
        <v>5</v>
      </c>
      <c r="I206" s="40">
        <f t="shared" si="2"/>
        <v>0.05</v>
      </c>
      <c r="J206" s="56">
        <f t="shared" si="4"/>
        <v>1.05</v>
      </c>
      <c r="K206" s="57">
        <f>($G206+$I206)*THONG_TIN_CHUNG!B$14</f>
        <v>10.5</v>
      </c>
      <c r="L206" s="102">
        <v>10</v>
      </c>
      <c r="M206" s="103"/>
    </row>
    <row r="207" spans="2:13" ht="96.75" customHeight="1">
      <c r="B207" s="28"/>
      <c r="C207" s="71" t="s">
        <v>569</v>
      </c>
      <c r="D207" s="71">
        <v>700</v>
      </c>
      <c r="E207" s="73"/>
      <c r="F207" s="71" t="s">
        <v>53</v>
      </c>
      <c r="G207" s="71">
        <v>1</v>
      </c>
      <c r="H207" s="28">
        <v>5</v>
      </c>
      <c r="I207" s="40">
        <f t="shared" si="2"/>
        <v>0.05</v>
      </c>
      <c r="J207" s="56">
        <f t="shared" si="4"/>
        <v>1.05</v>
      </c>
      <c r="K207" s="57">
        <f>($G207+$I207)*THONG_TIN_CHUNG!B$14</f>
        <v>10.5</v>
      </c>
      <c r="L207" s="102">
        <v>10</v>
      </c>
      <c r="M207" s="103"/>
    </row>
    <row r="208" spans="2:13" ht="96.75" customHeight="1">
      <c r="B208" s="28"/>
      <c r="C208" s="79" t="s">
        <v>570</v>
      </c>
      <c r="D208" s="79">
        <v>702</v>
      </c>
      <c r="E208" s="80"/>
      <c r="F208" s="79"/>
      <c r="G208" s="79">
        <v>1</v>
      </c>
      <c r="H208" s="28">
        <v>5</v>
      </c>
      <c r="I208" s="40">
        <f t="shared" si="2"/>
        <v>0.05</v>
      </c>
      <c r="J208" s="56">
        <f t="shared" si="4"/>
        <v>1.05</v>
      </c>
      <c r="K208" s="57">
        <f>($G208+$I208)*THONG_TIN_CHUNG!B$14</f>
        <v>10.5</v>
      </c>
      <c r="L208" s="102">
        <v>10</v>
      </c>
      <c r="M208" s="103"/>
    </row>
    <row r="209" spans="2:13" ht="96.75" customHeight="1">
      <c r="B209" s="28"/>
      <c r="C209" s="71" t="s">
        <v>570</v>
      </c>
      <c r="D209" s="71" t="s">
        <v>673</v>
      </c>
      <c r="E209" s="73"/>
      <c r="F209" s="71" t="s">
        <v>53</v>
      </c>
      <c r="G209" s="71">
        <v>1</v>
      </c>
      <c r="H209" s="28">
        <v>5</v>
      </c>
      <c r="I209" s="40">
        <f t="shared" si="2"/>
        <v>0.05</v>
      </c>
      <c r="J209" s="56">
        <f t="shared" si="4"/>
        <v>1.05</v>
      </c>
      <c r="K209" s="57">
        <f>($G209+$I209)*THONG_TIN_CHUNG!B$14</f>
        <v>10.5</v>
      </c>
      <c r="L209" s="77">
        <v>10</v>
      </c>
      <c r="M209" s="59"/>
    </row>
    <row r="210" spans="2:13" ht="96.75" customHeight="1">
      <c r="B210" s="28"/>
      <c r="C210" s="28"/>
      <c r="D210" s="28"/>
      <c r="E210" s="39"/>
      <c r="F210" s="28"/>
      <c r="G210" s="28"/>
      <c r="H210" s="28">
        <v>5</v>
      </c>
      <c r="I210" s="40">
        <f t="shared" si="2"/>
        <v>0</v>
      </c>
      <c r="J210" s="56">
        <f t="shared" si="4"/>
        <v>0</v>
      </c>
      <c r="K210" s="57">
        <f>($G210+$I210)*THONG_TIN_CHUNG!B$14</f>
        <v>0</v>
      </c>
      <c r="L210" s="58">
        <v>0</v>
      </c>
      <c r="M210" s="59"/>
    </row>
    <row r="211" spans="2:13" ht="96.75" customHeight="1">
      <c r="B211" s="28"/>
      <c r="C211" s="28"/>
      <c r="D211" s="28"/>
      <c r="E211" s="39"/>
      <c r="F211" s="28"/>
      <c r="G211" s="28"/>
      <c r="H211" s="28">
        <v>5</v>
      </c>
      <c r="I211" s="40">
        <f t="shared" si="2"/>
        <v>0</v>
      </c>
      <c r="J211" s="56">
        <f t="shared" si="4"/>
        <v>0</v>
      </c>
      <c r="K211" s="57">
        <f>($G211+$I211)*THONG_TIN_CHUNG!B$14</f>
        <v>0</v>
      </c>
      <c r="L211" s="58">
        <v>0</v>
      </c>
      <c r="M211" s="59"/>
    </row>
    <row r="212" spans="2:13" ht="96.75" customHeight="1">
      <c r="B212" s="28"/>
      <c r="C212" s="28"/>
      <c r="D212" s="28"/>
      <c r="E212" s="39"/>
      <c r="F212" s="28"/>
      <c r="G212" s="28"/>
      <c r="H212" s="28">
        <v>5</v>
      </c>
      <c r="I212" s="40">
        <f t="shared" si="2"/>
        <v>0</v>
      </c>
      <c r="J212" s="56">
        <f t="shared" si="4"/>
        <v>0</v>
      </c>
      <c r="K212" s="57">
        <f>($G212+$I212)*THONG_TIN_CHUNG!B$14</f>
        <v>0</v>
      </c>
      <c r="L212" s="58">
        <v>0</v>
      </c>
      <c r="M212" s="59"/>
    </row>
    <row r="213" spans="2:13" ht="96.75" customHeight="1">
      <c r="B213" s="28"/>
      <c r="C213" s="28"/>
      <c r="D213" s="28"/>
      <c r="E213" s="39"/>
      <c r="F213" s="28"/>
      <c r="G213" s="28"/>
      <c r="H213" s="28">
        <v>5</v>
      </c>
      <c r="I213" s="40">
        <f t="shared" si="2"/>
        <v>0</v>
      </c>
      <c r="J213" s="56">
        <f t="shared" si="4"/>
        <v>0</v>
      </c>
      <c r="K213" s="57">
        <f>($G213+$I213)*THONG_TIN_CHUNG!B$14</f>
        <v>0</v>
      </c>
      <c r="L213" s="58">
        <v>0</v>
      </c>
      <c r="M213" s="59"/>
    </row>
    <row r="214" spans="2:13" ht="96.75" customHeight="1">
      <c r="B214" s="28"/>
      <c r="C214" s="28"/>
      <c r="D214" s="28"/>
      <c r="E214" s="39"/>
      <c r="F214" s="28"/>
      <c r="G214" s="28"/>
      <c r="H214" s="28">
        <v>5</v>
      </c>
      <c r="I214" s="40">
        <f t="shared" si="2"/>
        <v>0</v>
      </c>
      <c r="J214" s="56">
        <f t="shared" si="4"/>
        <v>0</v>
      </c>
      <c r="K214" s="57">
        <f>($G214+$I214)*THONG_TIN_CHUNG!B$14</f>
        <v>0</v>
      </c>
      <c r="L214" s="58">
        <v>0</v>
      </c>
      <c r="M214" s="59"/>
    </row>
    <row r="215" spans="2:13" ht="96.75" customHeight="1">
      <c r="B215" s="28"/>
      <c r="C215" s="28"/>
      <c r="D215" s="28"/>
      <c r="E215" s="39"/>
      <c r="F215" s="28"/>
      <c r="G215" s="28"/>
      <c r="H215" s="28">
        <v>5</v>
      </c>
      <c r="I215" s="40">
        <f t="shared" si="2"/>
        <v>0</v>
      </c>
      <c r="J215" s="56">
        <f t="shared" si="4"/>
        <v>0</v>
      </c>
      <c r="K215" s="57">
        <f>($G215+$I215)*THONG_TIN_CHUNG!B$14</f>
        <v>0</v>
      </c>
      <c r="L215" s="58">
        <v>0</v>
      </c>
      <c r="M215" s="59"/>
    </row>
    <row r="216" spans="2:13" ht="96.75" customHeight="1">
      <c r="B216" s="28"/>
      <c r="C216" s="28"/>
      <c r="D216" s="28"/>
      <c r="E216" s="39"/>
      <c r="F216" s="28"/>
      <c r="G216" s="28"/>
      <c r="H216" s="28">
        <v>5</v>
      </c>
      <c r="I216" s="40">
        <f t="shared" si="2"/>
        <v>0</v>
      </c>
      <c r="J216" s="56">
        <f t="shared" si="4"/>
        <v>0</v>
      </c>
      <c r="K216" s="57">
        <f>($G216+$I216)*THONG_TIN_CHUNG!B$14</f>
        <v>0</v>
      </c>
      <c r="L216" s="58">
        <v>0</v>
      </c>
      <c r="M216" s="59"/>
    </row>
    <row r="217" spans="2:13" ht="96.75" customHeight="1">
      <c r="B217" s="28"/>
      <c r="C217" s="28"/>
      <c r="D217" s="28"/>
      <c r="E217" s="39"/>
      <c r="F217" s="28"/>
      <c r="G217" s="28"/>
      <c r="H217" s="28">
        <v>5</v>
      </c>
      <c r="I217" s="40">
        <f t="shared" si="2"/>
        <v>0</v>
      </c>
      <c r="J217" s="56">
        <f t="shared" si="4"/>
        <v>0</v>
      </c>
      <c r="K217" s="57">
        <f>($G217+$I217)*THONG_TIN_CHUNG!B$14</f>
        <v>0</v>
      </c>
      <c r="L217" s="58">
        <v>0</v>
      </c>
      <c r="M217" s="59"/>
    </row>
    <row r="218" spans="2:13" ht="96.75" customHeight="1">
      <c r="B218" s="28"/>
      <c r="C218" s="28"/>
      <c r="D218" s="28"/>
      <c r="E218" s="39"/>
      <c r="F218" s="28"/>
      <c r="G218" s="28"/>
      <c r="H218" s="28">
        <v>5</v>
      </c>
      <c r="I218" s="40">
        <f t="shared" si="2"/>
        <v>0</v>
      </c>
      <c r="J218" s="56">
        <f t="shared" si="4"/>
        <v>0</v>
      </c>
      <c r="K218" s="57">
        <f>($G218+$I218)*THONG_TIN_CHUNG!B$14</f>
        <v>0</v>
      </c>
      <c r="L218" s="58">
        <v>0</v>
      </c>
      <c r="M218" s="59"/>
    </row>
    <row r="219" spans="2:13" ht="96.75" customHeight="1">
      <c r="B219" s="28"/>
      <c r="C219" s="28"/>
      <c r="D219" s="28"/>
      <c r="E219" s="39"/>
      <c r="F219" s="28"/>
      <c r="G219" s="28"/>
      <c r="H219" s="28">
        <v>5</v>
      </c>
      <c r="I219" s="40">
        <f t="shared" si="2"/>
        <v>0</v>
      </c>
      <c r="J219" s="56">
        <f t="shared" si="4"/>
        <v>0</v>
      </c>
      <c r="K219" s="57">
        <f>($G219+$I219)*THONG_TIN_CHUNG!B$14</f>
        <v>0</v>
      </c>
      <c r="L219" s="58">
        <v>0</v>
      </c>
      <c r="M219" s="59"/>
    </row>
    <row r="220" spans="2:13" ht="96.75" customHeight="1">
      <c r="B220" s="28"/>
      <c r="C220" s="28"/>
      <c r="D220" s="28"/>
      <c r="E220" s="39"/>
      <c r="F220" s="28"/>
      <c r="G220" s="28"/>
      <c r="H220" s="28">
        <v>5</v>
      </c>
      <c r="I220" s="40">
        <f t="shared" si="2"/>
        <v>0</v>
      </c>
      <c r="J220" s="56">
        <f t="shared" si="4"/>
        <v>0</v>
      </c>
      <c r="K220" s="57">
        <f>($G220+$I220)*THONG_TIN_CHUNG!B$14</f>
        <v>0</v>
      </c>
      <c r="L220" s="58">
        <v>0</v>
      </c>
      <c r="M220" s="59"/>
    </row>
    <row r="221" spans="2:13" ht="96.75" customHeight="1">
      <c r="B221" s="28"/>
      <c r="C221" s="28"/>
      <c r="D221" s="28"/>
      <c r="E221" s="39"/>
      <c r="F221" s="28"/>
      <c r="G221" s="28"/>
      <c r="H221" s="28">
        <v>5</v>
      </c>
      <c r="I221" s="40">
        <f t="shared" si="2"/>
        <v>0</v>
      </c>
      <c r="J221" s="56">
        <f t="shared" si="4"/>
        <v>0</v>
      </c>
      <c r="K221" s="57">
        <f>($G221+$I221)*THONG_TIN_CHUNG!B$14</f>
        <v>0</v>
      </c>
      <c r="L221" s="58">
        <v>0</v>
      </c>
      <c r="M221" s="59"/>
    </row>
    <row r="222" spans="2:13" ht="96.75" customHeight="1">
      <c r="B222" s="28"/>
      <c r="C222" s="28"/>
      <c r="D222" s="28"/>
      <c r="E222" s="39"/>
      <c r="F222" s="28"/>
      <c r="G222" s="28"/>
      <c r="H222" s="28">
        <v>5</v>
      </c>
      <c r="I222" s="40">
        <f t="shared" si="2"/>
        <v>0</v>
      </c>
      <c r="J222" s="56">
        <f t="shared" si="4"/>
        <v>0</v>
      </c>
      <c r="K222" s="57">
        <f>($G222+$I222)*THONG_TIN_CHUNG!B$14</f>
        <v>0</v>
      </c>
      <c r="L222" s="58">
        <v>0</v>
      </c>
      <c r="M222" s="59"/>
    </row>
    <row r="223" spans="2:13" ht="96.75" customHeight="1">
      <c r="B223" s="28"/>
      <c r="C223" s="28"/>
      <c r="D223" s="28"/>
      <c r="E223" s="39"/>
      <c r="F223" s="28"/>
      <c r="G223" s="28"/>
      <c r="H223" s="28">
        <v>5</v>
      </c>
      <c r="I223" s="40">
        <f t="shared" si="2"/>
        <v>0</v>
      </c>
      <c r="J223" s="56">
        <f t="shared" si="4"/>
        <v>0</v>
      </c>
      <c r="K223" s="57">
        <f>($G223+$I223)*THONG_TIN_CHUNG!B$14</f>
        <v>0</v>
      </c>
      <c r="L223" s="58">
        <v>0</v>
      </c>
      <c r="M223" s="59"/>
    </row>
    <row r="224" spans="2:13" ht="96.75" customHeight="1">
      <c r="B224" s="28"/>
      <c r="C224" s="28"/>
      <c r="D224" s="28"/>
      <c r="E224" s="39"/>
      <c r="F224" s="28"/>
      <c r="G224" s="28"/>
      <c r="H224" s="28">
        <v>5</v>
      </c>
      <c r="I224" s="40">
        <f t="shared" si="2"/>
        <v>0</v>
      </c>
      <c r="J224" s="56">
        <f t="shared" si="4"/>
        <v>0</v>
      </c>
      <c r="K224" s="57">
        <f>($G224+$I224)*THONG_TIN_CHUNG!B$14</f>
        <v>0</v>
      </c>
      <c r="L224" s="58">
        <v>0</v>
      </c>
      <c r="M224" s="59"/>
    </row>
    <row r="225" spans="2:13" ht="96.75" customHeight="1">
      <c r="B225" s="28"/>
      <c r="C225" s="28"/>
      <c r="D225" s="28"/>
      <c r="E225" s="39"/>
      <c r="F225" s="28"/>
      <c r="G225" s="28"/>
      <c r="H225" s="28">
        <v>5</v>
      </c>
      <c r="I225" s="40">
        <f t="shared" si="2"/>
        <v>0</v>
      </c>
      <c r="J225" s="56">
        <f t="shared" si="4"/>
        <v>0</v>
      </c>
      <c r="K225" s="57">
        <f>($G225+$I225)*THONG_TIN_CHUNG!B$14</f>
        <v>0</v>
      </c>
      <c r="L225" s="58">
        <v>0</v>
      </c>
      <c r="M225" s="59"/>
    </row>
    <row r="226" spans="2:13" ht="96.75" customHeight="1">
      <c r="B226" s="28"/>
      <c r="C226" s="28"/>
      <c r="D226" s="28"/>
      <c r="E226" s="39"/>
      <c r="F226" s="28"/>
      <c r="G226" s="28"/>
      <c r="H226" s="28">
        <v>5</v>
      </c>
      <c r="I226" s="40">
        <f t="shared" si="2"/>
        <v>0</v>
      </c>
      <c r="J226" s="56">
        <f t="shared" si="4"/>
        <v>0</v>
      </c>
      <c r="K226" s="57">
        <f>($G226+$I226)*THONG_TIN_CHUNG!B$14</f>
        <v>0</v>
      </c>
      <c r="L226" s="58">
        <v>0</v>
      </c>
      <c r="M226" s="59"/>
    </row>
    <row r="227" spans="2:13" ht="96.75" customHeight="1">
      <c r="B227" s="28"/>
      <c r="C227" s="28"/>
      <c r="D227" s="28"/>
      <c r="E227" s="39"/>
      <c r="F227" s="28"/>
      <c r="G227" s="28"/>
      <c r="H227" s="28">
        <v>5</v>
      </c>
      <c r="I227" s="40">
        <f t="shared" si="2"/>
        <v>0</v>
      </c>
      <c r="J227" s="56">
        <f t="shared" si="4"/>
        <v>0</v>
      </c>
      <c r="K227" s="57">
        <f>($G227+$I227)*THONG_TIN_CHUNG!B$14</f>
        <v>0</v>
      </c>
      <c r="L227" s="58">
        <v>0</v>
      </c>
      <c r="M227" s="59"/>
    </row>
    <row r="228" spans="2:13" ht="96.75" customHeight="1">
      <c r="B228" s="28"/>
      <c r="C228" s="28"/>
      <c r="D228" s="28"/>
      <c r="E228" s="39"/>
      <c r="F228" s="28"/>
      <c r="G228" s="28"/>
      <c r="H228" s="28">
        <v>5</v>
      </c>
      <c r="I228" s="40">
        <f t="shared" si="2"/>
        <v>0</v>
      </c>
      <c r="J228" s="56">
        <f t="shared" si="4"/>
        <v>0</v>
      </c>
      <c r="K228" s="57">
        <f>($G228+$I228)*THONG_TIN_CHUNG!B$14</f>
        <v>0</v>
      </c>
      <c r="L228" s="58">
        <v>0</v>
      </c>
      <c r="M228" s="59"/>
    </row>
    <row r="229" spans="2:13" ht="96.75" customHeight="1">
      <c r="B229" s="28"/>
      <c r="C229" s="28"/>
      <c r="D229" s="28"/>
      <c r="E229" s="39"/>
      <c r="F229" s="28"/>
      <c r="G229" s="28"/>
      <c r="H229" s="28">
        <v>5</v>
      </c>
      <c r="I229" s="40">
        <f t="shared" si="2"/>
        <v>0</v>
      </c>
      <c r="J229" s="56">
        <f t="shared" si="4"/>
        <v>0</v>
      </c>
      <c r="K229" s="57">
        <f>($G229+$I229)*THONG_TIN_CHUNG!B$14</f>
        <v>0</v>
      </c>
      <c r="L229" s="58">
        <v>0</v>
      </c>
      <c r="M229" s="59"/>
    </row>
    <row r="230" spans="2:13" ht="96.75" customHeight="1">
      <c r="B230" s="28"/>
      <c r="C230" s="28"/>
      <c r="D230" s="28"/>
      <c r="E230" s="39"/>
      <c r="F230" s="28"/>
      <c r="G230" s="28"/>
      <c r="H230" s="28">
        <v>5</v>
      </c>
      <c r="I230" s="40">
        <f t="shared" si="2"/>
        <v>0</v>
      </c>
      <c r="J230" s="56">
        <f t="shared" si="4"/>
        <v>0</v>
      </c>
      <c r="K230" s="57">
        <f>($G230+$I230)*THONG_TIN_CHUNG!B$14</f>
        <v>0</v>
      </c>
      <c r="L230" s="58">
        <v>0</v>
      </c>
      <c r="M230" s="59"/>
    </row>
    <row r="231" spans="2:13" ht="96.75" customHeight="1">
      <c r="B231" s="28"/>
      <c r="C231" s="28"/>
      <c r="D231" s="28"/>
      <c r="E231" s="39"/>
      <c r="F231" s="28"/>
      <c r="G231" s="28"/>
      <c r="H231" s="28">
        <v>5</v>
      </c>
      <c r="I231" s="40">
        <f t="shared" si="2"/>
        <v>0</v>
      </c>
      <c r="J231" s="56">
        <f t="shared" si="4"/>
        <v>0</v>
      </c>
      <c r="K231" s="57">
        <f>($G231+$I231)*THONG_TIN_CHUNG!B$14</f>
        <v>0</v>
      </c>
      <c r="L231" s="58">
        <v>0</v>
      </c>
      <c r="M231" s="59"/>
    </row>
    <row r="232" spans="2:13" ht="96.75" customHeight="1">
      <c r="B232" s="28"/>
      <c r="C232" s="28"/>
      <c r="D232" s="28"/>
      <c r="E232" s="39"/>
      <c r="F232" s="28"/>
      <c r="G232" s="28"/>
      <c r="H232" s="28">
        <v>5</v>
      </c>
      <c r="I232" s="40">
        <f t="shared" si="2"/>
        <v>0</v>
      </c>
      <c r="J232" s="56">
        <f t="shared" si="4"/>
        <v>0</v>
      </c>
      <c r="K232" s="57">
        <f>($G232+$I232)*THONG_TIN_CHUNG!B$14</f>
        <v>0</v>
      </c>
      <c r="L232" s="58">
        <v>0</v>
      </c>
      <c r="M232" s="59"/>
    </row>
    <row r="233" spans="2:13" ht="96.75" customHeight="1">
      <c r="B233" s="28"/>
      <c r="C233" s="28"/>
      <c r="D233" s="28"/>
      <c r="E233" s="39"/>
      <c r="F233" s="28"/>
      <c r="G233" s="28"/>
      <c r="H233" s="28">
        <v>5</v>
      </c>
      <c r="I233" s="40">
        <f t="shared" si="2"/>
        <v>0</v>
      </c>
      <c r="J233" s="56">
        <f t="shared" si="4"/>
        <v>0</v>
      </c>
      <c r="K233" s="57">
        <f>($G233+$I233)*THONG_TIN_CHUNG!B$14</f>
        <v>0</v>
      </c>
      <c r="L233" s="58">
        <v>0</v>
      </c>
      <c r="M233" s="59"/>
    </row>
    <row r="234" spans="2:13" ht="96.75" customHeight="1">
      <c r="B234" s="28"/>
      <c r="C234" s="28"/>
      <c r="D234" s="28"/>
      <c r="E234" s="39"/>
      <c r="F234" s="28"/>
      <c r="G234" s="28"/>
      <c r="H234" s="28">
        <v>5</v>
      </c>
      <c r="I234" s="40">
        <f t="shared" si="2"/>
        <v>0</v>
      </c>
      <c r="J234" s="56">
        <f t="shared" si="4"/>
        <v>0</v>
      </c>
      <c r="K234" s="57">
        <f>($G234+$I234)*THONG_TIN_CHUNG!B$14</f>
        <v>0</v>
      </c>
      <c r="L234" s="58">
        <v>0</v>
      </c>
      <c r="M234" s="59"/>
    </row>
    <row r="235" spans="2:13" ht="96.75" customHeight="1">
      <c r="B235" s="28"/>
      <c r="C235" s="28"/>
      <c r="D235" s="28"/>
      <c r="E235" s="39"/>
      <c r="F235" s="28"/>
      <c r="G235" s="28"/>
      <c r="H235" s="28">
        <v>5</v>
      </c>
      <c r="I235" s="40">
        <f t="shared" si="2"/>
        <v>0</v>
      </c>
      <c r="J235" s="56">
        <f t="shared" si="4"/>
        <v>0</v>
      </c>
      <c r="K235" s="57">
        <f>($G235+$I235)*THONG_TIN_CHUNG!B$14</f>
        <v>0</v>
      </c>
      <c r="L235" s="58">
        <v>0</v>
      </c>
      <c r="M235" s="59"/>
    </row>
    <row r="236" spans="2:13" ht="96.75" customHeight="1">
      <c r="B236" s="28"/>
      <c r="C236" s="28"/>
      <c r="D236" s="28"/>
      <c r="E236" s="39"/>
      <c r="F236" s="28"/>
      <c r="G236" s="28"/>
      <c r="H236" s="28">
        <v>5</v>
      </c>
      <c r="I236" s="40">
        <f t="shared" si="2"/>
        <v>0</v>
      </c>
      <c r="J236" s="56">
        <f t="shared" si="4"/>
        <v>0</v>
      </c>
      <c r="K236" s="57">
        <f>($G236+$I236)*THONG_TIN_CHUNG!B$14</f>
        <v>0</v>
      </c>
      <c r="L236" s="58">
        <v>0</v>
      </c>
      <c r="M236" s="59"/>
    </row>
    <row r="237" spans="2:13" ht="96.75" customHeight="1">
      <c r="B237" s="28"/>
      <c r="C237" s="28"/>
      <c r="D237" s="28"/>
      <c r="E237" s="39"/>
      <c r="F237" s="28"/>
      <c r="G237" s="28"/>
      <c r="H237" s="28">
        <v>5</v>
      </c>
      <c r="I237" s="40">
        <f t="shared" si="2"/>
        <v>0</v>
      </c>
      <c r="J237" s="56">
        <f t="shared" si="4"/>
        <v>0</v>
      </c>
      <c r="K237" s="57">
        <f>($G237+$I237)*THONG_TIN_CHUNG!B$14</f>
        <v>0</v>
      </c>
      <c r="L237" s="58">
        <v>0</v>
      </c>
      <c r="M237" s="59"/>
    </row>
    <row r="238" spans="2:13" ht="96.75" customHeight="1">
      <c r="B238" s="28"/>
      <c r="C238" s="28"/>
      <c r="D238" s="28"/>
      <c r="E238" s="39"/>
      <c r="F238" s="28"/>
      <c r="G238" s="28"/>
      <c r="H238" s="28">
        <v>5</v>
      </c>
      <c r="I238" s="40">
        <f t="shared" si="2"/>
        <v>0</v>
      </c>
      <c r="J238" s="56">
        <f t="shared" si="4"/>
        <v>0</v>
      </c>
      <c r="K238" s="57">
        <f>($G238+$I238)*THONG_TIN_CHUNG!B$14</f>
        <v>0</v>
      </c>
      <c r="L238" s="58">
        <v>0</v>
      </c>
      <c r="M238" s="59"/>
    </row>
    <row r="239" spans="2:13" ht="96.75" customHeight="1">
      <c r="B239" s="28"/>
      <c r="C239" s="28"/>
      <c r="D239" s="28"/>
      <c r="E239" s="39"/>
      <c r="F239" s="28"/>
      <c r="G239" s="28"/>
      <c r="H239" s="28">
        <v>5</v>
      </c>
      <c r="I239" s="40">
        <f t="shared" si="2"/>
        <v>0</v>
      </c>
      <c r="J239" s="56">
        <f t="shared" si="4"/>
        <v>0</v>
      </c>
      <c r="K239" s="57">
        <f>($G239+$I239)*THONG_TIN_CHUNG!B$14</f>
        <v>0</v>
      </c>
      <c r="L239" s="58">
        <v>0</v>
      </c>
      <c r="M239" s="59"/>
    </row>
    <row r="240" spans="2:13" ht="96.75" customHeight="1">
      <c r="B240" s="28"/>
      <c r="C240" s="28"/>
      <c r="D240" s="28"/>
      <c r="E240" s="39"/>
      <c r="F240" s="28"/>
      <c r="G240" s="28"/>
      <c r="H240" s="28">
        <v>5</v>
      </c>
      <c r="I240" s="40">
        <f t="shared" si="2"/>
        <v>0</v>
      </c>
      <c r="J240" s="56">
        <f t="shared" si="4"/>
        <v>0</v>
      </c>
      <c r="K240" s="57">
        <f>($G240+$I240)*THONG_TIN_CHUNG!B$14</f>
        <v>0</v>
      </c>
      <c r="L240" s="58">
        <v>0</v>
      </c>
      <c r="M240" s="59"/>
    </row>
    <row r="241" spans="2:13" ht="96.75" customHeight="1">
      <c r="B241" s="28"/>
      <c r="C241" s="28"/>
      <c r="D241" s="28"/>
      <c r="E241" s="39"/>
      <c r="F241" s="28"/>
      <c r="G241" s="28"/>
      <c r="H241" s="28">
        <v>5</v>
      </c>
      <c r="I241" s="40">
        <f t="shared" si="2"/>
        <v>0</v>
      </c>
      <c r="J241" s="56">
        <f t="shared" si="4"/>
        <v>0</v>
      </c>
      <c r="K241" s="57">
        <f>($G241+$I241)*THONG_TIN_CHUNG!B$14</f>
        <v>0</v>
      </c>
      <c r="L241" s="58">
        <v>0</v>
      </c>
      <c r="M241" s="59"/>
    </row>
    <row r="242" spans="2:13" ht="96.75" customHeight="1">
      <c r="B242" s="28"/>
      <c r="C242" s="28"/>
      <c r="D242" s="28"/>
      <c r="E242" s="39"/>
      <c r="F242" s="28"/>
      <c r="G242" s="28"/>
      <c r="H242" s="28">
        <v>5</v>
      </c>
      <c r="I242" s="40">
        <f t="shared" si="2"/>
        <v>0</v>
      </c>
      <c r="J242" s="56">
        <f t="shared" si="4"/>
        <v>0</v>
      </c>
      <c r="K242" s="57">
        <f>($G242+$I242)*THONG_TIN_CHUNG!B$14</f>
        <v>0</v>
      </c>
      <c r="L242" s="58">
        <v>0</v>
      </c>
      <c r="M242" s="59"/>
    </row>
    <row r="243" spans="2:13" ht="96.75" customHeight="1">
      <c r="B243" s="28"/>
      <c r="C243" s="28"/>
      <c r="D243" s="28"/>
      <c r="E243" s="39"/>
      <c r="F243" s="28"/>
      <c r="G243" s="28"/>
      <c r="H243" s="28">
        <v>5</v>
      </c>
      <c r="I243" s="40">
        <f t="shared" si="2"/>
        <v>0</v>
      </c>
      <c r="J243" s="56">
        <f t="shared" si="4"/>
        <v>0</v>
      </c>
      <c r="K243" s="57">
        <f>($G243+$I243)*THONG_TIN_CHUNG!B$14</f>
        <v>0</v>
      </c>
      <c r="L243" s="58">
        <v>0</v>
      </c>
      <c r="M243" s="59"/>
    </row>
    <row r="244" spans="2:13" ht="96.75" customHeight="1">
      <c r="B244" s="28"/>
      <c r="C244" s="28"/>
      <c r="D244" s="28"/>
      <c r="E244" s="39"/>
      <c r="F244" s="28"/>
      <c r="G244" s="28"/>
      <c r="H244" s="28">
        <v>5</v>
      </c>
      <c r="I244" s="40">
        <f t="shared" si="2"/>
        <v>0</v>
      </c>
      <c r="J244" s="56">
        <f t="shared" si="4"/>
        <v>0</v>
      </c>
      <c r="K244" s="57">
        <f>($G244+$I244)*THONG_TIN_CHUNG!B$14</f>
        <v>0</v>
      </c>
      <c r="L244" s="58">
        <v>0</v>
      </c>
      <c r="M244" s="59"/>
    </row>
    <row r="245" spans="2:13" ht="96.75" customHeight="1">
      <c r="B245" s="28"/>
      <c r="C245" s="28"/>
      <c r="D245" s="28"/>
      <c r="E245" s="39"/>
      <c r="F245" s="28"/>
      <c r="G245" s="28"/>
      <c r="H245" s="28">
        <v>5</v>
      </c>
      <c r="I245" s="40">
        <f t="shared" si="2"/>
        <v>0</v>
      </c>
      <c r="J245" s="56">
        <f t="shared" si="4"/>
        <v>0</v>
      </c>
      <c r="K245" s="57">
        <f>($G245+$I245)*THONG_TIN_CHUNG!B$14</f>
        <v>0</v>
      </c>
      <c r="L245" s="58">
        <v>0</v>
      </c>
      <c r="M245" s="59"/>
    </row>
    <row r="246" spans="2:13" ht="96.75" customHeight="1">
      <c r="B246" s="28"/>
      <c r="C246" s="28"/>
      <c r="D246" s="28"/>
      <c r="E246" s="39"/>
      <c r="F246" s="28"/>
      <c r="G246" s="28"/>
      <c r="H246" s="28">
        <v>5</v>
      </c>
      <c r="I246" s="40">
        <f t="shared" si="2"/>
        <v>0</v>
      </c>
      <c r="J246" s="56">
        <f t="shared" si="4"/>
        <v>0</v>
      </c>
      <c r="K246" s="57">
        <f>($G246+$I246)*THONG_TIN_CHUNG!B$14</f>
        <v>0</v>
      </c>
      <c r="L246" s="58">
        <v>0</v>
      </c>
      <c r="M246" s="59"/>
    </row>
    <row r="247" spans="2:13" ht="96.75" customHeight="1">
      <c r="B247" s="28"/>
      <c r="C247" s="28"/>
      <c r="D247" s="28"/>
      <c r="E247" s="39"/>
      <c r="F247" s="28"/>
      <c r="G247" s="28"/>
      <c r="H247" s="28">
        <v>5</v>
      </c>
      <c r="I247" s="40">
        <f t="shared" si="2"/>
        <v>0</v>
      </c>
      <c r="J247" s="56">
        <f t="shared" si="4"/>
        <v>0</v>
      </c>
      <c r="K247" s="57">
        <f>($G247+$I247)*THONG_TIN_CHUNG!B$14</f>
        <v>0</v>
      </c>
      <c r="L247" s="58">
        <v>0</v>
      </c>
      <c r="M247" s="59"/>
    </row>
    <row r="248" spans="2:13" ht="96.75" customHeight="1">
      <c r="B248" s="28"/>
      <c r="C248" s="28"/>
      <c r="D248" s="28"/>
      <c r="E248" s="39"/>
      <c r="F248" s="28"/>
      <c r="G248" s="28"/>
      <c r="H248" s="28">
        <v>5</v>
      </c>
      <c r="I248" s="40">
        <f t="shared" si="2"/>
        <v>0</v>
      </c>
      <c r="J248" s="56">
        <f t="shared" si="4"/>
        <v>0</v>
      </c>
      <c r="K248" s="57">
        <f>($G248+$I248)*THONG_TIN_CHUNG!B$14</f>
        <v>0</v>
      </c>
      <c r="L248" s="58">
        <v>0</v>
      </c>
      <c r="M248" s="59"/>
    </row>
    <row r="249" spans="2:13" ht="96.75" customHeight="1">
      <c r="B249" s="28"/>
      <c r="C249" s="28"/>
      <c r="D249" s="28"/>
      <c r="E249" s="39"/>
      <c r="F249" s="28"/>
      <c r="G249" s="28"/>
      <c r="H249" s="28">
        <v>5</v>
      </c>
      <c r="I249" s="40">
        <f t="shared" si="2"/>
        <v>0</v>
      </c>
      <c r="J249" s="56">
        <f t="shared" si="4"/>
        <v>0</v>
      </c>
      <c r="K249" s="57">
        <f>($G249+$I249)*THONG_TIN_CHUNG!B$14</f>
        <v>0</v>
      </c>
      <c r="L249" s="58">
        <v>0</v>
      </c>
      <c r="M249" s="59"/>
    </row>
    <row r="250" spans="2:13" ht="96.75" customHeight="1">
      <c r="B250" s="28"/>
      <c r="C250" s="28"/>
      <c r="D250" s="28"/>
      <c r="E250" s="39"/>
      <c r="F250" s="28"/>
      <c r="G250" s="28"/>
      <c r="H250" s="28">
        <v>5</v>
      </c>
      <c r="I250" s="40">
        <f t="shared" si="2"/>
        <v>0</v>
      </c>
      <c r="J250" s="56">
        <f t="shared" si="4"/>
        <v>0</v>
      </c>
      <c r="K250" s="57">
        <f>($G250+$I250)*THONG_TIN_CHUNG!B$14</f>
        <v>0</v>
      </c>
      <c r="L250" s="58">
        <v>0</v>
      </c>
      <c r="M250" s="59"/>
    </row>
    <row r="251" spans="2:13" ht="96.75" customHeight="1">
      <c r="B251" s="28"/>
      <c r="C251" s="28"/>
      <c r="D251" s="28"/>
      <c r="E251" s="39"/>
      <c r="F251" s="28"/>
      <c r="G251" s="28"/>
      <c r="H251" s="28">
        <v>5</v>
      </c>
      <c r="I251" s="40">
        <f t="shared" si="2"/>
        <v>0</v>
      </c>
      <c r="J251" s="56">
        <f t="shared" si="4"/>
        <v>0</v>
      </c>
      <c r="K251" s="57">
        <f>($G251+$I251)*THONG_TIN_CHUNG!B$14</f>
        <v>0</v>
      </c>
      <c r="L251" s="58">
        <v>0</v>
      </c>
      <c r="M251" s="59"/>
    </row>
    <row r="252" spans="2:13" ht="96.75" customHeight="1">
      <c r="B252" s="28"/>
      <c r="C252" s="28"/>
      <c r="D252" s="28"/>
      <c r="E252" s="39"/>
      <c r="F252" s="28"/>
      <c r="G252" s="28"/>
      <c r="H252" s="28">
        <v>5</v>
      </c>
      <c r="I252" s="40">
        <f t="shared" si="2"/>
        <v>0</v>
      </c>
      <c r="J252" s="56">
        <f t="shared" si="4"/>
        <v>0</v>
      </c>
      <c r="K252" s="57">
        <f>($G252+$I252)*THONG_TIN_CHUNG!B$14</f>
        <v>0</v>
      </c>
      <c r="L252" s="58">
        <v>0</v>
      </c>
      <c r="M252" s="59"/>
    </row>
    <row r="253" spans="2:13" ht="96.75" customHeight="1">
      <c r="B253" s="28"/>
      <c r="C253" s="28"/>
      <c r="D253" s="28"/>
      <c r="E253" s="39"/>
      <c r="F253" s="28"/>
      <c r="G253" s="28"/>
      <c r="H253" s="28">
        <v>5</v>
      </c>
      <c r="I253" s="40">
        <f t="shared" si="2"/>
        <v>0</v>
      </c>
      <c r="J253" s="56">
        <f t="shared" si="4"/>
        <v>0</v>
      </c>
      <c r="K253" s="57">
        <f>($G253+$I253)*THONG_TIN_CHUNG!B$14</f>
        <v>0</v>
      </c>
      <c r="L253" s="58">
        <v>0</v>
      </c>
      <c r="M253" s="59"/>
    </row>
    <row r="254" spans="2:13" ht="96.75" customHeight="1">
      <c r="B254" s="28"/>
      <c r="C254" s="28"/>
      <c r="D254" s="28"/>
      <c r="E254" s="39"/>
      <c r="F254" s="28"/>
      <c r="G254" s="28"/>
      <c r="H254" s="28">
        <v>5</v>
      </c>
      <c r="I254" s="40">
        <f t="shared" si="2"/>
        <v>0</v>
      </c>
      <c r="J254" s="56">
        <f t="shared" si="4"/>
        <v>0</v>
      </c>
      <c r="K254" s="57">
        <f>($G254+$I254)*THONG_TIN_CHUNG!B$14</f>
        <v>0</v>
      </c>
      <c r="L254" s="58">
        <v>0</v>
      </c>
      <c r="M254" s="59"/>
    </row>
    <row r="255" spans="2:13" ht="96.75" customHeight="1">
      <c r="B255" s="28"/>
      <c r="C255" s="28"/>
      <c r="D255" s="28"/>
      <c r="E255" s="39"/>
      <c r="F255" s="28"/>
      <c r="G255" s="28"/>
      <c r="H255" s="28">
        <v>5</v>
      </c>
      <c r="I255" s="40">
        <f t="shared" si="2"/>
        <v>0</v>
      </c>
      <c r="J255" s="56">
        <f t="shared" si="4"/>
        <v>0</v>
      </c>
      <c r="K255" s="57">
        <f>($G255+$I255)*THONG_TIN_CHUNG!B$14</f>
        <v>0</v>
      </c>
      <c r="L255" s="58">
        <v>0</v>
      </c>
      <c r="M255" s="59"/>
    </row>
    <row r="256" spans="2:13" ht="96.75" customHeight="1">
      <c r="B256" s="28"/>
      <c r="C256" s="28"/>
      <c r="D256" s="28"/>
      <c r="E256" s="39"/>
      <c r="F256" s="28"/>
      <c r="G256" s="28"/>
      <c r="H256" s="28">
        <v>5</v>
      </c>
      <c r="I256" s="40">
        <f t="shared" si="2"/>
        <v>0</v>
      </c>
      <c r="J256" s="56">
        <f t="shared" si="4"/>
        <v>0</v>
      </c>
      <c r="K256" s="57">
        <f>($G256+$I256)*THONG_TIN_CHUNG!B$14</f>
        <v>0</v>
      </c>
      <c r="L256" s="58">
        <v>0</v>
      </c>
      <c r="M256" s="59"/>
    </row>
    <row r="257" spans="2:13" ht="96.75" customHeight="1">
      <c r="B257" s="28"/>
      <c r="C257" s="28"/>
      <c r="D257" s="28"/>
      <c r="E257" s="39"/>
      <c r="F257" s="28"/>
      <c r="G257" s="28"/>
      <c r="H257" s="28">
        <v>5</v>
      </c>
      <c r="I257" s="40">
        <f t="shared" si="2"/>
        <v>0</v>
      </c>
      <c r="J257" s="56">
        <f t="shared" si="4"/>
        <v>0</v>
      </c>
      <c r="K257" s="57">
        <f>($G257+$I257)*THONG_TIN_CHUNG!B$14</f>
        <v>0</v>
      </c>
      <c r="L257" s="58">
        <v>0</v>
      </c>
      <c r="M257" s="59"/>
    </row>
    <row r="258" spans="2:13" ht="96.75" customHeight="1">
      <c r="B258" s="28"/>
      <c r="C258" s="28"/>
      <c r="D258" s="28"/>
      <c r="E258" s="39"/>
      <c r="F258" s="28"/>
      <c r="G258" s="28"/>
      <c r="H258" s="28">
        <v>5</v>
      </c>
      <c r="I258" s="40">
        <f t="shared" si="2"/>
        <v>0</v>
      </c>
      <c r="J258" s="56">
        <f t="shared" si="4"/>
        <v>0</v>
      </c>
      <c r="K258" s="57">
        <f>($G258+$I258)*THONG_TIN_CHUNG!B$14</f>
        <v>0</v>
      </c>
      <c r="L258" s="58">
        <v>0</v>
      </c>
      <c r="M258" s="59"/>
    </row>
    <row r="259" spans="2:13" ht="96.75" customHeight="1">
      <c r="B259" s="28"/>
      <c r="C259" s="28"/>
      <c r="D259" s="28"/>
      <c r="E259" s="39"/>
      <c r="F259" s="28"/>
      <c r="G259" s="28"/>
      <c r="H259" s="28">
        <v>5</v>
      </c>
      <c r="I259" s="40">
        <f t="shared" si="2"/>
        <v>0</v>
      </c>
      <c r="J259" s="56">
        <f t="shared" si="4"/>
        <v>0</v>
      </c>
      <c r="K259" s="57">
        <f>($G259+$I259)*THONG_TIN_CHUNG!B$14</f>
        <v>0</v>
      </c>
      <c r="L259" s="58">
        <v>0</v>
      </c>
      <c r="M259" s="59"/>
    </row>
    <row r="260" spans="2:13" ht="96.75" customHeight="1">
      <c r="B260" s="28"/>
      <c r="C260" s="28"/>
      <c r="D260" s="28"/>
      <c r="E260" s="39"/>
      <c r="F260" s="28"/>
      <c r="G260" s="28"/>
      <c r="H260" s="28">
        <v>5</v>
      </c>
      <c r="I260" s="40">
        <f t="shared" si="2"/>
        <v>0</v>
      </c>
      <c r="J260" s="56">
        <f t="shared" si="4"/>
        <v>0</v>
      </c>
      <c r="K260" s="57">
        <f>($G260+$I260)*THONG_TIN_CHUNG!B$14</f>
        <v>0</v>
      </c>
      <c r="L260" s="58">
        <v>0</v>
      </c>
      <c r="M260" s="59"/>
    </row>
    <row r="261" spans="2:13" ht="96.75" customHeight="1">
      <c r="B261" s="28"/>
      <c r="C261" s="28"/>
      <c r="D261" s="28"/>
      <c r="E261" s="39"/>
      <c r="F261" s="28"/>
      <c r="G261" s="28"/>
      <c r="H261" s="28">
        <v>5</v>
      </c>
      <c r="I261" s="40">
        <f t="shared" si="2"/>
        <v>0</v>
      </c>
      <c r="J261" s="56">
        <f t="shared" si="4"/>
        <v>0</v>
      </c>
      <c r="K261" s="57">
        <f>($G261+$I261)*THONG_TIN_CHUNG!B$14</f>
        <v>0</v>
      </c>
      <c r="L261" s="58">
        <v>0</v>
      </c>
      <c r="M261" s="59"/>
    </row>
    <row r="262" spans="2:13" ht="96.75" customHeight="1">
      <c r="B262" s="28"/>
      <c r="C262" s="28"/>
      <c r="D262" s="28"/>
      <c r="E262" s="39"/>
      <c r="F262" s="28"/>
      <c r="G262" s="28"/>
      <c r="H262" s="28">
        <v>5</v>
      </c>
      <c r="I262" s="40">
        <f t="shared" si="2"/>
        <v>0</v>
      </c>
      <c r="J262" s="56">
        <f t="shared" si="4"/>
        <v>0</v>
      </c>
      <c r="K262" s="57">
        <f>($G262+$I262)*THONG_TIN_CHUNG!B$14</f>
        <v>0</v>
      </c>
      <c r="L262" s="58">
        <v>0</v>
      </c>
      <c r="M262" s="59"/>
    </row>
    <row r="263" spans="2:13" ht="96.75" customHeight="1">
      <c r="B263" s="28"/>
      <c r="C263" s="28"/>
      <c r="D263" s="28"/>
      <c r="E263" s="39"/>
      <c r="F263" s="28"/>
      <c r="G263" s="28"/>
      <c r="H263" s="28">
        <v>5</v>
      </c>
      <c r="I263" s="40">
        <f t="shared" si="2"/>
        <v>0</v>
      </c>
      <c r="J263" s="56">
        <f t="shared" si="4"/>
        <v>0</v>
      </c>
      <c r="K263" s="57">
        <f>($G263+$I263)*THONG_TIN_CHUNG!B$14</f>
        <v>0</v>
      </c>
      <c r="L263" s="58">
        <v>0</v>
      </c>
      <c r="M263" s="59"/>
    </row>
    <row r="264" spans="2:13" ht="96.75" customHeight="1">
      <c r="B264" s="28"/>
      <c r="C264" s="28"/>
      <c r="D264" s="28"/>
      <c r="E264" s="39"/>
      <c r="F264" s="28"/>
      <c r="G264" s="28"/>
      <c r="H264" s="28">
        <v>5</v>
      </c>
      <c r="I264" s="40">
        <f t="shared" si="2"/>
        <v>0</v>
      </c>
      <c r="J264" s="56">
        <f t="shared" si="4"/>
        <v>0</v>
      </c>
      <c r="K264" s="57">
        <f>($G264+$I264)*THONG_TIN_CHUNG!B$14</f>
        <v>0</v>
      </c>
      <c r="L264" s="58">
        <v>0</v>
      </c>
      <c r="M264" s="59"/>
    </row>
    <row r="265" spans="2:13" ht="96.75" customHeight="1">
      <c r="B265" s="28"/>
      <c r="C265" s="28"/>
      <c r="D265" s="28"/>
      <c r="E265" s="39"/>
      <c r="F265" s="28"/>
      <c r="G265" s="28"/>
      <c r="H265" s="28">
        <v>5</v>
      </c>
      <c r="I265" s="40">
        <f t="shared" si="2"/>
        <v>0</v>
      </c>
      <c r="J265" s="56">
        <f t="shared" si="4"/>
        <v>0</v>
      </c>
      <c r="K265" s="57">
        <f>($G265+$I265)*THONG_TIN_CHUNG!B$14</f>
        <v>0</v>
      </c>
      <c r="L265" s="58">
        <v>0</v>
      </c>
      <c r="M265" s="59"/>
    </row>
    <row r="266" spans="2:13" ht="96.75" customHeight="1">
      <c r="B266" s="28"/>
      <c r="C266" s="28"/>
      <c r="D266" s="28"/>
      <c r="E266" s="39"/>
      <c r="F266" s="28"/>
      <c r="G266" s="28"/>
      <c r="H266" s="28">
        <v>5</v>
      </c>
      <c r="I266" s="40">
        <f t="shared" si="2"/>
        <v>0</v>
      </c>
      <c r="J266" s="56">
        <f t="shared" si="4"/>
        <v>0</v>
      </c>
      <c r="K266" s="57">
        <f>($G266+$I266)*THONG_TIN_CHUNG!B$14</f>
        <v>0</v>
      </c>
      <c r="L266" s="58">
        <v>0</v>
      </c>
      <c r="M266" s="59"/>
    </row>
    <row r="267" spans="2:13" ht="96.75" customHeight="1">
      <c r="B267" s="28"/>
      <c r="C267" s="28"/>
      <c r="D267" s="28"/>
      <c r="E267" s="39"/>
      <c r="F267" s="28"/>
      <c r="G267" s="28"/>
      <c r="H267" s="28">
        <v>5</v>
      </c>
      <c r="I267" s="40">
        <f t="shared" si="2"/>
        <v>0</v>
      </c>
      <c r="J267" s="56">
        <f t="shared" si="4"/>
        <v>0</v>
      </c>
      <c r="K267" s="57">
        <f>($G267+$I267)*THONG_TIN_CHUNG!B$14</f>
        <v>0</v>
      </c>
      <c r="L267" s="58">
        <v>0</v>
      </c>
      <c r="M267" s="59"/>
    </row>
    <row r="268" spans="2:13" ht="96.75" customHeight="1">
      <c r="B268" s="28"/>
      <c r="C268" s="28"/>
      <c r="D268" s="28"/>
      <c r="E268" s="39"/>
      <c r="F268" s="28"/>
      <c r="G268" s="28"/>
      <c r="H268" s="28">
        <v>5</v>
      </c>
      <c r="I268" s="40">
        <f t="shared" si="2"/>
        <v>0</v>
      </c>
      <c r="J268" s="56">
        <f t="shared" si="4"/>
        <v>0</v>
      </c>
      <c r="K268" s="57">
        <f>($G268+$I268)*THONG_TIN_CHUNG!B$14</f>
        <v>0</v>
      </c>
      <c r="L268" s="58">
        <v>0</v>
      </c>
      <c r="M268" s="59"/>
    </row>
    <row r="269" spans="2:13" ht="96.75" customHeight="1">
      <c r="B269" s="28"/>
      <c r="C269" s="28"/>
      <c r="D269" s="28"/>
      <c r="E269" s="39"/>
      <c r="F269" s="28"/>
      <c r="G269" s="28"/>
      <c r="H269" s="28">
        <v>5</v>
      </c>
      <c r="I269" s="40">
        <f t="shared" si="2"/>
        <v>0</v>
      </c>
      <c r="J269" s="56">
        <f t="shared" si="4"/>
        <v>0</v>
      </c>
      <c r="K269" s="57">
        <f>($G269+$I269)*THONG_TIN_CHUNG!B$14</f>
        <v>0</v>
      </c>
      <c r="L269" s="58">
        <v>0</v>
      </c>
      <c r="M269" s="59"/>
    </row>
    <row r="270" spans="2:13" ht="96.75" customHeight="1">
      <c r="B270" s="28"/>
      <c r="C270" s="28"/>
      <c r="D270" s="28"/>
      <c r="E270" s="39"/>
      <c r="F270" s="28"/>
      <c r="G270" s="28"/>
      <c r="H270" s="28">
        <v>5</v>
      </c>
      <c r="I270" s="40">
        <f t="shared" si="2"/>
        <v>0</v>
      </c>
      <c r="J270" s="56">
        <f t="shared" si="4"/>
        <v>0</v>
      </c>
      <c r="K270" s="57">
        <f>($G270+$I270)*THONG_TIN_CHUNG!B$14</f>
        <v>0</v>
      </c>
      <c r="L270" s="58">
        <v>0</v>
      </c>
      <c r="M270" s="59"/>
    </row>
    <row r="271" spans="2:13" ht="96.75" customHeight="1">
      <c r="B271" s="28"/>
      <c r="C271" s="28"/>
      <c r="D271" s="28"/>
      <c r="E271" s="39"/>
      <c r="F271" s="28"/>
      <c r="G271" s="28"/>
      <c r="H271" s="28">
        <v>5</v>
      </c>
      <c r="I271" s="40">
        <f t="shared" si="2"/>
        <v>0</v>
      </c>
      <c r="J271" s="56">
        <f t="shared" si="4"/>
        <v>0</v>
      </c>
      <c r="K271" s="57">
        <f>($G271+$I271)*THONG_TIN_CHUNG!B$14</f>
        <v>0</v>
      </c>
      <c r="L271" s="58">
        <v>0</v>
      </c>
      <c r="M271" s="59"/>
    </row>
    <row r="272" spans="2:13" ht="96.75" customHeight="1">
      <c r="B272" s="28"/>
      <c r="C272" s="28"/>
      <c r="D272" s="28"/>
      <c r="E272" s="39"/>
      <c r="F272" s="28"/>
      <c r="G272" s="28"/>
      <c r="H272" s="28">
        <v>5</v>
      </c>
      <c r="I272" s="40">
        <f t="shared" si="2"/>
        <v>0</v>
      </c>
      <c r="J272" s="56">
        <f t="shared" si="4"/>
        <v>0</v>
      </c>
      <c r="K272" s="57">
        <f>($G272+$I272)*THONG_TIN_CHUNG!B$14</f>
        <v>0</v>
      </c>
      <c r="L272" s="58">
        <v>0</v>
      </c>
      <c r="M272" s="59"/>
    </row>
    <row r="273" spans="2:13" ht="96.75" customHeight="1">
      <c r="B273" s="28"/>
      <c r="C273" s="28"/>
      <c r="D273" s="28"/>
      <c r="E273" s="39"/>
      <c r="F273" s="28"/>
      <c r="G273" s="28"/>
      <c r="H273" s="28">
        <v>5</v>
      </c>
      <c r="I273" s="40">
        <f t="shared" si="2"/>
        <v>0</v>
      </c>
      <c r="J273" s="56">
        <f t="shared" si="4"/>
        <v>0</v>
      </c>
      <c r="K273" s="57">
        <f>($G273+$I273)*THONG_TIN_CHUNG!B$14</f>
        <v>0</v>
      </c>
      <c r="L273" s="58">
        <v>0</v>
      </c>
      <c r="M273" s="59"/>
    </row>
    <row r="274" spans="2:13" ht="96.75" customHeight="1">
      <c r="B274" s="28"/>
      <c r="C274" s="28"/>
      <c r="D274" s="28"/>
      <c r="E274" s="39"/>
      <c r="F274" s="28"/>
      <c r="G274" s="28"/>
      <c r="H274" s="28">
        <v>5</v>
      </c>
      <c r="I274" s="40">
        <f t="shared" si="2"/>
        <v>0</v>
      </c>
      <c r="J274" s="56">
        <f t="shared" si="4"/>
        <v>0</v>
      </c>
      <c r="K274" s="57">
        <f>($G274+$I274)*THONG_TIN_CHUNG!B$14</f>
        <v>0</v>
      </c>
      <c r="L274" s="58">
        <v>0</v>
      </c>
      <c r="M274" s="59"/>
    </row>
    <row r="275" spans="2:13" ht="96.75" customHeight="1">
      <c r="B275" s="28"/>
      <c r="C275" s="28"/>
      <c r="D275" s="28"/>
      <c r="E275" s="39"/>
      <c r="F275" s="28"/>
      <c r="G275" s="28"/>
      <c r="H275" s="28">
        <v>5</v>
      </c>
      <c r="I275" s="40">
        <f t="shared" si="2"/>
        <v>0</v>
      </c>
      <c r="J275" s="56">
        <f t="shared" si="4"/>
        <v>0</v>
      </c>
      <c r="K275" s="57">
        <f>($G275+$I275)*THONG_TIN_CHUNG!B$14</f>
        <v>0</v>
      </c>
      <c r="L275" s="58">
        <v>0</v>
      </c>
      <c r="M275" s="59"/>
    </row>
    <row r="276" spans="2:13" ht="96.75" customHeight="1">
      <c r="B276" s="28"/>
      <c r="C276" s="28"/>
      <c r="D276" s="28"/>
      <c r="E276" s="39"/>
      <c r="F276" s="28"/>
      <c r="G276" s="28"/>
      <c r="H276" s="28">
        <v>5</v>
      </c>
      <c r="I276" s="40">
        <f t="shared" si="2"/>
        <v>0</v>
      </c>
      <c r="J276" s="56">
        <f t="shared" si="4"/>
        <v>0</v>
      </c>
      <c r="K276" s="57">
        <f>($G276+$I276)*THONG_TIN_CHUNG!B$14</f>
        <v>0</v>
      </c>
      <c r="L276" s="58">
        <v>0</v>
      </c>
      <c r="M276" s="59"/>
    </row>
    <row r="277" spans="2:13" ht="96.75" customHeight="1">
      <c r="B277" s="28"/>
      <c r="C277" s="28"/>
      <c r="D277" s="28"/>
      <c r="E277" s="39"/>
      <c r="F277" s="28"/>
      <c r="G277" s="28"/>
      <c r="H277" s="28">
        <v>5</v>
      </c>
      <c r="I277" s="40">
        <f t="shared" si="2"/>
        <v>0</v>
      </c>
      <c r="J277" s="56">
        <f t="shared" si="4"/>
        <v>0</v>
      </c>
      <c r="K277" s="57">
        <f>($G277+$I277)*THONG_TIN_CHUNG!B$14</f>
        <v>0</v>
      </c>
      <c r="L277" s="58">
        <v>0</v>
      </c>
      <c r="M277" s="59"/>
    </row>
    <row r="278" spans="2:13" ht="96.75" customHeight="1">
      <c r="B278" s="28"/>
      <c r="C278" s="28"/>
      <c r="D278" s="28"/>
      <c r="E278" s="39"/>
      <c r="F278" s="28"/>
      <c r="G278" s="28"/>
      <c r="H278" s="28">
        <v>5</v>
      </c>
      <c r="I278" s="40">
        <f t="shared" si="2"/>
        <v>0</v>
      </c>
      <c r="J278" s="56">
        <f t="shared" si="4"/>
        <v>0</v>
      </c>
      <c r="K278" s="57">
        <f>($G278+$I278)*THONG_TIN_CHUNG!B$14</f>
        <v>0</v>
      </c>
      <c r="L278" s="58">
        <v>0</v>
      </c>
      <c r="M278" s="59"/>
    </row>
    <row r="279" spans="2:13" ht="96.75" customHeight="1">
      <c r="B279" s="28"/>
      <c r="C279" s="28"/>
      <c r="D279" s="28"/>
      <c r="E279" s="39"/>
      <c r="F279" s="28"/>
      <c r="G279" s="28"/>
      <c r="H279" s="28">
        <v>5</v>
      </c>
      <c r="I279" s="40">
        <f t="shared" si="2"/>
        <v>0</v>
      </c>
      <c r="J279" s="56">
        <f t="shared" si="4"/>
        <v>0</v>
      </c>
      <c r="K279" s="57">
        <f>($G279+$I279)*THONG_TIN_CHUNG!B$14</f>
        <v>0</v>
      </c>
      <c r="L279" s="58">
        <v>0</v>
      </c>
      <c r="M279" s="59"/>
    </row>
    <row r="280" spans="2:13" ht="96.75" customHeight="1">
      <c r="B280" s="28"/>
      <c r="C280" s="28"/>
      <c r="D280" s="28"/>
      <c r="E280" s="39"/>
      <c r="F280" s="28"/>
      <c r="G280" s="28"/>
      <c r="H280" s="28">
        <v>5</v>
      </c>
      <c r="I280" s="40">
        <f t="shared" si="2"/>
        <v>0</v>
      </c>
      <c r="J280" s="56">
        <f t="shared" si="4"/>
        <v>0</v>
      </c>
      <c r="K280" s="57">
        <f>($G280+$I280)*THONG_TIN_CHUNG!B$14</f>
        <v>0</v>
      </c>
      <c r="L280" s="58">
        <v>0</v>
      </c>
      <c r="M280" s="59"/>
    </row>
    <row r="281" spans="2:13" ht="96.75" customHeight="1">
      <c r="B281" s="28"/>
      <c r="C281" s="28"/>
      <c r="D281" s="28"/>
      <c r="E281" s="39"/>
      <c r="F281" s="28"/>
      <c r="G281" s="28"/>
      <c r="H281" s="28">
        <v>5</v>
      </c>
      <c r="I281" s="40">
        <f t="shared" si="2"/>
        <v>0</v>
      </c>
      <c r="J281" s="56">
        <f t="shared" si="4"/>
        <v>0</v>
      </c>
      <c r="K281" s="57">
        <f>($G281+$I281)*THONG_TIN_CHUNG!B$14</f>
        <v>0</v>
      </c>
      <c r="L281" s="58">
        <v>0</v>
      </c>
      <c r="M281" s="59"/>
    </row>
    <row r="282" spans="2:13" ht="96.75" customHeight="1">
      <c r="B282" s="28"/>
      <c r="C282" s="28"/>
      <c r="D282" s="28"/>
      <c r="E282" s="39"/>
      <c r="F282" s="28"/>
      <c r="G282" s="28"/>
      <c r="H282" s="28">
        <v>5</v>
      </c>
      <c r="I282" s="40">
        <f t="shared" si="2"/>
        <v>0</v>
      </c>
      <c r="J282" s="56">
        <f t="shared" si="4"/>
        <v>0</v>
      </c>
      <c r="K282" s="57">
        <f>($G282+$I282)*THONG_TIN_CHUNG!B$14</f>
        <v>0</v>
      </c>
      <c r="L282" s="58">
        <v>0</v>
      </c>
      <c r="M282" s="59"/>
    </row>
    <row r="283" spans="2:13" ht="96.75" customHeight="1">
      <c r="B283" s="28"/>
      <c r="C283" s="28"/>
      <c r="D283" s="28"/>
      <c r="E283" s="39"/>
      <c r="F283" s="28"/>
      <c r="G283" s="28"/>
      <c r="H283" s="28">
        <v>5</v>
      </c>
      <c r="I283" s="40">
        <f t="shared" si="2"/>
        <v>0</v>
      </c>
      <c r="J283" s="56">
        <f t="shared" si="4"/>
        <v>0</v>
      </c>
      <c r="K283" s="57">
        <f>($G283+$I283)*THONG_TIN_CHUNG!B$14</f>
        <v>0</v>
      </c>
      <c r="L283" s="58">
        <v>0</v>
      </c>
      <c r="M283" s="59"/>
    </row>
    <row r="284" spans="2:13" ht="96.75" customHeight="1">
      <c r="B284" s="28"/>
      <c r="C284" s="28"/>
      <c r="D284" s="28"/>
      <c r="E284" s="39"/>
      <c r="F284" s="28"/>
      <c r="G284" s="28"/>
      <c r="H284" s="28">
        <v>5</v>
      </c>
      <c r="I284" s="40">
        <f t="shared" si="2"/>
        <v>0</v>
      </c>
      <c r="J284" s="56">
        <f t="shared" si="4"/>
        <v>0</v>
      </c>
      <c r="K284" s="57">
        <f>($G284+$I284)*THONG_TIN_CHUNG!B$14</f>
        <v>0</v>
      </c>
      <c r="L284" s="58">
        <v>0</v>
      </c>
      <c r="M284" s="59"/>
    </row>
    <row r="285" spans="2:13" ht="96.75" customHeight="1">
      <c r="B285" s="28"/>
      <c r="C285" s="28"/>
      <c r="D285" s="28"/>
      <c r="E285" s="39"/>
      <c r="F285" s="28"/>
      <c r="G285" s="28"/>
      <c r="H285" s="28">
        <v>5</v>
      </c>
      <c r="I285" s="40">
        <f t="shared" si="2"/>
        <v>0</v>
      </c>
      <c r="J285" s="56">
        <f t="shared" si="4"/>
        <v>0</v>
      </c>
      <c r="K285" s="57">
        <f>($G285+$I285)*THONG_TIN_CHUNG!B$14</f>
        <v>0</v>
      </c>
      <c r="L285" s="58">
        <v>0</v>
      </c>
      <c r="M285" s="59"/>
    </row>
    <row r="286" spans="2:13" ht="96.75" customHeight="1">
      <c r="B286" s="28"/>
      <c r="C286" s="28"/>
      <c r="D286" s="28"/>
      <c r="E286" s="39"/>
      <c r="F286" s="28"/>
      <c r="G286" s="28"/>
      <c r="H286" s="28">
        <v>5</v>
      </c>
      <c r="I286" s="40">
        <f t="shared" si="2"/>
        <v>0</v>
      </c>
      <c r="J286" s="56">
        <f t="shared" si="4"/>
        <v>0</v>
      </c>
      <c r="K286" s="57">
        <f>($G286+$I286)*THONG_TIN_CHUNG!B$14</f>
        <v>0</v>
      </c>
      <c r="L286" s="58">
        <v>0</v>
      </c>
      <c r="M286" s="59"/>
    </row>
    <row r="287" spans="2:13" ht="96.75" customHeight="1">
      <c r="B287" s="28"/>
      <c r="C287" s="28"/>
      <c r="D287" s="28"/>
      <c r="E287" s="39"/>
      <c r="F287" s="28"/>
      <c r="G287" s="28"/>
      <c r="H287" s="28">
        <v>5</v>
      </c>
      <c r="I287" s="40">
        <f t="shared" si="2"/>
        <v>0</v>
      </c>
      <c r="J287" s="56">
        <f t="shared" si="4"/>
        <v>0</v>
      </c>
      <c r="K287" s="57">
        <f>($G287+$I287)*THONG_TIN_CHUNG!B$14</f>
        <v>0</v>
      </c>
      <c r="L287" s="58">
        <v>0</v>
      </c>
      <c r="M287" s="59"/>
    </row>
    <row r="288" spans="2:13" ht="96.75" customHeight="1">
      <c r="B288" s="28"/>
      <c r="C288" s="28"/>
      <c r="D288" s="28"/>
      <c r="E288" s="39"/>
      <c r="F288" s="28"/>
      <c r="G288" s="28"/>
      <c r="H288" s="28">
        <v>5</v>
      </c>
      <c r="I288" s="40">
        <f t="shared" si="2"/>
        <v>0</v>
      </c>
      <c r="J288" s="56">
        <f t="shared" si="4"/>
        <v>0</v>
      </c>
      <c r="K288" s="57">
        <f>($G288+$I288)*THONG_TIN_CHUNG!B$14</f>
        <v>0</v>
      </c>
      <c r="L288" s="58">
        <v>0</v>
      </c>
      <c r="M288" s="59"/>
    </row>
    <row r="289" spans="2:13" ht="96.75" customHeight="1">
      <c r="B289" s="28"/>
      <c r="C289" s="28"/>
      <c r="D289" s="28"/>
      <c r="E289" s="39"/>
      <c r="F289" s="28"/>
      <c r="G289" s="28"/>
      <c r="H289" s="28">
        <v>5</v>
      </c>
      <c r="I289" s="40">
        <f t="shared" si="2"/>
        <v>0</v>
      </c>
      <c r="J289" s="56">
        <f t="shared" si="4"/>
        <v>0</v>
      </c>
      <c r="K289" s="57">
        <f>($G289+$I289)*THONG_TIN_CHUNG!B$14</f>
        <v>0</v>
      </c>
      <c r="L289" s="58">
        <v>0</v>
      </c>
      <c r="M289" s="59"/>
    </row>
    <row r="290" spans="2:13" ht="96.75" customHeight="1">
      <c r="B290" s="28"/>
      <c r="C290" s="28"/>
      <c r="D290" s="28"/>
      <c r="E290" s="39"/>
      <c r="F290" s="28"/>
      <c r="G290" s="28"/>
      <c r="H290" s="28">
        <v>5</v>
      </c>
      <c r="I290" s="40">
        <f t="shared" si="2"/>
        <v>0</v>
      </c>
      <c r="J290" s="56">
        <f t="shared" si="4"/>
        <v>0</v>
      </c>
      <c r="K290" s="57">
        <f>($G290+$I290)*THONG_TIN_CHUNG!B$14</f>
        <v>0</v>
      </c>
      <c r="L290" s="58">
        <v>0</v>
      </c>
      <c r="M290" s="59"/>
    </row>
    <row r="291" spans="2:13" ht="96.75" customHeight="1">
      <c r="B291" s="28"/>
      <c r="C291" s="28"/>
      <c r="D291" s="28"/>
      <c r="E291" s="39"/>
      <c r="F291" s="28"/>
      <c r="G291" s="28"/>
      <c r="H291" s="28">
        <v>5</v>
      </c>
      <c r="I291" s="40">
        <f t="shared" si="2"/>
        <v>0</v>
      </c>
      <c r="J291" s="56">
        <f t="shared" si="4"/>
        <v>0</v>
      </c>
      <c r="K291" s="57">
        <f>($G291+$I291)*THONG_TIN_CHUNG!B$14</f>
        <v>0</v>
      </c>
      <c r="L291" s="58">
        <v>0</v>
      </c>
      <c r="M291" s="59"/>
    </row>
    <row r="292" spans="2:13" ht="96.75" customHeight="1">
      <c r="B292" s="28"/>
      <c r="C292" s="28"/>
      <c r="D292" s="28"/>
      <c r="E292" s="39"/>
      <c r="F292" s="28"/>
      <c r="G292" s="28"/>
      <c r="H292" s="28">
        <v>5</v>
      </c>
      <c r="I292" s="40">
        <f t="shared" si="2"/>
        <v>0</v>
      </c>
      <c r="J292" s="56">
        <f t="shared" si="4"/>
        <v>0</v>
      </c>
      <c r="K292" s="57">
        <f>($G292+$I292)*THONG_TIN_CHUNG!B$14</f>
        <v>0</v>
      </c>
      <c r="L292" s="58">
        <v>0</v>
      </c>
      <c r="M292" s="59"/>
    </row>
    <row r="293" spans="2:13" ht="96.75" customHeight="1">
      <c r="B293" s="28"/>
      <c r="C293" s="28"/>
      <c r="D293" s="28"/>
      <c r="E293" s="39"/>
      <c r="F293" s="28"/>
      <c r="G293" s="28"/>
      <c r="H293" s="28">
        <v>5</v>
      </c>
      <c r="I293" s="40">
        <f t="shared" si="2"/>
        <v>0</v>
      </c>
      <c r="J293" s="56">
        <f t="shared" si="4"/>
        <v>0</v>
      </c>
      <c r="K293" s="57">
        <f>($G293+$I293)*THONG_TIN_CHUNG!B$14</f>
        <v>0</v>
      </c>
      <c r="L293" s="58">
        <v>0</v>
      </c>
      <c r="M293" s="59"/>
    </row>
    <row r="294" spans="2:13" ht="96.75" customHeight="1">
      <c r="B294" s="28"/>
      <c r="C294" s="28"/>
      <c r="D294" s="28"/>
      <c r="E294" s="39"/>
      <c r="F294" s="28"/>
      <c r="G294" s="28"/>
      <c r="H294" s="28">
        <v>5</v>
      </c>
      <c r="I294" s="40">
        <f t="shared" si="2"/>
        <v>0</v>
      </c>
      <c r="J294" s="56">
        <f t="shared" si="4"/>
        <v>0</v>
      </c>
      <c r="K294" s="57">
        <f>($G294+$I294)*THONG_TIN_CHUNG!B$14</f>
        <v>0</v>
      </c>
      <c r="L294" s="58">
        <v>0</v>
      </c>
      <c r="M294" s="59"/>
    </row>
    <row r="295" spans="2:13" ht="96.75" customHeight="1">
      <c r="B295" s="28"/>
      <c r="C295" s="28"/>
      <c r="D295" s="28"/>
      <c r="E295" s="39"/>
      <c r="F295" s="28"/>
      <c r="G295" s="28"/>
      <c r="H295" s="28">
        <v>5</v>
      </c>
      <c r="I295" s="40">
        <f t="shared" si="2"/>
        <v>0</v>
      </c>
      <c r="J295" s="56">
        <f t="shared" si="4"/>
        <v>0</v>
      </c>
      <c r="K295" s="57">
        <f>($G295+$I295)*THONG_TIN_CHUNG!B$14</f>
        <v>0</v>
      </c>
      <c r="L295" s="58">
        <v>0</v>
      </c>
      <c r="M295" s="59"/>
    </row>
    <row r="296" spans="2:13" ht="96.75" customHeight="1">
      <c r="B296" s="28"/>
      <c r="C296" s="28"/>
      <c r="D296" s="28"/>
      <c r="E296" s="39"/>
      <c r="F296" s="28"/>
      <c r="G296" s="28"/>
      <c r="H296" s="28">
        <v>5</v>
      </c>
      <c r="I296" s="40">
        <f t="shared" si="2"/>
        <v>0</v>
      </c>
      <c r="J296" s="56">
        <f t="shared" si="4"/>
        <v>0</v>
      </c>
      <c r="K296" s="57">
        <f>($G296+$I296)*THONG_TIN_CHUNG!B$14</f>
        <v>0</v>
      </c>
      <c r="L296" s="58">
        <v>0</v>
      </c>
      <c r="M296" s="59"/>
    </row>
    <row r="297" spans="2:13" ht="96.75" customHeight="1">
      <c r="B297" s="28"/>
      <c r="C297" s="28"/>
      <c r="D297" s="28"/>
      <c r="E297" s="39"/>
      <c r="F297" s="28"/>
      <c r="G297" s="28"/>
      <c r="H297" s="28">
        <v>5</v>
      </c>
      <c r="I297" s="40">
        <f t="shared" si="2"/>
        <v>0</v>
      </c>
      <c r="J297" s="56">
        <f t="shared" si="4"/>
        <v>0</v>
      </c>
      <c r="K297" s="57">
        <f>($G297+$I297)*THONG_TIN_CHUNG!B$14</f>
        <v>0</v>
      </c>
      <c r="L297" s="58">
        <v>0</v>
      </c>
      <c r="M297" s="59"/>
    </row>
    <row r="298" spans="2:13" ht="96.75" customHeight="1">
      <c r="B298" s="28"/>
      <c r="C298" s="28"/>
      <c r="D298" s="28"/>
      <c r="E298" s="39"/>
      <c r="F298" s="28"/>
      <c r="G298" s="28"/>
      <c r="H298" s="28">
        <v>5</v>
      </c>
      <c r="I298" s="40">
        <f t="shared" si="2"/>
        <v>0</v>
      </c>
      <c r="J298" s="56">
        <f t="shared" si="4"/>
        <v>0</v>
      </c>
      <c r="K298" s="57">
        <f>($G298+$I298)*THONG_TIN_CHUNG!B$14</f>
        <v>0</v>
      </c>
      <c r="L298" s="58">
        <v>0</v>
      </c>
      <c r="M298" s="59"/>
    </row>
    <row r="299" spans="2:13" ht="96.75" customHeight="1">
      <c r="B299" s="28"/>
      <c r="C299" s="28"/>
      <c r="D299" s="28"/>
      <c r="E299" s="39"/>
      <c r="F299" s="28"/>
      <c r="G299" s="28"/>
      <c r="H299" s="28">
        <v>5</v>
      </c>
      <c r="I299" s="40">
        <f t="shared" si="2"/>
        <v>0</v>
      </c>
      <c r="J299" s="56">
        <f t="shared" si="4"/>
        <v>0</v>
      </c>
      <c r="K299" s="57">
        <f>($G299+$I299)*THONG_TIN_CHUNG!B$14</f>
        <v>0</v>
      </c>
      <c r="L299" s="58">
        <v>0</v>
      </c>
      <c r="M299" s="59"/>
    </row>
    <row r="300" spans="2:13" ht="96.75" customHeight="1">
      <c r="B300" s="28"/>
      <c r="C300" s="28"/>
      <c r="D300" s="28"/>
      <c r="E300" s="39"/>
      <c r="F300" s="28"/>
      <c r="G300" s="28"/>
      <c r="H300" s="28">
        <v>5</v>
      </c>
      <c r="I300" s="40">
        <f t="shared" si="2"/>
        <v>0</v>
      </c>
      <c r="J300" s="56">
        <f t="shared" si="4"/>
        <v>0</v>
      </c>
      <c r="K300" s="57">
        <f>($G300+$I300)*THONG_TIN_CHUNG!B$14</f>
        <v>0</v>
      </c>
      <c r="L300" s="58">
        <v>0</v>
      </c>
      <c r="M300" s="59"/>
    </row>
    <row r="301" spans="2:13" ht="96.75" customHeight="1">
      <c r="B301" s="28"/>
      <c r="C301" s="28"/>
      <c r="D301" s="28"/>
      <c r="E301" s="39"/>
      <c r="F301" s="28"/>
      <c r="G301" s="28"/>
      <c r="H301" s="28">
        <v>5</v>
      </c>
      <c r="I301" s="40">
        <f t="shared" si="2"/>
        <v>0</v>
      </c>
      <c r="J301" s="56">
        <f t="shared" si="4"/>
        <v>0</v>
      </c>
      <c r="K301" s="57">
        <f>($G301+$I301)*THONG_TIN_CHUNG!B$14</f>
        <v>0</v>
      </c>
      <c r="L301" s="58">
        <v>0</v>
      </c>
      <c r="M301" s="59"/>
    </row>
    <row r="302" spans="2:13" ht="96.75" customHeight="1">
      <c r="B302" s="28"/>
      <c r="C302" s="28"/>
      <c r="D302" s="28"/>
      <c r="E302" s="39"/>
      <c r="F302" s="28"/>
      <c r="G302" s="28"/>
      <c r="H302" s="28">
        <v>5</v>
      </c>
      <c r="I302" s="40">
        <f t="shared" si="2"/>
        <v>0</v>
      </c>
      <c r="J302" s="56">
        <f t="shared" si="4"/>
        <v>0</v>
      </c>
      <c r="K302" s="57">
        <f>($G302+$I302)*THONG_TIN_CHUNG!B$14</f>
        <v>0</v>
      </c>
      <c r="L302" s="58">
        <v>0</v>
      </c>
      <c r="M302" s="59"/>
    </row>
    <row r="303" spans="2:13" ht="96.75" customHeight="1">
      <c r="B303" s="28"/>
      <c r="C303" s="28"/>
      <c r="D303" s="28"/>
      <c r="E303" s="39"/>
      <c r="F303" s="28"/>
      <c r="G303" s="28"/>
      <c r="H303" s="28">
        <v>5</v>
      </c>
      <c r="I303" s="40">
        <f t="shared" si="2"/>
        <v>0</v>
      </c>
      <c r="J303" s="56">
        <f t="shared" si="4"/>
        <v>0</v>
      </c>
      <c r="K303" s="57">
        <f>($G303+$I303)*THONG_TIN_CHUNG!B$14</f>
        <v>0</v>
      </c>
      <c r="L303" s="58">
        <v>0</v>
      </c>
      <c r="M303" s="59"/>
    </row>
    <row r="304" spans="2:13" ht="96.75" customHeight="1">
      <c r="B304" s="28"/>
      <c r="C304" s="28"/>
      <c r="D304" s="28"/>
      <c r="E304" s="39"/>
      <c r="F304" s="28"/>
      <c r="G304" s="28"/>
      <c r="H304" s="28">
        <v>5</v>
      </c>
      <c r="I304" s="40">
        <f t="shared" si="2"/>
        <v>0</v>
      </c>
      <c r="J304" s="56">
        <f t="shared" si="4"/>
        <v>0</v>
      </c>
      <c r="K304" s="57">
        <f>($G304+$I304)*THONG_TIN_CHUNG!B$14</f>
        <v>0</v>
      </c>
      <c r="L304" s="58">
        <v>0</v>
      </c>
      <c r="M304" s="59"/>
    </row>
    <row r="305" spans="2:13" ht="96.75" customHeight="1">
      <c r="B305" s="28"/>
      <c r="C305" s="28"/>
      <c r="D305" s="28"/>
      <c r="E305" s="39"/>
      <c r="F305" s="28"/>
      <c r="G305" s="28"/>
      <c r="H305" s="28">
        <v>5</v>
      </c>
      <c r="I305" s="40">
        <f t="shared" si="2"/>
        <v>0</v>
      </c>
      <c r="J305" s="56">
        <f t="shared" si="4"/>
        <v>0</v>
      </c>
      <c r="K305" s="57">
        <f>($G305+$I305)*THONG_TIN_CHUNG!B$14</f>
        <v>0</v>
      </c>
      <c r="L305" s="58">
        <v>0</v>
      </c>
      <c r="M305" s="59"/>
    </row>
    <row r="306" spans="2:13" ht="96.75" customHeight="1">
      <c r="B306" s="28"/>
      <c r="C306" s="28"/>
      <c r="D306" s="28"/>
      <c r="E306" s="39"/>
      <c r="F306" s="28"/>
      <c r="G306" s="28"/>
      <c r="H306" s="28">
        <v>5</v>
      </c>
      <c r="I306" s="40">
        <f t="shared" si="2"/>
        <v>0</v>
      </c>
      <c r="J306" s="56">
        <f t="shared" si="4"/>
        <v>0</v>
      </c>
      <c r="K306" s="57">
        <f>($G306+$I306)*THONG_TIN_CHUNG!B$14</f>
        <v>0</v>
      </c>
      <c r="L306" s="58">
        <v>0</v>
      </c>
      <c r="M306" s="59"/>
    </row>
    <row r="307" spans="2:13" ht="96.75" customHeight="1">
      <c r="B307" s="28"/>
      <c r="C307" s="28"/>
      <c r="D307" s="28"/>
      <c r="E307" s="39"/>
      <c r="F307" s="28"/>
      <c r="G307" s="28"/>
      <c r="H307" s="28">
        <v>5</v>
      </c>
      <c r="I307" s="40">
        <f t="shared" si="2"/>
        <v>0</v>
      </c>
      <c r="J307" s="56">
        <f t="shared" si="4"/>
        <v>0</v>
      </c>
      <c r="K307" s="57">
        <f>($G307+$I307)*THONG_TIN_CHUNG!B$14</f>
        <v>0</v>
      </c>
      <c r="L307" s="58">
        <v>0</v>
      </c>
      <c r="M307" s="59"/>
    </row>
    <row r="308" spans="2:13" ht="96.75" customHeight="1">
      <c r="B308" s="28"/>
      <c r="C308" s="28"/>
      <c r="D308" s="28"/>
      <c r="E308" s="39"/>
      <c r="F308" s="28"/>
      <c r="G308" s="28"/>
      <c r="H308" s="28">
        <v>5</v>
      </c>
      <c r="I308" s="40">
        <f t="shared" si="2"/>
        <v>0</v>
      </c>
      <c r="J308" s="56">
        <f t="shared" si="4"/>
        <v>0</v>
      </c>
      <c r="K308" s="57">
        <f>($G308+$I308)*THONG_TIN_CHUNG!B$14</f>
        <v>0</v>
      </c>
      <c r="L308" s="58">
        <v>0</v>
      </c>
      <c r="M308" s="59"/>
    </row>
    <row r="309" spans="2:13" ht="96.75" customHeight="1">
      <c r="B309" s="28"/>
      <c r="C309" s="28"/>
      <c r="D309" s="28"/>
      <c r="E309" s="39"/>
      <c r="F309" s="28"/>
      <c r="G309" s="28"/>
      <c r="H309" s="28">
        <v>5</v>
      </c>
      <c r="I309" s="40">
        <f t="shared" si="2"/>
        <v>0</v>
      </c>
      <c r="J309" s="56">
        <f t="shared" si="4"/>
        <v>0</v>
      </c>
      <c r="K309" s="57">
        <f>($G309+$I309)*THONG_TIN_CHUNG!B$14</f>
        <v>0</v>
      </c>
      <c r="L309" s="58">
        <v>0</v>
      </c>
      <c r="M309" s="59"/>
    </row>
    <row r="310" spans="2:13" ht="96.75" customHeight="1">
      <c r="B310" s="28"/>
      <c r="C310" s="28"/>
      <c r="D310" s="28"/>
      <c r="E310" s="39"/>
      <c r="F310" s="28"/>
      <c r="G310" s="28"/>
      <c r="H310" s="28">
        <v>5</v>
      </c>
      <c r="I310" s="40">
        <f t="shared" si="2"/>
        <v>0</v>
      </c>
      <c r="J310" s="56">
        <f t="shared" si="4"/>
        <v>0</v>
      </c>
      <c r="K310" s="57">
        <f>($G310+$I310)*THONG_TIN_CHUNG!B$14</f>
        <v>0</v>
      </c>
      <c r="L310" s="58">
        <v>0</v>
      </c>
      <c r="M310" s="59"/>
    </row>
    <row r="311" spans="2:13" ht="96.75" customHeight="1">
      <c r="B311" s="28"/>
      <c r="C311" s="28"/>
      <c r="D311" s="28"/>
      <c r="E311" s="39"/>
      <c r="F311" s="28"/>
      <c r="G311" s="28"/>
      <c r="H311" s="28">
        <v>5</v>
      </c>
      <c r="I311" s="40">
        <f t="shared" si="2"/>
        <v>0</v>
      </c>
      <c r="J311" s="56">
        <f t="shared" si="4"/>
        <v>0</v>
      </c>
      <c r="K311" s="57">
        <f>($G311+$I311)*THONG_TIN_CHUNG!B$14</f>
        <v>0</v>
      </c>
      <c r="L311" s="58">
        <v>0</v>
      </c>
      <c r="M311" s="59"/>
    </row>
    <row r="312" spans="2:13" ht="96.75" customHeight="1">
      <c r="B312" s="28"/>
      <c r="C312" s="28"/>
      <c r="D312" s="28"/>
      <c r="E312" s="39"/>
      <c r="F312" s="28"/>
      <c r="G312" s="28"/>
      <c r="H312" s="28">
        <v>5</v>
      </c>
      <c r="I312" s="40">
        <f t="shared" si="2"/>
        <v>0</v>
      </c>
      <c r="J312" s="56">
        <f t="shared" si="4"/>
        <v>0</v>
      </c>
      <c r="K312" s="57">
        <f>($G312+$I312)*THONG_TIN_CHUNG!B$14</f>
        <v>0</v>
      </c>
      <c r="L312" s="58">
        <v>0</v>
      </c>
      <c r="M312" s="59"/>
    </row>
    <row r="313" spans="2:13" ht="96.75" customHeight="1">
      <c r="B313" s="28"/>
      <c r="C313" s="28"/>
      <c r="D313" s="28"/>
      <c r="E313" s="39"/>
      <c r="F313" s="28"/>
      <c r="G313" s="28"/>
      <c r="H313" s="28">
        <v>5</v>
      </c>
      <c r="I313" s="40">
        <f t="shared" si="2"/>
        <v>0</v>
      </c>
      <c r="J313" s="56">
        <f t="shared" si="4"/>
        <v>0</v>
      </c>
      <c r="K313" s="57">
        <f>($G313+$I313)*THONG_TIN_CHUNG!B$14</f>
        <v>0</v>
      </c>
      <c r="L313" s="58">
        <v>0</v>
      </c>
      <c r="M313" s="59"/>
    </row>
    <row r="314" spans="2:13" ht="96.75" customHeight="1">
      <c r="B314" s="28"/>
      <c r="C314" s="28"/>
      <c r="D314" s="28"/>
      <c r="E314" s="39"/>
      <c r="F314" s="28"/>
      <c r="G314" s="28"/>
      <c r="H314" s="28">
        <v>5</v>
      </c>
      <c r="I314" s="40">
        <f t="shared" si="2"/>
        <v>0</v>
      </c>
      <c r="J314" s="56">
        <f t="shared" si="4"/>
        <v>0</v>
      </c>
      <c r="K314" s="57">
        <f>($G314+$I314)*THONG_TIN_CHUNG!B$14</f>
        <v>0</v>
      </c>
      <c r="L314" s="58">
        <v>0</v>
      </c>
      <c r="M314" s="59"/>
    </row>
    <row r="315" spans="2:13" ht="96.75" customHeight="1">
      <c r="B315" s="28"/>
      <c r="C315" s="28"/>
      <c r="D315" s="28"/>
      <c r="E315" s="39"/>
      <c r="F315" s="28"/>
      <c r="G315" s="28"/>
      <c r="H315" s="28">
        <v>5</v>
      </c>
      <c r="I315" s="40">
        <f t="shared" si="2"/>
        <v>0</v>
      </c>
      <c r="J315" s="56">
        <f t="shared" si="4"/>
        <v>0</v>
      </c>
      <c r="K315" s="57">
        <f>($G315+$I315)*THONG_TIN_CHUNG!B$14</f>
        <v>0</v>
      </c>
      <c r="L315" s="58">
        <v>0</v>
      </c>
      <c r="M315" s="59"/>
    </row>
    <row r="316" spans="2:13" ht="96.75" customHeight="1">
      <c r="B316" s="28"/>
      <c r="C316" s="28"/>
      <c r="D316" s="28"/>
      <c r="E316" s="39"/>
      <c r="F316" s="28"/>
      <c r="G316" s="28"/>
      <c r="H316" s="28">
        <v>5</v>
      </c>
      <c r="I316" s="40">
        <f t="shared" si="2"/>
        <v>0</v>
      </c>
      <c r="J316" s="56">
        <f t="shared" si="4"/>
        <v>0</v>
      </c>
      <c r="K316" s="57">
        <f>($G316+$I316)*THONG_TIN_CHUNG!B$14</f>
        <v>0</v>
      </c>
      <c r="L316" s="58">
        <v>0</v>
      </c>
      <c r="M316" s="59"/>
    </row>
    <row r="317" spans="2:13" ht="96.75" customHeight="1">
      <c r="B317" s="28"/>
      <c r="C317" s="28"/>
      <c r="D317" s="28"/>
      <c r="E317" s="39"/>
      <c r="F317" s="28"/>
      <c r="G317" s="28"/>
      <c r="H317" s="28">
        <v>5</v>
      </c>
      <c r="I317" s="40">
        <f t="shared" si="2"/>
        <v>0</v>
      </c>
      <c r="J317" s="56">
        <f t="shared" si="4"/>
        <v>0</v>
      </c>
      <c r="K317" s="57">
        <f>($G317+$I317)*THONG_TIN_CHUNG!B$14</f>
        <v>0</v>
      </c>
      <c r="L317" s="58">
        <v>0</v>
      </c>
      <c r="M317" s="59"/>
    </row>
    <row r="318" spans="2:13" ht="96.75" customHeight="1">
      <c r="B318" s="28"/>
      <c r="C318" s="28"/>
      <c r="D318" s="28"/>
      <c r="E318" s="39"/>
      <c r="F318" s="28"/>
      <c r="G318" s="28"/>
      <c r="H318" s="28">
        <v>5</v>
      </c>
      <c r="I318" s="40">
        <f t="shared" si="2"/>
        <v>0</v>
      </c>
      <c r="J318" s="56">
        <f t="shared" si="4"/>
        <v>0</v>
      </c>
      <c r="K318" s="57">
        <f>($G318+$I318)*THONG_TIN_CHUNG!B$14</f>
        <v>0</v>
      </c>
      <c r="L318" s="58">
        <v>0</v>
      </c>
      <c r="M318" s="59"/>
    </row>
    <row r="319" spans="2:13" ht="96.75" customHeight="1">
      <c r="B319" s="28"/>
      <c r="C319" s="28"/>
      <c r="D319" s="28"/>
      <c r="E319" s="39"/>
      <c r="F319" s="28"/>
      <c r="G319" s="28"/>
      <c r="H319" s="28">
        <v>5</v>
      </c>
      <c r="I319" s="40">
        <f t="shared" si="2"/>
        <v>0</v>
      </c>
      <c r="J319" s="56">
        <f t="shared" si="4"/>
        <v>0</v>
      </c>
      <c r="K319" s="57">
        <f>($G319+$I319)*THONG_TIN_CHUNG!B$14</f>
        <v>0</v>
      </c>
      <c r="L319" s="58">
        <v>0</v>
      </c>
      <c r="M319" s="59"/>
    </row>
    <row r="320" spans="2:13" ht="96.75" customHeight="1">
      <c r="B320" s="28"/>
      <c r="C320" s="28"/>
      <c r="D320" s="28"/>
      <c r="E320" s="39"/>
      <c r="F320" s="28"/>
      <c r="G320" s="28"/>
      <c r="H320" s="28">
        <v>5</v>
      </c>
      <c r="I320" s="40">
        <f t="shared" si="2"/>
        <v>0</v>
      </c>
      <c r="J320" s="56">
        <f t="shared" si="4"/>
        <v>0</v>
      </c>
      <c r="K320" s="57">
        <f>($G320+$I320)*THONG_TIN_CHUNG!B$14</f>
        <v>0</v>
      </c>
      <c r="L320" s="58">
        <v>0</v>
      </c>
      <c r="M320" s="59"/>
    </row>
    <row r="321" spans="2:13" ht="96.75" customHeight="1">
      <c r="B321" s="28"/>
      <c r="C321" s="28"/>
      <c r="D321" s="28"/>
      <c r="E321" s="39"/>
      <c r="F321" s="28"/>
      <c r="G321" s="28"/>
      <c r="H321" s="28">
        <v>5</v>
      </c>
      <c r="I321" s="40">
        <f t="shared" si="2"/>
        <v>0</v>
      </c>
      <c r="J321" s="56">
        <f t="shared" si="4"/>
        <v>0</v>
      </c>
      <c r="K321" s="57">
        <f>($G321+$I321)*THONG_TIN_CHUNG!B$14</f>
        <v>0</v>
      </c>
      <c r="L321" s="58">
        <v>0</v>
      </c>
      <c r="M321" s="59"/>
    </row>
    <row r="322" spans="2:13" ht="96.75" customHeight="1">
      <c r="B322" s="28"/>
      <c r="C322" s="28"/>
      <c r="D322" s="28"/>
      <c r="E322" s="39"/>
      <c r="F322" s="28"/>
      <c r="G322" s="28"/>
      <c r="H322" s="28">
        <v>5</v>
      </c>
      <c r="I322" s="40">
        <f t="shared" si="2"/>
        <v>0</v>
      </c>
      <c r="J322" s="56">
        <f t="shared" si="4"/>
        <v>0</v>
      </c>
      <c r="K322" s="57">
        <f>($G322+$I322)*THONG_TIN_CHUNG!B$14</f>
        <v>0</v>
      </c>
      <c r="L322" s="58">
        <v>0</v>
      </c>
      <c r="M322" s="59"/>
    </row>
    <row r="323" spans="2:13" ht="96.75" customHeight="1">
      <c r="B323" s="28"/>
      <c r="C323" s="28"/>
      <c r="D323" s="28"/>
      <c r="E323" s="39"/>
      <c r="F323" s="28"/>
      <c r="G323" s="28"/>
      <c r="H323" s="28">
        <v>5</v>
      </c>
      <c r="I323" s="40">
        <f t="shared" si="2"/>
        <v>0</v>
      </c>
      <c r="J323" s="56">
        <f t="shared" si="4"/>
        <v>0</v>
      </c>
      <c r="K323" s="57">
        <f>($G323+$I323)*THONG_TIN_CHUNG!B$14</f>
        <v>0</v>
      </c>
      <c r="L323" s="58">
        <v>0</v>
      </c>
      <c r="M323" s="59"/>
    </row>
    <row r="324" spans="2:13" ht="96.75" customHeight="1">
      <c r="B324" s="28"/>
      <c r="C324" s="28"/>
      <c r="D324" s="28"/>
      <c r="E324" s="39"/>
      <c r="F324" s="28"/>
      <c r="G324" s="28"/>
      <c r="H324" s="28">
        <v>5</v>
      </c>
      <c r="I324" s="40">
        <f t="shared" si="2"/>
        <v>0</v>
      </c>
      <c r="J324" s="56">
        <f t="shared" si="4"/>
        <v>0</v>
      </c>
      <c r="K324" s="57">
        <f>($G324+$I324)*THONG_TIN_CHUNG!B$14</f>
        <v>0</v>
      </c>
      <c r="L324" s="58">
        <v>0</v>
      </c>
      <c r="M324" s="59"/>
    </row>
    <row r="325" spans="2:13" ht="96.75" customHeight="1">
      <c r="B325" s="28"/>
      <c r="C325" s="28"/>
      <c r="D325" s="28"/>
      <c r="E325" s="39"/>
      <c r="F325" s="28"/>
      <c r="G325" s="28"/>
      <c r="H325" s="28">
        <v>5</v>
      </c>
      <c r="I325" s="40">
        <f t="shared" si="2"/>
        <v>0</v>
      </c>
      <c r="J325" s="56">
        <f t="shared" si="4"/>
        <v>0</v>
      </c>
      <c r="K325" s="57">
        <f>($G325+$I325)*THONG_TIN_CHUNG!B$14</f>
        <v>0</v>
      </c>
      <c r="L325" s="58">
        <v>0</v>
      </c>
      <c r="M325" s="59"/>
    </row>
    <row r="326" spans="2:13" ht="96.75" customHeight="1">
      <c r="B326" s="28"/>
      <c r="C326" s="28"/>
      <c r="D326" s="28"/>
      <c r="E326" s="39"/>
      <c r="F326" s="28"/>
      <c r="G326" s="28"/>
      <c r="H326" s="28">
        <v>5</v>
      </c>
      <c r="I326" s="40">
        <f t="shared" si="2"/>
        <v>0</v>
      </c>
      <c r="J326" s="56">
        <f t="shared" si="4"/>
        <v>0</v>
      </c>
      <c r="K326" s="57">
        <f>($G326+$I326)*THONG_TIN_CHUNG!B$14</f>
        <v>0</v>
      </c>
      <c r="L326" s="58">
        <v>0</v>
      </c>
      <c r="M326" s="59"/>
    </row>
    <row r="327" spans="2:13" ht="96.75" customHeight="1">
      <c r="B327" s="28"/>
      <c r="C327" s="28"/>
      <c r="D327" s="28"/>
      <c r="E327" s="39"/>
      <c r="F327" s="28"/>
      <c r="G327" s="28"/>
      <c r="H327" s="28">
        <v>5</v>
      </c>
      <c r="I327" s="40">
        <f t="shared" si="2"/>
        <v>0</v>
      </c>
      <c r="J327" s="56">
        <f t="shared" si="4"/>
        <v>0</v>
      </c>
      <c r="K327" s="57">
        <f>($G327+$I327)*THONG_TIN_CHUNG!B$14</f>
        <v>0</v>
      </c>
      <c r="L327" s="58">
        <v>0</v>
      </c>
      <c r="M327" s="59"/>
    </row>
    <row r="328" spans="2:13" ht="96.75" customHeight="1">
      <c r="B328" s="28"/>
      <c r="C328" s="28"/>
      <c r="D328" s="28"/>
      <c r="E328" s="39"/>
      <c r="F328" s="28"/>
      <c r="G328" s="28"/>
      <c r="H328" s="28">
        <v>5</v>
      </c>
      <c r="I328" s="40">
        <f t="shared" si="2"/>
        <v>0</v>
      </c>
      <c r="J328" s="56">
        <f t="shared" si="4"/>
        <v>0</v>
      </c>
      <c r="K328" s="57">
        <f>($G328+$I328)*THONG_TIN_CHUNG!B$14</f>
        <v>0</v>
      </c>
      <c r="L328" s="58">
        <v>0</v>
      </c>
      <c r="M328" s="59"/>
    </row>
    <row r="329" spans="2:13" ht="96.75" customHeight="1">
      <c r="B329" s="28"/>
      <c r="C329" s="28"/>
      <c r="D329" s="28"/>
      <c r="E329" s="39"/>
      <c r="F329" s="28"/>
      <c r="G329" s="28"/>
      <c r="H329" s="28">
        <v>5</v>
      </c>
      <c r="I329" s="40">
        <f t="shared" si="2"/>
        <v>0</v>
      </c>
      <c r="J329" s="56">
        <f t="shared" si="4"/>
        <v>0</v>
      </c>
      <c r="K329" s="57">
        <f>($G329+$I329)*THONG_TIN_CHUNG!B$14</f>
        <v>0</v>
      </c>
      <c r="L329" s="58">
        <v>0</v>
      </c>
      <c r="M329" s="59"/>
    </row>
    <row r="330" spans="2:13" ht="96.75" customHeight="1">
      <c r="B330" s="28"/>
      <c r="C330" s="28"/>
      <c r="D330" s="28"/>
      <c r="E330" s="39"/>
      <c r="F330" s="28"/>
      <c r="G330" s="28"/>
      <c r="H330" s="28">
        <v>5</v>
      </c>
      <c r="I330" s="40">
        <f t="shared" si="2"/>
        <v>0</v>
      </c>
      <c r="J330" s="56">
        <f t="shared" si="4"/>
        <v>0</v>
      </c>
      <c r="K330" s="57">
        <f>($G330+$I330)*THONG_TIN_CHUNG!B$14</f>
        <v>0</v>
      </c>
      <c r="L330" s="58">
        <v>0</v>
      </c>
      <c r="M330" s="59"/>
    </row>
    <row r="331" spans="2:13" ht="96.75" customHeight="1">
      <c r="B331" s="28"/>
      <c r="C331" s="28"/>
      <c r="D331" s="28"/>
      <c r="E331" s="39"/>
      <c r="F331" s="28"/>
      <c r="G331" s="28"/>
      <c r="H331" s="28">
        <v>5</v>
      </c>
      <c r="I331" s="40">
        <f t="shared" si="2"/>
        <v>0</v>
      </c>
      <c r="J331" s="56">
        <f t="shared" si="4"/>
        <v>0</v>
      </c>
      <c r="K331" s="57">
        <f>($G331+$I331)*THONG_TIN_CHUNG!B$14</f>
        <v>0</v>
      </c>
      <c r="L331" s="58">
        <v>0</v>
      </c>
      <c r="M331" s="59"/>
    </row>
    <row r="332" spans="2:13" ht="96.75" customHeight="1">
      <c r="B332" s="28"/>
      <c r="C332" s="28"/>
      <c r="D332" s="28"/>
      <c r="E332" s="39"/>
      <c r="F332" s="28"/>
      <c r="G332" s="28"/>
      <c r="H332" s="28">
        <v>5</v>
      </c>
      <c r="I332" s="40">
        <f t="shared" si="2"/>
        <v>0</v>
      </c>
      <c r="J332" s="56">
        <f t="shared" si="4"/>
        <v>0</v>
      </c>
      <c r="K332" s="57">
        <f>($G332+$I332)*THONG_TIN_CHUNG!B$14</f>
        <v>0</v>
      </c>
      <c r="L332" s="58">
        <v>0</v>
      </c>
      <c r="M332" s="59"/>
    </row>
    <row r="333" spans="2:13" ht="96.75" customHeight="1">
      <c r="B333" s="28"/>
      <c r="C333" s="28"/>
      <c r="D333" s="28"/>
      <c r="E333" s="39"/>
      <c r="F333" s="28"/>
      <c r="G333" s="28"/>
      <c r="H333" s="28">
        <v>5</v>
      </c>
      <c r="I333" s="40">
        <f t="shared" si="2"/>
        <v>0</v>
      </c>
      <c r="J333" s="56">
        <f t="shared" si="4"/>
        <v>0</v>
      </c>
      <c r="K333" s="57">
        <f>($G333+$I333)*THONG_TIN_CHUNG!B$14</f>
        <v>0</v>
      </c>
      <c r="L333" s="58">
        <v>0</v>
      </c>
      <c r="M333" s="59"/>
    </row>
    <row r="334" spans="2:13" ht="96.75" customHeight="1">
      <c r="B334" s="28"/>
      <c r="C334" s="28"/>
      <c r="D334" s="28"/>
      <c r="E334" s="39"/>
      <c r="F334" s="28"/>
      <c r="G334" s="28"/>
      <c r="H334" s="28">
        <v>5</v>
      </c>
      <c r="I334" s="40">
        <f t="shared" si="2"/>
        <v>0</v>
      </c>
      <c r="J334" s="56">
        <f t="shared" si="4"/>
        <v>0</v>
      </c>
      <c r="K334" s="57">
        <f>($G334+$I334)*THONG_TIN_CHUNG!B$14</f>
        <v>0</v>
      </c>
      <c r="L334" s="58">
        <v>0</v>
      </c>
      <c r="M334" s="59"/>
    </row>
    <row r="335" spans="2:13" ht="96.75" customHeight="1">
      <c r="B335" s="28"/>
      <c r="C335" s="28"/>
      <c r="D335" s="28"/>
      <c r="E335" s="39"/>
      <c r="F335" s="28"/>
      <c r="G335" s="28"/>
      <c r="H335" s="28">
        <v>5</v>
      </c>
      <c r="I335" s="40">
        <f t="shared" si="2"/>
        <v>0</v>
      </c>
      <c r="J335" s="56">
        <f t="shared" si="4"/>
        <v>0</v>
      </c>
      <c r="K335" s="57">
        <f>($G335+$I335)*THONG_TIN_CHUNG!B$14</f>
        <v>0</v>
      </c>
      <c r="L335" s="58">
        <v>0</v>
      </c>
      <c r="M335" s="59"/>
    </row>
    <row r="336" spans="2:13" ht="96.75" customHeight="1">
      <c r="B336" s="28"/>
      <c r="C336" s="28"/>
      <c r="D336" s="28"/>
      <c r="E336" s="39"/>
      <c r="F336" s="28"/>
      <c r="G336" s="28"/>
      <c r="H336" s="28">
        <v>5</v>
      </c>
      <c r="I336" s="40">
        <f t="shared" si="2"/>
        <v>0</v>
      </c>
      <c r="J336" s="56">
        <f t="shared" si="4"/>
        <v>0</v>
      </c>
      <c r="K336" s="57">
        <f>($G336+$I336)*THONG_TIN_CHUNG!B$14</f>
        <v>0</v>
      </c>
      <c r="L336" s="58">
        <v>0</v>
      </c>
      <c r="M336" s="59"/>
    </row>
    <row r="337" spans="2:13" ht="96.75" customHeight="1">
      <c r="B337" s="28"/>
      <c r="C337" s="28"/>
      <c r="D337" s="28"/>
      <c r="E337" s="39"/>
      <c r="F337" s="28"/>
      <c r="G337" s="28"/>
      <c r="H337" s="28">
        <v>5</v>
      </c>
      <c r="I337" s="40">
        <f t="shared" si="2"/>
        <v>0</v>
      </c>
      <c r="J337" s="56">
        <f t="shared" si="4"/>
        <v>0</v>
      </c>
      <c r="K337" s="57">
        <f>($G337+$I337)*THONG_TIN_CHUNG!B$14</f>
        <v>0</v>
      </c>
      <c r="L337" s="58">
        <v>0</v>
      </c>
      <c r="M337" s="59"/>
    </row>
    <row r="338" spans="2:13" ht="96.75" customHeight="1">
      <c r="B338" s="28"/>
      <c r="C338" s="28"/>
      <c r="D338" s="28"/>
      <c r="E338" s="39"/>
      <c r="F338" s="28"/>
      <c r="G338" s="28"/>
      <c r="H338" s="28">
        <v>5</v>
      </c>
      <c r="I338" s="40">
        <f t="shared" si="2"/>
        <v>0</v>
      </c>
      <c r="J338" s="56">
        <f t="shared" si="4"/>
        <v>0</v>
      </c>
      <c r="K338" s="57">
        <f>($G338+$I338)*THONG_TIN_CHUNG!B$14</f>
        <v>0</v>
      </c>
      <c r="L338" s="58">
        <v>0</v>
      </c>
      <c r="M338" s="59"/>
    </row>
    <row r="339" spans="2:13" ht="96.75" customHeight="1">
      <c r="B339" s="28"/>
      <c r="C339" s="28"/>
      <c r="D339" s="28"/>
      <c r="E339" s="39"/>
      <c r="F339" s="28"/>
      <c r="G339" s="28"/>
      <c r="H339" s="28">
        <v>5</v>
      </c>
      <c r="I339" s="40">
        <f t="shared" si="2"/>
        <v>0</v>
      </c>
      <c r="J339" s="56">
        <f t="shared" si="4"/>
        <v>0</v>
      </c>
      <c r="K339" s="57">
        <f>($G339+$I339)*THONG_TIN_CHUNG!B$14</f>
        <v>0</v>
      </c>
      <c r="L339" s="58">
        <v>0</v>
      </c>
      <c r="M339" s="59"/>
    </row>
    <row r="340" spans="2:13" ht="96.75" customHeight="1">
      <c r="B340" s="28"/>
      <c r="C340" s="28"/>
      <c r="D340" s="28"/>
      <c r="E340" s="39"/>
      <c r="F340" s="28"/>
      <c r="G340" s="28"/>
      <c r="H340" s="28">
        <v>5</v>
      </c>
      <c r="I340" s="40">
        <f t="shared" si="2"/>
        <v>0</v>
      </c>
      <c r="J340" s="56">
        <f t="shared" si="4"/>
        <v>0</v>
      </c>
      <c r="K340" s="57">
        <f>($G340+$I340)*THONG_TIN_CHUNG!B$14</f>
        <v>0</v>
      </c>
      <c r="L340" s="58">
        <v>0</v>
      </c>
      <c r="M340" s="59"/>
    </row>
    <row r="341" spans="2:13" ht="96.75" customHeight="1">
      <c r="B341" s="28"/>
      <c r="C341" s="28"/>
      <c r="D341" s="28"/>
      <c r="E341" s="39"/>
      <c r="F341" s="28"/>
      <c r="G341" s="28"/>
      <c r="H341" s="28">
        <v>5</v>
      </c>
      <c r="I341" s="40">
        <f t="shared" si="2"/>
        <v>0</v>
      </c>
      <c r="J341" s="56">
        <f t="shared" si="4"/>
        <v>0</v>
      </c>
      <c r="K341" s="57">
        <f>($G341+$I341)*THONG_TIN_CHUNG!B$14</f>
        <v>0</v>
      </c>
      <c r="L341" s="58">
        <v>0</v>
      </c>
      <c r="M341" s="59"/>
    </row>
    <row r="342" spans="2:13" ht="96.75" customHeight="1">
      <c r="B342" s="28"/>
      <c r="C342" s="28"/>
      <c r="D342" s="28"/>
      <c r="E342" s="39"/>
      <c r="F342" s="28"/>
      <c r="G342" s="28"/>
      <c r="H342" s="28">
        <v>5</v>
      </c>
      <c r="I342" s="40">
        <f t="shared" si="2"/>
        <v>0</v>
      </c>
      <c r="J342" s="56">
        <f t="shared" si="4"/>
        <v>0</v>
      </c>
      <c r="K342" s="57">
        <f>($G342+$I342)*THONG_TIN_CHUNG!B$14</f>
        <v>0</v>
      </c>
      <c r="L342" s="58">
        <v>0</v>
      </c>
      <c r="M342" s="59"/>
    </row>
    <row r="343" spans="2:13" ht="96.75" customHeight="1">
      <c r="B343" s="28"/>
      <c r="C343" s="28"/>
      <c r="D343" s="28"/>
      <c r="E343" s="39"/>
      <c r="F343" s="28"/>
      <c r="G343" s="28"/>
      <c r="H343" s="28">
        <v>5</v>
      </c>
      <c r="I343" s="40">
        <f t="shared" si="2"/>
        <v>0</v>
      </c>
      <c r="J343" s="56">
        <f t="shared" si="4"/>
        <v>0</v>
      </c>
      <c r="K343" s="57">
        <f>($G343+$I343)*THONG_TIN_CHUNG!B$14</f>
        <v>0</v>
      </c>
      <c r="L343" s="58">
        <v>0</v>
      </c>
      <c r="M343" s="59"/>
    </row>
    <row r="344" spans="2:13" ht="96.75" customHeight="1">
      <c r="B344" s="28"/>
      <c r="C344" s="28"/>
      <c r="D344" s="28"/>
      <c r="E344" s="39"/>
      <c r="F344" s="28"/>
      <c r="G344" s="28"/>
      <c r="H344" s="28">
        <v>5</v>
      </c>
      <c r="I344" s="40">
        <f t="shared" si="2"/>
        <v>0</v>
      </c>
      <c r="J344" s="56">
        <f t="shared" si="4"/>
        <v>0</v>
      </c>
      <c r="K344" s="57">
        <f>($G344+$I344)*THONG_TIN_CHUNG!B$14</f>
        <v>0</v>
      </c>
      <c r="L344" s="58">
        <v>0</v>
      </c>
      <c r="M344" s="59"/>
    </row>
    <row r="345" spans="2:13" ht="96.75" customHeight="1">
      <c r="B345" s="28"/>
      <c r="C345" s="28"/>
      <c r="D345" s="28"/>
      <c r="E345" s="39"/>
      <c r="F345" s="28"/>
      <c r="G345" s="28"/>
      <c r="H345" s="28">
        <v>5</v>
      </c>
      <c r="I345" s="40">
        <f t="shared" si="2"/>
        <v>0</v>
      </c>
      <c r="J345" s="56">
        <f t="shared" si="4"/>
        <v>0</v>
      </c>
      <c r="K345" s="57">
        <f>($G345+$I345)*THONG_TIN_CHUNG!B$14</f>
        <v>0</v>
      </c>
      <c r="L345" s="58">
        <v>0</v>
      </c>
      <c r="M345" s="59"/>
    </row>
    <row r="346" spans="2:13" ht="96.75" customHeight="1">
      <c r="B346" s="28"/>
      <c r="C346" s="28"/>
      <c r="D346" s="28"/>
      <c r="E346" s="39"/>
      <c r="F346" s="28"/>
      <c r="G346" s="28"/>
      <c r="H346" s="28">
        <v>5</v>
      </c>
      <c r="I346" s="40">
        <f t="shared" si="2"/>
        <v>0</v>
      </c>
      <c r="J346" s="56">
        <f t="shared" si="4"/>
        <v>0</v>
      </c>
      <c r="K346" s="57">
        <f>($G346+$I346)*THONG_TIN_CHUNG!B$14</f>
        <v>0</v>
      </c>
      <c r="L346" s="58">
        <v>0</v>
      </c>
      <c r="M346" s="59"/>
    </row>
    <row r="347" spans="2:13" ht="96.75" customHeight="1">
      <c r="B347" s="28"/>
      <c r="C347" s="28"/>
      <c r="D347" s="28"/>
      <c r="E347" s="39"/>
      <c r="F347" s="28"/>
      <c r="G347" s="28"/>
      <c r="H347" s="28">
        <v>5</v>
      </c>
      <c r="I347" s="40">
        <f t="shared" si="2"/>
        <v>0</v>
      </c>
      <c r="J347" s="56">
        <f t="shared" si="4"/>
        <v>0</v>
      </c>
      <c r="K347" s="57">
        <f>($G347+$I347)*THONG_TIN_CHUNG!B$14</f>
        <v>0</v>
      </c>
      <c r="L347" s="58">
        <v>0</v>
      </c>
      <c r="M347" s="59"/>
    </row>
    <row r="348" spans="2:13" ht="96.75" customHeight="1">
      <c r="B348" s="28"/>
      <c r="C348" s="28"/>
      <c r="D348" s="28"/>
      <c r="E348" s="39"/>
      <c r="F348" s="28"/>
      <c r="G348" s="28"/>
      <c r="H348" s="28">
        <v>5</v>
      </c>
      <c r="I348" s="40">
        <f t="shared" si="2"/>
        <v>0</v>
      </c>
      <c r="J348" s="56">
        <f t="shared" si="4"/>
        <v>0</v>
      </c>
      <c r="K348" s="57">
        <f>($G348+$I348)*THONG_TIN_CHUNG!B$14</f>
        <v>0</v>
      </c>
      <c r="L348" s="58">
        <v>0</v>
      </c>
      <c r="M348" s="59"/>
    </row>
    <row r="349" spans="2:13" ht="96.75" customHeight="1">
      <c r="B349" s="28"/>
      <c r="C349" s="28"/>
      <c r="D349" s="28"/>
      <c r="E349" s="39"/>
      <c r="F349" s="28"/>
      <c r="G349" s="28"/>
      <c r="H349" s="28">
        <v>5</v>
      </c>
      <c r="I349" s="40">
        <f t="shared" si="2"/>
        <v>0</v>
      </c>
      <c r="J349" s="56">
        <f t="shared" si="4"/>
        <v>0</v>
      </c>
      <c r="K349" s="57">
        <f>($G349+$I349)*THONG_TIN_CHUNG!B$14</f>
        <v>0</v>
      </c>
      <c r="L349" s="58">
        <v>0</v>
      </c>
      <c r="M349" s="59"/>
    </row>
    <row r="350" spans="2:13" ht="96.75" customHeight="1">
      <c r="B350" s="28"/>
      <c r="C350" s="28"/>
      <c r="D350" s="28"/>
      <c r="E350" s="39"/>
      <c r="F350" s="28"/>
      <c r="G350" s="28"/>
      <c r="H350" s="28">
        <v>5</v>
      </c>
      <c r="I350" s="40">
        <f t="shared" si="2"/>
        <v>0</v>
      </c>
      <c r="J350" s="56">
        <f t="shared" si="4"/>
        <v>0</v>
      </c>
      <c r="K350" s="57">
        <f>($G350+$I350)*THONG_TIN_CHUNG!B$14</f>
        <v>0</v>
      </c>
      <c r="L350" s="58">
        <v>0</v>
      </c>
      <c r="M350" s="59"/>
    </row>
    <row r="351" spans="2:13" ht="96.75" customHeight="1">
      <c r="B351" s="28"/>
      <c r="C351" s="28"/>
      <c r="D351" s="28"/>
      <c r="E351" s="39"/>
      <c r="F351" s="28"/>
      <c r="G351" s="28"/>
      <c r="H351" s="28">
        <v>5</v>
      </c>
      <c r="I351" s="40">
        <f t="shared" si="2"/>
        <v>0</v>
      </c>
      <c r="J351" s="56">
        <f t="shared" si="4"/>
        <v>0</v>
      </c>
      <c r="K351" s="57">
        <f>($G351+$I351)*THONG_TIN_CHUNG!B$14</f>
        <v>0</v>
      </c>
      <c r="L351" s="58">
        <v>0</v>
      </c>
      <c r="M351" s="59"/>
    </row>
    <row r="352" spans="2:13" ht="96.75" customHeight="1">
      <c r="B352" s="28"/>
      <c r="C352" s="28"/>
      <c r="D352" s="28"/>
      <c r="E352" s="39"/>
      <c r="F352" s="28"/>
      <c r="G352" s="28"/>
      <c r="H352" s="28">
        <v>5</v>
      </c>
      <c r="I352" s="40">
        <f t="shared" si="2"/>
        <v>0</v>
      </c>
      <c r="J352" s="56">
        <f t="shared" si="4"/>
        <v>0</v>
      </c>
      <c r="K352" s="57">
        <f>($G352+$I352)*THONG_TIN_CHUNG!B$14</f>
        <v>0</v>
      </c>
      <c r="L352" s="58">
        <v>0</v>
      </c>
      <c r="M352" s="59"/>
    </row>
    <row r="353" spans="2:13" ht="96.75" customHeight="1">
      <c r="B353" s="28"/>
      <c r="C353" s="28"/>
      <c r="D353" s="28"/>
      <c r="E353" s="39"/>
      <c r="F353" s="28"/>
      <c r="G353" s="28"/>
      <c r="H353" s="28">
        <v>5</v>
      </c>
      <c r="I353" s="40">
        <f t="shared" si="2"/>
        <v>0</v>
      </c>
      <c r="J353" s="56">
        <f t="shared" si="4"/>
        <v>0</v>
      </c>
      <c r="K353" s="57">
        <f>($G353+$I353)*THONG_TIN_CHUNG!B$14</f>
        <v>0</v>
      </c>
      <c r="L353" s="58">
        <v>0</v>
      </c>
      <c r="M353" s="59"/>
    </row>
    <row r="354" spans="2:13" ht="96.75" customHeight="1">
      <c r="B354" s="28"/>
      <c r="C354" s="28"/>
      <c r="D354" s="28"/>
      <c r="E354" s="39"/>
      <c r="F354" s="28"/>
      <c r="G354" s="28"/>
      <c r="H354" s="28">
        <v>5</v>
      </c>
      <c r="I354" s="40">
        <f t="shared" si="2"/>
        <v>0</v>
      </c>
      <c r="J354" s="56">
        <f t="shared" si="4"/>
        <v>0</v>
      </c>
      <c r="K354" s="57">
        <f>($G354+$I354)*THONG_TIN_CHUNG!B$14</f>
        <v>0</v>
      </c>
      <c r="L354" s="58">
        <v>0</v>
      </c>
      <c r="M354" s="59"/>
    </row>
    <row r="355" spans="2:13" ht="96.75" customHeight="1">
      <c r="B355" s="28"/>
      <c r="C355" s="28"/>
      <c r="D355" s="28"/>
      <c r="E355" s="39"/>
      <c r="F355" s="28"/>
      <c r="G355" s="28"/>
      <c r="H355" s="28">
        <v>5</v>
      </c>
      <c r="I355" s="40">
        <f t="shared" si="2"/>
        <v>0</v>
      </c>
      <c r="J355" s="56">
        <f t="shared" si="4"/>
        <v>0</v>
      </c>
      <c r="K355" s="57">
        <f>($G355+$I355)*THONG_TIN_CHUNG!B$14</f>
        <v>0</v>
      </c>
      <c r="L355" s="58">
        <v>0</v>
      </c>
      <c r="M355" s="59"/>
    </row>
    <row r="356" spans="2:13" ht="96.75" customHeight="1">
      <c r="B356" s="28"/>
      <c r="C356" s="28"/>
      <c r="D356" s="28"/>
      <c r="E356" s="39"/>
      <c r="F356" s="28"/>
      <c r="G356" s="28"/>
      <c r="H356" s="28">
        <v>5</v>
      </c>
      <c r="I356" s="40">
        <f t="shared" si="2"/>
        <v>0</v>
      </c>
      <c r="J356" s="56">
        <f t="shared" si="4"/>
        <v>0</v>
      </c>
      <c r="K356" s="57">
        <f>($G356+$I356)*THONG_TIN_CHUNG!B$14</f>
        <v>0</v>
      </c>
      <c r="L356" s="58">
        <v>0</v>
      </c>
      <c r="M356" s="59"/>
    </row>
    <row r="357" spans="2:13" ht="96.75" customHeight="1">
      <c r="B357" s="28"/>
      <c r="C357" s="28"/>
      <c r="D357" s="28"/>
      <c r="E357" s="39"/>
      <c r="F357" s="28"/>
      <c r="G357" s="28"/>
      <c r="H357" s="28">
        <v>5</v>
      </c>
      <c r="I357" s="40">
        <f t="shared" si="2"/>
        <v>0</v>
      </c>
      <c r="J357" s="56">
        <f t="shared" si="4"/>
        <v>0</v>
      </c>
      <c r="K357" s="57">
        <f>($G357+$I357)*THONG_TIN_CHUNG!B$14</f>
        <v>0</v>
      </c>
      <c r="L357" s="58">
        <v>0</v>
      </c>
      <c r="M357" s="59"/>
    </row>
    <row r="358" spans="2:13" ht="96.75" customHeight="1">
      <c r="B358" s="28"/>
      <c r="C358" s="28"/>
      <c r="D358" s="28"/>
      <c r="E358" s="39"/>
      <c r="F358" s="28"/>
      <c r="G358" s="28"/>
      <c r="H358" s="28">
        <v>5</v>
      </c>
      <c r="I358" s="40">
        <f t="shared" si="2"/>
        <v>0</v>
      </c>
      <c r="J358" s="56">
        <f t="shared" si="4"/>
        <v>0</v>
      </c>
      <c r="K358" s="57">
        <f>($G358+$I358)*THONG_TIN_CHUNG!B$14</f>
        <v>0</v>
      </c>
      <c r="L358" s="58">
        <v>0</v>
      </c>
      <c r="M358" s="59"/>
    </row>
    <row r="359" spans="2:13" ht="96.75" customHeight="1">
      <c r="B359" s="28"/>
      <c r="C359" s="28"/>
      <c r="D359" s="28"/>
      <c r="E359" s="39"/>
      <c r="F359" s="28"/>
      <c r="G359" s="28"/>
      <c r="H359" s="28">
        <v>5</v>
      </c>
      <c r="I359" s="40">
        <f t="shared" si="2"/>
        <v>0</v>
      </c>
      <c r="J359" s="56">
        <f t="shared" si="4"/>
        <v>0</v>
      </c>
      <c r="K359" s="57">
        <f>($G359+$I359)*THONG_TIN_CHUNG!B$14</f>
        <v>0</v>
      </c>
      <c r="L359" s="58">
        <v>0</v>
      </c>
      <c r="M359" s="59"/>
    </row>
    <row r="360" spans="2:13" ht="96.75" customHeight="1">
      <c r="B360" s="28"/>
      <c r="C360" s="28"/>
      <c r="D360" s="28"/>
      <c r="E360" s="39"/>
      <c r="F360" s="28"/>
      <c r="G360" s="28"/>
      <c r="H360" s="28">
        <v>5</v>
      </c>
      <c r="I360" s="40">
        <f t="shared" si="2"/>
        <v>0</v>
      </c>
      <c r="J360" s="56">
        <f t="shared" si="4"/>
        <v>0</v>
      </c>
      <c r="K360" s="57">
        <f>($G360+$I360)*THONG_TIN_CHUNG!B$14</f>
        <v>0</v>
      </c>
      <c r="L360" s="58">
        <v>0</v>
      </c>
      <c r="M360" s="59"/>
    </row>
    <row r="361" spans="2:13" ht="96.75" customHeight="1">
      <c r="B361" s="28"/>
      <c r="C361" s="28"/>
      <c r="D361" s="28"/>
      <c r="E361" s="39"/>
      <c r="F361" s="28"/>
      <c r="G361" s="28"/>
      <c r="H361" s="28">
        <v>5</v>
      </c>
      <c r="I361" s="40">
        <f t="shared" si="2"/>
        <v>0</v>
      </c>
      <c r="J361" s="56">
        <f t="shared" si="4"/>
        <v>0</v>
      </c>
      <c r="K361" s="57">
        <f>($G361+$I361)*THONG_TIN_CHUNG!B$14</f>
        <v>0</v>
      </c>
      <c r="L361" s="58">
        <v>0</v>
      </c>
      <c r="M361" s="59"/>
    </row>
    <row r="362" spans="2:13" ht="96.75" customHeight="1">
      <c r="B362" s="28"/>
      <c r="C362" s="28"/>
      <c r="D362" s="28"/>
      <c r="E362" s="39"/>
      <c r="F362" s="28"/>
      <c r="G362" s="28"/>
      <c r="H362" s="28">
        <v>5</v>
      </c>
      <c r="I362" s="40">
        <f t="shared" si="2"/>
        <v>0</v>
      </c>
      <c r="J362" s="56">
        <f t="shared" si="4"/>
        <v>0</v>
      </c>
      <c r="K362" s="57">
        <f>($G362+$I362)*THONG_TIN_CHUNG!B$14</f>
        <v>0</v>
      </c>
      <c r="L362" s="58">
        <v>0</v>
      </c>
      <c r="M362" s="59"/>
    </row>
    <row r="363" spans="2:13" ht="96.75" customHeight="1">
      <c r="B363" s="28"/>
      <c r="C363" s="28"/>
      <c r="D363" s="28"/>
      <c r="E363" s="39"/>
      <c r="F363" s="28"/>
      <c r="G363" s="28"/>
      <c r="H363" s="28">
        <v>5</v>
      </c>
      <c r="I363" s="40">
        <f t="shared" si="2"/>
        <v>0</v>
      </c>
      <c r="J363" s="56">
        <f t="shared" si="4"/>
        <v>0</v>
      </c>
      <c r="K363" s="57">
        <f>($G363+$I363)*THONG_TIN_CHUNG!B$14</f>
        <v>0</v>
      </c>
      <c r="L363" s="58">
        <v>0</v>
      </c>
      <c r="M363" s="59"/>
    </row>
    <row r="364" spans="2:13" ht="96.75" customHeight="1">
      <c r="B364" s="28"/>
      <c r="C364" s="28"/>
      <c r="D364" s="28"/>
      <c r="E364" s="39"/>
      <c r="F364" s="28"/>
      <c r="G364" s="28"/>
      <c r="H364" s="28">
        <v>5</v>
      </c>
      <c r="I364" s="40">
        <f t="shared" si="2"/>
        <v>0</v>
      </c>
      <c r="J364" s="56">
        <f t="shared" si="4"/>
        <v>0</v>
      </c>
      <c r="K364" s="57">
        <f>($G364+$I364)*THONG_TIN_CHUNG!B$14</f>
        <v>0</v>
      </c>
      <c r="L364" s="58">
        <v>0</v>
      </c>
      <c r="M364" s="59"/>
    </row>
    <row r="365" spans="2:13" ht="96.75" customHeight="1">
      <c r="B365" s="28"/>
      <c r="C365" s="28"/>
      <c r="D365" s="28"/>
      <c r="E365" s="39"/>
      <c r="F365" s="28"/>
      <c r="G365" s="28"/>
      <c r="H365" s="28">
        <v>5</v>
      </c>
      <c r="I365" s="40">
        <f t="shared" si="2"/>
        <v>0</v>
      </c>
      <c r="J365" s="56">
        <f t="shared" si="4"/>
        <v>0</v>
      </c>
      <c r="K365" s="57">
        <f>($G365+$I365)*THONG_TIN_CHUNG!B$14</f>
        <v>0</v>
      </c>
      <c r="L365" s="58">
        <v>0</v>
      </c>
      <c r="M365" s="59"/>
    </row>
    <row r="366" spans="2:13" ht="96.75" customHeight="1">
      <c r="B366" s="28"/>
      <c r="C366" s="28"/>
      <c r="D366" s="28"/>
      <c r="E366" s="39"/>
      <c r="F366" s="28"/>
      <c r="G366" s="28"/>
      <c r="H366" s="28">
        <v>5</v>
      </c>
      <c r="I366" s="40">
        <f t="shared" si="2"/>
        <v>0</v>
      </c>
      <c r="J366" s="56">
        <f t="shared" si="4"/>
        <v>0</v>
      </c>
      <c r="K366" s="57">
        <f>($G366+$I366)*THONG_TIN_CHUNG!B$14</f>
        <v>0</v>
      </c>
      <c r="L366" s="58">
        <v>0</v>
      </c>
      <c r="M366" s="59"/>
    </row>
    <row r="367" spans="2:13" ht="96.75" customHeight="1">
      <c r="B367" s="28"/>
      <c r="C367" s="28"/>
      <c r="D367" s="28"/>
      <c r="E367" s="39"/>
      <c r="F367" s="28"/>
      <c r="G367" s="28"/>
      <c r="H367" s="28">
        <v>5</v>
      </c>
      <c r="I367" s="40">
        <f t="shared" si="2"/>
        <v>0</v>
      </c>
      <c r="J367" s="56">
        <f t="shared" si="4"/>
        <v>0</v>
      </c>
      <c r="K367" s="57">
        <f>($G367+$I367)*THONG_TIN_CHUNG!B$14</f>
        <v>0</v>
      </c>
      <c r="L367" s="58">
        <v>0</v>
      </c>
      <c r="M367" s="59"/>
    </row>
    <row r="368" spans="2:13" ht="96.75" customHeight="1">
      <c r="B368" s="28"/>
      <c r="C368" s="28"/>
      <c r="D368" s="28"/>
      <c r="E368" s="39"/>
      <c r="F368" s="28"/>
      <c r="G368" s="28"/>
      <c r="H368" s="28">
        <v>5</v>
      </c>
      <c r="I368" s="40">
        <f t="shared" si="2"/>
        <v>0</v>
      </c>
      <c r="J368" s="56">
        <f t="shared" si="4"/>
        <v>0</v>
      </c>
      <c r="K368" s="57">
        <f>($G368+$I368)*THONG_TIN_CHUNG!B$14</f>
        <v>0</v>
      </c>
      <c r="L368" s="58">
        <v>0</v>
      </c>
      <c r="M368" s="59"/>
    </row>
    <row r="369" spans="2:13" ht="96.75" customHeight="1">
      <c r="B369" s="28"/>
      <c r="C369" s="28"/>
      <c r="D369" s="28"/>
      <c r="E369" s="39"/>
      <c r="F369" s="28"/>
      <c r="G369" s="28"/>
      <c r="H369" s="28">
        <v>5</v>
      </c>
      <c r="I369" s="40">
        <f t="shared" si="2"/>
        <v>0</v>
      </c>
      <c r="J369" s="56">
        <f t="shared" si="4"/>
        <v>0</v>
      </c>
      <c r="K369" s="57">
        <f>($G369+$I369)*THONG_TIN_CHUNG!B$14</f>
        <v>0</v>
      </c>
      <c r="L369" s="58">
        <v>0</v>
      </c>
      <c r="M369" s="59"/>
    </row>
    <row r="370" spans="2:13" ht="96.75" customHeight="1">
      <c r="B370" s="28"/>
      <c r="C370" s="28"/>
      <c r="D370" s="28"/>
      <c r="E370" s="39"/>
      <c r="F370" s="28"/>
      <c r="G370" s="28"/>
      <c r="H370" s="28">
        <v>5</v>
      </c>
      <c r="I370" s="40">
        <f t="shared" si="2"/>
        <v>0</v>
      </c>
      <c r="J370" s="56">
        <f t="shared" si="4"/>
        <v>0</v>
      </c>
      <c r="K370" s="57">
        <f>($G370+$I370)*THONG_TIN_CHUNG!B$14</f>
        <v>0</v>
      </c>
      <c r="L370" s="58">
        <v>0</v>
      </c>
      <c r="M370" s="59"/>
    </row>
    <row r="371" spans="2:13" ht="96.75" customHeight="1">
      <c r="B371" s="28"/>
      <c r="C371" s="28"/>
      <c r="D371" s="28"/>
      <c r="E371" s="39"/>
      <c r="F371" s="28"/>
      <c r="G371" s="28"/>
      <c r="H371" s="28">
        <v>5</v>
      </c>
      <c r="I371" s="40">
        <f t="shared" si="2"/>
        <v>0</v>
      </c>
      <c r="J371" s="56">
        <f t="shared" si="4"/>
        <v>0</v>
      </c>
      <c r="K371" s="57">
        <f>($G371+$I371)*THONG_TIN_CHUNG!B$14</f>
        <v>0</v>
      </c>
      <c r="L371" s="58">
        <v>0</v>
      </c>
      <c r="M371" s="59"/>
    </row>
    <row r="372" spans="2:13" ht="96.75" customHeight="1">
      <c r="B372" s="28"/>
      <c r="C372" s="28"/>
      <c r="D372" s="28"/>
      <c r="E372" s="39"/>
      <c r="F372" s="28"/>
      <c r="G372" s="28"/>
      <c r="H372" s="28">
        <v>5</v>
      </c>
      <c r="I372" s="40">
        <f t="shared" si="2"/>
        <v>0</v>
      </c>
      <c r="J372" s="56">
        <f t="shared" si="4"/>
        <v>0</v>
      </c>
      <c r="K372" s="57">
        <f>($G372+$I372)*THONG_TIN_CHUNG!B$14</f>
        <v>0</v>
      </c>
      <c r="L372" s="58">
        <v>0</v>
      </c>
      <c r="M372" s="59"/>
    </row>
    <row r="373" spans="2:13" ht="96.75" customHeight="1">
      <c r="B373" s="28"/>
      <c r="C373" s="28"/>
      <c r="D373" s="28"/>
      <c r="E373" s="39"/>
      <c r="F373" s="28"/>
      <c r="G373" s="28"/>
      <c r="H373" s="28">
        <v>5</v>
      </c>
      <c r="I373" s="40">
        <f t="shared" si="2"/>
        <v>0</v>
      </c>
      <c r="J373" s="56">
        <f t="shared" si="4"/>
        <v>0</v>
      </c>
      <c r="K373" s="57">
        <f>($G373+$I373)*THONG_TIN_CHUNG!B$14</f>
        <v>0</v>
      </c>
      <c r="L373" s="58">
        <v>0</v>
      </c>
      <c r="M373" s="59"/>
    </row>
    <row r="374" spans="2:13" ht="96.75" customHeight="1">
      <c r="B374" s="28"/>
      <c r="C374" s="28"/>
      <c r="D374" s="28"/>
      <c r="E374" s="39"/>
      <c r="F374" s="28"/>
      <c r="G374" s="28"/>
      <c r="H374" s="28">
        <v>5</v>
      </c>
      <c r="I374" s="40">
        <f t="shared" si="2"/>
        <v>0</v>
      </c>
      <c r="J374" s="56">
        <f t="shared" si="4"/>
        <v>0</v>
      </c>
      <c r="K374" s="57">
        <f>($G374+$I374)*THONG_TIN_CHUNG!B$14</f>
        <v>0</v>
      </c>
      <c r="L374" s="58">
        <v>0</v>
      </c>
      <c r="M374" s="59"/>
    </row>
    <row r="375" spans="2:13" ht="96.75" customHeight="1">
      <c r="B375" s="28"/>
      <c r="C375" s="28"/>
      <c r="D375" s="28"/>
      <c r="E375" s="39"/>
      <c r="F375" s="28"/>
      <c r="G375" s="28"/>
      <c r="H375" s="28">
        <v>5</v>
      </c>
      <c r="I375" s="40">
        <f t="shared" si="2"/>
        <v>0</v>
      </c>
      <c r="J375" s="56">
        <f t="shared" si="4"/>
        <v>0</v>
      </c>
      <c r="K375" s="57">
        <f>($G375+$I375)*THONG_TIN_CHUNG!B$14</f>
        <v>0</v>
      </c>
      <c r="L375" s="58">
        <v>0</v>
      </c>
      <c r="M375" s="59"/>
    </row>
    <row r="376" spans="2:13" ht="96.75" customHeight="1">
      <c r="B376" s="28"/>
      <c r="C376" s="28"/>
      <c r="D376" s="28"/>
      <c r="E376" s="39"/>
      <c r="F376" s="28"/>
      <c r="G376" s="28"/>
      <c r="H376" s="28">
        <v>5</v>
      </c>
      <c r="I376" s="40">
        <f t="shared" si="2"/>
        <v>0</v>
      </c>
      <c r="J376" s="56">
        <f t="shared" si="4"/>
        <v>0</v>
      </c>
      <c r="K376" s="57">
        <f>($G376+$I376)*THONG_TIN_CHUNG!B$14</f>
        <v>0</v>
      </c>
      <c r="L376" s="58">
        <v>0</v>
      </c>
      <c r="M376" s="59"/>
    </row>
    <row r="377" spans="2:13" ht="96.75" customHeight="1">
      <c r="B377" s="28"/>
      <c r="C377" s="28"/>
      <c r="D377" s="28"/>
      <c r="E377" s="39"/>
      <c r="F377" s="28"/>
      <c r="G377" s="28"/>
      <c r="H377" s="28">
        <v>5</v>
      </c>
      <c r="I377" s="40">
        <f t="shared" si="2"/>
        <v>0</v>
      </c>
      <c r="J377" s="56">
        <f t="shared" si="4"/>
        <v>0</v>
      </c>
      <c r="K377" s="57">
        <f>($G377+$I377)*THONG_TIN_CHUNG!B$14</f>
        <v>0</v>
      </c>
      <c r="L377" s="58">
        <v>0</v>
      </c>
      <c r="M377" s="59"/>
    </row>
    <row r="378" spans="2:13" ht="96.75" customHeight="1">
      <c r="B378" s="28"/>
      <c r="C378" s="28"/>
      <c r="D378" s="28"/>
      <c r="E378" s="39"/>
      <c r="F378" s="28"/>
      <c r="G378" s="28"/>
      <c r="H378" s="28">
        <v>5</v>
      </c>
      <c r="I378" s="40">
        <f t="shared" si="2"/>
        <v>0</v>
      </c>
      <c r="J378" s="56">
        <f t="shared" si="4"/>
        <v>0</v>
      </c>
      <c r="K378" s="57">
        <f>($G378+$I378)*THONG_TIN_CHUNG!B$14</f>
        <v>0</v>
      </c>
      <c r="L378" s="58">
        <v>0</v>
      </c>
      <c r="M378" s="59"/>
    </row>
    <row r="379" spans="2:13" ht="96.75" customHeight="1">
      <c r="B379" s="28"/>
      <c r="C379" s="28"/>
      <c r="D379" s="28"/>
      <c r="E379" s="39"/>
      <c r="F379" s="28"/>
      <c r="G379" s="28"/>
      <c r="H379" s="28">
        <v>5</v>
      </c>
      <c r="I379" s="40">
        <f t="shared" si="2"/>
        <v>0</v>
      </c>
      <c r="J379" s="56">
        <f t="shared" si="4"/>
        <v>0</v>
      </c>
      <c r="K379" s="57">
        <f>($G379+$I379)*THONG_TIN_CHUNG!B$14</f>
        <v>0</v>
      </c>
      <c r="L379" s="58">
        <v>0</v>
      </c>
      <c r="M379" s="59"/>
    </row>
    <row r="380" spans="2:13" ht="96.75" customHeight="1">
      <c r="B380" s="28"/>
      <c r="C380" s="28"/>
      <c r="D380" s="28"/>
      <c r="E380" s="39"/>
      <c r="F380" s="28"/>
      <c r="G380" s="28"/>
      <c r="H380" s="28">
        <v>5</v>
      </c>
      <c r="I380" s="40">
        <f t="shared" si="2"/>
        <v>0</v>
      </c>
      <c r="J380" s="56">
        <f t="shared" si="4"/>
        <v>0</v>
      </c>
      <c r="K380" s="57">
        <f>($G380+$I380)*THONG_TIN_CHUNG!B$14</f>
        <v>0</v>
      </c>
      <c r="L380" s="58">
        <v>0</v>
      </c>
      <c r="M380" s="59"/>
    </row>
    <row r="381" spans="2:13" ht="96.75" customHeight="1">
      <c r="B381" s="28"/>
      <c r="C381" s="28"/>
      <c r="D381" s="28"/>
      <c r="E381" s="39"/>
      <c r="F381" s="28"/>
      <c r="G381" s="28"/>
      <c r="H381" s="28">
        <v>5</v>
      </c>
      <c r="I381" s="40">
        <f t="shared" si="2"/>
        <v>0</v>
      </c>
      <c r="J381" s="56">
        <f t="shared" si="4"/>
        <v>0</v>
      </c>
      <c r="K381" s="57">
        <f>($G381+$I381)*THONG_TIN_CHUNG!B$14</f>
        <v>0</v>
      </c>
      <c r="L381" s="58">
        <v>0</v>
      </c>
      <c r="M381" s="59"/>
    </row>
    <row r="382" spans="2:13" ht="96.75" customHeight="1">
      <c r="B382" s="28"/>
      <c r="C382" s="28"/>
      <c r="D382" s="28"/>
      <c r="E382" s="39"/>
      <c r="F382" s="28"/>
      <c r="G382" s="28"/>
      <c r="H382" s="28">
        <v>5</v>
      </c>
      <c r="I382" s="40">
        <f t="shared" si="2"/>
        <v>0</v>
      </c>
      <c r="J382" s="56">
        <f t="shared" si="4"/>
        <v>0</v>
      </c>
      <c r="K382" s="57">
        <f>($G382+$I382)*THONG_TIN_CHUNG!B$14</f>
        <v>0</v>
      </c>
      <c r="L382" s="58">
        <v>0</v>
      </c>
      <c r="M382" s="59"/>
    </row>
    <row r="383" spans="2:13" ht="96.75" customHeight="1">
      <c r="B383" s="28"/>
      <c r="C383" s="28"/>
      <c r="D383" s="28"/>
      <c r="E383" s="39"/>
      <c r="F383" s="28"/>
      <c r="G383" s="28"/>
      <c r="H383" s="28">
        <v>5</v>
      </c>
      <c r="I383" s="40">
        <f t="shared" si="2"/>
        <v>0</v>
      </c>
      <c r="J383" s="56">
        <f t="shared" si="4"/>
        <v>0</v>
      </c>
      <c r="K383" s="57">
        <f>($G383+$I383)*THONG_TIN_CHUNG!B$14</f>
        <v>0</v>
      </c>
      <c r="L383" s="58">
        <v>0</v>
      </c>
      <c r="M383" s="59"/>
    </row>
    <row r="384" spans="2:13" ht="96.75" customHeight="1">
      <c r="B384" s="28"/>
      <c r="C384" s="28"/>
      <c r="D384" s="28"/>
      <c r="E384" s="39"/>
      <c r="F384" s="28"/>
      <c r="G384" s="28"/>
      <c r="H384" s="28">
        <v>5</v>
      </c>
      <c r="I384" s="40">
        <f t="shared" si="2"/>
        <v>0</v>
      </c>
      <c r="J384" s="56">
        <f t="shared" si="4"/>
        <v>0</v>
      </c>
      <c r="K384" s="57">
        <f>($G384+$I384)*THONG_TIN_CHUNG!B$14</f>
        <v>0</v>
      </c>
      <c r="L384" s="58">
        <v>0</v>
      </c>
      <c r="M384" s="59"/>
    </row>
    <row r="385" spans="2:13" ht="96.75" customHeight="1">
      <c r="B385" s="28"/>
      <c r="C385" s="28"/>
      <c r="D385" s="28"/>
      <c r="E385" s="39"/>
      <c r="F385" s="28"/>
      <c r="G385" s="28"/>
      <c r="H385" s="28">
        <v>5</v>
      </c>
      <c r="I385" s="40">
        <f t="shared" si="2"/>
        <v>0</v>
      </c>
      <c r="J385" s="56">
        <f t="shared" si="4"/>
        <v>0</v>
      </c>
      <c r="K385" s="57">
        <f>($G385+$I385)*THONG_TIN_CHUNG!B$14</f>
        <v>0</v>
      </c>
      <c r="L385" s="58">
        <v>0</v>
      </c>
      <c r="M385" s="59"/>
    </row>
    <row r="386" spans="2:13" ht="96.75" customHeight="1">
      <c r="B386" s="28"/>
      <c r="C386" s="28"/>
      <c r="D386" s="28"/>
      <c r="E386" s="39"/>
      <c r="F386" s="28"/>
      <c r="G386" s="28"/>
      <c r="H386" s="28">
        <v>5</v>
      </c>
      <c r="I386" s="40">
        <f t="shared" si="2"/>
        <v>0</v>
      </c>
      <c r="J386" s="56">
        <f t="shared" si="4"/>
        <v>0</v>
      </c>
      <c r="K386" s="57">
        <f>($G386+$I386)*THONG_TIN_CHUNG!B$14</f>
        <v>0</v>
      </c>
      <c r="L386" s="58">
        <v>0</v>
      </c>
      <c r="M386" s="59"/>
    </row>
    <row r="387" spans="2:13" ht="96.75" customHeight="1">
      <c r="B387" s="28"/>
      <c r="C387" s="28"/>
      <c r="D387" s="28"/>
      <c r="E387" s="39"/>
      <c r="F387" s="28"/>
      <c r="G387" s="28"/>
      <c r="H387" s="28">
        <v>5</v>
      </c>
      <c r="I387" s="40">
        <f t="shared" si="2"/>
        <v>0</v>
      </c>
      <c r="J387" s="56">
        <f t="shared" si="4"/>
        <v>0</v>
      </c>
      <c r="K387" s="57">
        <f>($G387+$I387)*THONG_TIN_CHUNG!B$14</f>
        <v>0</v>
      </c>
      <c r="L387" s="58">
        <v>0</v>
      </c>
      <c r="M387" s="59"/>
    </row>
    <row r="388" spans="2:13" ht="96.75" customHeight="1">
      <c r="B388" s="28"/>
      <c r="C388" s="28"/>
      <c r="D388" s="28"/>
      <c r="E388" s="39"/>
      <c r="F388" s="28"/>
      <c r="G388" s="28"/>
      <c r="H388" s="28">
        <v>5</v>
      </c>
      <c r="I388" s="40">
        <f t="shared" si="2"/>
        <v>0</v>
      </c>
      <c r="J388" s="56">
        <f t="shared" si="4"/>
        <v>0</v>
      </c>
      <c r="K388" s="57">
        <f>($G388+$I388)*THONG_TIN_CHUNG!B$14</f>
        <v>0</v>
      </c>
      <c r="L388" s="58">
        <v>0</v>
      </c>
      <c r="M388" s="59"/>
    </row>
    <row r="389" spans="2:13" ht="96.75" customHeight="1">
      <c r="B389" s="28"/>
      <c r="C389" s="28"/>
      <c r="D389" s="28"/>
      <c r="E389" s="39"/>
      <c r="F389" s="28"/>
      <c r="G389" s="28"/>
      <c r="H389" s="28">
        <v>5</v>
      </c>
      <c r="I389" s="40">
        <f t="shared" si="2"/>
        <v>0</v>
      </c>
      <c r="J389" s="56">
        <f t="shared" si="4"/>
        <v>0</v>
      </c>
      <c r="K389" s="57">
        <f>($G389+$I389)*THONG_TIN_CHUNG!B$14</f>
        <v>0</v>
      </c>
      <c r="L389" s="58">
        <v>0</v>
      </c>
      <c r="M389" s="59"/>
    </row>
    <row r="390" spans="2:13" ht="96.75" customHeight="1">
      <c r="B390" s="28"/>
      <c r="C390" s="28"/>
      <c r="D390" s="28"/>
      <c r="E390" s="39"/>
      <c r="F390" s="28"/>
      <c r="G390" s="28"/>
      <c r="H390" s="28">
        <v>5</v>
      </c>
      <c r="I390" s="40">
        <f t="shared" si="2"/>
        <v>0</v>
      </c>
      <c r="J390" s="56">
        <f t="shared" si="4"/>
        <v>0</v>
      </c>
      <c r="K390" s="57">
        <f>($G390+$I390)*THONG_TIN_CHUNG!B$14</f>
        <v>0</v>
      </c>
      <c r="L390" s="58">
        <v>0</v>
      </c>
      <c r="M390" s="59"/>
    </row>
    <row r="391" spans="2:13" ht="96.75" customHeight="1">
      <c r="B391" s="28"/>
      <c r="C391" s="28"/>
      <c r="D391" s="28"/>
      <c r="E391" s="39"/>
      <c r="F391" s="28"/>
      <c r="G391" s="28"/>
      <c r="H391" s="28">
        <v>5</v>
      </c>
      <c r="I391" s="40">
        <f t="shared" si="2"/>
        <v>0</v>
      </c>
      <c r="J391" s="56">
        <f t="shared" si="4"/>
        <v>0</v>
      </c>
      <c r="K391" s="57">
        <f>($G391+$I391)*THONG_TIN_CHUNG!B$14</f>
        <v>0</v>
      </c>
      <c r="L391" s="58">
        <v>0</v>
      </c>
      <c r="M391" s="59"/>
    </row>
    <row r="392" spans="2:13" ht="96.75" customHeight="1">
      <c r="B392" s="28"/>
      <c r="C392" s="28"/>
      <c r="D392" s="28"/>
      <c r="E392" s="39"/>
      <c r="F392" s="28"/>
      <c r="G392" s="28"/>
      <c r="H392" s="28">
        <v>5</v>
      </c>
      <c r="I392" s="40">
        <f t="shared" si="2"/>
        <v>0</v>
      </c>
      <c r="J392" s="56">
        <f t="shared" si="4"/>
        <v>0</v>
      </c>
      <c r="K392" s="57">
        <f>($G392+$I392)*THONG_TIN_CHUNG!B$14</f>
        <v>0</v>
      </c>
      <c r="L392" s="58">
        <v>0</v>
      </c>
      <c r="M392" s="59"/>
    </row>
    <row r="393" spans="2:13" ht="96.75" customHeight="1">
      <c r="B393" s="28"/>
      <c r="C393" s="28"/>
      <c r="D393" s="28"/>
      <c r="E393" s="39"/>
      <c r="F393" s="28"/>
      <c r="G393" s="28"/>
      <c r="H393" s="28">
        <v>5</v>
      </c>
      <c r="I393" s="40">
        <f t="shared" si="2"/>
        <v>0</v>
      </c>
      <c r="J393" s="56">
        <f t="shared" si="4"/>
        <v>0</v>
      </c>
      <c r="K393" s="57">
        <f>($G393+$I393)*THONG_TIN_CHUNG!B$14</f>
        <v>0</v>
      </c>
      <c r="L393" s="58">
        <v>0</v>
      </c>
      <c r="M393" s="59"/>
    </row>
    <row r="394" spans="2:13" ht="96.75" customHeight="1">
      <c r="B394" s="28"/>
      <c r="C394" s="28"/>
      <c r="D394" s="28"/>
      <c r="E394" s="39"/>
      <c r="F394" s="28"/>
      <c r="G394" s="28"/>
      <c r="H394" s="28">
        <v>5</v>
      </c>
      <c r="I394" s="40">
        <f t="shared" si="2"/>
        <v>0</v>
      </c>
      <c r="J394" s="56">
        <f t="shared" si="4"/>
        <v>0</v>
      </c>
      <c r="K394" s="57">
        <f>($G394+$I394)*THONG_TIN_CHUNG!B$14</f>
        <v>0</v>
      </c>
      <c r="L394" s="58">
        <v>0</v>
      </c>
      <c r="M394" s="59"/>
    </row>
    <row r="395" spans="2:13" ht="96.75" customHeight="1">
      <c r="B395" s="28"/>
      <c r="C395" s="28"/>
      <c r="D395" s="28"/>
      <c r="E395" s="39"/>
      <c r="F395" s="28"/>
      <c r="G395" s="28"/>
      <c r="H395" s="28">
        <v>5</v>
      </c>
      <c r="I395" s="40">
        <f t="shared" si="2"/>
        <v>0</v>
      </c>
      <c r="J395" s="56">
        <f t="shared" si="4"/>
        <v>0</v>
      </c>
      <c r="K395" s="57">
        <f>($G395+$I395)*THONG_TIN_CHUNG!B$14</f>
        <v>0</v>
      </c>
      <c r="L395" s="58">
        <v>0</v>
      </c>
      <c r="M395" s="59"/>
    </row>
    <row r="396" spans="2:13" ht="96.75" customHeight="1">
      <c r="B396" s="28"/>
      <c r="C396" s="28"/>
      <c r="D396" s="28"/>
      <c r="E396" s="39"/>
      <c r="F396" s="28"/>
      <c r="G396" s="28"/>
      <c r="H396" s="28">
        <v>5</v>
      </c>
      <c r="I396" s="40">
        <f t="shared" si="2"/>
        <v>0</v>
      </c>
      <c r="J396" s="56">
        <f t="shared" si="4"/>
        <v>0</v>
      </c>
      <c r="K396" s="57">
        <f>($G396+$I396)*THONG_TIN_CHUNG!B$14</f>
        <v>0</v>
      </c>
      <c r="L396" s="58">
        <v>0</v>
      </c>
      <c r="M396" s="59"/>
    </row>
    <row r="397" spans="2:13" ht="96.75" customHeight="1">
      <c r="B397" s="28"/>
      <c r="C397" s="28"/>
      <c r="D397" s="28"/>
      <c r="E397" s="39"/>
      <c r="F397" s="28"/>
      <c r="G397" s="28"/>
      <c r="H397" s="28">
        <v>5</v>
      </c>
      <c r="I397" s="40">
        <f t="shared" si="2"/>
        <v>0</v>
      </c>
      <c r="J397" s="56">
        <f t="shared" si="4"/>
        <v>0</v>
      </c>
      <c r="K397" s="57">
        <f>($G397+$I397)*THONG_TIN_CHUNG!B$14</f>
        <v>0</v>
      </c>
      <c r="L397" s="58">
        <v>0</v>
      </c>
      <c r="M397" s="59"/>
    </row>
    <row r="398" spans="2:13" ht="96.75" customHeight="1">
      <c r="B398" s="28"/>
      <c r="C398" s="28"/>
      <c r="D398" s="28"/>
      <c r="E398" s="39"/>
      <c r="F398" s="28"/>
      <c r="G398" s="28"/>
      <c r="H398" s="28">
        <v>5</v>
      </c>
      <c r="I398" s="40">
        <f t="shared" si="2"/>
        <v>0</v>
      </c>
      <c r="J398" s="56">
        <f t="shared" si="4"/>
        <v>0</v>
      </c>
      <c r="K398" s="57">
        <f>($G398+$I398)*THONG_TIN_CHUNG!B$14</f>
        <v>0</v>
      </c>
      <c r="L398" s="58">
        <v>0</v>
      </c>
      <c r="M398" s="59"/>
    </row>
    <row r="399" spans="2:13" ht="96.75" customHeight="1">
      <c r="B399" s="28"/>
      <c r="C399" s="28"/>
      <c r="D399" s="28"/>
      <c r="E399" s="39"/>
      <c r="F399" s="28"/>
      <c r="G399" s="28"/>
      <c r="H399" s="28">
        <v>5</v>
      </c>
      <c r="I399" s="40">
        <f t="shared" si="2"/>
        <v>0</v>
      </c>
      <c r="J399" s="56">
        <f t="shared" si="4"/>
        <v>0</v>
      </c>
      <c r="K399" s="57">
        <f>($G399+$I399)*THONG_TIN_CHUNG!B$14</f>
        <v>0</v>
      </c>
      <c r="L399" s="58">
        <v>0</v>
      </c>
      <c r="M399" s="59"/>
    </row>
    <row r="400" spans="2:13" ht="96.75" customHeight="1">
      <c r="B400" s="28"/>
      <c r="C400" s="28"/>
      <c r="D400" s="28"/>
      <c r="E400" s="39"/>
      <c r="F400" s="28"/>
      <c r="G400" s="28"/>
      <c r="H400" s="28">
        <v>5</v>
      </c>
      <c r="I400" s="40">
        <f t="shared" si="2"/>
        <v>0</v>
      </c>
      <c r="J400" s="56">
        <f t="shared" si="4"/>
        <v>0</v>
      </c>
      <c r="K400" s="57">
        <f>($G400+$I400)*THONG_TIN_CHUNG!B$14</f>
        <v>0</v>
      </c>
      <c r="L400" s="58">
        <v>0</v>
      </c>
      <c r="M400" s="59"/>
    </row>
    <row r="401" spans="2:13" ht="96.75" customHeight="1">
      <c r="B401" s="28"/>
      <c r="C401" s="28"/>
      <c r="D401" s="28"/>
      <c r="E401" s="39"/>
      <c r="F401" s="28"/>
      <c r="G401" s="28"/>
      <c r="H401" s="28">
        <v>5</v>
      </c>
      <c r="I401" s="40">
        <f t="shared" si="2"/>
        <v>0</v>
      </c>
      <c r="J401" s="56">
        <f t="shared" si="4"/>
        <v>0</v>
      </c>
      <c r="K401" s="57">
        <f>($G401+$I401)*THONG_TIN_CHUNG!B$14</f>
        <v>0</v>
      </c>
      <c r="L401" s="58">
        <v>0</v>
      </c>
      <c r="M401" s="59"/>
    </row>
    <row r="402" spans="2:13" ht="96.75" customHeight="1">
      <c r="B402" s="28"/>
      <c r="C402" s="28"/>
      <c r="D402" s="28"/>
      <c r="E402" s="39"/>
      <c r="F402" s="28"/>
      <c r="G402" s="28"/>
      <c r="H402" s="28">
        <v>5</v>
      </c>
      <c r="I402" s="40">
        <f t="shared" si="2"/>
        <v>0</v>
      </c>
      <c r="J402" s="56">
        <f t="shared" si="4"/>
        <v>0</v>
      </c>
      <c r="K402" s="57">
        <f>($G402+$I402)*THONG_TIN_CHUNG!B$14</f>
        <v>0</v>
      </c>
      <c r="L402" s="58">
        <v>0</v>
      </c>
      <c r="M402" s="59"/>
    </row>
    <row r="403" spans="2:13" ht="96.75" customHeight="1">
      <c r="B403" s="28"/>
      <c r="C403" s="28"/>
      <c r="D403" s="28"/>
      <c r="E403" s="39"/>
      <c r="F403" s="28"/>
      <c r="G403" s="28"/>
      <c r="H403" s="28">
        <v>5</v>
      </c>
      <c r="I403" s="40">
        <f t="shared" si="2"/>
        <v>0</v>
      </c>
      <c r="J403" s="56">
        <f t="shared" si="4"/>
        <v>0</v>
      </c>
      <c r="K403" s="57">
        <f>($G403+$I403)*THONG_TIN_CHUNG!B$14</f>
        <v>0</v>
      </c>
      <c r="L403" s="58">
        <v>0</v>
      </c>
      <c r="M403" s="59"/>
    </row>
    <row r="404" spans="2:13" ht="96.75" customHeight="1">
      <c r="B404" s="28"/>
      <c r="C404" s="28"/>
      <c r="D404" s="28"/>
      <c r="E404" s="39"/>
      <c r="F404" s="28"/>
      <c r="G404" s="28"/>
      <c r="H404" s="28">
        <v>5</v>
      </c>
      <c r="I404" s="40">
        <f t="shared" si="2"/>
        <v>0</v>
      </c>
      <c r="J404" s="56">
        <f t="shared" si="4"/>
        <v>0</v>
      </c>
      <c r="K404" s="57">
        <f>($G404+$I404)*THONG_TIN_CHUNG!B$14</f>
        <v>0</v>
      </c>
      <c r="L404" s="58">
        <v>0</v>
      </c>
      <c r="M404" s="59"/>
    </row>
    <row r="405" spans="2:13" ht="96.75" customHeight="1">
      <c r="B405" s="28"/>
      <c r="C405" s="28"/>
      <c r="D405" s="28"/>
      <c r="E405" s="39"/>
      <c r="F405" s="28"/>
      <c r="G405" s="28"/>
      <c r="H405" s="28">
        <v>5</v>
      </c>
      <c r="I405" s="40">
        <f t="shared" si="2"/>
        <v>0</v>
      </c>
      <c r="J405" s="56">
        <f t="shared" si="4"/>
        <v>0</v>
      </c>
      <c r="K405" s="57">
        <f>($G405+$I405)*THONG_TIN_CHUNG!B$14</f>
        <v>0</v>
      </c>
      <c r="L405" s="58">
        <v>0</v>
      </c>
      <c r="M405" s="59"/>
    </row>
    <row r="406" spans="2:13" ht="96.75" customHeight="1">
      <c r="B406" s="28"/>
      <c r="C406" s="28"/>
      <c r="D406" s="28"/>
      <c r="E406" s="39"/>
      <c r="F406" s="28"/>
      <c r="G406" s="28"/>
      <c r="H406" s="28">
        <v>5</v>
      </c>
      <c r="I406" s="40">
        <f t="shared" si="2"/>
        <v>0</v>
      </c>
      <c r="J406" s="56">
        <f t="shared" si="4"/>
        <v>0</v>
      </c>
      <c r="K406" s="57">
        <f>($G406+$I406)*THONG_TIN_CHUNG!B$14</f>
        <v>0</v>
      </c>
      <c r="L406" s="58">
        <v>0</v>
      </c>
      <c r="M406" s="59"/>
    </row>
    <row r="407" spans="2:13" ht="96.75" customHeight="1">
      <c r="B407" s="28"/>
      <c r="C407" s="28"/>
      <c r="D407" s="28"/>
      <c r="E407" s="39"/>
      <c r="F407" s="28"/>
      <c r="G407" s="28"/>
      <c r="H407" s="28">
        <v>5</v>
      </c>
      <c r="I407" s="40">
        <f t="shared" si="2"/>
        <v>0</v>
      </c>
      <c r="J407" s="56">
        <f t="shared" si="4"/>
        <v>0</v>
      </c>
      <c r="K407" s="57">
        <f>($G407+$I407)*THONG_TIN_CHUNG!B$14</f>
        <v>0</v>
      </c>
      <c r="L407" s="58">
        <v>0</v>
      </c>
      <c r="M407" s="59"/>
    </row>
    <row r="408" spans="2:13" ht="96.75" customHeight="1">
      <c r="B408" s="28"/>
      <c r="C408" s="28"/>
      <c r="D408" s="28"/>
      <c r="E408" s="39"/>
      <c r="F408" s="28"/>
      <c r="G408" s="28"/>
      <c r="H408" s="28">
        <v>5</v>
      </c>
      <c r="I408" s="40">
        <f t="shared" si="2"/>
        <v>0</v>
      </c>
      <c r="J408" s="56">
        <f t="shared" si="4"/>
        <v>0</v>
      </c>
      <c r="K408" s="57">
        <f>($G408+$I408)*THONG_TIN_CHUNG!B$14</f>
        <v>0</v>
      </c>
      <c r="L408" s="58">
        <v>0</v>
      </c>
      <c r="M408" s="59"/>
    </row>
    <row r="409" spans="2:13" ht="96.75" customHeight="1">
      <c r="B409" s="28"/>
      <c r="C409" s="28"/>
      <c r="D409" s="28"/>
      <c r="E409" s="39"/>
      <c r="F409" s="28"/>
      <c r="G409" s="28"/>
      <c r="H409" s="28">
        <v>5</v>
      </c>
      <c r="I409" s="40">
        <f t="shared" si="2"/>
        <v>0</v>
      </c>
      <c r="J409" s="56">
        <f t="shared" si="4"/>
        <v>0</v>
      </c>
      <c r="K409" s="57">
        <f>($G409+$I409)*THONG_TIN_CHUNG!B$14</f>
        <v>0</v>
      </c>
      <c r="L409" s="58">
        <v>0</v>
      </c>
      <c r="M409" s="59"/>
    </row>
    <row r="410" spans="2:13" ht="96.75" customHeight="1">
      <c r="B410" s="28"/>
      <c r="C410" s="28"/>
      <c r="D410" s="28"/>
      <c r="E410" s="39"/>
      <c r="F410" s="28"/>
      <c r="G410" s="28"/>
      <c r="H410" s="28">
        <v>5</v>
      </c>
      <c r="I410" s="40">
        <f t="shared" si="2"/>
        <v>0</v>
      </c>
      <c r="J410" s="56">
        <f t="shared" si="4"/>
        <v>0</v>
      </c>
      <c r="K410" s="57">
        <f>($G410+$I410)*THONG_TIN_CHUNG!B$14</f>
        <v>0</v>
      </c>
      <c r="L410" s="58">
        <v>0</v>
      </c>
      <c r="M410" s="59"/>
    </row>
    <row r="411" spans="2:13" ht="96.75" customHeight="1">
      <c r="B411" s="28"/>
      <c r="C411" s="28"/>
      <c r="D411" s="28"/>
      <c r="E411" s="39"/>
      <c r="F411" s="28"/>
      <c r="G411" s="28"/>
      <c r="H411" s="28">
        <v>5</v>
      </c>
      <c r="I411" s="40">
        <f t="shared" si="2"/>
        <v>0</v>
      </c>
      <c r="J411" s="56">
        <f t="shared" si="4"/>
        <v>0</v>
      </c>
      <c r="K411" s="57">
        <f>($G411+$I411)*THONG_TIN_CHUNG!B$14</f>
        <v>0</v>
      </c>
      <c r="L411" s="58">
        <v>0</v>
      </c>
      <c r="M411" s="59"/>
    </row>
    <row r="412" spans="2:13" ht="96.75" customHeight="1">
      <c r="B412" s="28"/>
      <c r="C412" s="28"/>
      <c r="D412" s="28"/>
      <c r="E412" s="39"/>
      <c r="F412" s="28"/>
      <c r="G412" s="28"/>
      <c r="H412" s="28">
        <v>5</v>
      </c>
      <c r="I412" s="40">
        <f t="shared" si="2"/>
        <v>0</v>
      </c>
      <c r="J412" s="56">
        <f t="shared" si="4"/>
        <v>0</v>
      </c>
      <c r="K412" s="57">
        <f>($G412+$I412)*THONG_TIN_CHUNG!B$14</f>
        <v>0</v>
      </c>
      <c r="L412" s="58">
        <v>0</v>
      </c>
      <c r="M412" s="59"/>
    </row>
    <row r="413" spans="2:13" ht="96.75" customHeight="1">
      <c r="B413" s="28"/>
      <c r="C413" s="28"/>
      <c r="D413" s="28"/>
      <c r="E413" s="39"/>
      <c r="F413" s="28"/>
      <c r="G413" s="28"/>
      <c r="H413" s="28">
        <v>5</v>
      </c>
      <c r="I413" s="40">
        <f t="shared" si="2"/>
        <v>0</v>
      </c>
      <c r="J413" s="56">
        <f t="shared" si="4"/>
        <v>0</v>
      </c>
      <c r="K413" s="57">
        <f>($G413+$I413)*THONG_TIN_CHUNG!B$14</f>
        <v>0</v>
      </c>
      <c r="L413" s="58">
        <v>0</v>
      </c>
      <c r="M413" s="59"/>
    </row>
    <row r="414" spans="2:13" ht="96.75" customHeight="1">
      <c r="B414" s="28"/>
      <c r="C414" s="28"/>
      <c r="D414" s="28"/>
      <c r="E414" s="39"/>
      <c r="F414" s="28"/>
      <c r="G414" s="28"/>
      <c r="H414" s="28">
        <v>5</v>
      </c>
      <c r="I414" s="40">
        <f t="shared" si="2"/>
        <v>0</v>
      </c>
      <c r="J414" s="56">
        <f t="shared" si="4"/>
        <v>0</v>
      </c>
      <c r="K414" s="57">
        <f>($G414+$I414)*THONG_TIN_CHUNG!B$14</f>
        <v>0</v>
      </c>
      <c r="L414" s="58">
        <v>0</v>
      </c>
      <c r="M414" s="59"/>
    </row>
    <row r="415" spans="2:13" ht="96.75" customHeight="1">
      <c r="B415" s="28"/>
      <c r="C415" s="28"/>
      <c r="D415" s="28"/>
      <c r="E415" s="39"/>
      <c r="F415" s="28"/>
      <c r="G415" s="28"/>
      <c r="H415" s="28">
        <v>5</v>
      </c>
      <c r="I415" s="40">
        <f t="shared" si="2"/>
        <v>0</v>
      </c>
      <c r="J415" s="56">
        <f t="shared" si="4"/>
        <v>0</v>
      </c>
      <c r="K415" s="57">
        <f>($G415+$I415)*THONG_TIN_CHUNG!B$14</f>
        <v>0</v>
      </c>
      <c r="L415" s="58">
        <v>0</v>
      </c>
      <c r="M415" s="59"/>
    </row>
    <row r="416" spans="2:13" ht="96.75" customHeight="1">
      <c r="B416" s="28"/>
      <c r="C416" s="28"/>
      <c r="D416" s="28"/>
      <c r="E416" s="39"/>
      <c r="F416" s="28"/>
      <c r="G416" s="28"/>
      <c r="H416" s="28">
        <v>5</v>
      </c>
      <c r="I416" s="40">
        <f t="shared" si="2"/>
        <v>0</v>
      </c>
      <c r="J416" s="56">
        <f t="shared" si="4"/>
        <v>0</v>
      </c>
      <c r="K416" s="57">
        <f>($G416+$I416)*THONG_TIN_CHUNG!B$14</f>
        <v>0</v>
      </c>
      <c r="L416" s="58">
        <v>0</v>
      </c>
      <c r="M416" s="59"/>
    </row>
    <row r="417" spans="2:13" ht="96.75" customHeight="1">
      <c r="B417" s="28"/>
      <c r="C417" s="28"/>
      <c r="D417" s="28"/>
      <c r="E417" s="39"/>
      <c r="F417" s="28"/>
      <c r="G417" s="28"/>
      <c r="H417" s="28">
        <v>5</v>
      </c>
      <c r="I417" s="40">
        <f t="shared" si="2"/>
        <v>0</v>
      </c>
      <c r="J417" s="56">
        <f t="shared" si="4"/>
        <v>0</v>
      </c>
      <c r="K417" s="57">
        <f>($G417+$I417)*THONG_TIN_CHUNG!B$14</f>
        <v>0</v>
      </c>
      <c r="L417" s="58">
        <v>0</v>
      </c>
      <c r="M417" s="59"/>
    </row>
    <row r="418" spans="2:13" ht="96.75" customHeight="1">
      <c r="B418" s="28"/>
      <c r="C418" s="28"/>
      <c r="D418" s="28"/>
      <c r="E418" s="39"/>
      <c r="F418" s="28"/>
      <c r="G418" s="28"/>
      <c r="H418" s="28">
        <v>5</v>
      </c>
      <c r="I418" s="40">
        <f t="shared" si="2"/>
        <v>0</v>
      </c>
      <c r="J418" s="56">
        <f t="shared" si="4"/>
        <v>0</v>
      </c>
      <c r="K418" s="57">
        <f>($G418+$I418)*THONG_TIN_CHUNG!B$14</f>
        <v>0</v>
      </c>
      <c r="L418" s="58">
        <v>0</v>
      </c>
      <c r="M418" s="59"/>
    </row>
    <row r="419" spans="2:13" ht="96.75" customHeight="1">
      <c r="B419" s="28"/>
      <c r="C419" s="28"/>
      <c r="D419" s="28"/>
      <c r="E419" s="39"/>
      <c r="F419" s="28"/>
      <c r="G419" s="28"/>
      <c r="H419" s="28">
        <v>5</v>
      </c>
      <c r="I419" s="40">
        <f t="shared" si="2"/>
        <v>0</v>
      </c>
      <c r="J419" s="56">
        <f t="shared" si="4"/>
        <v>0</v>
      </c>
      <c r="K419" s="57">
        <f>($G419+$I419)*THONG_TIN_CHUNG!B$14</f>
        <v>0</v>
      </c>
      <c r="L419" s="58">
        <v>0</v>
      </c>
      <c r="M419" s="59"/>
    </row>
    <row r="420" spans="2:13" ht="96.75" customHeight="1">
      <c r="B420" s="28"/>
      <c r="C420" s="28"/>
      <c r="D420" s="28"/>
      <c r="E420" s="39"/>
      <c r="F420" s="28"/>
      <c r="G420" s="28"/>
      <c r="H420" s="28">
        <v>5</v>
      </c>
      <c r="I420" s="40">
        <f t="shared" si="2"/>
        <v>0</v>
      </c>
      <c r="J420" s="56">
        <f t="shared" si="4"/>
        <v>0</v>
      </c>
      <c r="K420" s="57">
        <f>($G420+$I420)*THONG_TIN_CHUNG!B$14</f>
        <v>0</v>
      </c>
      <c r="L420" s="58">
        <v>0</v>
      </c>
      <c r="M420" s="59"/>
    </row>
    <row r="421" spans="2:13" ht="96.75" customHeight="1">
      <c r="B421" s="28"/>
      <c r="C421" s="28"/>
      <c r="D421" s="28"/>
      <c r="E421" s="39"/>
      <c r="F421" s="28"/>
      <c r="G421" s="28"/>
      <c r="H421" s="28">
        <v>5</v>
      </c>
      <c r="I421" s="40">
        <f t="shared" si="2"/>
        <v>0</v>
      </c>
      <c r="J421" s="56">
        <f t="shared" si="4"/>
        <v>0</v>
      </c>
      <c r="K421" s="57">
        <f>($G421+$I421)*THONG_TIN_CHUNG!B$14</f>
        <v>0</v>
      </c>
      <c r="L421" s="58">
        <v>0</v>
      </c>
      <c r="M421" s="59"/>
    </row>
    <row r="422" spans="2:13" ht="96.75" customHeight="1">
      <c r="B422" s="28"/>
      <c r="C422" s="28"/>
      <c r="D422" s="28"/>
      <c r="E422" s="39"/>
      <c r="F422" s="28"/>
      <c r="G422" s="28"/>
      <c r="H422" s="28">
        <v>5</v>
      </c>
      <c r="I422" s="40">
        <f t="shared" si="2"/>
        <v>0</v>
      </c>
      <c r="J422" s="56">
        <f t="shared" si="4"/>
        <v>0</v>
      </c>
      <c r="K422" s="57">
        <f>($G422+$I422)*THONG_TIN_CHUNG!B$14</f>
        <v>0</v>
      </c>
      <c r="L422" s="58">
        <v>0</v>
      </c>
      <c r="M422" s="59"/>
    </row>
    <row r="423" spans="2:13" ht="96.75" customHeight="1">
      <c r="B423" s="28"/>
      <c r="C423" s="28"/>
      <c r="D423" s="28"/>
      <c r="E423" s="39"/>
      <c r="F423" s="28"/>
      <c r="G423" s="28"/>
      <c r="H423" s="28">
        <v>5</v>
      </c>
      <c r="I423" s="40">
        <f t="shared" si="2"/>
        <v>0</v>
      </c>
      <c r="J423" s="56">
        <f t="shared" si="4"/>
        <v>0</v>
      </c>
      <c r="K423" s="57">
        <f>($G423+$I423)*THONG_TIN_CHUNG!B$14</f>
        <v>0</v>
      </c>
      <c r="L423" s="58">
        <v>0</v>
      </c>
      <c r="M423" s="59"/>
    </row>
    <row r="424" spans="2:13" ht="96.75" customHeight="1">
      <c r="B424" s="28"/>
      <c r="C424" s="28"/>
      <c r="D424" s="28"/>
      <c r="E424" s="39"/>
      <c r="F424" s="28"/>
      <c r="G424" s="28"/>
      <c r="H424" s="28">
        <v>5</v>
      </c>
      <c r="I424" s="40">
        <f t="shared" si="2"/>
        <v>0</v>
      </c>
      <c r="J424" s="56">
        <f t="shared" si="4"/>
        <v>0</v>
      </c>
      <c r="K424" s="57">
        <f>($G424+$I424)*THONG_TIN_CHUNG!B$14</f>
        <v>0</v>
      </c>
      <c r="L424" s="58">
        <v>0</v>
      </c>
      <c r="M424" s="59"/>
    </row>
    <row r="425" spans="2:13" ht="96.75" customHeight="1">
      <c r="B425" s="28"/>
      <c r="C425" s="28"/>
      <c r="D425" s="28"/>
      <c r="E425" s="39"/>
      <c r="F425" s="28"/>
      <c r="G425" s="28"/>
      <c r="H425" s="28">
        <v>5</v>
      </c>
      <c r="I425" s="40">
        <f t="shared" si="2"/>
        <v>0</v>
      </c>
      <c r="J425" s="56">
        <f t="shared" si="4"/>
        <v>0</v>
      </c>
      <c r="K425" s="57">
        <f>($G425+$I425)*THONG_TIN_CHUNG!B$14</f>
        <v>0</v>
      </c>
      <c r="L425" s="58">
        <v>0</v>
      </c>
      <c r="M425" s="59"/>
    </row>
    <row r="426" spans="2:13" ht="96.75" customHeight="1">
      <c r="B426" s="28"/>
      <c r="C426" s="28"/>
      <c r="D426" s="28"/>
      <c r="E426" s="39"/>
      <c r="F426" s="28"/>
      <c r="G426" s="28"/>
      <c r="H426" s="28">
        <v>5</v>
      </c>
      <c r="I426" s="40">
        <f t="shared" si="2"/>
        <v>0</v>
      </c>
      <c r="J426" s="56">
        <f t="shared" si="4"/>
        <v>0</v>
      </c>
      <c r="K426" s="57">
        <f>($G426+$I426)*THONG_TIN_CHUNG!B$14</f>
        <v>0</v>
      </c>
      <c r="L426" s="58">
        <v>0</v>
      </c>
      <c r="M426" s="59"/>
    </row>
    <row r="427" spans="2:13" ht="96.75" customHeight="1">
      <c r="B427" s="28"/>
      <c r="C427" s="28"/>
      <c r="D427" s="28"/>
      <c r="E427" s="39"/>
      <c r="F427" s="28"/>
      <c r="G427" s="28"/>
      <c r="H427" s="28">
        <v>5</v>
      </c>
      <c r="I427" s="40">
        <f t="shared" si="2"/>
        <v>0</v>
      </c>
      <c r="J427" s="56">
        <f t="shared" si="4"/>
        <v>0</v>
      </c>
      <c r="K427" s="57">
        <f>($G427+$I427)*THONG_TIN_CHUNG!B$14</f>
        <v>0</v>
      </c>
      <c r="L427" s="58">
        <v>0</v>
      </c>
      <c r="M427" s="59"/>
    </row>
    <row r="428" spans="2:13" ht="96.75" customHeight="1">
      <c r="B428" s="28"/>
      <c r="C428" s="28"/>
      <c r="D428" s="28"/>
      <c r="E428" s="39"/>
      <c r="F428" s="28"/>
      <c r="G428" s="28"/>
      <c r="H428" s="28">
        <v>5</v>
      </c>
      <c r="I428" s="40">
        <f t="shared" si="2"/>
        <v>0</v>
      </c>
      <c r="J428" s="56">
        <f t="shared" si="4"/>
        <v>0</v>
      </c>
      <c r="K428" s="57">
        <f>($G428+$I428)*THONG_TIN_CHUNG!B$14</f>
        <v>0</v>
      </c>
      <c r="L428" s="58">
        <v>0</v>
      </c>
      <c r="M428" s="59"/>
    </row>
    <row r="429" spans="2:13" ht="96.75" customHeight="1">
      <c r="B429" s="28"/>
      <c r="C429" s="28"/>
      <c r="D429" s="28"/>
      <c r="E429" s="39"/>
      <c r="F429" s="28"/>
      <c r="G429" s="28"/>
      <c r="H429" s="28">
        <v>5</v>
      </c>
      <c r="I429" s="40">
        <f t="shared" si="2"/>
        <v>0</v>
      </c>
      <c r="J429" s="56">
        <f t="shared" si="4"/>
        <v>0</v>
      </c>
      <c r="K429" s="57">
        <f>($G429+$I429)*THONG_TIN_CHUNG!B$14</f>
        <v>0</v>
      </c>
      <c r="L429" s="58">
        <v>0</v>
      </c>
      <c r="M429" s="59"/>
    </row>
    <row r="430" spans="2:13" ht="96.75" customHeight="1">
      <c r="B430" s="28"/>
      <c r="C430" s="28"/>
      <c r="D430" s="28"/>
      <c r="E430" s="39"/>
      <c r="F430" s="28"/>
      <c r="G430" s="28"/>
      <c r="H430" s="28">
        <v>5</v>
      </c>
      <c r="I430" s="40">
        <f t="shared" si="2"/>
        <v>0</v>
      </c>
      <c r="J430" s="56">
        <f t="shared" si="4"/>
        <v>0</v>
      </c>
      <c r="K430" s="57">
        <f>($G430+$I430)*THONG_TIN_CHUNG!B$14</f>
        <v>0</v>
      </c>
      <c r="L430" s="58">
        <v>0</v>
      </c>
      <c r="M430" s="59"/>
    </row>
    <row r="431" spans="2:13" ht="96.75" customHeight="1">
      <c r="B431" s="28"/>
      <c r="C431" s="28"/>
      <c r="D431" s="28"/>
      <c r="E431" s="39"/>
      <c r="F431" s="28"/>
      <c r="G431" s="28"/>
      <c r="H431" s="28">
        <v>5</v>
      </c>
      <c r="I431" s="40">
        <f t="shared" si="2"/>
        <v>0</v>
      </c>
      <c r="J431" s="56">
        <f t="shared" si="4"/>
        <v>0</v>
      </c>
      <c r="K431" s="57">
        <f>($G431+$I431)*THONG_TIN_CHUNG!B$14</f>
        <v>0</v>
      </c>
      <c r="L431" s="58">
        <v>0</v>
      </c>
      <c r="M431" s="59"/>
    </row>
    <row r="432" spans="2:13" ht="96.75" customHeight="1">
      <c r="B432" s="28"/>
      <c r="C432" s="28"/>
      <c r="D432" s="28"/>
      <c r="E432" s="39"/>
      <c r="F432" s="28"/>
      <c r="G432" s="28"/>
      <c r="H432" s="28">
        <v>5</v>
      </c>
      <c r="I432" s="40">
        <f t="shared" si="2"/>
        <v>0</v>
      </c>
      <c r="J432" s="56">
        <f t="shared" si="4"/>
        <v>0</v>
      </c>
      <c r="K432" s="57">
        <f>($G432+$I432)*THONG_TIN_CHUNG!B$14</f>
        <v>0</v>
      </c>
      <c r="L432" s="58">
        <v>0</v>
      </c>
      <c r="M432" s="59"/>
    </row>
    <row r="433" spans="2:13" ht="96.75" customHeight="1">
      <c r="B433" s="28"/>
      <c r="C433" s="28"/>
      <c r="D433" s="28"/>
      <c r="E433" s="39"/>
      <c r="F433" s="28"/>
      <c r="G433" s="28"/>
      <c r="H433" s="28">
        <v>5</v>
      </c>
      <c r="I433" s="40">
        <f t="shared" si="2"/>
        <v>0</v>
      </c>
      <c r="J433" s="56">
        <f t="shared" si="4"/>
        <v>0</v>
      </c>
      <c r="K433" s="57">
        <f>($G433+$I433)*THONG_TIN_CHUNG!B$14</f>
        <v>0</v>
      </c>
      <c r="L433" s="58">
        <v>0</v>
      </c>
      <c r="M433" s="59"/>
    </row>
    <row r="434" spans="2:13" ht="96.75" customHeight="1">
      <c r="B434" s="28"/>
      <c r="C434" s="28"/>
      <c r="D434" s="28"/>
      <c r="E434" s="39"/>
      <c r="F434" s="28"/>
      <c r="G434" s="28"/>
      <c r="H434" s="28">
        <v>5</v>
      </c>
      <c r="I434" s="40">
        <f t="shared" si="2"/>
        <v>0</v>
      </c>
      <c r="J434" s="56">
        <f t="shared" si="4"/>
        <v>0</v>
      </c>
      <c r="K434" s="57">
        <f>($G434+$I434)*THONG_TIN_CHUNG!B$14</f>
        <v>0</v>
      </c>
      <c r="L434" s="58">
        <v>0</v>
      </c>
      <c r="M434" s="59"/>
    </row>
    <row r="435" spans="2:13" ht="96.75" customHeight="1">
      <c r="B435" s="28"/>
      <c r="C435" s="28"/>
      <c r="D435" s="28"/>
      <c r="E435" s="39"/>
      <c r="F435" s="28"/>
      <c r="G435" s="28"/>
      <c r="H435" s="28">
        <v>5</v>
      </c>
      <c r="I435" s="40">
        <f t="shared" si="2"/>
        <v>0</v>
      </c>
      <c r="J435" s="56">
        <f t="shared" si="4"/>
        <v>0</v>
      </c>
      <c r="K435" s="57">
        <f>($G435+$I435)*THONG_TIN_CHUNG!B$14</f>
        <v>0</v>
      </c>
      <c r="L435" s="58">
        <v>0</v>
      </c>
      <c r="M435" s="59"/>
    </row>
    <row r="436" spans="2:13" ht="96.75" customHeight="1">
      <c r="B436" s="28"/>
      <c r="C436" s="28"/>
      <c r="D436" s="28"/>
      <c r="E436" s="39"/>
      <c r="F436" s="28"/>
      <c r="G436" s="28"/>
      <c r="H436" s="28">
        <v>5</v>
      </c>
      <c r="I436" s="40">
        <f t="shared" si="2"/>
        <v>0</v>
      </c>
      <c r="J436" s="56">
        <f t="shared" si="4"/>
        <v>0</v>
      </c>
      <c r="K436" s="57">
        <f>($G436+$I436)*THONG_TIN_CHUNG!B$14</f>
        <v>0</v>
      </c>
      <c r="L436" s="58">
        <v>0</v>
      </c>
      <c r="M436" s="59"/>
    </row>
    <row r="437" spans="2:13" ht="96.75" customHeight="1">
      <c r="B437" s="28"/>
      <c r="C437" s="28"/>
      <c r="D437" s="28"/>
      <c r="E437" s="39"/>
      <c r="F437" s="28"/>
      <c r="G437" s="28"/>
      <c r="H437" s="28">
        <v>5</v>
      </c>
      <c r="I437" s="40">
        <f t="shared" si="2"/>
        <v>0</v>
      </c>
      <c r="J437" s="56">
        <f t="shared" si="4"/>
        <v>0</v>
      </c>
      <c r="K437" s="57">
        <f>($G437+$I437)*THONG_TIN_CHUNG!B$14</f>
        <v>0</v>
      </c>
      <c r="L437" s="58">
        <v>0</v>
      </c>
      <c r="M437" s="59"/>
    </row>
    <row r="438" spans="2:13" ht="96.75" customHeight="1">
      <c r="B438" s="28"/>
      <c r="C438" s="28"/>
      <c r="D438" s="28"/>
      <c r="E438" s="39"/>
      <c r="F438" s="28"/>
      <c r="G438" s="28"/>
      <c r="H438" s="28">
        <v>5</v>
      </c>
      <c r="I438" s="40">
        <f t="shared" si="2"/>
        <v>0</v>
      </c>
      <c r="J438" s="56">
        <f t="shared" si="4"/>
        <v>0</v>
      </c>
      <c r="K438" s="57">
        <f>($G438+$I438)*THONG_TIN_CHUNG!B$14</f>
        <v>0</v>
      </c>
      <c r="L438" s="58">
        <v>0</v>
      </c>
      <c r="M438" s="59"/>
    </row>
    <row r="439" spans="2:13" ht="96.75" customHeight="1">
      <c r="B439" s="28"/>
      <c r="C439" s="28"/>
      <c r="D439" s="28"/>
      <c r="E439" s="39"/>
      <c r="F439" s="28"/>
      <c r="G439" s="28"/>
      <c r="H439" s="28">
        <v>5</v>
      </c>
      <c r="I439" s="40">
        <f t="shared" si="2"/>
        <v>0</v>
      </c>
      <c r="J439" s="56">
        <f t="shared" si="4"/>
        <v>0</v>
      </c>
      <c r="K439" s="57">
        <f>($G439+$I439)*THONG_TIN_CHUNG!B$14</f>
        <v>0</v>
      </c>
      <c r="L439" s="58">
        <v>0</v>
      </c>
      <c r="M439" s="59"/>
    </row>
    <row r="440" spans="2:13" ht="96.75" customHeight="1">
      <c r="B440" s="28"/>
      <c r="C440" s="28"/>
      <c r="D440" s="28"/>
      <c r="E440" s="39"/>
      <c r="F440" s="28"/>
      <c r="G440" s="28"/>
      <c r="H440" s="28">
        <v>5</v>
      </c>
      <c r="I440" s="40">
        <f t="shared" si="2"/>
        <v>0</v>
      </c>
      <c r="J440" s="56">
        <f t="shared" si="4"/>
        <v>0</v>
      </c>
      <c r="K440" s="57">
        <f>($G440+$I440)*THONG_TIN_CHUNG!B$14</f>
        <v>0</v>
      </c>
      <c r="L440" s="58">
        <v>0</v>
      </c>
      <c r="M440" s="59"/>
    </row>
    <row r="441" spans="2:13" ht="96.75" customHeight="1">
      <c r="B441" s="28"/>
      <c r="C441" s="28"/>
      <c r="D441" s="28"/>
      <c r="E441" s="39"/>
      <c r="F441" s="28"/>
      <c r="G441" s="28"/>
      <c r="H441" s="28">
        <v>5</v>
      </c>
      <c r="I441" s="40">
        <f t="shared" si="2"/>
        <v>0</v>
      </c>
      <c r="J441" s="56">
        <f t="shared" si="4"/>
        <v>0</v>
      </c>
      <c r="K441" s="57">
        <f>($G441+$I441)*THONG_TIN_CHUNG!B$14</f>
        <v>0</v>
      </c>
      <c r="L441" s="58">
        <v>0</v>
      </c>
      <c r="M441" s="59"/>
    </row>
    <row r="442" spans="2:13" ht="96.75" customHeight="1">
      <c r="B442" s="28"/>
      <c r="C442" s="28"/>
      <c r="D442" s="28"/>
      <c r="E442" s="39"/>
      <c r="F442" s="28"/>
      <c r="G442" s="28"/>
      <c r="H442" s="28">
        <v>5</v>
      </c>
      <c r="I442" s="40">
        <f t="shared" si="2"/>
        <v>0</v>
      </c>
      <c r="J442" s="56">
        <f t="shared" si="4"/>
        <v>0</v>
      </c>
      <c r="K442" s="57">
        <f>($G442+$I442)*THONG_TIN_CHUNG!B$14</f>
        <v>0</v>
      </c>
      <c r="L442" s="58">
        <v>0</v>
      </c>
      <c r="M442" s="59"/>
    </row>
    <row r="443" spans="2:13" ht="96.75" customHeight="1">
      <c r="B443" s="28"/>
      <c r="C443" s="28"/>
      <c r="D443" s="28"/>
      <c r="E443" s="39"/>
      <c r="F443" s="28"/>
      <c r="G443" s="28"/>
      <c r="H443" s="28">
        <v>5</v>
      </c>
      <c r="I443" s="40">
        <f t="shared" si="2"/>
        <v>0</v>
      </c>
      <c r="J443" s="56">
        <f t="shared" si="4"/>
        <v>0</v>
      </c>
      <c r="K443" s="57">
        <f>($G443+$I443)*THONG_TIN_CHUNG!B$14</f>
        <v>0</v>
      </c>
      <c r="L443" s="58">
        <v>0</v>
      </c>
      <c r="M443" s="59"/>
    </row>
    <row r="444" spans="2:13" ht="96.75" customHeight="1">
      <c r="B444" s="28"/>
      <c r="C444" s="28"/>
      <c r="D444" s="28"/>
      <c r="E444" s="39"/>
      <c r="F444" s="28"/>
      <c r="G444" s="28"/>
      <c r="H444" s="28">
        <v>5</v>
      </c>
      <c r="I444" s="40">
        <f t="shared" si="2"/>
        <v>0</v>
      </c>
      <c r="J444" s="56">
        <f t="shared" si="4"/>
        <v>0</v>
      </c>
      <c r="K444" s="57">
        <f>($G444+$I444)*THONG_TIN_CHUNG!B$14</f>
        <v>0</v>
      </c>
      <c r="L444" s="58">
        <v>0</v>
      </c>
      <c r="M444" s="59"/>
    </row>
    <row r="445" spans="2:13" ht="96.75" customHeight="1">
      <c r="B445" s="28"/>
      <c r="C445" s="28"/>
      <c r="D445" s="28"/>
      <c r="E445" s="39"/>
      <c r="F445" s="28"/>
      <c r="G445" s="28"/>
      <c r="H445" s="28">
        <v>5</v>
      </c>
      <c r="I445" s="40">
        <f t="shared" si="2"/>
        <v>0</v>
      </c>
      <c r="J445" s="56">
        <f t="shared" si="4"/>
        <v>0</v>
      </c>
      <c r="K445" s="57">
        <f>($G445+$I445)*THONG_TIN_CHUNG!B$14</f>
        <v>0</v>
      </c>
      <c r="L445" s="58">
        <v>0</v>
      </c>
      <c r="M445" s="59"/>
    </row>
    <row r="446" spans="2:13" ht="96.75" customHeight="1">
      <c r="B446" s="28"/>
      <c r="C446" s="28"/>
      <c r="D446" s="28"/>
      <c r="E446" s="39"/>
      <c r="F446" s="28"/>
      <c r="G446" s="28"/>
      <c r="H446" s="28">
        <v>5</v>
      </c>
      <c r="I446" s="40">
        <f t="shared" si="2"/>
        <v>0</v>
      </c>
      <c r="J446" s="56">
        <f t="shared" si="4"/>
        <v>0</v>
      </c>
      <c r="K446" s="57">
        <f>($G446+$I446)*THONG_TIN_CHUNG!B$14</f>
        <v>0</v>
      </c>
      <c r="L446" s="58">
        <v>0</v>
      </c>
      <c r="M446" s="59"/>
    </row>
    <row r="447" spans="2:13" ht="96.75" customHeight="1">
      <c r="B447" s="28"/>
      <c r="C447" s="28"/>
      <c r="D447" s="28"/>
      <c r="E447" s="39"/>
      <c r="F447" s="28"/>
      <c r="G447" s="28"/>
      <c r="H447" s="28">
        <v>5</v>
      </c>
      <c r="I447" s="40">
        <f t="shared" si="2"/>
        <v>0</v>
      </c>
      <c r="J447" s="56">
        <f t="shared" si="4"/>
        <v>0</v>
      </c>
      <c r="K447" s="57">
        <f>($G447+$I447)*THONG_TIN_CHUNG!B$14</f>
        <v>0</v>
      </c>
      <c r="L447" s="58">
        <v>0</v>
      </c>
      <c r="M447" s="59"/>
    </row>
    <row r="448" spans="2:13" ht="96.75" customHeight="1">
      <c r="B448" s="28"/>
      <c r="C448" s="28"/>
      <c r="D448" s="28"/>
      <c r="E448" s="39"/>
      <c r="F448" s="28"/>
      <c r="G448" s="28"/>
      <c r="H448" s="28">
        <v>5</v>
      </c>
      <c r="I448" s="40">
        <f t="shared" si="2"/>
        <v>0</v>
      </c>
      <c r="J448" s="56">
        <f t="shared" si="4"/>
        <v>0</v>
      </c>
      <c r="K448" s="57">
        <f>($G448+$I448)*THONG_TIN_CHUNG!B$14</f>
        <v>0</v>
      </c>
      <c r="L448" s="58">
        <v>0</v>
      </c>
      <c r="M448" s="59"/>
    </row>
    <row r="449" spans="2:13" ht="96.75" customHeight="1">
      <c r="B449" s="28"/>
      <c r="C449" s="28"/>
      <c r="D449" s="28"/>
      <c r="E449" s="39"/>
      <c r="F449" s="28"/>
      <c r="G449" s="28"/>
      <c r="H449" s="28">
        <v>5</v>
      </c>
      <c r="I449" s="40">
        <f t="shared" si="2"/>
        <v>0</v>
      </c>
      <c r="J449" s="56">
        <f t="shared" si="4"/>
        <v>0</v>
      </c>
      <c r="K449" s="57">
        <f>($G449+$I449)*THONG_TIN_CHUNG!B$14</f>
        <v>0</v>
      </c>
      <c r="L449" s="58">
        <v>0</v>
      </c>
      <c r="M449" s="59"/>
    </row>
    <row r="450" spans="2:13" ht="96.75" customHeight="1">
      <c r="B450" s="28"/>
      <c r="C450" s="28"/>
      <c r="D450" s="28"/>
      <c r="E450" s="39"/>
      <c r="F450" s="28"/>
      <c r="G450" s="28"/>
      <c r="H450" s="28">
        <v>5</v>
      </c>
      <c r="I450" s="40">
        <f t="shared" si="2"/>
        <v>0</v>
      </c>
      <c r="J450" s="56">
        <f t="shared" si="4"/>
        <v>0</v>
      </c>
      <c r="K450" s="57">
        <f>($G450+$I450)*THONG_TIN_CHUNG!B$14</f>
        <v>0</v>
      </c>
      <c r="L450" s="58">
        <v>0</v>
      </c>
      <c r="M450" s="59"/>
    </row>
    <row r="451" spans="2:13" ht="96.75" customHeight="1">
      <c r="B451" s="28"/>
      <c r="C451" s="28"/>
      <c r="D451" s="28"/>
      <c r="E451" s="39"/>
      <c r="F451" s="28"/>
      <c r="G451" s="28"/>
      <c r="H451" s="28">
        <v>5</v>
      </c>
      <c r="I451" s="40">
        <f t="shared" si="2"/>
        <v>0</v>
      </c>
      <c r="J451" s="56">
        <f t="shared" si="4"/>
        <v>0</v>
      </c>
      <c r="K451" s="57">
        <f>($G451+$I451)*THONG_TIN_CHUNG!B$14</f>
        <v>0</v>
      </c>
      <c r="L451" s="58">
        <v>0</v>
      </c>
      <c r="M451" s="59"/>
    </row>
    <row r="452" spans="2:13" ht="96.75" customHeight="1">
      <c r="B452" s="28"/>
      <c r="C452" s="28"/>
      <c r="D452" s="28"/>
      <c r="E452" s="39"/>
      <c r="F452" s="28"/>
      <c r="G452" s="28"/>
      <c r="H452" s="28">
        <v>5</v>
      </c>
      <c r="I452" s="40">
        <f t="shared" si="2"/>
        <v>0</v>
      </c>
      <c r="J452" s="56">
        <f t="shared" si="4"/>
        <v>0</v>
      </c>
      <c r="K452" s="57">
        <f>($G452+$I452)*THONG_TIN_CHUNG!B$14</f>
        <v>0</v>
      </c>
      <c r="L452" s="58">
        <v>0</v>
      </c>
      <c r="M452" s="59"/>
    </row>
    <row r="453" spans="2:13" ht="96.75" customHeight="1">
      <c r="B453" s="28"/>
      <c r="C453" s="28"/>
      <c r="D453" s="28"/>
      <c r="E453" s="39"/>
      <c r="F453" s="28"/>
      <c r="G453" s="28"/>
      <c r="H453" s="28">
        <v>5</v>
      </c>
      <c r="I453" s="40">
        <f t="shared" si="2"/>
        <v>0</v>
      </c>
      <c r="J453" s="56">
        <f t="shared" si="4"/>
        <v>0</v>
      </c>
      <c r="K453" s="57">
        <f>($G453+$I453)*THONG_TIN_CHUNG!B$14</f>
        <v>0</v>
      </c>
      <c r="L453" s="58">
        <v>0</v>
      </c>
      <c r="M453" s="59"/>
    </row>
    <row r="454" spans="2:13" ht="96.75" customHeight="1">
      <c r="B454" s="28"/>
      <c r="C454" s="28"/>
      <c r="D454" s="28"/>
      <c r="E454" s="39"/>
      <c r="F454" s="28"/>
      <c r="G454" s="28"/>
      <c r="H454" s="28">
        <v>5</v>
      </c>
      <c r="I454" s="40">
        <f t="shared" si="2"/>
        <v>0</v>
      </c>
      <c r="J454" s="56">
        <f t="shared" si="4"/>
        <v>0</v>
      </c>
      <c r="K454" s="57">
        <f>($G454+$I454)*THONG_TIN_CHUNG!B$14</f>
        <v>0</v>
      </c>
      <c r="L454" s="58">
        <v>0</v>
      </c>
      <c r="M454" s="59"/>
    </row>
    <row r="455" spans="2:13" ht="96.75" customHeight="1">
      <c r="B455" s="28"/>
      <c r="C455" s="28"/>
      <c r="D455" s="28"/>
      <c r="E455" s="39"/>
      <c r="F455" s="28"/>
      <c r="G455" s="28"/>
      <c r="H455" s="28">
        <v>5</v>
      </c>
      <c r="I455" s="40">
        <f t="shared" si="2"/>
        <v>0</v>
      </c>
      <c r="J455" s="56">
        <f t="shared" si="4"/>
        <v>0</v>
      </c>
      <c r="K455" s="57">
        <f>($G455+$I455)*THONG_TIN_CHUNG!B$14</f>
        <v>0</v>
      </c>
      <c r="L455" s="58">
        <v>0</v>
      </c>
      <c r="M455" s="59"/>
    </row>
    <row r="456" spans="2:13" ht="96.75" customHeight="1">
      <c r="B456" s="28"/>
      <c r="C456" s="28"/>
      <c r="D456" s="28"/>
      <c r="E456" s="39"/>
      <c r="F456" s="28"/>
      <c r="G456" s="28"/>
      <c r="H456" s="28">
        <v>5</v>
      </c>
      <c r="I456" s="40">
        <f t="shared" si="2"/>
        <v>0</v>
      </c>
      <c r="J456" s="56">
        <f t="shared" si="4"/>
        <v>0</v>
      </c>
      <c r="K456" s="57">
        <f>($G456+$I456)*THONG_TIN_CHUNG!B$14</f>
        <v>0</v>
      </c>
      <c r="L456" s="58">
        <v>0</v>
      </c>
      <c r="M456" s="59"/>
    </row>
    <row r="457" spans="2:13" ht="96.75" customHeight="1">
      <c r="B457" s="28"/>
      <c r="C457" s="28"/>
      <c r="D457" s="28"/>
      <c r="E457" s="39"/>
      <c r="F457" s="28"/>
      <c r="G457" s="28"/>
      <c r="H457" s="28">
        <v>5</v>
      </c>
      <c r="I457" s="40">
        <f t="shared" si="2"/>
        <v>0</v>
      </c>
      <c r="J457" s="56">
        <f t="shared" si="4"/>
        <v>0</v>
      </c>
      <c r="K457" s="57">
        <f>($G457+$I457)*THONG_TIN_CHUNG!B$14</f>
        <v>0</v>
      </c>
      <c r="L457" s="58">
        <v>0</v>
      </c>
      <c r="M457" s="59"/>
    </row>
    <row r="458" spans="2:13" ht="96.75" customHeight="1">
      <c r="B458" s="28"/>
      <c r="C458" s="28"/>
      <c r="D458" s="28"/>
      <c r="E458" s="39"/>
      <c r="F458" s="28"/>
      <c r="G458" s="28"/>
      <c r="H458" s="28">
        <v>5</v>
      </c>
      <c r="I458" s="40">
        <f t="shared" si="2"/>
        <v>0</v>
      </c>
      <c r="J458" s="56">
        <f t="shared" si="4"/>
        <v>0</v>
      </c>
      <c r="K458" s="57">
        <f>($G458+$I458)*THONG_TIN_CHUNG!B$14</f>
        <v>0</v>
      </c>
      <c r="L458" s="58">
        <v>0</v>
      </c>
      <c r="M458" s="59"/>
    </row>
    <row r="459" spans="2:13" ht="96.75" customHeight="1">
      <c r="B459" s="28"/>
      <c r="C459" s="28"/>
      <c r="D459" s="28"/>
      <c r="E459" s="39"/>
      <c r="F459" s="28"/>
      <c r="G459" s="28"/>
      <c r="H459" s="28">
        <v>5</v>
      </c>
      <c r="I459" s="40">
        <f t="shared" si="2"/>
        <v>0</v>
      </c>
      <c r="J459" s="56">
        <f t="shared" si="4"/>
        <v>0</v>
      </c>
      <c r="K459" s="57">
        <f>($G459+$I459)*THONG_TIN_CHUNG!B$14</f>
        <v>0</v>
      </c>
      <c r="L459" s="58">
        <v>0</v>
      </c>
      <c r="M459" s="59"/>
    </row>
    <row r="460" spans="2:13" ht="96.75" customHeight="1">
      <c r="B460" s="28"/>
      <c r="C460" s="28"/>
      <c r="D460" s="28"/>
      <c r="E460" s="39"/>
      <c r="F460" s="28"/>
      <c r="G460" s="28"/>
      <c r="H460" s="28">
        <v>5</v>
      </c>
      <c r="I460" s="40">
        <f t="shared" si="2"/>
        <v>0</v>
      </c>
      <c r="J460" s="56">
        <f t="shared" si="4"/>
        <v>0</v>
      </c>
      <c r="K460" s="57">
        <f>($G460+$I460)*THONG_TIN_CHUNG!B$14</f>
        <v>0</v>
      </c>
      <c r="L460" s="58">
        <v>0</v>
      </c>
      <c r="M460" s="59"/>
    </row>
    <row r="461" spans="2:13" ht="96.75" customHeight="1">
      <c r="B461" s="28"/>
      <c r="C461" s="28"/>
      <c r="D461" s="28"/>
      <c r="E461" s="39"/>
      <c r="F461" s="28"/>
      <c r="G461" s="28"/>
      <c r="H461" s="28">
        <v>5</v>
      </c>
      <c r="I461" s="40">
        <f t="shared" si="2"/>
        <v>0</v>
      </c>
      <c r="J461" s="56">
        <f t="shared" si="4"/>
        <v>0</v>
      </c>
      <c r="K461" s="57">
        <f>($G461+$I461)*THONG_TIN_CHUNG!B$14</f>
        <v>0</v>
      </c>
      <c r="L461" s="58">
        <v>0</v>
      </c>
      <c r="M461" s="59"/>
    </row>
    <row r="462" spans="2:13" ht="96.75" customHeight="1">
      <c r="B462" s="28"/>
      <c r="C462" s="28"/>
      <c r="D462" s="28"/>
      <c r="E462" s="39"/>
      <c r="F462" s="28"/>
      <c r="G462" s="28"/>
      <c r="H462" s="28">
        <v>5</v>
      </c>
      <c r="I462" s="40">
        <f t="shared" si="2"/>
        <v>0</v>
      </c>
      <c r="J462" s="56">
        <f t="shared" si="4"/>
        <v>0</v>
      </c>
      <c r="K462" s="57">
        <f>($G462+$I462)*THONG_TIN_CHUNG!B$14</f>
        <v>0</v>
      </c>
      <c r="L462" s="58">
        <v>0</v>
      </c>
      <c r="M462" s="59"/>
    </row>
    <row r="463" spans="2:13" ht="96.75" customHeight="1">
      <c r="B463" s="28"/>
      <c r="C463" s="28"/>
      <c r="D463" s="28"/>
      <c r="E463" s="39"/>
      <c r="F463" s="28"/>
      <c r="G463" s="28"/>
      <c r="H463" s="28">
        <v>5</v>
      </c>
      <c r="I463" s="40">
        <f t="shared" si="2"/>
        <v>0</v>
      </c>
      <c r="J463" s="56">
        <f t="shared" si="4"/>
        <v>0</v>
      </c>
      <c r="K463" s="57">
        <f>($G463+$I463)*THONG_TIN_CHUNG!B$14</f>
        <v>0</v>
      </c>
      <c r="L463" s="58">
        <v>0</v>
      </c>
      <c r="M463" s="59"/>
    </row>
    <row r="464" spans="2:13" ht="96.75" customHeight="1">
      <c r="B464" s="28"/>
      <c r="C464" s="28"/>
      <c r="D464" s="28"/>
      <c r="E464" s="39"/>
      <c r="F464" s="28"/>
      <c r="G464" s="28"/>
      <c r="H464" s="28">
        <v>5</v>
      </c>
      <c r="I464" s="40">
        <f t="shared" si="2"/>
        <v>0</v>
      </c>
      <c r="J464" s="56">
        <f t="shared" si="4"/>
        <v>0</v>
      </c>
      <c r="K464" s="57">
        <f>($G464+$I464)*THONG_TIN_CHUNG!B$14</f>
        <v>0</v>
      </c>
      <c r="L464" s="58">
        <v>0</v>
      </c>
      <c r="M464" s="59"/>
    </row>
    <row r="465" spans="2:13" ht="96.75" customHeight="1">
      <c r="B465" s="28"/>
      <c r="C465" s="28"/>
      <c r="D465" s="28"/>
      <c r="E465" s="39"/>
      <c r="F465" s="28"/>
      <c r="G465" s="28"/>
      <c r="H465" s="28">
        <v>5</v>
      </c>
      <c r="I465" s="40">
        <f t="shared" si="2"/>
        <v>0</v>
      </c>
      <c r="J465" s="56">
        <f t="shared" si="4"/>
        <v>0</v>
      </c>
      <c r="K465" s="57">
        <f>($G465+$I465)*THONG_TIN_CHUNG!B$14</f>
        <v>0</v>
      </c>
      <c r="L465" s="58">
        <v>0</v>
      </c>
      <c r="M465" s="59"/>
    </row>
    <row r="466" spans="2:13" ht="96.75" customHeight="1">
      <c r="B466" s="28"/>
      <c r="C466" s="28"/>
      <c r="D466" s="28"/>
      <c r="E466" s="39"/>
      <c r="F466" s="28"/>
      <c r="G466" s="28"/>
      <c r="H466" s="28">
        <v>5</v>
      </c>
      <c r="I466" s="40">
        <f t="shared" si="2"/>
        <v>0</v>
      </c>
      <c r="J466" s="56">
        <f t="shared" si="4"/>
        <v>0</v>
      </c>
      <c r="K466" s="57">
        <f>($G466+$I466)*THONG_TIN_CHUNG!B$14</f>
        <v>0</v>
      </c>
      <c r="L466" s="58">
        <v>0</v>
      </c>
      <c r="M466" s="59"/>
    </row>
    <row r="467" spans="2:13" ht="96.75" customHeight="1">
      <c r="B467" s="28"/>
      <c r="C467" s="28"/>
      <c r="D467" s="28"/>
      <c r="E467" s="39"/>
      <c r="F467" s="28"/>
      <c r="G467" s="28"/>
      <c r="H467" s="28">
        <v>5</v>
      </c>
      <c r="I467" s="40">
        <f t="shared" si="2"/>
        <v>0</v>
      </c>
      <c r="J467" s="56">
        <f t="shared" si="4"/>
        <v>0</v>
      </c>
      <c r="K467" s="57">
        <f>($G467+$I467)*THONG_TIN_CHUNG!B$14</f>
        <v>0</v>
      </c>
      <c r="L467" s="58">
        <v>0</v>
      </c>
      <c r="M467" s="59"/>
    </row>
    <row r="468" spans="2:13" ht="96.75" customHeight="1">
      <c r="B468" s="28"/>
      <c r="C468" s="28"/>
      <c r="D468" s="28"/>
      <c r="E468" s="39"/>
      <c r="F468" s="28"/>
      <c r="G468" s="28"/>
      <c r="H468" s="28">
        <v>5</v>
      </c>
      <c r="I468" s="40">
        <f t="shared" si="2"/>
        <v>0</v>
      </c>
      <c r="J468" s="56">
        <f t="shared" si="4"/>
        <v>0</v>
      </c>
      <c r="K468" s="57">
        <f>($G468+$I468)*THONG_TIN_CHUNG!B$14</f>
        <v>0</v>
      </c>
      <c r="L468" s="58">
        <v>0</v>
      </c>
      <c r="M468" s="59"/>
    </row>
    <row r="469" spans="2:13" ht="96.75" customHeight="1">
      <c r="B469" s="28"/>
      <c r="C469" s="28"/>
      <c r="D469" s="28"/>
      <c r="E469" s="39"/>
      <c r="F469" s="28"/>
      <c r="G469" s="28"/>
      <c r="H469" s="28">
        <v>5</v>
      </c>
      <c r="I469" s="40">
        <f t="shared" si="2"/>
        <v>0</v>
      </c>
      <c r="J469" s="56">
        <f t="shared" si="4"/>
        <v>0</v>
      </c>
      <c r="K469" s="57">
        <f>($G469+$I469)*THONG_TIN_CHUNG!B$14</f>
        <v>0</v>
      </c>
      <c r="L469" s="58">
        <v>0</v>
      </c>
      <c r="M469" s="59"/>
    </row>
    <row r="470" spans="2:13" ht="96.75" customHeight="1">
      <c r="B470" s="28"/>
      <c r="C470" s="28"/>
      <c r="D470" s="28"/>
      <c r="E470" s="39"/>
      <c r="F470" s="28"/>
      <c r="G470" s="28"/>
      <c r="H470" s="28">
        <v>5</v>
      </c>
      <c r="I470" s="40">
        <f t="shared" si="2"/>
        <v>0</v>
      </c>
      <c r="J470" s="56">
        <f t="shared" si="4"/>
        <v>0</v>
      </c>
      <c r="K470" s="57">
        <f>($G470+$I470)*THONG_TIN_CHUNG!B$14</f>
        <v>0</v>
      </c>
      <c r="L470" s="58">
        <v>0</v>
      </c>
      <c r="M470" s="59"/>
    </row>
    <row r="471" spans="2:13" ht="96.75" customHeight="1">
      <c r="B471" s="28"/>
      <c r="C471" s="28"/>
      <c r="D471" s="28"/>
      <c r="E471" s="39"/>
      <c r="F471" s="28"/>
      <c r="G471" s="28"/>
      <c r="H471" s="28">
        <v>5</v>
      </c>
      <c r="I471" s="40">
        <f t="shared" si="2"/>
        <v>0</v>
      </c>
      <c r="J471" s="56">
        <f t="shared" si="4"/>
        <v>0</v>
      </c>
      <c r="K471" s="57">
        <f>($G471+$I471)*THONG_TIN_CHUNG!B$14</f>
        <v>0</v>
      </c>
      <c r="L471" s="58">
        <v>0</v>
      </c>
      <c r="M471" s="59"/>
    </row>
    <row r="472" spans="2:13" ht="96.75" customHeight="1">
      <c r="B472" s="28"/>
      <c r="C472" s="28"/>
      <c r="D472" s="28"/>
      <c r="E472" s="39"/>
      <c r="F472" s="28"/>
      <c r="G472" s="28"/>
      <c r="H472" s="28">
        <v>5</v>
      </c>
      <c r="I472" s="40">
        <f t="shared" si="2"/>
        <v>0</v>
      </c>
      <c r="J472" s="56">
        <f t="shared" si="4"/>
        <v>0</v>
      </c>
      <c r="K472" s="57">
        <f>($G472+$I472)*THONG_TIN_CHUNG!B$14</f>
        <v>0</v>
      </c>
      <c r="L472" s="58">
        <v>0</v>
      </c>
      <c r="M472" s="59"/>
    </row>
    <row r="473" spans="2:13" ht="96.75" customHeight="1">
      <c r="B473" s="28"/>
      <c r="C473" s="28"/>
      <c r="D473" s="28"/>
      <c r="E473" s="39"/>
      <c r="F473" s="28"/>
      <c r="G473" s="28"/>
      <c r="H473" s="28">
        <v>5</v>
      </c>
      <c r="I473" s="40">
        <f t="shared" si="2"/>
        <v>0</v>
      </c>
      <c r="J473" s="56">
        <f t="shared" si="4"/>
        <v>0</v>
      </c>
      <c r="K473" s="57">
        <f>($G473+$I473)*THONG_TIN_CHUNG!B$14</f>
        <v>0</v>
      </c>
      <c r="L473" s="58">
        <v>0</v>
      </c>
      <c r="M473" s="59"/>
    </row>
    <row r="474" spans="2:13" ht="96.75" customHeight="1">
      <c r="B474" s="28"/>
      <c r="C474" s="28"/>
      <c r="D474" s="28"/>
      <c r="E474" s="39"/>
      <c r="F474" s="28"/>
      <c r="G474" s="28"/>
      <c r="H474" s="28">
        <v>5</v>
      </c>
      <c r="I474" s="40">
        <f t="shared" si="2"/>
        <v>0</v>
      </c>
      <c r="J474" s="56">
        <f t="shared" si="4"/>
        <v>0</v>
      </c>
      <c r="K474" s="57">
        <f>($G474+$I474)*THONG_TIN_CHUNG!B$14</f>
        <v>0</v>
      </c>
      <c r="L474" s="58">
        <v>0</v>
      </c>
      <c r="M474" s="59"/>
    </row>
    <row r="475" spans="2:13" ht="96.75" customHeight="1">
      <c r="B475" s="28"/>
      <c r="C475" s="28"/>
      <c r="D475" s="28"/>
      <c r="E475" s="39"/>
      <c r="F475" s="28"/>
      <c r="G475" s="28"/>
      <c r="H475" s="28">
        <v>5</v>
      </c>
      <c r="I475" s="40">
        <f t="shared" si="2"/>
        <v>0</v>
      </c>
      <c r="J475" s="56">
        <f t="shared" si="4"/>
        <v>0</v>
      </c>
      <c r="K475" s="57">
        <f>($G475+$I475)*THONG_TIN_CHUNG!B$14</f>
        <v>0</v>
      </c>
      <c r="L475" s="58">
        <v>0</v>
      </c>
      <c r="M475" s="59"/>
    </row>
    <row r="476" spans="2:13" ht="96.75" customHeight="1">
      <c r="B476" s="28"/>
      <c r="C476" s="28"/>
      <c r="D476" s="28"/>
      <c r="E476" s="39"/>
      <c r="F476" s="28"/>
      <c r="G476" s="28"/>
      <c r="H476" s="28">
        <v>5</v>
      </c>
      <c r="I476" s="40">
        <f t="shared" si="2"/>
        <v>0</v>
      </c>
      <c r="J476" s="56">
        <f t="shared" si="4"/>
        <v>0</v>
      </c>
      <c r="K476" s="57">
        <f>($G476+$I476)*THONG_TIN_CHUNG!B$14</f>
        <v>0</v>
      </c>
      <c r="L476" s="58">
        <v>0</v>
      </c>
      <c r="M476" s="59"/>
    </row>
    <row r="477" spans="2:13" ht="96.75" customHeight="1">
      <c r="B477" s="28"/>
      <c r="C477" s="28"/>
      <c r="D477" s="28"/>
      <c r="E477" s="39"/>
      <c r="F477" s="28"/>
      <c r="G477" s="28"/>
      <c r="H477" s="28">
        <v>5</v>
      </c>
      <c r="I477" s="40">
        <f t="shared" si="2"/>
        <v>0</v>
      </c>
      <c r="J477" s="56">
        <f t="shared" si="4"/>
        <v>0</v>
      </c>
      <c r="K477" s="57">
        <f>($G477+$I477)*THONG_TIN_CHUNG!B$14</f>
        <v>0</v>
      </c>
      <c r="L477" s="58">
        <v>0</v>
      </c>
      <c r="M477" s="59"/>
    </row>
    <row r="478" spans="2:13" ht="96.75" customHeight="1">
      <c r="B478" s="28"/>
      <c r="C478" s="28"/>
      <c r="D478" s="28"/>
      <c r="E478" s="39"/>
      <c r="F478" s="28"/>
      <c r="G478" s="28"/>
      <c r="H478" s="28">
        <v>5</v>
      </c>
      <c r="I478" s="40">
        <f t="shared" si="2"/>
        <v>0</v>
      </c>
      <c r="J478" s="56">
        <f t="shared" si="4"/>
        <v>0</v>
      </c>
      <c r="K478" s="57">
        <f>($G478+$I478)*THONG_TIN_CHUNG!B$14</f>
        <v>0</v>
      </c>
      <c r="L478" s="58">
        <v>0</v>
      </c>
      <c r="M478" s="59"/>
    </row>
    <row r="479" spans="2:13" ht="96.75" customHeight="1">
      <c r="B479" s="28"/>
      <c r="C479" s="28"/>
      <c r="D479" s="28"/>
      <c r="E479" s="39"/>
      <c r="F479" s="28"/>
      <c r="G479" s="28"/>
      <c r="H479" s="28">
        <v>5</v>
      </c>
      <c r="I479" s="40">
        <f t="shared" si="2"/>
        <v>0</v>
      </c>
      <c r="J479" s="56">
        <f t="shared" si="4"/>
        <v>0</v>
      </c>
      <c r="K479" s="57">
        <f>($G479+$I479)*THONG_TIN_CHUNG!B$14</f>
        <v>0</v>
      </c>
      <c r="L479" s="58">
        <v>0</v>
      </c>
      <c r="M479" s="59"/>
    </row>
    <row r="480" spans="2:13" ht="96.75" customHeight="1">
      <c r="B480" s="28"/>
      <c r="C480" s="28"/>
      <c r="D480" s="28"/>
      <c r="E480" s="39"/>
      <c r="F480" s="28"/>
      <c r="G480" s="28"/>
      <c r="H480" s="28">
        <v>5</v>
      </c>
      <c r="I480" s="40">
        <f t="shared" si="2"/>
        <v>0</v>
      </c>
      <c r="J480" s="56">
        <f t="shared" si="4"/>
        <v>0</v>
      </c>
      <c r="K480" s="57">
        <f>($G480+$I480)*THONG_TIN_CHUNG!B$14</f>
        <v>0</v>
      </c>
      <c r="L480" s="58">
        <v>0</v>
      </c>
      <c r="M480" s="59"/>
    </row>
    <row r="481" spans="2:13" ht="96.75" customHeight="1">
      <c r="B481" s="28"/>
      <c r="C481" s="28"/>
      <c r="D481" s="28"/>
      <c r="E481" s="39"/>
      <c r="F481" s="28"/>
      <c r="G481" s="28"/>
      <c r="H481" s="28">
        <v>5</v>
      </c>
      <c r="I481" s="40">
        <f t="shared" si="2"/>
        <v>0</v>
      </c>
      <c r="J481" s="56">
        <f t="shared" si="4"/>
        <v>0</v>
      </c>
      <c r="K481" s="57">
        <f>($G481+$I481)*THONG_TIN_CHUNG!B$14</f>
        <v>0</v>
      </c>
      <c r="L481" s="58">
        <v>0</v>
      </c>
      <c r="M481" s="59"/>
    </row>
    <row r="482" spans="2:13" ht="96.75" customHeight="1">
      <c r="B482" s="28"/>
      <c r="C482" s="28"/>
      <c r="D482" s="28"/>
      <c r="E482" s="39"/>
      <c r="F482" s="28"/>
      <c r="G482" s="28"/>
      <c r="H482" s="28">
        <v>5</v>
      </c>
      <c r="I482" s="40">
        <f t="shared" si="2"/>
        <v>0</v>
      </c>
      <c r="J482" s="56">
        <f t="shared" si="4"/>
        <v>0</v>
      </c>
      <c r="K482" s="57">
        <f>($G482+$I482)*THONG_TIN_CHUNG!B$14</f>
        <v>0</v>
      </c>
      <c r="L482" s="58">
        <v>0</v>
      </c>
      <c r="M482" s="59"/>
    </row>
    <row r="483" spans="2:13" ht="96.75" customHeight="1">
      <c r="B483" s="28"/>
      <c r="C483" s="28"/>
      <c r="D483" s="28"/>
      <c r="E483" s="39"/>
      <c r="F483" s="28"/>
      <c r="G483" s="28"/>
      <c r="H483" s="28">
        <v>5</v>
      </c>
      <c r="I483" s="40">
        <f t="shared" si="2"/>
        <v>0</v>
      </c>
      <c r="J483" s="56">
        <f t="shared" si="4"/>
        <v>0</v>
      </c>
      <c r="K483" s="57">
        <f>($G483+$I483)*THONG_TIN_CHUNG!B$14</f>
        <v>0</v>
      </c>
      <c r="L483" s="58">
        <v>0</v>
      </c>
      <c r="M483" s="59"/>
    </row>
    <row r="484" spans="2:13" ht="96.75" customHeight="1">
      <c r="B484" s="28"/>
      <c r="C484" s="28"/>
      <c r="D484" s="28"/>
      <c r="E484" s="39"/>
      <c r="F484" s="28"/>
      <c r="G484" s="28"/>
      <c r="H484" s="28">
        <v>5</v>
      </c>
      <c r="I484" s="40">
        <f t="shared" si="2"/>
        <v>0</v>
      </c>
      <c r="J484" s="56">
        <f t="shared" si="4"/>
        <v>0</v>
      </c>
      <c r="K484" s="57">
        <f>($G484+$I484)*THONG_TIN_CHUNG!B$14</f>
        <v>0</v>
      </c>
      <c r="L484" s="58">
        <v>0</v>
      </c>
      <c r="M484" s="59"/>
    </row>
    <row r="485" spans="2:13" ht="96.75" customHeight="1">
      <c r="B485" s="28"/>
      <c r="C485" s="28"/>
      <c r="D485" s="28"/>
      <c r="E485" s="39"/>
      <c r="F485" s="28"/>
      <c r="G485" s="28"/>
      <c r="H485" s="28">
        <v>5</v>
      </c>
      <c r="I485" s="40">
        <f t="shared" si="2"/>
        <v>0</v>
      </c>
      <c r="J485" s="56">
        <f t="shared" si="4"/>
        <v>0</v>
      </c>
      <c r="K485" s="57">
        <f>($G485+$I485)*THONG_TIN_CHUNG!B$14</f>
        <v>0</v>
      </c>
      <c r="L485" s="58">
        <v>0</v>
      </c>
      <c r="M485" s="59"/>
    </row>
    <row r="486" spans="2:13" ht="96.75" customHeight="1">
      <c r="B486" s="28"/>
      <c r="C486" s="28"/>
      <c r="D486" s="28"/>
      <c r="E486" s="39"/>
      <c r="F486" s="28"/>
      <c r="G486" s="28"/>
      <c r="H486" s="28">
        <v>5</v>
      </c>
      <c r="I486" s="40">
        <f t="shared" si="2"/>
        <v>0</v>
      </c>
      <c r="J486" s="56">
        <f t="shared" si="4"/>
        <v>0</v>
      </c>
      <c r="K486" s="57">
        <f>($G486+$I486)*THONG_TIN_CHUNG!B$14</f>
        <v>0</v>
      </c>
      <c r="L486" s="58">
        <v>0</v>
      </c>
      <c r="M486" s="59"/>
    </row>
    <row r="487" spans="2:13" ht="96.75" customHeight="1">
      <c r="B487" s="28"/>
      <c r="C487" s="28"/>
      <c r="D487" s="28"/>
      <c r="E487" s="39"/>
      <c r="F487" s="28"/>
      <c r="G487" s="28"/>
      <c r="H487" s="28">
        <v>5</v>
      </c>
      <c r="I487" s="40">
        <f t="shared" si="2"/>
        <v>0</v>
      </c>
      <c r="J487" s="56">
        <f t="shared" si="4"/>
        <v>0</v>
      </c>
      <c r="K487" s="57">
        <f>($G487+$I487)*THONG_TIN_CHUNG!B$14</f>
        <v>0</v>
      </c>
      <c r="L487" s="58">
        <v>0</v>
      </c>
      <c r="M487" s="59"/>
    </row>
    <row r="488" spans="2:13" ht="96.75" customHeight="1">
      <c r="B488" s="28"/>
      <c r="C488" s="28"/>
      <c r="D488" s="28"/>
      <c r="E488" s="39"/>
      <c r="F488" s="28"/>
      <c r="G488" s="28"/>
      <c r="H488" s="28">
        <v>5</v>
      </c>
      <c r="I488" s="40">
        <f t="shared" si="2"/>
        <v>0</v>
      </c>
      <c r="J488" s="56">
        <f t="shared" si="4"/>
        <v>0</v>
      </c>
      <c r="K488" s="57">
        <f>($G488+$I488)*THONG_TIN_CHUNG!B$14</f>
        <v>0</v>
      </c>
      <c r="L488" s="58">
        <v>0</v>
      </c>
      <c r="M488" s="59"/>
    </row>
    <row r="489" spans="2:13" ht="96.75" customHeight="1">
      <c r="B489" s="28"/>
      <c r="C489" s="28"/>
      <c r="D489" s="28"/>
      <c r="E489" s="39"/>
      <c r="F489" s="28"/>
      <c r="G489" s="28"/>
      <c r="H489" s="28">
        <v>5</v>
      </c>
      <c r="I489" s="40">
        <f t="shared" si="2"/>
        <v>0</v>
      </c>
      <c r="J489" s="56">
        <f t="shared" si="4"/>
        <v>0</v>
      </c>
      <c r="K489" s="57">
        <f>($G489+$I489)*THONG_TIN_CHUNG!B$14</f>
        <v>0</v>
      </c>
      <c r="L489" s="58">
        <v>0</v>
      </c>
      <c r="M489" s="59"/>
    </row>
    <row r="490" spans="2:13" ht="96.75" customHeight="1">
      <c r="B490" s="28"/>
      <c r="C490" s="28"/>
      <c r="D490" s="28"/>
      <c r="E490" s="39"/>
      <c r="F490" s="28"/>
      <c r="G490" s="28"/>
      <c r="H490" s="28">
        <v>5</v>
      </c>
      <c r="I490" s="40">
        <f t="shared" si="2"/>
        <v>0</v>
      </c>
      <c r="J490" s="56">
        <f t="shared" si="4"/>
        <v>0</v>
      </c>
      <c r="K490" s="57">
        <f>($G490+$I490)*THONG_TIN_CHUNG!B$14</f>
        <v>0</v>
      </c>
      <c r="L490" s="58">
        <v>0</v>
      </c>
      <c r="M490" s="59"/>
    </row>
    <row r="491" spans="2:13" ht="96.75" customHeight="1">
      <c r="B491" s="28"/>
      <c r="C491" s="28"/>
      <c r="D491" s="28"/>
      <c r="E491" s="39"/>
      <c r="F491" s="28"/>
      <c r="G491" s="28"/>
      <c r="H491" s="28">
        <v>5</v>
      </c>
      <c r="I491" s="40">
        <f t="shared" si="2"/>
        <v>0</v>
      </c>
      <c r="J491" s="56">
        <f t="shared" si="4"/>
        <v>0</v>
      </c>
      <c r="K491" s="57">
        <f>($G491+$I491)*THONG_TIN_CHUNG!B$14</f>
        <v>0</v>
      </c>
      <c r="L491" s="58">
        <v>0</v>
      </c>
      <c r="M491" s="59"/>
    </row>
    <row r="492" spans="2:13" ht="96.75" customHeight="1">
      <c r="B492" s="28"/>
      <c r="C492" s="28"/>
      <c r="D492" s="28"/>
      <c r="E492" s="39"/>
      <c r="F492" s="28"/>
      <c r="G492" s="28"/>
      <c r="H492" s="28">
        <v>5</v>
      </c>
      <c r="I492" s="40">
        <f t="shared" si="2"/>
        <v>0</v>
      </c>
      <c r="J492" s="56">
        <f t="shared" si="4"/>
        <v>0</v>
      </c>
      <c r="K492" s="57">
        <f>($G492+$I492)*THONG_TIN_CHUNG!B$14</f>
        <v>0</v>
      </c>
      <c r="L492" s="58">
        <v>0</v>
      </c>
      <c r="M492" s="59"/>
    </row>
    <row r="493" spans="2:13" ht="96.75" customHeight="1">
      <c r="B493" s="28"/>
      <c r="C493" s="28"/>
      <c r="D493" s="28"/>
      <c r="E493" s="39"/>
      <c r="F493" s="28"/>
      <c r="G493" s="28"/>
      <c r="H493" s="28">
        <v>5</v>
      </c>
      <c r="I493" s="40">
        <f t="shared" si="2"/>
        <v>0</v>
      </c>
      <c r="J493" s="56">
        <f t="shared" si="4"/>
        <v>0</v>
      </c>
      <c r="K493" s="57">
        <f>($G493+$I493)*THONG_TIN_CHUNG!B$14</f>
        <v>0</v>
      </c>
      <c r="L493" s="58">
        <v>0</v>
      </c>
      <c r="M493" s="59"/>
    </row>
    <row r="494" spans="2:13" ht="96.75" customHeight="1">
      <c r="B494" s="28"/>
      <c r="C494" s="28"/>
      <c r="D494" s="28"/>
      <c r="E494" s="39"/>
      <c r="F494" s="28"/>
      <c r="G494" s="28"/>
      <c r="H494" s="28">
        <v>5</v>
      </c>
      <c r="I494" s="40">
        <f t="shared" si="2"/>
        <v>0</v>
      </c>
      <c r="J494" s="56">
        <f t="shared" si="4"/>
        <v>0</v>
      </c>
      <c r="K494" s="57">
        <f>($G494+$I494)*THONG_TIN_CHUNG!B$14</f>
        <v>0</v>
      </c>
      <c r="L494" s="58">
        <v>0</v>
      </c>
      <c r="M494" s="59"/>
    </row>
    <row r="495" spans="2:13" ht="96.75" customHeight="1">
      <c r="B495" s="28"/>
      <c r="C495" s="28"/>
      <c r="D495" s="28"/>
      <c r="E495" s="39"/>
      <c r="F495" s="28"/>
      <c r="G495" s="28"/>
      <c r="H495" s="28">
        <v>5</v>
      </c>
      <c r="I495" s="40">
        <f t="shared" si="2"/>
        <v>0</v>
      </c>
      <c r="J495" s="56">
        <f t="shared" si="4"/>
        <v>0</v>
      </c>
      <c r="K495" s="57">
        <f>($G495+$I495)*THONG_TIN_CHUNG!B$14</f>
        <v>0</v>
      </c>
      <c r="L495" s="58">
        <v>0</v>
      </c>
      <c r="M495" s="59"/>
    </row>
    <row r="496" spans="2:13" ht="96.75" customHeight="1">
      <c r="B496" s="28"/>
      <c r="C496" s="28"/>
      <c r="D496" s="28"/>
      <c r="E496" s="39"/>
      <c r="F496" s="28"/>
      <c r="G496" s="28"/>
      <c r="H496" s="28">
        <v>5</v>
      </c>
      <c r="I496" s="40">
        <f t="shared" si="2"/>
        <v>0</v>
      </c>
      <c r="J496" s="56">
        <f t="shared" si="4"/>
        <v>0</v>
      </c>
      <c r="K496" s="57">
        <f>($G496+$I496)*THONG_TIN_CHUNG!B$14</f>
        <v>0</v>
      </c>
      <c r="L496" s="58">
        <v>0</v>
      </c>
      <c r="M496" s="59"/>
    </row>
    <row r="497" spans="2:13" ht="96.75" customHeight="1">
      <c r="B497" s="28"/>
      <c r="C497" s="28"/>
      <c r="D497" s="28"/>
      <c r="E497" s="39"/>
      <c r="F497" s="28"/>
      <c r="G497" s="28"/>
      <c r="H497" s="28">
        <v>5</v>
      </c>
      <c r="I497" s="40">
        <f t="shared" si="2"/>
        <v>0</v>
      </c>
      <c r="J497" s="56">
        <f t="shared" si="4"/>
        <v>0</v>
      </c>
      <c r="K497" s="57">
        <f>($G497+$I497)*THONG_TIN_CHUNG!B$14</f>
        <v>0</v>
      </c>
      <c r="L497" s="58">
        <v>0</v>
      </c>
      <c r="M497" s="59"/>
    </row>
    <row r="498" spans="2:13" ht="96.75" customHeight="1">
      <c r="B498" s="28"/>
      <c r="C498" s="28"/>
      <c r="D498" s="28"/>
      <c r="E498" s="39"/>
      <c r="F498" s="28"/>
      <c r="G498" s="28"/>
      <c r="H498" s="28">
        <v>5</v>
      </c>
      <c r="I498" s="40">
        <f t="shared" si="2"/>
        <v>0</v>
      </c>
      <c r="J498" s="56">
        <f t="shared" si="4"/>
        <v>0</v>
      </c>
      <c r="K498" s="57">
        <f>($G498+$I498)*THONG_TIN_CHUNG!B$14</f>
        <v>0</v>
      </c>
      <c r="L498" s="58">
        <v>0</v>
      </c>
      <c r="M498" s="59"/>
    </row>
    <row r="499" spans="2:13" ht="96.75" customHeight="1">
      <c r="B499" s="28"/>
      <c r="C499" s="28"/>
      <c r="D499" s="28"/>
      <c r="E499" s="39"/>
      <c r="F499" s="28"/>
      <c r="G499" s="28"/>
      <c r="H499" s="28">
        <v>5</v>
      </c>
      <c r="I499" s="40">
        <f t="shared" si="2"/>
        <v>0</v>
      </c>
      <c r="J499" s="56">
        <f t="shared" si="4"/>
        <v>0</v>
      </c>
      <c r="K499" s="57">
        <f>($G499+$I499)*THONG_TIN_CHUNG!B$14</f>
        <v>0</v>
      </c>
      <c r="L499" s="58">
        <v>0</v>
      </c>
      <c r="M499" s="59"/>
    </row>
    <row r="500" spans="2:13" ht="96.75" customHeight="1">
      <c r="B500" s="28"/>
      <c r="C500" s="28"/>
      <c r="D500" s="28"/>
      <c r="E500" s="39"/>
      <c r="F500" s="28"/>
      <c r="G500" s="28"/>
      <c r="H500" s="28">
        <v>5</v>
      </c>
      <c r="I500" s="40">
        <f t="shared" si="2"/>
        <v>0</v>
      </c>
      <c r="J500" s="56">
        <f t="shared" si="4"/>
        <v>0</v>
      </c>
      <c r="K500" s="57">
        <f>($G500+$I500)*THONG_TIN_CHUNG!B$14</f>
        <v>0</v>
      </c>
      <c r="L500" s="58">
        <v>0</v>
      </c>
      <c r="M500" s="59"/>
    </row>
    <row r="501" spans="2:13" ht="96.75" customHeight="1">
      <c r="B501" s="28"/>
      <c r="C501" s="28"/>
      <c r="D501" s="28"/>
      <c r="E501" s="39"/>
      <c r="F501" s="28"/>
      <c r="G501" s="28"/>
      <c r="H501" s="28">
        <v>5</v>
      </c>
      <c r="I501" s="40">
        <f t="shared" si="2"/>
        <v>0</v>
      </c>
      <c r="J501" s="56">
        <f t="shared" si="4"/>
        <v>0</v>
      </c>
      <c r="K501" s="57">
        <f>($G501+$I501)*THONG_TIN_CHUNG!B$14</f>
        <v>0</v>
      </c>
      <c r="L501" s="58">
        <v>0</v>
      </c>
      <c r="M501" s="59"/>
    </row>
    <row r="502" spans="2:13" ht="96.75" customHeight="1">
      <c r="B502" s="28"/>
      <c r="C502" s="28"/>
      <c r="D502" s="28"/>
      <c r="E502" s="39"/>
      <c r="F502" s="28"/>
      <c r="G502" s="28"/>
      <c r="H502" s="28">
        <v>5</v>
      </c>
      <c r="I502" s="40">
        <f t="shared" si="2"/>
        <v>0</v>
      </c>
      <c r="J502" s="56">
        <f t="shared" si="4"/>
        <v>0</v>
      </c>
      <c r="K502" s="57">
        <f>($G502+$I502)*THONG_TIN_CHUNG!B$14</f>
        <v>0</v>
      </c>
      <c r="L502" s="58">
        <v>0</v>
      </c>
      <c r="M502" s="59"/>
    </row>
    <row r="503" spans="2:13" ht="96.75" customHeight="1">
      <c r="B503" s="28"/>
      <c r="C503" s="28"/>
      <c r="D503" s="28"/>
      <c r="E503" s="39"/>
      <c r="F503" s="28"/>
      <c r="G503" s="28"/>
      <c r="H503" s="28">
        <v>5</v>
      </c>
      <c r="I503" s="40">
        <f t="shared" si="2"/>
        <v>0</v>
      </c>
      <c r="J503" s="56">
        <f t="shared" si="4"/>
        <v>0</v>
      </c>
      <c r="K503" s="57">
        <f>($G503+$I503)*THONG_TIN_CHUNG!B$14</f>
        <v>0</v>
      </c>
      <c r="L503" s="58">
        <v>0</v>
      </c>
      <c r="M503" s="59"/>
    </row>
    <row r="504" spans="2:13" ht="96.75" customHeight="1">
      <c r="B504" s="28"/>
      <c r="C504" s="28"/>
      <c r="D504" s="28"/>
      <c r="E504" s="39"/>
      <c r="F504" s="28"/>
      <c r="G504" s="28"/>
      <c r="H504" s="28">
        <v>5</v>
      </c>
      <c r="I504" s="40">
        <f t="shared" si="2"/>
        <v>0</v>
      </c>
      <c r="J504" s="56">
        <f t="shared" si="4"/>
        <v>0</v>
      </c>
      <c r="K504" s="57">
        <f>($G504+$I504)*THONG_TIN_CHUNG!B$14</f>
        <v>0</v>
      </c>
      <c r="L504" s="58">
        <v>0</v>
      </c>
      <c r="M504" s="59"/>
    </row>
    <row r="505" spans="2:13" ht="96.75" customHeight="1">
      <c r="B505" s="28"/>
      <c r="C505" s="28"/>
      <c r="D505" s="28"/>
      <c r="E505" s="39"/>
      <c r="F505" s="28"/>
      <c r="G505" s="28"/>
      <c r="H505" s="28">
        <v>5</v>
      </c>
      <c r="I505" s="40">
        <f t="shared" si="2"/>
        <v>0</v>
      </c>
      <c r="J505" s="56">
        <f t="shared" si="4"/>
        <v>0</v>
      </c>
      <c r="K505" s="57">
        <f>($G505+$I505)*THONG_TIN_CHUNG!B$14</f>
        <v>0</v>
      </c>
      <c r="L505" s="58">
        <v>0</v>
      </c>
      <c r="M505" s="59"/>
    </row>
    <row r="506" spans="2:13" ht="96.75" customHeight="1">
      <c r="B506" s="28"/>
      <c r="C506" s="28"/>
      <c r="D506" s="28"/>
      <c r="E506" s="39"/>
      <c r="F506" s="28"/>
      <c r="G506" s="28"/>
      <c r="H506" s="28">
        <v>5</v>
      </c>
      <c r="I506" s="40">
        <f t="shared" si="2"/>
        <v>0</v>
      </c>
      <c r="J506" s="56">
        <f t="shared" si="4"/>
        <v>0</v>
      </c>
      <c r="K506" s="57">
        <f>($G506+$I506)*THONG_TIN_CHUNG!B$14</f>
        <v>0</v>
      </c>
      <c r="L506" s="58">
        <v>0</v>
      </c>
      <c r="M506" s="59"/>
    </row>
    <row r="507" spans="2:13" ht="96.75" customHeight="1">
      <c r="B507" s="28"/>
      <c r="C507" s="28"/>
      <c r="D507" s="28"/>
      <c r="E507" s="39"/>
      <c r="F507" s="28"/>
      <c r="G507" s="28"/>
      <c r="H507" s="28">
        <v>5</v>
      </c>
      <c r="I507" s="40">
        <f t="shared" si="2"/>
        <v>0</v>
      </c>
      <c r="J507" s="56">
        <f t="shared" si="4"/>
        <v>0</v>
      </c>
      <c r="K507" s="57">
        <f>($G507+$I507)*THONG_TIN_CHUNG!B$14</f>
        <v>0</v>
      </c>
      <c r="L507" s="58">
        <v>0</v>
      </c>
      <c r="M507" s="59"/>
    </row>
    <row r="508" spans="2:13" ht="96.75" customHeight="1">
      <c r="B508" s="28"/>
      <c r="C508" s="28"/>
      <c r="D508" s="28"/>
      <c r="E508" s="39"/>
      <c r="F508" s="28"/>
      <c r="G508" s="28"/>
      <c r="H508" s="28">
        <v>5</v>
      </c>
      <c r="I508" s="40">
        <f t="shared" si="2"/>
        <v>0</v>
      </c>
      <c r="J508" s="56">
        <f t="shared" si="4"/>
        <v>0</v>
      </c>
      <c r="K508" s="57">
        <f>($G508+$I508)*THONG_TIN_CHUNG!B$14</f>
        <v>0</v>
      </c>
      <c r="L508" s="58">
        <v>0</v>
      </c>
      <c r="M508" s="59"/>
    </row>
    <row r="509" spans="2:13" ht="96.75" customHeight="1">
      <c r="B509" s="28"/>
      <c r="C509" s="28"/>
      <c r="D509" s="28"/>
      <c r="E509" s="39"/>
      <c r="F509" s="28"/>
      <c r="G509" s="28"/>
      <c r="H509" s="28">
        <v>5</v>
      </c>
      <c r="I509" s="40">
        <f t="shared" si="2"/>
        <v>0</v>
      </c>
      <c r="J509" s="56">
        <f t="shared" si="4"/>
        <v>0</v>
      </c>
      <c r="K509" s="57">
        <f>($G509+$I509)*THONG_TIN_CHUNG!B$14</f>
        <v>0</v>
      </c>
      <c r="L509" s="58">
        <v>0</v>
      </c>
      <c r="M509" s="59"/>
    </row>
    <row r="510" spans="2:13" ht="96.75" customHeight="1">
      <c r="B510" s="28"/>
      <c r="C510" s="28"/>
      <c r="D510" s="28"/>
      <c r="E510" s="39"/>
      <c r="F510" s="28"/>
      <c r="G510" s="28"/>
      <c r="H510" s="28">
        <v>5</v>
      </c>
      <c r="I510" s="40">
        <f t="shared" si="2"/>
        <v>0</v>
      </c>
      <c r="J510" s="56">
        <f t="shared" si="4"/>
        <v>0</v>
      </c>
      <c r="K510" s="57">
        <f>($G510+$I510)*THONG_TIN_CHUNG!B$14</f>
        <v>0</v>
      </c>
      <c r="L510" s="58">
        <v>0</v>
      </c>
      <c r="M510" s="59"/>
    </row>
    <row r="511" spans="2:13" ht="96.75" customHeight="1">
      <c r="B511" s="28"/>
      <c r="C511" s="28"/>
      <c r="D511" s="28"/>
      <c r="E511" s="39"/>
      <c r="F511" s="28"/>
      <c r="G511" s="28"/>
      <c r="H511" s="28">
        <v>5</v>
      </c>
      <c r="I511" s="40">
        <f t="shared" si="2"/>
        <v>0</v>
      </c>
      <c r="J511" s="56">
        <f t="shared" si="4"/>
        <v>0</v>
      </c>
      <c r="K511" s="57">
        <f>($G511+$I511)*THONG_TIN_CHUNG!B$14</f>
        <v>0</v>
      </c>
      <c r="L511" s="58">
        <v>0</v>
      </c>
      <c r="M511" s="59"/>
    </row>
    <row r="512" spans="2:13" ht="96.75" customHeight="1">
      <c r="B512" s="28"/>
      <c r="C512" s="28"/>
      <c r="D512" s="28"/>
      <c r="E512" s="39"/>
      <c r="F512" s="28"/>
      <c r="G512" s="28"/>
      <c r="H512" s="28">
        <v>5</v>
      </c>
      <c r="I512" s="40">
        <f t="shared" si="2"/>
        <v>0</v>
      </c>
      <c r="J512" s="56">
        <f t="shared" si="4"/>
        <v>0</v>
      </c>
      <c r="K512" s="57">
        <f>($G512+$I512)*THONG_TIN_CHUNG!B$14</f>
        <v>0</v>
      </c>
      <c r="L512" s="58">
        <v>0</v>
      </c>
      <c r="M512" s="59"/>
    </row>
    <row r="513" spans="2:13" ht="96.75" customHeight="1">
      <c r="B513" s="28"/>
      <c r="C513" s="28"/>
      <c r="D513" s="28"/>
      <c r="E513" s="39"/>
      <c r="F513" s="28"/>
      <c r="G513" s="28"/>
      <c r="H513" s="28">
        <v>5</v>
      </c>
      <c r="I513" s="40">
        <f t="shared" si="2"/>
        <v>0</v>
      </c>
      <c r="J513" s="56">
        <f t="shared" si="4"/>
        <v>0</v>
      </c>
      <c r="K513" s="57">
        <f>($G513+$I513)*THONG_TIN_CHUNG!B$14</f>
        <v>0</v>
      </c>
      <c r="L513" s="58">
        <v>0</v>
      </c>
      <c r="M513" s="59"/>
    </row>
    <row r="514" spans="2:13" ht="96.75" customHeight="1">
      <c r="B514" s="28"/>
      <c r="C514" s="28"/>
      <c r="D514" s="28"/>
      <c r="E514" s="39"/>
      <c r="F514" s="28"/>
      <c r="G514" s="28"/>
      <c r="H514" s="28">
        <v>5</v>
      </c>
      <c r="I514" s="40">
        <f t="shared" si="2"/>
        <v>0</v>
      </c>
      <c r="J514" s="56">
        <f t="shared" si="4"/>
        <v>0</v>
      </c>
      <c r="K514" s="57">
        <f>($G514+$I514)*THONG_TIN_CHUNG!B$14</f>
        <v>0</v>
      </c>
      <c r="L514" s="58">
        <v>0</v>
      </c>
      <c r="M514" s="59"/>
    </row>
    <row r="515" spans="2:13" ht="96.75" customHeight="1">
      <c r="B515" s="28"/>
      <c r="C515" s="28"/>
      <c r="D515" s="28"/>
      <c r="E515" s="39"/>
      <c r="F515" s="28"/>
      <c r="G515" s="28"/>
      <c r="H515" s="28">
        <v>5</v>
      </c>
      <c r="I515" s="40">
        <f t="shared" si="2"/>
        <v>0</v>
      </c>
      <c r="J515" s="56">
        <f t="shared" si="4"/>
        <v>0</v>
      </c>
      <c r="K515" s="57">
        <f>($G515+$I515)*THONG_TIN_CHUNG!B$14</f>
        <v>0</v>
      </c>
      <c r="L515" s="58">
        <v>0</v>
      </c>
      <c r="M515" s="59"/>
    </row>
    <row r="516" spans="2:13" ht="96.75" customHeight="1">
      <c r="B516" s="28"/>
      <c r="C516" s="28"/>
      <c r="D516" s="28"/>
      <c r="E516" s="39"/>
      <c r="F516" s="28"/>
      <c r="G516" s="28"/>
      <c r="H516" s="28">
        <v>5</v>
      </c>
      <c r="I516" s="40">
        <f t="shared" si="2"/>
        <v>0</v>
      </c>
      <c r="J516" s="56">
        <f t="shared" si="4"/>
        <v>0</v>
      </c>
      <c r="K516" s="57">
        <f>($G516+$I516)*THONG_TIN_CHUNG!B$14</f>
        <v>0</v>
      </c>
      <c r="L516" s="58">
        <v>0</v>
      </c>
      <c r="M516" s="59"/>
    </row>
    <row r="517" spans="2:13" ht="96.75" customHeight="1">
      <c r="B517" s="28"/>
      <c r="C517" s="28"/>
      <c r="D517" s="28"/>
      <c r="E517" s="39"/>
      <c r="F517" s="28"/>
      <c r="G517" s="28"/>
      <c r="H517" s="28">
        <v>5</v>
      </c>
      <c r="I517" s="40">
        <f t="shared" si="2"/>
        <v>0</v>
      </c>
      <c r="J517" s="56">
        <f t="shared" si="4"/>
        <v>0</v>
      </c>
      <c r="K517" s="57">
        <f>($G517+$I517)*THONG_TIN_CHUNG!B$14</f>
        <v>0</v>
      </c>
      <c r="L517" s="58">
        <v>0</v>
      </c>
      <c r="M517" s="59"/>
    </row>
    <row r="518" spans="2:13" ht="96.75" customHeight="1">
      <c r="B518" s="28"/>
      <c r="C518" s="28"/>
      <c r="D518" s="28"/>
      <c r="E518" s="39"/>
      <c r="F518" s="28"/>
      <c r="G518" s="28"/>
      <c r="H518" s="28">
        <v>5</v>
      </c>
      <c r="I518" s="40">
        <f t="shared" si="2"/>
        <v>0</v>
      </c>
      <c r="J518" s="56">
        <f t="shared" si="4"/>
        <v>0</v>
      </c>
      <c r="K518" s="57">
        <f>($G518+$I518)*THONG_TIN_CHUNG!B$14</f>
        <v>0</v>
      </c>
      <c r="L518" s="58">
        <v>0</v>
      </c>
      <c r="M518" s="59"/>
    </row>
    <row r="519" spans="2:13" ht="96.75" customHeight="1">
      <c r="B519" s="28"/>
      <c r="C519" s="28"/>
      <c r="D519" s="28"/>
      <c r="E519" s="39"/>
      <c r="F519" s="28"/>
      <c r="G519" s="28"/>
      <c r="H519" s="28">
        <v>5</v>
      </c>
      <c r="I519" s="40">
        <f t="shared" si="2"/>
        <v>0</v>
      </c>
      <c r="J519" s="56">
        <f t="shared" si="4"/>
        <v>0</v>
      </c>
      <c r="K519" s="57">
        <f>($G519+$I519)*THONG_TIN_CHUNG!B$14</f>
        <v>0</v>
      </c>
      <c r="L519" s="58">
        <v>0</v>
      </c>
      <c r="M519" s="59"/>
    </row>
    <row r="520" spans="2:13" ht="96.75" customHeight="1">
      <c r="B520" s="28"/>
      <c r="C520" s="28"/>
      <c r="D520" s="28"/>
      <c r="E520" s="39"/>
      <c r="F520" s="28"/>
      <c r="G520" s="28"/>
      <c r="H520" s="28">
        <v>5</v>
      </c>
      <c r="I520" s="40">
        <f t="shared" si="2"/>
        <v>0</v>
      </c>
      <c r="J520" s="56">
        <f t="shared" si="4"/>
        <v>0</v>
      </c>
      <c r="K520" s="57">
        <f>($G520+$I520)*THONG_TIN_CHUNG!B$14</f>
        <v>0</v>
      </c>
      <c r="L520" s="58">
        <v>0</v>
      </c>
      <c r="M520" s="59"/>
    </row>
    <row r="521" spans="2:13" ht="96.75" customHeight="1">
      <c r="B521" s="28"/>
      <c r="C521" s="28"/>
      <c r="D521" s="28"/>
      <c r="E521" s="39"/>
      <c r="F521" s="28"/>
      <c r="G521" s="28"/>
      <c r="H521" s="28">
        <v>5</v>
      </c>
      <c r="I521" s="40">
        <f t="shared" si="2"/>
        <v>0</v>
      </c>
      <c r="J521" s="56">
        <f t="shared" si="4"/>
        <v>0</v>
      </c>
      <c r="K521" s="57">
        <f>($G521+$I521)*THONG_TIN_CHUNG!B$14</f>
        <v>0</v>
      </c>
      <c r="L521" s="58">
        <v>0</v>
      </c>
      <c r="M521" s="59"/>
    </row>
    <row r="522" spans="2:13" ht="96.75" customHeight="1">
      <c r="B522" s="28"/>
      <c r="C522" s="28"/>
      <c r="D522" s="28"/>
      <c r="E522" s="39"/>
      <c r="F522" s="28"/>
      <c r="G522" s="28"/>
      <c r="H522" s="28">
        <v>5</v>
      </c>
      <c r="I522" s="40">
        <f t="shared" si="2"/>
        <v>0</v>
      </c>
      <c r="J522" s="56">
        <f t="shared" si="4"/>
        <v>0</v>
      </c>
      <c r="K522" s="57">
        <f>($G522+$I522)*THONG_TIN_CHUNG!B$14</f>
        <v>0</v>
      </c>
      <c r="L522" s="58">
        <v>0</v>
      </c>
      <c r="M522" s="59"/>
    </row>
    <row r="523" spans="2:13" ht="96.75" customHeight="1">
      <c r="B523" s="28"/>
      <c r="C523" s="28"/>
      <c r="D523" s="28"/>
      <c r="E523" s="39"/>
      <c r="F523" s="28"/>
      <c r="G523" s="28"/>
      <c r="H523" s="28">
        <v>5</v>
      </c>
      <c r="I523" s="40">
        <f t="shared" si="2"/>
        <v>0</v>
      </c>
      <c r="J523" s="56">
        <f t="shared" si="4"/>
        <v>0</v>
      </c>
      <c r="K523" s="57">
        <f>($G523+$I523)*THONG_TIN_CHUNG!B$14</f>
        <v>0</v>
      </c>
      <c r="L523" s="58">
        <v>0</v>
      </c>
      <c r="M523" s="59"/>
    </row>
    <row r="524" spans="2:13" ht="96.75" customHeight="1">
      <c r="B524" s="28"/>
      <c r="C524" s="28"/>
      <c r="D524" s="28"/>
      <c r="E524" s="39"/>
      <c r="F524" s="28"/>
      <c r="G524" s="28"/>
      <c r="H524" s="28">
        <v>5</v>
      </c>
      <c r="I524" s="40">
        <f t="shared" si="2"/>
        <v>0</v>
      </c>
      <c r="J524" s="56">
        <f t="shared" si="4"/>
        <v>0</v>
      </c>
      <c r="K524" s="57">
        <f>($G524+$I524)*THONG_TIN_CHUNG!B$14</f>
        <v>0</v>
      </c>
      <c r="L524" s="58">
        <v>0</v>
      </c>
      <c r="M524" s="59"/>
    </row>
    <row r="525" spans="2:13" ht="96.75" customHeight="1">
      <c r="B525" s="28"/>
      <c r="C525" s="28"/>
      <c r="D525" s="28"/>
      <c r="E525" s="39"/>
      <c r="F525" s="28"/>
      <c r="G525" s="28"/>
      <c r="H525" s="28">
        <v>5</v>
      </c>
      <c r="I525" s="40">
        <f t="shared" si="2"/>
        <v>0</v>
      </c>
      <c r="J525" s="56">
        <f t="shared" si="4"/>
        <v>0</v>
      </c>
      <c r="K525" s="57">
        <f>($G525+$I525)*THONG_TIN_CHUNG!B$14</f>
        <v>0</v>
      </c>
      <c r="L525" s="58">
        <v>0</v>
      </c>
      <c r="M525" s="59"/>
    </row>
    <row r="526" spans="2:13" ht="96.75" customHeight="1">
      <c r="B526" s="28"/>
      <c r="C526" s="28"/>
      <c r="D526" s="28"/>
      <c r="E526" s="39"/>
      <c r="F526" s="28"/>
      <c r="G526" s="28"/>
      <c r="H526" s="28">
        <v>5</v>
      </c>
      <c r="I526" s="40">
        <f t="shared" si="2"/>
        <v>0</v>
      </c>
      <c r="J526" s="56">
        <f t="shared" si="4"/>
        <v>0</v>
      </c>
      <c r="K526" s="57">
        <f>($G526+$I526)*THONG_TIN_CHUNG!B$14</f>
        <v>0</v>
      </c>
      <c r="L526" s="58">
        <v>0</v>
      </c>
      <c r="M526" s="59"/>
    </row>
    <row r="527" spans="2:13" ht="96.75" customHeight="1">
      <c r="B527" s="28"/>
      <c r="C527" s="28"/>
      <c r="D527" s="28"/>
      <c r="E527" s="39"/>
      <c r="F527" s="28"/>
      <c r="G527" s="28"/>
      <c r="H527" s="28">
        <v>5</v>
      </c>
      <c r="I527" s="40">
        <f t="shared" si="2"/>
        <v>0</v>
      </c>
      <c r="J527" s="56">
        <f t="shared" si="4"/>
        <v>0</v>
      </c>
      <c r="K527" s="57">
        <f>($G527+$I527)*THONG_TIN_CHUNG!B$14</f>
        <v>0</v>
      </c>
      <c r="L527" s="58">
        <v>0</v>
      </c>
      <c r="M527" s="59"/>
    </row>
    <row r="528" spans="2:13" ht="96.75" customHeight="1">
      <c r="B528" s="28"/>
      <c r="C528" s="28"/>
      <c r="D528" s="28"/>
      <c r="E528" s="39"/>
      <c r="F528" s="28"/>
      <c r="G528" s="28"/>
      <c r="H528" s="28">
        <v>5</v>
      </c>
      <c r="I528" s="40">
        <f t="shared" si="2"/>
        <v>0</v>
      </c>
      <c r="J528" s="56">
        <f t="shared" si="4"/>
        <v>0</v>
      </c>
      <c r="K528" s="57">
        <f>($G528+$I528)*THONG_TIN_CHUNG!B$14</f>
        <v>0</v>
      </c>
      <c r="L528" s="58">
        <v>0</v>
      </c>
      <c r="M528" s="59"/>
    </row>
    <row r="529" spans="2:13" ht="96.75" customHeight="1">
      <c r="B529" s="28"/>
      <c r="C529" s="28"/>
      <c r="D529" s="28"/>
      <c r="E529" s="39"/>
      <c r="F529" s="28"/>
      <c r="G529" s="28"/>
      <c r="H529" s="28">
        <v>5</v>
      </c>
      <c r="I529" s="40">
        <f t="shared" si="2"/>
        <v>0</v>
      </c>
      <c r="J529" s="56">
        <f t="shared" si="4"/>
        <v>0</v>
      </c>
      <c r="K529" s="57">
        <f>($G529+$I529)*THONG_TIN_CHUNG!B$14</f>
        <v>0</v>
      </c>
      <c r="L529" s="58">
        <v>0</v>
      </c>
      <c r="M529" s="59"/>
    </row>
    <row r="530" spans="2:13" ht="96.75" customHeight="1">
      <c r="B530" s="28"/>
      <c r="C530" s="28"/>
      <c r="D530" s="28"/>
      <c r="E530" s="39"/>
      <c r="F530" s="28"/>
      <c r="G530" s="28"/>
      <c r="H530" s="28">
        <v>5</v>
      </c>
      <c r="I530" s="40">
        <f t="shared" si="2"/>
        <v>0</v>
      </c>
      <c r="J530" s="56">
        <f t="shared" si="4"/>
        <v>0</v>
      </c>
      <c r="K530" s="57">
        <f>($G530+$I530)*THONG_TIN_CHUNG!B$14</f>
        <v>0</v>
      </c>
      <c r="L530" s="58">
        <v>0</v>
      </c>
      <c r="M530" s="59"/>
    </row>
    <row r="531" spans="2:13" ht="96.75" customHeight="1">
      <c r="B531" s="28"/>
      <c r="C531" s="28"/>
      <c r="D531" s="28"/>
      <c r="E531" s="39"/>
      <c r="F531" s="28"/>
      <c r="G531" s="28"/>
      <c r="H531" s="28">
        <v>5</v>
      </c>
      <c r="I531" s="40">
        <f t="shared" si="2"/>
        <v>0</v>
      </c>
      <c r="J531" s="56">
        <f t="shared" si="4"/>
        <v>0</v>
      </c>
      <c r="K531" s="57">
        <f>($G531+$I531)*THONG_TIN_CHUNG!B$14</f>
        <v>0</v>
      </c>
      <c r="L531" s="58">
        <v>0</v>
      </c>
      <c r="M531" s="59"/>
    </row>
    <row r="532" spans="2:13" ht="96.75" customHeight="1">
      <c r="B532" s="28"/>
      <c r="C532" s="28"/>
      <c r="D532" s="28"/>
      <c r="E532" s="39"/>
      <c r="F532" s="28"/>
      <c r="G532" s="28"/>
      <c r="H532" s="28">
        <v>5</v>
      </c>
      <c r="I532" s="40">
        <f t="shared" si="2"/>
        <v>0</v>
      </c>
      <c r="J532" s="56">
        <f t="shared" si="4"/>
        <v>0</v>
      </c>
      <c r="K532" s="57">
        <f>($G532+$I532)*THONG_TIN_CHUNG!B$14</f>
        <v>0</v>
      </c>
      <c r="L532" s="58">
        <v>0</v>
      </c>
      <c r="M532" s="59"/>
    </row>
    <row r="533" spans="2:13" ht="96.75" customHeight="1">
      <c r="B533" s="28"/>
      <c r="C533" s="28"/>
      <c r="D533" s="28"/>
      <c r="E533" s="39"/>
      <c r="F533" s="28"/>
      <c r="G533" s="28"/>
      <c r="H533" s="28">
        <v>5</v>
      </c>
      <c r="I533" s="40">
        <f t="shared" si="2"/>
        <v>0</v>
      </c>
      <c r="J533" s="56">
        <f t="shared" si="4"/>
        <v>0</v>
      </c>
      <c r="K533" s="57">
        <f>($G533+$I533)*THONG_TIN_CHUNG!B$14</f>
        <v>0</v>
      </c>
      <c r="L533" s="58">
        <v>0</v>
      </c>
      <c r="M533" s="59"/>
    </row>
    <row r="534" spans="2:13" ht="96.75" customHeight="1">
      <c r="B534" s="28"/>
      <c r="C534" s="28"/>
      <c r="D534" s="28"/>
      <c r="E534" s="39"/>
      <c r="F534" s="28"/>
      <c r="G534" s="28"/>
      <c r="H534" s="28">
        <v>5</v>
      </c>
      <c r="I534" s="40">
        <f t="shared" si="2"/>
        <v>0</v>
      </c>
      <c r="J534" s="56">
        <f t="shared" si="4"/>
        <v>0</v>
      </c>
      <c r="K534" s="57">
        <f>($G534+$I534)*THONG_TIN_CHUNG!B$14</f>
        <v>0</v>
      </c>
      <c r="L534" s="58">
        <v>0</v>
      </c>
      <c r="M534" s="59"/>
    </row>
    <row r="535" spans="2:13" ht="96.75" customHeight="1">
      <c r="B535" s="28"/>
      <c r="C535" s="28"/>
      <c r="D535" s="28"/>
      <c r="E535" s="39"/>
      <c r="F535" s="28"/>
      <c r="G535" s="28"/>
      <c r="H535" s="28">
        <v>5</v>
      </c>
      <c r="I535" s="40">
        <f t="shared" si="2"/>
        <v>0</v>
      </c>
      <c r="J535" s="56">
        <f t="shared" si="4"/>
        <v>0</v>
      </c>
      <c r="K535" s="57">
        <f>($G535+$I535)*THONG_TIN_CHUNG!B$14</f>
        <v>0</v>
      </c>
      <c r="L535" s="58">
        <v>0</v>
      </c>
      <c r="M535" s="59"/>
    </row>
    <row r="536" spans="2:13" ht="96.75" customHeight="1">
      <c r="B536" s="28"/>
      <c r="C536" s="28"/>
      <c r="D536" s="28"/>
      <c r="E536" s="39"/>
      <c r="F536" s="28"/>
      <c r="G536" s="28"/>
      <c r="H536" s="28">
        <v>5</v>
      </c>
      <c r="I536" s="40">
        <f t="shared" si="2"/>
        <v>0</v>
      </c>
      <c r="J536" s="56">
        <f t="shared" si="4"/>
        <v>0</v>
      </c>
      <c r="K536" s="57">
        <f>($G536+$I536)*THONG_TIN_CHUNG!B$14</f>
        <v>0</v>
      </c>
      <c r="L536" s="58">
        <v>0</v>
      </c>
      <c r="M536" s="59"/>
    </row>
    <row r="537" spans="2:13" ht="96.75" customHeight="1">
      <c r="B537" s="28"/>
      <c r="C537" s="28"/>
      <c r="D537" s="28"/>
      <c r="E537" s="39"/>
      <c r="F537" s="28"/>
      <c r="G537" s="28"/>
      <c r="H537" s="28">
        <v>5</v>
      </c>
      <c r="I537" s="40">
        <f t="shared" si="2"/>
        <v>0</v>
      </c>
      <c r="J537" s="56">
        <f t="shared" si="4"/>
        <v>0</v>
      </c>
      <c r="K537" s="57">
        <f>($G537+$I537)*THONG_TIN_CHUNG!B$14</f>
        <v>0</v>
      </c>
      <c r="L537" s="58">
        <v>0</v>
      </c>
      <c r="M537" s="59"/>
    </row>
    <row r="538" spans="2:13" ht="96.75" customHeight="1">
      <c r="B538" s="28"/>
      <c r="C538" s="28"/>
      <c r="D538" s="28"/>
      <c r="E538" s="39"/>
      <c r="F538" s="28"/>
      <c r="G538" s="28"/>
      <c r="H538" s="28">
        <v>5</v>
      </c>
      <c r="I538" s="40">
        <f t="shared" si="2"/>
        <v>0</v>
      </c>
      <c r="J538" s="56">
        <f t="shared" si="4"/>
        <v>0</v>
      </c>
      <c r="K538" s="57">
        <f>($G538+$I538)*THONG_TIN_CHUNG!B$14</f>
        <v>0</v>
      </c>
      <c r="L538" s="58">
        <v>0</v>
      </c>
      <c r="M538" s="59"/>
    </row>
    <row r="539" spans="2:13" ht="96.75" customHeight="1">
      <c r="B539" s="28"/>
      <c r="C539" s="28"/>
      <c r="D539" s="28"/>
      <c r="E539" s="39"/>
      <c r="F539" s="28"/>
      <c r="G539" s="28"/>
      <c r="H539" s="28">
        <v>5</v>
      </c>
      <c r="I539" s="40">
        <f t="shared" si="2"/>
        <v>0</v>
      </c>
      <c r="J539" s="56">
        <f t="shared" si="4"/>
        <v>0</v>
      </c>
      <c r="K539" s="57">
        <f>($G539+$I539)*THONG_TIN_CHUNG!B$14</f>
        <v>0</v>
      </c>
      <c r="L539" s="58">
        <v>0</v>
      </c>
      <c r="M539" s="59"/>
    </row>
    <row r="540" spans="2:13" ht="96.75" customHeight="1">
      <c r="B540" s="28"/>
      <c r="C540" s="28"/>
      <c r="D540" s="28"/>
      <c r="E540" s="39"/>
      <c r="F540" s="28"/>
      <c r="G540" s="28"/>
      <c r="H540" s="28">
        <v>5</v>
      </c>
      <c r="I540" s="40">
        <f t="shared" si="2"/>
        <v>0</v>
      </c>
      <c r="J540" s="56">
        <f t="shared" si="4"/>
        <v>0</v>
      </c>
      <c r="K540" s="57">
        <f>($G540+$I540)*THONG_TIN_CHUNG!B$14</f>
        <v>0</v>
      </c>
      <c r="L540" s="58">
        <v>0</v>
      </c>
      <c r="M540" s="59"/>
    </row>
    <row r="541" spans="2:13" ht="96.75" customHeight="1">
      <c r="B541" s="28"/>
      <c r="C541" s="28"/>
      <c r="D541" s="28"/>
      <c r="E541" s="39"/>
      <c r="F541" s="28"/>
      <c r="G541" s="28"/>
      <c r="H541" s="28">
        <v>5</v>
      </c>
      <c r="I541" s="40">
        <f t="shared" si="2"/>
        <v>0</v>
      </c>
      <c r="J541" s="56">
        <f t="shared" si="4"/>
        <v>0</v>
      </c>
      <c r="K541" s="57">
        <f>($G541+$I541)*THONG_TIN_CHUNG!B$14</f>
        <v>0</v>
      </c>
      <c r="L541" s="58">
        <v>0</v>
      </c>
      <c r="M541" s="59"/>
    </row>
    <row r="542" spans="2:13" ht="96.75" customHeight="1">
      <c r="B542" s="28"/>
      <c r="C542" s="28"/>
      <c r="D542" s="28"/>
      <c r="E542" s="39"/>
      <c r="F542" s="28"/>
      <c r="G542" s="28"/>
      <c r="H542" s="28">
        <v>5</v>
      </c>
      <c r="I542" s="40">
        <f t="shared" si="2"/>
        <v>0</v>
      </c>
      <c r="J542" s="56">
        <f t="shared" si="4"/>
        <v>0</v>
      </c>
      <c r="K542" s="57">
        <f>($G542+$I542)*THONG_TIN_CHUNG!B$14</f>
        <v>0</v>
      </c>
      <c r="L542" s="58">
        <v>0</v>
      </c>
      <c r="M542" s="59"/>
    </row>
    <row r="543" spans="2:13" ht="96.75" customHeight="1">
      <c r="B543" s="28"/>
      <c r="C543" s="28"/>
      <c r="D543" s="28"/>
      <c r="E543" s="39"/>
      <c r="F543" s="28"/>
      <c r="G543" s="28"/>
      <c r="H543" s="28">
        <v>5</v>
      </c>
      <c r="I543" s="40">
        <f t="shared" si="2"/>
        <v>0</v>
      </c>
      <c r="J543" s="56">
        <f t="shared" si="4"/>
        <v>0</v>
      </c>
      <c r="K543" s="57">
        <f>($G543+$I543)*THONG_TIN_CHUNG!B$14</f>
        <v>0</v>
      </c>
      <c r="L543" s="58">
        <v>0</v>
      </c>
      <c r="M543" s="59"/>
    </row>
    <row r="544" spans="2:13" ht="96.75" customHeight="1">
      <c r="B544" s="28"/>
      <c r="C544" s="28"/>
      <c r="D544" s="28"/>
      <c r="E544" s="39"/>
      <c r="F544" s="28"/>
      <c r="G544" s="28"/>
      <c r="H544" s="28">
        <v>5</v>
      </c>
      <c r="I544" s="40">
        <f t="shared" si="2"/>
        <v>0</v>
      </c>
      <c r="J544" s="56">
        <f t="shared" si="4"/>
        <v>0</v>
      </c>
      <c r="K544" s="57">
        <f>($G544+$I544)*THONG_TIN_CHUNG!B$14</f>
        <v>0</v>
      </c>
      <c r="L544" s="58">
        <v>0</v>
      </c>
      <c r="M544" s="59"/>
    </row>
    <row r="545" spans="2:13" ht="96.75" customHeight="1">
      <c r="B545" s="28"/>
      <c r="C545" s="28"/>
      <c r="D545" s="28"/>
      <c r="E545" s="39"/>
      <c r="F545" s="28"/>
      <c r="G545" s="28"/>
      <c r="H545" s="28">
        <v>5</v>
      </c>
      <c r="I545" s="40">
        <f t="shared" si="2"/>
        <v>0</v>
      </c>
      <c r="J545" s="56">
        <f t="shared" si="4"/>
        <v>0</v>
      </c>
      <c r="K545" s="57">
        <f>($G545+$I545)*THONG_TIN_CHUNG!B$14</f>
        <v>0</v>
      </c>
      <c r="L545" s="58">
        <v>0</v>
      </c>
      <c r="M545" s="59"/>
    </row>
    <row r="546" spans="2:13" ht="96.75" customHeight="1">
      <c r="B546" s="28"/>
      <c r="C546" s="28"/>
      <c r="D546" s="28"/>
      <c r="E546" s="39"/>
      <c r="F546" s="28"/>
      <c r="G546" s="28"/>
      <c r="H546" s="28">
        <v>5</v>
      </c>
      <c r="I546" s="40">
        <f t="shared" si="2"/>
        <v>0</v>
      </c>
      <c r="J546" s="56">
        <f t="shared" si="4"/>
        <v>0</v>
      </c>
      <c r="K546" s="57">
        <f>($G546+$I546)*THONG_TIN_CHUNG!B$14</f>
        <v>0</v>
      </c>
      <c r="L546" s="58">
        <v>0</v>
      </c>
      <c r="M546" s="59"/>
    </row>
    <row r="547" spans="2:13" ht="96.75" customHeight="1">
      <c r="B547" s="28"/>
      <c r="C547" s="28"/>
      <c r="D547" s="28"/>
      <c r="E547" s="39"/>
      <c r="F547" s="28"/>
      <c r="G547" s="28"/>
      <c r="H547" s="28">
        <v>5</v>
      </c>
      <c r="I547" s="40">
        <f t="shared" si="2"/>
        <v>0</v>
      </c>
      <c r="J547" s="56">
        <f t="shared" si="4"/>
        <v>0</v>
      </c>
      <c r="K547" s="57">
        <f>($G547+$I547)*THONG_TIN_CHUNG!B$14</f>
        <v>0</v>
      </c>
      <c r="L547" s="58">
        <v>0</v>
      </c>
      <c r="M547" s="59"/>
    </row>
    <row r="548" spans="2:13" ht="96.75" customHeight="1">
      <c r="B548" s="28"/>
      <c r="C548" s="28"/>
      <c r="D548" s="28"/>
      <c r="E548" s="39"/>
      <c r="F548" s="28"/>
      <c r="G548" s="28"/>
      <c r="H548" s="28">
        <v>5</v>
      </c>
      <c r="I548" s="40">
        <f t="shared" si="2"/>
        <v>0</v>
      </c>
      <c r="J548" s="56">
        <f t="shared" si="4"/>
        <v>0</v>
      </c>
      <c r="K548" s="57">
        <f>($G548+$I548)*THONG_TIN_CHUNG!B$14</f>
        <v>0</v>
      </c>
      <c r="L548" s="58">
        <v>0</v>
      </c>
      <c r="M548" s="59"/>
    </row>
    <row r="549" spans="2:13" ht="96.75" customHeight="1">
      <c r="B549" s="28"/>
      <c r="C549" s="28"/>
      <c r="D549" s="28"/>
      <c r="E549" s="39"/>
      <c r="F549" s="28"/>
      <c r="G549" s="28"/>
      <c r="H549" s="28">
        <v>5</v>
      </c>
      <c r="I549" s="40">
        <f t="shared" si="2"/>
        <v>0</v>
      </c>
      <c r="J549" s="56">
        <f t="shared" si="4"/>
        <v>0</v>
      </c>
      <c r="K549" s="57">
        <f>($G549+$I549)*THONG_TIN_CHUNG!B$14</f>
        <v>0</v>
      </c>
      <c r="L549" s="58">
        <v>0</v>
      </c>
      <c r="M549" s="59"/>
    </row>
    <row r="550" spans="2:13" ht="96.75" customHeight="1">
      <c r="B550" s="28"/>
      <c r="C550" s="28"/>
      <c r="D550" s="28"/>
      <c r="E550" s="39"/>
      <c r="F550" s="28"/>
      <c r="G550" s="28"/>
      <c r="H550" s="28">
        <v>5</v>
      </c>
      <c r="I550" s="40">
        <f t="shared" si="2"/>
        <v>0</v>
      </c>
      <c r="J550" s="56">
        <f t="shared" si="4"/>
        <v>0</v>
      </c>
      <c r="K550" s="57">
        <f>($G550+$I550)*THONG_TIN_CHUNG!B$14</f>
        <v>0</v>
      </c>
      <c r="L550" s="58">
        <v>0</v>
      </c>
      <c r="M550" s="59"/>
    </row>
    <row r="551" spans="2:13" ht="96.75" customHeight="1">
      <c r="B551" s="28"/>
      <c r="C551" s="28"/>
      <c r="D551" s="28"/>
      <c r="E551" s="39"/>
      <c r="F551" s="28"/>
      <c r="G551" s="28"/>
      <c r="H551" s="28">
        <v>5</v>
      </c>
      <c r="I551" s="40">
        <f t="shared" si="2"/>
        <v>0</v>
      </c>
      <c r="J551" s="56">
        <f t="shared" si="4"/>
        <v>0</v>
      </c>
      <c r="K551" s="57">
        <f>($G551+$I551)*THONG_TIN_CHUNG!B$14</f>
        <v>0</v>
      </c>
      <c r="L551" s="58">
        <v>0</v>
      </c>
      <c r="M551" s="59"/>
    </row>
    <row r="552" spans="2:13" ht="96.75" customHeight="1">
      <c r="B552" s="28"/>
      <c r="C552" s="28"/>
      <c r="D552" s="28"/>
      <c r="E552" s="39"/>
      <c r="F552" s="28"/>
      <c r="G552" s="28"/>
      <c r="H552" s="28">
        <v>5</v>
      </c>
      <c r="I552" s="40">
        <f t="shared" si="2"/>
        <v>0</v>
      </c>
      <c r="J552" s="56">
        <f t="shared" si="4"/>
        <v>0</v>
      </c>
      <c r="K552" s="57">
        <f>($G552+$I552)*THONG_TIN_CHUNG!B$14</f>
        <v>0</v>
      </c>
      <c r="L552" s="58">
        <v>0</v>
      </c>
      <c r="M552" s="59"/>
    </row>
    <row r="553" spans="2:13" ht="96.75" customHeight="1">
      <c r="B553" s="28"/>
      <c r="C553" s="28"/>
      <c r="D553" s="28"/>
      <c r="E553" s="39"/>
      <c r="F553" s="28"/>
      <c r="G553" s="28"/>
      <c r="H553" s="28">
        <v>5</v>
      </c>
      <c r="I553" s="40">
        <f t="shared" si="2"/>
        <v>0</v>
      </c>
      <c r="J553" s="56">
        <f t="shared" si="4"/>
        <v>0</v>
      </c>
      <c r="K553" s="57">
        <f>($G553+$I553)*THONG_TIN_CHUNG!B$14</f>
        <v>0</v>
      </c>
      <c r="L553" s="58">
        <v>0</v>
      </c>
      <c r="M553" s="59"/>
    </row>
    <row r="554" spans="2:13" ht="96.75" customHeight="1">
      <c r="B554" s="28"/>
      <c r="C554" s="28"/>
      <c r="D554" s="28"/>
      <c r="E554" s="39"/>
      <c r="F554" s="28"/>
      <c r="G554" s="28"/>
      <c r="H554" s="28">
        <v>5</v>
      </c>
      <c r="I554" s="40">
        <f t="shared" si="2"/>
        <v>0</v>
      </c>
      <c r="J554" s="56">
        <f t="shared" si="4"/>
        <v>0</v>
      </c>
      <c r="K554" s="57">
        <f>($G554+$I554)*THONG_TIN_CHUNG!B$14</f>
        <v>0</v>
      </c>
      <c r="L554" s="58">
        <v>0</v>
      </c>
      <c r="M554" s="59"/>
    </row>
    <row r="555" spans="2:13" ht="96.75" customHeight="1">
      <c r="B555" s="28"/>
      <c r="C555" s="28"/>
      <c r="D555" s="28"/>
      <c r="E555" s="39"/>
      <c r="F555" s="28"/>
      <c r="G555" s="28"/>
      <c r="H555" s="28">
        <v>5</v>
      </c>
      <c r="I555" s="40">
        <f t="shared" si="2"/>
        <v>0</v>
      </c>
      <c r="J555" s="56">
        <f t="shared" si="4"/>
        <v>0</v>
      </c>
      <c r="K555" s="57">
        <f>($G555+$I555)*THONG_TIN_CHUNG!B$14</f>
        <v>0</v>
      </c>
      <c r="L555" s="58">
        <v>0</v>
      </c>
      <c r="M555" s="59"/>
    </row>
    <row r="556" spans="2:13" ht="96.75" customHeight="1">
      <c r="B556" s="28"/>
      <c r="C556" s="28"/>
      <c r="D556" s="28"/>
      <c r="E556" s="39"/>
      <c r="F556" s="28"/>
      <c r="G556" s="28"/>
      <c r="H556" s="28">
        <v>5</v>
      </c>
      <c r="I556" s="40">
        <f t="shared" si="2"/>
        <v>0</v>
      </c>
      <c r="J556" s="56">
        <f t="shared" si="4"/>
        <v>0</v>
      </c>
      <c r="K556" s="57">
        <f>($G556+$I556)*THONG_TIN_CHUNG!B$14</f>
        <v>0</v>
      </c>
      <c r="L556" s="58">
        <v>0</v>
      </c>
      <c r="M556" s="59"/>
    </row>
    <row r="557" spans="2:13" ht="96.75" customHeight="1">
      <c r="B557" s="28"/>
      <c r="C557" s="28"/>
      <c r="D557" s="28"/>
      <c r="E557" s="39"/>
      <c r="F557" s="28"/>
      <c r="G557" s="28"/>
      <c r="H557" s="28">
        <v>5</v>
      </c>
      <c r="I557" s="40">
        <f t="shared" si="2"/>
        <v>0</v>
      </c>
      <c r="J557" s="56">
        <f t="shared" si="4"/>
        <v>0</v>
      </c>
      <c r="K557" s="57">
        <f>($G557+$I557)*THONG_TIN_CHUNG!B$14</f>
        <v>0</v>
      </c>
      <c r="L557" s="58">
        <v>0</v>
      </c>
      <c r="M557" s="59"/>
    </row>
    <row r="558" spans="2:13" ht="96.75" customHeight="1">
      <c r="B558" s="28"/>
      <c r="C558" s="28"/>
      <c r="D558" s="28"/>
      <c r="E558" s="39"/>
      <c r="F558" s="28"/>
      <c r="G558" s="28"/>
      <c r="H558" s="28">
        <v>5</v>
      </c>
      <c r="I558" s="40">
        <f t="shared" si="2"/>
        <v>0</v>
      </c>
      <c r="J558" s="56">
        <f t="shared" si="4"/>
        <v>0</v>
      </c>
      <c r="K558" s="57">
        <f>($G558+$I558)*THONG_TIN_CHUNG!B$14</f>
        <v>0</v>
      </c>
      <c r="L558" s="58">
        <v>0</v>
      </c>
      <c r="M558" s="59"/>
    </row>
    <row r="559" spans="2:13" ht="96.75" customHeight="1">
      <c r="B559" s="28"/>
      <c r="C559" s="28"/>
      <c r="D559" s="28"/>
      <c r="E559" s="39"/>
      <c r="F559" s="28"/>
      <c r="G559" s="28"/>
      <c r="H559" s="28">
        <v>5</v>
      </c>
      <c r="I559" s="40">
        <f t="shared" si="2"/>
        <v>0</v>
      </c>
      <c r="J559" s="56">
        <f t="shared" si="4"/>
        <v>0</v>
      </c>
      <c r="K559" s="57">
        <f>($G559+$I559)*THONG_TIN_CHUNG!B$14</f>
        <v>0</v>
      </c>
      <c r="L559" s="58">
        <v>0</v>
      </c>
      <c r="M559" s="59"/>
    </row>
    <row r="560" spans="2:13" ht="96.75" customHeight="1">
      <c r="B560" s="28"/>
      <c r="C560" s="28"/>
      <c r="D560" s="28"/>
      <c r="E560" s="39"/>
      <c r="F560" s="28"/>
      <c r="G560" s="28"/>
      <c r="H560" s="28">
        <v>5</v>
      </c>
      <c r="I560" s="40">
        <f t="shared" si="2"/>
        <v>0</v>
      </c>
      <c r="J560" s="56">
        <f t="shared" si="4"/>
        <v>0</v>
      </c>
      <c r="K560" s="57">
        <f>($G560+$I560)*THONG_TIN_CHUNG!B$14</f>
        <v>0</v>
      </c>
      <c r="L560" s="58">
        <v>0</v>
      </c>
      <c r="M560" s="59"/>
    </row>
    <row r="561" spans="2:13" ht="96.75" customHeight="1">
      <c r="B561" s="28"/>
      <c r="C561" s="28"/>
      <c r="D561" s="28"/>
      <c r="E561" s="39"/>
      <c r="F561" s="28"/>
      <c r="G561" s="28"/>
      <c r="H561" s="28">
        <v>5</v>
      </c>
      <c r="I561" s="40">
        <f t="shared" si="2"/>
        <v>0</v>
      </c>
      <c r="J561" s="56">
        <f t="shared" si="4"/>
        <v>0</v>
      </c>
      <c r="K561" s="57">
        <f>($G561+$I561)*THONG_TIN_CHUNG!B$14</f>
        <v>0</v>
      </c>
      <c r="L561" s="58">
        <v>0</v>
      </c>
      <c r="M561" s="59"/>
    </row>
    <row r="562" spans="2:13" ht="96.75" customHeight="1">
      <c r="B562" s="28"/>
      <c r="C562" s="28"/>
      <c r="D562" s="28"/>
      <c r="E562" s="39"/>
      <c r="F562" s="28"/>
      <c r="G562" s="28"/>
      <c r="H562" s="28">
        <v>5</v>
      </c>
      <c r="I562" s="40">
        <f t="shared" si="2"/>
        <v>0</v>
      </c>
      <c r="J562" s="56">
        <f t="shared" si="4"/>
        <v>0</v>
      </c>
      <c r="K562" s="57">
        <f>($G562+$I562)*THONG_TIN_CHUNG!B$14</f>
        <v>0</v>
      </c>
      <c r="L562" s="58">
        <v>0</v>
      </c>
      <c r="M562" s="59"/>
    </row>
    <row r="563" spans="2:13" ht="96.75" customHeight="1">
      <c r="B563" s="28"/>
      <c r="C563" s="28"/>
      <c r="D563" s="28"/>
      <c r="E563" s="39"/>
      <c r="F563" s="28"/>
      <c r="G563" s="28"/>
      <c r="H563" s="28">
        <v>5</v>
      </c>
      <c r="I563" s="40">
        <f t="shared" si="2"/>
        <v>0</v>
      </c>
      <c r="J563" s="56">
        <f t="shared" si="4"/>
        <v>0</v>
      </c>
      <c r="K563" s="57">
        <f>($G563+$I563)*THONG_TIN_CHUNG!B$14</f>
        <v>0</v>
      </c>
      <c r="L563" s="58">
        <v>0</v>
      </c>
      <c r="M563" s="59"/>
    </row>
    <row r="564" spans="2:13" ht="96.75" customHeight="1">
      <c r="B564" s="28"/>
      <c r="C564" s="28"/>
      <c r="D564" s="28"/>
      <c r="E564" s="39"/>
      <c r="F564" s="28"/>
      <c r="G564" s="28"/>
      <c r="H564" s="28">
        <v>5</v>
      </c>
      <c r="I564" s="40">
        <f t="shared" si="2"/>
        <v>0</v>
      </c>
      <c r="J564" s="56">
        <f t="shared" si="4"/>
        <v>0</v>
      </c>
      <c r="K564" s="57">
        <f>($G564+$I564)*THONG_TIN_CHUNG!B$14</f>
        <v>0</v>
      </c>
      <c r="L564" s="58">
        <v>0</v>
      </c>
      <c r="M564" s="59"/>
    </row>
    <row r="565" spans="2:13" ht="96.75" customHeight="1">
      <c r="B565" s="28"/>
      <c r="C565" s="28"/>
      <c r="D565" s="28"/>
      <c r="E565" s="39"/>
      <c r="F565" s="28"/>
      <c r="G565" s="28"/>
      <c r="H565" s="28">
        <v>5</v>
      </c>
      <c r="I565" s="40">
        <f t="shared" si="2"/>
        <v>0</v>
      </c>
      <c r="J565" s="56">
        <f t="shared" si="4"/>
        <v>0</v>
      </c>
      <c r="K565" s="57">
        <f>($G565+$I565)*THONG_TIN_CHUNG!B$14</f>
        <v>0</v>
      </c>
      <c r="L565" s="58">
        <v>0</v>
      </c>
      <c r="M565" s="59"/>
    </row>
    <row r="566" spans="2:13" ht="96.75" customHeight="1">
      <c r="B566" s="28"/>
      <c r="C566" s="28"/>
      <c r="D566" s="28"/>
      <c r="E566" s="39"/>
      <c r="F566" s="28"/>
      <c r="G566" s="28"/>
      <c r="H566" s="28">
        <v>5</v>
      </c>
      <c r="I566" s="40">
        <f t="shared" si="2"/>
        <v>0</v>
      </c>
      <c r="J566" s="56">
        <f t="shared" si="4"/>
        <v>0</v>
      </c>
      <c r="K566" s="57">
        <f>($G566+$I566)*THONG_TIN_CHUNG!B$14</f>
        <v>0</v>
      </c>
      <c r="L566" s="58">
        <v>0</v>
      </c>
      <c r="M566" s="59"/>
    </row>
    <row r="567" spans="2:13" ht="96.75" customHeight="1">
      <c r="B567" s="28"/>
      <c r="C567" s="28"/>
      <c r="D567" s="28"/>
      <c r="E567" s="39"/>
      <c r="F567" s="28"/>
      <c r="G567" s="28"/>
      <c r="H567" s="28">
        <v>5</v>
      </c>
      <c r="I567" s="40">
        <f t="shared" si="2"/>
        <v>0</v>
      </c>
      <c r="J567" s="56">
        <f t="shared" si="4"/>
        <v>0</v>
      </c>
      <c r="K567" s="57">
        <f>($G567+$I567)*THONG_TIN_CHUNG!B$14</f>
        <v>0</v>
      </c>
      <c r="L567" s="58">
        <v>0</v>
      </c>
      <c r="M567" s="59"/>
    </row>
    <row r="568" spans="2:13" ht="96.75" customHeight="1">
      <c r="B568" s="28"/>
      <c r="C568" s="28"/>
      <c r="D568" s="28"/>
      <c r="E568" s="39"/>
      <c r="F568" s="28"/>
      <c r="G568" s="28"/>
      <c r="H568" s="28">
        <v>5</v>
      </c>
      <c r="I568" s="40">
        <f t="shared" si="2"/>
        <v>0</v>
      </c>
      <c r="J568" s="56">
        <f t="shared" si="4"/>
        <v>0</v>
      </c>
      <c r="K568" s="57">
        <f>($G568+$I568)*THONG_TIN_CHUNG!B$14</f>
        <v>0</v>
      </c>
      <c r="L568" s="58">
        <v>0</v>
      </c>
      <c r="M568" s="59"/>
    </row>
    <row r="569" spans="2:13" ht="96.75" customHeight="1">
      <c r="B569" s="28"/>
      <c r="C569" s="28"/>
      <c r="D569" s="28"/>
      <c r="E569" s="39"/>
      <c r="F569" s="28"/>
      <c r="G569" s="28"/>
      <c r="H569" s="28">
        <v>5</v>
      </c>
      <c r="I569" s="40">
        <f t="shared" si="2"/>
        <v>0</v>
      </c>
      <c r="J569" s="56">
        <f t="shared" si="4"/>
        <v>0</v>
      </c>
      <c r="K569" s="57">
        <f>($G569+$I569)*THONG_TIN_CHUNG!B$14</f>
        <v>0</v>
      </c>
      <c r="L569" s="58">
        <v>0</v>
      </c>
      <c r="M569" s="59"/>
    </row>
    <row r="570" spans="2:13" ht="96.75" customHeight="1">
      <c r="B570" s="28"/>
      <c r="C570" s="28"/>
      <c r="D570" s="28"/>
      <c r="E570" s="39"/>
      <c r="F570" s="28"/>
      <c r="G570" s="28"/>
      <c r="H570" s="28">
        <v>5</v>
      </c>
      <c r="I570" s="40">
        <f t="shared" si="2"/>
        <v>0</v>
      </c>
      <c r="J570" s="56">
        <f t="shared" si="4"/>
        <v>0</v>
      </c>
      <c r="K570" s="57">
        <f>($G570+$I570)*THONG_TIN_CHUNG!B$14</f>
        <v>0</v>
      </c>
      <c r="L570" s="58">
        <v>0</v>
      </c>
      <c r="M570" s="59"/>
    </row>
    <row r="571" spans="2:13" ht="96.75" customHeight="1">
      <c r="B571" s="28"/>
      <c r="C571" s="28"/>
      <c r="D571" s="28"/>
      <c r="E571" s="39"/>
      <c r="F571" s="28"/>
      <c r="G571" s="28"/>
      <c r="H571" s="28">
        <v>5</v>
      </c>
      <c r="I571" s="40">
        <f t="shared" si="2"/>
        <v>0</v>
      </c>
      <c r="J571" s="56">
        <f t="shared" si="4"/>
        <v>0</v>
      </c>
      <c r="K571" s="57">
        <f>($G571+$I571)*THONG_TIN_CHUNG!B$14</f>
        <v>0</v>
      </c>
      <c r="L571" s="58">
        <v>0</v>
      </c>
      <c r="M571" s="59"/>
    </row>
    <row r="572" spans="2:13" ht="96.75" customHeight="1">
      <c r="B572" s="28"/>
      <c r="C572" s="28"/>
      <c r="D572" s="28"/>
      <c r="E572" s="39"/>
      <c r="F572" s="28"/>
      <c r="G572" s="28"/>
      <c r="H572" s="28">
        <v>5</v>
      </c>
      <c r="I572" s="40">
        <f t="shared" si="2"/>
        <v>0</v>
      </c>
      <c r="J572" s="56">
        <f t="shared" si="4"/>
        <v>0</v>
      </c>
      <c r="K572" s="57">
        <f>($G572+$I572)*THONG_TIN_CHUNG!B$14</f>
        <v>0</v>
      </c>
      <c r="L572" s="58">
        <v>0</v>
      </c>
      <c r="M572" s="59"/>
    </row>
    <row r="573" spans="2:13" ht="96.75" customHeight="1">
      <c r="B573" s="28"/>
      <c r="C573" s="28"/>
      <c r="D573" s="28"/>
      <c r="E573" s="39"/>
      <c r="F573" s="28"/>
      <c r="G573" s="28"/>
      <c r="H573" s="28">
        <v>5</v>
      </c>
      <c r="I573" s="40">
        <f t="shared" si="2"/>
        <v>0</v>
      </c>
      <c r="J573" s="56">
        <f t="shared" si="4"/>
        <v>0</v>
      </c>
      <c r="K573" s="57">
        <f>($G573+$I573)*THONG_TIN_CHUNG!B$14</f>
        <v>0</v>
      </c>
      <c r="L573" s="58">
        <v>0</v>
      </c>
      <c r="M573" s="59"/>
    </row>
    <row r="574" spans="2:13" ht="96.75" customHeight="1">
      <c r="B574" s="28"/>
      <c r="C574" s="28"/>
      <c r="D574" s="28"/>
      <c r="E574" s="39"/>
      <c r="F574" s="28"/>
      <c r="G574" s="28"/>
      <c r="H574" s="28">
        <v>5</v>
      </c>
      <c r="I574" s="40">
        <f t="shared" si="2"/>
        <v>0</v>
      </c>
      <c r="J574" s="56">
        <f t="shared" si="4"/>
        <v>0</v>
      </c>
      <c r="K574" s="57">
        <f>($G574+$I574)*THONG_TIN_CHUNG!B$14</f>
        <v>0</v>
      </c>
      <c r="L574" s="58">
        <v>0</v>
      </c>
      <c r="M574" s="59"/>
    </row>
    <row r="575" spans="2:13" ht="96.75" customHeight="1">
      <c r="B575" s="28"/>
      <c r="C575" s="28"/>
      <c r="D575" s="28"/>
      <c r="E575" s="39"/>
      <c r="F575" s="28"/>
      <c r="G575" s="28"/>
      <c r="H575" s="28">
        <v>5</v>
      </c>
      <c r="I575" s="40">
        <f t="shared" si="2"/>
        <v>0</v>
      </c>
      <c r="J575" s="56">
        <f t="shared" si="4"/>
        <v>0</v>
      </c>
      <c r="K575" s="57">
        <f>($G575+$I575)*THONG_TIN_CHUNG!B$14</f>
        <v>0</v>
      </c>
      <c r="L575" s="58">
        <v>0</v>
      </c>
      <c r="M575" s="59"/>
    </row>
    <row r="576" spans="2:13" ht="96.75" customHeight="1">
      <c r="B576" s="28"/>
      <c r="C576" s="28"/>
      <c r="D576" s="28"/>
      <c r="E576" s="39"/>
      <c r="F576" s="28"/>
      <c r="G576" s="28"/>
      <c r="H576" s="28">
        <v>5</v>
      </c>
      <c r="I576" s="40">
        <f t="shared" si="2"/>
        <v>0</v>
      </c>
      <c r="J576" s="56">
        <f t="shared" si="4"/>
        <v>0</v>
      </c>
      <c r="K576" s="57">
        <f>($G576+$I576)*THONG_TIN_CHUNG!B$14</f>
        <v>0</v>
      </c>
      <c r="L576" s="58">
        <v>0</v>
      </c>
      <c r="M576" s="59"/>
    </row>
    <row r="577" spans="2:13" ht="96.75" customHeight="1">
      <c r="B577" s="28"/>
      <c r="C577" s="28"/>
      <c r="D577" s="28"/>
      <c r="E577" s="39"/>
      <c r="F577" s="28"/>
      <c r="G577" s="28"/>
      <c r="H577" s="28">
        <v>5</v>
      </c>
      <c r="I577" s="40">
        <f t="shared" si="2"/>
        <v>0</v>
      </c>
      <c r="J577" s="56">
        <f t="shared" si="4"/>
        <v>0</v>
      </c>
      <c r="K577" s="57">
        <f>($G577+$I577)*THONG_TIN_CHUNG!B$14</f>
        <v>0</v>
      </c>
      <c r="L577" s="58">
        <v>0</v>
      </c>
      <c r="M577" s="59"/>
    </row>
    <row r="578" spans="2:13" ht="96.75" customHeight="1">
      <c r="B578" s="28"/>
      <c r="C578" s="28"/>
      <c r="D578" s="28"/>
      <c r="E578" s="39"/>
      <c r="F578" s="28"/>
      <c r="G578" s="28"/>
      <c r="H578" s="28">
        <v>5</v>
      </c>
      <c r="I578" s="40">
        <f t="shared" si="2"/>
        <v>0</v>
      </c>
      <c r="J578" s="56">
        <f t="shared" si="4"/>
        <v>0</v>
      </c>
      <c r="K578" s="57">
        <f>($G578+$I578)*THONG_TIN_CHUNG!B$14</f>
        <v>0</v>
      </c>
      <c r="L578" s="58">
        <v>0</v>
      </c>
      <c r="M578" s="59"/>
    </row>
    <row r="579" spans="2:13" ht="96.75" customHeight="1">
      <c r="B579" s="28"/>
      <c r="C579" s="28"/>
      <c r="D579" s="28"/>
      <c r="E579" s="39"/>
      <c r="F579" s="28"/>
      <c r="G579" s="28"/>
      <c r="H579" s="28">
        <v>5</v>
      </c>
      <c r="I579" s="40">
        <f t="shared" si="2"/>
        <v>0</v>
      </c>
      <c r="J579" s="56">
        <f t="shared" si="4"/>
        <v>0</v>
      </c>
      <c r="K579" s="57">
        <f>($G579+$I579)*THONG_TIN_CHUNG!B$14</f>
        <v>0</v>
      </c>
      <c r="L579" s="58">
        <v>0</v>
      </c>
      <c r="M579" s="59"/>
    </row>
    <row r="580" spans="2:13" ht="96.75" customHeight="1">
      <c r="B580" s="28"/>
      <c r="C580" s="28"/>
      <c r="D580" s="28"/>
      <c r="E580" s="39"/>
      <c r="F580" s="28"/>
      <c r="G580" s="28"/>
      <c r="H580" s="28">
        <v>5</v>
      </c>
      <c r="I580" s="40">
        <f t="shared" si="2"/>
        <v>0</v>
      </c>
      <c r="J580" s="56">
        <f t="shared" si="4"/>
        <v>0</v>
      </c>
      <c r="K580" s="57">
        <f>($G580+$I580)*THONG_TIN_CHUNG!B$14</f>
        <v>0</v>
      </c>
      <c r="L580" s="58">
        <v>0</v>
      </c>
      <c r="M580" s="59"/>
    </row>
    <row r="581" spans="2:13" ht="96.75" customHeight="1">
      <c r="B581" s="28"/>
      <c r="C581" s="28"/>
      <c r="D581" s="28"/>
      <c r="E581" s="39"/>
      <c r="F581" s="28"/>
      <c r="G581" s="28"/>
      <c r="H581" s="28">
        <v>5</v>
      </c>
      <c r="I581" s="40">
        <f t="shared" si="2"/>
        <v>0</v>
      </c>
      <c r="J581" s="56">
        <f t="shared" si="4"/>
        <v>0</v>
      </c>
      <c r="K581" s="57">
        <f>($G581+$I581)*THONG_TIN_CHUNG!B$14</f>
        <v>0</v>
      </c>
      <c r="L581" s="58">
        <v>0</v>
      </c>
      <c r="M581" s="59"/>
    </row>
    <row r="582" spans="2:13" ht="96.75" customHeight="1">
      <c r="B582" s="28"/>
      <c r="C582" s="28"/>
      <c r="D582" s="28"/>
      <c r="E582" s="39"/>
      <c r="F582" s="28"/>
      <c r="G582" s="28"/>
      <c r="H582" s="28">
        <v>5</v>
      </c>
      <c r="I582" s="40">
        <f t="shared" si="2"/>
        <v>0</v>
      </c>
      <c r="J582" s="56">
        <f t="shared" si="4"/>
        <v>0</v>
      </c>
      <c r="K582" s="57">
        <f>($G582+$I582)*THONG_TIN_CHUNG!B$14</f>
        <v>0</v>
      </c>
      <c r="L582" s="58">
        <v>0</v>
      </c>
      <c r="M582" s="59"/>
    </row>
    <row r="583" spans="2:13" ht="96.75" customHeight="1">
      <c r="B583" s="28"/>
      <c r="C583" s="28"/>
      <c r="D583" s="28"/>
      <c r="E583" s="39"/>
      <c r="F583" s="28"/>
      <c r="G583" s="28"/>
      <c r="H583" s="28">
        <v>5</v>
      </c>
      <c r="I583" s="40">
        <f t="shared" si="2"/>
        <v>0</v>
      </c>
      <c r="J583" s="56">
        <f t="shared" si="4"/>
        <v>0</v>
      </c>
      <c r="K583" s="57">
        <f>($G583+$I583)*THONG_TIN_CHUNG!B$14</f>
        <v>0</v>
      </c>
      <c r="L583" s="58">
        <v>0</v>
      </c>
      <c r="M583" s="59"/>
    </row>
    <row r="584" spans="2:13" ht="96.75" customHeight="1">
      <c r="B584" s="28"/>
      <c r="C584" s="28"/>
      <c r="D584" s="28"/>
      <c r="E584" s="39"/>
      <c r="F584" s="28"/>
      <c r="G584" s="28"/>
      <c r="H584" s="28">
        <v>5</v>
      </c>
      <c r="I584" s="40">
        <f t="shared" si="2"/>
        <v>0</v>
      </c>
      <c r="J584" s="56">
        <f t="shared" si="4"/>
        <v>0</v>
      </c>
      <c r="K584" s="57">
        <f>($G584+$I584)*THONG_TIN_CHUNG!B$14</f>
        <v>0</v>
      </c>
      <c r="L584" s="58">
        <v>0</v>
      </c>
      <c r="M584" s="59"/>
    </row>
    <row r="585" spans="2:13" ht="96.75" customHeight="1">
      <c r="B585" s="28"/>
      <c r="C585" s="28"/>
      <c r="D585" s="28"/>
      <c r="E585" s="39"/>
      <c r="F585" s="28"/>
      <c r="G585" s="28"/>
      <c r="H585" s="28">
        <v>5</v>
      </c>
      <c r="I585" s="40">
        <f t="shared" si="2"/>
        <v>0</v>
      </c>
      <c r="J585" s="56">
        <f t="shared" si="4"/>
        <v>0</v>
      </c>
      <c r="K585" s="57">
        <f>($G585+$I585)*THONG_TIN_CHUNG!B$14</f>
        <v>0</v>
      </c>
      <c r="L585" s="58">
        <v>0</v>
      </c>
      <c r="M585" s="59"/>
    </row>
    <row r="586" spans="2:13" ht="96.75" customHeight="1">
      <c r="B586" s="28"/>
      <c r="C586" s="28"/>
      <c r="D586" s="28"/>
      <c r="E586" s="39"/>
      <c r="F586" s="28"/>
      <c r="G586" s="28"/>
      <c r="H586" s="28">
        <v>5</v>
      </c>
      <c r="I586" s="40">
        <f t="shared" si="2"/>
        <v>0</v>
      </c>
      <c r="J586" s="56">
        <f t="shared" si="4"/>
        <v>0</v>
      </c>
      <c r="K586" s="57">
        <f>($G586+$I586)*THONG_TIN_CHUNG!B$14</f>
        <v>0</v>
      </c>
      <c r="L586" s="58">
        <v>0</v>
      </c>
      <c r="M586" s="59"/>
    </row>
    <row r="587" spans="2:13" ht="96.75" customHeight="1">
      <c r="B587" s="28"/>
      <c r="C587" s="28"/>
      <c r="D587" s="28"/>
      <c r="E587" s="39"/>
      <c r="F587" s="28"/>
      <c r="G587" s="28"/>
      <c r="H587" s="28">
        <v>5</v>
      </c>
      <c r="I587" s="40">
        <f t="shared" si="2"/>
        <v>0</v>
      </c>
      <c r="J587" s="56">
        <f t="shared" si="4"/>
        <v>0</v>
      </c>
      <c r="K587" s="57">
        <f>($G587+$I587)*THONG_TIN_CHUNG!B$14</f>
        <v>0</v>
      </c>
      <c r="L587" s="58">
        <v>0</v>
      </c>
      <c r="M587" s="59"/>
    </row>
    <row r="588" spans="2:13" ht="96.75" customHeight="1">
      <c r="B588" s="28"/>
      <c r="C588" s="28"/>
      <c r="D588" s="28"/>
      <c r="E588" s="39"/>
      <c r="F588" s="28"/>
      <c r="G588" s="28"/>
      <c r="H588" s="28">
        <v>5</v>
      </c>
      <c r="I588" s="40">
        <f t="shared" si="2"/>
        <v>0</v>
      </c>
      <c r="J588" s="56">
        <f t="shared" si="4"/>
        <v>0</v>
      </c>
      <c r="K588" s="57">
        <f>($G588+$I588)*THONG_TIN_CHUNG!B$14</f>
        <v>0</v>
      </c>
      <c r="L588" s="58">
        <v>0</v>
      </c>
      <c r="M588" s="59"/>
    </row>
    <row r="589" spans="2:13" ht="96.75" customHeight="1">
      <c r="B589" s="28"/>
      <c r="C589" s="28"/>
      <c r="D589" s="28"/>
      <c r="E589" s="39"/>
      <c r="F589" s="28"/>
      <c r="G589" s="28"/>
      <c r="H589" s="28">
        <v>5</v>
      </c>
      <c r="I589" s="40">
        <f t="shared" si="2"/>
        <v>0</v>
      </c>
      <c r="J589" s="56">
        <f t="shared" si="4"/>
        <v>0</v>
      </c>
      <c r="K589" s="57">
        <f>($G589+$I589)*THONG_TIN_CHUNG!B$14</f>
        <v>0</v>
      </c>
      <c r="L589" s="58">
        <v>0</v>
      </c>
      <c r="M589" s="59"/>
    </row>
    <row r="590" spans="2:13" ht="96.75" customHeight="1">
      <c r="B590" s="28"/>
      <c r="C590" s="28"/>
      <c r="D590" s="28"/>
      <c r="E590" s="39"/>
      <c r="F590" s="28"/>
      <c r="G590" s="28"/>
      <c r="H590" s="28">
        <v>5</v>
      </c>
      <c r="I590" s="40">
        <f t="shared" si="2"/>
        <v>0</v>
      </c>
      <c r="J590" s="56">
        <f t="shared" si="4"/>
        <v>0</v>
      </c>
      <c r="K590" s="57">
        <f>($G590+$I590)*THONG_TIN_CHUNG!B$14</f>
        <v>0</v>
      </c>
      <c r="L590" s="58">
        <v>0</v>
      </c>
      <c r="M590" s="59"/>
    </row>
    <row r="591" spans="2:13" ht="96.75" customHeight="1">
      <c r="B591" s="28"/>
      <c r="C591" s="28"/>
      <c r="D591" s="28"/>
      <c r="E591" s="39"/>
      <c r="F591" s="28"/>
      <c r="G591" s="28"/>
      <c r="H591" s="28">
        <v>5</v>
      </c>
      <c r="I591" s="40">
        <f t="shared" si="2"/>
        <v>0</v>
      </c>
      <c r="J591" s="56">
        <f t="shared" si="4"/>
        <v>0</v>
      </c>
      <c r="K591" s="57">
        <f>($G591+$I591)*THONG_TIN_CHUNG!B$14</f>
        <v>0</v>
      </c>
      <c r="L591" s="58">
        <v>0</v>
      </c>
      <c r="M591" s="59"/>
    </row>
    <row r="592" spans="2:13" ht="96.75" customHeight="1">
      <c r="B592" s="28"/>
      <c r="C592" s="28"/>
      <c r="D592" s="28"/>
      <c r="E592" s="39"/>
      <c r="F592" s="28"/>
      <c r="G592" s="28"/>
      <c r="H592" s="28">
        <v>5</v>
      </c>
      <c r="I592" s="40">
        <f t="shared" si="2"/>
        <v>0</v>
      </c>
      <c r="J592" s="56">
        <f t="shared" si="4"/>
        <v>0</v>
      </c>
      <c r="K592" s="57">
        <f>($G592+$I592)*THONG_TIN_CHUNG!B$14</f>
        <v>0</v>
      </c>
      <c r="L592" s="58">
        <v>0</v>
      </c>
      <c r="M592" s="59"/>
    </row>
    <row r="593" spans="2:13" ht="96.75" customHeight="1">
      <c r="B593" s="28"/>
      <c r="C593" s="28"/>
      <c r="D593" s="28"/>
      <c r="E593" s="39"/>
      <c r="F593" s="28"/>
      <c r="G593" s="28"/>
      <c r="H593" s="28">
        <v>5</v>
      </c>
      <c r="I593" s="40">
        <f t="shared" si="2"/>
        <v>0</v>
      </c>
      <c r="J593" s="56">
        <f t="shared" si="4"/>
        <v>0</v>
      </c>
      <c r="K593" s="57">
        <f>($G593+$I593)*THONG_TIN_CHUNG!B$14</f>
        <v>0</v>
      </c>
      <c r="L593" s="58">
        <v>0</v>
      </c>
      <c r="M593" s="59"/>
    </row>
    <row r="594" spans="2:13" ht="96.75" customHeight="1">
      <c r="B594" s="28"/>
      <c r="C594" s="28"/>
      <c r="D594" s="28"/>
      <c r="E594" s="39"/>
      <c r="F594" s="28"/>
      <c r="G594" s="28"/>
      <c r="H594" s="28">
        <v>5</v>
      </c>
      <c r="I594" s="40">
        <f t="shared" si="2"/>
        <v>0</v>
      </c>
      <c r="J594" s="56">
        <f t="shared" si="4"/>
        <v>0</v>
      </c>
      <c r="K594" s="57">
        <f>($G594+$I594)*THONG_TIN_CHUNG!B$14</f>
        <v>0</v>
      </c>
      <c r="L594" s="58">
        <v>0</v>
      </c>
      <c r="M594" s="59"/>
    </row>
    <row r="595" spans="2:13" ht="96.75" customHeight="1">
      <c r="B595" s="28"/>
      <c r="C595" s="28"/>
      <c r="D595" s="28"/>
      <c r="E595" s="39"/>
      <c r="F595" s="28"/>
      <c r="G595" s="28"/>
      <c r="H595" s="28">
        <v>5</v>
      </c>
      <c r="I595" s="40">
        <f t="shared" si="2"/>
        <v>0</v>
      </c>
      <c r="J595" s="56">
        <f t="shared" si="4"/>
        <v>0</v>
      </c>
      <c r="K595" s="57">
        <f>($G595+$I595)*THONG_TIN_CHUNG!B$14</f>
        <v>0</v>
      </c>
      <c r="L595" s="58">
        <v>0</v>
      </c>
      <c r="M595" s="59"/>
    </row>
    <row r="596" spans="2:13" ht="96.75" customHeight="1">
      <c r="B596" s="28"/>
      <c r="C596" s="28"/>
      <c r="D596" s="28"/>
      <c r="E596" s="39"/>
      <c r="F596" s="28"/>
      <c r="G596" s="28"/>
      <c r="H596" s="28">
        <v>5</v>
      </c>
      <c r="I596" s="40">
        <f t="shared" si="2"/>
        <v>0</v>
      </c>
      <c r="J596" s="56">
        <f t="shared" si="4"/>
        <v>0</v>
      </c>
      <c r="K596" s="57">
        <f>($G596+$I596)*THONG_TIN_CHUNG!B$14</f>
        <v>0</v>
      </c>
      <c r="L596" s="58">
        <v>0</v>
      </c>
      <c r="M596" s="59"/>
    </row>
    <row r="597" spans="2:13" ht="96.75" customHeight="1">
      <c r="B597" s="28"/>
      <c r="C597" s="28"/>
      <c r="D597" s="28"/>
      <c r="E597" s="39"/>
      <c r="F597" s="28"/>
      <c r="G597" s="28"/>
      <c r="H597" s="28">
        <v>5</v>
      </c>
      <c r="I597" s="40">
        <f t="shared" si="2"/>
        <v>0</v>
      </c>
      <c r="J597" s="56">
        <f t="shared" si="4"/>
        <v>0</v>
      </c>
      <c r="K597" s="57">
        <f>($G597+$I597)*THONG_TIN_CHUNG!B$14</f>
        <v>0</v>
      </c>
      <c r="L597" s="58">
        <v>0</v>
      </c>
      <c r="M597" s="59"/>
    </row>
    <row r="598" spans="2:13" ht="96.75" customHeight="1">
      <c r="B598" s="28"/>
      <c r="C598" s="28"/>
      <c r="D598" s="28"/>
      <c r="E598" s="39"/>
      <c r="F598" s="28"/>
      <c r="G598" s="28"/>
      <c r="H598" s="28">
        <v>5</v>
      </c>
      <c r="I598" s="40">
        <f t="shared" si="2"/>
        <v>0</v>
      </c>
      <c r="J598" s="56">
        <f t="shared" si="4"/>
        <v>0</v>
      </c>
      <c r="K598" s="57">
        <f>($G598+$I598)*THONG_TIN_CHUNG!B$14</f>
        <v>0</v>
      </c>
      <c r="L598" s="58">
        <v>0</v>
      </c>
      <c r="M598" s="59"/>
    </row>
    <row r="599" spans="2:13" ht="96.75" customHeight="1">
      <c r="B599" s="28"/>
      <c r="C599" s="28"/>
      <c r="D599" s="28"/>
      <c r="E599" s="39"/>
      <c r="F599" s="28"/>
      <c r="G599" s="28"/>
      <c r="H599" s="28">
        <v>5</v>
      </c>
      <c r="I599" s="40">
        <f t="shared" si="2"/>
        <v>0</v>
      </c>
      <c r="J599" s="56">
        <f t="shared" si="4"/>
        <v>0</v>
      </c>
      <c r="K599" s="57">
        <f>($G599+$I599)*THONG_TIN_CHUNG!B$14</f>
        <v>0</v>
      </c>
      <c r="L599" s="58">
        <v>0</v>
      </c>
      <c r="M599" s="59"/>
    </row>
    <row r="600" spans="2:13" ht="96.75" customHeight="1">
      <c r="B600" s="28"/>
      <c r="C600" s="28"/>
      <c r="D600" s="28"/>
      <c r="E600" s="39"/>
      <c r="F600" s="28"/>
      <c r="G600" s="28"/>
      <c r="H600" s="28">
        <v>5</v>
      </c>
      <c r="I600" s="40">
        <f t="shared" si="2"/>
        <v>0</v>
      </c>
      <c r="J600" s="56">
        <f t="shared" si="4"/>
        <v>0</v>
      </c>
      <c r="K600" s="57">
        <f>($G600+$I600)*THONG_TIN_CHUNG!B$14</f>
        <v>0</v>
      </c>
      <c r="L600" s="58">
        <v>0</v>
      </c>
      <c r="M600" s="59"/>
    </row>
    <row r="601" spans="2:13" ht="96.75" customHeight="1">
      <c r="B601" s="28"/>
      <c r="C601" s="28"/>
      <c r="D601" s="28"/>
      <c r="E601" s="39"/>
      <c r="F601" s="28"/>
      <c r="G601" s="28"/>
      <c r="H601" s="28">
        <v>5</v>
      </c>
      <c r="I601" s="40">
        <f t="shared" si="2"/>
        <v>0</v>
      </c>
      <c r="J601" s="56">
        <f t="shared" si="4"/>
        <v>0</v>
      </c>
      <c r="K601" s="57">
        <f>($G601+$I601)*THONG_TIN_CHUNG!B$14</f>
        <v>0</v>
      </c>
      <c r="L601" s="58">
        <v>0</v>
      </c>
      <c r="M601" s="59"/>
    </row>
    <row r="602" spans="2:13" ht="96.75" customHeight="1">
      <c r="B602" s="28"/>
      <c r="C602" s="28"/>
      <c r="D602" s="28"/>
      <c r="E602" s="39"/>
      <c r="F602" s="28"/>
      <c r="G602" s="28"/>
      <c r="H602" s="28">
        <v>5</v>
      </c>
      <c r="I602" s="40">
        <f t="shared" si="2"/>
        <v>0</v>
      </c>
      <c r="J602" s="56">
        <f t="shared" si="4"/>
        <v>0</v>
      </c>
      <c r="K602" s="57">
        <f>($G602+$I602)*THONG_TIN_CHUNG!B$14</f>
        <v>0</v>
      </c>
      <c r="L602" s="58">
        <v>0</v>
      </c>
      <c r="M602" s="59"/>
    </row>
    <row r="603" spans="2:13" ht="96.75" customHeight="1">
      <c r="B603" s="28"/>
      <c r="C603" s="28"/>
      <c r="D603" s="28"/>
      <c r="E603" s="39"/>
      <c r="F603" s="28"/>
      <c r="G603" s="28"/>
      <c r="H603" s="28">
        <v>5</v>
      </c>
      <c r="I603" s="40">
        <f t="shared" si="2"/>
        <v>0</v>
      </c>
      <c r="J603" s="56">
        <f t="shared" si="4"/>
        <v>0</v>
      </c>
      <c r="K603" s="57">
        <f>($G603+$I603)*THONG_TIN_CHUNG!B$14</f>
        <v>0</v>
      </c>
      <c r="L603" s="58">
        <v>0</v>
      </c>
      <c r="M603" s="59"/>
    </row>
    <row r="604" spans="2:13" ht="96.75" customHeight="1">
      <c r="B604" s="28"/>
      <c r="C604" s="28"/>
      <c r="D604" s="28"/>
      <c r="E604" s="39"/>
      <c r="F604" s="28"/>
      <c r="G604" s="28"/>
      <c r="H604" s="28">
        <v>5</v>
      </c>
      <c r="I604" s="40">
        <f t="shared" si="2"/>
        <v>0</v>
      </c>
      <c r="J604" s="56">
        <f t="shared" si="4"/>
        <v>0</v>
      </c>
      <c r="K604" s="57">
        <f>($G604+$I604)*THONG_TIN_CHUNG!B$14</f>
        <v>0</v>
      </c>
      <c r="L604" s="58">
        <v>0</v>
      </c>
      <c r="M604" s="59"/>
    </row>
    <row r="605" spans="2:13" ht="96.75" customHeight="1">
      <c r="B605" s="28"/>
      <c r="C605" s="28"/>
      <c r="D605" s="28"/>
      <c r="E605" s="39"/>
      <c r="F605" s="28"/>
      <c r="G605" s="28"/>
      <c r="H605" s="28">
        <v>5</v>
      </c>
      <c r="I605" s="40">
        <f t="shared" si="2"/>
        <v>0</v>
      </c>
      <c r="J605" s="56">
        <f t="shared" si="4"/>
        <v>0</v>
      </c>
      <c r="K605" s="57">
        <f>($G605+$I605)*THONG_TIN_CHUNG!B$14</f>
        <v>0</v>
      </c>
      <c r="L605" s="58">
        <v>0</v>
      </c>
      <c r="M605" s="59"/>
    </row>
    <row r="606" spans="2:13" ht="96.75" customHeight="1">
      <c r="B606" s="28"/>
      <c r="C606" s="28"/>
      <c r="D606" s="28"/>
      <c r="E606" s="39"/>
      <c r="F606" s="28"/>
      <c r="G606" s="28"/>
      <c r="H606" s="28">
        <v>5</v>
      </c>
      <c r="I606" s="40">
        <f t="shared" si="2"/>
        <v>0</v>
      </c>
      <c r="J606" s="56">
        <f t="shared" si="4"/>
        <v>0</v>
      </c>
      <c r="K606" s="57">
        <f>($G606+$I606)*THONG_TIN_CHUNG!B$14</f>
        <v>0</v>
      </c>
      <c r="L606" s="58">
        <v>0</v>
      </c>
      <c r="M606" s="59"/>
    </row>
    <row r="607" spans="2:13" ht="96.75" customHeight="1">
      <c r="B607" s="28"/>
      <c r="C607" s="28"/>
      <c r="D607" s="28"/>
      <c r="E607" s="39"/>
      <c r="F607" s="28"/>
      <c r="G607" s="28"/>
      <c r="H607" s="28">
        <v>5</v>
      </c>
      <c r="I607" s="40">
        <f t="shared" si="2"/>
        <v>0</v>
      </c>
      <c r="J607" s="56">
        <f t="shared" si="4"/>
        <v>0</v>
      </c>
      <c r="K607" s="57">
        <f>($G607+$I607)*THONG_TIN_CHUNG!B$14</f>
        <v>0</v>
      </c>
      <c r="L607" s="58">
        <v>0</v>
      </c>
      <c r="M607" s="59"/>
    </row>
    <row r="608" spans="2:13" ht="96.75" customHeight="1">
      <c r="B608" s="28"/>
      <c r="C608" s="28"/>
      <c r="D608" s="28"/>
      <c r="E608" s="39"/>
      <c r="F608" s="28"/>
      <c r="G608" s="28"/>
      <c r="H608" s="28">
        <v>5</v>
      </c>
      <c r="I608" s="40">
        <f t="shared" si="2"/>
        <v>0</v>
      </c>
      <c r="J608" s="56">
        <f t="shared" si="4"/>
        <v>0</v>
      </c>
      <c r="K608" s="57">
        <f>($G608+$I608)*THONG_TIN_CHUNG!B$14</f>
        <v>0</v>
      </c>
      <c r="L608" s="58">
        <v>0</v>
      </c>
      <c r="M608" s="59"/>
    </row>
    <row r="609" spans="2:13" ht="96.75" customHeight="1">
      <c r="B609" s="28"/>
      <c r="C609" s="28"/>
      <c r="D609" s="28"/>
      <c r="E609" s="39"/>
      <c r="F609" s="28"/>
      <c r="G609" s="28"/>
      <c r="H609" s="28">
        <v>5</v>
      </c>
      <c r="I609" s="40">
        <f t="shared" si="2"/>
        <v>0</v>
      </c>
      <c r="J609" s="56">
        <f t="shared" si="4"/>
        <v>0</v>
      </c>
      <c r="K609" s="57">
        <f>($G609+$I609)*THONG_TIN_CHUNG!B$14</f>
        <v>0</v>
      </c>
      <c r="L609" s="58">
        <v>0</v>
      </c>
      <c r="M609" s="59"/>
    </row>
    <row r="610" spans="2:13" ht="96.75" customHeight="1">
      <c r="B610" s="28"/>
      <c r="C610" s="28"/>
      <c r="D610" s="28"/>
      <c r="E610" s="39"/>
      <c r="F610" s="28"/>
      <c r="G610" s="28"/>
      <c r="H610" s="28">
        <v>5</v>
      </c>
      <c r="I610" s="40">
        <f t="shared" si="2"/>
        <v>0</v>
      </c>
      <c r="J610" s="56">
        <f t="shared" si="4"/>
        <v>0</v>
      </c>
      <c r="K610" s="57">
        <f>($G610+$I610)*THONG_TIN_CHUNG!B$14</f>
        <v>0</v>
      </c>
      <c r="L610" s="58">
        <v>0</v>
      </c>
      <c r="M610" s="59"/>
    </row>
    <row r="611" spans="2:13" ht="96.75" customHeight="1">
      <c r="B611" s="28"/>
      <c r="C611" s="28"/>
      <c r="D611" s="28"/>
      <c r="E611" s="39"/>
      <c r="F611" s="28"/>
      <c r="G611" s="28"/>
      <c r="H611" s="28">
        <v>5</v>
      </c>
      <c r="I611" s="40">
        <f t="shared" si="2"/>
        <v>0</v>
      </c>
      <c r="J611" s="56">
        <f t="shared" si="4"/>
        <v>0</v>
      </c>
      <c r="K611" s="57">
        <f>($G611+$I611)*THONG_TIN_CHUNG!B$14</f>
        <v>0</v>
      </c>
      <c r="L611" s="58">
        <v>0</v>
      </c>
      <c r="M611" s="59"/>
    </row>
    <row r="612" spans="2:13" ht="96.75" customHeight="1">
      <c r="B612" s="28"/>
      <c r="C612" s="28"/>
      <c r="D612" s="28"/>
      <c r="E612" s="39"/>
      <c r="F612" s="28"/>
      <c r="G612" s="28"/>
      <c r="H612" s="28">
        <v>5</v>
      </c>
      <c r="I612" s="40">
        <f t="shared" si="2"/>
        <v>0</v>
      </c>
      <c r="J612" s="56">
        <f t="shared" si="4"/>
        <v>0</v>
      </c>
      <c r="K612" s="57">
        <f>($G612+$I612)*THONG_TIN_CHUNG!B$14</f>
        <v>0</v>
      </c>
      <c r="L612" s="58">
        <v>0</v>
      </c>
      <c r="M612" s="59"/>
    </row>
    <row r="613" spans="2:13" ht="96.75" customHeight="1">
      <c r="B613" s="28"/>
      <c r="C613" s="28"/>
      <c r="D613" s="28"/>
      <c r="E613" s="39"/>
      <c r="F613" s="28"/>
      <c r="G613" s="28"/>
      <c r="H613" s="28">
        <v>5</v>
      </c>
      <c r="I613" s="40">
        <f t="shared" si="2"/>
        <v>0</v>
      </c>
      <c r="J613" s="56">
        <f t="shared" si="4"/>
        <v>0</v>
      </c>
      <c r="K613" s="57">
        <f>($G613+$I613)*THONG_TIN_CHUNG!B$14</f>
        <v>0</v>
      </c>
      <c r="L613" s="58">
        <v>0</v>
      </c>
      <c r="M613" s="59"/>
    </row>
    <row r="614" spans="2:13" ht="96.75" customHeight="1">
      <c r="B614" s="28"/>
      <c r="C614" s="28"/>
      <c r="D614" s="28"/>
      <c r="E614" s="39"/>
      <c r="F614" s="28"/>
      <c r="G614" s="28"/>
      <c r="H614" s="28">
        <v>5</v>
      </c>
      <c r="I614" s="40">
        <f t="shared" si="2"/>
        <v>0</v>
      </c>
      <c r="J614" s="56">
        <f t="shared" si="4"/>
        <v>0</v>
      </c>
      <c r="K614" s="57">
        <f>($G614+$I614)*THONG_TIN_CHUNG!B$14</f>
        <v>0</v>
      </c>
      <c r="L614" s="58">
        <v>0</v>
      </c>
      <c r="M614" s="59"/>
    </row>
    <row r="615" spans="2:13" ht="96.75" customHeight="1">
      <c r="B615" s="28"/>
      <c r="C615" s="28"/>
      <c r="D615" s="28"/>
      <c r="E615" s="39"/>
      <c r="F615" s="28"/>
      <c r="G615" s="28"/>
      <c r="H615" s="28">
        <v>5</v>
      </c>
      <c r="I615" s="40">
        <f t="shared" si="2"/>
        <v>0</v>
      </c>
      <c r="J615" s="56">
        <f t="shared" si="4"/>
        <v>0</v>
      </c>
      <c r="K615" s="57">
        <f>($G615+$I615)*THONG_TIN_CHUNG!B$14</f>
        <v>0</v>
      </c>
      <c r="L615" s="58">
        <v>0</v>
      </c>
      <c r="M615" s="59"/>
    </row>
    <row r="616" spans="2:13" ht="96.75" customHeight="1">
      <c r="B616" s="28"/>
      <c r="C616" s="28"/>
      <c r="D616" s="28"/>
      <c r="E616" s="39"/>
      <c r="F616" s="28"/>
      <c r="G616" s="28"/>
      <c r="H616" s="28">
        <v>5</v>
      </c>
      <c r="I616" s="40">
        <f t="shared" si="2"/>
        <v>0</v>
      </c>
      <c r="J616" s="56">
        <f t="shared" si="4"/>
        <v>0</v>
      </c>
      <c r="K616" s="57">
        <f>($G616+$I616)*THONG_TIN_CHUNG!B$14</f>
        <v>0</v>
      </c>
      <c r="L616" s="58">
        <v>0</v>
      </c>
      <c r="M616" s="59"/>
    </row>
    <row r="617" spans="2:13" ht="96.75" customHeight="1">
      <c r="B617" s="28"/>
      <c r="C617" s="28"/>
      <c r="D617" s="28"/>
      <c r="E617" s="39"/>
      <c r="F617" s="28"/>
      <c r="G617" s="28"/>
      <c r="H617" s="28">
        <v>5</v>
      </c>
      <c r="I617" s="40">
        <f t="shared" si="2"/>
        <v>0</v>
      </c>
      <c r="J617" s="56">
        <f t="shared" si="4"/>
        <v>0</v>
      </c>
      <c r="K617" s="57">
        <f>($G617+$I617)*THONG_TIN_CHUNG!B$14</f>
        <v>0</v>
      </c>
      <c r="L617" s="58">
        <v>0</v>
      </c>
      <c r="M617" s="59"/>
    </row>
    <row r="618" spans="2:13" ht="96.75" customHeight="1">
      <c r="B618" s="28"/>
      <c r="C618" s="28"/>
      <c r="D618" s="28"/>
      <c r="E618" s="39"/>
      <c r="F618" s="28"/>
      <c r="G618" s="28"/>
      <c r="H618" s="28">
        <v>5</v>
      </c>
      <c r="I618" s="40">
        <f t="shared" si="2"/>
        <v>0</v>
      </c>
      <c r="J618" s="56">
        <f t="shared" si="4"/>
        <v>0</v>
      </c>
      <c r="K618" s="57">
        <f>($G618+$I618)*THONG_TIN_CHUNG!B$14</f>
        <v>0</v>
      </c>
      <c r="L618" s="58">
        <v>0</v>
      </c>
      <c r="M618" s="59"/>
    </row>
    <row r="619" spans="2:13" ht="96.75" customHeight="1">
      <c r="B619" s="28"/>
      <c r="C619" s="28"/>
      <c r="D619" s="28"/>
      <c r="E619" s="39"/>
      <c r="F619" s="28"/>
      <c r="G619" s="28"/>
      <c r="H619" s="28">
        <v>5</v>
      </c>
      <c r="I619" s="40">
        <f t="shared" si="2"/>
        <v>0</v>
      </c>
      <c r="J619" s="56">
        <f t="shared" si="4"/>
        <v>0</v>
      </c>
      <c r="K619" s="57">
        <f>($G619+$I619)*THONG_TIN_CHUNG!B$14</f>
        <v>0</v>
      </c>
      <c r="L619" s="58">
        <v>0</v>
      </c>
      <c r="M619" s="59"/>
    </row>
    <row r="620" spans="2:13" ht="96.75" customHeight="1">
      <c r="B620" s="28"/>
      <c r="C620" s="28"/>
      <c r="D620" s="28"/>
      <c r="E620" s="39"/>
      <c r="F620" s="28"/>
      <c r="G620" s="28"/>
      <c r="H620" s="28">
        <v>5</v>
      </c>
      <c r="I620" s="40">
        <f t="shared" si="2"/>
        <v>0</v>
      </c>
      <c r="J620" s="56">
        <f t="shared" si="4"/>
        <v>0</v>
      </c>
      <c r="K620" s="57">
        <f>($G620+$I620)*THONG_TIN_CHUNG!B$14</f>
        <v>0</v>
      </c>
      <c r="L620" s="58">
        <v>0</v>
      </c>
      <c r="M620" s="59"/>
    </row>
    <row r="621" spans="2:13" ht="96.75" customHeight="1">
      <c r="B621" s="28"/>
      <c r="C621" s="28"/>
      <c r="D621" s="28"/>
      <c r="E621" s="39"/>
      <c r="F621" s="28"/>
      <c r="G621" s="28"/>
      <c r="H621" s="28">
        <v>5</v>
      </c>
      <c r="I621" s="40">
        <f t="shared" si="2"/>
        <v>0</v>
      </c>
      <c r="J621" s="56">
        <f t="shared" si="4"/>
        <v>0</v>
      </c>
      <c r="K621" s="57">
        <f>($G621+$I621)*THONG_TIN_CHUNG!B$14</f>
        <v>0</v>
      </c>
      <c r="L621" s="58">
        <v>0</v>
      </c>
      <c r="M621" s="59"/>
    </row>
    <row r="622" spans="2:13" ht="96.75" customHeight="1">
      <c r="B622" s="28"/>
      <c r="C622" s="28"/>
      <c r="D622" s="28"/>
      <c r="E622" s="39"/>
      <c r="F622" s="28"/>
      <c r="G622" s="28"/>
      <c r="H622" s="28">
        <v>5</v>
      </c>
      <c r="I622" s="40">
        <f t="shared" si="2"/>
        <v>0</v>
      </c>
      <c r="J622" s="56">
        <f t="shared" si="4"/>
        <v>0</v>
      </c>
      <c r="K622" s="57">
        <f>($G622+$I622)*THONG_TIN_CHUNG!B$14</f>
        <v>0</v>
      </c>
      <c r="L622" s="58">
        <v>0</v>
      </c>
      <c r="M622" s="59"/>
    </row>
    <row r="623" spans="2:13" ht="96.75" customHeight="1">
      <c r="B623" s="28"/>
      <c r="C623" s="28"/>
      <c r="D623" s="28"/>
      <c r="E623" s="39"/>
      <c r="F623" s="28"/>
      <c r="G623" s="28"/>
      <c r="H623" s="28">
        <v>5</v>
      </c>
      <c r="I623" s="40">
        <f t="shared" si="2"/>
        <v>0</v>
      </c>
      <c r="J623" s="56">
        <f t="shared" si="4"/>
        <v>0</v>
      </c>
      <c r="K623" s="57">
        <f>($G623+$I623)*THONG_TIN_CHUNG!B$14</f>
        <v>0</v>
      </c>
      <c r="L623" s="58">
        <v>0</v>
      </c>
      <c r="M623" s="59"/>
    </row>
    <row r="624" spans="2:13" ht="96.75" customHeight="1">
      <c r="B624" s="28"/>
      <c r="C624" s="28"/>
      <c r="D624" s="28"/>
      <c r="E624" s="39"/>
      <c r="F624" s="28"/>
      <c r="G624" s="28"/>
      <c r="H624" s="28">
        <v>5</v>
      </c>
      <c r="I624" s="40">
        <f t="shared" si="2"/>
        <v>0</v>
      </c>
      <c r="J624" s="56">
        <f t="shared" si="4"/>
        <v>0</v>
      </c>
      <c r="K624" s="57">
        <f>($G624+$I624)*THONG_TIN_CHUNG!B$14</f>
        <v>0</v>
      </c>
      <c r="L624" s="58">
        <v>0</v>
      </c>
      <c r="M624" s="59"/>
    </row>
    <row r="625" spans="2:13" ht="96.75" customHeight="1">
      <c r="B625" s="28"/>
      <c r="C625" s="28"/>
      <c r="D625" s="28"/>
      <c r="E625" s="39"/>
      <c r="F625" s="28"/>
      <c r="G625" s="28"/>
      <c r="H625" s="28">
        <v>5</v>
      </c>
      <c r="I625" s="40">
        <f t="shared" si="2"/>
        <v>0</v>
      </c>
      <c r="J625" s="56">
        <f t="shared" si="4"/>
        <v>0</v>
      </c>
      <c r="K625" s="57">
        <f>($G625+$I625)*THONG_TIN_CHUNG!B$14</f>
        <v>0</v>
      </c>
      <c r="L625" s="58">
        <v>0</v>
      </c>
      <c r="M625" s="59"/>
    </row>
    <row r="626" spans="2:13" ht="96.75" customHeight="1">
      <c r="B626" s="28"/>
      <c r="C626" s="28"/>
      <c r="D626" s="28"/>
      <c r="E626" s="39"/>
      <c r="F626" s="28"/>
      <c r="G626" s="28"/>
      <c r="H626" s="28">
        <v>5</v>
      </c>
      <c r="I626" s="40">
        <f t="shared" si="2"/>
        <v>0</v>
      </c>
      <c r="J626" s="56">
        <f t="shared" si="4"/>
        <v>0</v>
      </c>
      <c r="K626" s="57">
        <f>($G626+$I626)*THONG_TIN_CHUNG!B$14</f>
        <v>0</v>
      </c>
      <c r="L626" s="58">
        <v>0</v>
      </c>
      <c r="M626" s="59"/>
    </row>
    <row r="627" spans="2:13" ht="96.75" customHeight="1">
      <c r="B627" s="28"/>
      <c r="C627" s="28"/>
      <c r="D627" s="28"/>
      <c r="E627" s="39"/>
      <c r="F627" s="28"/>
      <c r="G627" s="28"/>
      <c r="H627" s="28">
        <v>5</v>
      </c>
      <c r="I627" s="40">
        <f t="shared" si="2"/>
        <v>0</v>
      </c>
      <c r="J627" s="56">
        <f t="shared" si="4"/>
        <v>0</v>
      </c>
      <c r="K627" s="57">
        <f>($G627+$I627)*THONG_TIN_CHUNG!B$14</f>
        <v>0</v>
      </c>
      <c r="L627" s="58">
        <v>0</v>
      </c>
      <c r="M627" s="59"/>
    </row>
    <row r="628" spans="2:13" ht="96.75" customHeight="1">
      <c r="B628" s="28"/>
      <c r="C628" s="28"/>
      <c r="D628" s="28"/>
      <c r="E628" s="39"/>
      <c r="F628" s="28"/>
      <c r="G628" s="28"/>
      <c r="H628" s="28">
        <v>5</v>
      </c>
      <c r="I628" s="40">
        <f t="shared" si="2"/>
        <v>0</v>
      </c>
      <c r="J628" s="56">
        <f t="shared" si="4"/>
        <v>0</v>
      </c>
      <c r="K628" s="57">
        <f>($G628+$I628)*THONG_TIN_CHUNG!B$14</f>
        <v>0</v>
      </c>
      <c r="L628" s="58">
        <v>0</v>
      </c>
      <c r="M628" s="59"/>
    </row>
    <row r="629" spans="2:13" ht="96.75" customHeight="1">
      <c r="B629" s="28"/>
      <c r="C629" s="28"/>
      <c r="D629" s="28"/>
      <c r="E629" s="39"/>
      <c r="F629" s="28"/>
      <c r="G629" s="28"/>
      <c r="H629" s="28">
        <v>5</v>
      </c>
      <c r="I629" s="40">
        <f t="shared" si="2"/>
        <v>0</v>
      </c>
      <c r="J629" s="56">
        <f t="shared" si="4"/>
        <v>0</v>
      </c>
      <c r="K629" s="57">
        <f>($G629+$I629)*THONG_TIN_CHUNG!B$14</f>
        <v>0</v>
      </c>
      <c r="L629" s="58">
        <v>0</v>
      </c>
      <c r="M629" s="59"/>
    </row>
    <row r="630" spans="2:13" ht="96.75" customHeight="1">
      <c r="B630" s="28"/>
      <c r="C630" s="28"/>
      <c r="D630" s="28"/>
      <c r="E630" s="39"/>
      <c r="F630" s="28"/>
      <c r="G630" s="28"/>
      <c r="H630" s="28">
        <v>5</v>
      </c>
      <c r="I630" s="40">
        <f t="shared" si="2"/>
        <v>0</v>
      </c>
      <c r="J630" s="56">
        <f t="shared" si="4"/>
        <v>0</v>
      </c>
      <c r="K630" s="57">
        <f>($G630+$I630)*THONG_TIN_CHUNG!B$14</f>
        <v>0</v>
      </c>
      <c r="L630" s="58">
        <v>0</v>
      </c>
      <c r="M630" s="59"/>
    </row>
    <row r="631" spans="2:13" ht="96.75" customHeight="1">
      <c r="B631" s="28"/>
      <c r="C631" s="28"/>
      <c r="D631" s="28"/>
      <c r="E631" s="39"/>
      <c r="F631" s="28"/>
      <c r="G631" s="28"/>
      <c r="H631" s="28">
        <v>5</v>
      </c>
      <c r="I631" s="40">
        <f t="shared" si="2"/>
        <v>0</v>
      </c>
      <c r="J631" s="56">
        <f t="shared" si="4"/>
        <v>0</v>
      </c>
      <c r="K631" s="57">
        <f>($G631+$I631)*THONG_TIN_CHUNG!B$14</f>
        <v>0</v>
      </c>
      <c r="L631" s="58">
        <v>0</v>
      </c>
      <c r="M631" s="59"/>
    </row>
    <row r="632" spans="2:13" ht="96.75" customHeight="1">
      <c r="B632" s="28"/>
      <c r="C632" s="28"/>
      <c r="D632" s="28"/>
      <c r="E632" s="39"/>
      <c r="F632" s="28"/>
      <c r="G632" s="28"/>
      <c r="H632" s="28">
        <v>5</v>
      </c>
      <c r="I632" s="40">
        <f t="shared" si="2"/>
        <v>0</v>
      </c>
      <c r="J632" s="56">
        <f t="shared" si="4"/>
        <v>0</v>
      </c>
      <c r="K632" s="57">
        <f>($G632+$I632)*THONG_TIN_CHUNG!B$14</f>
        <v>0</v>
      </c>
      <c r="L632" s="58">
        <v>0</v>
      </c>
      <c r="M632" s="59"/>
    </row>
    <row r="633" spans="2:13" ht="96.75" customHeight="1">
      <c r="B633" s="28"/>
      <c r="C633" s="28"/>
      <c r="D633" s="28"/>
      <c r="E633" s="39"/>
      <c r="F633" s="28"/>
      <c r="G633" s="28"/>
      <c r="H633" s="28">
        <v>5</v>
      </c>
      <c r="I633" s="40">
        <f t="shared" si="2"/>
        <v>0</v>
      </c>
      <c r="J633" s="56">
        <f t="shared" si="4"/>
        <v>0</v>
      </c>
      <c r="K633" s="57">
        <f>($G633+$I633)*THONG_TIN_CHUNG!B$14</f>
        <v>0</v>
      </c>
      <c r="L633" s="58">
        <v>0</v>
      </c>
      <c r="M633" s="59"/>
    </row>
    <row r="634" spans="2:13" ht="96.75" customHeight="1">
      <c r="B634" s="28"/>
      <c r="C634" s="28"/>
      <c r="D634" s="28"/>
      <c r="E634" s="39"/>
      <c r="F634" s="28"/>
      <c r="G634" s="28"/>
      <c r="H634" s="28">
        <v>5</v>
      </c>
      <c r="I634" s="40">
        <f t="shared" si="2"/>
        <v>0</v>
      </c>
      <c r="J634" s="56">
        <f t="shared" si="4"/>
        <v>0</v>
      </c>
      <c r="K634" s="57">
        <f>($G634+$I634)*THONG_TIN_CHUNG!B$14</f>
        <v>0</v>
      </c>
      <c r="L634" s="58">
        <v>0</v>
      </c>
      <c r="M634" s="59"/>
    </row>
    <row r="635" spans="2:13" ht="96.75" customHeight="1">
      <c r="B635" s="28"/>
      <c r="C635" s="28"/>
      <c r="D635" s="28"/>
      <c r="E635" s="39"/>
      <c r="F635" s="28"/>
      <c r="G635" s="28"/>
      <c r="H635" s="28">
        <v>5</v>
      </c>
      <c r="I635" s="40">
        <f t="shared" si="2"/>
        <v>0</v>
      </c>
      <c r="J635" s="56">
        <f t="shared" si="4"/>
        <v>0</v>
      </c>
      <c r="K635" s="57">
        <f>($G635+$I635)*THONG_TIN_CHUNG!B$14</f>
        <v>0</v>
      </c>
      <c r="L635" s="58">
        <v>0</v>
      </c>
      <c r="M635" s="59"/>
    </row>
    <row r="636" spans="2:13" ht="96.75" customHeight="1">
      <c r="B636" s="28"/>
      <c r="C636" s="28"/>
      <c r="D636" s="28"/>
      <c r="E636" s="39"/>
      <c r="F636" s="28"/>
      <c r="G636" s="28"/>
      <c r="H636" s="28">
        <v>5</v>
      </c>
      <c r="I636" s="40">
        <f t="shared" si="2"/>
        <v>0</v>
      </c>
      <c r="J636" s="56">
        <f t="shared" si="4"/>
        <v>0</v>
      </c>
      <c r="K636" s="57">
        <f>($G636+$I636)*THONG_TIN_CHUNG!B$14</f>
        <v>0</v>
      </c>
      <c r="L636" s="58">
        <v>0</v>
      </c>
      <c r="M636" s="59"/>
    </row>
    <row r="637" spans="2:13" ht="96.75" customHeight="1">
      <c r="B637" s="28"/>
      <c r="C637" s="28"/>
      <c r="D637" s="28"/>
      <c r="E637" s="39"/>
      <c r="F637" s="28"/>
      <c r="G637" s="28"/>
      <c r="H637" s="28">
        <v>5</v>
      </c>
      <c r="I637" s="40">
        <f t="shared" si="2"/>
        <v>0</v>
      </c>
      <c r="J637" s="56">
        <f t="shared" si="4"/>
        <v>0</v>
      </c>
      <c r="K637" s="57">
        <f>($G637+$I637)*THONG_TIN_CHUNG!B$14</f>
        <v>0</v>
      </c>
      <c r="L637" s="58">
        <v>0</v>
      </c>
      <c r="M637" s="59"/>
    </row>
    <row r="638" spans="2:13" ht="96.75" customHeight="1">
      <c r="B638" s="28"/>
      <c r="C638" s="28"/>
      <c r="D638" s="28"/>
      <c r="E638" s="39"/>
      <c r="F638" s="28"/>
      <c r="G638" s="28"/>
      <c r="H638" s="28">
        <v>5</v>
      </c>
      <c r="I638" s="40">
        <f t="shared" si="2"/>
        <v>0</v>
      </c>
      <c r="J638" s="56">
        <f t="shared" si="4"/>
        <v>0</v>
      </c>
      <c r="K638" s="57">
        <f>($G638+$I638)*THONG_TIN_CHUNG!B$14</f>
        <v>0</v>
      </c>
      <c r="L638" s="58">
        <v>0</v>
      </c>
      <c r="M638" s="59"/>
    </row>
    <row r="639" spans="2:13" ht="96.75" customHeight="1">
      <c r="B639" s="28"/>
      <c r="C639" s="28"/>
      <c r="D639" s="28"/>
      <c r="E639" s="39"/>
      <c r="F639" s="28"/>
      <c r="G639" s="28"/>
      <c r="H639" s="28">
        <v>5</v>
      </c>
      <c r="I639" s="40">
        <f t="shared" si="2"/>
        <v>0</v>
      </c>
      <c r="J639" s="56">
        <f t="shared" si="4"/>
        <v>0</v>
      </c>
      <c r="K639" s="57">
        <f>($G639+$I639)*THONG_TIN_CHUNG!B$14</f>
        <v>0</v>
      </c>
      <c r="L639" s="58">
        <v>0</v>
      </c>
      <c r="M639" s="59"/>
    </row>
    <row r="640" spans="2:13" ht="96.75" customHeight="1">
      <c r="B640" s="28"/>
      <c r="C640" s="28"/>
      <c r="D640" s="28"/>
      <c r="E640" s="39"/>
      <c r="F640" s="28"/>
      <c r="G640" s="28"/>
      <c r="H640" s="28">
        <v>5</v>
      </c>
      <c r="I640" s="40">
        <f t="shared" si="2"/>
        <v>0</v>
      </c>
      <c r="J640" s="56">
        <f t="shared" si="4"/>
        <v>0</v>
      </c>
      <c r="K640" s="57">
        <f>($G640+$I640)*THONG_TIN_CHUNG!B$14</f>
        <v>0</v>
      </c>
      <c r="L640" s="58">
        <v>0</v>
      </c>
      <c r="M640" s="59"/>
    </row>
    <row r="641" spans="2:13" ht="96.75" customHeight="1">
      <c r="B641" s="28"/>
      <c r="C641" s="28"/>
      <c r="D641" s="28"/>
      <c r="E641" s="39"/>
      <c r="F641" s="28"/>
      <c r="G641" s="28"/>
      <c r="H641" s="28">
        <v>5</v>
      </c>
      <c r="I641" s="40">
        <f t="shared" si="2"/>
        <v>0</v>
      </c>
      <c r="J641" s="56">
        <f t="shared" si="4"/>
        <v>0</v>
      </c>
      <c r="K641" s="57">
        <f>($G641+$I641)*THONG_TIN_CHUNG!B$14</f>
        <v>0</v>
      </c>
      <c r="L641" s="58">
        <v>0</v>
      </c>
      <c r="M641" s="59"/>
    </row>
    <row r="642" spans="2:13" ht="96.75" customHeight="1">
      <c r="B642" s="28"/>
      <c r="C642" s="28"/>
      <c r="D642" s="28"/>
      <c r="E642" s="39"/>
      <c r="F642" s="28"/>
      <c r="G642" s="28"/>
      <c r="H642" s="28">
        <v>5</v>
      </c>
      <c r="I642" s="40">
        <f t="shared" si="2"/>
        <v>0</v>
      </c>
      <c r="J642" s="56">
        <f t="shared" si="4"/>
        <v>0</v>
      </c>
      <c r="K642" s="57">
        <f>($G642+$I642)*THONG_TIN_CHUNG!B$14</f>
        <v>0</v>
      </c>
      <c r="L642" s="58">
        <v>0</v>
      </c>
      <c r="M642" s="59"/>
    </row>
    <row r="643" spans="2:13" ht="96.75" customHeight="1">
      <c r="B643" s="28"/>
      <c r="C643" s="28"/>
      <c r="D643" s="28"/>
      <c r="E643" s="39"/>
      <c r="F643" s="28"/>
      <c r="G643" s="28"/>
      <c r="H643" s="28">
        <v>5</v>
      </c>
      <c r="I643" s="40">
        <f t="shared" si="2"/>
        <v>0</v>
      </c>
      <c r="J643" s="56">
        <f t="shared" si="4"/>
        <v>0</v>
      </c>
      <c r="K643" s="57">
        <f>($G643+$I643)*THONG_TIN_CHUNG!B$14</f>
        <v>0</v>
      </c>
      <c r="L643" s="58">
        <v>0</v>
      </c>
      <c r="M643" s="59"/>
    </row>
    <row r="644" spans="2:13" ht="96.75" customHeight="1">
      <c r="B644" s="28"/>
      <c r="C644" s="28"/>
      <c r="D644" s="28"/>
      <c r="E644" s="39"/>
      <c r="F644" s="28"/>
      <c r="G644" s="28"/>
      <c r="H644" s="28">
        <v>5</v>
      </c>
      <c r="I644" s="40">
        <f t="shared" si="2"/>
        <v>0</v>
      </c>
      <c r="J644" s="56">
        <f t="shared" si="4"/>
        <v>0</v>
      </c>
      <c r="K644" s="57">
        <f>($G644+$I644)*THONG_TIN_CHUNG!B$14</f>
        <v>0</v>
      </c>
      <c r="L644" s="58">
        <v>0</v>
      </c>
      <c r="M644" s="59"/>
    </row>
    <row r="645" spans="2:13" ht="96.75" customHeight="1">
      <c r="B645" s="28"/>
      <c r="C645" s="28"/>
      <c r="D645" s="28"/>
      <c r="E645" s="39"/>
      <c r="F645" s="28"/>
      <c r="G645" s="28"/>
      <c r="H645" s="28">
        <v>5</v>
      </c>
      <c r="I645" s="40">
        <f t="shared" si="2"/>
        <v>0</v>
      </c>
      <c r="J645" s="56">
        <f t="shared" si="4"/>
        <v>0</v>
      </c>
      <c r="K645" s="57">
        <f>($G645+$I645)*THONG_TIN_CHUNG!B$14</f>
        <v>0</v>
      </c>
      <c r="L645" s="58">
        <v>0</v>
      </c>
      <c r="M645" s="59"/>
    </row>
    <row r="646" spans="2:13" ht="96.75" customHeight="1">
      <c r="B646" s="28"/>
      <c r="C646" s="28"/>
      <c r="D646" s="28"/>
      <c r="E646" s="39"/>
      <c r="F646" s="28"/>
      <c r="G646" s="28"/>
      <c r="H646" s="28">
        <v>5</v>
      </c>
      <c r="I646" s="40">
        <f t="shared" si="2"/>
        <v>0</v>
      </c>
      <c r="J646" s="56">
        <f t="shared" si="4"/>
        <v>0</v>
      </c>
      <c r="K646" s="57">
        <f>($G646+$I646)*THONG_TIN_CHUNG!B$14</f>
        <v>0</v>
      </c>
      <c r="L646" s="58">
        <v>0</v>
      </c>
      <c r="M646" s="59"/>
    </row>
    <row r="647" spans="2:13" ht="96.75" customHeight="1">
      <c r="B647" s="28"/>
      <c r="C647" s="28"/>
      <c r="D647" s="28"/>
      <c r="E647" s="39"/>
      <c r="F647" s="28"/>
      <c r="G647" s="28"/>
      <c r="H647" s="28">
        <v>5</v>
      </c>
      <c r="I647" s="40">
        <f t="shared" si="2"/>
        <v>0</v>
      </c>
      <c r="J647" s="56">
        <f t="shared" si="4"/>
        <v>0</v>
      </c>
      <c r="K647" s="57">
        <f>($G647+$I647)*THONG_TIN_CHUNG!B$14</f>
        <v>0</v>
      </c>
      <c r="L647" s="58">
        <v>0</v>
      </c>
      <c r="M647" s="59"/>
    </row>
    <row r="648" spans="2:13" ht="96.75" customHeight="1">
      <c r="B648" s="28"/>
      <c r="C648" s="28"/>
      <c r="D648" s="28"/>
      <c r="E648" s="39"/>
      <c r="F648" s="28"/>
      <c r="G648" s="28"/>
      <c r="H648" s="28">
        <v>5</v>
      </c>
      <c r="I648" s="40">
        <f t="shared" si="2"/>
        <v>0</v>
      </c>
      <c r="J648" s="56">
        <f t="shared" si="4"/>
        <v>0</v>
      </c>
      <c r="K648" s="57">
        <f>($G648+$I648)*THONG_TIN_CHUNG!B$14</f>
        <v>0</v>
      </c>
      <c r="L648" s="58">
        <v>0</v>
      </c>
      <c r="M648" s="59"/>
    </row>
    <row r="649" spans="2:13" ht="96.75" customHeight="1">
      <c r="B649" s="28"/>
      <c r="C649" s="28"/>
      <c r="D649" s="28"/>
      <c r="E649" s="39"/>
      <c r="F649" s="28"/>
      <c r="G649" s="28"/>
      <c r="H649" s="28">
        <v>5</v>
      </c>
      <c r="I649" s="40">
        <f t="shared" si="2"/>
        <v>0</v>
      </c>
      <c r="J649" s="56">
        <f t="shared" si="4"/>
        <v>0</v>
      </c>
      <c r="K649" s="57">
        <f>($G649+$I649)*THONG_TIN_CHUNG!B$14</f>
        <v>0</v>
      </c>
      <c r="L649" s="58">
        <v>0</v>
      </c>
      <c r="M649" s="59"/>
    </row>
    <row r="650" spans="2:13" ht="96.75" customHeight="1">
      <c r="B650" s="28"/>
      <c r="C650" s="28"/>
      <c r="D650" s="28"/>
      <c r="E650" s="39"/>
      <c r="F650" s="28"/>
      <c r="G650" s="28"/>
      <c r="H650" s="28">
        <v>5</v>
      </c>
      <c r="I650" s="40">
        <f t="shared" si="2"/>
        <v>0</v>
      </c>
      <c r="J650" s="56">
        <f t="shared" si="4"/>
        <v>0</v>
      </c>
      <c r="K650" s="57">
        <f>($G650+$I650)*THONG_TIN_CHUNG!B$14</f>
        <v>0</v>
      </c>
      <c r="L650" s="58">
        <v>0</v>
      </c>
      <c r="M650" s="59"/>
    </row>
    <row r="651" spans="2:13" ht="96.75" customHeight="1">
      <c r="B651" s="28"/>
      <c r="C651" s="28"/>
      <c r="D651" s="28"/>
      <c r="E651" s="39"/>
      <c r="F651" s="28"/>
      <c r="G651" s="28"/>
      <c r="H651" s="28">
        <v>5</v>
      </c>
      <c r="I651" s="40">
        <f t="shared" si="2"/>
        <v>0</v>
      </c>
      <c r="J651" s="56">
        <f t="shared" si="4"/>
        <v>0</v>
      </c>
      <c r="K651" s="57">
        <f>($G651+$I651)*THONG_TIN_CHUNG!B$14</f>
        <v>0</v>
      </c>
      <c r="L651" s="58">
        <v>0</v>
      </c>
      <c r="M651" s="59"/>
    </row>
    <row r="652" spans="2:13" ht="96.75" customHeight="1">
      <c r="B652" s="28"/>
      <c r="C652" s="28"/>
      <c r="D652" s="28"/>
      <c r="E652" s="39"/>
      <c r="F652" s="28"/>
      <c r="G652" s="28"/>
      <c r="H652" s="28">
        <v>5</v>
      </c>
      <c r="I652" s="40">
        <f t="shared" si="2"/>
        <v>0</v>
      </c>
      <c r="J652" s="56">
        <f t="shared" si="4"/>
        <v>0</v>
      </c>
      <c r="K652" s="57">
        <f>($G652+$I652)*THONG_TIN_CHUNG!B$14</f>
        <v>0</v>
      </c>
      <c r="L652" s="58">
        <v>0</v>
      </c>
      <c r="M652" s="59"/>
    </row>
    <row r="653" spans="2:13" ht="96.75" customHeight="1">
      <c r="B653" s="28"/>
      <c r="C653" s="28"/>
      <c r="D653" s="28"/>
      <c r="E653" s="39"/>
      <c r="F653" s="28"/>
      <c r="G653" s="28"/>
      <c r="H653" s="28">
        <v>5</v>
      </c>
      <c r="I653" s="40">
        <f t="shared" si="2"/>
        <v>0</v>
      </c>
      <c r="J653" s="56">
        <f t="shared" si="4"/>
        <v>0</v>
      </c>
      <c r="K653" s="57">
        <f>($G653+$I653)*THONG_TIN_CHUNG!B$14</f>
        <v>0</v>
      </c>
      <c r="L653" s="58">
        <v>0</v>
      </c>
      <c r="M653" s="59"/>
    </row>
    <row r="654" spans="2:13" ht="96.75" customHeight="1">
      <c r="B654" s="28"/>
      <c r="C654" s="28"/>
      <c r="D654" s="28"/>
      <c r="E654" s="39"/>
      <c r="F654" s="28"/>
      <c r="G654" s="28"/>
      <c r="H654" s="28">
        <v>5</v>
      </c>
      <c r="I654" s="40">
        <f t="shared" si="2"/>
        <v>0</v>
      </c>
      <c r="J654" s="56">
        <f t="shared" si="4"/>
        <v>0</v>
      </c>
      <c r="K654" s="57">
        <f>($G654+$I654)*THONG_TIN_CHUNG!B$14</f>
        <v>0</v>
      </c>
      <c r="L654" s="58">
        <v>0</v>
      </c>
      <c r="M654" s="59"/>
    </row>
    <row r="655" spans="2:13" ht="96.75" customHeight="1">
      <c r="B655" s="28"/>
      <c r="C655" s="28"/>
      <c r="D655" s="28"/>
      <c r="E655" s="39"/>
      <c r="F655" s="28"/>
      <c r="G655" s="28"/>
      <c r="H655" s="28">
        <v>5</v>
      </c>
      <c r="I655" s="40">
        <f t="shared" si="2"/>
        <v>0</v>
      </c>
      <c r="J655" s="56">
        <f t="shared" si="4"/>
        <v>0</v>
      </c>
      <c r="K655" s="57">
        <f>($G655+$I655)*THONG_TIN_CHUNG!B$14</f>
        <v>0</v>
      </c>
      <c r="L655" s="58">
        <v>0</v>
      </c>
      <c r="M655" s="59"/>
    </row>
    <row r="656" spans="2:13" ht="96.75" customHeight="1">
      <c r="B656" s="28"/>
      <c r="C656" s="28"/>
      <c r="D656" s="28"/>
      <c r="E656" s="39"/>
      <c r="F656" s="28"/>
      <c r="G656" s="28"/>
      <c r="H656" s="28">
        <v>5</v>
      </c>
      <c r="I656" s="40">
        <f t="shared" si="2"/>
        <v>0</v>
      </c>
      <c r="J656" s="56">
        <f t="shared" si="4"/>
        <v>0</v>
      </c>
      <c r="K656" s="57">
        <f>($G656+$I656)*THONG_TIN_CHUNG!B$14</f>
        <v>0</v>
      </c>
      <c r="L656" s="58">
        <v>0</v>
      </c>
      <c r="M656" s="59"/>
    </row>
    <row r="657" spans="2:13" ht="96.75" customHeight="1">
      <c r="B657" s="28"/>
      <c r="C657" s="28"/>
      <c r="D657" s="28"/>
      <c r="E657" s="39"/>
      <c r="F657" s="28"/>
      <c r="G657" s="28"/>
      <c r="H657" s="28">
        <v>5</v>
      </c>
      <c r="I657" s="40">
        <f t="shared" si="2"/>
        <v>0</v>
      </c>
      <c r="J657" s="56">
        <f t="shared" si="4"/>
        <v>0</v>
      </c>
      <c r="K657" s="57">
        <f>($G657+$I657)*THONG_TIN_CHUNG!B$14</f>
        <v>0</v>
      </c>
      <c r="L657" s="58">
        <v>0</v>
      </c>
      <c r="M657" s="59"/>
    </row>
    <row r="658" spans="2:13" ht="96.75" customHeight="1">
      <c r="B658" s="28"/>
      <c r="C658" s="28"/>
      <c r="D658" s="28"/>
      <c r="E658" s="39"/>
      <c r="F658" s="28"/>
      <c r="G658" s="28"/>
      <c r="H658" s="28">
        <v>5</v>
      </c>
      <c r="I658" s="40">
        <f t="shared" si="2"/>
        <v>0</v>
      </c>
      <c r="J658" s="56">
        <f t="shared" si="4"/>
        <v>0</v>
      </c>
      <c r="K658" s="57">
        <f>($G658+$I658)*THONG_TIN_CHUNG!B$14</f>
        <v>0</v>
      </c>
      <c r="L658" s="58">
        <v>0</v>
      </c>
      <c r="M658" s="59"/>
    </row>
    <row r="659" spans="2:13" ht="96.75" customHeight="1">
      <c r="B659" s="28"/>
      <c r="C659" s="28"/>
      <c r="D659" s="28"/>
      <c r="E659" s="39"/>
      <c r="F659" s="28"/>
      <c r="G659" s="28"/>
      <c r="H659" s="28">
        <v>5</v>
      </c>
      <c r="I659" s="40">
        <f t="shared" si="2"/>
        <v>0</v>
      </c>
      <c r="J659" s="56">
        <f t="shared" si="4"/>
        <v>0</v>
      </c>
      <c r="K659" s="57">
        <f>($G659+$I659)*THONG_TIN_CHUNG!B$14</f>
        <v>0</v>
      </c>
      <c r="L659" s="58">
        <v>0</v>
      </c>
      <c r="M659" s="59"/>
    </row>
    <row r="660" spans="2:13" ht="96.75" customHeight="1">
      <c r="B660" s="28"/>
      <c r="C660" s="28"/>
      <c r="D660" s="28"/>
      <c r="E660" s="39"/>
      <c r="F660" s="28"/>
      <c r="G660" s="28"/>
      <c r="H660" s="28">
        <v>5</v>
      </c>
      <c r="I660" s="40">
        <f t="shared" si="2"/>
        <v>0</v>
      </c>
      <c r="J660" s="56">
        <f t="shared" si="4"/>
        <v>0</v>
      </c>
      <c r="K660" s="57">
        <f>($G660+$I660)*THONG_TIN_CHUNG!B$14</f>
        <v>0</v>
      </c>
      <c r="L660" s="58">
        <v>0</v>
      </c>
      <c r="M660" s="59"/>
    </row>
    <row r="661" spans="2:13" ht="96.75" customHeight="1">
      <c r="B661" s="28"/>
      <c r="C661" s="28"/>
      <c r="D661" s="28"/>
      <c r="E661" s="39"/>
      <c r="F661" s="28"/>
      <c r="G661" s="28"/>
      <c r="H661" s="28">
        <v>5</v>
      </c>
      <c r="I661" s="40">
        <f t="shared" si="2"/>
        <v>0</v>
      </c>
      <c r="J661" s="56">
        <f t="shared" si="4"/>
        <v>0</v>
      </c>
      <c r="K661" s="57">
        <f>($G661+$I661)*THONG_TIN_CHUNG!B$14</f>
        <v>0</v>
      </c>
      <c r="L661" s="58">
        <v>0</v>
      </c>
      <c r="M661" s="59"/>
    </row>
    <row r="662" spans="2:13" ht="96.75" customHeight="1">
      <c r="B662" s="28"/>
      <c r="C662" s="28"/>
      <c r="D662" s="28"/>
      <c r="E662" s="39"/>
      <c r="F662" s="28"/>
      <c r="G662" s="28"/>
      <c r="H662" s="28">
        <v>5</v>
      </c>
      <c r="I662" s="40">
        <f t="shared" si="2"/>
        <v>0</v>
      </c>
      <c r="J662" s="56">
        <f t="shared" si="4"/>
        <v>0</v>
      </c>
      <c r="K662" s="57">
        <f>($G662+$I662)*THONG_TIN_CHUNG!B$14</f>
        <v>0</v>
      </c>
      <c r="L662" s="58">
        <v>0</v>
      </c>
      <c r="M662" s="59"/>
    </row>
    <row r="663" spans="2:13" ht="96.75" customHeight="1">
      <c r="B663" s="28"/>
      <c r="C663" s="28"/>
      <c r="D663" s="28"/>
      <c r="E663" s="39"/>
      <c r="F663" s="28"/>
      <c r="G663" s="28"/>
      <c r="H663" s="28">
        <v>5</v>
      </c>
      <c r="I663" s="40">
        <f t="shared" si="2"/>
        <v>0</v>
      </c>
      <c r="J663" s="56">
        <f t="shared" si="4"/>
        <v>0</v>
      </c>
      <c r="K663" s="57">
        <f>($G663+$I663)*THONG_TIN_CHUNG!B$14</f>
        <v>0</v>
      </c>
      <c r="L663" s="58">
        <v>0</v>
      </c>
      <c r="M663" s="59"/>
    </row>
    <row r="664" spans="2:13" ht="96.75" customHeight="1">
      <c r="B664" s="28"/>
      <c r="C664" s="28"/>
      <c r="D664" s="28"/>
      <c r="E664" s="39"/>
      <c r="F664" s="28"/>
      <c r="G664" s="28"/>
      <c r="H664" s="28">
        <v>5</v>
      </c>
      <c r="I664" s="40">
        <f t="shared" si="2"/>
        <v>0</v>
      </c>
      <c r="J664" s="56">
        <f t="shared" si="4"/>
        <v>0</v>
      </c>
      <c r="K664" s="57">
        <f>($G664+$I664)*THONG_TIN_CHUNG!B$14</f>
        <v>0</v>
      </c>
      <c r="L664" s="58">
        <v>0</v>
      </c>
      <c r="M664" s="59"/>
    </row>
    <row r="665" spans="2:13" ht="96.75" customHeight="1">
      <c r="B665" s="28"/>
      <c r="C665" s="28"/>
      <c r="D665" s="28"/>
      <c r="E665" s="39"/>
      <c r="F665" s="28"/>
      <c r="G665" s="28"/>
      <c r="H665" s="28">
        <v>5</v>
      </c>
      <c r="I665" s="40">
        <f t="shared" si="2"/>
        <v>0</v>
      </c>
      <c r="J665" s="56">
        <f t="shared" si="4"/>
        <v>0</v>
      </c>
      <c r="K665" s="57">
        <f>($G665+$I665)*THONG_TIN_CHUNG!B$14</f>
        <v>0</v>
      </c>
      <c r="L665" s="58">
        <v>0</v>
      </c>
      <c r="M665" s="59"/>
    </row>
    <row r="666" spans="2:13" ht="96.75" customHeight="1">
      <c r="B666" s="28"/>
      <c r="C666" s="28"/>
      <c r="D666" s="28"/>
      <c r="E666" s="39"/>
      <c r="F666" s="28"/>
      <c r="G666" s="28"/>
      <c r="H666" s="28">
        <v>5</v>
      </c>
      <c r="I666" s="40">
        <f t="shared" si="2"/>
        <v>0</v>
      </c>
      <c r="J666" s="56">
        <f t="shared" si="4"/>
        <v>0</v>
      </c>
      <c r="K666" s="57">
        <f>($G666+$I666)*THONG_TIN_CHUNG!B$14</f>
        <v>0</v>
      </c>
      <c r="L666" s="58">
        <v>0</v>
      </c>
      <c r="M666" s="59"/>
    </row>
    <row r="667" spans="2:13" ht="96.75" customHeight="1">
      <c r="B667" s="28"/>
      <c r="C667" s="28"/>
      <c r="D667" s="28"/>
      <c r="E667" s="39"/>
      <c r="F667" s="28"/>
      <c r="G667" s="28"/>
      <c r="H667" s="28">
        <v>5</v>
      </c>
      <c r="I667" s="40">
        <f t="shared" si="2"/>
        <v>0</v>
      </c>
      <c r="J667" s="56">
        <f t="shared" si="4"/>
        <v>0</v>
      </c>
      <c r="K667" s="57">
        <f>($G667+$I667)*THONG_TIN_CHUNG!B$14</f>
        <v>0</v>
      </c>
      <c r="L667" s="58">
        <v>0</v>
      </c>
      <c r="M667" s="59"/>
    </row>
    <row r="668" spans="2:13" ht="96.75" customHeight="1">
      <c r="B668" s="28"/>
      <c r="C668" s="28"/>
      <c r="D668" s="28"/>
      <c r="E668" s="39"/>
      <c r="F668" s="28"/>
      <c r="G668" s="28"/>
      <c r="H668" s="28">
        <v>5</v>
      </c>
      <c r="I668" s="40">
        <f t="shared" si="2"/>
        <v>0</v>
      </c>
      <c r="J668" s="56">
        <f t="shared" si="4"/>
        <v>0</v>
      </c>
      <c r="K668" s="57">
        <f>($G668+$I668)*THONG_TIN_CHUNG!B$14</f>
        <v>0</v>
      </c>
      <c r="L668" s="58">
        <v>0</v>
      </c>
      <c r="M668" s="59"/>
    </row>
    <row r="669" spans="2:13" ht="96.75" customHeight="1">
      <c r="B669" s="28"/>
      <c r="C669" s="28"/>
      <c r="D669" s="28"/>
      <c r="E669" s="39"/>
      <c r="F669" s="28"/>
      <c r="G669" s="28"/>
      <c r="H669" s="28">
        <v>5</v>
      </c>
      <c r="I669" s="40">
        <f t="shared" si="2"/>
        <v>0</v>
      </c>
      <c r="J669" s="56">
        <f t="shared" si="4"/>
        <v>0</v>
      </c>
      <c r="K669" s="57">
        <f>($G669+$I669)*THONG_TIN_CHUNG!B$14</f>
        <v>0</v>
      </c>
      <c r="L669" s="58">
        <v>0</v>
      </c>
      <c r="M669" s="59"/>
    </row>
    <row r="670" spans="2:13" ht="96.75" customHeight="1">
      <c r="B670" s="28"/>
      <c r="C670" s="28"/>
      <c r="D670" s="28"/>
      <c r="E670" s="39"/>
      <c r="F670" s="28"/>
      <c r="G670" s="28"/>
      <c r="H670" s="28">
        <v>5</v>
      </c>
      <c r="I670" s="40">
        <f t="shared" si="2"/>
        <v>0</v>
      </c>
      <c r="J670" s="56">
        <f t="shared" si="4"/>
        <v>0</v>
      </c>
      <c r="K670" s="57">
        <f>($G670+$I670)*THONG_TIN_CHUNG!B$14</f>
        <v>0</v>
      </c>
      <c r="L670" s="58">
        <v>0</v>
      </c>
      <c r="M670" s="59"/>
    </row>
    <row r="671" spans="2:13" ht="96.75" customHeight="1">
      <c r="B671" s="28"/>
      <c r="C671" s="28"/>
      <c r="D671" s="28"/>
      <c r="E671" s="39"/>
      <c r="F671" s="28"/>
      <c r="G671" s="28"/>
      <c r="H671" s="28">
        <v>5</v>
      </c>
      <c r="I671" s="40">
        <f t="shared" si="2"/>
        <v>0</v>
      </c>
      <c r="J671" s="56">
        <f t="shared" si="4"/>
        <v>0</v>
      </c>
      <c r="K671" s="57">
        <f>($G671+$I671)*THONG_TIN_CHUNG!B$14</f>
        <v>0</v>
      </c>
      <c r="L671" s="58">
        <v>0</v>
      </c>
      <c r="M671" s="59"/>
    </row>
    <row r="672" spans="2:13" ht="96.75" customHeight="1">
      <c r="B672" s="28"/>
      <c r="C672" s="28"/>
      <c r="D672" s="28"/>
      <c r="E672" s="39"/>
      <c r="F672" s="28"/>
      <c r="G672" s="28"/>
      <c r="H672" s="28">
        <v>5</v>
      </c>
      <c r="I672" s="40">
        <f t="shared" si="2"/>
        <v>0</v>
      </c>
      <c r="J672" s="56">
        <f t="shared" si="4"/>
        <v>0</v>
      </c>
      <c r="K672" s="57">
        <f>($G672+$I672)*THONG_TIN_CHUNG!B$14</f>
        <v>0</v>
      </c>
      <c r="L672" s="58">
        <v>0</v>
      </c>
      <c r="M672" s="59"/>
    </row>
    <row r="673" spans="2:13" ht="96.75" customHeight="1">
      <c r="B673" s="28"/>
      <c r="C673" s="28"/>
      <c r="D673" s="28"/>
      <c r="E673" s="39"/>
      <c r="F673" s="28"/>
      <c r="G673" s="28"/>
      <c r="H673" s="28">
        <v>5</v>
      </c>
      <c r="I673" s="40">
        <f t="shared" si="2"/>
        <v>0</v>
      </c>
      <c r="J673" s="56">
        <f t="shared" si="4"/>
        <v>0</v>
      </c>
      <c r="K673" s="57">
        <f>($G673+$I673)*THONG_TIN_CHUNG!B$14</f>
        <v>0</v>
      </c>
      <c r="L673" s="58">
        <v>0</v>
      </c>
      <c r="M673" s="59"/>
    </row>
    <row r="674" spans="2:13" ht="96.75" customHeight="1">
      <c r="B674" s="28"/>
      <c r="C674" s="28"/>
      <c r="D674" s="28"/>
      <c r="E674" s="39"/>
      <c r="F674" s="28"/>
      <c r="G674" s="28"/>
      <c r="H674" s="28">
        <v>5</v>
      </c>
      <c r="I674" s="40">
        <f t="shared" si="2"/>
        <v>0</v>
      </c>
      <c r="J674" s="56">
        <f t="shared" si="4"/>
        <v>0</v>
      </c>
      <c r="K674" s="57">
        <f>($G674+$I674)*THONG_TIN_CHUNG!B$14</f>
        <v>0</v>
      </c>
      <c r="L674" s="58">
        <v>0</v>
      </c>
      <c r="M674" s="59"/>
    </row>
    <row r="675" spans="2:13" ht="96.75" customHeight="1">
      <c r="B675" s="28"/>
      <c r="C675" s="28"/>
      <c r="D675" s="28"/>
      <c r="E675" s="39"/>
      <c r="F675" s="28"/>
      <c r="G675" s="28"/>
      <c r="H675" s="28">
        <v>5</v>
      </c>
      <c r="I675" s="40">
        <f t="shared" si="2"/>
        <v>0</v>
      </c>
      <c r="J675" s="56">
        <f t="shared" si="4"/>
        <v>0</v>
      </c>
      <c r="K675" s="57">
        <f>($G675+$I675)*THONG_TIN_CHUNG!B$14</f>
        <v>0</v>
      </c>
      <c r="L675" s="58">
        <v>0</v>
      </c>
      <c r="M675" s="59"/>
    </row>
    <row r="676" spans="2:13" ht="96.75" customHeight="1">
      <c r="B676" s="28"/>
      <c r="C676" s="28"/>
      <c r="D676" s="28"/>
      <c r="E676" s="39"/>
      <c r="F676" s="28"/>
      <c r="G676" s="28"/>
      <c r="H676" s="28">
        <v>5</v>
      </c>
      <c r="I676" s="40">
        <f t="shared" si="2"/>
        <v>0</v>
      </c>
      <c r="J676" s="56">
        <f t="shared" si="4"/>
        <v>0</v>
      </c>
      <c r="K676" s="57">
        <f>($G676+$I676)*THONG_TIN_CHUNG!B$14</f>
        <v>0</v>
      </c>
      <c r="L676" s="58">
        <v>0</v>
      </c>
      <c r="M676" s="59"/>
    </row>
    <row r="677" spans="2:13" ht="96.75" customHeight="1">
      <c r="B677" s="28"/>
      <c r="C677" s="28"/>
      <c r="D677" s="28"/>
      <c r="E677" s="39"/>
      <c r="F677" s="28"/>
      <c r="G677" s="28"/>
      <c r="H677" s="28">
        <v>5</v>
      </c>
      <c r="I677" s="40">
        <f t="shared" si="2"/>
        <v>0</v>
      </c>
      <c r="J677" s="56">
        <f t="shared" si="4"/>
        <v>0</v>
      </c>
      <c r="K677" s="57">
        <f>($G677+$I677)*THONG_TIN_CHUNG!B$14</f>
        <v>0</v>
      </c>
      <c r="L677" s="58">
        <v>0</v>
      </c>
      <c r="M677" s="59"/>
    </row>
    <row r="678" spans="2:13" ht="96.75" customHeight="1">
      <c r="B678" s="28"/>
      <c r="C678" s="28"/>
      <c r="D678" s="28"/>
      <c r="E678" s="39"/>
      <c r="F678" s="28"/>
      <c r="G678" s="28"/>
      <c r="H678" s="28">
        <v>5</v>
      </c>
      <c r="I678" s="40">
        <f t="shared" si="2"/>
        <v>0</v>
      </c>
      <c r="J678" s="56">
        <f t="shared" si="4"/>
        <v>0</v>
      </c>
      <c r="K678" s="57">
        <f>($G678+$I678)*THONG_TIN_CHUNG!B$14</f>
        <v>0</v>
      </c>
      <c r="L678" s="58">
        <v>0</v>
      </c>
      <c r="M678" s="59"/>
    </row>
    <row r="679" spans="2:13" ht="96.75" customHeight="1">
      <c r="B679" s="28"/>
      <c r="C679" s="28"/>
      <c r="D679" s="28"/>
      <c r="E679" s="39"/>
      <c r="F679" s="28"/>
      <c r="G679" s="28"/>
      <c r="H679" s="28">
        <v>5</v>
      </c>
      <c r="I679" s="40">
        <f t="shared" si="2"/>
        <v>0</v>
      </c>
      <c r="J679" s="56">
        <f t="shared" si="4"/>
        <v>0</v>
      </c>
      <c r="K679" s="57">
        <f>($G679+$I679)*THONG_TIN_CHUNG!B$14</f>
        <v>0</v>
      </c>
      <c r="L679" s="58">
        <v>0</v>
      </c>
      <c r="M679" s="59"/>
    </row>
    <row r="680" spans="2:13" ht="96.75" customHeight="1">
      <c r="B680" s="28"/>
      <c r="C680" s="28"/>
      <c r="D680" s="28"/>
      <c r="E680" s="39"/>
      <c r="F680" s="28"/>
      <c r="G680" s="28"/>
      <c r="H680" s="28">
        <v>5</v>
      </c>
      <c r="I680" s="40">
        <f t="shared" si="2"/>
        <v>0</v>
      </c>
      <c r="J680" s="56">
        <f t="shared" si="4"/>
        <v>0</v>
      </c>
      <c r="K680" s="57">
        <f>($G680+$I680)*THONG_TIN_CHUNG!B$14</f>
        <v>0</v>
      </c>
      <c r="L680" s="58">
        <v>0</v>
      </c>
      <c r="M680" s="59"/>
    </row>
    <row r="681" spans="2:13" ht="96.75" customHeight="1">
      <c r="B681" s="28"/>
      <c r="C681" s="28"/>
      <c r="D681" s="28"/>
      <c r="E681" s="39"/>
      <c r="F681" s="28"/>
      <c r="G681" s="28"/>
      <c r="H681" s="28">
        <v>5</v>
      </c>
      <c r="I681" s="40">
        <f t="shared" si="2"/>
        <v>0</v>
      </c>
      <c r="J681" s="56">
        <f t="shared" si="4"/>
        <v>0</v>
      </c>
      <c r="K681" s="57">
        <f>($G681+$I681)*THONG_TIN_CHUNG!B$14</f>
        <v>0</v>
      </c>
      <c r="L681" s="58">
        <v>0</v>
      </c>
      <c r="M681" s="59"/>
    </row>
    <row r="682" spans="2:13" ht="96.75" customHeight="1">
      <c r="B682" s="28"/>
      <c r="C682" s="28"/>
      <c r="D682" s="28"/>
      <c r="E682" s="39"/>
      <c r="F682" s="28"/>
      <c r="G682" s="28"/>
      <c r="H682" s="28">
        <v>5</v>
      </c>
      <c r="I682" s="40">
        <f t="shared" si="2"/>
        <v>0</v>
      </c>
      <c r="J682" s="56">
        <f t="shared" si="4"/>
        <v>0</v>
      </c>
      <c r="K682" s="57">
        <f>($G682+$I682)*THONG_TIN_CHUNG!B$14</f>
        <v>0</v>
      </c>
      <c r="L682" s="58">
        <v>0</v>
      </c>
      <c r="M682" s="59"/>
    </row>
    <row r="683" spans="2:13" ht="96.75" customHeight="1">
      <c r="B683" s="28"/>
      <c r="C683" s="28"/>
      <c r="D683" s="28"/>
      <c r="E683" s="39"/>
      <c r="F683" s="28"/>
      <c r="G683" s="28"/>
      <c r="H683" s="28">
        <v>5</v>
      </c>
      <c r="I683" s="40">
        <f t="shared" si="2"/>
        <v>0</v>
      </c>
      <c r="J683" s="56">
        <f t="shared" si="4"/>
        <v>0</v>
      </c>
      <c r="K683" s="57">
        <f>($G683+$I683)*THONG_TIN_CHUNG!B$14</f>
        <v>0</v>
      </c>
      <c r="L683" s="58">
        <v>0</v>
      </c>
      <c r="M683" s="59"/>
    </row>
    <row r="684" spans="2:13" ht="96.75" customHeight="1">
      <c r="B684" s="28"/>
      <c r="C684" s="28"/>
      <c r="D684" s="28"/>
      <c r="E684" s="39"/>
      <c r="F684" s="28"/>
      <c r="G684" s="28"/>
      <c r="H684" s="28">
        <v>5</v>
      </c>
      <c r="I684" s="40">
        <f t="shared" si="2"/>
        <v>0</v>
      </c>
      <c r="J684" s="56">
        <f t="shared" si="4"/>
        <v>0</v>
      </c>
      <c r="K684" s="57">
        <f>($G684+$I684)*THONG_TIN_CHUNG!B$14</f>
        <v>0</v>
      </c>
      <c r="L684" s="58">
        <v>0</v>
      </c>
      <c r="M684" s="59"/>
    </row>
    <row r="685" spans="2:13" ht="96.75" customHeight="1">
      <c r="B685" s="28"/>
      <c r="C685" s="28"/>
      <c r="D685" s="28"/>
      <c r="E685" s="39"/>
      <c r="F685" s="28"/>
      <c r="G685" s="28"/>
      <c r="H685" s="28">
        <v>5</v>
      </c>
      <c r="I685" s="40">
        <f t="shared" si="2"/>
        <v>0</v>
      </c>
      <c r="J685" s="56">
        <f t="shared" si="4"/>
        <v>0</v>
      </c>
      <c r="K685" s="57">
        <f>($G685+$I685)*THONG_TIN_CHUNG!B$14</f>
        <v>0</v>
      </c>
      <c r="L685" s="58">
        <v>0</v>
      </c>
      <c r="M685" s="59"/>
    </row>
    <row r="686" spans="2:13" ht="96.75" customHeight="1">
      <c r="B686" s="28"/>
      <c r="C686" s="28"/>
      <c r="D686" s="28"/>
      <c r="E686" s="39"/>
      <c r="F686" s="28"/>
      <c r="G686" s="28"/>
      <c r="H686" s="28">
        <v>5</v>
      </c>
      <c r="I686" s="40">
        <f t="shared" si="2"/>
        <v>0</v>
      </c>
      <c r="J686" s="56">
        <f t="shared" si="4"/>
        <v>0</v>
      </c>
      <c r="K686" s="57">
        <f>($G686+$I686)*THONG_TIN_CHUNG!B$14</f>
        <v>0</v>
      </c>
      <c r="L686" s="58">
        <v>0</v>
      </c>
      <c r="M686" s="59"/>
    </row>
    <row r="687" spans="2:13" ht="96.75" customHeight="1">
      <c r="B687" s="28"/>
      <c r="C687" s="28"/>
      <c r="D687" s="28"/>
      <c r="E687" s="39"/>
      <c r="F687" s="28"/>
      <c r="G687" s="28"/>
      <c r="H687" s="28">
        <v>5</v>
      </c>
      <c r="I687" s="40">
        <f t="shared" si="2"/>
        <v>0</v>
      </c>
      <c r="J687" s="56">
        <f t="shared" si="4"/>
        <v>0</v>
      </c>
      <c r="K687" s="57">
        <f>($G687+$I687)*THONG_TIN_CHUNG!B$14</f>
        <v>0</v>
      </c>
      <c r="L687" s="58">
        <v>0</v>
      </c>
      <c r="M687" s="59"/>
    </row>
    <row r="688" spans="2:13" ht="96.75" customHeight="1">
      <c r="B688" s="28"/>
      <c r="C688" s="28"/>
      <c r="D688" s="28"/>
      <c r="E688" s="39"/>
      <c r="F688" s="28"/>
      <c r="G688" s="28"/>
      <c r="H688" s="28">
        <v>5</v>
      </c>
      <c r="I688" s="40">
        <f t="shared" si="2"/>
        <v>0</v>
      </c>
      <c r="J688" s="56">
        <f t="shared" si="4"/>
        <v>0</v>
      </c>
      <c r="K688" s="57">
        <f>($G688+$I688)*THONG_TIN_CHUNG!B$14</f>
        <v>0</v>
      </c>
      <c r="L688" s="58">
        <v>0</v>
      </c>
      <c r="M688" s="59"/>
    </row>
    <row r="689" spans="2:13" ht="96.75" customHeight="1">
      <c r="B689" s="28"/>
      <c r="C689" s="28"/>
      <c r="D689" s="28"/>
      <c r="E689" s="39"/>
      <c r="F689" s="28"/>
      <c r="G689" s="28"/>
      <c r="H689" s="28">
        <v>5</v>
      </c>
      <c r="I689" s="40">
        <f t="shared" si="2"/>
        <v>0</v>
      </c>
      <c r="J689" s="56">
        <f t="shared" si="4"/>
        <v>0</v>
      </c>
      <c r="K689" s="57">
        <f>($G689+$I689)*THONG_TIN_CHUNG!B$14</f>
        <v>0</v>
      </c>
      <c r="L689" s="58">
        <v>0</v>
      </c>
      <c r="M689" s="59"/>
    </row>
    <row r="690" spans="2:13" ht="96.75" customHeight="1">
      <c r="B690" s="28"/>
      <c r="C690" s="28"/>
      <c r="D690" s="28"/>
      <c r="E690" s="39"/>
      <c r="F690" s="28"/>
      <c r="G690" s="28"/>
      <c r="H690" s="28">
        <v>5</v>
      </c>
      <c r="I690" s="40">
        <f t="shared" si="2"/>
        <v>0</v>
      </c>
      <c r="J690" s="56">
        <f t="shared" si="4"/>
        <v>0</v>
      </c>
      <c r="K690" s="57">
        <f>($G690+$I690)*THONG_TIN_CHUNG!B$14</f>
        <v>0</v>
      </c>
      <c r="L690" s="58">
        <v>0</v>
      </c>
      <c r="M690" s="59"/>
    </row>
    <row r="691" spans="2:13" ht="96.75" customHeight="1">
      <c r="B691" s="28"/>
      <c r="C691" s="28"/>
      <c r="D691" s="28"/>
      <c r="E691" s="39"/>
      <c r="F691" s="28"/>
      <c r="G691" s="28"/>
      <c r="H691" s="28">
        <v>5</v>
      </c>
      <c r="I691" s="40">
        <f t="shared" si="2"/>
        <v>0</v>
      </c>
      <c r="J691" s="56">
        <f t="shared" si="4"/>
        <v>0</v>
      </c>
      <c r="K691" s="57">
        <f>($G691+$I691)*THONG_TIN_CHUNG!B$14</f>
        <v>0</v>
      </c>
      <c r="L691" s="58">
        <v>0</v>
      </c>
      <c r="M691" s="59"/>
    </row>
    <row r="692" spans="2:13" ht="96.75" customHeight="1">
      <c r="B692" s="28"/>
      <c r="C692" s="28"/>
      <c r="D692" s="28"/>
      <c r="E692" s="39"/>
      <c r="F692" s="28"/>
      <c r="G692" s="28"/>
      <c r="H692" s="28">
        <v>5</v>
      </c>
      <c r="I692" s="40">
        <f t="shared" si="2"/>
        <v>0</v>
      </c>
      <c r="J692" s="56">
        <f t="shared" si="4"/>
        <v>0</v>
      </c>
      <c r="K692" s="57">
        <f>($G692+$I692)*THONG_TIN_CHUNG!B$14</f>
        <v>0</v>
      </c>
      <c r="L692" s="58">
        <v>0</v>
      </c>
      <c r="M692" s="59"/>
    </row>
    <row r="693" spans="2:13" ht="96.75" customHeight="1">
      <c r="B693" s="28"/>
      <c r="C693" s="28"/>
      <c r="D693" s="28"/>
      <c r="E693" s="39"/>
      <c r="F693" s="28"/>
      <c r="G693" s="28"/>
      <c r="H693" s="28">
        <v>5</v>
      </c>
      <c r="I693" s="40">
        <f t="shared" si="2"/>
        <v>0</v>
      </c>
      <c r="J693" s="56">
        <f t="shared" si="4"/>
        <v>0</v>
      </c>
      <c r="K693" s="57">
        <f>($G693+$I693)*THONG_TIN_CHUNG!B$14</f>
        <v>0</v>
      </c>
      <c r="L693" s="58">
        <v>0</v>
      </c>
      <c r="M693" s="59"/>
    </row>
    <row r="694" spans="2:13" ht="96.75" customHeight="1">
      <c r="B694" s="28"/>
      <c r="C694" s="28"/>
      <c r="D694" s="28"/>
      <c r="E694" s="39"/>
      <c r="F694" s="28"/>
      <c r="G694" s="28"/>
      <c r="H694" s="28">
        <v>5</v>
      </c>
      <c r="I694" s="40">
        <f t="shared" si="2"/>
        <v>0</v>
      </c>
      <c r="J694" s="56">
        <f t="shared" si="4"/>
        <v>0</v>
      </c>
      <c r="K694" s="57">
        <f>($G694+$I694)*THONG_TIN_CHUNG!B$14</f>
        <v>0</v>
      </c>
      <c r="L694" s="58">
        <v>0</v>
      </c>
      <c r="M694" s="59"/>
    </row>
    <row r="695" spans="2:13" ht="96.75" customHeight="1">
      <c r="B695" s="28"/>
      <c r="C695" s="28"/>
      <c r="D695" s="28"/>
      <c r="E695" s="39"/>
      <c r="F695" s="28"/>
      <c r="G695" s="28"/>
      <c r="H695" s="28">
        <v>5</v>
      </c>
      <c r="I695" s="40">
        <f t="shared" si="2"/>
        <v>0</v>
      </c>
      <c r="J695" s="56">
        <f t="shared" si="4"/>
        <v>0</v>
      </c>
      <c r="K695" s="57">
        <f>($G695+$I695)*THONG_TIN_CHUNG!B$14</f>
        <v>0</v>
      </c>
      <c r="L695" s="58">
        <v>0</v>
      </c>
      <c r="M695" s="59"/>
    </row>
    <row r="696" spans="2:13" ht="96.75" customHeight="1">
      <c r="B696" s="28"/>
      <c r="C696" s="28"/>
      <c r="D696" s="28"/>
      <c r="E696" s="39"/>
      <c r="F696" s="28"/>
      <c r="G696" s="28"/>
      <c r="H696" s="28">
        <v>5</v>
      </c>
      <c r="I696" s="40">
        <f t="shared" si="2"/>
        <v>0</v>
      </c>
      <c r="J696" s="56">
        <f t="shared" si="4"/>
        <v>0</v>
      </c>
      <c r="K696" s="57">
        <f>($G696+$I696)*THONG_TIN_CHUNG!B$14</f>
        <v>0</v>
      </c>
      <c r="L696" s="58">
        <v>0</v>
      </c>
      <c r="M696" s="59"/>
    </row>
    <row r="697" spans="2:13" ht="96.75" customHeight="1">
      <c r="B697" s="28"/>
      <c r="C697" s="28"/>
      <c r="D697" s="28"/>
      <c r="E697" s="39"/>
      <c r="F697" s="28"/>
      <c r="G697" s="28"/>
      <c r="H697" s="28">
        <v>5</v>
      </c>
      <c r="I697" s="40">
        <f t="shared" si="2"/>
        <v>0</v>
      </c>
      <c r="J697" s="56">
        <f t="shared" si="4"/>
        <v>0</v>
      </c>
      <c r="K697" s="57">
        <f>($G697+$I697)*THONG_TIN_CHUNG!B$14</f>
        <v>0</v>
      </c>
      <c r="L697" s="58">
        <v>0</v>
      </c>
      <c r="M697" s="59"/>
    </row>
    <row r="698" spans="2:13" ht="96.75" customHeight="1">
      <c r="B698" s="28"/>
      <c r="C698" s="28"/>
      <c r="D698" s="28"/>
      <c r="E698" s="39"/>
      <c r="F698" s="28"/>
      <c r="G698" s="28"/>
      <c r="H698" s="28">
        <v>5</v>
      </c>
      <c r="I698" s="40">
        <f t="shared" si="2"/>
        <v>0</v>
      </c>
      <c r="J698" s="56">
        <f t="shared" si="4"/>
        <v>0</v>
      </c>
      <c r="K698" s="57">
        <f>($G698+$I698)*THONG_TIN_CHUNG!B$14</f>
        <v>0</v>
      </c>
      <c r="L698" s="58">
        <v>0</v>
      </c>
      <c r="M698" s="59"/>
    </row>
    <row r="699" spans="2:13" ht="96.75" customHeight="1">
      <c r="B699" s="28"/>
      <c r="C699" s="28"/>
      <c r="D699" s="28"/>
      <c r="E699" s="39"/>
      <c r="F699" s="28"/>
      <c r="G699" s="28"/>
      <c r="H699" s="28">
        <v>5</v>
      </c>
      <c r="I699" s="40">
        <f t="shared" si="2"/>
        <v>0</v>
      </c>
      <c r="J699" s="56">
        <f t="shared" si="4"/>
        <v>0</v>
      </c>
      <c r="K699" s="57">
        <f>($G699+$I699)*THONG_TIN_CHUNG!B$14</f>
        <v>0</v>
      </c>
      <c r="L699" s="58">
        <v>0</v>
      </c>
      <c r="M699" s="59"/>
    </row>
    <row r="700" spans="2:13" ht="96.75" customHeight="1">
      <c r="B700" s="28"/>
      <c r="C700" s="28"/>
      <c r="D700" s="28"/>
      <c r="E700" s="39"/>
      <c r="F700" s="28"/>
      <c r="G700" s="28"/>
      <c r="H700" s="28">
        <v>5</v>
      </c>
      <c r="I700" s="40">
        <f t="shared" si="2"/>
        <v>0</v>
      </c>
      <c r="J700" s="56">
        <f t="shared" si="4"/>
        <v>0</v>
      </c>
      <c r="K700" s="57">
        <f>($G700+$I700)*THONG_TIN_CHUNG!B$14</f>
        <v>0</v>
      </c>
      <c r="L700" s="58">
        <v>0</v>
      </c>
      <c r="M700" s="59"/>
    </row>
    <row r="701" spans="2:13" ht="96.75" customHeight="1">
      <c r="B701" s="28"/>
      <c r="C701" s="28"/>
      <c r="D701" s="28"/>
      <c r="E701" s="39"/>
      <c r="F701" s="28"/>
      <c r="G701" s="28"/>
      <c r="H701" s="28">
        <v>5</v>
      </c>
      <c r="I701" s="40">
        <f t="shared" si="2"/>
        <v>0</v>
      </c>
      <c r="J701" s="56">
        <f t="shared" si="4"/>
        <v>0</v>
      </c>
      <c r="K701" s="57">
        <f>($G701+$I701)*THONG_TIN_CHUNG!B$14</f>
        <v>0</v>
      </c>
      <c r="L701" s="58">
        <v>0</v>
      </c>
      <c r="M701" s="59"/>
    </row>
    <row r="702" spans="2:13" ht="96.75" customHeight="1">
      <c r="B702" s="28"/>
      <c r="C702" s="28"/>
      <c r="D702" s="28"/>
      <c r="E702" s="39"/>
      <c r="F702" s="28"/>
      <c r="G702" s="28"/>
      <c r="H702" s="28">
        <v>5</v>
      </c>
      <c r="I702" s="40">
        <f t="shared" si="2"/>
        <v>0</v>
      </c>
      <c r="J702" s="56">
        <f t="shared" si="4"/>
        <v>0</v>
      </c>
      <c r="K702" s="57">
        <f>($G702+$I702)*THONG_TIN_CHUNG!B$14</f>
        <v>0</v>
      </c>
      <c r="L702" s="58">
        <v>0</v>
      </c>
      <c r="M702" s="59"/>
    </row>
    <row r="703" spans="2:13" ht="96.75" customHeight="1">
      <c r="B703" s="28"/>
      <c r="C703" s="28"/>
      <c r="D703" s="28"/>
      <c r="E703" s="39"/>
      <c r="F703" s="28"/>
      <c r="G703" s="28"/>
      <c r="H703" s="28">
        <v>5</v>
      </c>
      <c r="I703" s="40">
        <f t="shared" si="2"/>
        <v>0</v>
      </c>
      <c r="J703" s="56">
        <f t="shared" si="4"/>
        <v>0</v>
      </c>
      <c r="K703" s="57">
        <f>($G703+$I703)*THONG_TIN_CHUNG!B$14</f>
        <v>0</v>
      </c>
      <c r="L703" s="58">
        <v>0</v>
      </c>
      <c r="M703" s="59"/>
    </row>
    <row r="704" spans="2:13" ht="96.75" customHeight="1">
      <c r="B704" s="28"/>
      <c r="C704" s="28"/>
      <c r="D704" s="28"/>
      <c r="E704" s="39"/>
      <c r="F704" s="28"/>
      <c r="G704" s="28"/>
      <c r="H704" s="28">
        <v>5</v>
      </c>
      <c r="I704" s="40">
        <f t="shared" si="2"/>
        <v>0</v>
      </c>
      <c r="J704" s="56">
        <f t="shared" si="4"/>
        <v>0</v>
      </c>
      <c r="K704" s="57">
        <f>($G704+$I704)*THONG_TIN_CHUNG!B$14</f>
        <v>0</v>
      </c>
      <c r="L704" s="58">
        <v>0</v>
      </c>
      <c r="M704" s="59"/>
    </row>
    <row r="705" spans="2:13" ht="96.75" customHeight="1">
      <c r="B705" s="28"/>
      <c r="C705" s="28"/>
      <c r="D705" s="28"/>
      <c r="E705" s="39"/>
      <c r="F705" s="28"/>
      <c r="G705" s="28"/>
      <c r="H705" s="28">
        <v>5</v>
      </c>
      <c r="I705" s="40">
        <f t="shared" si="2"/>
        <v>0</v>
      </c>
      <c r="J705" s="56">
        <f t="shared" si="4"/>
        <v>0</v>
      </c>
      <c r="K705" s="57">
        <f>($G705+$I705)*THONG_TIN_CHUNG!B$14</f>
        <v>0</v>
      </c>
      <c r="L705" s="58">
        <v>0</v>
      </c>
      <c r="M705" s="59"/>
    </row>
    <row r="706" spans="2:13" ht="96.75" customHeight="1">
      <c r="B706" s="28"/>
      <c r="C706" s="28"/>
      <c r="D706" s="28"/>
      <c r="E706" s="39"/>
      <c r="F706" s="28"/>
      <c r="G706" s="28"/>
      <c r="H706" s="28">
        <v>5</v>
      </c>
      <c r="I706" s="40">
        <f t="shared" si="2"/>
        <v>0</v>
      </c>
      <c r="J706" s="56">
        <f t="shared" si="4"/>
        <v>0</v>
      </c>
      <c r="K706" s="57">
        <f>($G706+$I706)*THONG_TIN_CHUNG!B$14</f>
        <v>0</v>
      </c>
      <c r="L706" s="58">
        <v>0</v>
      </c>
      <c r="M706" s="59"/>
    </row>
    <row r="707" spans="2:13" ht="96.75" customHeight="1">
      <c r="B707" s="28"/>
      <c r="C707" s="28"/>
      <c r="D707" s="28"/>
      <c r="E707" s="39"/>
      <c r="F707" s="28"/>
      <c r="G707" s="28"/>
      <c r="H707" s="28">
        <v>5</v>
      </c>
      <c r="I707" s="40">
        <f t="shared" si="2"/>
        <v>0</v>
      </c>
      <c r="J707" s="56">
        <f t="shared" si="4"/>
        <v>0</v>
      </c>
      <c r="K707" s="57">
        <f>($G707+$I707)*THONG_TIN_CHUNG!B$14</f>
        <v>0</v>
      </c>
      <c r="L707" s="58">
        <v>0</v>
      </c>
      <c r="M707" s="59"/>
    </row>
    <row r="708" spans="2:13" ht="96.75" customHeight="1">
      <c r="B708" s="28"/>
      <c r="C708" s="28"/>
      <c r="D708" s="28"/>
      <c r="E708" s="39"/>
      <c r="F708" s="28"/>
      <c r="G708" s="28"/>
      <c r="H708" s="28">
        <v>5</v>
      </c>
      <c r="I708" s="40">
        <f t="shared" si="2"/>
        <v>0</v>
      </c>
      <c r="J708" s="56">
        <f t="shared" si="4"/>
        <v>0</v>
      </c>
      <c r="K708" s="57">
        <f>($G708+$I708)*THONG_TIN_CHUNG!B$14</f>
        <v>0</v>
      </c>
      <c r="L708" s="58">
        <v>0</v>
      </c>
      <c r="M708" s="59"/>
    </row>
    <row r="709" spans="2:13" ht="96.75" customHeight="1">
      <c r="B709" s="28"/>
      <c r="C709" s="28"/>
      <c r="D709" s="28"/>
      <c r="E709" s="39"/>
      <c r="F709" s="28"/>
      <c r="G709" s="28"/>
      <c r="H709" s="28">
        <v>5</v>
      </c>
      <c r="I709" s="40">
        <f t="shared" si="2"/>
        <v>0</v>
      </c>
      <c r="J709" s="56">
        <f t="shared" si="4"/>
        <v>0</v>
      </c>
      <c r="K709" s="57">
        <f>($G709+$I709)*THONG_TIN_CHUNG!B$14</f>
        <v>0</v>
      </c>
      <c r="L709" s="58">
        <v>0</v>
      </c>
      <c r="M709" s="59"/>
    </row>
    <row r="710" spans="2:13" ht="96.75" customHeight="1">
      <c r="B710" s="28"/>
      <c r="C710" s="28"/>
      <c r="D710" s="28"/>
      <c r="E710" s="39"/>
      <c r="F710" s="28"/>
      <c r="G710" s="28"/>
      <c r="H710" s="28">
        <v>5</v>
      </c>
      <c r="I710" s="40">
        <f t="shared" si="2"/>
        <v>0</v>
      </c>
      <c r="J710" s="56">
        <f t="shared" si="4"/>
        <v>0</v>
      </c>
      <c r="K710" s="57">
        <f>($G710+$I710)*THONG_TIN_CHUNG!B$14</f>
        <v>0</v>
      </c>
      <c r="L710" s="58">
        <v>0</v>
      </c>
      <c r="M710" s="59"/>
    </row>
    <row r="711" spans="2:13" ht="96.75" customHeight="1">
      <c r="B711" s="28"/>
      <c r="C711" s="28"/>
      <c r="D711" s="28"/>
      <c r="E711" s="39"/>
      <c r="F711" s="28"/>
      <c r="G711" s="28"/>
      <c r="H711" s="28">
        <v>5</v>
      </c>
      <c r="I711" s="40">
        <f t="shared" si="2"/>
        <v>0</v>
      </c>
      <c r="J711" s="56">
        <f t="shared" si="4"/>
        <v>0</v>
      </c>
      <c r="K711" s="57">
        <f>($G711+$I711)*THONG_TIN_CHUNG!B$14</f>
        <v>0</v>
      </c>
      <c r="L711" s="58">
        <v>0</v>
      </c>
      <c r="M711" s="59"/>
    </row>
    <row r="712" spans="2:13" ht="96.75" customHeight="1">
      <c r="B712" s="28"/>
      <c r="C712" s="28"/>
      <c r="D712" s="28"/>
      <c r="E712" s="39"/>
      <c r="F712" s="28"/>
      <c r="G712" s="28"/>
      <c r="H712" s="28">
        <v>5</v>
      </c>
      <c r="I712" s="40">
        <f t="shared" si="2"/>
        <v>0</v>
      </c>
      <c r="J712" s="56">
        <f t="shared" si="4"/>
        <v>0</v>
      </c>
      <c r="K712" s="57">
        <f>($G712+$I712)*THONG_TIN_CHUNG!B$14</f>
        <v>0</v>
      </c>
      <c r="L712" s="58">
        <v>0</v>
      </c>
      <c r="M712" s="59"/>
    </row>
    <row r="713" spans="2:13" ht="96.75" customHeight="1">
      <c r="B713" s="28"/>
      <c r="C713" s="28"/>
      <c r="D713" s="28"/>
      <c r="E713" s="39"/>
      <c r="F713" s="28"/>
      <c r="G713" s="28"/>
      <c r="H713" s="28">
        <v>5</v>
      </c>
      <c r="I713" s="40">
        <f t="shared" si="2"/>
        <v>0</v>
      </c>
      <c r="J713" s="56">
        <f t="shared" si="4"/>
        <v>0</v>
      </c>
      <c r="K713" s="57">
        <f>($G713+$I713)*THONG_TIN_CHUNG!B$14</f>
        <v>0</v>
      </c>
      <c r="L713" s="58">
        <v>0</v>
      </c>
      <c r="M713" s="59"/>
    </row>
    <row r="714" spans="2:13" ht="96.75" customHeight="1">
      <c r="B714" s="28"/>
      <c r="C714" s="28"/>
      <c r="D714" s="28"/>
      <c r="E714" s="39"/>
      <c r="F714" s="28"/>
      <c r="G714" s="28"/>
      <c r="H714" s="28">
        <v>5</v>
      </c>
      <c r="I714" s="40">
        <f t="shared" si="2"/>
        <v>0</v>
      </c>
      <c r="J714" s="56">
        <f t="shared" si="4"/>
        <v>0</v>
      </c>
      <c r="K714" s="57">
        <f>($G714+$I714)*THONG_TIN_CHUNG!B$14</f>
        <v>0</v>
      </c>
      <c r="L714" s="58">
        <v>0</v>
      </c>
      <c r="M714" s="59"/>
    </row>
    <row r="715" spans="2:13" ht="96.75" customHeight="1">
      <c r="B715" s="28"/>
      <c r="C715" s="28"/>
      <c r="D715" s="28"/>
      <c r="E715" s="39"/>
      <c r="F715" s="28"/>
      <c r="G715" s="28"/>
      <c r="H715" s="28">
        <v>5</v>
      </c>
      <c r="I715" s="40">
        <f t="shared" si="2"/>
        <v>0</v>
      </c>
      <c r="J715" s="56">
        <f t="shared" si="4"/>
        <v>0</v>
      </c>
      <c r="K715" s="57">
        <f>($G715+$I715)*THONG_TIN_CHUNG!B$14</f>
        <v>0</v>
      </c>
      <c r="L715" s="58">
        <v>0</v>
      </c>
      <c r="M715" s="59"/>
    </row>
    <row r="716" spans="2:13" ht="96.75" customHeight="1">
      <c r="B716" s="28"/>
      <c r="C716" s="28"/>
      <c r="D716" s="28"/>
      <c r="E716" s="39"/>
      <c r="F716" s="28"/>
      <c r="G716" s="28"/>
      <c r="H716" s="28">
        <v>5</v>
      </c>
      <c r="I716" s="40">
        <f t="shared" si="2"/>
        <v>0</v>
      </c>
      <c r="J716" s="56">
        <f t="shared" si="4"/>
        <v>0</v>
      </c>
      <c r="K716" s="57">
        <f>($G716+$I716)*THONG_TIN_CHUNG!B$14</f>
        <v>0</v>
      </c>
      <c r="L716" s="58">
        <v>0</v>
      </c>
      <c r="M716" s="59"/>
    </row>
    <row r="717" spans="2:13" ht="96.75" customHeight="1">
      <c r="B717" s="28"/>
      <c r="C717" s="28"/>
      <c r="D717" s="28"/>
      <c r="E717" s="39"/>
      <c r="F717" s="28"/>
      <c r="G717" s="28"/>
      <c r="H717" s="28">
        <v>5</v>
      </c>
      <c r="I717" s="40">
        <f t="shared" si="2"/>
        <v>0</v>
      </c>
      <c r="J717" s="56">
        <f t="shared" si="4"/>
        <v>0</v>
      </c>
      <c r="K717" s="57">
        <f>($G717+$I717)*THONG_TIN_CHUNG!B$14</f>
        <v>0</v>
      </c>
      <c r="L717" s="58">
        <v>0</v>
      </c>
      <c r="M717" s="59"/>
    </row>
    <row r="718" spans="2:13" ht="96.75" customHeight="1">
      <c r="B718" s="28"/>
      <c r="C718" s="28"/>
      <c r="D718" s="28"/>
      <c r="E718" s="39"/>
      <c r="F718" s="28"/>
      <c r="G718" s="28"/>
      <c r="H718" s="28">
        <v>5</v>
      </c>
      <c r="I718" s="40">
        <f t="shared" si="2"/>
        <v>0</v>
      </c>
      <c r="J718" s="56">
        <f t="shared" si="4"/>
        <v>0</v>
      </c>
      <c r="K718" s="57">
        <f>($G718+$I718)*THONG_TIN_CHUNG!B$14</f>
        <v>0</v>
      </c>
      <c r="L718" s="58">
        <v>0</v>
      </c>
      <c r="M718" s="59"/>
    </row>
    <row r="719" spans="2:13" ht="96.75" customHeight="1">
      <c r="B719" s="28"/>
      <c r="C719" s="28"/>
      <c r="D719" s="28"/>
      <c r="E719" s="39"/>
      <c r="F719" s="28"/>
      <c r="G719" s="28"/>
      <c r="H719" s="28">
        <v>5</v>
      </c>
      <c r="I719" s="40">
        <f t="shared" si="2"/>
        <v>0</v>
      </c>
      <c r="J719" s="56">
        <f t="shared" si="4"/>
        <v>0</v>
      </c>
      <c r="K719" s="57">
        <f>($G719+$I719)*THONG_TIN_CHUNG!B$14</f>
        <v>0</v>
      </c>
      <c r="L719" s="58">
        <v>0</v>
      </c>
      <c r="M719" s="59"/>
    </row>
    <row r="720" spans="2:13" ht="96.75" customHeight="1">
      <c r="B720" s="28"/>
      <c r="C720" s="28"/>
      <c r="D720" s="28"/>
      <c r="E720" s="39"/>
      <c r="F720" s="28"/>
      <c r="G720" s="28"/>
      <c r="H720" s="28">
        <v>5</v>
      </c>
      <c r="I720" s="40">
        <f t="shared" si="2"/>
        <v>0</v>
      </c>
      <c r="J720" s="56">
        <f t="shared" si="4"/>
        <v>0</v>
      </c>
      <c r="K720" s="57">
        <f>($G720+$I720)*THONG_TIN_CHUNG!B$14</f>
        <v>0</v>
      </c>
      <c r="L720" s="58">
        <v>0</v>
      </c>
      <c r="M720" s="59"/>
    </row>
    <row r="721" spans="2:13" ht="96.75" customHeight="1">
      <c r="B721" s="28"/>
      <c r="C721" s="28"/>
      <c r="D721" s="28"/>
      <c r="E721" s="39"/>
      <c r="F721" s="28"/>
      <c r="G721" s="28"/>
      <c r="H721" s="28">
        <v>5</v>
      </c>
      <c r="I721" s="40">
        <f t="shared" si="2"/>
        <v>0</v>
      </c>
      <c r="J721" s="56">
        <f t="shared" si="4"/>
        <v>0</v>
      </c>
      <c r="K721" s="57">
        <f>($G721+$I721)*THONG_TIN_CHUNG!B$14</f>
        <v>0</v>
      </c>
      <c r="L721" s="58">
        <v>0</v>
      </c>
      <c r="M721" s="59"/>
    </row>
    <row r="722" spans="2:13" ht="96.75" customHeight="1">
      <c r="B722" s="28"/>
      <c r="C722" s="28"/>
      <c r="D722" s="28"/>
      <c r="E722" s="39"/>
      <c r="F722" s="28"/>
      <c r="G722" s="28"/>
      <c r="H722" s="28">
        <v>5</v>
      </c>
      <c r="I722" s="40">
        <f t="shared" si="2"/>
        <v>0</v>
      </c>
      <c r="J722" s="56">
        <f t="shared" si="4"/>
        <v>0</v>
      </c>
      <c r="K722" s="57">
        <f>($G722+$I722)*THONG_TIN_CHUNG!B$14</f>
        <v>0</v>
      </c>
      <c r="L722" s="58">
        <v>0</v>
      </c>
      <c r="M722" s="59"/>
    </row>
    <row r="723" spans="2:13" ht="96.75" customHeight="1">
      <c r="B723" s="28"/>
      <c r="C723" s="28"/>
      <c r="D723" s="28"/>
      <c r="E723" s="39"/>
      <c r="F723" s="28"/>
      <c r="G723" s="28"/>
      <c r="H723" s="28">
        <v>5</v>
      </c>
      <c r="I723" s="40">
        <f t="shared" si="2"/>
        <v>0</v>
      </c>
      <c r="J723" s="56">
        <f t="shared" si="4"/>
        <v>0</v>
      </c>
      <c r="K723" s="57">
        <f>($G723+$I723)*THONG_TIN_CHUNG!B$14</f>
        <v>0</v>
      </c>
      <c r="L723" s="58">
        <v>0</v>
      </c>
      <c r="M723" s="59"/>
    </row>
    <row r="724" spans="2:13" ht="96.75" customHeight="1">
      <c r="B724" s="28"/>
      <c r="C724" s="28"/>
      <c r="D724" s="28"/>
      <c r="E724" s="39"/>
      <c r="F724" s="28"/>
      <c r="G724" s="28"/>
      <c r="H724" s="28">
        <v>5</v>
      </c>
      <c r="I724" s="40">
        <f t="shared" si="2"/>
        <v>0</v>
      </c>
      <c r="J724" s="56">
        <f t="shared" si="4"/>
        <v>0</v>
      </c>
      <c r="K724" s="57">
        <f>($G724+$I724)*THONG_TIN_CHUNG!B$14</f>
        <v>0</v>
      </c>
      <c r="L724" s="58">
        <v>0</v>
      </c>
      <c r="M724" s="59"/>
    </row>
    <row r="725" spans="2:13" ht="96.75" customHeight="1">
      <c r="B725" s="28"/>
      <c r="C725" s="28"/>
      <c r="D725" s="28"/>
      <c r="E725" s="39"/>
      <c r="F725" s="28"/>
      <c r="G725" s="28"/>
      <c r="H725" s="28">
        <v>5</v>
      </c>
      <c r="I725" s="40">
        <f t="shared" si="2"/>
        <v>0</v>
      </c>
      <c r="J725" s="56">
        <f t="shared" si="4"/>
        <v>0</v>
      </c>
      <c r="K725" s="57">
        <f>($G725+$I725)*THONG_TIN_CHUNG!B$14</f>
        <v>0</v>
      </c>
      <c r="L725" s="58">
        <v>0</v>
      </c>
      <c r="M725" s="59"/>
    </row>
    <row r="726" spans="2:13" ht="96.75" customHeight="1">
      <c r="B726" s="28"/>
      <c r="C726" s="28"/>
      <c r="D726" s="28"/>
      <c r="E726" s="39"/>
      <c r="F726" s="28"/>
      <c r="G726" s="28"/>
      <c r="H726" s="28">
        <v>5</v>
      </c>
      <c r="I726" s="40">
        <f t="shared" si="2"/>
        <v>0</v>
      </c>
      <c r="J726" s="56">
        <f t="shared" si="4"/>
        <v>0</v>
      </c>
      <c r="K726" s="57">
        <f>($G726+$I726)*THONG_TIN_CHUNG!B$14</f>
        <v>0</v>
      </c>
      <c r="L726" s="58">
        <v>0</v>
      </c>
      <c r="M726" s="59"/>
    </row>
    <row r="727" spans="2:13" ht="96.75" customHeight="1">
      <c r="B727" s="28"/>
      <c r="C727" s="28"/>
      <c r="D727" s="28"/>
      <c r="E727" s="39"/>
      <c r="F727" s="28"/>
      <c r="G727" s="28"/>
      <c r="H727" s="28">
        <v>5</v>
      </c>
      <c r="I727" s="40">
        <f t="shared" si="2"/>
        <v>0</v>
      </c>
      <c r="J727" s="56">
        <f t="shared" si="4"/>
        <v>0</v>
      </c>
      <c r="K727" s="57">
        <f>($G727+$I727)*THONG_TIN_CHUNG!B$14</f>
        <v>0</v>
      </c>
      <c r="L727" s="58">
        <v>0</v>
      </c>
      <c r="M727" s="59"/>
    </row>
    <row r="728" spans="2:13" ht="96.75" customHeight="1">
      <c r="B728" s="28"/>
      <c r="C728" s="28"/>
      <c r="D728" s="28"/>
      <c r="E728" s="39"/>
      <c r="F728" s="28"/>
      <c r="G728" s="28"/>
      <c r="H728" s="28">
        <v>5</v>
      </c>
      <c r="I728" s="40">
        <f t="shared" si="2"/>
        <v>0</v>
      </c>
      <c r="J728" s="56">
        <f t="shared" si="4"/>
        <v>0</v>
      </c>
      <c r="K728" s="57">
        <f>($G728+$I728)*THONG_TIN_CHUNG!B$14</f>
        <v>0</v>
      </c>
      <c r="L728" s="58">
        <v>0</v>
      </c>
      <c r="M728" s="59"/>
    </row>
    <row r="729" spans="2:13" ht="96.75" customHeight="1">
      <c r="B729" s="28"/>
      <c r="C729" s="28"/>
      <c r="D729" s="28"/>
      <c r="E729" s="39"/>
      <c r="F729" s="28"/>
      <c r="G729" s="28"/>
      <c r="H729" s="28">
        <v>5</v>
      </c>
      <c r="I729" s="40">
        <f t="shared" si="2"/>
        <v>0</v>
      </c>
      <c r="J729" s="56">
        <f t="shared" si="4"/>
        <v>0</v>
      </c>
      <c r="K729" s="57">
        <f>($G729+$I729)*THONG_TIN_CHUNG!B$14</f>
        <v>0</v>
      </c>
      <c r="L729" s="58">
        <v>0</v>
      </c>
      <c r="M729" s="59"/>
    </row>
    <row r="730" spans="2:13" ht="96.75" customHeight="1">
      <c r="B730" s="28"/>
      <c r="C730" s="28"/>
      <c r="D730" s="28"/>
      <c r="E730" s="39"/>
      <c r="F730" s="28"/>
      <c r="G730" s="28"/>
      <c r="H730" s="28">
        <v>5</v>
      </c>
      <c r="I730" s="40">
        <f t="shared" si="2"/>
        <v>0</v>
      </c>
      <c r="J730" s="56">
        <f t="shared" si="4"/>
        <v>0</v>
      </c>
      <c r="K730" s="57">
        <f>($G730+$I730)*THONG_TIN_CHUNG!B$14</f>
        <v>0</v>
      </c>
      <c r="L730" s="58">
        <v>0</v>
      </c>
      <c r="M730" s="59"/>
    </row>
    <row r="731" spans="2:13" ht="96.75" customHeight="1">
      <c r="B731" s="28"/>
      <c r="C731" s="28"/>
      <c r="D731" s="28"/>
      <c r="E731" s="39"/>
      <c r="F731" s="28"/>
      <c r="G731" s="28"/>
      <c r="H731" s="28">
        <v>5</v>
      </c>
      <c r="I731" s="40">
        <f t="shared" si="2"/>
        <v>0</v>
      </c>
      <c r="J731" s="56">
        <f t="shared" si="4"/>
        <v>0</v>
      </c>
      <c r="K731" s="57">
        <f>($G731+$I731)*THONG_TIN_CHUNG!B$14</f>
        <v>0</v>
      </c>
      <c r="L731" s="58">
        <v>0</v>
      </c>
      <c r="M731" s="59"/>
    </row>
    <row r="732" spans="2:13" ht="96.75" customHeight="1">
      <c r="B732" s="28"/>
      <c r="C732" s="28"/>
      <c r="D732" s="28"/>
      <c r="E732" s="39"/>
      <c r="F732" s="28"/>
      <c r="G732" s="28"/>
      <c r="H732" s="28">
        <v>5</v>
      </c>
      <c r="I732" s="40">
        <f t="shared" si="2"/>
        <v>0</v>
      </c>
      <c r="J732" s="56">
        <f t="shared" si="4"/>
        <v>0</v>
      </c>
      <c r="K732" s="57">
        <f>($G732+$I732)*THONG_TIN_CHUNG!B$14</f>
        <v>0</v>
      </c>
      <c r="L732" s="58">
        <v>0</v>
      </c>
      <c r="M732" s="59"/>
    </row>
    <row r="733" spans="2:13" ht="96.75" customHeight="1">
      <c r="B733" s="28"/>
      <c r="C733" s="28"/>
      <c r="D733" s="28"/>
      <c r="E733" s="39"/>
      <c r="F733" s="28"/>
      <c r="G733" s="28"/>
      <c r="H733" s="28">
        <v>5</v>
      </c>
      <c r="I733" s="40">
        <f t="shared" si="2"/>
        <v>0</v>
      </c>
      <c r="J733" s="56">
        <f t="shared" si="4"/>
        <v>0</v>
      </c>
      <c r="K733" s="57">
        <f>($G733+$I733)*THONG_TIN_CHUNG!B$14</f>
        <v>0</v>
      </c>
      <c r="L733" s="58">
        <v>0</v>
      </c>
      <c r="M733" s="59"/>
    </row>
    <row r="734" spans="2:13" ht="96.75" customHeight="1">
      <c r="B734" s="28"/>
      <c r="C734" s="28"/>
      <c r="D734" s="28"/>
      <c r="E734" s="39"/>
      <c r="F734" s="28"/>
      <c r="G734" s="28"/>
      <c r="H734" s="28">
        <v>5</v>
      </c>
      <c r="I734" s="40">
        <f t="shared" si="2"/>
        <v>0</v>
      </c>
      <c r="J734" s="56">
        <f t="shared" si="4"/>
        <v>0</v>
      </c>
      <c r="K734" s="57">
        <f>($G734+$I734)*THONG_TIN_CHUNG!B$14</f>
        <v>0</v>
      </c>
      <c r="L734" s="58">
        <v>0</v>
      </c>
      <c r="M734" s="59"/>
    </row>
    <row r="735" spans="2:13" ht="96.75" customHeight="1">
      <c r="B735" s="28"/>
      <c r="C735" s="28"/>
      <c r="D735" s="28"/>
      <c r="E735" s="39"/>
      <c r="F735" s="28"/>
      <c r="G735" s="28"/>
      <c r="H735" s="28">
        <v>5</v>
      </c>
      <c r="I735" s="40">
        <f t="shared" si="2"/>
        <v>0</v>
      </c>
      <c r="J735" s="56">
        <f t="shared" si="4"/>
        <v>0</v>
      </c>
      <c r="K735" s="57">
        <f>($G735+$I735)*THONG_TIN_CHUNG!B$14</f>
        <v>0</v>
      </c>
      <c r="L735" s="58">
        <v>0</v>
      </c>
      <c r="M735" s="59"/>
    </row>
    <row r="736" spans="2:13" ht="96.75" customHeight="1">
      <c r="B736" s="28"/>
      <c r="C736" s="28"/>
      <c r="D736" s="28"/>
      <c r="E736" s="39"/>
      <c r="F736" s="28"/>
      <c r="G736" s="28"/>
      <c r="H736" s="28">
        <v>5</v>
      </c>
      <c r="I736" s="40">
        <f t="shared" si="2"/>
        <v>0</v>
      </c>
      <c r="J736" s="56">
        <f t="shared" si="4"/>
        <v>0</v>
      </c>
      <c r="K736" s="57">
        <f>($G736+$I736)*THONG_TIN_CHUNG!B$14</f>
        <v>0</v>
      </c>
      <c r="L736" s="58">
        <v>0</v>
      </c>
      <c r="M736" s="59"/>
    </row>
    <row r="737" spans="2:13" ht="96.75" customHeight="1">
      <c r="B737" s="28"/>
      <c r="C737" s="28"/>
      <c r="D737" s="28"/>
      <c r="E737" s="39"/>
      <c r="F737" s="28"/>
      <c r="G737" s="28"/>
      <c r="H737" s="28">
        <v>5</v>
      </c>
      <c r="I737" s="40">
        <f t="shared" si="2"/>
        <v>0</v>
      </c>
      <c r="J737" s="56">
        <f t="shared" si="4"/>
        <v>0</v>
      </c>
      <c r="K737" s="57">
        <f>($G737+$I737)*THONG_TIN_CHUNG!B$14</f>
        <v>0</v>
      </c>
      <c r="L737" s="58">
        <v>0</v>
      </c>
      <c r="M737" s="59"/>
    </row>
    <row r="738" spans="2:13" ht="96.75" customHeight="1">
      <c r="B738" s="28"/>
      <c r="C738" s="28"/>
      <c r="D738" s="28"/>
      <c r="E738" s="39"/>
      <c r="F738" s="28"/>
      <c r="G738" s="28"/>
      <c r="H738" s="28">
        <v>5</v>
      </c>
      <c r="I738" s="40">
        <f t="shared" si="2"/>
        <v>0</v>
      </c>
      <c r="J738" s="56">
        <f t="shared" si="4"/>
        <v>0</v>
      </c>
      <c r="K738" s="57">
        <f>($G738+$I738)*THONG_TIN_CHUNG!B$14</f>
        <v>0</v>
      </c>
      <c r="L738" s="58">
        <v>0</v>
      </c>
      <c r="M738" s="59"/>
    </row>
    <row r="739" spans="2:13" ht="96.75" customHeight="1">
      <c r="B739" s="28"/>
      <c r="C739" s="28"/>
      <c r="D739" s="28"/>
      <c r="E739" s="39"/>
      <c r="F739" s="28"/>
      <c r="G739" s="28"/>
      <c r="H739" s="28">
        <v>5</v>
      </c>
      <c r="I739" s="40">
        <f t="shared" si="2"/>
        <v>0</v>
      </c>
      <c r="J739" s="56">
        <f t="shared" si="4"/>
        <v>0</v>
      </c>
      <c r="K739" s="57">
        <f>($G739+$I739)*THONG_TIN_CHUNG!B$14</f>
        <v>0</v>
      </c>
      <c r="L739" s="58">
        <v>0</v>
      </c>
      <c r="M739" s="59"/>
    </row>
    <row r="740" spans="2:13" ht="96.75" customHeight="1">
      <c r="B740" s="28"/>
      <c r="C740" s="28"/>
      <c r="D740" s="28"/>
      <c r="E740" s="39"/>
      <c r="F740" s="28"/>
      <c r="G740" s="28"/>
      <c r="H740" s="28">
        <v>5</v>
      </c>
      <c r="I740" s="40">
        <f t="shared" si="2"/>
        <v>0</v>
      </c>
      <c r="J740" s="56">
        <f t="shared" si="4"/>
        <v>0</v>
      </c>
      <c r="K740" s="57">
        <f>($G740+$I740)*THONG_TIN_CHUNG!B$14</f>
        <v>0</v>
      </c>
      <c r="L740" s="58">
        <v>0</v>
      </c>
      <c r="M740" s="59"/>
    </row>
    <row r="741" spans="2:13" ht="96.75" customHeight="1">
      <c r="B741" s="28"/>
      <c r="C741" s="28"/>
      <c r="D741" s="28"/>
      <c r="E741" s="39"/>
      <c r="F741" s="28"/>
      <c r="G741" s="28"/>
      <c r="H741" s="28">
        <v>5</v>
      </c>
      <c r="I741" s="40">
        <f t="shared" si="2"/>
        <v>0</v>
      </c>
      <c r="J741" s="56">
        <f t="shared" si="4"/>
        <v>0</v>
      </c>
      <c r="K741" s="57">
        <f>($G741+$I741)*THONG_TIN_CHUNG!B$14</f>
        <v>0</v>
      </c>
      <c r="L741" s="58">
        <v>0</v>
      </c>
      <c r="M741" s="59"/>
    </row>
    <row r="742" spans="2:13" ht="96.75" customHeight="1">
      <c r="B742" s="28"/>
      <c r="C742" s="28"/>
      <c r="D742" s="28"/>
      <c r="E742" s="39"/>
      <c r="F742" s="28"/>
      <c r="G742" s="28"/>
      <c r="H742" s="28">
        <v>5</v>
      </c>
      <c r="I742" s="40">
        <f t="shared" si="2"/>
        <v>0</v>
      </c>
      <c r="J742" s="56">
        <f t="shared" si="4"/>
        <v>0</v>
      </c>
      <c r="K742" s="57">
        <f>($G742+$I742)*THONG_TIN_CHUNG!B$14</f>
        <v>0</v>
      </c>
      <c r="L742" s="58">
        <v>0</v>
      </c>
      <c r="M742" s="59"/>
    </row>
    <row r="743" spans="2:13" ht="96.75" customHeight="1">
      <c r="B743" s="28"/>
      <c r="C743" s="28"/>
      <c r="D743" s="28"/>
      <c r="E743" s="39"/>
      <c r="F743" s="28"/>
      <c r="G743" s="28"/>
      <c r="H743" s="28">
        <v>5</v>
      </c>
      <c r="I743" s="40">
        <f t="shared" si="2"/>
        <v>0</v>
      </c>
      <c r="J743" s="56">
        <f t="shared" si="4"/>
        <v>0</v>
      </c>
      <c r="K743" s="57">
        <f>($G743+$I743)*THONG_TIN_CHUNG!B$14</f>
        <v>0</v>
      </c>
      <c r="L743" s="58">
        <v>0</v>
      </c>
      <c r="M743" s="59"/>
    </row>
    <row r="744" spans="2:13" ht="96.75" customHeight="1">
      <c r="B744" s="28"/>
      <c r="C744" s="28"/>
      <c r="D744" s="28"/>
      <c r="E744" s="39"/>
      <c r="F744" s="28"/>
      <c r="G744" s="28"/>
      <c r="H744" s="28">
        <v>5</v>
      </c>
      <c r="I744" s="40">
        <f t="shared" si="2"/>
        <v>0</v>
      </c>
      <c r="J744" s="56">
        <f t="shared" si="4"/>
        <v>0</v>
      </c>
      <c r="K744" s="57">
        <f>($G744+$I744)*THONG_TIN_CHUNG!B$14</f>
        <v>0</v>
      </c>
      <c r="L744" s="58">
        <v>0</v>
      </c>
      <c r="M744" s="59"/>
    </row>
    <row r="745" spans="2:13" ht="96.75" customHeight="1">
      <c r="B745" s="28"/>
      <c r="C745" s="28"/>
      <c r="D745" s="28"/>
      <c r="E745" s="39"/>
      <c r="F745" s="28"/>
      <c r="G745" s="28"/>
      <c r="H745" s="28">
        <v>5</v>
      </c>
      <c r="I745" s="40">
        <f t="shared" si="2"/>
        <v>0</v>
      </c>
      <c r="J745" s="56">
        <f t="shared" si="4"/>
        <v>0</v>
      </c>
      <c r="K745" s="57">
        <f>($G745+$I745)*THONG_TIN_CHUNG!B$14</f>
        <v>0</v>
      </c>
      <c r="L745" s="58">
        <v>0</v>
      </c>
      <c r="M745" s="59"/>
    </row>
    <row r="746" spans="2:13" ht="96.75" customHeight="1">
      <c r="B746" s="28"/>
      <c r="C746" s="28"/>
      <c r="D746" s="28"/>
      <c r="E746" s="39"/>
      <c r="F746" s="28"/>
      <c r="G746" s="28"/>
      <c r="H746" s="28">
        <v>5</v>
      </c>
      <c r="I746" s="40">
        <f t="shared" si="2"/>
        <v>0</v>
      </c>
      <c r="J746" s="56">
        <f t="shared" si="4"/>
        <v>0</v>
      </c>
      <c r="K746" s="57">
        <f>($G746+$I746)*THONG_TIN_CHUNG!B$14</f>
        <v>0</v>
      </c>
      <c r="L746" s="58">
        <v>0</v>
      </c>
      <c r="M746" s="59"/>
    </row>
    <row r="747" spans="2:13" ht="96.75" customHeight="1">
      <c r="B747" s="28"/>
      <c r="C747" s="28"/>
      <c r="D747" s="28"/>
      <c r="E747" s="39"/>
      <c r="F747" s="28"/>
      <c r="G747" s="28"/>
      <c r="H747" s="28">
        <v>5</v>
      </c>
      <c r="I747" s="40">
        <f t="shared" si="2"/>
        <v>0</v>
      </c>
      <c r="J747" s="56">
        <f t="shared" si="4"/>
        <v>0</v>
      </c>
      <c r="K747" s="57">
        <f>($G747+$I747)*THONG_TIN_CHUNG!B$14</f>
        <v>0</v>
      </c>
      <c r="L747" s="58">
        <v>0</v>
      </c>
      <c r="M747" s="59"/>
    </row>
    <row r="748" spans="2:13" ht="96.75" customHeight="1">
      <c r="B748" s="28"/>
      <c r="C748" s="28"/>
      <c r="D748" s="28"/>
      <c r="E748" s="39"/>
      <c r="F748" s="28"/>
      <c r="G748" s="28"/>
      <c r="H748" s="28">
        <v>5</v>
      </c>
      <c r="I748" s="40">
        <f t="shared" si="2"/>
        <v>0</v>
      </c>
      <c r="J748" s="56">
        <f t="shared" si="4"/>
        <v>0</v>
      </c>
      <c r="K748" s="57">
        <f>($G748+$I748)*THONG_TIN_CHUNG!B$14</f>
        <v>0</v>
      </c>
      <c r="L748" s="58">
        <v>0</v>
      </c>
      <c r="M748" s="59"/>
    </row>
    <row r="749" spans="2:13" ht="96.75" customHeight="1">
      <c r="B749" s="28"/>
      <c r="C749" s="28"/>
      <c r="D749" s="28"/>
      <c r="E749" s="39"/>
      <c r="F749" s="28"/>
      <c r="G749" s="28"/>
      <c r="H749" s="28">
        <v>5</v>
      </c>
      <c r="I749" s="40">
        <f t="shared" si="2"/>
        <v>0</v>
      </c>
      <c r="J749" s="56">
        <f t="shared" si="4"/>
        <v>0</v>
      </c>
      <c r="K749" s="57">
        <f>($G749+$I749)*THONG_TIN_CHUNG!B$14</f>
        <v>0</v>
      </c>
      <c r="L749" s="58">
        <v>0</v>
      </c>
      <c r="M749" s="59"/>
    </row>
    <row r="750" spans="2:13" ht="96.75" customHeight="1">
      <c r="B750" s="28"/>
      <c r="C750" s="28"/>
      <c r="D750" s="28"/>
      <c r="E750" s="39"/>
      <c r="F750" s="28"/>
      <c r="G750" s="28"/>
      <c r="H750" s="28">
        <v>5</v>
      </c>
      <c r="I750" s="40">
        <f t="shared" si="2"/>
        <v>0</v>
      </c>
      <c r="J750" s="56">
        <f t="shared" si="4"/>
        <v>0</v>
      </c>
      <c r="K750" s="57">
        <f>($G750+$I750)*THONG_TIN_CHUNG!B$14</f>
        <v>0</v>
      </c>
      <c r="L750" s="58">
        <v>0</v>
      </c>
      <c r="M750" s="59"/>
    </row>
    <row r="751" spans="2:13" ht="96.75" customHeight="1">
      <c r="B751" s="28"/>
      <c r="C751" s="28"/>
      <c r="D751" s="28"/>
      <c r="E751" s="39"/>
      <c r="F751" s="28"/>
      <c r="G751" s="28"/>
      <c r="H751" s="28">
        <v>5</v>
      </c>
      <c r="I751" s="40">
        <f t="shared" si="2"/>
        <v>0</v>
      </c>
      <c r="J751" s="56">
        <f t="shared" si="4"/>
        <v>0</v>
      </c>
      <c r="K751" s="57">
        <f>($G751+$I751)*THONG_TIN_CHUNG!B$14</f>
        <v>0</v>
      </c>
      <c r="L751" s="58">
        <v>0</v>
      </c>
      <c r="M751" s="59"/>
    </row>
    <row r="752" spans="2:13" ht="96.75" customHeight="1">
      <c r="B752" s="28"/>
      <c r="C752" s="28"/>
      <c r="D752" s="28"/>
      <c r="E752" s="39"/>
      <c r="F752" s="28"/>
      <c r="G752" s="28"/>
      <c r="H752" s="28">
        <v>5</v>
      </c>
      <c r="I752" s="40">
        <f t="shared" si="2"/>
        <v>0</v>
      </c>
      <c r="J752" s="56">
        <f t="shared" si="4"/>
        <v>0</v>
      </c>
      <c r="K752" s="57">
        <f>($G752+$I752)*THONG_TIN_CHUNG!B$14</f>
        <v>0</v>
      </c>
      <c r="L752" s="58">
        <v>0</v>
      </c>
      <c r="M752" s="59"/>
    </row>
    <row r="753" spans="2:13" ht="96.75" customHeight="1">
      <c r="B753" s="28"/>
      <c r="C753" s="28"/>
      <c r="D753" s="28"/>
      <c r="E753" s="39"/>
      <c r="F753" s="28"/>
      <c r="G753" s="28"/>
      <c r="H753" s="28">
        <v>5</v>
      </c>
      <c r="I753" s="40">
        <f t="shared" si="2"/>
        <v>0</v>
      </c>
      <c r="J753" s="56">
        <f t="shared" si="4"/>
        <v>0</v>
      </c>
      <c r="K753" s="57">
        <f>($G753+$I753)*THONG_TIN_CHUNG!B$14</f>
        <v>0</v>
      </c>
      <c r="L753" s="58">
        <v>0</v>
      </c>
      <c r="M753" s="59"/>
    </row>
    <row r="754" spans="2:13" ht="96.75" customHeight="1">
      <c r="B754" s="28"/>
      <c r="C754" s="28"/>
      <c r="D754" s="28"/>
      <c r="E754" s="39"/>
      <c r="F754" s="28"/>
      <c r="G754" s="28"/>
      <c r="H754" s="28">
        <v>5</v>
      </c>
      <c r="I754" s="40">
        <f t="shared" si="2"/>
        <v>0</v>
      </c>
      <c r="J754" s="56">
        <f t="shared" si="4"/>
        <v>0</v>
      </c>
      <c r="K754" s="57">
        <f>($G754+$I754)*THONG_TIN_CHUNG!B$14</f>
        <v>0</v>
      </c>
      <c r="L754" s="58">
        <v>0</v>
      </c>
      <c r="M754" s="59"/>
    </row>
    <row r="755" spans="2:13" ht="96.75" customHeight="1">
      <c r="B755" s="28"/>
      <c r="C755" s="28"/>
      <c r="D755" s="28"/>
      <c r="E755" s="39"/>
      <c r="F755" s="28"/>
      <c r="G755" s="28"/>
      <c r="H755" s="28">
        <v>5</v>
      </c>
      <c r="I755" s="40">
        <f t="shared" si="2"/>
        <v>0</v>
      </c>
      <c r="J755" s="56">
        <f t="shared" si="4"/>
        <v>0</v>
      </c>
      <c r="K755" s="57">
        <f>($G755+$I755)*THONG_TIN_CHUNG!B$14</f>
        <v>0</v>
      </c>
      <c r="L755" s="58">
        <v>0</v>
      </c>
      <c r="M755" s="59"/>
    </row>
    <row r="756" spans="2:13" ht="96.75" customHeight="1">
      <c r="B756" s="28"/>
      <c r="C756" s="28"/>
      <c r="D756" s="28"/>
      <c r="E756" s="39"/>
      <c r="F756" s="28"/>
      <c r="G756" s="28"/>
      <c r="H756" s="28">
        <v>5</v>
      </c>
      <c r="I756" s="40">
        <f t="shared" si="2"/>
        <v>0</v>
      </c>
      <c r="J756" s="56">
        <f t="shared" si="4"/>
        <v>0</v>
      </c>
      <c r="K756" s="57">
        <f>($G756+$I756)*THONG_TIN_CHUNG!B$14</f>
        <v>0</v>
      </c>
      <c r="L756" s="58">
        <v>0</v>
      </c>
      <c r="M756" s="59"/>
    </row>
    <row r="757" spans="2:13" ht="96.75" customHeight="1">
      <c r="B757" s="28"/>
      <c r="C757" s="28"/>
      <c r="D757" s="28"/>
      <c r="E757" s="39"/>
      <c r="F757" s="28"/>
      <c r="G757" s="28"/>
      <c r="H757" s="28">
        <v>5</v>
      </c>
      <c r="I757" s="40">
        <f t="shared" si="2"/>
        <v>0</v>
      </c>
      <c r="J757" s="56">
        <f t="shared" si="4"/>
        <v>0</v>
      </c>
      <c r="K757" s="57">
        <f>($G757+$I757)*THONG_TIN_CHUNG!B$14</f>
        <v>0</v>
      </c>
      <c r="L757" s="58">
        <v>0</v>
      </c>
      <c r="M757" s="59"/>
    </row>
    <row r="758" spans="2:13" ht="96.75" customHeight="1">
      <c r="B758" s="28"/>
      <c r="C758" s="28"/>
      <c r="D758" s="28"/>
      <c r="E758" s="39"/>
      <c r="F758" s="28"/>
      <c r="G758" s="28"/>
      <c r="H758" s="28">
        <v>5</v>
      </c>
      <c r="I758" s="40">
        <f t="shared" si="2"/>
        <v>0</v>
      </c>
      <c r="J758" s="56">
        <f t="shared" si="4"/>
        <v>0</v>
      </c>
      <c r="K758" s="57">
        <f>($G758+$I758)*THONG_TIN_CHUNG!B$14</f>
        <v>0</v>
      </c>
      <c r="L758" s="58">
        <v>0</v>
      </c>
      <c r="M758" s="59"/>
    </row>
    <row r="759" spans="2:13" ht="96.75" customHeight="1">
      <c r="B759" s="28"/>
      <c r="C759" s="28"/>
      <c r="D759" s="28"/>
      <c r="E759" s="39"/>
      <c r="F759" s="28"/>
      <c r="G759" s="28"/>
      <c r="H759" s="28">
        <v>5</v>
      </c>
      <c r="I759" s="40">
        <f t="shared" si="2"/>
        <v>0</v>
      </c>
      <c r="J759" s="56">
        <f t="shared" si="4"/>
        <v>0</v>
      </c>
      <c r="K759" s="57">
        <f>($G759+$I759)*THONG_TIN_CHUNG!B$14</f>
        <v>0</v>
      </c>
      <c r="L759" s="58">
        <v>0</v>
      </c>
      <c r="M759" s="59"/>
    </row>
    <row r="760" spans="2:13" ht="96.75" customHeight="1">
      <c r="B760" s="28"/>
      <c r="C760" s="28"/>
      <c r="D760" s="28"/>
      <c r="E760" s="39"/>
      <c r="F760" s="28"/>
      <c r="G760" s="28"/>
      <c r="H760" s="28">
        <v>5</v>
      </c>
      <c r="I760" s="40">
        <f t="shared" si="2"/>
        <v>0</v>
      </c>
      <c r="J760" s="56">
        <f t="shared" si="4"/>
        <v>0</v>
      </c>
      <c r="K760" s="57">
        <f>($G760+$I760)*THONG_TIN_CHUNG!B$14</f>
        <v>0</v>
      </c>
      <c r="L760" s="58">
        <v>0</v>
      </c>
      <c r="M760" s="59"/>
    </row>
    <row r="761" spans="2:13" ht="96.75" customHeight="1">
      <c r="B761" s="28"/>
      <c r="C761" s="28"/>
      <c r="D761" s="28"/>
      <c r="E761" s="39"/>
      <c r="F761" s="28"/>
      <c r="G761" s="28"/>
      <c r="H761" s="28">
        <v>5</v>
      </c>
      <c r="I761" s="40">
        <f t="shared" si="2"/>
        <v>0</v>
      </c>
      <c r="J761" s="56">
        <f t="shared" si="4"/>
        <v>0</v>
      </c>
      <c r="K761" s="57">
        <f>($G761+$I761)*THONG_TIN_CHUNG!B$14</f>
        <v>0</v>
      </c>
      <c r="L761" s="58">
        <v>0</v>
      </c>
      <c r="M761" s="59"/>
    </row>
    <row r="762" spans="2:13" ht="96.75" customHeight="1">
      <c r="B762" s="28"/>
      <c r="C762" s="28"/>
      <c r="D762" s="28"/>
      <c r="E762" s="39"/>
      <c r="F762" s="28"/>
      <c r="G762" s="28"/>
      <c r="H762" s="28">
        <v>5</v>
      </c>
      <c r="I762" s="40">
        <f t="shared" si="2"/>
        <v>0</v>
      </c>
      <c r="J762" s="56">
        <f t="shared" si="4"/>
        <v>0</v>
      </c>
      <c r="K762" s="57">
        <f>($G762+$I762)*THONG_TIN_CHUNG!B$14</f>
        <v>0</v>
      </c>
      <c r="L762" s="58">
        <v>0</v>
      </c>
      <c r="M762" s="59"/>
    </row>
    <row r="763" spans="2:13" ht="96.75" customHeight="1">
      <c r="B763" s="28"/>
      <c r="C763" s="28"/>
      <c r="D763" s="28"/>
      <c r="E763" s="39"/>
      <c r="F763" s="28"/>
      <c r="G763" s="28"/>
      <c r="H763" s="28">
        <v>5</v>
      </c>
      <c r="I763" s="40">
        <f t="shared" si="2"/>
        <v>0</v>
      </c>
      <c r="J763" s="56">
        <f t="shared" si="4"/>
        <v>0</v>
      </c>
      <c r="K763" s="57">
        <f>($G763+$I763)*THONG_TIN_CHUNG!B$14</f>
        <v>0</v>
      </c>
      <c r="L763" s="58">
        <v>0</v>
      </c>
      <c r="M763" s="59"/>
    </row>
    <row r="764" spans="2:13" ht="96.75" customHeight="1">
      <c r="B764" s="28"/>
      <c r="C764" s="28"/>
      <c r="D764" s="28"/>
      <c r="E764" s="39"/>
      <c r="F764" s="28"/>
      <c r="G764" s="28"/>
      <c r="H764" s="28">
        <v>5</v>
      </c>
      <c r="I764" s="40">
        <f t="shared" si="2"/>
        <v>0</v>
      </c>
      <c r="J764" s="56">
        <f t="shared" si="4"/>
        <v>0</v>
      </c>
      <c r="K764" s="57">
        <f>($G764+$I764)*THONG_TIN_CHUNG!B$14</f>
        <v>0</v>
      </c>
      <c r="L764" s="58">
        <v>0</v>
      </c>
      <c r="M764" s="59"/>
    </row>
    <row r="765" spans="2:13" ht="96.75" customHeight="1">
      <c r="B765" s="28"/>
      <c r="C765" s="28"/>
      <c r="D765" s="28"/>
      <c r="E765" s="39"/>
      <c r="F765" s="28"/>
      <c r="G765" s="28"/>
      <c r="H765" s="28">
        <v>5</v>
      </c>
      <c r="I765" s="40">
        <f t="shared" si="2"/>
        <v>0</v>
      </c>
      <c r="J765" s="56">
        <f t="shared" si="4"/>
        <v>0</v>
      </c>
      <c r="K765" s="57">
        <f>($G765+$I765)*THONG_TIN_CHUNG!B$14</f>
        <v>0</v>
      </c>
      <c r="L765" s="58">
        <v>0</v>
      </c>
      <c r="M765" s="59"/>
    </row>
    <row r="766" spans="2:13" ht="96.75" customHeight="1">
      <c r="B766" s="28"/>
      <c r="C766" s="28"/>
      <c r="D766" s="28"/>
      <c r="E766" s="39"/>
      <c r="F766" s="28"/>
      <c r="G766" s="28"/>
      <c r="H766" s="28">
        <v>5</v>
      </c>
      <c r="I766" s="40">
        <f t="shared" si="2"/>
        <v>0</v>
      </c>
      <c r="J766" s="56">
        <f t="shared" si="4"/>
        <v>0</v>
      </c>
      <c r="K766" s="57">
        <f>($G766+$I766)*THONG_TIN_CHUNG!B$14</f>
        <v>0</v>
      </c>
      <c r="L766" s="58">
        <v>0</v>
      </c>
      <c r="M766" s="59"/>
    </row>
    <row r="767" spans="2:13" ht="96.75" customHeight="1">
      <c r="B767" s="28"/>
      <c r="C767" s="28"/>
      <c r="D767" s="28"/>
      <c r="E767" s="39"/>
      <c r="F767" s="28"/>
      <c r="G767" s="28"/>
      <c r="H767" s="28">
        <v>5</v>
      </c>
      <c r="I767" s="40">
        <f t="shared" si="2"/>
        <v>0</v>
      </c>
      <c r="J767" s="56">
        <f t="shared" si="4"/>
        <v>0</v>
      </c>
      <c r="K767" s="57">
        <f>($G767+$I767)*THONG_TIN_CHUNG!B$14</f>
        <v>0</v>
      </c>
      <c r="L767" s="58">
        <v>0</v>
      </c>
      <c r="M767" s="59"/>
    </row>
    <row r="768" spans="2:13" ht="96.75" customHeight="1">
      <c r="B768" s="28"/>
      <c r="C768" s="28"/>
      <c r="D768" s="28"/>
      <c r="E768" s="39"/>
      <c r="F768" s="28"/>
      <c r="G768" s="28"/>
      <c r="H768" s="28">
        <v>5</v>
      </c>
      <c r="I768" s="40">
        <f t="shared" si="2"/>
        <v>0</v>
      </c>
      <c r="J768" s="56">
        <f t="shared" si="4"/>
        <v>0</v>
      </c>
      <c r="K768" s="57">
        <f>($G768+$I768)*THONG_TIN_CHUNG!B$14</f>
        <v>0</v>
      </c>
      <c r="L768" s="58">
        <v>0</v>
      </c>
      <c r="M768" s="59"/>
    </row>
    <row r="769" spans="2:13" ht="96.75" customHeight="1">
      <c r="B769" s="28"/>
      <c r="C769" s="28"/>
      <c r="D769" s="28"/>
      <c r="E769" s="39"/>
      <c r="F769" s="28"/>
      <c r="G769" s="28"/>
      <c r="H769" s="28">
        <v>5</v>
      </c>
      <c r="I769" s="40">
        <f t="shared" si="2"/>
        <v>0</v>
      </c>
      <c r="J769" s="56">
        <f t="shared" si="4"/>
        <v>0</v>
      </c>
      <c r="K769" s="57">
        <f>($G769+$I769)*THONG_TIN_CHUNG!B$14</f>
        <v>0</v>
      </c>
      <c r="L769" s="58">
        <v>0</v>
      </c>
      <c r="M769" s="59"/>
    </row>
    <row r="770" spans="2:13" ht="96.75" customHeight="1">
      <c r="B770" s="28"/>
      <c r="C770" s="28"/>
      <c r="D770" s="28"/>
      <c r="E770" s="39"/>
      <c r="F770" s="28"/>
      <c r="G770" s="28"/>
      <c r="H770" s="28">
        <v>5</v>
      </c>
      <c r="I770" s="40">
        <f t="shared" si="2"/>
        <v>0</v>
      </c>
      <c r="J770" s="56">
        <f t="shared" si="4"/>
        <v>0</v>
      </c>
      <c r="K770" s="57">
        <f>($G770+$I770)*THONG_TIN_CHUNG!B$14</f>
        <v>0</v>
      </c>
      <c r="L770" s="58">
        <v>0</v>
      </c>
      <c r="M770" s="59"/>
    </row>
    <row r="771" spans="2:13" ht="96.75" customHeight="1">
      <c r="B771" s="28"/>
      <c r="C771" s="28"/>
      <c r="D771" s="28"/>
      <c r="E771" s="39"/>
      <c r="F771" s="28"/>
      <c r="G771" s="28"/>
      <c r="H771" s="28">
        <v>5</v>
      </c>
      <c r="I771" s="40">
        <f t="shared" si="2"/>
        <v>0</v>
      </c>
      <c r="J771" s="56">
        <f t="shared" si="4"/>
        <v>0</v>
      </c>
      <c r="K771" s="57">
        <f>($G771+$I771)*THONG_TIN_CHUNG!B$14</f>
        <v>0</v>
      </c>
      <c r="L771" s="58">
        <v>0</v>
      </c>
      <c r="M771" s="59"/>
    </row>
    <row r="772" spans="2:13" ht="96.75" customHeight="1">
      <c r="B772" s="28"/>
      <c r="C772" s="28"/>
      <c r="D772" s="28"/>
      <c r="E772" s="39"/>
      <c r="F772" s="28"/>
      <c r="G772" s="28"/>
      <c r="H772" s="28">
        <v>5</v>
      </c>
      <c r="I772" s="40">
        <f t="shared" si="2"/>
        <v>0</v>
      </c>
      <c r="J772" s="56">
        <f t="shared" si="4"/>
        <v>0</v>
      </c>
      <c r="K772" s="57">
        <f>($G772+$I772)*THONG_TIN_CHUNG!B$14</f>
        <v>0</v>
      </c>
      <c r="L772" s="58">
        <v>0</v>
      </c>
      <c r="M772" s="59"/>
    </row>
    <row r="773" spans="2:13" ht="96.75" customHeight="1">
      <c r="B773" s="28"/>
      <c r="C773" s="28"/>
      <c r="D773" s="28"/>
      <c r="E773" s="39"/>
      <c r="F773" s="28"/>
      <c r="G773" s="28"/>
      <c r="H773" s="28">
        <v>5</v>
      </c>
      <c r="I773" s="40">
        <f t="shared" si="2"/>
        <v>0</v>
      </c>
      <c r="J773" s="56">
        <f t="shared" si="4"/>
        <v>0</v>
      </c>
      <c r="K773" s="57">
        <f>($G773+$I773)*THONG_TIN_CHUNG!B$14</f>
        <v>0</v>
      </c>
      <c r="L773" s="58">
        <v>0</v>
      </c>
      <c r="M773" s="59"/>
    </row>
    <row r="774" spans="2:13" ht="96.75" customHeight="1">
      <c r="B774" s="28"/>
      <c r="C774" s="28"/>
      <c r="D774" s="28"/>
      <c r="E774" s="39"/>
      <c r="F774" s="28"/>
      <c r="G774" s="28"/>
      <c r="H774" s="28">
        <v>5</v>
      </c>
      <c r="I774" s="40">
        <f t="shared" si="2"/>
        <v>0</v>
      </c>
      <c r="J774" s="56">
        <f t="shared" si="4"/>
        <v>0</v>
      </c>
      <c r="K774" s="57">
        <f>($G774+$I774)*THONG_TIN_CHUNG!B$14</f>
        <v>0</v>
      </c>
      <c r="L774" s="58">
        <v>0</v>
      </c>
      <c r="M774" s="59"/>
    </row>
    <row r="775" spans="2:13" ht="96.75" customHeight="1">
      <c r="B775" s="28"/>
      <c r="C775" s="28"/>
      <c r="D775" s="28"/>
      <c r="E775" s="39"/>
      <c r="F775" s="28"/>
      <c r="G775" s="28"/>
      <c r="H775" s="28">
        <v>5</v>
      </c>
      <c r="I775" s="40">
        <f t="shared" si="2"/>
        <v>0</v>
      </c>
      <c r="J775" s="56">
        <f t="shared" si="4"/>
        <v>0</v>
      </c>
      <c r="K775" s="57">
        <f>($G775+$I775)*THONG_TIN_CHUNG!B$14</f>
        <v>0</v>
      </c>
      <c r="L775" s="58">
        <v>0</v>
      </c>
      <c r="M775" s="59"/>
    </row>
    <row r="776" spans="2:13" ht="96.75" customHeight="1">
      <c r="B776" s="28"/>
      <c r="C776" s="28"/>
      <c r="D776" s="28"/>
      <c r="E776" s="39"/>
      <c r="F776" s="28"/>
      <c r="G776" s="28"/>
      <c r="H776" s="28">
        <v>5</v>
      </c>
      <c r="I776" s="40">
        <f t="shared" si="2"/>
        <v>0</v>
      </c>
      <c r="J776" s="56">
        <f t="shared" si="4"/>
        <v>0</v>
      </c>
      <c r="K776" s="57">
        <f>($G776+$I776)*THONG_TIN_CHUNG!B$14</f>
        <v>0</v>
      </c>
      <c r="L776" s="58">
        <v>0</v>
      </c>
      <c r="M776" s="59"/>
    </row>
    <row r="777" spans="2:13" ht="96.75" customHeight="1">
      <c r="B777" s="28"/>
      <c r="C777" s="28"/>
      <c r="D777" s="28"/>
      <c r="E777" s="39"/>
      <c r="F777" s="28"/>
      <c r="G777" s="28"/>
      <c r="H777" s="28">
        <v>5</v>
      </c>
      <c r="I777" s="40">
        <f t="shared" si="2"/>
        <v>0</v>
      </c>
      <c r="J777" s="56">
        <f t="shared" si="4"/>
        <v>0</v>
      </c>
      <c r="K777" s="57">
        <f>($G777+$I777)*THONG_TIN_CHUNG!B$14</f>
        <v>0</v>
      </c>
      <c r="L777" s="58">
        <v>0</v>
      </c>
      <c r="M777" s="59"/>
    </row>
    <row r="778" spans="2:13" ht="96.75" customHeight="1">
      <c r="B778" s="28"/>
      <c r="C778" s="28"/>
      <c r="D778" s="28"/>
      <c r="E778" s="39"/>
      <c r="F778" s="28"/>
      <c r="G778" s="28"/>
      <c r="H778" s="28">
        <v>5</v>
      </c>
      <c r="I778" s="40">
        <f t="shared" si="2"/>
        <v>0</v>
      </c>
      <c r="J778" s="56">
        <f t="shared" si="4"/>
        <v>0</v>
      </c>
      <c r="K778" s="57">
        <f>($G778+$I778)*THONG_TIN_CHUNG!B$14</f>
        <v>0</v>
      </c>
      <c r="L778" s="58">
        <v>0</v>
      </c>
      <c r="M778" s="59"/>
    </row>
    <row r="779" spans="2:13" ht="96.75" customHeight="1">
      <c r="B779" s="28"/>
      <c r="C779" s="28"/>
      <c r="D779" s="28"/>
      <c r="E779" s="39"/>
      <c r="F779" s="28"/>
      <c r="G779" s="28"/>
      <c r="H779" s="28">
        <v>5</v>
      </c>
      <c r="I779" s="40">
        <f t="shared" si="2"/>
        <v>0</v>
      </c>
      <c r="J779" s="56">
        <f t="shared" si="4"/>
        <v>0</v>
      </c>
      <c r="K779" s="57">
        <f>($G779+$I779)*THONG_TIN_CHUNG!B$14</f>
        <v>0</v>
      </c>
      <c r="L779" s="58">
        <v>0</v>
      </c>
      <c r="M779" s="59"/>
    </row>
    <row r="780" spans="2:13" ht="96.75" customHeight="1">
      <c r="B780" s="28"/>
      <c r="C780" s="28"/>
      <c r="D780" s="28"/>
      <c r="E780" s="39"/>
      <c r="F780" s="28"/>
      <c r="G780" s="28"/>
      <c r="H780" s="28">
        <v>5</v>
      </c>
      <c r="I780" s="40">
        <f t="shared" si="2"/>
        <v>0</v>
      </c>
      <c r="J780" s="56">
        <f t="shared" si="4"/>
        <v>0</v>
      </c>
      <c r="K780" s="57">
        <f>($G780+$I780)*THONG_TIN_CHUNG!B$14</f>
        <v>0</v>
      </c>
      <c r="L780" s="58">
        <v>0</v>
      </c>
      <c r="M780" s="59"/>
    </row>
    <row r="781" spans="2:13" ht="96.75" customHeight="1">
      <c r="B781" s="28"/>
      <c r="C781" s="28"/>
      <c r="D781" s="28"/>
      <c r="E781" s="39"/>
      <c r="F781" s="28"/>
      <c r="G781" s="28"/>
      <c r="H781" s="28">
        <v>5</v>
      </c>
      <c r="I781" s="40">
        <f t="shared" si="2"/>
        <v>0</v>
      </c>
      <c r="J781" s="56">
        <f t="shared" si="4"/>
        <v>0</v>
      </c>
      <c r="K781" s="57">
        <f>($G781+$I781)*THONG_TIN_CHUNG!B$14</f>
        <v>0</v>
      </c>
      <c r="L781" s="58">
        <v>0</v>
      </c>
      <c r="M781" s="59"/>
    </row>
    <row r="782" spans="2:13" ht="96.75" customHeight="1">
      <c r="B782" s="28"/>
      <c r="C782" s="28"/>
      <c r="D782" s="28"/>
      <c r="E782" s="39"/>
      <c r="F782" s="28"/>
      <c r="G782" s="28"/>
      <c r="H782" s="28">
        <v>5</v>
      </c>
      <c r="I782" s="40">
        <f t="shared" si="2"/>
        <v>0</v>
      </c>
      <c r="J782" s="56">
        <f t="shared" si="4"/>
        <v>0</v>
      </c>
      <c r="K782" s="57">
        <f>($G782+$I782)*THONG_TIN_CHUNG!B$14</f>
        <v>0</v>
      </c>
      <c r="L782" s="58">
        <v>0</v>
      </c>
      <c r="M782" s="59"/>
    </row>
    <row r="783" spans="2:13" ht="96.75" customHeight="1">
      <c r="B783" s="28"/>
      <c r="C783" s="28"/>
      <c r="D783" s="28"/>
      <c r="E783" s="39"/>
      <c r="F783" s="28"/>
      <c r="G783" s="28"/>
      <c r="H783" s="28">
        <v>5</v>
      </c>
      <c r="I783" s="40">
        <f t="shared" si="2"/>
        <v>0</v>
      </c>
      <c r="J783" s="56">
        <f t="shared" si="4"/>
        <v>0</v>
      </c>
      <c r="K783" s="57">
        <f>($G783+$I783)*THONG_TIN_CHUNG!B$14</f>
        <v>0</v>
      </c>
      <c r="L783" s="58">
        <v>0</v>
      </c>
      <c r="M783" s="59"/>
    </row>
    <row r="784" spans="2:13" ht="96.75" customHeight="1">
      <c r="B784" s="28"/>
      <c r="C784" s="28"/>
      <c r="D784" s="28"/>
      <c r="E784" s="39"/>
      <c r="F784" s="28"/>
      <c r="G784" s="28"/>
      <c r="H784" s="28">
        <v>5</v>
      </c>
      <c r="I784" s="40">
        <f t="shared" si="2"/>
        <v>0</v>
      </c>
      <c r="J784" s="56">
        <f t="shared" si="4"/>
        <v>0</v>
      </c>
      <c r="K784" s="57">
        <f>($G784+$I784)*THONG_TIN_CHUNG!B$14</f>
        <v>0</v>
      </c>
      <c r="L784" s="58">
        <v>0</v>
      </c>
      <c r="M784" s="59"/>
    </row>
    <row r="785" spans="2:13" ht="96.75" customHeight="1">
      <c r="B785" s="28"/>
      <c r="C785" s="28"/>
      <c r="D785" s="28"/>
      <c r="E785" s="39"/>
      <c r="F785" s="28"/>
      <c r="G785" s="28"/>
      <c r="H785" s="28">
        <v>5</v>
      </c>
      <c r="I785" s="40">
        <f t="shared" si="2"/>
        <v>0</v>
      </c>
      <c r="J785" s="56">
        <f t="shared" si="4"/>
        <v>0</v>
      </c>
      <c r="K785" s="57">
        <f>($G785+$I785)*THONG_TIN_CHUNG!B$14</f>
        <v>0</v>
      </c>
      <c r="L785" s="58">
        <v>0</v>
      </c>
      <c r="M785" s="59"/>
    </row>
    <row r="786" spans="2:13" ht="96.75" customHeight="1">
      <c r="B786" s="28"/>
      <c r="C786" s="28"/>
      <c r="D786" s="28"/>
      <c r="E786" s="39"/>
      <c r="F786" s="28"/>
      <c r="G786" s="28"/>
      <c r="H786" s="28">
        <v>5</v>
      </c>
      <c r="I786" s="40">
        <f t="shared" si="2"/>
        <v>0</v>
      </c>
      <c r="J786" s="56">
        <f t="shared" si="4"/>
        <v>0</v>
      </c>
      <c r="K786" s="57">
        <f>($G786+$I786)*THONG_TIN_CHUNG!B$14</f>
        <v>0</v>
      </c>
      <c r="L786" s="58">
        <v>0</v>
      </c>
      <c r="M786" s="59"/>
    </row>
    <row r="787" spans="2:13" ht="96.75" customHeight="1">
      <c r="B787" s="28"/>
      <c r="C787" s="28"/>
      <c r="D787" s="28"/>
      <c r="E787" s="39"/>
      <c r="F787" s="28"/>
      <c r="G787" s="28"/>
      <c r="H787" s="28">
        <v>5</v>
      </c>
      <c r="I787" s="40">
        <f t="shared" si="2"/>
        <v>0</v>
      </c>
      <c r="J787" s="56">
        <f t="shared" si="4"/>
        <v>0</v>
      </c>
      <c r="K787" s="57">
        <f>($G787+$I787)*THONG_TIN_CHUNG!B$14</f>
        <v>0</v>
      </c>
      <c r="L787" s="58">
        <v>0</v>
      </c>
      <c r="M787" s="59"/>
    </row>
    <row r="788" spans="2:13" ht="96.75" customHeight="1">
      <c r="B788" s="28"/>
      <c r="C788" s="28"/>
      <c r="D788" s="28"/>
      <c r="E788" s="39"/>
      <c r="F788" s="28"/>
      <c r="G788" s="28"/>
      <c r="H788" s="28">
        <v>5</v>
      </c>
      <c r="I788" s="40">
        <f t="shared" si="2"/>
        <v>0</v>
      </c>
      <c r="J788" s="56">
        <f t="shared" si="4"/>
        <v>0</v>
      </c>
      <c r="K788" s="57">
        <f>($G788+$I788)*THONG_TIN_CHUNG!B$14</f>
        <v>0</v>
      </c>
      <c r="L788" s="58">
        <v>0</v>
      </c>
      <c r="M788" s="59"/>
    </row>
    <row r="789" spans="2:13" ht="96.75" customHeight="1">
      <c r="B789" s="28"/>
      <c r="C789" s="28"/>
      <c r="D789" s="28"/>
      <c r="E789" s="39"/>
      <c r="F789" s="28"/>
      <c r="G789" s="28"/>
      <c r="H789" s="28">
        <v>5</v>
      </c>
      <c r="I789" s="40">
        <f t="shared" si="2"/>
        <v>0</v>
      </c>
      <c r="J789" s="56">
        <f t="shared" si="4"/>
        <v>0</v>
      </c>
      <c r="K789" s="57">
        <f>($G789+$I789)*THONG_TIN_CHUNG!B$14</f>
        <v>0</v>
      </c>
      <c r="L789" s="58">
        <v>0</v>
      </c>
      <c r="M789" s="59"/>
    </row>
    <row r="790" spans="2:13" ht="96.75" customHeight="1">
      <c r="B790" s="28"/>
      <c r="C790" s="28"/>
      <c r="D790" s="28"/>
      <c r="E790" s="39"/>
      <c r="F790" s="28"/>
      <c r="G790" s="28"/>
      <c r="H790" s="28">
        <v>5</v>
      </c>
      <c r="I790" s="40">
        <f t="shared" si="2"/>
        <v>0</v>
      </c>
      <c r="J790" s="56">
        <f t="shared" si="4"/>
        <v>0</v>
      </c>
      <c r="K790" s="57">
        <f>($G790+$I790)*THONG_TIN_CHUNG!B$14</f>
        <v>0</v>
      </c>
      <c r="L790" s="58">
        <v>0</v>
      </c>
      <c r="M790" s="59"/>
    </row>
    <row r="791" spans="2:13" ht="96.75" customHeight="1">
      <c r="B791" s="28"/>
      <c r="C791" s="28"/>
      <c r="D791" s="28"/>
      <c r="E791" s="39"/>
      <c r="F791" s="28"/>
      <c r="G791" s="28"/>
      <c r="H791" s="28">
        <v>5</v>
      </c>
      <c r="I791" s="40">
        <f t="shared" si="2"/>
        <v>0</v>
      </c>
      <c r="J791" s="56">
        <f t="shared" si="4"/>
        <v>0</v>
      </c>
      <c r="K791" s="57">
        <f>($G791+$I791)*THONG_TIN_CHUNG!B$14</f>
        <v>0</v>
      </c>
      <c r="L791" s="58">
        <v>0</v>
      </c>
      <c r="M791" s="59"/>
    </row>
    <row r="792" spans="2:13" ht="96.75" customHeight="1">
      <c r="B792" s="28"/>
      <c r="C792" s="28"/>
      <c r="D792" s="28"/>
      <c r="E792" s="39"/>
      <c r="F792" s="28"/>
      <c r="G792" s="28"/>
      <c r="H792" s="28">
        <v>5</v>
      </c>
      <c r="I792" s="40">
        <f t="shared" si="2"/>
        <v>0</v>
      </c>
      <c r="J792" s="56">
        <f t="shared" si="4"/>
        <v>0</v>
      </c>
      <c r="K792" s="57">
        <f>($G792+$I792)*THONG_TIN_CHUNG!B$14</f>
        <v>0</v>
      </c>
      <c r="L792" s="58">
        <v>0</v>
      </c>
      <c r="M792" s="59"/>
    </row>
    <row r="793" spans="2:13" ht="96.75" customHeight="1">
      <c r="B793" s="28"/>
      <c r="C793" s="28"/>
      <c r="D793" s="28"/>
      <c r="E793" s="39"/>
      <c r="F793" s="28"/>
      <c r="G793" s="28"/>
      <c r="H793" s="28">
        <v>5</v>
      </c>
      <c r="I793" s="40">
        <f t="shared" si="2"/>
        <v>0</v>
      </c>
      <c r="J793" s="56">
        <f t="shared" si="4"/>
        <v>0</v>
      </c>
      <c r="K793" s="57">
        <f>($G793+$I793)*THONG_TIN_CHUNG!B$14</f>
        <v>0</v>
      </c>
      <c r="L793" s="58">
        <v>0</v>
      </c>
      <c r="M793" s="59"/>
    </row>
    <row r="794" spans="2:13" ht="96.75" customHeight="1">
      <c r="B794" s="28"/>
      <c r="C794" s="28"/>
      <c r="D794" s="28"/>
      <c r="E794" s="39"/>
      <c r="F794" s="28"/>
      <c r="G794" s="28"/>
      <c r="H794" s="28">
        <v>5</v>
      </c>
      <c r="I794" s="40">
        <f t="shared" si="2"/>
        <v>0</v>
      </c>
      <c r="J794" s="56">
        <f t="shared" si="4"/>
        <v>0</v>
      </c>
      <c r="K794" s="57">
        <f>($G794+$I794)*THONG_TIN_CHUNG!B$14</f>
        <v>0</v>
      </c>
      <c r="L794" s="58">
        <v>0</v>
      </c>
      <c r="M794" s="59"/>
    </row>
    <row r="795" spans="2:13" ht="96.75" customHeight="1">
      <c r="B795" s="28"/>
      <c r="C795" s="28"/>
      <c r="D795" s="28"/>
      <c r="E795" s="39"/>
      <c r="F795" s="28"/>
      <c r="G795" s="28"/>
      <c r="H795" s="28">
        <v>5</v>
      </c>
      <c r="I795" s="40">
        <f t="shared" si="2"/>
        <v>0</v>
      </c>
      <c r="J795" s="56">
        <f t="shared" si="4"/>
        <v>0</v>
      </c>
      <c r="K795" s="57">
        <f>($G795+$I795)*THONG_TIN_CHUNG!B$14</f>
        <v>0</v>
      </c>
      <c r="L795" s="58">
        <v>0</v>
      </c>
      <c r="M795" s="59"/>
    </row>
    <row r="796" spans="2:13" ht="96.75" customHeight="1">
      <c r="B796" s="28"/>
      <c r="C796" s="28"/>
      <c r="D796" s="28"/>
      <c r="E796" s="39"/>
      <c r="F796" s="28"/>
      <c r="G796" s="28"/>
      <c r="H796" s="28">
        <v>5</v>
      </c>
      <c r="I796" s="40">
        <f t="shared" si="2"/>
        <v>0</v>
      </c>
      <c r="J796" s="56">
        <f t="shared" si="4"/>
        <v>0</v>
      </c>
      <c r="K796" s="57">
        <f>($G796+$I796)*THONG_TIN_CHUNG!B$14</f>
        <v>0</v>
      </c>
      <c r="L796" s="58">
        <v>0</v>
      </c>
      <c r="M796" s="59"/>
    </row>
    <row r="797" spans="2:13" ht="96.75" customHeight="1">
      <c r="B797" s="28"/>
      <c r="C797" s="28"/>
      <c r="D797" s="28"/>
      <c r="E797" s="39"/>
      <c r="F797" s="28"/>
      <c r="G797" s="28"/>
      <c r="H797" s="28">
        <v>5</v>
      </c>
      <c r="I797" s="40">
        <f t="shared" si="2"/>
        <v>0</v>
      </c>
      <c r="J797" s="56">
        <f t="shared" si="4"/>
        <v>0</v>
      </c>
      <c r="K797" s="57">
        <f>($G797+$I797)*THONG_TIN_CHUNG!B$14</f>
        <v>0</v>
      </c>
      <c r="L797" s="58">
        <v>0</v>
      </c>
      <c r="M797" s="59"/>
    </row>
    <row r="798" spans="2:13" ht="96.75" customHeight="1">
      <c r="B798" s="28"/>
      <c r="C798" s="28"/>
      <c r="D798" s="28"/>
      <c r="E798" s="39"/>
      <c r="F798" s="28"/>
      <c r="G798" s="28"/>
      <c r="H798" s="28">
        <v>5</v>
      </c>
      <c r="I798" s="40">
        <f t="shared" si="2"/>
        <v>0</v>
      </c>
      <c r="J798" s="56">
        <f t="shared" si="4"/>
        <v>0</v>
      </c>
      <c r="K798" s="57">
        <f>($G798+$I798)*THONG_TIN_CHUNG!B$14</f>
        <v>0</v>
      </c>
      <c r="L798" s="58">
        <v>0</v>
      </c>
      <c r="M798" s="59"/>
    </row>
    <row r="799" spans="2:13" ht="96.75" customHeight="1">
      <c r="B799" s="28"/>
      <c r="C799" s="28"/>
      <c r="D799" s="28"/>
      <c r="E799" s="39"/>
      <c r="F799" s="28"/>
      <c r="G799" s="28"/>
      <c r="H799" s="28">
        <v>5</v>
      </c>
      <c r="I799" s="40">
        <f t="shared" si="2"/>
        <v>0</v>
      </c>
      <c r="J799" s="56">
        <f t="shared" si="4"/>
        <v>0</v>
      </c>
      <c r="K799" s="57">
        <f>($G799+$I799)*THONG_TIN_CHUNG!B$14</f>
        <v>0</v>
      </c>
      <c r="L799" s="58">
        <v>0</v>
      </c>
      <c r="M799" s="59"/>
    </row>
    <row r="800" spans="2:13" ht="96.75" customHeight="1">
      <c r="B800" s="28"/>
      <c r="C800" s="28"/>
      <c r="D800" s="28"/>
      <c r="E800" s="39"/>
      <c r="F800" s="28"/>
      <c r="G800" s="28"/>
      <c r="H800" s="28">
        <v>5</v>
      </c>
      <c r="I800" s="40">
        <f t="shared" si="2"/>
        <v>0</v>
      </c>
      <c r="J800" s="56">
        <f t="shared" si="4"/>
        <v>0</v>
      </c>
      <c r="K800" s="57">
        <f>($G800+$I800)*THONG_TIN_CHUNG!B$14</f>
        <v>0</v>
      </c>
      <c r="L800" s="58">
        <v>0</v>
      </c>
      <c r="M800" s="59"/>
    </row>
    <row r="801" spans="2:13" ht="96.75" customHeight="1">
      <c r="B801" s="28"/>
      <c r="C801" s="28"/>
      <c r="D801" s="28"/>
      <c r="E801" s="39"/>
      <c r="F801" s="28"/>
      <c r="G801" s="28"/>
      <c r="H801" s="28">
        <v>5</v>
      </c>
      <c r="I801" s="40">
        <f t="shared" si="2"/>
        <v>0</v>
      </c>
      <c r="J801" s="56">
        <f t="shared" si="4"/>
        <v>0</v>
      </c>
      <c r="K801" s="57">
        <f>($G801+$I801)*THONG_TIN_CHUNG!B$14</f>
        <v>0</v>
      </c>
      <c r="L801" s="58">
        <v>0</v>
      </c>
      <c r="M801" s="59"/>
    </row>
    <row r="802" spans="2:13" ht="96.75" customHeight="1">
      <c r="B802" s="28"/>
      <c r="C802" s="28"/>
      <c r="D802" s="28"/>
      <c r="E802" s="39"/>
      <c r="F802" s="28"/>
      <c r="G802" s="28"/>
      <c r="H802" s="28">
        <v>5</v>
      </c>
      <c r="I802" s="40">
        <f t="shared" si="2"/>
        <v>0</v>
      </c>
      <c r="J802" s="56">
        <f t="shared" si="4"/>
        <v>0</v>
      </c>
      <c r="K802" s="57">
        <f>($G802+$I802)*THONG_TIN_CHUNG!B$14</f>
        <v>0</v>
      </c>
      <c r="L802" s="58">
        <v>0</v>
      </c>
      <c r="M802" s="59"/>
    </row>
    <row r="803" spans="2:13" ht="96.75" customHeight="1">
      <c r="B803" s="28"/>
      <c r="C803" s="28"/>
      <c r="D803" s="28"/>
      <c r="E803" s="39"/>
      <c r="F803" s="28"/>
      <c r="G803" s="28"/>
      <c r="H803" s="28">
        <v>5</v>
      </c>
      <c r="I803" s="40">
        <f t="shared" si="2"/>
        <v>0</v>
      </c>
      <c r="J803" s="56">
        <f t="shared" si="4"/>
        <v>0</v>
      </c>
      <c r="K803" s="57">
        <f>($G803+$I803)*THONG_TIN_CHUNG!B$14</f>
        <v>0</v>
      </c>
      <c r="L803" s="58">
        <v>0</v>
      </c>
      <c r="M803" s="59"/>
    </row>
    <row r="804" spans="2:13" ht="96.75" customHeight="1">
      <c r="B804" s="28"/>
      <c r="C804" s="28"/>
      <c r="D804" s="28"/>
      <c r="E804" s="39"/>
      <c r="F804" s="28"/>
      <c r="G804" s="28"/>
      <c r="H804" s="28">
        <v>5</v>
      </c>
      <c r="I804" s="40">
        <f t="shared" si="2"/>
        <v>0</v>
      </c>
      <c r="J804" s="56">
        <f t="shared" si="4"/>
        <v>0</v>
      </c>
      <c r="K804" s="57">
        <f>($G804+$I804)*THONG_TIN_CHUNG!B$14</f>
        <v>0</v>
      </c>
      <c r="L804" s="58">
        <v>0</v>
      </c>
      <c r="M804" s="59"/>
    </row>
    <row r="805" spans="2:13" ht="96.75" customHeight="1">
      <c r="B805" s="28"/>
      <c r="C805" s="28"/>
      <c r="D805" s="28"/>
      <c r="E805" s="39"/>
      <c r="F805" s="28"/>
      <c r="G805" s="28"/>
      <c r="H805" s="28">
        <v>5</v>
      </c>
      <c r="I805" s="40">
        <f t="shared" si="2"/>
        <v>0</v>
      </c>
      <c r="J805" s="56">
        <f t="shared" si="4"/>
        <v>0</v>
      </c>
      <c r="K805" s="57">
        <f>($G805+$I805)*THONG_TIN_CHUNG!B$14</f>
        <v>0</v>
      </c>
      <c r="L805" s="58">
        <v>0</v>
      </c>
      <c r="M805" s="59"/>
    </row>
    <row r="806" spans="2:13" ht="96.75" customHeight="1">
      <c r="B806" s="28"/>
      <c r="C806" s="28"/>
      <c r="D806" s="28"/>
      <c r="E806" s="39"/>
      <c r="F806" s="28"/>
      <c r="G806" s="28"/>
      <c r="H806" s="28">
        <v>5</v>
      </c>
      <c r="I806" s="40">
        <f t="shared" si="2"/>
        <v>0</v>
      </c>
      <c r="J806" s="56">
        <f t="shared" si="4"/>
        <v>0</v>
      </c>
      <c r="K806" s="57">
        <f>($G806+$I806)*THONG_TIN_CHUNG!B$14</f>
        <v>0</v>
      </c>
      <c r="L806" s="58">
        <v>0</v>
      </c>
      <c r="M806" s="59"/>
    </row>
    <row r="807" spans="2:13" ht="96.75" customHeight="1">
      <c r="B807" s="28"/>
      <c r="C807" s="28"/>
      <c r="D807" s="28"/>
      <c r="E807" s="39"/>
      <c r="F807" s="28"/>
      <c r="G807" s="28"/>
      <c r="H807" s="28">
        <v>5</v>
      </c>
      <c r="I807" s="40">
        <f t="shared" si="2"/>
        <v>0</v>
      </c>
      <c r="J807" s="56">
        <f t="shared" si="4"/>
        <v>0</v>
      </c>
      <c r="K807" s="57">
        <f>($G807+$I807)*THONG_TIN_CHUNG!B$14</f>
        <v>0</v>
      </c>
      <c r="L807" s="58">
        <v>0</v>
      </c>
      <c r="M807" s="59"/>
    </row>
    <row r="808" spans="2:13" ht="96.75" customHeight="1">
      <c r="B808" s="28"/>
      <c r="C808" s="28"/>
      <c r="D808" s="28"/>
      <c r="E808" s="39"/>
      <c r="F808" s="28"/>
      <c r="G808" s="28"/>
      <c r="H808" s="28">
        <v>5</v>
      </c>
      <c r="I808" s="40">
        <f t="shared" si="2"/>
        <v>0</v>
      </c>
      <c r="J808" s="56">
        <f t="shared" si="4"/>
        <v>0</v>
      </c>
      <c r="K808" s="57">
        <f>($G808+$I808)*THONG_TIN_CHUNG!B$14</f>
        <v>0</v>
      </c>
      <c r="L808" s="58">
        <v>0</v>
      </c>
      <c r="M808" s="59"/>
    </row>
    <row r="809" spans="2:13" ht="96.75" customHeight="1">
      <c r="B809" s="28"/>
      <c r="C809" s="28"/>
      <c r="D809" s="28"/>
      <c r="E809" s="39"/>
      <c r="F809" s="28"/>
      <c r="G809" s="28"/>
      <c r="H809" s="28">
        <v>5</v>
      </c>
      <c r="I809" s="40">
        <f t="shared" si="2"/>
        <v>0</v>
      </c>
      <c r="J809" s="56">
        <f t="shared" si="4"/>
        <v>0</v>
      </c>
      <c r="K809" s="57">
        <f>($G809+$I809)*THONG_TIN_CHUNG!B$14</f>
        <v>0</v>
      </c>
      <c r="L809" s="58">
        <v>0</v>
      </c>
      <c r="M809" s="59"/>
    </row>
    <row r="810" spans="2:13" ht="96.75" customHeight="1">
      <c r="B810" s="28"/>
      <c r="C810" s="28"/>
      <c r="D810" s="28"/>
      <c r="E810" s="39"/>
      <c r="F810" s="28"/>
      <c r="G810" s="28"/>
      <c r="H810" s="28">
        <v>5</v>
      </c>
      <c r="I810" s="40">
        <f t="shared" si="2"/>
        <v>0</v>
      </c>
      <c r="J810" s="56">
        <f t="shared" si="4"/>
        <v>0</v>
      </c>
      <c r="K810" s="57">
        <f>($G810+$I810)*THONG_TIN_CHUNG!B$14</f>
        <v>0</v>
      </c>
      <c r="L810" s="58">
        <v>0</v>
      </c>
      <c r="M810" s="59"/>
    </row>
    <row r="811" spans="2:13" ht="96.75" customHeight="1">
      <c r="B811" s="28"/>
      <c r="C811" s="28"/>
      <c r="D811" s="28"/>
      <c r="E811" s="39"/>
      <c r="F811" s="28"/>
      <c r="G811" s="28"/>
      <c r="H811" s="28">
        <v>5</v>
      </c>
      <c r="I811" s="40">
        <f t="shared" si="2"/>
        <v>0</v>
      </c>
      <c r="J811" s="56">
        <f t="shared" si="4"/>
        <v>0</v>
      </c>
      <c r="K811" s="57">
        <f>($G811+$I811)*THONG_TIN_CHUNG!B$14</f>
        <v>0</v>
      </c>
      <c r="L811" s="58">
        <v>0</v>
      </c>
      <c r="M811" s="59"/>
    </row>
    <row r="812" spans="2:13" ht="96.75" customHeight="1">
      <c r="B812" s="28"/>
      <c r="C812" s="28"/>
      <c r="D812" s="28"/>
      <c r="E812" s="39"/>
      <c r="F812" s="28"/>
      <c r="G812" s="28"/>
      <c r="H812" s="28">
        <v>5</v>
      </c>
      <c r="I812" s="40">
        <f t="shared" si="2"/>
        <v>0</v>
      </c>
      <c r="J812" s="56">
        <f t="shared" si="4"/>
        <v>0</v>
      </c>
      <c r="K812" s="57">
        <f>($G812+$I812)*THONG_TIN_CHUNG!B$14</f>
        <v>0</v>
      </c>
      <c r="L812" s="58">
        <v>0</v>
      </c>
      <c r="M812" s="59"/>
    </row>
    <row r="813" spans="2:13" ht="96.75" customHeight="1">
      <c r="B813" s="28"/>
      <c r="C813" s="28"/>
      <c r="D813" s="28"/>
      <c r="E813" s="39"/>
      <c r="F813" s="28"/>
      <c r="G813" s="28"/>
      <c r="H813" s="28">
        <v>5</v>
      </c>
      <c r="I813" s="40">
        <f t="shared" si="2"/>
        <v>0</v>
      </c>
      <c r="J813" s="56">
        <f t="shared" si="4"/>
        <v>0</v>
      </c>
      <c r="K813" s="57">
        <f>($G813+$I813)*THONG_TIN_CHUNG!B$14</f>
        <v>0</v>
      </c>
      <c r="L813" s="58">
        <v>0</v>
      </c>
      <c r="M813" s="59"/>
    </row>
    <row r="814" spans="2:13" ht="96.75" customHeight="1">
      <c r="B814" s="28"/>
      <c r="C814" s="28"/>
      <c r="D814" s="28"/>
      <c r="E814" s="39"/>
      <c r="F814" s="28"/>
      <c r="G814" s="28"/>
      <c r="H814" s="28">
        <v>5</v>
      </c>
      <c r="I814" s="40">
        <f t="shared" si="2"/>
        <v>0</v>
      </c>
      <c r="J814" s="56">
        <f t="shared" si="4"/>
        <v>0</v>
      </c>
      <c r="K814" s="57">
        <f>($G814+$I814)*THONG_TIN_CHUNG!B$14</f>
        <v>0</v>
      </c>
      <c r="L814" s="58">
        <v>0</v>
      </c>
      <c r="M814" s="59"/>
    </row>
    <row r="815" spans="2:13" ht="96.75" customHeight="1">
      <c r="B815" s="28"/>
      <c r="C815" s="28"/>
      <c r="D815" s="28"/>
      <c r="E815" s="39"/>
      <c r="F815" s="28"/>
      <c r="G815" s="28"/>
      <c r="H815" s="28">
        <v>5</v>
      </c>
      <c r="I815" s="40">
        <f t="shared" si="2"/>
        <v>0</v>
      </c>
      <c r="J815" s="56">
        <f t="shared" si="4"/>
        <v>0</v>
      </c>
      <c r="K815" s="57">
        <f>($G815+$I815)*THONG_TIN_CHUNG!B$14</f>
        <v>0</v>
      </c>
      <c r="L815" s="58">
        <v>0</v>
      </c>
      <c r="M815" s="59"/>
    </row>
    <row r="816" spans="2:13" ht="96.75" customHeight="1">
      <c r="B816" s="28"/>
      <c r="C816" s="28"/>
      <c r="D816" s="28"/>
      <c r="E816" s="39"/>
      <c r="F816" s="28"/>
      <c r="G816" s="28"/>
      <c r="H816" s="28">
        <v>5</v>
      </c>
      <c r="I816" s="40">
        <f t="shared" si="2"/>
        <v>0</v>
      </c>
      <c r="J816" s="56">
        <f t="shared" si="4"/>
        <v>0</v>
      </c>
      <c r="K816" s="57">
        <f>($G816+$I816)*THONG_TIN_CHUNG!B$14</f>
        <v>0</v>
      </c>
      <c r="L816" s="58">
        <v>0</v>
      </c>
      <c r="M816" s="59"/>
    </row>
    <row r="817" spans="2:13" ht="96.75" customHeight="1">
      <c r="B817" s="28"/>
      <c r="C817" s="28"/>
      <c r="D817" s="28"/>
      <c r="E817" s="39"/>
      <c r="F817" s="28"/>
      <c r="G817" s="28"/>
      <c r="H817" s="28">
        <v>5</v>
      </c>
      <c r="I817" s="40">
        <f t="shared" si="2"/>
        <v>0</v>
      </c>
      <c r="J817" s="56">
        <f t="shared" si="4"/>
        <v>0</v>
      </c>
      <c r="K817" s="57">
        <f>($G817+$I817)*THONG_TIN_CHUNG!B$14</f>
        <v>0</v>
      </c>
      <c r="L817" s="58">
        <v>0</v>
      </c>
      <c r="M817" s="59"/>
    </row>
    <row r="818" spans="2:13" ht="96.75" customHeight="1">
      <c r="B818" s="28"/>
      <c r="C818" s="28"/>
      <c r="D818" s="28"/>
      <c r="E818" s="39"/>
      <c r="F818" s="28"/>
      <c r="G818" s="28"/>
      <c r="H818" s="28">
        <v>5</v>
      </c>
      <c r="I818" s="40">
        <f t="shared" si="2"/>
        <v>0</v>
      </c>
      <c r="J818" s="56">
        <f t="shared" si="4"/>
        <v>0</v>
      </c>
      <c r="K818" s="57">
        <f>($G818+$I818)*THONG_TIN_CHUNG!B$14</f>
        <v>0</v>
      </c>
      <c r="L818" s="58">
        <v>0</v>
      </c>
      <c r="M818" s="59"/>
    </row>
    <row r="819" spans="2:13" ht="96.75" customHeight="1">
      <c r="B819" s="28"/>
      <c r="C819" s="28"/>
      <c r="D819" s="28"/>
      <c r="E819" s="39"/>
      <c r="F819" s="28"/>
      <c r="G819" s="28"/>
      <c r="H819" s="28">
        <v>5</v>
      </c>
      <c r="I819" s="40">
        <f t="shared" si="2"/>
        <v>0</v>
      </c>
      <c r="J819" s="56">
        <f t="shared" si="4"/>
        <v>0</v>
      </c>
      <c r="K819" s="57">
        <f>($G819+$I819)*THONG_TIN_CHUNG!B$14</f>
        <v>0</v>
      </c>
      <c r="L819" s="58">
        <v>0</v>
      </c>
      <c r="M819" s="59"/>
    </row>
    <row r="820" spans="2:13" ht="96.75" customHeight="1">
      <c r="B820" s="28"/>
      <c r="C820" s="28"/>
      <c r="D820" s="28"/>
      <c r="E820" s="39"/>
      <c r="F820" s="28"/>
      <c r="G820" s="28"/>
      <c r="H820" s="28">
        <v>5</v>
      </c>
      <c r="I820" s="40">
        <f t="shared" si="2"/>
        <v>0</v>
      </c>
      <c r="J820" s="56">
        <f t="shared" si="4"/>
        <v>0</v>
      </c>
      <c r="K820" s="57">
        <f>($G820+$I820)*THONG_TIN_CHUNG!B$14</f>
        <v>0</v>
      </c>
      <c r="L820" s="58">
        <v>0</v>
      </c>
      <c r="M820" s="59"/>
    </row>
    <row r="821" spans="2:13" ht="96.75" customHeight="1">
      <c r="B821" s="28"/>
      <c r="C821" s="28"/>
      <c r="D821" s="28"/>
      <c r="E821" s="39"/>
      <c r="F821" s="28"/>
      <c r="G821" s="28"/>
      <c r="H821" s="28">
        <v>5</v>
      </c>
      <c r="I821" s="40">
        <f t="shared" si="2"/>
        <v>0</v>
      </c>
      <c r="J821" s="56">
        <f t="shared" si="4"/>
        <v>0</v>
      </c>
      <c r="K821" s="57">
        <f>($G821+$I821)*THONG_TIN_CHUNG!B$14</f>
        <v>0</v>
      </c>
      <c r="L821" s="58">
        <v>0</v>
      </c>
      <c r="M821" s="59"/>
    </row>
    <row r="822" spans="2:13" ht="96.75" customHeight="1">
      <c r="B822" s="28"/>
      <c r="C822" s="28"/>
      <c r="D822" s="28"/>
      <c r="E822" s="39"/>
      <c r="F822" s="28"/>
      <c r="G822" s="28"/>
      <c r="H822" s="28">
        <v>5</v>
      </c>
      <c r="I822" s="40">
        <f t="shared" si="2"/>
        <v>0</v>
      </c>
      <c r="J822" s="56">
        <f t="shared" si="4"/>
        <v>0</v>
      </c>
      <c r="K822" s="57">
        <f>($G822+$I822)*THONG_TIN_CHUNG!B$14</f>
        <v>0</v>
      </c>
      <c r="L822" s="58">
        <v>0</v>
      </c>
      <c r="M822" s="59"/>
    </row>
    <row r="823" spans="2:13" ht="96.75" customHeight="1">
      <c r="B823" s="28"/>
      <c r="C823" s="28"/>
      <c r="D823" s="28"/>
      <c r="E823" s="39"/>
      <c r="F823" s="28"/>
      <c r="G823" s="28"/>
      <c r="H823" s="28">
        <v>5</v>
      </c>
      <c r="I823" s="40">
        <f t="shared" si="2"/>
        <v>0</v>
      </c>
      <c r="J823" s="56">
        <f t="shared" si="4"/>
        <v>0</v>
      </c>
      <c r="K823" s="57">
        <f>($G823+$I823)*THONG_TIN_CHUNG!B$14</f>
        <v>0</v>
      </c>
      <c r="L823" s="58">
        <v>0</v>
      </c>
      <c r="M823" s="59"/>
    </row>
    <row r="824" spans="2:13" ht="96.75" customHeight="1">
      <c r="B824" s="28"/>
      <c r="C824" s="28"/>
      <c r="D824" s="28"/>
      <c r="E824" s="39"/>
      <c r="F824" s="28"/>
      <c r="G824" s="28"/>
      <c r="H824" s="28">
        <v>5</v>
      </c>
      <c r="I824" s="40">
        <f t="shared" si="2"/>
        <v>0</v>
      </c>
      <c r="J824" s="56">
        <f t="shared" si="4"/>
        <v>0</v>
      </c>
      <c r="K824" s="57">
        <f>($G824+$I824)*THONG_TIN_CHUNG!B$14</f>
        <v>0</v>
      </c>
      <c r="L824" s="58">
        <v>0</v>
      </c>
      <c r="M824" s="59"/>
    </row>
    <row r="825" spans="2:13" ht="96.75" customHeight="1">
      <c r="B825" s="28"/>
      <c r="C825" s="28"/>
      <c r="D825" s="28"/>
      <c r="E825" s="39"/>
      <c r="F825" s="28"/>
      <c r="G825" s="28"/>
      <c r="H825" s="28">
        <v>5</v>
      </c>
      <c r="I825" s="40">
        <f t="shared" si="2"/>
        <v>0</v>
      </c>
      <c r="J825" s="56">
        <f t="shared" si="4"/>
        <v>0</v>
      </c>
      <c r="K825" s="57">
        <f>($G825+$I825)*THONG_TIN_CHUNG!B$14</f>
        <v>0</v>
      </c>
      <c r="L825" s="58">
        <v>0</v>
      </c>
      <c r="M825" s="59"/>
    </row>
    <row r="826" spans="2:13" ht="96.75" customHeight="1">
      <c r="B826" s="28"/>
      <c r="C826" s="28"/>
      <c r="D826" s="28"/>
      <c r="E826" s="39"/>
      <c r="F826" s="28"/>
      <c r="G826" s="28"/>
      <c r="H826" s="28">
        <v>5</v>
      </c>
      <c r="I826" s="40">
        <f t="shared" si="2"/>
        <v>0</v>
      </c>
      <c r="J826" s="56">
        <f t="shared" si="4"/>
        <v>0</v>
      </c>
      <c r="K826" s="57">
        <f>($G826+$I826)*THONG_TIN_CHUNG!B$14</f>
        <v>0</v>
      </c>
      <c r="L826" s="58">
        <v>0</v>
      </c>
      <c r="M826" s="59"/>
    </row>
    <row r="827" spans="2:13" ht="96.75" customHeight="1">
      <c r="B827" s="28"/>
      <c r="C827" s="28"/>
      <c r="D827" s="28"/>
      <c r="E827" s="39"/>
      <c r="F827" s="28"/>
      <c r="G827" s="28"/>
      <c r="H827" s="28">
        <v>5</v>
      </c>
      <c r="I827" s="40">
        <f t="shared" si="2"/>
        <v>0</v>
      </c>
      <c r="J827" s="56">
        <f t="shared" si="4"/>
        <v>0</v>
      </c>
      <c r="K827" s="57">
        <f>($G827+$I827)*THONG_TIN_CHUNG!B$14</f>
        <v>0</v>
      </c>
      <c r="L827" s="58">
        <v>0</v>
      </c>
      <c r="M827" s="59"/>
    </row>
    <row r="828" spans="2:13" ht="96.75" customHeight="1">
      <c r="B828" s="28"/>
      <c r="C828" s="28"/>
      <c r="D828" s="28"/>
      <c r="E828" s="39"/>
      <c r="F828" s="28"/>
      <c r="G828" s="28"/>
      <c r="H828" s="28">
        <v>5</v>
      </c>
      <c r="I828" s="40">
        <f t="shared" si="2"/>
        <v>0</v>
      </c>
      <c r="J828" s="56">
        <f t="shared" si="4"/>
        <v>0</v>
      </c>
      <c r="K828" s="57">
        <f>($G828+$I828)*THONG_TIN_CHUNG!B$14</f>
        <v>0</v>
      </c>
      <c r="L828" s="58">
        <v>0</v>
      </c>
      <c r="M828" s="59"/>
    </row>
    <row r="829" spans="2:13" ht="96.75" customHeight="1">
      <c r="B829" s="28"/>
      <c r="C829" s="28"/>
      <c r="D829" s="28"/>
      <c r="E829" s="39"/>
      <c r="F829" s="28"/>
      <c r="G829" s="28"/>
      <c r="H829" s="28">
        <v>5</v>
      </c>
      <c r="I829" s="40">
        <f t="shared" si="2"/>
        <v>0</v>
      </c>
      <c r="J829" s="56">
        <f t="shared" si="4"/>
        <v>0</v>
      </c>
      <c r="K829" s="57">
        <f>($G829+$I829)*THONG_TIN_CHUNG!B$14</f>
        <v>0</v>
      </c>
      <c r="L829" s="58">
        <v>0</v>
      </c>
      <c r="M829" s="59"/>
    </row>
    <row r="830" spans="2:13" ht="96.75" customHeight="1">
      <c r="B830" s="28"/>
      <c r="C830" s="28"/>
      <c r="D830" s="28"/>
      <c r="E830" s="39"/>
      <c r="F830" s="28"/>
      <c r="G830" s="28"/>
      <c r="H830" s="28">
        <v>5</v>
      </c>
      <c r="I830" s="40">
        <f t="shared" si="2"/>
        <v>0</v>
      </c>
      <c r="J830" s="56">
        <f t="shared" si="4"/>
        <v>0</v>
      </c>
      <c r="K830" s="57">
        <f>($G830+$I830)*THONG_TIN_CHUNG!B$14</f>
        <v>0</v>
      </c>
      <c r="L830" s="58">
        <v>0</v>
      </c>
      <c r="M830" s="59"/>
    </row>
    <row r="831" spans="2:13" ht="96.75" customHeight="1">
      <c r="B831" s="28"/>
      <c r="C831" s="28"/>
      <c r="D831" s="28"/>
      <c r="E831" s="39"/>
      <c r="F831" s="28"/>
      <c r="G831" s="28"/>
      <c r="H831" s="28">
        <v>5</v>
      </c>
      <c r="I831" s="40">
        <f t="shared" si="2"/>
        <v>0</v>
      </c>
      <c r="J831" s="56">
        <f t="shared" si="4"/>
        <v>0</v>
      </c>
      <c r="K831" s="57">
        <f>($G831+$I831)*THONG_TIN_CHUNG!B$14</f>
        <v>0</v>
      </c>
      <c r="L831" s="58">
        <v>0</v>
      </c>
      <c r="M831" s="59"/>
    </row>
    <row r="832" spans="2:13" ht="96.75" customHeight="1">
      <c r="B832" s="28"/>
      <c r="C832" s="28"/>
      <c r="D832" s="28"/>
      <c r="E832" s="39"/>
      <c r="F832" s="28"/>
      <c r="G832" s="28"/>
      <c r="H832" s="28">
        <v>5</v>
      </c>
      <c r="I832" s="40">
        <f t="shared" si="2"/>
        <v>0</v>
      </c>
      <c r="J832" s="56">
        <f t="shared" si="4"/>
        <v>0</v>
      </c>
      <c r="K832" s="57">
        <f>($G832+$I832)*THONG_TIN_CHUNG!B$14</f>
        <v>0</v>
      </c>
      <c r="L832" s="58">
        <v>0</v>
      </c>
      <c r="M832" s="59"/>
    </row>
    <row r="833" spans="2:13" ht="96.75" customHeight="1">
      <c r="B833" s="28"/>
      <c r="C833" s="28"/>
      <c r="D833" s="28"/>
      <c r="E833" s="39"/>
      <c r="F833" s="28"/>
      <c r="G833" s="28"/>
      <c r="H833" s="28">
        <v>5</v>
      </c>
      <c r="I833" s="40">
        <f t="shared" si="2"/>
        <v>0</v>
      </c>
      <c r="J833" s="56">
        <f t="shared" si="4"/>
        <v>0</v>
      </c>
      <c r="K833" s="57">
        <f>($G833+$I833)*THONG_TIN_CHUNG!B$14</f>
        <v>0</v>
      </c>
      <c r="L833" s="58">
        <v>0</v>
      </c>
      <c r="M833" s="59"/>
    </row>
    <row r="834" spans="2:13" ht="96.75" customHeight="1">
      <c r="B834" s="28"/>
      <c r="C834" s="28"/>
      <c r="D834" s="28"/>
      <c r="E834" s="39"/>
      <c r="F834" s="28"/>
      <c r="G834" s="28"/>
      <c r="H834" s="28">
        <v>5</v>
      </c>
      <c r="I834" s="40">
        <f t="shared" si="2"/>
        <v>0</v>
      </c>
      <c r="J834" s="56">
        <f t="shared" si="4"/>
        <v>0</v>
      </c>
      <c r="K834" s="57">
        <f>($G834+$I834)*THONG_TIN_CHUNG!B$14</f>
        <v>0</v>
      </c>
      <c r="L834" s="58">
        <v>0</v>
      </c>
      <c r="M834" s="59"/>
    </row>
    <row r="835" spans="2:13" ht="96.75" customHeight="1">
      <c r="B835" s="28"/>
      <c r="C835" s="28"/>
      <c r="D835" s="28"/>
      <c r="E835" s="39"/>
      <c r="F835" s="28"/>
      <c r="G835" s="28"/>
      <c r="H835" s="28">
        <v>5</v>
      </c>
      <c r="I835" s="40">
        <f t="shared" si="2"/>
        <v>0</v>
      </c>
      <c r="J835" s="56">
        <f t="shared" si="4"/>
        <v>0</v>
      </c>
      <c r="K835" s="57">
        <f>($G835+$I835)*THONG_TIN_CHUNG!B$14</f>
        <v>0</v>
      </c>
      <c r="L835" s="58">
        <v>0</v>
      </c>
      <c r="M835" s="59"/>
    </row>
    <row r="836" spans="2:13" ht="96.75" customHeight="1">
      <c r="B836" s="28"/>
      <c r="C836" s="28"/>
      <c r="D836" s="28"/>
      <c r="E836" s="39"/>
      <c r="F836" s="28"/>
      <c r="G836" s="28"/>
      <c r="H836" s="28">
        <v>5</v>
      </c>
      <c r="I836" s="40">
        <f t="shared" si="2"/>
        <v>0</v>
      </c>
      <c r="J836" s="56">
        <f t="shared" si="4"/>
        <v>0</v>
      </c>
      <c r="K836" s="57">
        <f>($G836+$I836)*THONG_TIN_CHUNG!B$14</f>
        <v>0</v>
      </c>
      <c r="L836" s="58">
        <v>0</v>
      </c>
      <c r="M836" s="59"/>
    </row>
    <row r="837" spans="2:13" ht="96.75" customHeight="1">
      <c r="B837" s="28"/>
      <c r="C837" s="28"/>
      <c r="D837" s="28"/>
      <c r="E837" s="39"/>
      <c r="F837" s="28"/>
      <c r="G837" s="28"/>
      <c r="H837" s="28">
        <v>5</v>
      </c>
      <c r="I837" s="40">
        <f t="shared" si="2"/>
        <v>0</v>
      </c>
      <c r="J837" s="56">
        <f t="shared" si="4"/>
        <v>0</v>
      </c>
      <c r="K837" s="57">
        <f>($G837+$I837)*THONG_TIN_CHUNG!B$14</f>
        <v>0</v>
      </c>
      <c r="L837" s="58">
        <v>0</v>
      </c>
      <c r="M837" s="59"/>
    </row>
    <row r="838" spans="2:13" ht="96.75" customHeight="1">
      <c r="B838" s="28"/>
      <c r="C838" s="28"/>
      <c r="D838" s="28"/>
      <c r="E838" s="39"/>
      <c r="F838" s="28"/>
      <c r="G838" s="28"/>
      <c r="H838" s="28">
        <v>5</v>
      </c>
      <c r="I838" s="40">
        <f t="shared" si="2"/>
        <v>0</v>
      </c>
      <c r="J838" s="56">
        <f t="shared" si="4"/>
        <v>0</v>
      </c>
      <c r="K838" s="57">
        <f>($G838+$I838)*THONG_TIN_CHUNG!B$14</f>
        <v>0</v>
      </c>
      <c r="L838" s="58">
        <v>0</v>
      </c>
      <c r="M838" s="59"/>
    </row>
    <row r="839" spans="2:13" ht="96.75" customHeight="1">
      <c r="B839" s="28"/>
      <c r="C839" s="28"/>
      <c r="D839" s="28"/>
      <c r="E839" s="39"/>
      <c r="F839" s="28"/>
      <c r="G839" s="28"/>
      <c r="H839" s="28">
        <v>5</v>
      </c>
      <c r="I839" s="40">
        <f t="shared" si="2"/>
        <v>0</v>
      </c>
      <c r="J839" s="56">
        <f t="shared" si="4"/>
        <v>0</v>
      </c>
      <c r="K839" s="57">
        <f>($G839+$I839)*THONG_TIN_CHUNG!B$14</f>
        <v>0</v>
      </c>
      <c r="L839" s="58">
        <v>0</v>
      </c>
      <c r="M839" s="59"/>
    </row>
    <row r="840" spans="2:13" ht="96.75" customHeight="1">
      <c r="B840" s="28"/>
      <c r="C840" s="28"/>
      <c r="D840" s="28"/>
      <c r="E840" s="39"/>
      <c r="F840" s="28"/>
      <c r="G840" s="28"/>
      <c r="H840" s="28">
        <v>5</v>
      </c>
      <c r="I840" s="40">
        <f t="shared" si="2"/>
        <v>0</v>
      </c>
      <c r="J840" s="56">
        <f t="shared" si="4"/>
        <v>0</v>
      </c>
      <c r="K840" s="57">
        <f>($G840+$I840)*THONG_TIN_CHUNG!B$14</f>
        <v>0</v>
      </c>
      <c r="L840" s="58">
        <v>0</v>
      </c>
      <c r="M840" s="59"/>
    </row>
    <row r="841" spans="2:13" ht="96.75" customHeight="1">
      <c r="B841" s="28"/>
      <c r="C841" s="28"/>
      <c r="D841" s="28"/>
      <c r="E841" s="39"/>
      <c r="F841" s="28"/>
      <c r="G841" s="28"/>
      <c r="H841" s="28">
        <v>5</v>
      </c>
      <c r="I841" s="40">
        <f t="shared" si="2"/>
        <v>0</v>
      </c>
      <c r="J841" s="56">
        <f t="shared" si="4"/>
        <v>0</v>
      </c>
      <c r="K841" s="57">
        <f>($G841+$I841)*THONG_TIN_CHUNG!B$14</f>
        <v>0</v>
      </c>
      <c r="L841" s="58">
        <v>0</v>
      </c>
      <c r="M841" s="59"/>
    </row>
    <row r="842" spans="2:13" ht="96.75" customHeight="1">
      <c r="B842" s="28"/>
      <c r="C842" s="28"/>
      <c r="D842" s="28"/>
      <c r="E842" s="39"/>
      <c r="F842" s="28"/>
      <c r="G842" s="28"/>
      <c r="H842" s="28">
        <v>5</v>
      </c>
      <c r="I842" s="40">
        <f t="shared" si="2"/>
        <v>0</v>
      </c>
      <c r="J842" s="56">
        <f t="shared" si="4"/>
        <v>0</v>
      </c>
      <c r="K842" s="57">
        <f>($G842+$I842)*THONG_TIN_CHUNG!B$14</f>
        <v>0</v>
      </c>
      <c r="L842" s="58">
        <v>0</v>
      </c>
      <c r="M842" s="59"/>
    </row>
    <row r="843" spans="2:13" ht="96.75" customHeight="1">
      <c r="B843" s="28"/>
      <c r="C843" s="28"/>
      <c r="D843" s="28"/>
      <c r="E843" s="39"/>
      <c r="F843" s="28"/>
      <c r="G843" s="28"/>
      <c r="H843" s="28">
        <v>5</v>
      </c>
      <c r="I843" s="40">
        <f t="shared" si="2"/>
        <v>0</v>
      </c>
      <c r="J843" s="56">
        <f t="shared" si="4"/>
        <v>0</v>
      </c>
      <c r="K843" s="57">
        <f>($G843+$I843)*THONG_TIN_CHUNG!B$14</f>
        <v>0</v>
      </c>
      <c r="L843" s="58">
        <v>0</v>
      </c>
      <c r="M843" s="59"/>
    </row>
    <row r="844" spans="2:13" ht="96.75" customHeight="1">
      <c r="B844" s="28"/>
      <c r="C844" s="28"/>
      <c r="D844" s="28"/>
      <c r="E844" s="39"/>
      <c r="F844" s="28"/>
      <c r="G844" s="28"/>
      <c r="H844" s="28">
        <v>5</v>
      </c>
      <c r="I844" s="40">
        <f t="shared" si="2"/>
        <v>0</v>
      </c>
      <c r="J844" s="56">
        <f t="shared" si="4"/>
        <v>0</v>
      </c>
      <c r="K844" s="57">
        <f>($G844+$I844)*THONG_TIN_CHUNG!B$14</f>
        <v>0</v>
      </c>
      <c r="L844" s="58">
        <v>0</v>
      </c>
      <c r="M844" s="59"/>
    </row>
    <row r="845" spans="2:13" ht="96.75" customHeight="1">
      <c r="B845" s="28"/>
      <c r="C845" s="28"/>
      <c r="D845" s="28"/>
      <c r="E845" s="39"/>
      <c r="F845" s="28"/>
      <c r="G845" s="28"/>
      <c r="H845" s="28">
        <v>5</v>
      </c>
      <c r="I845" s="40">
        <f t="shared" si="2"/>
        <v>0</v>
      </c>
      <c r="J845" s="56">
        <f t="shared" si="4"/>
        <v>0</v>
      </c>
      <c r="K845" s="57">
        <f>($G845+$I845)*THONG_TIN_CHUNG!B$14</f>
        <v>0</v>
      </c>
      <c r="L845" s="58">
        <v>0</v>
      </c>
      <c r="M845" s="59"/>
    </row>
    <row r="846" spans="2:13" ht="96.75" customHeight="1">
      <c r="B846" s="28"/>
      <c r="C846" s="28"/>
      <c r="D846" s="28"/>
      <c r="E846" s="39"/>
      <c r="F846" s="28"/>
      <c r="G846" s="28"/>
      <c r="H846" s="28">
        <v>5</v>
      </c>
      <c r="I846" s="40">
        <f t="shared" si="2"/>
        <v>0</v>
      </c>
      <c r="J846" s="56">
        <f t="shared" si="4"/>
        <v>0</v>
      </c>
      <c r="K846" s="57">
        <f>($G846+$I846)*THONG_TIN_CHUNG!B$14</f>
        <v>0</v>
      </c>
      <c r="L846" s="58">
        <v>0</v>
      </c>
      <c r="M846" s="59"/>
    </row>
    <row r="847" spans="2:13" ht="96.75" customHeight="1">
      <c r="B847" s="28"/>
      <c r="C847" s="28"/>
      <c r="D847" s="28"/>
      <c r="E847" s="39"/>
      <c r="F847" s="28"/>
      <c r="G847" s="28"/>
      <c r="H847" s="28">
        <v>5</v>
      </c>
      <c r="I847" s="40">
        <f t="shared" si="2"/>
        <v>0</v>
      </c>
      <c r="J847" s="56">
        <f t="shared" si="4"/>
        <v>0</v>
      </c>
      <c r="K847" s="57">
        <f>($G847+$I847)*THONG_TIN_CHUNG!B$14</f>
        <v>0</v>
      </c>
      <c r="L847" s="58">
        <v>0</v>
      </c>
      <c r="M847" s="59"/>
    </row>
    <row r="848" spans="2:13" ht="96.75" customHeight="1">
      <c r="B848" s="28"/>
      <c r="C848" s="28"/>
      <c r="D848" s="28"/>
      <c r="E848" s="39"/>
      <c r="F848" s="28"/>
      <c r="G848" s="28"/>
      <c r="H848" s="28">
        <v>5</v>
      </c>
      <c r="I848" s="40">
        <f t="shared" si="2"/>
        <v>0</v>
      </c>
      <c r="J848" s="56">
        <f t="shared" si="4"/>
        <v>0</v>
      </c>
      <c r="K848" s="57">
        <f>($G848+$I848)*THONG_TIN_CHUNG!B$14</f>
        <v>0</v>
      </c>
      <c r="L848" s="58">
        <v>0</v>
      </c>
      <c r="M848" s="59"/>
    </row>
    <row r="849" spans="2:13" ht="96.75" customHeight="1">
      <c r="B849" s="28"/>
      <c r="C849" s="28"/>
      <c r="D849" s="28"/>
      <c r="E849" s="39"/>
      <c r="F849" s="28"/>
      <c r="G849" s="28"/>
      <c r="H849" s="28">
        <v>5</v>
      </c>
      <c r="I849" s="40">
        <f t="shared" si="2"/>
        <v>0</v>
      </c>
      <c r="J849" s="56">
        <f t="shared" si="4"/>
        <v>0</v>
      </c>
      <c r="K849" s="57">
        <f>($G849+$I849)*THONG_TIN_CHUNG!B$14</f>
        <v>0</v>
      </c>
      <c r="L849" s="58">
        <v>0</v>
      </c>
      <c r="M849" s="59"/>
    </row>
    <row r="850" spans="2:13" ht="96.75" customHeight="1">
      <c r="B850" s="28"/>
      <c r="C850" s="28"/>
      <c r="D850" s="28"/>
      <c r="E850" s="39"/>
      <c r="F850" s="28"/>
      <c r="G850" s="28"/>
      <c r="H850" s="28">
        <v>5</v>
      </c>
      <c r="I850" s="40">
        <f t="shared" si="2"/>
        <v>0</v>
      </c>
      <c r="J850" s="56">
        <f t="shared" si="4"/>
        <v>0</v>
      </c>
      <c r="K850" s="57">
        <f>($G850+$I850)*THONG_TIN_CHUNG!B$14</f>
        <v>0</v>
      </c>
      <c r="L850" s="58">
        <v>0</v>
      </c>
      <c r="M850" s="59"/>
    </row>
    <row r="851" spans="2:13" ht="96.75" customHeight="1">
      <c r="B851" s="28"/>
      <c r="C851" s="28"/>
      <c r="D851" s="28"/>
      <c r="E851" s="39"/>
      <c r="F851" s="28"/>
      <c r="G851" s="28"/>
      <c r="H851" s="28">
        <v>5</v>
      </c>
      <c r="I851" s="40">
        <f t="shared" si="2"/>
        <v>0</v>
      </c>
      <c r="J851" s="56">
        <f t="shared" si="4"/>
        <v>0</v>
      </c>
      <c r="K851" s="57">
        <f>($G851+$I851)*THONG_TIN_CHUNG!B$14</f>
        <v>0</v>
      </c>
      <c r="L851" s="58">
        <v>0</v>
      </c>
      <c r="M851" s="59"/>
    </row>
    <row r="852" spans="2:13" ht="96.75" customHeight="1">
      <c r="B852" s="28"/>
      <c r="C852" s="28"/>
      <c r="D852" s="28"/>
      <c r="E852" s="39"/>
      <c r="F852" s="28"/>
      <c r="G852" s="28"/>
      <c r="H852" s="28">
        <v>5</v>
      </c>
      <c r="I852" s="40">
        <f t="shared" si="2"/>
        <v>0</v>
      </c>
      <c r="J852" s="56">
        <f t="shared" si="4"/>
        <v>0</v>
      </c>
      <c r="K852" s="57">
        <f>($G852+$I852)*THONG_TIN_CHUNG!B$14</f>
        <v>0</v>
      </c>
      <c r="L852" s="58">
        <v>0</v>
      </c>
      <c r="M852" s="59"/>
    </row>
    <row r="853" spans="2:13" ht="96.75" customHeight="1">
      <c r="B853" s="28"/>
      <c r="C853" s="28"/>
      <c r="D853" s="28"/>
      <c r="E853" s="39"/>
      <c r="F853" s="28"/>
      <c r="G853" s="28"/>
      <c r="H853" s="28">
        <v>5</v>
      </c>
      <c r="I853" s="40">
        <f t="shared" si="2"/>
        <v>0</v>
      </c>
      <c r="J853" s="56">
        <f t="shared" si="4"/>
        <v>0</v>
      </c>
      <c r="K853" s="57">
        <f>($G853+$I853)*THONG_TIN_CHUNG!B$14</f>
        <v>0</v>
      </c>
      <c r="L853" s="58">
        <v>0</v>
      </c>
      <c r="M853" s="59"/>
    </row>
    <row r="854" spans="2:13" ht="96.75" customHeight="1">
      <c r="B854" s="28"/>
      <c r="C854" s="28"/>
      <c r="D854" s="28"/>
      <c r="E854" s="39"/>
      <c r="F854" s="28"/>
      <c r="G854" s="28"/>
      <c r="H854" s="28">
        <v>5</v>
      </c>
      <c r="I854" s="40">
        <f t="shared" si="2"/>
        <v>0</v>
      </c>
      <c r="J854" s="56">
        <f t="shared" si="4"/>
        <v>0</v>
      </c>
      <c r="K854" s="57">
        <f>($G854+$I854)*THONG_TIN_CHUNG!B$14</f>
        <v>0</v>
      </c>
      <c r="L854" s="58">
        <v>0</v>
      </c>
      <c r="M854" s="59"/>
    </row>
    <row r="855" spans="2:13" ht="96.75" customHeight="1">
      <c r="B855" s="28"/>
      <c r="C855" s="28"/>
      <c r="D855" s="28"/>
      <c r="E855" s="39"/>
      <c r="F855" s="28"/>
      <c r="G855" s="28"/>
      <c r="H855" s="28">
        <v>5</v>
      </c>
      <c r="I855" s="40">
        <f t="shared" si="2"/>
        <v>0</v>
      </c>
      <c r="J855" s="56">
        <f t="shared" si="4"/>
        <v>0</v>
      </c>
      <c r="K855" s="57">
        <f>($G855+$I855)*THONG_TIN_CHUNG!B$14</f>
        <v>0</v>
      </c>
      <c r="L855" s="58">
        <v>0</v>
      </c>
      <c r="M855" s="59"/>
    </row>
    <row r="856" spans="2:13" ht="96.75" customHeight="1">
      <c r="B856" s="28"/>
      <c r="C856" s="28"/>
      <c r="D856" s="28"/>
      <c r="E856" s="39"/>
      <c r="F856" s="28"/>
      <c r="G856" s="28"/>
      <c r="H856" s="28">
        <v>5</v>
      </c>
      <c r="I856" s="40">
        <f t="shared" si="2"/>
        <v>0</v>
      </c>
      <c r="J856" s="56">
        <f t="shared" si="4"/>
        <v>0</v>
      </c>
      <c r="K856" s="57">
        <f>($G856+$I856)*THONG_TIN_CHUNG!B$14</f>
        <v>0</v>
      </c>
      <c r="L856" s="58">
        <v>0</v>
      </c>
      <c r="M856" s="59"/>
    </row>
    <row r="857" spans="2:13" ht="96.75" customHeight="1">
      <c r="B857" s="28"/>
      <c r="C857" s="28"/>
      <c r="D857" s="28"/>
      <c r="E857" s="39"/>
      <c r="F857" s="28"/>
      <c r="G857" s="28"/>
      <c r="H857" s="28">
        <v>5</v>
      </c>
      <c r="I857" s="40">
        <f t="shared" si="2"/>
        <v>0</v>
      </c>
      <c r="J857" s="56">
        <f t="shared" si="4"/>
        <v>0</v>
      </c>
      <c r="K857" s="57">
        <f>($G857+$I857)*THONG_TIN_CHUNG!B$14</f>
        <v>0</v>
      </c>
      <c r="L857" s="58">
        <v>0</v>
      </c>
      <c r="M857" s="59"/>
    </row>
    <row r="858" spans="2:13" ht="96.75" customHeight="1">
      <c r="B858" s="28"/>
      <c r="C858" s="28"/>
      <c r="D858" s="28"/>
      <c r="E858" s="39"/>
      <c r="F858" s="28"/>
      <c r="G858" s="28"/>
      <c r="H858" s="28">
        <v>5</v>
      </c>
      <c r="I858" s="40">
        <f t="shared" si="2"/>
        <v>0</v>
      </c>
      <c r="J858" s="56">
        <f t="shared" si="4"/>
        <v>0</v>
      </c>
      <c r="K858" s="57">
        <f>($G858+$I858)*THONG_TIN_CHUNG!B$14</f>
        <v>0</v>
      </c>
      <c r="L858" s="58">
        <v>0</v>
      </c>
      <c r="M858" s="59"/>
    </row>
    <row r="859" spans="2:13" ht="96.75" customHeight="1">
      <c r="B859" s="28"/>
      <c r="C859" s="28"/>
      <c r="D859" s="28"/>
      <c r="E859" s="39"/>
      <c r="F859" s="28"/>
      <c r="G859" s="28"/>
      <c r="H859" s="28">
        <v>5</v>
      </c>
      <c r="I859" s="40">
        <f t="shared" si="2"/>
        <v>0</v>
      </c>
      <c r="J859" s="56">
        <f t="shared" si="4"/>
        <v>0</v>
      </c>
      <c r="K859" s="57">
        <f>($G859+$I859)*THONG_TIN_CHUNG!B$14</f>
        <v>0</v>
      </c>
      <c r="L859" s="58">
        <v>0</v>
      </c>
      <c r="M859" s="59"/>
    </row>
    <row r="860" spans="2:13" ht="96.75" customHeight="1">
      <c r="B860" s="28"/>
      <c r="C860" s="28"/>
      <c r="D860" s="28"/>
      <c r="E860" s="39"/>
      <c r="F860" s="28"/>
      <c r="G860" s="28"/>
      <c r="H860" s="28">
        <v>5</v>
      </c>
      <c r="I860" s="40">
        <f t="shared" si="2"/>
        <v>0</v>
      </c>
      <c r="J860" s="56">
        <f t="shared" si="4"/>
        <v>0</v>
      </c>
      <c r="K860" s="57">
        <f>($G860+$I860)*THONG_TIN_CHUNG!B$14</f>
        <v>0</v>
      </c>
      <c r="L860" s="58">
        <v>0</v>
      </c>
      <c r="M860" s="59"/>
    </row>
    <row r="861" spans="2:13" ht="96.75" customHeight="1">
      <c r="B861" s="28"/>
      <c r="C861" s="28"/>
      <c r="D861" s="28"/>
      <c r="E861" s="39"/>
      <c r="F861" s="28"/>
      <c r="G861" s="28"/>
      <c r="H861" s="28">
        <v>5</v>
      </c>
      <c r="I861" s="40">
        <f t="shared" si="2"/>
        <v>0</v>
      </c>
      <c r="J861" s="56">
        <f t="shared" si="4"/>
        <v>0</v>
      </c>
      <c r="K861" s="57">
        <f>($G861+$I861)*THONG_TIN_CHUNG!B$14</f>
        <v>0</v>
      </c>
      <c r="L861" s="58">
        <v>0</v>
      </c>
      <c r="M861" s="59"/>
    </row>
    <row r="862" spans="2:13" ht="96.75" customHeight="1">
      <c r="B862" s="28"/>
      <c r="C862" s="28"/>
      <c r="D862" s="28"/>
      <c r="E862" s="39"/>
      <c r="F862" s="28"/>
      <c r="G862" s="28"/>
      <c r="H862" s="28">
        <v>5</v>
      </c>
      <c r="I862" s="40">
        <f t="shared" si="2"/>
        <v>0</v>
      </c>
      <c r="J862" s="56">
        <f t="shared" si="4"/>
        <v>0</v>
      </c>
      <c r="K862" s="57">
        <f>($G862+$I862)*THONG_TIN_CHUNG!B$14</f>
        <v>0</v>
      </c>
      <c r="L862" s="58">
        <v>0</v>
      </c>
      <c r="M862" s="59"/>
    </row>
    <row r="863" spans="2:13" ht="96.75" customHeight="1">
      <c r="B863" s="28"/>
      <c r="C863" s="28"/>
      <c r="D863" s="28"/>
      <c r="E863" s="39"/>
      <c r="F863" s="28"/>
      <c r="G863" s="28"/>
      <c r="H863" s="28">
        <v>5</v>
      </c>
      <c r="I863" s="40">
        <f t="shared" si="2"/>
        <v>0</v>
      </c>
      <c r="J863" s="56">
        <f t="shared" si="4"/>
        <v>0</v>
      </c>
      <c r="K863" s="57">
        <f>($G863+$I863)*THONG_TIN_CHUNG!B$14</f>
        <v>0</v>
      </c>
      <c r="L863" s="58">
        <v>0</v>
      </c>
      <c r="M863" s="59"/>
    </row>
    <row r="864" spans="2:13" ht="96.75" customHeight="1">
      <c r="B864" s="28"/>
      <c r="C864" s="28"/>
      <c r="D864" s="28"/>
      <c r="E864" s="39"/>
      <c r="F864" s="28"/>
      <c r="G864" s="28"/>
      <c r="H864" s="28">
        <v>5</v>
      </c>
      <c r="I864" s="40">
        <f t="shared" si="2"/>
        <v>0</v>
      </c>
      <c r="J864" s="56">
        <f t="shared" si="4"/>
        <v>0</v>
      </c>
      <c r="K864" s="57">
        <f>($G864+$I864)*THONG_TIN_CHUNG!B$14</f>
        <v>0</v>
      </c>
      <c r="L864" s="58">
        <v>0</v>
      </c>
      <c r="M864" s="59"/>
    </row>
    <row r="865" spans="2:13" ht="96.75" customHeight="1">
      <c r="B865" s="28"/>
      <c r="C865" s="28"/>
      <c r="D865" s="28"/>
      <c r="E865" s="39"/>
      <c r="F865" s="28"/>
      <c r="G865" s="28"/>
      <c r="H865" s="28">
        <v>5</v>
      </c>
      <c r="I865" s="40">
        <f t="shared" si="2"/>
        <v>0</v>
      </c>
      <c r="J865" s="56">
        <f t="shared" si="4"/>
        <v>0</v>
      </c>
      <c r="K865" s="57">
        <f>($G865+$I865)*THONG_TIN_CHUNG!B$14</f>
        <v>0</v>
      </c>
      <c r="L865" s="58">
        <v>0</v>
      </c>
      <c r="M865" s="59"/>
    </row>
    <row r="866" spans="2:13" ht="96.75" customHeight="1">
      <c r="B866" s="28"/>
      <c r="C866" s="28"/>
      <c r="D866" s="28"/>
      <c r="E866" s="39"/>
      <c r="F866" s="28"/>
      <c r="G866" s="28"/>
      <c r="H866" s="28">
        <v>5</v>
      </c>
      <c r="I866" s="40">
        <f t="shared" si="2"/>
        <v>0</v>
      </c>
      <c r="J866" s="56">
        <f t="shared" si="4"/>
        <v>0</v>
      </c>
      <c r="K866" s="57">
        <f>($G866+$I866)*THONG_TIN_CHUNG!B$14</f>
        <v>0</v>
      </c>
      <c r="L866" s="58">
        <v>0</v>
      </c>
      <c r="M866" s="59"/>
    </row>
    <row r="867" spans="2:13" ht="96.75" customHeight="1">
      <c r="B867" s="28"/>
      <c r="C867" s="28"/>
      <c r="D867" s="28"/>
      <c r="E867" s="39"/>
      <c r="F867" s="28"/>
      <c r="G867" s="28"/>
      <c r="H867" s="28">
        <v>5</v>
      </c>
      <c r="I867" s="40">
        <f t="shared" si="2"/>
        <v>0</v>
      </c>
      <c r="J867" s="56">
        <f t="shared" si="4"/>
        <v>0</v>
      </c>
      <c r="K867" s="57">
        <f>($G867+$I867)*THONG_TIN_CHUNG!B$14</f>
        <v>0</v>
      </c>
      <c r="L867" s="58">
        <v>0</v>
      </c>
      <c r="M867" s="59"/>
    </row>
    <row r="868" spans="2:13" ht="96.75" customHeight="1">
      <c r="B868" s="28"/>
      <c r="C868" s="28"/>
      <c r="D868" s="28"/>
      <c r="E868" s="39"/>
      <c r="F868" s="28"/>
      <c r="G868" s="28"/>
      <c r="H868" s="28">
        <v>5</v>
      </c>
      <c r="I868" s="40">
        <f t="shared" si="2"/>
        <v>0</v>
      </c>
      <c r="J868" s="56">
        <f t="shared" si="4"/>
        <v>0</v>
      </c>
      <c r="K868" s="57">
        <f>($G868+$I868)*THONG_TIN_CHUNG!B$14</f>
        <v>0</v>
      </c>
      <c r="L868" s="58">
        <v>0</v>
      </c>
      <c r="M868" s="59"/>
    </row>
    <row r="869" spans="2:13" ht="96.75" customHeight="1">
      <c r="B869" s="28"/>
      <c r="C869" s="28"/>
      <c r="D869" s="28"/>
      <c r="E869" s="39"/>
      <c r="F869" s="28"/>
      <c r="G869" s="28"/>
      <c r="H869" s="28">
        <v>5</v>
      </c>
      <c r="I869" s="40">
        <f t="shared" si="2"/>
        <v>0</v>
      </c>
      <c r="J869" s="56">
        <f t="shared" si="4"/>
        <v>0</v>
      </c>
      <c r="K869" s="57">
        <f>($G869+$I869)*THONG_TIN_CHUNG!B$14</f>
        <v>0</v>
      </c>
      <c r="L869" s="58">
        <v>0</v>
      </c>
      <c r="M869" s="59"/>
    </row>
    <row r="870" spans="2:13" ht="96.75" customHeight="1">
      <c r="B870" s="28"/>
      <c r="C870" s="28"/>
      <c r="D870" s="28"/>
      <c r="E870" s="39"/>
      <c r="F870" s="28"/>
      <c r="G870" s="28"/>
      <c r="H870" s="28">
        <v>5</v>
      </c>
      <c r="I870" s="40">
        <f t="shared" si="2"/>
        <v>0</v>
      </c>
      <c r="J870" s="56">
        <f t="shared" si="4"/>
        <v>0</v>
      </c>
      <c r="K870" s="57">
        <f>($G870+$I870)*THONG_TIN_CHUNG!B$14</f>
        <v>0</v>
      </c>
      <c r="L870" s="58">
        <v>0</v>
      </c>
      <c r="M870" s="59"/>
    </row>
    <row r="871" spans="2:13" ht="96.75" customHeight="1">
      <c r="B871" s="28"/>
      <c r="C871" s="28"/>
      <c r="D871" s="28"/>
      <c r="E871" s="39"/>
      <c r="F871" s="28"/>
      <c r="G871" s="28"/>
      <c r="H871" s="28">
        <v>5</v>
      </c>
      <c r="I871" s="40">
        <f t="shared" si="2"/>
        <v>0</v>
      </c>
      <c r="J871" s="56">
        <f t="shared" si="4"/>
        <v>0</v>
      </c>
      <c r="K871" s="57">
        <f>($G871+$I871)*THONG_TIN_CHUNG!B$14</f>
        <v>0</v>
      </c>
      <c r="L871" s="58">
        <v>0</v>
      </c>
      <c r="M871" s="59"/>
    </row>
    <row r="872" spans="2:13" ht="96.75" customHeight="1">
      <c r="B872" s="28"/>
      <c r="C872" s="28"/>
      <c r="D872" s="28"/>
      <c r="E872" s="39"/>
      <c r="F872" s="28"/>
      <c r="G872" s="28"/>
      <c r="H872" s="28">
        <v>5</v>
      </c>
      <c r="I872" s="40">
        <f t="shared" si="2"/>
        <v>0</v>
      </c>
      <c r="J872" s="56">
        <f t="shared" si="4"/>
        <v>0</v>
      </c>
      <c r="K872" s="57">
        <f>($G872+$I872)*THONG_TIN_CHUNG!B$14</f>
        <v>0</v>
      </c>
      <c r="L872" s="58">
        <v>0</v>
      </c>
      <c r="M872" s="59"/>
    </row>
    <row r="873" spans="2:13" ht="96.75" customHeight="1">
      <c r="B873" s="28"/>
      <c r="C873" s="28"/>
      <c r="D873" s="28"/>
      <c r="E873" s="39"/>
      <c r="F873" s="28"/>
      <c r="G873" s="28"/>
      <c r="H873" s="28">
        <v>5</v>
      </c>
      <c r="I873" s="40">
        <f t="shared" si="2"/>
        <v>0</v>
      </c>
      <c r="J873" s="56">
        <f t="shared" si="4"/>
        <v>0</v>
      </c>
      <c r="K873" s="57">
        <f>($G873+$I873)*THONG_TIN_CHUNG!B$14</f>
        <v>0</v>
      </c>
      <c r="L873" s="58">
        <v>0</v>
      </c>
      <c r="M873" s="59"/>
    </row>
    <row r="874" spans="2:13" ht="96.75" customHeight="1">
      <c r="B874" s="28"/>
      <c r="C874" s="28"/>
      <c r="D874" s="28"/>
      <c r="E874" s="39"/>
      <c r="F874" s="28"/>
      <c r="G874" s="28"/>
      <c r="H874" s="28">
        <v>5</v>
      </c>
      <c r="I874" s="40">
        <f t="shared" si="2"/>
        <v>0</v>
      </c>
      <c r="J874" s="56">
        <f t="shared" si="4"/>
        <v>0</v>
      </c>
      <c r="K874" s="57">
        <f>($G874+$I874)*THONG_TIN_CHUNG!B$14</f>
        <v>0</v>
      </c>
      <c r="L874" s="58">
        <v>0</v>
      </c>
      <c r="M874" s="59"/>
    </row>
    <row r="875" spans="2:13" ht="96.75" customHeight="1">
      <c r="B875" s="28"/>
      <c r="C875" s="28"/>
      <c r="D875" s="28"/>
      <c r="E875" s="39"/>
      <c r="F875" s="28"/>
      <c r="G875" s="28"/>
      <c r="H875" s="28">
        <v>5</v>
      </c>
      <c r="I875" s="40">
        <f t="shared" si="2"/>
        <v>0</v>
      </c>
      <c r="J875" s="56">
        <f t="shared" si="4"/>
        <v>0</v>
      </c>
      <c r="K875" s="57">
        <f>($G875+$I875)*THONG_TIN_CHUNG!B$14</f>
        <v>0</v>
      </c>
      <c r="L875" s="58">
        <v>0</v>
      </c>
      <c r="M875" s="59"/>
    </row>
    <row r="876" spans="2:13" ht="96.75" customHeight="1">
      <c r="B876" s="28"/>
      <c r="C876" s="28"/>
      <c r="D876" s="28"/>
      <c r="E876" s="39"/>
      <c r="F876" s="28"/>
      <c r="G876" s="28"/>
      <c r="H876" s="28">
        <v>5</v>
      </c>
      <c r="I876" s="40">
        <f t="shared" si="2"/>
        <v>0</v>
      </c>
      <c r="J876" s="56">
        <f t="shared" si="4"/>
        <v>0</v>
      </c>
      <c r="K876" s="57">
        <f>($G876+$I876)*THONG_TIN_CHUNG!B$14</f>
        <v>0</v>
      </c>
      <c r="L876" s="58">
        <v>0</v>
      </c>
      <c r="M876" s="59"/>
    </row>
    <row r="877" spans="2:13" ht="96.75" customHeight="1">
      <c r="B877" s="28"/>
      <c r="C877" s="28"/>
      <c r="D877" s="28"/>
      <c r="E877" s="39"/>
      <c r="F877" s="28"/>
      <c r="G877" s="28"/>
      <c r="H877" s="28">
        <v>5</v>
      </c>
      <c r="I877" s="40">
        <f t="shared" si="2"/>
        <v>0</v>
      </c>
      <c r="J877" s="56">
        <f t="shared" si="4"/>
        <v>0</v>
      </c>
      <c r="K877" s="57">
        <f>($G877+$I877)*THONG_TIN_CHUNG!B$14</f>
        <v>0</v>
      </c>
      <c r="L877" s="58">
        <v>0</v>
      </c>
      <c r="M877" s="59"/>
    </row>
    <row r="878" spans="2:13" ht="96.75" customHeight="1">
      <c r="B878" s="28"/>
      <c r="C878" s="28"/>
      <c r="D878" s="28"/>
      <c r="E878" s="39"/>
      <c r="F878" s="28"/>
      <c r="G878" s="28"/>
      <c r="H878" s="28">
        <v>5</v>
      </c>
      <c r="I878" s="40">
        <f t="shared" si="2"/>
        <v>0</v>
      </c>
      <c r="J878" s="56">
        <f t="shared" si="4"/>
        <v>0</v>
      </c>
      <c r="K878" s="57">
        <f>($G878+$I878)*THONG_TIN_CHUNG!B$14</f>
        <v>0</v>
      </c>
      <c r="L878" s="58">
        <v>0</v>
      </c>
      <c r="M878" s="59"/>
    </row>
    <row r="879" spans="2:13" ht="96.75" customHeight="1">
      <c r="B879" s="28"/>
      <c r="C879" s="28"/>
      <c r="D879" s="28"/>
      <c r="E879" s="39"/>
      <c r="F879" s="28"/>
      <c r="G879" s="28"/>
      <c r="H879" s="28">
        <v>5</v>
      </c>
      <c r="I879" s="40">
        <f t="shared" si="2"/>
        <v>0</v>
      </c>
      <c r="J879" s="56">
        <f t="shared" si="4"/>
        <v>0</v>
      </c>
      <c r="K879" s="57">
        <f>($G879+$I879)*THONG_TIN_CHUNG!B$14</f>
        <v>0</v>
      </c>
      <c r="L879" s="58">
        <v>0</v>
      </c>
      <c r="M879" s="59"/>
    </row>
    <row r="880" spans="2:13" ht="96.75" customHeight="1">
      <c r="B880" s="28"/>
      <c r="C880" s="28"/>
      <c r="D880" s="28"/>
      <c r="E880" s="39"/>
      <c r="F880" s="28"/>
      <c r="G880" s="28"/>
      <c r="H880" s="28">
        <v>5</v>
      </c>
      <c r="I880" s="40">
        <f t="shared" si="2"/>
        <v>0</v>
      </c>
      <c r="J880" s="56">
        <f t="shared" si="4"/>
        <v>0</v>
      </c>
      <c r="K880" s="57">
        <f>($G880+$I880)*THONG_TIN_CHUNG!B$14</f>
        <v>0</v>
      </c>
      <c r="L880" s="58">
        <v>0</v>
      </c>
      <c r="M880" s="59"/>
    </row>
    <row r="881" spans="2:13" ht="96.75" customHeight="1">
      <c r="B881" s="28"/>
      <c r="C881" s="28"/>
      <c r="D881" s="28"/>
      <c r="E881" s="39"/>
      <c r="F881" s="28"/>
      <c r="G881" s="28"/>
      <c r="H881" s="28">
        <v>5</v>
      </c>
      <c r="I881" s="40">
        <f t="shared" si="2"/>
        <v>0</v>
      </c>
      <c r="J881" s="56">
        <f t="shared" si="4"/>
        <v>0</v>
      </c>
      <c r="K881" s="57">
        <f>($G881+$I881)*THONG_TIN_CHUNG!B$14</f>
        <v>0</v>
      </c>
      <c r="L881" s="58">
        <v>0</v>
      </c>
      <c r="M881" s="59"/>
    </row>
    <row r="882" spans="2:13" ht="96.75" customHeight="1">
      <c r="B882" s="28"/>
      <c r="C882" s="28"/>
      <c r="D882" s="28"/>
      <c r="E882" s="39"/>
      <c r="F882" s="28"/>
      <c r="G882" s="28"/>
      <c r="H882" s="28">
        <v>5</v>
      </c>
      <c r="I882" s="40">
        <f t="shared" si="2"/>
        <v>0</v>
      </c>
      <c r="J882" s="56">
        <f t="shared" si="4"/>
        <v>0</v>
      </c>
      <c r="K882" s="57">
        <f>($G882+$I882)*THONG_TIN_CHUNG!B$14</f>
        <v>0</v>
      </c>
      <c r="L882" s="58">
        <v>0</v>
      </c>
      <c r="M882" s="59"/>
    </row>
    <row r="883" spans="2:13" ht="96.75" customHeight="1">
      <c r="B883" s="28"/>
      <c r="C883" s="28"/>
      <c r="D883" s="28"/>
      <c r="E883" s="39"/>
      <c r="F883" s="28"/>
      <c r="G883" s="28"/>
      <c r="H883" s="28">
        <v>5</v>
      </c>
      <c r="I883" s="40">
        <f t="shared" si="2"/>
        <v>0</v>
      </c>
      <c r="J883" s="56">
        <f t="shared" si="4"/>
        <v>0</v>
      </c>
      <c r="K883" s="57">
        <f>($G883+$I883)*THONG_TIN_CHUNG!B$14</f>
        <v>0</v>
      </c>
      <c r="L883" s="58">
        <v>0</v>
      </c>
      <c r="M883" s="59"/>
    </row>
    <row r="884" spans="2:13" ht="96.75" customHeight="1">
      <c r="B884" s="28"/>
      <c r="C884" s="28"/>
      <c r="D884" s="28"/>
      <c r="E884" s="39"/>
      <c r="F884" s="28"/>
      <c r="G884" s="28"/>
      <c r="H884" s="28">
        <v>5</v>
      </c>
      <c r="I884" s="40">
        <f t="shared" si="2"/>
        <v>0</v>
      </c>
      <c r="J884" s="56">
        <f t="shared" si="4"/>
        <v>0</v>
      </c>
      <c r="K884" s="57">
        <f>($G884+$I884)*THONG_TIN_CHUNG!B$14</f>
        <v>0</v>
      </c>
      <c r="L884" s="58">
        <v>0</v>
      </c>
      <c r="M884" s="59"/>
    </row>
    <row r="885" spans="2:13" ht="96.75" customHeight="1">
      <c r="B885" s="28"/>
      <c r="C885" s="28"/>
      <c r="D885" s="28"/>
      <c r="E885" s="39"/>
      <c r="F885" s="28"/>
      <c r="G885" s="28"/>
      <c r="H885" s="28">
        <v>5</v>
      </c>
      <c r="I885" s="40">
        <f t="shared" si="2"/>
        <v>0</v>
      </c>
      <c r="J885" s="56">
        <f t="shared" si="4"/>
        <v>0</v>
      </c>
      <c r="K885" s="57">
        <f>($G885+$I885)*THONG_TIN_CHUNG!B$14</f>
        <v>0</v>
      </c>
      <c r="L885" s="58">
        <v>0</v>
      </c>
      <c r="M885" s="59"/>
    </row>
    <row r="886" spans="2:13" ht="96.75" customHeight="1">
      <c r="B886" s="28"/>
      <c r="C886" s="28"/>
      <c r="D886" s="28"/>
      <c r="E886" s="39"/>
      <c r="F886" s="28"/>
      <c r="G886" s="28"/>
      <c r="H886" s="28">
        <v>5</v>
      </c>
      <c r="I886" s="40">
        <f t="shared" si="2"/>
        <v>0</v>
      </c>
      <c r="J886" s="56">
        <f t="shared" si="4"/>
        <v>0</v>
      </c>
      <c r="K886" s="57">
        <f>($G886+$I886)*THONG_TIN_CHUNG!B$14</f>
        <v>0</v>
      </c>
      <c r="L886" s="58">
        <v>0</v>
      </c>
      <c r="M886" s="59"/>
    </row>
    <row r="887" spans="2:13" ht="96.75" customHeight="1">
      <c r="B887" s="28"/>
      <c r="C887" s="28"/>
      <c r="D887" s="28"/>
      <c r="E887" s="39"/>
      <c r="F887" s="28"/>
      <c r="G887" s="28"/>
      <c r="H887" s="28">
        <v>5</v>
      </c>
      <c r="I887" s="40">
        <f t="shared" si="2"/>
        <v>0</v>
      </c>
      <c r="J887" s="56">
        <f t="shared" si="4"/>
        <v>0</v>
      </c>
      <c r="K887" s="57">
        <f>($G887+$I887)*THONG_TIN_CHUNG!B$14</f>
        <v>0</v>
      </c>
      <c r="L887" s="58">
        <v>0</v>
      </c>
      <c r="M887" s="59"/>
    </row>
    <row r="888" spans="2:13" ht="96.75" customHeight="1">
      <c r="B888" s="28"/>
      <c r="C888" s="28"/>
      <c r="D888" s="28"/>
      <c r="E888" s="39"/>
      <c r="F888" s="28"/>
      <c r="G888" s="28"/>
      <c r="H888" s="28">
        <v>5</v>
      </c>
      <c r="I888" s="40">
        <f t="shared" si="2"/>
        <v>0</v>
      </c>
      <c r="J888" s="56">
        <f t="shared" si="4"/>
        <v>0</v>
      </c>
      <c r="K888" s="57">
        <f>($G888+$I888)*THONG_TIN_CHUNG!B$14</f>
        <v>0</v>
      </c>
      <c r="L888" s="58">
        <v>0</v>
      </c>
      <c r="M888" s="59"/>
    </row>
    <row r="889" spans="2:13" ht="96.75" customHeight="1">
      <c r="B889" s="28"/>
      <c r="C889" s="28"/>
      <c r="D889" s="28"/>
      <c r="E889" s="39"/>
      <c r="F889" s="28"/>
      <c r="G889" s="28"/>
      <c r="H889" s="28">
        <v>5</v>
      </c>
      <c r="I889" s="40">
        <f t="shared" si="2"/>
        <v>0</v>
      </c>
      <c r="J889" s="56">
        <f t="shared" si="4"/>
        <v>0</v>
      </c>
      <c r="K889" s="57">
        <f>($G889+$I889)*THONG_TIN_CHUNG!B$14</f>
        <v>0</v>
      </c>
      <c r="L889" s="58">
        <v>0</v>
      </c>
      <c r="M889" s="59"/>
    </row>
    <row r="890" spans="2:13" ht="96.75" customHeight="1">
      <c r="B890" s="28"/>
      <c r="C890" s="28"/>
      <c r="D890" s="28"/>
      <c r="E890" s="39"/>
      <c r="F890" s="28"/>
      <c r="G890" s="28"/>
      <c r="H890" s="28">
        <v>5</v>
      </c>
      <c r="I890" s="40">
        <f t="shared" si="2"/>
        <v>0</v>
      </c>
      <c r="J890" s="56">
        <f t="shared" si="4"/>
        <v>0</v>
      </c>
      <c r="K890" s="57">
        <f>($G890+$I890)*THONG_TIN_CHUNG!B$14</f>
        <v>0</v>
      </c>
      <c r="L890" s="58">
        <v>0</v>
      </c>
      <c r="M890" s="59"/>
    </row>
    <row r="891" spans="2:13" ht="96.75" customHeight="1">
      <c r="B891" s="28"/>
      <c r="C891" s="28"/>
      <c r="D891" s="28"/>
      <c r="E891" s="39"/>
      <c r="F891" s="28"/>
      <c r="G891" s="28"/>
      <c r="H891" s="28">
        <v>5</v>
      </c>
      <c r="I891" s="40">
        <f t="shared" si="2"/>
        <v>0</v>
      </c>
      <c r="J891" s="56">
        <f t="shared" si="4"/>
        <v>0</v>
      </c>
      <c r="K891" s="57">
        <f>($G891+$I891)*THONG_TIN_CHUNG!B$14</f>
        <v>0</v>
      </c>
      <c r="L891" s="58">
        <v>0</v>
      </c>
      <c r="M891" s="59"/>
    </row>
    <row r="892" spans="2:13" ht="96.75" customHeight="1">
      <c r="B892" s="28"/>
      <c r="C892" s="28"/>
      <c r="D892" s="28"/>
      <c r="E892" s="39"/>
      <c r="F892" s="28"/>
      <c r="G892" s="28"/>
      <c r="H892" s="28">
        <v>5</v>
      </c>
      <c r="I892" s="40">
        <f t="shared" si="2"/>
        <v>0</v>
      </c>
      <c r="J892" s="56">
        <f t="shared" si="4"/>
        <v>0</v>
      </c>
      <c r="K892" s="57">
        <f>($G892+$I892)*THONG_TIN_CHUNG!B$14</f>
        <v>0</v>
      </c>
      <c r="L892" s="58">
        <v>0</v>
      </c>
      <c r="M892" s="59"/>
    </row>
    <row r="893" spans="2:13" ht="96.75" customHeight="1">
      <c r="B893" s="28"/>
      <c r="C893" s="28"/>
      <c r="D893" s="28"/>
      <c r="E893" s="39"/>
      <c r="F893" s="28"/>
      <c r="G893" s="28"/>
      <c r="H893" s="28">
        <v>5</v>
      </c>
      <c r="I893" s="40">
        <f t="shared" si="2"/>
        <v>0</v>
      </c>
      <c r="J893" s="56">
        <f t="shared" si="4"/>
        <v>0</v>
      </c>
      <c r="K893" s="57">
        <f>($G893+$I893)*THONG_TIN_CHUNG!B$14</f>
        <v>0</v>
      </c>
      <c r="L893" s="58">
        <v>0</v>
      </c>
      <c r="M893" s="59"/>
    </row>
    <row r="894" spans="2:13" ht="96.75" customHeight="1">
      <c r="B894" s="28"/>
      <c r="C894" s="28"/>
      <c r="D894" s="28"/>
      <c r="E894" s="39"/>
      <c r="F894" s="28"/>
      <c r="G894" s="28"/>
      <c r="H894" s="28">
        <v>5</v>
      </c>
      <c r="I894" s="40">
        <f t="shared" si="2"/>
        <v>0</v>
      </c>
      <c r="J894" s="56">
        <f t="shared" si="4"/>
        <v>0</v>
      </c>
      <c r="K894" s="57">
        <f>($G894+$I894)*THONG_TIN_CHUNG!B$14</f>
        <v>0</v>
      </c>
      <c r="L894" s="58">
        <v>0</v>
      </c>
      <c r="M894" s="59"/>
    </row>
    <row r="895" spans="2:13" ht="96.75" customHeight="1">
      <c r="B895" s="28"/>
      <c r="C895" s="28"/>
      <c r="D895" s="28"/>
      <c r="E895" s="39"/>
      <c r="F895" s="28"/>
      <c r="G895" s="28"/>
      <c r="H895" s="28">
        <v>5</v>
      </c>
      <c r="I895" s="40">
        <f t="shared" si="2"/>
        <v>0</v>
      </c>
      <c r="J895" s="56">
        <f t="shared" si="4"/>
        <v>0</v>
      </c>
      <c r="K895" s="57">
        <f>($G895+$I895)*THONG_TIN_CHUNG!B$14</f>
        <v>0</v>
      </c>
      <c r="L895" s="58">
        <v>0</v>
      </c>
      <c r="M895" s="59"/>
    </row>
    <row r="896" spans="2:13" ht="96.75" customHeight="1">
      <c r="B896" s="28"/>
      <c r="C896" s="28"/>
      <c r="D896" s="28"/>
      <c r="E896" s="39"/>
      <c r="F896" s="28"/>
      <c r="G896" s="28"/>
      <c r="H896" s="28">
        <v>5</v>
      </c>
      <c r="I896" s="40">
        <f t="shared" si="2"/>
        <v>0</v>
      </c>
      <c r="J896" s="56">
        <f t="shared" si="4"/>
        <v>0</v>
      </c>
      <c r="K896" s="57">
        <f>($G896+$I896)*THONG_TIN_CHUNG!B$14</f>
        <v>0</v>
      </c>
      <c r="L896" s="58">
        <v>0</v>
      </c>
      <c r="M896" s="59"/>
    </row>
    <row r="897" spans="2:13" ht="96.75" customHeight="1">
      <c r="B897" s="28"/>
      <c r="C897" s="28"/>
      <c r="D897" s="28"/>
      <c r="E897" s="39"/>
      <c r="F897" s="28"/>
      <c r="G897" s="28"/>
      <c r="H897" s="28">
        <v>5</v>
      </c>
      <c r="I897" s="40">
        <f t="shared" si="2"/>
        <v>0</v>
      </c>
      <c r="J897" s="56">
        <f t="shared" si="4"/>
        <v>0</v>
      </c>
      <c r="K897" s="57">
        <f>($G897+$I897)*THONG_TIN_CHUNG!B$14</f>
        <v>0</v>
      </c>
      <c r="L897" s="58">
        <v>0</v>
      </c>
      <c r="M897" s="59"/>
    </row>
    <row r="898" spans="2:13" ht="96.75" customHeight="1">
      <c r="B898" s="28"/>
      <c r="C898" s="28"/>
      <c r="D898" s="28"/>
      <c r="E898" s="39"/>
      <c r="F898" s="28"/>
      <c r="G898" s="28"/>
      <c r="H898" s="28">
        <v>5</v>
      </c>
      <c r="I898" s="40">
        <f t="shared" si="2"/>
        <v>0</v>
      </c>
      <c r="J898" s="56">
        <f t="shared" si="4"/>
        <v>0</v>
      </c>
      <c r="K898" s="57">
        <f>($G898+$I898)*THONG_TIN_CHUNG!B$14</f>
        <v>0</v>
      </c>
      <c r="L898" s="58">
        <v>0</v>
      </c>
      <c r="M898" s="59"/>
    </row>
    <row r="899" spans="2:13" ht="96.75" customHeight="1">
      <c r="B899" s="28"/>
      <c r="C899" s="28"/>
      <c r="D899" s="28"/>
      <c r="E899" s="39"/>
      <c r="F899" s="28"/>
      <c r="G899" s="28"/>
      <c r="H899" s="28">
        <v>5</v>
      </c>
      <c r="I899" s="40">
        <f t="shared" si="2"/>
        <v>0</v>
      </c>
      <c r="J899" s="56">
        <f t="shared" si="4"/>
        <v>0</v>
      </c>
      <c r="K899" s="57">
        <f>($G899+$I899)*THONG_TIN_CHUNG!B$14</f>
        <v>0</v>
      </c>
      <c r="L899" s="58">
        <v>0</v>
      </c>
      <c r="M899" s="59"/>
    </row>
    <row r="900" spans="2:13" ht="96.75" customHeight="1">
      <c r="B900" s="28"/>
      <c r="C900" s="28"/>
      <c r="D900" s="28"/>
      <c r="E900" s="39"/>
      <c r="F900" s="28"/>
      <c r="G900" s="28"/>
      <c r="H900" s="28">
        <v>5</v>
      </c>
      <c r="I900" s="40">
        <f t="shared" si="2"/>
        <v>0</v>
      </c>
      <c r="J900" s="56">
        <f t="shared" si="4"/>
        <v>0</v>
      </c>
      <c r="K900" s="57">
        <f>($G900+$I900)*THONG_TIN_CHUNG!B$14</f>
        <v>0</v>
      </c>
      <c r="L900" s="58">
        <v>0</v>
      </c>
      <c r="M900" s="59"/>
    </row>
    <row r="901" spans="2:13" ht="96.75" customHeight="1">
      <c r="B901" s="28"/>
      <c r="C901" s="28"/>
      <c r="D901" s="28"/>
      <c r="E901" s="39"/>
      <c r="F901" s="28"/>
      <c r="G901" s="28"/>
      <c r="H901" s="28">
        <v>5</v>
      </c>
      <c r="I901" s="40">
        <f t="shared" si="2"/>
        <v>0</v>
      </c>
      <c r="J901" s="56">
        <f t="shared" si="4"/>
        <v>0</v>
      </c>
      <c r="K901" s="57">
        <f>($G901+$I901)*THONG_TIN_CHUNG!B$14</f>
        <v>0</v>
      </c>
      <c r="L901" s="58">
        <v>0</v>
      </c>
      <c r="M901" s="59"/>
    </row>
    <row r="902" spans="2:13" ht="96.75" customHeight="1">
      <c r="B902" s="28"/>
      <c r="C902" s="28"/>
      <c r="D902" s="28"/>
      <c r="E902" s="39"/>
      <c r="F902" s="28"/>
      <c r="G902" s="28"/>
      <c r="H902" s="28">
        <v>5</v>
      </c>
      <c r="I902" s="40">
        <f t="shared" si="2"/>
        <v>0</v>
      </c>
      <c r="J902" s="56">
        <f t="shared" si="4"/>
        <v>0</v>
      </c>
      <c r="K902" s="57">
        <f>($G902+$I902)*THONG_TIN_CHUNG!B$14</f>
        <v>0</v>
      </c>
      <c r="L902" s="58">
        <v>0</v>
      </c>
      <c r="M902" s="59"/>
    </row>
    <row r="903" spans="2:13" ht="96.75" customHeight="1">
      <c r="B903" s="28"/>
      <c r="C903" s="28"/>
      <c r="D903" s="28"/>
      <c r="E903" s="39"/>
      <c r="F903" s="28"/>
      <c r="G903" s="28"/>
      <c r="H903" s="28">
        <v>5</v>
      </c>
      <c r="I903" s="40">
        <f t="shared" si="2"/>
        <v>0</v>
      </c>
      <c r="J903" s="56">
        <f t="shared" si="4"/>
        <v>0</v>
      </c>
      <c r="K903" s="57">
        <f>($G903+$I903)*THONG_TIN_CHUNG!B$14</f>
        <v>0</v>
      </c>
      <c r="L903" s="58">
        <v>0</v>
      </c>
      <c r="M903" s="59"/>
    </row>
    <row r="904" spans="2:13" ht="96.75" customHeight="1">
      <c r="B904" s="28"/>
      <c r="C904" s="28"/>
      <c r="D904" s="28"/>
      <c r="E904" s="39"/>
      <c r="F904" s="28"/>
      <c r="G904" s="28"/>
      <c r="H904" s="28">
        <v>5</v>
      </c>
      <c r="I904" s="40">
        <f t="shared" si="2"/>
        <v>0</v>
      </c>
      <c r="J904" s="56">
        <f t="shared" si="4"/>
        <v>0</v>
      </c>
      <c r="K904" s="57">
        <f>($G904+$I904)*THONG_TIN_CHUNG!B$14</f>
        <v>0</v>
      </c>
      <c r="L904" s="58">
        <v>0</v>
      </c>
      <c r="M904" s="59"/>
    </row>
    <row r="905" spans="2:13" ht="96.75" customHeight="1">
      <c r="B905" s="28"/>
      <c r="C905" s="28"/>
      <c r="D905" s="28"/>
      <c r="E905" s="39"/>
      <c r="F905" s="28"/>
      <c r="G905" s="28"/>
      <c r="H905" s="28">
        <v>5</v>
      </c>
      <c r="I905" s="40">
        <f t="shared" si="2"/>
        <v>0</v>
      </c>
      <c r="J905" s="56">
        <f t="shared" si="4"/>
        <v>0</v>
      </c>
      <c r="K905" s="57">
        <f>($G905+$I905)*THONG_TIN_CHUNG!B$14</f>
        <v>0</v>
      </c>
      <c r="L905" s="58">
        <v>0</v>
      </c>
      <c r="M905" s="59"/>
    </row>
    <row r="906" spans="2:13" ht="96.75" customHeight="1">
      <c r="B906" s="28"/>
      <c r="C906" s="28"/>
      <c r="D906" s="28"/>
      <c r="E906" s="39"/>
      <c r="F906" s="28"/>
      <c r="G906" s="28"/>
      <c r="H906" s="28">
        <v>5</v>
      </c>
      <c r="I906" s="40">
        <f t="shared" si="2"/>
        <v>0</v>
      </c>
      <c r="J906" s="56">
        <f t="shared" si="4"/>
        <v>0</v>
      </c>
      <c r="K906" s="57">
        <f>($G906+$I906)*THONG_TIN_CHUNG!B$14</f>
        <v>0</v>
      </c>
      <c r="L906" s="58">
        <v>0</v>
      </c>
      <c r="M906" s="59"/>
    </row>
    <row r="907" spans="2:13" ht="96.75" customHeight="1">
      <c r="B907" s="28"/>
      <c r="C907" s="28"/>
      <c r="D907" s="28"/>
      <c r="E907" s="39"/>
      <c r="F907" s="28"/>
      <c r="G907" s="28"/>
      <c r="H907" s="28">
        <v>5</v>
      </c>
      <c r="I907" s="40">
        <f t="shared" si="2"/>
        <v>0</v>
      </c>
      <c r="J907" s="56">
        <f t="shared" si="4"/>
        <v>0</v>
      </c>
      <c r="K907" s="57">
        <f>($G907+$I907)*THONG_TIN_CHUNG!B$14</f>
        <v>0</v>
      </c>
      <c r="L907" s="58">
        <v>0</v>
      </c>
      <c r="M907" s="59"/>
    </row>
    <row r="908" spans="2:13" ht="96.75" customHeight="1">
      <c r="B908" s="28"/>
      <c r="C908" s="28"/>
      <c r="D908" s="28"/>
      <c r="E908" s="39"/>
      <c r="F908" s="28"/>
      <c r="G908" s="28"/>
      <c r="H908" s="28">
        <v>5</v>
      </c>
      <c r="I908" s="40">
        <f t="shared" si="2"/>
        <v>0</v>
      </c>
      <c r="J908" s="56">
        <f t="shared" si="4"/>
        <v>0</v>
      </c>
      <c r="K908" s="57">
        <f>($G908+$I908)*THONG_TIN_CHUNG!B$14</f>
        <v>0</v>
      </c>
      <c r="L908" s="58">
        <v>0</v>
      </c>
      <c r="M908" s="59"/>
    </row>
    <row r="909" spans="2:13" ht="96.75" customHeight="1">
      <c r="B909" s="28"/>
      <c r="C909" s="28"/>
      <c r="D909" s="28"/>
      <c r="E909" s="39"/>
      <c r="F909" s="28"/>
      <c r="G909" s="28"/>
      <c r="H909" s="28">
        <v>5</v>
      </c>
      <c r="I909" s="40">
        <f t="shared" si="2"/>
        <v>0</v>
      </c>
      <c r="J909" s="56">
        <f t="shared" si="4"/>
        <v>0</v>
      </c>
      <c r="K909" s="57">
        <f>($G909+$I909)*THONG_TIN_CHUNG!B$14</f>
        <v>0</v>
      </c>
      <c r="L909" s="58">
        <v>0</v>
      </c>
      <c r="M909" s="59"/>
    </row>
    <row r="910" spans="2:13" ht="96.75" customHeight="1">
      <c r="B910" s="28"/>
      <c r="C910" s="28"/>
      <c r="D910" s="28"/>
      <c r="E910" s="39"/>
      <c r="F910" s="28"/>
      <c r="G910" s="28"/>
      <c r="H910" s="28">
        <v>5</v>
      </c>
      <c r="I910" s="40">
        <f t="shared" si="2"/>
        <v>0</v>
      </c>
      <c r="J910" s="56">
        <f t="shared" si="4"/>
        <v>0</v>
      </c>
      <c r="K910" s="57">
        <f>($G910+$I910)*THONG_TIN_CHUNG!B$14</f>
        <v>0</v>
      </c>
      <c r="L910" s="58">
        <v>0</v>
      </c>
      <c r="M910" s="59"/>
    </row>
    <row r="911" spans="2:13" ht="96.75" customHeight="1">
      <c r="B911" s="28"/>
      <c r="C911" s="28"/>
      <c r="D911" s="28"/>
      <c r="E911" s="39"/>
      <c r="F911" s="28"/>
      <c r="G911" s="28"/>
      <c r="H911" s="28">
        <v>5</v>
      </c>
      <c r="I911" s="40">
        <f t="shared" si="2"/>
        <v>0</v>
      </c>
      <c r="J911" s="56">
        <f t="shared" si="4"/>
        <v>0</v>
      </c>
      <c r="K911" s="57">
        <f>($G911+$I911)*THONG_TIN_CHUNG!B$14</f>
        <v>0</v>
      </c>
      <c r="L911" s="58">
        <v>0</v>
      </c>
      <c r="M911" s="59"/>
    </row>
    <row r="912" spans="2:13" ht="96.75" customHeight="1">
      <c r="B912" s="28"/>
      <c r="C912" s="28"/>
      <c r="D912" s="28"/>
      <c r="E912" s="39"/>
      <c r="F912" s="28"/>
      <c r="G912" s="28"/>
      <c r="H912" s="28">
        <v>5</v>
      </c>
      <c r="I912" s="40">
        <f t="shared" si="2"/>
        <v>0</v>
      </c>
      <c r="J912" s="56">
        <f t="shared" si="4"/>
        <v>0</v>
      </c>
      <c r="K912" s="57">
        <f>($G912+$I912)*THONG_TIN_CHUNG!B$14</f>
        <v>0</v>
      </c>
      <c r="L912" s="58">
        <v>0</v>
      </c>
      <c r="M912" s="59"/>
    </row>
    <row r="913" spans="2:13" ht="96.75" customHeight="1">
      <c r="B913" s="28"/>
      <c r="C913" s="28"/>
      <c r="D913" s="28"/>
      <c r="E913" s="39"/>
      <c r="F913" s="28"/>
      <c r="G913" s="28"/>
      <c r="H913" s="28">
        <v>5</v>
      </c>
      <c r="I913" s="40">
        <f t="shared" si="2"/>
        <v>0</v>
      </c>
      <c r="J913" s="56">
        <f t="shared" si="4"/>
        <v>0</v>
      </c>
      <c r="K913" s="57">
        <f>($G913+$I913)*THONG_TIN_CHUNG!B$14</f>
        <v>0</v>
      </c>
      <c r="L913" s="58">
        <v>0</v>
      </c>
      <c r="M913" s="59"/>
    </row>
    <row r="914" spans="2:13" ht="96.75" customHeight="1">
      <c r="B914" s="28"/>
      <c r="C914" s="28"/>
      <c r="D914" s="28"/>
      <c r="E914" s="39"/>
      <c r="F914" s="28"/>
      <c r="G914" s="28"/>
      <c r="H914" s="28">
        <v>5</v>
      </c>
      <c r="I914" s="40">
        <f t="shared" si="2"/>
        <v>0</v>
      </c>
      <c r="J914" s="56">
        <f t="shared" si="4"/>
        <v>0</v>
      </c>
      <c r="K914" s="57">
        <f>($G914+$I914)*THONG_TIN_CHUNG!B$14</f>
        <v>0</v>
      </c>
      <c r="L914" s="58">
        <v>0</v>
      </c>
      <c r="M914" s="59"/>
    </row>
    <row r="915" spans="2:13" ht="96.75" customHeight="1">
      <c r="B915" s="28"/>
      <c r="C915" s="28"/>
      <c r="D915" s="28"/>
      <c r="E915" s="39"/>
      <c r="F915" s="28"/>
      <c r="G915" s="28"/>
      <c r="H915" s="28">
        <v>5</v>
      </c>
      <c r="I915" s="40">
        <f t="shared" si="2"/>
        <v>0</v>
      </c>
      <c r="J915" s="56">
        <f t="shared" si="4"/>
        <v>0</v>
      </c>
      <c r="K915" s="57">
        <f>($G915+$I915)*THONG_TIN_CHUNG!B$14</f>
        <v>0</v>
      </c>
      <c r="L915" s="58">
        <v>0</v>
      </c>
      <c r="M915" s="59"/>
    </row>
    <row r="916" spans="2:13" ht="96.75" customHeight="1">
      <c r="B916" s="28"/>
      <c r="C916" s="28"/>
      <c r="D916" s="28"/>
      <c r="E916" s="39"/>
      <c r="F916" s="28"/>
      <c r="G916" s="28"/>
      <c r="H916" s="28">
        <v>5</v>
      </c>
      <c r="I916" s="40">
        <f t="shared" si="2"/>
        <v>0</v>
      </c>
      <c r="J916" s="56">
        <f t="shared" si="4"/>
        <v>0</v>
      </c>
      <c r="K916" s="57">
        <f>($G916+$I916)*THONG_TIN_CHUNG!B$14</f>
        <v>0</v>
      </c>
      <c r="L916" s="58">
        <v>0</v>
      </c>
      <c r="M916" s="59"/>
    </row>
    <row r="917" spans="2:13" ht="96.75" customHeight="1">
      <c r="B917" s="28"/>
      <c r="C917" s="28"/>
      <c r="D917" s="28"/>
      <c r="E917" s="39"/>
      <c r="F917" s="28"/>
      <c r="G917" s="28"/>
      <c r="H917" s="28">
        <v>5</v>
      </c>
      <c r="I917" s="40">
        <f t="shared" si="2"/>
        <v>0</v>
      </c>
      <c r="J917" s="56">
        <f t="shared" si="4"/>
        <v>0</v>
      </c>
      <c r="K917" s="57">
        <f>($G917+$I917)*THONG_TIN_CHUNG!B$14</f>
        <v>0</v>
      </c>
      <c r="L917" s="58">
        <v>0</v>
      </c>
      <c r="M917" s="59"/>
    </row>
    <row r="918" spans="2:13" ht="96.75" customHeight="1">
      <c r="B918" s="28"/>
      <c r="C918" s="28"/>
      <c r="D918" s="28"/>
      <c r="E918" s="39"/>
      <c r="F918" s="28"/>
      <c r="G918" s="28"/>
      <c r="H918" s="28">
        <v>5</v>
      </c>
      <c r="I918" s="40">
        <f t="shared" si="2"/>
        <v>0</v>
      </c>
      <c r="J918" s="56">
        <f t="shared" si="4"/>
        <v>0</v>
      </c>
      <c r="K918" s="57">
        <f>($G918+$I918)*THONG_TIN_CHUNG!B$14</f>
        <v>0</v>
      </c>
      <c r="L918" s="58">
        <v>0</v>
      </c>
      <c r="M918" s="59"/>
    </row>
    <row r="919" spans="2:13" ht="96.75" customHeight="1">
      <c r="B919" s="28"/>
      <c r="C919" s="28"/>
      <c r="D919" s="28"/>
      <c r="E919" s="39"/>
      <c r="F919" s="28"/>
      <c r="G919" s="28"/>
      <c r="H919" s="28">
        <v>5</v>
      </c>
      <c r="I919" s="40">
        <f t="shared" si="2"/>
        <v>0</v>
      </c>
      <c r="J919" s="56">
        <f t="shared" si="4"/>
        <v>0</v>
      </c>
      <c r="K919" s="57">
        <f>($G919+$I919)*THONG_TIN_CHUNG!B$14</f>
        <v>0</v>
      </c>
      <c r="L919" s="58">
        <v>0</v>
      </c>
      <c r="M919" s="59"/>
    </row>
    <row r="920" spans="2:13" ht="96.75" customHeight="1">
      <c r="B920" s="28"/>
      <c r="C920" s="28"/>
      <c r="D920" s="28"/>
      <c r="E920" s="39"/>
      <c r="F920" s="28"/>
      <c r="G920" s="28"/>
      <c r="H920" s="28">
        <v>5</v>
      </c>
      <c r="I920" s="40">
        <f t="shared" si="2"/>
        <v>0</v>
      </c>
      <c r="J920" s="56">
        <f t="shared" si="4"/>
        <v>0</v>
      </c>
      <c r="K920" s="57">
        <f>($G920+$I920)*THONG_TIN_CHUNG!B$14</f>
        <v>0</v>
      </c>
      <c r="L920" s="58">
        <v>0</v>
      </c>
      <c r="M920" s="59"/>
    </row>
    <row r="921" spans="2:13" ht="96.75" customHeight="1">
      <c r="B921" s="28"/>
      <c r="C921" s="28"/>
      <c r="D921" s="28"/>
      <c r="E921" s="39"/>
      <c r="F921" s="28"/>
      <c r="G921" s="28"/>
      <c r="H921" s="28">
        <v>5</v>
      </c>
      <c r="I921" s="40">
        <f t="shared" si="2"/>
        <v>0</v>
      </c>
      <c r="J921" s="56">
        <f t="shared" si="4"/>
        <v>0</v>
      </c>
      <c r="K921" s="57">
        <f>($G921+$I921)*THONG_TIN_CHUNG!B$14</f>
        <v>0</v>
      </c>
      <c r="L921" s="58">
        <v>0</v>
      </c>
      <c r="M921" s="59"/>
    </row>
    <row r="922" spans="2:13" ht="96.75" customHeight="1">
      <c r="B922" s="28"/>
      <c r="C922" s="28"/>
      <c r="D922" s="28"/>
      <c r="E922" s="39"/>
      <c r="F922" s="28"/>
      <c r="G922" s="28"/>
      <c r="H922" s="28">
        <v>5</v>
      </c>
      <c r="I922" s="40">
        <f t="shared" si="2"/>
        <v>0</v>
      </c>
      <c r="J922" s="56">
        <f t="shared" si="4"/>
        <v>0</v>
      </c>
      <c r="K922" s="57">
        <f>($G922+$I922)*THONG_TIN_CHUNG!B$14</f>
        <v>0</v>
      </c>
      <c r="L922" s="58">
        <v>0</v>
      </c>
      <c r="M922" s="59"/>
    </row>
    <row r="923" spans="2:13" ht="96.75" customHeight="1">
      <c r="B923" s="28"/>
      <c r="C923" s="28"/>
      <c r="D923" s="28"/>
      <c r="E923" s="39"/>
      <c r="F923" s="28"/>
      <c r="G923" s="28"/>
      <c r="H923" s="28">
        <v>5</v>
      </c>
      <c r="I923" s="40">
        <f t="shared" si="2"/>
        <v>0</v>
      </c>
      <c r="J923" s="56">
        <f t="shared" si="4"/>
        <v>0</v>
      </c>
      <c r="K923" s="57">
        <f>($G923+$I923)*THONG_TIN_CHUNG!B$14</f>
        <v>0</v>
      </c>
      <c r="L923" s="58">
        <v>0</v>
      </c>
      <c r="M923" s="59"/>
    </row>
    <row r="924" spans="2:13" ht="96.75" customHeight="1">
      <c r="B924" s="28"/>
      <c r="C924" s="28"/>
      <c r="D924" s="28"/>
      <c r="E924" s="39"/>
      <c r="F924" s="28"/>
      <c r="G924" s="28"/>
      <c r="H924" s="28">
        <v>5</v>
      </c>
      <c r="I924" s="40">
        <f t="shared" si="2"/>
        <v>0</v>
      </c>
      <c r="J924" s="56">
        <f t="shared" si="4"/>
        <v>0</v>
      </c>
      <c r="K924" s="57">
        <f>($G924+$I924)*THONG_TIN_CHUNG!B$14</f>
        <v>0</v>
      </c>
      <c r="L924" s="58">
        <v>0</v>
      </c>
      <c r="M924" s="59"/>
    </row>
    <row r="925" spans="2:13" ht="96.75" customHeight="1">
      <c r="B925" s="28"/>
      <c r="C925" s="28"/>
      <c r="D925" s="28"/>
      <c r="E925" s="39"/>
      <c r="F925" s="28"/>
      <c r="G925" s="28"/>
      <c r="H925" s="28">
        <v>5</v>
      </c>
      <c r="I925" s="40">
        <f t="shared" si="2"/>
        <v>0</v>
      </c>
      <c r="J925" s="56">
        <f t="shared" si="4"/>
        <v>0</v>
      </c>
      <c r="K925" s="57">
        <f>($G925+$I925)*THONG_TIN_CHUNG!B$14</f>
        <v>0</v>
      </c>
      <c r="L925" s="58">
        <v>0</v>
      </c>
      <c r="M925" s="59"/>
    </row>
    <row r="926" spans="2:13" ht="96.75" customHeight="1">
      <c r="B926" s="28"/>
      <c r="C926" s="28"/>
      <c r="D926" s="28"/>
      <c r="E926" s="39"/>
      <c r="F926" s="28"/>
      <c r="G926" s="28"/>
      <c r="H926" s="28">
        <v>5</v>
      </c>
      <c r="I926" s="40">
        <f t="shared" si="2"/>
        <v>0</v>
      </c>
      <c r="J926" s="56">
        <f t="shared" si="4"/>
        <v>0</v>
      </c>
      <c r="K926" s="57">
        <f>($G926+$I926)*THONG_TIN_CHUNG!B$14</f>
        <v>0</v>
      </c>
      <c r="L926" s="58">
        <v>0</v>
      </c>
      <c r="M926" s="59"/>
    </row>
    <row r="927" spans="2:13" ht="96.75" customHeight="1">
      <c r="B927" s="28"/>
      <c r="C927" s="28"/>
      <c r="D927" s="28"/>
      <c r="E927" s="39"/>
      <c r="F927" s="28"/>
      <c r="G927" s="28"/>
      <c r="H927" s="28">
        <v>5</v>
      </c>
      <c r="I927" s="40">
        <f t="shared" si="2"/>
        <v>0</v>
      </c>
      <c r="J927" s="56">
        <f t="shared" si="4"/>
        <v>0</v>
      </c>
      <c r="K927" s="57">
        <f>($G927+$I927)*THONG_TIN_CHUNG!B$14</f>
        <v>0</v>
      </c>
      <c r="L927" s="58">
        <v>0</v>
      </c>
      <c r="M927" s="59"/>
    </row>
    <row r="928" spans="2:13" ht="96.75" customHeight="1">
      <c r="B928" s="28"/>
      <c r="C928" s="28"/>
      <c r="D928" s="28"/>
      <c r="E928" s="39"/>
      <c r="F928" s="28"/>
      <c r="G928" s="28"/>
      <c r="H928" s="28">
        <v>5</v>
      </c>
      <c r="I928" s="40">
        <f t="shared" si="2"/>
        <v>0</v>
      </c>
      <c r="J928" s="56">
        <f t="shared" si="4"/>
        <v>0</v>
      </c>
      <c r="K928" s="57">
        <f>($G928+$I928)*THONG_TIN_CHUNG!B$14</f>
        <v>0</v>
      </c>
      <c r="L928" s="58">
        <v>0</v>
      </c>
      <c r="M928" s="59"/>
    </row>
    <row r="929" spans="2:13" ht="96.75" customHeight="1">
      <c r="B929" s="28"/>
      <c r="C929" s="28"/>
      <c r="D929" s="28"/>
      <c r="E929" s="39"/>
      <c r="F929" s="28"/>
      <c r="G929" s="28"/>
      <c r="H929" s="28">
        <v>5</v>
      </c>
      <c r="I929" s="40">
        <f t="shared" si="2"/>
        <v>0</v>
      </c>
      <c r="J929" s="56">
        <f t="shared" si="4"/>
        <v>0</v>
      </c>
      <c r="K929" s="57">
        <f>($G929+$I929)*THONG_TIN_CHUNG!B$14</f>
        <v>0</v>
      </c>
      <c r="L929" s="58">
        <v>0</v>
      </c>
      <c r="M929" s="59"/>
    </row>
    <row r="930" spans="2:13" ht="96.75" customHeight="1">
      <c r="B930" s="28"/>
      <c r="C930" s="28"/>
      <c r="D930" s="28"/>
      <c r="E930" s="39"/>
      <c r="F930" s="28"/>
      <c r="G930" s="28"/>
      <c r="H930" s="28">
        <v>5</v>
      </c>
      <c r="I930" s="40">
        <f t="shared" si="2"/>
        <v>0</v>
      </c>
      <c r="J930" s="56">
        <f t="shared" si="4"/>
        <v>0</v>
      </c>
      <c r="K930" s="57">
        <f>($G930+$I930)*THONG_TIN_CHUNG!B$14</f>
        <v>0</v>
      </c>
      <c r="L930" s="58">
        <v>0</v>
      </c>
      <c r="M930" s="59"/>
    </row>
    <row r="931" spans="2:13" ht="96.75" customHeight="1">
      <c r="B931" s="28"/>
      <c r="C931" s="28"/>
      <c r="D931" s="28"/>
      <c r="E931" s="39"/>
      <c r="F931" s="28"/>
      <c r="G931" s="28"/>
      <c r="H931" s="28">
        <v>5</v>
      </c>
      <c r="I931" s="40">
        <f t="shared" si="2"/>
        <v>0</v>
      </c>
      <c r="J931" s="56">
        <f t="shared" si="4"/>
        <v>0</v>
      </c>
      <c r="K931" s="57">
        <f>($G931+$I931)*THONG_TIN_CHUNG!B$14</f>
        <v>0</v>
      </c>
      <c r="L931" s="58">
        <v>0</v>
      </c>
      <c r="M931" s="59"/>
    </row>
    <row r="932" spans="2:13" ht="96.75" customHeight="1">
      <c r="B932" s="28"/>
      <c r="C932" s="28"/>
      <c r="D932" s="28"/>
      <c r="E932" s="39"/>
      <c r="F932" s="28"/>
      <c r="G932" s="28"/>
      <c r="H932" s="28">
        <v>5</v>
      </c>
      <c r="I932" s="40">
        <f t="shared" si="2"/>
        <v>0</v>
      </c>
      <c r="J932" s="56">
        <f t="shared" si="4"/>
        <v>0</v>
      </c>
      <c r="K932" s="57">
        <f>($G932+$I932)*THONG_TIN_CHUNG!B$14</f>
        <v>0</v>
      </c>
      <c r="L932" s="58">
        <v>0</v>
      </c>
      <c r="M932" s="59"/>
    </row>
    <row r="933" spans="2:13" ht="96.75" customHeight="1">
      <c r="B933" s="28"/>
      <c r="C933" s="28"/>
      <c r="D933" s="28"/>
      <c r="E933" s="39"/>
      <c r="F933" s="28"/>
      <c r="G933" s="28"/>
      <c r="H933" s="28">
        <v>5</v>
      </c>
      <c r="I933" s="40">
        <f t="shared" si="2"/>
        <v>0</v>
      </c>
      <c r="J933" s="56">
        <f t="shared" si="4"/>
        <v>0</v>
      </c>
      <c r="K933" s="57">
        <f>($G933+$I933)*THONG_TIN_CHUNG!B$14</f>
        <v>0</v>
      </c>
      <c r="L933" s="58">
        <v>0</v>
      </c>
      <c r="M933" s="59"/>
    </row>
    <row r="934" spans="2:13" ht="96.75" customHeight="1">
      <c r="B934" s="28"/>
      <c r="C934" s="28"/>
      <c r="D934" s="28"/>
      <c r="E934" s="39"/>
      <c r="F934" s="28"/>
      <c r="G934" s="28"/>
      <c r="H934" s="28">
        <v>5</v>
      </c>
      <c r="I934" s="40">
        <f t="shared" si="2"/>
        <v>0</v>
      </c>
      <c r="J934" s="56">
        <f t="shared" si="4"/>
        <v>0</v>
      </c>
      <c r="K934" s="57">
        <f>($G934+$I934)*THONG_TIN_CHUNG!B$14</f>
        <v>0</v>
      </c>
      <c r="L934" s="58">
        <v>0</v>
      </c>
      <c r="M934" s="59"/>
    </row>
    <row r="935" spans="2:13" ht="96.75" customHeight="1">
      <c r="B935" s="28"/>
      <c r="C935" s="28"/>
      <c r="D935" s="28"/>
      <c r="E935" s="39"/>
      <c r="F935" s="28"/>
      <c r="G935" s="28"/>
      <c r="H935" s="28">
        <v>5</v>
      </c>
      <c r="I935" s="40">
        <f t="shared" si="2"/>
        <v>0</v>
      </c>
      <c r="J935" s="56">
        <f t="shared" si="4"/>
        <v>0</v>
      </c>
      <c r="K935" s="57">
        <f>($G935+$I935)*THONG_TIN_CHUNG!B$14</f>
        <v>0</v>
      </c>
      <c r="L935" s="58">
        <v>0</v>
      </c>
      <c r="M935" s="59"/>
    </row>
    <row r="936" spans="2:13" ht="96.75" customHeight="1">
      <c r="B936" s="28"/>
      <c r="C936" s="28"/>
      <c r="D936" s="28"/>
      <c r="E936" s="39"/>
      <c r="F936" s="28"/>
      <c r="G936" s="28"/>
      <c r="H936" s="28">
        <v>5</v>
      </c>
      <c r="I936" s="40">
        <f t="shared" si="2"/>
        <v>0</v>
      </c>
      <c r="J936" s="56">
        <f t="shared" si="4"/>
        <v>0</v>
      </c>
      <c r="K936" s="57">
        <f>($G936+$I936)*THONG_TIN_CHUNG!B$14</f>
        <v>0</v>
      </c>
      <c r="L936" s="58">
        <v>0</v>
      </c>
      <c r="M936" s="59"/>
    </row>
    <row r="937" spans="2:13" ht="96.75" customHeight="1">
      <c r="B937" s="28"/>
      <c r="C937" s="28"/>
      <c r="D937" s="28"/>
      <c r="E937" s="39"/>
      <c r="F937" s="28"/>
      <c r="G937" s="28"/>
      <c r="H937" s="28">
        <v>5</v>
      </c>
      <c r="I937" s="40">
        <f t="shared" si="2"/>
        <v>0</v>
      </c>
      <c r="J937" s="56">
        <f t="shared" si="4"/>
        <v>0</v>
      </c>
      <c r="K937" s="57">
        <f>($G937+$I937)*THONG_TIN_CHUNG!B$14</f>
        <v>0</v>
      </c>
      <c r="L937" s="58">
        <v>0</v>
      </c>
      <c r="M937" s="59"/>
    </row>
    <row r="938" spans="2:13" ht="96.75" customHeight="1">
      <c r="B938" s="28"/>
      <c r="C938" s="28"/>
      <c r="D938" s="28"/>
      <c r="E938" s="39"/>
      <c r="F938" s="28"/>
      <c r="G938" s="28"/>
      <c r="H938" s="28">
        <v>5</v>
      </c>
      <c r="I938" s="40">
        <f t="shared" si="2"/>
        <v>0</v>
      </c>
      <c r="J938" s="56">
        <f t="shared" si="4"/>
        <v>0</v>
      </c>
      <c r="K938" s="57">
        <f>($G938+$I938)*THONG_TIN_CHUNG!B$14</f>
        <v>0</v>
      </c>
      <c r="L938" s="58">
        <v>0</v>
      </c>
      <c r="M938" s="59"/>
    </row>
    <row r="939" spans="2:13" ht="96.75" customHeight="1">
      <c r="B939" s="28"/>
      <c r="C939" s="28"/>
      <c r="D939" s="28"/>
      <c r="E939" s="39"/>
      <c r="F939" s="28"/>
      <c r="G939" s="28"/>
      <c r="H939" s="28">
        <v>5</v>
      </c>
      <c r="I939" s="40">
        <f t="shared" si="2"/>
        <v>0</v>
      </c>
      <c r="J939" s="56">
        <f t="shared" si="4"/>
        <v>0</v>
      </c>
      <c r="K939" s="57">
        <f>($G939+$I939)*THONG_TIN_CHUNG!B$14</f>
        <v>0</v>
      </c>
      <c r="L939" s="58">
        <v>0</v>
      </c>
      <c r="M939" s="59"/>
    </row>
    <row r="940" spans="2:13" ht="96.75" customHeight="1">
      <c r="B940" s="28"/>
      <c r="C940" s="28"/>
      <c r="D940" s="28"/>
      <c r="E940" s="39"/>
      <c r="F940" s="28"/>
      <c r="G940" s="28"/>
      <c r="H940" s="28">
        <v>5</v>
      </c>
      <c r="I940" s="40">
        <f t="shared" si="2"/>
        <v>0</v>
      </c>
      <c r="J940" s="56">
        <f t="shared" si="4"/>
        <v>0</v>
      </c>
      <c r="K940" s="57">
        <f>($G940+$I940)*THONG_TIN_CHUNG!B$14</f>
        <v>0</v>
      </c>
      <c r="L940" s="58">
        <v>0</v>
      </c>
      <c r="M940" s="59"/>
    </row>
    <row r="941" spans="2:13" ht="96.75" customHeight="1">
      <c r="B941" s="28"/>
      <c r="C941" s="28"/>
      <c r="D941" s="28"/>
      <c r="E941" s="39"/>
      <c r="F941" s="28"/>
      <c r="G941" s="28"/>
      <c r="H941" s="28">
        <v>5</v>
      </c>
      <c r="I941" s="40">
        <f t="shared" si="2"/>
        <v>0</v>
      </c>
      <c r="J941" s="56">
        <f t="shared" si="4"/>
        <v>0</v>
      </c>
      <c r="K941" s="57">
        <f>($G941+$I941)*THONG_TIN_CHUNG!B$14</f>
        <v>0</v>
      </c>
      <c r="L941" s="58">
        <v>0</v>
      </c>
      <c r="M941" s="59"/>
    </row>
    <row r="942" spans="2:13" ht="96.75" customHeight="1">
      <c r="B942" s="28"/>
      <c r="C942" s="28"/>
      <c r="D942" s="28"/>
      <c r="E942" s="39"/>
      <c r="F942" s="28"/>
      <c r="G942" s="28"/>
      <c r="H942" s="28">
        <v>5</v>
      </c>
      <c r="I942" s="40">
        <f t="shared" si="2"/>
        <v>0</v>
      </c>
      <c r="J942" s="56">
        <f t="shared" si="4"/>
        <v>0</v>
      </c>
      <c r="K942" s="57">
        <f>($G942+$I942)*THONG_TIN_CHUNG!B$14</f>
        <v>0</v>
      </c>
      <c r="L942" s="58">
        <v>0</v>
      </c>
      <c r="M942" s="59"/>
    </row>
    <row r="943" spans="2:13" ht="96.75" customHeight="1">
      <c r="B943" s="28"/>
      <c r="C943" s="28"/>
      <c r="D943" s="28"/>
      <c r="E943" s="39"/>
      <c r="F943" s="28"/>
      <c r="G943" s="28"/>
      <c r="H943" s="28">
        <v>5</v>
      </c>
      <c r="I943" s="40">
        <f t="shared" si="2"/>
        <v>0</v>
      </c>
      <c r="J943" s="56">
        <f t="shared" si="4"/>
        <v>0</v>
      </c>
      <c r="K943" s="57">
        <f>($G943+$I943)*THONG_TIN_CHUNG!B$14</f>
        <v>0</v>
      </c>
      <c r="L943" s="58">
        <v>0</v>
      </c>
      <c r="M943" s="59"/>
    </row>
    <row r="944" spans="2:13" ht="96.75" customHeight="1">
      <c r="B944" s="28"/>
      <c r="C944" s="28"/>
      <c r="D944" s="28"/>
      <c r="E944" s="39"/>
      <c r="F944" s="28"/>
      <c r="G944" s="28"/>
      <c r="H944" s="28">
        <v>5</v>
      </c>
      <c r="I944" s="40">
        <f t="shared" si="2"/>
        <v>0</v>
      </c>
      <c r="J944" s="56">
        <f t="shared" si="4"/>
        <v>0</v>
      </c>
      <c r="K944" s="57">
        <f>($G944+$I944)*THONG_TIN_CHUNG!B$14</f>
        <v>0</v>
      </c>
      <c r="L944" s="58">
        <v>0</v>
      </c>
      <c r="M944" s="59"/>
    </row>
    <row r="945" spans="2:13" ht="96.75" customHeight="1">
      <c r="B945" s="28"/>
      <c r="C945" s="28"/>
      <c r="D945" s="28"/>
      <c r="E945" s="39"/>
      <c r="F945" s="28"/>
      <c r="G945" s="28"/>
      <c r="H945" s="28">
        <v>5</v>
      </c>
      <c r="I945" s="40">
        <f t="shared" si="2"/>
        <v>0</v>
      </c>
      <c r="J945" s="56">
        <f t="shared" si="4"/>
        <v>0</v>
      </c>
      <c r="K945" s="57">
        <f>($G945+$I945)*THONG_TIN_CHUNG!B$14</f>
        <v>0</v>
      </c>
      <c r="L945" s="58">
        <v>0</v>
      </c>
      <c r="M945" s="59"/>
    </row>
    <row r="946" spans="2:13" ht="96.75" customHeight="1">
      <c r="B946" s="28"/>
      <c r="C946" s="28"/>
      <c r="D946" s="28"/>
      <c r="E946" s="39"/>
      <c r="F946" s="28"/>
      <c r="G946" s="28"/>
      <c r="H946" s="28">
        <v>5</v>
      </c>
      <c r="I946" s="40">
        <f t="shared" si="2"/>
        <v>0</v>
      </c>
      <c r="J946" s="56">
        <f t="shared" si="4"/>
        <v>0</v>
      </c>
      <c r="K946" s="57">
        <f>($G946+$I946)*THONG_TIN_CHUNG!B$14</f>
        <v>0</v>
      </c>
      <c r="L946" s="58">
        <v>0</v>
      </c>
      <c r="M946" s="59"/>
    </row>
    <row r="947" spans="2:13" ht="96.75" customHeight="1">
      <c r="B947" s="28"/>
      <c r="C947" s="28"/>
      <c r="D947" s="28"/>
      <c r="E947" s="39"/>
      <c r="F947" s="28"/>
      <c r="G947" s="28"/>
      <c r="H947" s="28">
        <v>5</v>
      </c>
      <c r="I947" s="40">
        <f t="shared" si="2"/>
        <v>0</v>
      </c>
      <c r="J947" s="56">
        <f t="shared" si="4"/>
        <v>0</v>
      </c>
      <c r="K947" s="57">
        <f>($G947+$I947)*THONG_TIN_CHUNG!B$14</f>
        <v>0</v>
      </c>
      <c r="L947" s="58">
        <v>0</v>
      </c>
      <c r="M947" s="59"/>
    </row>
    <row r="948" spans="2:13" ht="96.75" customHeight="1">
      <c r="B948" s="28"/>
      <c r="C948" s="28"/>
      <c r="D948" s="28"/>
      <c r="E948" s="39"/>
      <c r="F948" s="28"/>
      <c r="G948" s="28"/>
      <c r="H948" s="28">
        <v>5</v>
      </c>
      <c r="I948" s="40">
        <f t="shared" si="2"/>
        <v>0</v>
      </c>
      <c r="J948" s="56">
        <f t="shared" si="4"/>
        <v>0</v>
      </c>
      <c r="K948" s="57">
        <f>($G948+$I948)*THONG_TIN_CHUNG!B$14</f>
        <v>0</v>
      </c>
      <c r="L948" s="58">
        <v>0</v>
      </c>
      <c r="M948" s="59"/>
    </row>
    <row r="949" spans="2:13" ht="96.75" customHeight="1">
      <c r="B949" s="28"/>
      <c r="C949" s="28"/>
      <c r="D949" s="28"/>
      <c r="E949" s="39"/>
      <c r="F949" s="28"/>
      <c r="G949" s="28"/>
      <c r="H949" s="28">
        <v>5</v>
      </c>
      <c r="I949" s="40">
        <f t="shared" si="2"/>
        <v>0</v>
      </c>
      <c r="J949" s="56">
        <f t="shared" si="4"/>
        <v>0</v>
      </c>
      <c r="K949" s="57">
        <f>($G949+$I949)*THONG_TIN_CHUNG!B$14</f>
        <v>0</v>
      </c>
      <c r="L949" s="58">
        <v>0</v>
      </c>
      <c r="M949" s="59"/>
    </row>
    <row r="950" spans="2:13" ht="96.75" customHeight="1">
      <c r="B950" s="28"/>
      <c r="C950" s="28"/>
      <c r="D950" s="28"/>
      <c r="E950" s="39"/>
      <c r="F950" s="28"/>
      <c r="G950" s="28"/>
      <c r="H950" s="28">
        <v>5</v>
      </c>
      <c r="I950" s="40">
        <f t="shared" si="2"/>
        <v>0</v>
      </c>
      <c r="J950" s="56">
        <f t="shared" si="4"/>
        <v>0</v>
      </c>
      <c r="K950" s="57">
        <f>($G950+$I950)*THONG_TIN_CHUNG!B$14</f>
        <v>0</v>
      </c>
      <c r="L950" s="58">
        <v>0</v>
      </c>
      <c r="M950" s="59"/>
    </row>
    <row r="951" spans="2:13" ht="96.75" customHeight="1">
      <c r="B951" s="28"/>
      <c r="C951" s="28"/>
      <c r="D951" s="28"/>
      <c r="E951" s="39"/>
      <c r="F951" s="28"/>
      <c r="G951" s="28"/>
      <c r="H951" s="28">
        <v>5</v>
      </c>
      <c r="I951" s="40">
        <f t="shared" si="2"/>
        <v>0</v>
      </c>
      <c r="J951" s="56">
        <f t="shared" si="4"/>
        <v>0</v>
      </c>
      <c r="K951" s="57">
        <f>($G951+$I951)*THONG_TIN_CHUNG!B$14</f>
        <v>0</v>
      </c>
      <c r="L951" s="58">
        <v>0</v>
      </c>
      <c r="M951" s="59"/>
    </row>
    <row r="952" spans="2:13" ht="96.75" customHeight="1">
      <c r="B952" s="28"/>
      <c r="C952" s="28"/>
      <c r="D952" s="28"/>
      <c r="E952" s="39"/>
      <c r="F952" s="28"/>
      <c r="G952" s="28"/>
      <c r="H952" s="28">
        <v>5</v>
      </c>
      <c r="I952" s="40">
        <f t="shared" si="2"/>
        <v>0</v>
      </c>
      <c r="J952" s="56">
        <f t="shared" si="4"/>
        <v>0</v>
      </c>
      <c r="K952" s="57">
        <f>($G952+$I952)*THONG_TIN_CHUNG!B$14</f>
        <v>0</v>
      </c>
      <c r="L952" s="58">
        <v>0</v>
      </c>
      <c r="M952" s="59"/>
    </row>
    <row r="953" spans="2:13" ht="96.75" customHeight="1">
      <c r="B953" s="28"/>
      <c r="C953" s="28"/>
      <c r="D953" s="28"/>
      <c r="E953" s="39"/>
      <c r="F953" s="28"/>
      <c r="G953" s="28"/>
      <c r="H953" s="28">
        <v>5</v>
      </c>
      <c r="I953" s="40">
        <f t="shared" si="2"/>
        <v>0</v>
      </c>
      <c r="J953" s="56">
        <f t="shared" si="4"/>
        <v>0</v>
      </c>
      <c r="K953" s="57">
        <f>($G953+$I953)*THONG_TIN_CHUNG!B$14</f>
        <v>0</v>
      </c>
      <c r="L953" s="58">
        <v>0</v>
      </c>
      <c r="M953" s="59"/>
    </row>
    <row r="954" spans="2:13" ht="96.75" customHeight="1">
      <c r="B954" s="28"/>
      <c r="C954" s="28"/>
      <c r="D954" s="28"/>
      <c r="E954" s="39"/>
      <c r="F954" s="28"/>
      <c r="G954" s="28"/>
      <c r="H954" s="28">
        <v>5</v>
      </c>
      <c r="I954" s="40">
        <f t="shared" si="2"/>
        <v>0</v>
      </c>
      <c r="J954" s="56">
        <f t="shared" si="4"/>
        <v>0</v>
      </c>
      <c r="K954" s="57">
        <f>($G954+$I954)*THONG_TIN_CHUNG!B$14</f>
        <v>0</v>
      </c>
      <c r="L954" s="58">
        <v>0</v>
      </c>
      <c r="M954" s="59"/>
    </row>
    <row r="955" spans="2:13" ht="96.75" customHeight="1">
      <c r="B955" s="28"/>
      <c r="C955" s="28"/>
      <c r="D955" s="28"/>
      <c r="E955" s="39"/>
      <c r="F955" s="28"/>
      <c r="G955" s="28"/>
      <c r="H955" s="28">
        <v>5</v>
      </c>
      <c r="I955" s="40">
        <f t="shared" si="2"/>
        <v>0</v>
      </c>
      <c r="J955" s="56">
        <f t="shared" si="4"/>
        <v>0</v>
      </c>
      <c r="K955" s="57">
        <f>($G955+$I955)*THONG_TIN_CHUNG!B$14</f>
        <v>0</v>
      </c>
      <c r="L955" s="58">
        <v>0</v>
      </c>
      <c r="M955" s="59"/>
    </row>
    <row r="956" spans="2:13" ht="96.75" customHeight="1">
      <c r="B956" s="28"/>
      <c r="C956" s="28"/>
      <c r="D956" s="28"/>
      <c r="E956" s="39"/>
      <c r="F956" s="28"/>
      <c r="G956" s="28"/>
      <c r="H956" s="28">
        <v>5</v>
      </c>
      <c r="I956" s="40">
        <f t="shared" si="2"/>
        <v>0</v>
      </c>
      <c r="J956" s="56">
        <f t="shared" si="4"/>
        <v>0</v>
      </c>
      <c r="K956" s="57">
        <f>($G956+$I956)*THONG_TIN_CHUNG!B$14</f>
        <v>0</v>
      </c>
      <c r="L956" s="58">
        <v>0</v>
      </c>
      <c r="M956" s="59"/>
    </row>
    <row r="957" spans="2:13" ht="96.75" customHeight="1">
      <c r="B957" s="28"/>
      <c r="C957" s="28"/>
      <c r="D957" s="28"/>
      <c r="E957" s="39"/>
      <c r="F957" s="28"/>
      <c r="G957" s="28"/>
      <c r="H957" s="28">
        <v>5</v>
      </c>
      <c r="I957" s="40">
        <f t="shared" si="2"/>
        <v>0</v>
      </c>
      <c r="J957" s="56">
        <f t="shared" si="4"/>
        <v>0</v>
      </c>
      <c r="K957" s="57">
        <f>($G957+$I957)*THONG_TIN_CHUNG!B$14</f>
        <v>0</v>
      </c>
      <c r="L957" s="58">
        <v>0</v>
      </c>
      <c r="M957" s="59"/>
    </row>
    <row r="958" spans="2:13" ht="96.75" customHeight="1">
      <c r="B958" s="28"/>
      <c r="C958" s="28"/>
      <c r="D958" s="28"/>
      <c r="E958" s="39"/>
      <c r="F958" s="28"/>
      <c r="G958" s="28"/>
      <c r="H958" s="28">
        <v>5</v>
      </c>
      <c r="I958" s="40">
        <f t="shared" si="2"/>
        <v>0</v>
      </c>
      <c r="J958" s="56">
        <f t="shared" si="4"/>
        <v>0</v>
      </c>
      <c r="K958" s="57">
        <f>($G958+$I958)*THONG_TIN_CHUNG!B$14</f>
        <v>0</v>
      </c>
      <c r="L958" s="58">
        <v>0</v>
      </c>
      <c r="M958" s="59"/>
    </row>
    <row r="959" spans="2:13" ht="96.75" customHeight="1">
      <c r="B959" s="28"/>
      <c r="C959" s="28"/>
      <c r="D959" s="28"/>
      <c r="E959" s="39"/>
      <c r="F959" s="28"/>
      <c r="G959" s="28"/>
      <c r="H959" s="28">
        <v>5</v>
      </c>
      <c r="I959" s="40">
        <f t="shared" si="2"/>
        <v>0</v>
      </c>
      <c r="J959" s="56">
        <f t="shared" si="4"/>
        <v>0</v>
      </c>
      <c r="K959" s="57">
        <f>($G959+$I959)*THONG_TIN_CHUNG!B$14</f>
        <v>0</v>
      </c>
      <c r="L959" s="58">
        <v>0</v>
      </c>
      <c r="M959" s="59"/>
    </row>
    <row r="960" spans="2:13" ht="96.75" customHeight="1">
      <c r="B960" s="28"/>
      <c r="C960" s="28"/>
      <c r="D960" s="28"/>
      <c r="E960" s="39"/>
      <c r="F960" s="28"/>
      <c r="G960" s="28"/>
      <c r="H960" s="28">
        <v>5</v>
      </c>
      <c r="I960" s="40">
        <f t="shared" si="2"/>
        <v>0</v>
      </c>
      <c r="J960" s="56">
        <f t="shared" si="4"/>
        <v>0</v>
      </c>
      <c r="K960" s="57">
        <f>($G960+$I960)*THONG_TIN_CHUNG!B$14</f>
        <v>0</v>
      </c>
      <c r="L960" s="58">
        <v>0</v>
      </c>
      <c r="M960" s="59"/>
    </row>
    <row r="961" spans="2:13" ht="96.75" customHeight="1">
      <c r="B961" s="28"/>
      <c r="C961" s="28"/>
      <c r="D961" s="28"/>
      <c r="E961" s="39"/>
      <c r="F961" s="28"/>
      <c r="G961" s="28"/>
      <c r="H961" s="28">
        <v>5</v>
      </c>
      <c r="I961" s="40">
        <f t="shared" si="2"/>
        <v>0</v>
      </c>
      <c r="J961" s="56">
        <f t="shared" si="4"/>
        <v>0</v>
      </c>
      <c r="K961" s="57">
        <f>($G961+$I961)*THONG_TIN_CHUNG!B$14</f>
        <v>0</v>
      </c>
      <c r="L961" s="58">
        <v>0</v>
      </c>
      <c r="M961" s="59"/>
    </row>
    <row r="962" spans="2:13" ht="96.75" customHeight="1">
      <c r="B962" s="28"/>
      <c r="C962" s="28"/>
      <c r="D962" s="28"/>
      <c r="E962" s="39"/>
      <c r="F962" s="28"/>
      <c r="G962" s="28"/>
      <c r="H962" s="28">
        <v>5</v>
      </c>
      <c r="I962" s="40">
        <f t="shared" si="2"/>
        <v>0</v>
      </c>
      <c r="J962" s="56">
        <f t="shared" si="4"/>
        <v>0</v>
      </c>
      <c r="K962" s="57">
        <f>($G962+$I962)*THONG_TIN_CHUNG!B$14</f>
        <v>0</v>
      </c>
      <c r="L962" s="58">
        <v>0</v>
      </c>
      <c r="M962" s="59"/>
    </row>
    <row r="963" spans="2:13" ht="96.75" customHeight="1">
      <c r="B963" s="28"/>
      <c r="C963" s="28"/>
      <c r="D963" s="28"/>
      <c r="E963" s="39"/>
      <c r="F963" s="28"/>
      <c r="G963" s="28"/>
      <c r="H963" s="28">
        <v>5</v>
      </c>
      <c r="I963" s="40">
        <f t="shared" si="2"/>
        <v>0</v>
      </c>
      <c r="J963" s="56">
        <f t="shared" si="4"/>
        <v>0</v>
      </c>
      <c r="K963" s="57">
        <f>($G963+$I963)*THONG_TIN_CHUNG!B$14</f>
        <v>0</v>
      </c>
      <c r="L963" s="58">
        <v>0</v>
      </c>
      <c r="M963" s="59"/>
    </row>
    <row r="964" spans="2:13" ht="96.75" customHeight="1">
      <c r="B964" s="28"/>
      <c r="C964" s="28"/>
      <c r="D964" s="28"/>
      <c r="E964" s="39"/>
      <c r="F964" s="28"/>
      <c r="G964" s="28"/>
      <c r="H964" s="28">
        <v>5</v>
      </c>
      <c r="I964" s="40">
        <f t="shared" si="2"/>
        <v>0</v>
      </c>
      <c r="J964" s="56">
        <f t="shared" si="4"/>
        <v>0</v>
      </c>
      <c r="K964" s="57">
        <f>($G964+$I964)*THONG_TIN_CHUNG!B$14</f>
        <v>0</v>
      </c>
      <c r="L964" s="58">
        <v>0</v>
      </c>
      <c r="M964" s="59"/>
    </row>
    <row r="965" spans="2:13" ht="96.75" customHeight="1">
      <c r="B965" s="28"/>
      <c r="C965" s="28"/>
      <c r="D965" s="28"/>
      <c r="E965" s="39"/>
      <c r="F965" s="28"/>
      <c r="G965" s="28"/>
      <c r="H965" s="28">
        <v>5</v>
      </c>
      <c r="I965" s="40">
        <f t="shared" si="2"/>
        <v>0</v>
      </c>
      <c r="J965" s="56">
        <f t="shared" si="4"/>
        <v>0</v>
      </c>
      <c r="K965" s="57">
        <f>($G965+$I965)*THONG_TIN_CHUNG!B$14</f>
        <v>0</v>
      </c>
      <c r="L965" s="58">
        <v>0</v>
      </c>
      <c r="M965" s="59"/>
    </row>
    <row r="966" spans="2:13" ht="96.75" customHeight="1">
      <c r="B966" s="28"/>
      <c r="C966" s="28"/>
      <c r="D966" s="28"/>
      <c r="E966" s="39"/>
      <c r="F966" s="28"/>
      <c r="G966" s="28"/>
      <c r="H966" s="28">
        <v>5</v>
      </c>
      <c r="I966" s="40">
        <f t="shared" si="2"/>
        <v>0</v>
      </c>
      <c r="J966" s="56">
        <f t="shared" si="4"/>
        <v>0</v>
      </c>
      <c r="K966" s="57">
        <f>($G966+$I966)*THONG_TIN_CHUNG!B$14</f>
        <v>0</v>
      </c>
      <c r="L966" s="58">
        <v>0</v>
      </c>
      <c r="M966" s="59"/>
    </row>
    <row r="967" spans="2:13" ht="96.75" customHeight="1">
      <c r="B967" s="28"/>
      <c r="C967" s="28"/>
      <c r="D967" s="28"/>
      <c r="E967" s="39"/>
      <c r="F967" s="28"/>
      <c r="G967" s="28"/>
      <c r="H967" s="28">
        <v>5</v>
      </c>
      <c r="I967" s="40">
        <f t="shared" si="2"/>
        <v>0</v>
      </c>
      <c r="J967" s="56">
        <f t="shared" si="4"/>
        <v>0</v>
      </c>
      <c r="K967" s="57">
        <f>($G967+$I967)*THONG_TIN_CHUNG!B$14</f>
        <v>0</v>
      </c>
      <c r="L967" s="58">
        <v>0</v>
      </c>
      <c r="M967" s="59"/>
    </row>
    <row r="968" spans="2:13" ht="96.75" customHeight="1">
      <c r="B968" s="28"/>
      <c r="C968" s="28"/>
      <c r="D968" s="28"/>
      <c r="E968" s="39"/>
      <c r="F968" s="28"/>
      <c r="G968" s="28"/>
      <c r="H968" s="28">
        <v>5</v>
      </c>
      <c r="I968" s="40">
        <f t="shared" si="2"/>
        <v>0</v>
      </c>
      <c r="J968" s="56">
        <f t="shared" si="4"/>
        <v>0</v>
      </c>
      <c r="K968" s="57">
        <f>($G968+$I968)*THONG_TIN_CHUNG!B$14</f>
        <v>0</v>
      </c>
      <c r="L968" s="58">
        <v>0</v>
      </c>
      <c r="M968" s="59"/>
    </row>
    <row r="969" spans="2:13" ht="96.75" customHeight="1">
      <c r="B969" s="28"/>
      <c r="C969" s="28"/>
      <c r="D969" s="28"/>
      <c r="E969" s="39"/>
      <c r="F969" s="28"/>
      <c r="G969" s="28"/>
      <c r="H969" s="28">
        <v>5</v>
      </c>
      <c r="I969" s="40">
        <f t="shared" si="2"/>
        <v>0</v>
      </c>
      <c r="J969" s="56">
        <f t="shared" si="4"/>
        <v>0</v>
      </c>
      <c r="K969" s="57">
        <f>($G969+$I969)*THONG_TIN_CHUNG!B$14</f>
        <v>0</v>
      </c>
      <c r="L969" s="58">
        <v>0</v>
      </c>
      <c r="M969" s="59"/>
    </row>
    <row r="970" spans="2:13" ht="96.75" customHeight="1">
      <c r="B970" s="28"/>
      <c r="C970" s="28"/>
      <c r="D970" s="28"/>
      <c r="E970" s="39"/>
      <c r="F970" s="28"/>
      <c r="G970" s="28"/>
      <c r="H970" s="28">
        <v>5</v>
      </c>
      <c r="I970" s="40">
        <f t="shared" si="2"/>
        <v>0</v>
      </c>
      <c r="J970" s="56">
        <f t="shared" si="4"/>
        <v>0</v>
      </c>
      <c r="K970" s="57">
        <f>($G970+$I970)*THONG_TIN_CHUNG!B$14</f>
        <v>0</v>
      </c>
      <c r="L970" s="58">
        <v>0</v>
      </c>
      <c r="M970" s="59"/>
    </row>
    <row r="971" spans="2:13" ht="96.75" customHeight="1">
      <c r="B971" s="28"/>
      <c r="C971" s="28"/>
      <c r="D971" s="28"/>
      <c r="E971" s="39"/>
      <c r="F971" s="28"/>
      <c r="G971" s="28"/>
      <c r="H971" s="28">
        <v>5</v>
      </c>
      <c r="I971" s="40">
        <f t="shared" si="2"/>
        <v>0</v>
      </c>
      <c r="J971" s="56">
        <f t="shared" si="4"/>
        <v>0</v>
      </c>
      <c r="K971" s="57">
        <f>($G971+$I971)*THONG_TIN_CHUNG!B$14</f>
        <v>0</v>
      </c>
      <c r="L971" s="58">
        <v>0</v>
      </c>
      <c r="M971" s="59"/>
    </row>
    <row r="972" spans="2:13" ht="96.75" customHeight="1">
      <c r="B972" s="28"/>
      <c r="C972" s="28"/>
      <c r="D972" s="28"/>
      <c r="E972" s="39"/>
      <c r="F972" s="28"/>
      <c r="G972" s="28"/>
      <c r="H972" s="28">
        <v>5</v>
      </c>
      <c r="I972" s="40">
        <f t="shared" si="2"/>
        <v>0</v>
      </c>
      <c r="J972" s="56">
        <f t="shared" si="4"/>
        <v>0</v>
      </c>
      <c r="K972" s="57">
        <f>($G972+$I972)*THONG_TIN_CHUNG!B$14</f>
        <v>0</v>
      </c>
      <c r="L972" s="58">
        <v>0</v>
      </c>
      <c r="M972" s="59"/>
    </row>
    <row r="973" spans="2:13" ht="96.75" customHeight="1">
      <c r="B973" s="28"/>
      <c r="C973" s="28"/>
      <c r="D973" s="28"/>
      <c r="E973" s="39"/>
      <c r="F973" s="28"/>
      <c r="G973" s="28"/>
      <c r="H973" s="28">
        <v>5</v>
      </c>
      <c r="I973" s="40">
        <f t="shared" si="2"/>
        <v>0</v>
      </c>
      <c r="J973" s="56">
        <f t="shared" si="4"/>
        <v>0</v>
      </c>
      <c r="K973" s="57">
        <f>($G973+$I973)*THONG_TIN_CHUNG!B$14</f>
        <v>0</v>
      </c>
      <c r="L973" s="58">
        <v>0</v>
      </c>
      <c r="M973" s="59"/>
    </row>
    <row r="974" spans="2:13" ht="96.75" customHeight="1">
      <c r="B974" s="28"/>
      <c r="C974" s="28"/>
      <c r="D974" s="28"/>
      <c r="E974" s="39"/>
      <c r="F974" s="28"/>
      <c r="G974" s="28"/>
      <c r="H974" s="28">
        <v>5</v>
      </c>
      <c r="I974" s="40">
        <f t="shared" si="2"/>
        <v>0</v>
      </c>
      <c r="J974" s="56">
        <f t="shared" si="4"/>
        <v>0</v>
      </c>
      <c r="K974" s="57">
        <f>($G974+$I974)*THONG_TIN_CHUNG!B$14</f>
        <v>0</v>
      </c>
      <c r="L974" s="58">
        <v>0</v>
      </c>
      <c r="M974" s="59"/>
    </row>
    <row r="975" spans="2:13" ht="96.75" customHeight="1">
      <c r="B975" s="28"/>
      <c r="C975" s="28"/>
      <c r="D975" s="28"/>
      <c r="E975" s="39"/>
      <c r="F975" s="28"/>
      <c r="G975" s="28"/>
      <c r="H975" s="28">
        <v>5</v>
      </c>
      <c r="I975" s="40">
        <f t="shared" si="2"/>
        <v>0</v>
      </c>
      <c r="J975" s="56">
        <f t="shared" si="4"/>
        <v>0</v>
      </c>
      <c r="K975" s="57">
        <f>($G975+$I975)*THONG_TIN_CHUNG!B$14</f>
        <v>0</v>
      </c>
      <c r="L975" s="58">
        <v>0</v>
      </c>
      <c r="M975" s="59"/>
    </row>
    <row r="976" spans="2:13" ht="96.75" customHeight="1">
      <c r="B976" s="28"/>
      <c r="C976" s="28"/>
      <c r="D976" s="28"/>
      <c r="E976" s="39"/>
      <c r="F976" s="28"/>
      <c r="G976" s="28"/>
      <c r="H976" s="28">
        <v>5</v>
      </c>
      <c r="I976" s="40">
        <f t="shared" si="2"/>
        <v>0</v>
      </c>
      <c r="J976" s="56">
        <f t="shared" si="4"/>
        <v>0</v>
      </c>
      <c r="K976" s="57">
        <f>($G976+$I976)*THONG_TIN_CHUNG!B$14</f>
        <v>0</v>
      </c>
      <c r="L976" s="58">
        <v>0</v>
      </c>
      <c r="M976" s="59"/>
    </row>
    <row r="977" spans="2:13" ht="96.75" customHeight="1">
      <c r="B977" s="28"/>
      <c r="C977" s="28"/>
      <c r="D977" s="28"/>
      <c r="E977" s="39"/>
      <c r="F977" s="28"/>
      <c r="G977" s="28"/>
      <c r="H977" s="28">
        <v>5</v>
      </c>
      <c r="I977" s="40">
        <f t="shared" si="2"/>
        <v>0</v>
      </c>
      <c r="J977" s="56">
        <f t="shared" si="4"/>
        <v>0</v>
      </c>
      <c r="K977" s="57">
        <f>($G977+$I977)*THONG_TIN_CHUNG!B$14</f>
        <v>0</v>
      </c>
      <c r="L977" s="58">
        <v>0</v>
      </c>
      <c r="M977" s="59"/>
    </row>
    <row r="978" spans="2:13" ht="96.75" customHeight="1">
      <c r="B978" s="28"/>
      <c r="C978" s="28"/>
      <c r="D978" s="28"/>
      <c r="E978" s="39"/>
      <c r="F978" s="28"/>
      <c r="G978" s="28"/>
      <c r="H978" s="28">
        <v>5</v>
      </c>
      <c r="I978" s="40">
        <f t="shared" si="2"/>
        <v>0</v>
      </c>
      <c r="J978" s="56">
        <f t="shared" si="4"/>
        <v>0</v>
      </c>
      <c r="K978" s="57">
        <f>($G978+$I978)*THONG_TIN_CHUNG!B$14</f>
        <v>0</v>
      </c>
      <c r="L978" s="58">
        <v>0</v>
      </c>
      <c r="M978" s="59"/>
    </row>
    <row r="979" spans="2:13" ht="96.75" customHeight="1">
      <c r="B979" s="28"/>
      <c r="C979" s="28"/>
      <c r="D979" s="28"/>
      <c r="E979" s="39"/>
      <c r="F979" s="28"/>
      <c r="G979" s="28"/>
      <c r="H979" s="28">
        <v>5</v>
      </c>
      <c r="I979" s="40">
        <f t="shared" si="2"/>
        <v>0</v>
      </c>
      <c r="J979" s="56">
        <f t="shared" si="4"/>
        <v>0</v>
      </c>
      <c r="K979" s="57">
        <f>($G979+$I979)*THONG_TIN_CHUNG!B$14</f>
        <v>0</v>
      </c>
      <c r="L979" s="58">
        <v>0</v>
      </c>
      <c r="M979" s="59"/>
    </row>
    <row r="980" spans="2:13" ht="96.75" customHeight="1">
      <c r="B980" s="28"/>
      <c r="C980" s="28"/>
      <c r="D980" s="28"/>
      <c r="E980" s="39"/>
      <c r="F980" s="28"/>
      <c r="G980" s="28"/>
      <c r="H980" s="28">
        <v>5</v>
      </c>
      <c r="I980" s="40">
        <f t="shared" si="2"/>
        <v>0</v>
      </c>
      <c r="J980" s="56">
        <f t="shared" si="4"/>
        <v>0</v>
      </c>
      <c r="K980" s="57">
        <f>($G980+$I980)*THONG_TIN_CHUNG!B$14</f>
        <v>0</v>
      </c>
      <c r="L980" s="58">
        <v>0</v>
      </c>
      <c r="M980" s="59"/>
    </row>
    <row r="981" spans="2:13" ht="96.75" customHeight="1">
      <c r="B981" s="28"/>
      <c r="C981" s="28"/>
      <c r="D981" s="28"/>
      <c r="E981" s="39"/>
      <c r="F981" s="28"/>
      <c r="G981" s="28"/>
      <c r="H981" s="28">
        <v>5</v>
      </c>
      <c r="I981" s="40">
        <f t="shared" si="2"/>
        <v>0</v>
      </c>
      <c r="J981" s="56">
        <f t="shared" si="4"/>
        <v>0</v>
      </c>
      <c r="K981" s="57">
        <f>($G981+$I981)*THONG_TIN_CHUNG!B$14</f>
        <v>0</v>
      </c>
      <c r="L981" s="58">
        <v>0</v>
      </c>
      <c r="M981" s="59"/>
    </row>
    <row r="982" spans="2:13" ht="96.75" customHeight="1">
      <c r="B982" s="28"/>
      <c r="C982" s="28"/>
      <c r="D982" s="28"/>
      <c r="E982" s="39"/>
      <c r="F982" s="28"/>
      <c r="G982" s="28"/>
      <c r="H982" s="28">
        <v>5</v>
      </c>
      <c r="I982" s="40">
        <f t="shared" si="2"/>
        <v>0</v>
      </c>
      <c r="J982" s="56">
        <f t="shared" si="4"/>
        <v>0</v>
      </c>
      <c r="K982" s="57">
        <f>($G982+$I982)*THONG_TIN_CHUNG!B$14</f>
        <v>0</v>
      </c>
      <c r="L982" s="58">
        <v>0</v>
      </c>
      <c r="M982" s="59"/>
    </row>
    <row r="983" spans="2:13" ht="96.75" customHeight="1">
      <c r="B983" s="28"/>
      <c r="C983" s="28"/>
      <c r="D983" s="28"/>
      <c r="E983" s="39"/>
      <c r="F983" s="28"/>
      <c r="G983" s="28"/>
      <c r="H983" s="28">
        <v>5</v>
      </c>
      <c r="I983" s="40">
        <f t="shared" si="2"/>
        <v>0</v>
      </c>
      <c r="J983" s="56">
        <f t="shared" si="4"/>
        <v>0</v>
      </c>
      <c r="K983" s="57">
        <f>($G983+$I983)*THONG_TIN_CHUNG!B$14</f>
        <v>0</v>
      </c>
      <c r="L983" s="58">
        <v>0</v>
      </c>
      <c r="M983" s="59"/>
    </row>
    <row r="984" spans="2:13" ht="96.75" customHeight="1">
      <c r="B984" s="28"/>
      <c r="C984" s="28"/>
      <c r="D984" s="28"/>
      <c r="E984" s="39"/>
      <c r="F984" s="28"/>
      <c r="G984" s="28"/>
      <c r="H984" s="28">
        <v>5</v>
      </c>
      <c r="I984" s="40">
        <f t="shared" si="2"/>
        <v>0</v>
      </c>
      <c r="J984" s="56">
        <f t="shared" si="4"/>
        <v>0</v>
      </c>
      <c r="K984" s="57">
        <f>($G984+$I984)*THONG_TIN_CHUNG!B$14</f>
        <v>0</v>
      </c>
      <c r="L984" s="58">
        <v>0</v>
      </c>
      <c r="M984" s="59"/>
    </row>
    <row r="985" spans="2:13" ht="96.75" customHeight="1">
      <c r="B985" s="28"/>
      <c r="C985" s="28"/>
      <c r="D985" s="28"/>
      <c r="E985" s="39"/>
      <c r="F985" s="28"/>
      <c r="G985" s="28"/>
      <c r="H985" s="28">
        <v>5</v>
      </c>
      <c r="I985" s="40">
        <f t="shared" si="2"/>
        <v>0</v>
      </c>
      <c r="J985" s="56">
        <f t="shared" si="4"/>
        <v>0</v>
      </c>
      <c r="K985" s="57">
        <f>($G985+$I985)*THONG_TIN_CHUNG!B$14</f>
        <v>0</v>
      </c>
      <c r="L985" s="58">
        <v>0</v>
      </c>
      <c r="M985" s="59"/>
    </row>
    <row r="986" spans="2:13" ht="96.75" customHeight="1">
      <c r="B986" s="28"/>
      <c r="C986" s="28"/>
      <c r="D986" s="28"/>
      <c r="E986" s="39"/>
      <c r="F986" s="28"/>
      <c r="G986" s="28"/>
      <c r="H986" s="28">
        <v>5</v>
      </c>
      <c r="I986" s="40">
        <f t="shared" si="2"/>
        <v>0</v>
      </c>
      <c r="J986" s="56">
        <f t="shared" si="4"/>
        <v>0</v>
      </c>
      <c r="K986" s="57">
        <f>($G986+$I986)*THONG_TIN_CHUNG!B$14</f>
        <v>0</v>
      </c>
      <c r="L986" s="58">
        <v>0</v>
      </c>
      <c r="M986" s="59"/>
    </row>
    <row r="987" spans="2:13" ht="96.75" customHeight="1">
      <c r="B987" s="28"/>
      <c r="C987" s="28"/>
      <c r="D987" s="28"/>
      <c r="E987" s="39"/>
      <c r="F987" s="28"/>
      <c r="G987" s="28"/>
      <c r="H987" s="28">
        <v>5</v>
      </c>
      <c r="I987" s="40">
        <f t="shared" si="2"/>
        <v>0</v>
      </c>
      <c r="J987" s="56">
        <f t="shared" si="4"/>
        <v>0</v>
      </c>
      <c r="K987" s="57">
        <f>($G987+$I987)*THONG_TIN_CHUNG!B$14</f>
        <v>0</v>
      </c>
      <c r="L987" s="58">
        <v>0</v>
      </c>
      <c r="M987" s="59"/>
    </row>
    <row r="988" spans="2:13" ht="96.75" customHeight="1">
      <c r="B988" s="28"/>
      <c r="C988" s="28"/>
      <c r="D988" s="28"/>
      <c r="E988" s="39"/>
      <c r="F988" s="28"/>
      <c r="G988" s="28"/>
      <c r="H988" s="28">
        <v>5</v>
      </c>
      <c r="I988" s="40">
        <f t="shared" si="2"/>
        <v>0</v>
      </c>
      <c r="J988" s="56">
        <f t="shared" si="4"/>
        <v>0</v>
      </c>
      <c r="K988" s="57">
        <f>($G988+$I988)*THONG_TIN_CHUNG!B$14</f>
        <v>0</v>
      </c>
      <c r="L988" s="58">
        <v>0</v>
      </c>
      <c r="M988" s="59"/>
    </row>
    <row r="989" spans="2:13" ht="96.75" customHeight="1">
      <c r="B989" s="28"/>
      <c r="C989" s="28"/>
      <c r="D989" s="28"/>
      <c r="E989" s="39"/>
      <c r="F989" s="28"/>
      <c r="G989" s="28"/>
      <c r="H989" s="28">
        <v>5</v>
      </c>
      <c r="I989" s="40">
        <f t="shared" si="2"/>
        <v>0</v>
      </c>
      <c r="J989" s="56">
        <f t="shared" si="4"/>
        <v>0</v>
      </c>
      <c r="K989" s="57">
        <f>($G989+$I989)*THONG_TIN_CHUNG!B$14</f>
        <v>0</v>
      </c>
      <c r="L989" s="58">
        <v>0</v>
      </c>
      <c r="M989" s="59"/>
    </row>
    <row r="990" spans="2:13" ht="96.75" customHeight="1">
      <c r="B990" s="28"/>
      <c r="C990" s="28"/>
      <c r="D990" s="28"/>
      <c r="E990" s="39"/>
      <c r="F990" s="28"/>
      <c r="G990" s="28"/>
      <c r="H990" s="28">
        <v>5</v>
      </c>
      <c r="I990" s="40">
        <f t="shared" si="2"/>
        <v>0</v>
      </c>
      <c r="J990" s="56">
        <f t="shared" si="4"/>
        <v>0</v>
      </c>
      <c r="K990" s="57">
        <f>($G990+$I990)*THONG_TIN_CHUNG!B$14</f>
        <v>0</v>
      </c>
      <c r="L990" s="58">
        <v>0</v>
      </c>
      <c r="M990" s="59"/>
    </row>
    <row r="991" spans="2:13" ht="96.75" customHeight="1">
      <c r="B991" s="28"/>
      <c r="C991" s="28"/>
      <c r="D991" s="28"/>
      <c r="E991" s="39"/>
      <c r="F991" s="28"/>
      <c r="G991" s="28"/>
      <c r="H991" s="28">
        <v>5</v>
      </c>
      <c r="I991" s="40">
        <f t="shared" si="2"/>
        <v>0</v>
      </c>
      <c r="J991" s="56">
        <f t="shared" si="4"/>
        <v>0</v>
      </c>
      <c r="K991" s="57">
        <f>($G991+$I991)*THONG_TIN_CHUNG!B$14</f>
        <v>0</v>
      </c>
      <c r="L991" s="58">
        <v>0</v>
      </c>
      <c r="M991" s="59"/>
    </row>
    <row r="992" spans="2:13" ht="96.75" customHeight="1">
      <c r="B992" s="28"/>
      <c r="C992" s="28"/>
      <c r="D992" s="28"/>
      <c r="E992" s="39"/>
      <c r="F992" s="28"/>
      <c r="G992" s="28"/>
      <c r="H992" s="28">
        <v>5</v>
      </c>
      <c r="I992" s="40">
        <f t="shared" si="2"/>
        <v>0</v>
      </c>
      <c r="J992" s="56">
        <f t="shared" si="4"/>
        <v>0</v>
      </c>
      <c r="K992" s="57">
        <f>($G992+$I992)*THONG_TIN_CHUNG!B$14</f>
        <v>0</v>
      </c>
      <c r="L992" s="58">
        <v>0</v>
      </c>
      <c r="M992" s="59"/>
    </row>
    <row r="993" spans="2:13" ht="96.75" customHeight="1">
      <c r="B993" s="28"/>
      <c r="C993" s="28"/>
      <c r="D993" s="28"/>
      <c r="E993" s="39"/>
      <c r="F993" s="28"/>
      <c r="G993" s="28"/>
      <c r="H993" s="28">
        <v>5</v>
      </c>
      <c r="I993" s="40">
        <f t="shared" si="2"/>
        <v>0</v>
      </c>
      <c r="J993" s="56">
        <f t="shared" si="4"/>
        <v>0</v>
      </c>
      <c r="K993" s="57">
        <f>($G993+$I993)*THONG_TIN_CHUNG!B$14</f>
        <v>0</v>
      </c>
      <c r="L993" s="58">
        <v>0</v>
      </c>
      <c r="M993" s="59"/>
    </row>
    <row r="994" spans="2:13" ht="96.75" customHeight="1">
      <c r="B994" s="28"/>
      <c r="C994" s="28"/>
      <c r="D994" s="28"/>
      <c r="E994" s="39"/>
      <c r="F994" s="28"/>
      <c r="G994" s="28"/>
      <c r="H994" s="28">
        <v>5</v>
      </c>
      <c r="I994" s="40">
        <f t="shared" si="2"/>
        <v>0</v>
      </c>
      <c r="J994" s="56">
        <f t="shared" si="4"/>
        <v>0</v>
      </c>
      <c r="K994" s="57">
        <f>($G994+$I994)*THONG_TIN_CHUNG!B$14</f>
        <v>0</v>
      </c>
      <c r="L994" s="58">
        <v>0</v>
      </c>
      <c r="M994" s="59"/>
    </row>
    <row r="995" spans="2:13" ht="96.75" customHeight="1">
      <c r="B995" s="28"/>
      <c r="C995" s="28"/>
      <c r="D995" s="28"/>
      <c r="E995" s="39"/>
      <c r="F995" s="28"/>
      <c r="G995" s="28"/>
      <c r="H995" s="28">
        <v>5</v>
      </c>
      <c r="I995" s="40">
        <f t="shared" si="2"/>
        <v>0</v>
      </c>
      <c r="J995" s="56">
        <f t="shared" si="4"/>
        <v>0</v>
      </c>
      <c r="K995" s="57">
        <f>($G995+$I995)*THONG_TIN_CHUNG!B$14</f>
        <v>0</v>
      </c>
      <c r="L995" s="58">
        <v>0</v>
      </c>
      <c r="M995" s="59"/>
    </row>
    <row r="996" spans="2:13" ht="96.75" customHeight="1">
      <c r="B996" s="28"/>
      <c r="C996" s="28"/>
      <c r="D996" s="28"/>
      <c r="E996" s="39"/>
      <c r="F996" s="28"/>
      <c r="G996" s="28"/>
      <c r="H996" s="28">
        <v>5</v>
      </c>
      <c r="I996" s="40">
        <f t="shared" si="2"/>
        <v>0</v>
      </c>
      <c r="J996" s="56">
        <f t="shared" si="4"/>
        <v>0</v>
      </c>
      <c r="K996" s="57">
        <f>($G996+$I996)*THONG_TIN_CHUNG!B$14</f>
        <v>0</v>
      </c>
      <c r="L996" s="58">
        <v>0</v>
      </c>
      <c r="M996" s="59"/>
    </row>
    <row r="997" spans="2:13" ht="96.75" customHeight="1">
      <c r="B997" s="28"/>
      <c r="C997" s="28"/>
      <c r="D997" s="28"/>
      <c r="E997" s="39"/>
      <c r="F997" s="28"/>
      <c r="G997" s="28"/>
      <c r="H997" s="28">
        <v>5</v>
      </c>
      <c r="I997" s="40">
        <f t="shared" si="2"/>
        <v>0</v>
      </c>
      <c r="J997" s="56">
        <f t="shared" si="4"/>
        <v>0</v>
      </c>
      <c r="K997" s="57">
        <f>($G997+$I997)*THONG_TIN_CHUNG!B$14</f>
        <v>0</v>
      </c>
      <c r="L997" s="58">
        <v>0</v>
      </c>
      <c r="M997" s="59"/>
    </row>
    <row r="998" spans="2:13" ht="96.75" customHeight="1">
      <c r="B998" s="28"/>
      <c r="C998" s="28"/>
      <c r="D998" s="28"/>
      <c r="E998" s="39"/>
      <c r="F998" s="28"/>
      <c r="G998" s="28"/>
      <c r="H998" s="28">
        <v>5</v>
      </c>
      <c r="I998" s="40">
        <f t="shared" si="2"/>
        <v>0</v>
      </c>
      <c r="J998" s="56">
        <f t="shared" si="4"/>
        <v>0</v>
      </c>
      <c r="K998" s="57">
        <f>($G998+$I998)*THONG_TIN_CHUNG!B$14</f>
        <v>0</v>
      </c>
      <c r="L998" s="58">
        <v>0</v>
      </c>
      <c r="M998" s="59"/>
    </row>
    <row r="999" spans="2:13" ht="96.75" customHeight="1">
      <c r="B999" s="28"/>
      <c r="C999" s="28"/>
      <c r="D999" s="28"/>
      <c r="E999" s="39"/>
      <c r="F999" s="28"/>
      <c r="G999" s="28"/>
      <c r="H999" s="28">
        <v>5</v>
      </c>
      <c r="I999" s="40">
        <f t="shared" si="2"/>
        <v>0</v>
      </c>
      <c r="J999" s="56">
        <f t="shared" si="4"/>
        <v>0</v>
      </c>
      <c r="K999" s="57">
        <f>($G999+$I999)*THONG_TIN_CHUNG!B$14</f>
        <v>0</v>
      </c>
      <c r="L999" s="58">
        <v>0</v>
      </c>
      <c r="M999" s="59"/>
    </row>
    <row r="1000" spans="2:13" ht="96.75" customHeight="1">
      <c r="B1000" s="28"/>
      <c r="C1000" s="28"/>
      <c r="D1000" s="28"/>
      <c r="E1000" s="39"/>
      <c r="F1000" s="28"/>
      <c r="G1000" s="28"/>
      <c r="H1000" s="28">
        <v>5</v>
      </c>
      <c r="I1000" s="40">
        <f t="shared" si="2"/>
        <v>0</v>
      </c>
      <c r="J1000" s="56">
        <f t="shared" si="4"/>
        <v>0</v>
      </c>
      <c r="K1000" s="57">
        <f>($G1000+$I1000)*THONG_TIN_CHUNG!B$14</f>
        <v>0</v>
      </c>
      <c r="L1000" s="58">
        <v>0</v>
      </c>
      <c r="M1000" s="59"/>
    </row>
    <row r="1001" spans="2:13" ht="96.75" customHeight="1">
      <c r="B1001" s="28"/>
      <c r="C1001" s="28"/>
      <c r="D1001" s="28"/>
      <c r="E1001" s="39"/>
      <c r="F1001" s="28"/>
      <c r="G1001" s="28"/>
      <c r="H1001" s="28">
        <v>5</v>
      </c>
      <c r="I1001" s="40">
        <f t="shared" si="2"/>
        <v>0</v>
      </c>
      <c r="J1001" s="56">
        <f t="shared" si="4"/>
        <v>0</v>
      </c>
      <c r="K1001" s="57">
        <f>($G1001+$I1001)*THONG_TIN_CHUNG!B$14</f>
        <v>0</v>
      </c>
      <c r="L1001" s="58">
        <v>0</v>
      </c>
      <c r="M1001" s="59"/>
    </row>
    <row r="1002" spans="2:13" ht="96.75" customHeight="1">
      <c r="B1002" s="28"/>
      <c r="C1002" s="28"/>
      <c r="D1002" s="28"/>
      <c r="E1002" s="39"/>
      <c r="F1002" s="28"/>
      <c r="G1002" s="28"/>
      <c r="H1002" s="28">
        <v>5</v>
      </c>
      <c r="I1002" s="40">
        <f t="shared" si="2"/>
        <v>0</v>
      </c>
      <c r="J1002" s="56">
        <f t="shared" si="4"/>
        <v>0</v>
      </c>
      <c r="K1002" s="57">
        <f>($G1002+$I1002)*THONG_TIN_CHUNG!B$14</f>
        <v>0</v>
      </c>
      <c r="L1002" s="58">
        <v>0</v>
      </c>
      <c r="M1002" s="59"/>
    </row>
    <row r="1003" spans="2:13" ht="96.75" customHeight="1">
      <c r="B1003" s="28"/>
      <c r="C1003" s="28"/>
      <c r="D1003" s="28"/>
      <c r="E1003" s="39"/>
      <c r="F1003" s="28"/>
      <c r="G1003" s="28"/>
      <c r="H1003" s="28">
        <v>5</v>
      </c>
      <c r="I1003" s="40">
        <f t="shared" si="2"/>
        <v>0</v>
      </c>
      <c r="J1003" s="56">
        <f t="shared" si="4"/>
        <v>0</v>
      </c>
      <c r="K1003" s="57">
        <f>($G1003+$I1003)*THONG_TIN_CHUNG!B$14</f>
        <v>0</v>
      </c>
      <c r="L1003" s="58">
        <v>0</v>
      </c>
      <c r="M1003" s="59"/>
    </row>
    <row r="1004" spans="2:13" ht="96.75" customHeight="1">
      <c r="B1004" s="28"/>
      <c r="C1004" s="28"/>
      <c r="D1004" s="28"/>
      <c r="E1004" s="39"/>
      <c r="F1004" s="28"/>
      <c r="G1004" s="28"/>
      <c r="H1004" s="28">
        <v>5</v>
      </c>
      <c r="I1004" s="40">
        <f t="shared" si="2"/>
        <v>0</v>
      </c>
      <c r="J1004" s="56">
        <f t="shared" si="4"/>
        <v>0</v>
      </c>
      <c r="K1004" s="57">
        <f>($G1004+$I1004)*THONG_TIN_CHUNG!B$14</f>
        <v>0</v>
      </c>
      <c r="L1004" s="58">
        <v>0</v>
      </c>
      <c r="M1004" s="59"/>
    </row>
    <row r="1005" spans="2:13" ht="96.75" customHeight="1">
      <c r="B1005" s="28"/>
      <c r="C1005" s="28"/>
      <c r="D1005" s="28"/>
      <c r="E1005" s="39"/>
      <c r="F1005" s="28"/>
      <c r="G1005" s="28"/>
      <c r="H1005" s="28">
        <v>5</v>
      </c>
      <c r="I1005" s="40">
        <f t="shared" si="2"/>
        <v>0</v>
      </c>
      <c r="J1005" s="56">
        <f t="shared" si="4"/>
        <v>0</v>
      </c>
      <c r="K1005" s="57">
        <f>($G1005+$I1005)*THONG_TIN_CHUNG!B$14</f>
        <v>0</v>
      </c>
      <c r="L1005" s="58">
        <v>0</v>
      </c>
      <c r="M1005" s="59"/>
    </row>
    <row r="1006" spans="2:13" ht="96.75" customHeight="1">
      <c r="B1006" s="28"/>
      <c r="C1006" s="28"/>
      <c r="D1006" s="28"/>
      <c r="E1006" s="39"/>
      <c r="F1006" s="28"/>
      <c r="G1006" s="28"/>
      <c r="H1006" s="28">
        <v>5</v>
      </c>
      <c r="I1006" s="40">
        <f t="shared" si="2"/>
        <v>0</v>
      </c>
      <c r="J1006" s="56">
        <f t="shared" si="4"/>
        <v>0</v>
      </c>
      <c r="K1006" s="57">
        <f>($G1006+$I1006)*THONG_TIN_CHUNG!B$14</f>
        <v>0</v>
      </c>
      <c r="L1006" s="58">
        <v>0</v>
      </c>
      <c r="M1006" s="59"/>
    </row>
    <row r="1007" spans="2:13" ht="96.75" customHeight="1">
      <c r="B1007" s="28"/>
      <c r="C1007" s="28"/>
      <c r="D1007" s="28"/>
      <c r="E1007" s="39"/>
      <c r="F1007" s="28"/>
      <c r="G1007" s="28"/>
      <c r="H1007" s="28">
        <v>5</v>
      </c>
      <c r="I1007" s="40">
        <f t="shared" si="2"/>
        <v>0</v>
      </c>
      <c r="J1007" s="56">
        <f t="shared" si="4"/>
        <v>0</v>
      </c>
      <c r="K1007" s="57">
        <f>($G1007+$I1007)*THONG_TIN_CHUNG!B$14</f>
        <v>0</v>
      </c>
      <c r="L1007" s="58">
        <v>0</v>
      </c>
      <c r="M1007" s="59"/>
    </row>
    <row r="1008" spans="2:13" ht="96.75" customHeight="1">
      <c r="B1008" s="28"/>
      <c r="C1008" s="28"/>
      <c r="D1008" s="28"/>
      <c r="E1008" s="39"/>
      <c r="F1008" s="28"/>
      <c r="G1008" s="28"/>
      <c r="H1008" s="28">
        <v>5</v>
      </c>
      <c r="I1008" s="40">
        <f t="shared" si="2"/>
        <v>0</v>
      </c>
      <c r="J1008" s="56">
        <f t="shared" si="4"/>
        <v>0</v>
      </c>
      <c r="K1008" s="57">
        <f>($G1008+$I1008)*THONG_TIN_CHUNG!B$14</f>
        <v>0</v>
      </c>
      <c r="L1008" s="58">
        <v>0</v>
      </c>
      <c r="M1008" s="59"/>
    </row>
    <row r="1009" spans="2:13" ht="96.75" customHeight="1">
      <c r="B1009" s="28"/>
      <c r="C1009" s="28"/>
      <c r="D1009" s="28"/>
      <c r="E1009" s="39"/>
      <c r="F1009" s="28"/>
      <c r="G1009" s="28"/>
      <c r="H1009" s="28">
        <v>5</v>
      </c>
      <c r="I1009" s="40">
        <f t="shared" si="2"/>
        <v>0</v>
      </c>
      <c r="J1009" s="56">
        <f t="shared" si="4"/>
        <v>0</v>
      </c>
      <c r="K1009" s="57">
        <f>($G1009+$I1009)*THONG_TIN_CHUNG!B$14</f>
        <v>0</v>
      </c>
      <c r="L1009" s="58">
        <v>0</v>
      </c>
      <c r="M1009" s="59"/>
    </row>
    <row r="1010" spans="2:13" ht="96.75" customHeight="1">
      <c r="B1010" s="28"/>
      <c r="C1010" s="28"/>
      <c r="D1010" s="28"/>
      <c r="E1010" s="39"/>
      <c r="F1010" s="28"/>
      <c r="G1010" s="28"/>
      <c r="H1010" s="28">
        <v>5</v>
      </c>
      <c r="I1010" s="40">
        <f t="shared" si="2"/>
        <v>0</v>
      </c>
      <c r="J1010" s="56">
        <f t="shared" si="4"/>
        <v>0</v>
      </c>
      <c r="K1010" s="57">
        <f>($G1010+$I1010)*THONG_TIN_CHUNG!B$14</f>
        <v>0</v>
      </c>
      <c r="L1010" s="58">
        <v>0</v>
      </c>
      <c r="M1010" s="59"/>
    </row>
    <row r="1011" spans="2:13" ht="96.75" customHeight="1">
      <c r="B1011" s="28"/>
      <c r="C1011" s="28"/>
      <c r="D1011" s="28"/>
      <c r="E1011" s="39"/>
      <c r="F1011" s="28"/>
      <c r="G1011" s="28"/>
      <c r="H1011" s="28">
        <v>5</v>
      </c>
      <c r="I1011" s="40">
        <f t="shared" si="2"/>
        <v>0</v>
      </c>
      <c r="J1011" s="56">
        <f t="shared" si="4"/>
        <v>0</v>
      </c>
      <c r="K1011" s="57">
        <f>($G1011+$I1011)*THONG_TIN_CHUNG!B$14</f>
        <v>0</v>
      </c>
      <c r="L1011" s="58">
        <v>0</v>
      </c>
      <c r="M1011" s="59"/>
    </row>
    <row r="1012" spans="2:13" ht="96.75" customHeight="1">
      <c r="B1012" s="28"/>
      <c r="C1012" s="28"/>
      <c r="D1012" s="28"/>
      <c r="E1012" s="39"/>
      <c r="F1012" s="28"/>
      <c r="G1012" s="28"/>
      <c r="H1012" s="28">
        <v>5</v>
      </c>
      <c r="I1012" s="40">
        <f t="shared" si="2"/>
        <v>0</v>
      </c>
      <c r="J1012" s="56">
        <f t="shared" si="4"/>
        <v>0</v>
      </c>
      <c r="K1012" s="57">
        <f>($G1012+$I1012)*THONG_TIN_CHUNG!B$14</f>
        <v>0</v>
      </c>
      <c r="L1012" s="58">
        <v>0</v>
      </c>
      <c r="M1012" s="59"/>
    </row>
    <row r="1013" spans="2:13" ht="96.75" customHeight="1">
      <c r="B1013" s="28"/>
      <c r="C1013" s="28"/>
      <c r="D1013" s="28"/>
      <c r="E1013" s="39"/>
      <c r="F1013" s="28"/>
      <c r="G1013" s="28"/>
      <c r="H1013" s="28">
        <v>5</v>
      </c>
      <c r="I1013" s="40">
        <f t="shared" si="2"/>
        <v>0</v>
      </c>
      <c r="J1013" s="56">
        <f t="shared" si="4"/>
        <v>0</v>
      </c>
      <c r="K1013" s="57">
        <f>($G1013+$I1013)*THONG_TIN_CHUNG!B$14</f>
        <v>0</v>
      </c>
      <c r="L1013" s="58">
        <v>0</v>
      </c>
      <c r="M1013" s="59"/>
    </row>
    <row r="1014" spans="2:13" ht="96.75" customHeight="1">
      <c r="B1014" s="28"/>
      <c r="C1014" s="28"/>
      <c r="D1014" s="28"/>
      <c r="E1014" s="39"/>
      <c r="F1014" s="28"/>
      <c r="G1014" s="28"/>
      <c r="H1014" s="28">
        <v>5</v>
      </c>
      <c r="I1014" s="40">
        <f t="shared" si="2"/>
        <v>0</v>
      </c>
      <c r="J1014" s="56">
        <f t="shared" si="4"/>
        <v>0</v>
      </c>
      <c r="K1014" s="57">
        <f>($G1014+$I1014)*THONG_TIN_CHUNG!B$14</f>
        <v>0</v>
      </c>
      <c r="L1014" s="58">
        <v>0</v>
      </c>
      <c r="M1014" s="59"/>
    </row>
    <row r="1015" spans="2:13" ht="96.75" customHeight="1">
      <c r="B1015" s="28"/>
      <c r="C1015" s="28"/>
      <c r="D1015" s="28"/>
      <c r="E1015" s="39"/>
      <c r="F1015" s="28"/>
      <c r="G1015" s="28"/>
      <c r="H1015" s="28">
        <v>5</v>
      </c>
      <c r="I1015" s="40">
        <f t="shared" si="2"/>
        <v>0</v>
      </c>
      <c r="J1015" s="56">
        <f t="shared" si="4"/>
        <v>0</v>
      </c>
      <c r="K1015" s="57">
        <f>($G1015+$I1015)*THONG_TIN_CHUNG!B$14</f>
        <v>0</v>
      </c>
      <c r="L1015" s="58">
        <v>0</v>
      </c>
      <c r="M1015" s="59"/>
    </row>
    <row r="1016" spans="2:13" ht="96.75" customHeight="1">
      <c r="B1016" s="28"/>
      <c r="C1016" s="28"/>
      <c r="D1016" s="28"/>
      <c r="E1016" s="39"/>
      <c r="F1016" s="28"/>
      <c r="G1016" s="28"/>
      <c r="H1016" s="28">
        <v>5</v>
      </c>
      <c r="I1016" s="40">
        <f t="shared" si="2"/>
        <v>0</v>
      </c>
      <c r="J1016" s="56">
        <f t="shared" si="4"/>
        <v>0</v>
      </c>
      <c r="K1016" s="57">
        <f>($G1016+$I1016)*THONG_TIN_CHUNG!B$14</f>
        <v>0</v>
      </c>
      <c r="L1016" s="58">
        <v>0</v>
      </c>
      <c r="M1016" s="59"/>
    </row>
    <row r="1017" spans="2:13" ht="96.75" customHeight="1">
      <c r="B1017" s="28"/>
      <c r="C1017" s="28"/>
      <c r="D1017" s="28"/>
      <c r="E1017" s="39"/>
      <c r="F1017" s="28"/>
      <c r="G1017" s="28"/>
      <c r="H1017" s="28">
        <v>5</v>
      </c>
      <c r="I1017" s="40">
        <f t="shared" si="2"/>
        <v>0</v>
      </c>
      <c r="J1017" s="56">
        <f t="shared" si="4"/>
        <v>0</v>
      </c>
      <c r="K1017" s="57">
        <f>($G1017+$I1017)*THONG_TIN_CHUNG!B$14</f>
        <v>0</v>
      </c>
      <c r="L1017" s="58">
        <v>0</v>
      </c>
      <c r="M1017" s="59"/>
    </row>
    <row r="1018" spans="2:13" ht="96.75" customHeight="1">
      <c r="B1018" s="28"/>
      <c r="C1018" s="28"/>
      <c r="D1018" s="28"/>
      <c r="E1018" s="39"/>
      <c r="F1018" s="28"/>
      <c r="G1018" s="28"/>
      <c r="H1018" s="28">
        <v>5</v>
      </c>
      <c r="I1018" s="40">
        <f t="shared" si="2"/>
        <v>0</v>
      </c>
      <c r="J1018" s="56">
        <f t="shared" si="4"/>
        <v>0</v>
      </c>
      <c r="K1018" s="57">
        <f>($G1018+$I1018)*THONG_TIN_CHUNG!B$14</f>
        <v>0</v>
      </c>
      <c r="L1018" s="58">
        <v>0</v>
      </c>
      <c r="M1018" s="59"/>
    </row>
    <row r="1019" spans="2:13" ht="96.75" customHeight="1">
      <c r="B1019" s="28"/>
      <c r="C1019" s="28"/>
      <c r="D1019" s="28"/>
      <c r="E1019" s="39"/>
      <c r="F1019" s="28"/>
      <c r="G1019" s="28"/>
      <c r="H1019" s="28">
        <v>5</v>
      </c>
      <c r="I1019" s="40">
        <f t="shared" si="2"/>
        <v>0</v>
      </c>
      <c r="J1019" s="56">
        <f t="shared" si="4"/>
        <v>0</v>
      </c>
      <c r="K1019" s="57">
        <f>($G1019+$I1019)*THONG_TIN_CHUNG!B$14</f>
        <v>0</v>
      </c>
      <c r="L1019" s="58">
        <v>0</v>
      </c>
      <c r="M1019" s="59"/>
    </row>
    <row r="1020" spans="2:13" ht="96.75" customHeight="1">
      <c r="B1020" s="28"/>
      <c r="C1020" s="28"/>
      <c r="D1020" s="28"/>
      <c r="E1020" s="39"/>
      <c r="F1020" s="28"/>
      <c r="G1020" s="28"/>
      <c r="H1020" s="28">
        <v>5</v>
      </c>
      <c r="I1020" s="40">
        <f t="shared" si="2"/>
        <v>0</v>
      </c>
      <c r="J1020" s="56">
        <f t="shared" si="4"/>
        <v>0</v>
      </c>
      <c r="K1020" s="57">
        <f>($G1020+$I1020)*THONG_TIN_CHUNG!B$14</f>
        <v>0</v>
      </c>
      <c r="L1020" s="58">
        <v>0</v>
      </c>
      <c r="M1020" s="59"/>
    </row>
    <row r="1021" spans="2:13" ht="96.75" customHeight="1">
      <c r="B1021" s="28"/>
      <c r="C1021" s="28"/>
      <c r="D1021" s="28"/>
      <c r="E1021" s="39"/>
      <c r="F1021" s="28"/>
      <c r="G1021" s="28"/>
      <c r="H1021" s="28">
        <v>5</v>
      </c>
      <c r="I1021" s="40">
        <f t="shared" si="2"/>
        <v>0</v>
      </c>
      <c r="J1021" s="56">
        <f t="shared" si="4"/>
        <v>0</v>
      </c>
      <c r="K1021" s="57">
        <f>($G1021+$I1021)*THONG_TIN_CHUNG!B$14</f>
        <v>0</v>
      </c>
      <c r="L1021" s="58">
        <v>0</v>
      </c>
      <c r="M1021" s="59"/>
    </row>
    <row r="1022" spans="2:13" ht="96.75" customHeight="1">
      <c r="B1022" s="28"/>
      <c r="C1022" s="28"/>
      <c r="D1022" s="28"/>
      <c r="E1022" s="39"/>
      <c r="F1022" s="28"/>
      <c r="G1022" s="28"/>
      <c r="H1022" s="28">
        <v>5</v>
      </c>
      <c r="I1022" s="40">
        <f t="shared" si="2"/>
        <v>0</v>
      </c>
      <c r="J1022" s="56">
        <f t="shared" si="4"/>
        <v>0</v>
      </c>
      <c r="K1022" s="57">
        <f>($G1022+$I1022)*THONG_TIN_CHUNG!B$14</f>
        <v>0</v>
      </c>
      <c r="L1022" s="58">
        <v>0</v>
      </c>
      <c r="M1022" s="59"/>
    </row>
    <row r="1023" spans="2:13" ht="96.75" customHeight="1">
      <c r="B1023" s="28"/>
      <c r="C1023" s="28"/>
      <c r="D1023" s="28"/>
      <c r="E1023" s="39"/>
      <c r="F1023" s="28"/>
      <c r="G1023" s="28"/>
      <c r="H1023" s="28">
        <v>5</v>
      </c>
      <c r="I1023" s="40">
        <f t="shared" si="2"/>
        <v>0</v>
      </c>
      <c r="J1023" s="56">
        <f t="shared" si="4"/>
        <v>0</v>
      </c>
      <c r="K1023" s="57">
        <f>($G1023+$I1023)*THONG_TIN_CHUNG!B$14</f>
        <v>0</v>
      </c>
      <c r="L1023" s="58">
        <v>0</v>
      </c>
      <c r="M1023" s="59"/>
    </row>
    <row r="1024" spans="2:13" ht="96.75" customHeight="1">
      <c r="B1024" s="28"/>
      <c r="C1024" s="28"/>
      <c r="D1024" s="28"/>
      <c r="E1024" s="39"/>
      <c r="F1024" s="28"/>
      <c r="G1024" s="28"/>
      <c r="H1024" s="28">
        <v>5</v>
      </c>
      <c r="I1024" s="40">
        <f t="shared" si="2"/>
        <v>0</v>
      </c>
      <c r="J1024" s="56">
        <f t="shared" si="4"/>
        <v>0</v>
      </c>
      <c r="K1024" s="57">
        <f>($G1024+$I1024)*THONG_TIN_CHUNG!B$14</f>
        <v>0</v>
      </c>
      <c r="L1024" s="58">
        <v>0</v>
      </c>
      <c r="M1024" s="59"/>
    </row>
    <row r="1025" spans="2:13" ht="96.75" customHeight="1">
      <c r="B1025" s="28"/>
      <c r="C1025" s="28"/>
      <c r="D1025" s="28"/>
      <c r="E1025" s="39"/>
      <c r="F1025" s="28"/>
      <c r="G1025" s="28"/>
      <c r="H1025" s="28">
        <v>5</v>
      </c>
      <c r="I1025" s="40">
        <f t="shared" si="2"/>
        <v>0</v>
      </c>
      <c r="J1025" s="56">
        <f t="shared" si="4"/>
        <v>0</v>
      </c>
      <c r="K1025" s="57">
        <f>($G1025+$I1025)*THONG_TIN_CHUNG!B$14</f>
        <v>0</v>
      </c>
      <c r="L1025" s="58">
        <v>0</v>
      </c>
      <c r="M1025" s="59"/>
    </row>
    <row r="1026" spans="2:13" ht="96.75" customHeight="1">
      <c r="B1026" s="28"/>
      <c r="C1026" s="28"/>
      <c r="D1026" s="28"/>
      <c r="E1026" s="39"/>
      <c r="F1026" s="28"/>
      <c r="G1026" s="28"/>
      <c r="H1026" s="28">
        <v>5</v>
      </c>
      <c r="I1026" s="40">
        <f t="shared" si="2"/>
        <v>0</v>
      </c>
      <c r="J1026" s="56">
        <f t="shared" si="4"/>
        <v>0</v>
      </c>
      <c r="K1026" s="57">
        <f>($G1026+$I1026)*THONG_TIN_CHUNG!B$14</f>
        <v>0</v>
      </c>
      <c r="L1026" s="58">
        <v>0</v>
      </c>
      <c r="M1026" s="59"/>
    </row>
    <row r="1027" spans="2:13" ht="96.75" customHeight="1">
      <c r="B1027" s="28"/>
      <c r="C1027" s="28"/>
      <c r="D1027" s="28"/>
      <c r="E1027" s="39"/>
      <c r="F1027" s="28"/>
      <c r="G1027" s="28"/>
      <c r="H1027" s="28">
        <v>5</v>
      </c>
      <c r="I1027" s="40">
        <f t="shared" si="2"/>
        <v>0</v>
      </c>
      <c r="J1027" s="56">
        <f t="shared" si="4"/>
        <v>0</v>
      </c>
      <c r="K1027" s="57">
        <f>($G1027+$I1027)*THONG_TIN_CHUNG!B$14</f>
        <v>0</v>
      </c>
      <c r="L1027" s="58">
        <v>0</v>
      </c>
      <c r="M1027" s="59"/>
    </row>
    <row r="1028" spans="2:13" ht="96.75" customHeight="1">
      <c r="B1028" s="28"/>
      <c r="C1028" s="28"/>
      <c r="D1028" s="28"/>
      <c r="E1028" s="39"/>
      <c r="F1028" s="28"/>
      <c r="G1028" s="28"/>
      <c r="H1028" s="28">
        <v>5</v>
      </c>
      <c r="I1028" s="40">
        <f t="shared" si="2"/>
        <v>0</v>
      </c>
      <c r="J1028" s="56">
        <f t="shared" si="4"/>
        <v>0</v>
      </c>
      <c r="K1028" s="57">
        <f>($G1028+$I1028)*THONG_TIN_CHUNG!B$14</f>
        <v>0</v>
      </c>
      <c r="L1028" s="58">
        <v>0</v>
      </c>
      <c r="M1028" s="59"/>
    </row>
    <row r="1029" spans="2:13" ht="96.75" customHeight="1">
      <c r="B1029" s="28"/>
      <c r="C1029" s="28"/>
      <c r="D1029" s="28"/>
      <c r="E1029" s="39"/>
      <c r="F1029" s="28"/>
      <c r="G1029" s="28"/>
      <c r="H1029" s="28">
        <v>5</v>
      </c>
      <c r="I1029" s="40">
        <f t="shared" si="2"/>
        <v>0</v>
      </c>
      <c r="J1029" s="56">
        <f t="shared" si="4"/>
        <v>0</v>
      </c>
      <c r="K1029" s="57">
        <f>($G1029+$I1029)*THONG_TIN_CHUNG!B$14</f>
        <v>0</v>
      </c>
      <c r="L1029" s="58">
        <v>0</v>
      </c>
      <c r="M1029" s="59"/>
    </row>
    <row r="1030" spans="2:13" ht="96.75" customHeight="1">
      <c r="B1030" s="28"/>
      <c r="C1030" s="28"/>
      <c r="D1030" s="28"/>
      <c r="E1030" s="39"/>
      <c r="F1030" s="28"/>
      <c r="G1030" s="28"/>
      <c r="H1030" s="28">
        <v>5</v>
      </c>
      <c r="I1030" s="40">
        <f t="shared" si="2"/>
        <v>0</v>
      </c>
      <c r="J1030" s="56">
        <f t="shared" si="4"/>
        <v>0</v>
      </c>
      <c r="K1030" s="57">
        <f>($G1030+$I1030)*THONG_TIN_CHUNG!B$14</f>
        <v>0</v>
      </c>
      <c r="L1030" s="58">
        <v>0</v>
      </c>
      <c r="M1030" s="59"/>
    </row>
    <row r="1031" spans="2:13" ht="96.75" customHeight="1">
      <c r="B1031" s="28"/>
      <c r="C1031" s="28"/>
      <c r="D1031" s="28"/>
      <c r="E1031" s="39"/>
      <c r="F1031" s="28"/>
      <c r="G1031" s="28"/>
      <c r="H1031" s="28">
        <v>5</v>
      </c>
      <c r="I1031" s="40">
        <f t="shared" si="2"/>
        <v>0</v>
      </c>
      <c r="J1031" s="56">
        <f t="shared" si="4"/>
        <v>0</v>
      </c>
      <c r="K1031" s="57">
        <f>($G1031+$I1031)*THONG_TIN_CHUNG!B$14</f>
        <v>0</v>
      </c>
      <c r="L1031" s="58">
        <v>0</v>
      </c>
      <c r="M1031" s="59"/>
    </row>
    <row r="1032" spans="2:13" ht="96.75" customHeight="1">
      <c r="B1032" s="28"/>
      <c r="C1032" s="28"/>
      <c r="D1032" s="28"/>
      <c r="E1032" s="39"/>
      <c r="F1032" s="28"/>
      <c r="G1032" s="28"/>
      <c r="H1032" s="28">
        <v>5</v>
      </c>
      <c r="I1032" s="40">
        <f t="shared" si="2"/>
        <v>0</v>
      </c>
      <c r="J1032" s="56">
        <f t="shared" si="4"/>
        <v>0</v>
      </c>
      <c r="K1032" s="57">
        <f>($G1032+$I1032)*THONG_TIN_CHUNG!B$14</f>
        <v>0</v>
      </c>
      <c r="L1032" s="58">
        <v>0</v>
      </c>
      <c r="M1032" s="59"/>
    </row>
    <row r="1033" spans="2:13" ht="96.75" customHeight="1">
      <c r="B1033" s="28"/>
      <c r="C1033" s="28"/>
      <c r="D1033" s="28"/>
      <c r="E1033" s="39"/>
      <c r="F1033" s="28"/>
      <c r="G1033" s="28"/>
      <c r="H1033" s="28">
        <v>5</v>
      </c>
      <c r="I1033" s="40">
        <f t="shared" si="2"/>
        <v>0</v>
      </c>
      <c r="J1033" s="56">
        <f t="shared" si="4"/>
        <v>0</v>
      </c>
      <c r="K1033" s="57">
        <f>($G1033+$I1033)*THONG_TIN_CHUNG!B$14</f>
        <v>0</v>
      </c>
      <c r="L1033" s="58">
        <v>0</v>
      </c>
      <c r="M1033" s="59"/>
    </row>
    <row r="1034" spans="2:13" ht="96.75" customHeight="1">
      <c r="B1034" s="28"/>
      <c r="C1034" s="28"/>
      <c r="D1034" s="28"/>
      <c r="E1034" s="39"/>
      <c r="F1034" s="28"/>
      <c r="G1034" s="28"/>
      <c r="H1034" s="28">
        <v>5</v>
      </c>
      <c r="I1034" s="40">
        <f t="shared" si="2"/>
        <v>0</v>
      </c>
      <c r="J1034" s="56">
        <f t="shared" si="4"/>
        <v>0</v>
      </c>
      <c r="K1034" s="57">
        <f>($G1034+$I1034)*THONG_TIN_CHUNG!B$14</f>
        <v>0</v>
      </c>
      <c r="L1034" s="58">
        <v>0</v>
      </c>
      <c r="M1034" s="59"/>
    </row>
    <row r="1035" spans="2:13" ht="96.75" customHeight="1">
      <c r="B1035" s="28"/>
      <c r="C1035" s="28"/>
      <c r="D1035" s="28"/>
      <c r="E1035" s="39"/>
      <c r="F1035" s="28"/>
      <c r="G1035" s="28"/>
      <c r="H1035" s="28">
        <v>5</v>
      </c>
      <c r="I1035" s="40">
        <f t="shared" si="2"/>
        <v>0</v>
      </c>
      <c r="J1035" s="56">
        <f t="shared" si="4"/>
        <v>0</v>
      </c>
      <c r="K1035" s="57">
        <f>($G1035+$I1035)*THONG_TIN_CHUNG!B$14</f>
        <v>0</v>
      </c>
      <c r="L1035" s="58">
        <v>0</v>
      </c>
      <c r="M1035" s="59"/>
    </row>
    <row r="1036" spans="2:13" ht="96.75" customHeight="1">
      <c r="B1036" s="28"/>
      <c r="C1036" s="28"/>
      <c r="D1036" s="28"/>
      <c r="E1036" s="39"/>
      <c r="F1036" s="28"/>
      <c r="G1036" s="28"/>
      <c r="H1036" s="28">
        <v>5</v>
      </c>
      <c r="I1036" s="40">
        <f t="shared" si="2"/>
        <v>0</v>
      </c>
      <c r="J1036" s="56">
        <f t="shared" si="4"/>
        <v>0</v>
      </c>
      <c r="K1036" s="57">
        <f>($G1036+$I1036)*THONG_TIN_CHUNG!B$14</f>
        <v>0</v>
      </c>
      <c r="L1036" s="58">
        <v>0</v>
      </c>
      <c r="M1036" s="59"/>
    </row>
    <row r="1037" spans="2:13" ht="96.75" customHeight="1">
      <c r="B1037" s="28"/>
      <c r="C1037" s="28"/>
      <c r="D1037" s="28"/>
      <c r="E1037" s="39"/>
      <c r="F1037" s="28"/>
      <c r="G1037" s="28"/>
      <c r="H1037" s="28">
        <v>5</v>
      </c>
      <c r="I1037" s="40">
        <f t="shared" si="2"/>
        <v>0</v>
      </c>
      <c r="J1037" s="56">
        <f t="shared" si="4"/>
        <v>0</v>
      </c>
      <c r="K1037" s="57">
        <f>($G1037+$I1037)*THONG_TIN_CHUNG!B$14</f>
        <v>0</v>
      </c>
      <c r="L1037" s="58">
        <v>0</v>
      </c>
      <c r="M1037" s="59"/>
    </row>
    <row r="1038" spans="2:13" ht="96.75" customHeight="1">
      <c r="B1038" s="28"/>
      <c r="C1038" s="28"/>
      <c r="D1038" s="28"/>
      <c r="E1038" s="39"/>
      <c r="F1038" s="28"/>
      <c r="G1038" s="28"/>
      <c r="H1038" s="28">
        <v>5</v>
      </c>
      <c r="I1038" s="40">
        <f t="shared" si="2"/>
        <v>0</v>
      </c>
      <c r="J1038" s="56">
        <f t="shared" si="4"/>
        <v>0</v>
      </c>
      <c r="K1038" s="57">
        <f>($G1038+$I1038)*THONG_TIN_CHUNG!B$14</f>
        <v>0</v>
      </c>
      <c r="L1038" s="58">
        <v>0</v>
      </c>
      <c r="M1038" s="59"/>
    </row>
    <row r="1039" spans="2:13" ht="96.75" customHeight="1">
      <c r="B1039" s="28"/>
      <c r="C1039" s="28"/>
      <c r="D1039" s="28"/>
      <c r="E1039" s="39"/>
      <c r="F1039" s="28"/>
      <c r="G1039" s="28"/>
      <c r="H1039" s="28">
        <v>5</v>
      </c>
      <c r="I1039" s="40">
        <f t="shared" si="2"/>
        <v>0</v>
      </c>
      <c r="J1039" s="56">
        <f t="shared" si="4"/>
        <v>0</v>
      </c>
      <c r="K1039" s="57">
        <f>($G1039+$I1039)*THONG_TIN_CHUNG!B$14</f>
        <v>0</v>
      </c>
      <c r="L1039" s="58">
        <v>0</v>
      </c>
      <c r="M1039" s="59"/>
    </row>
    <row r="1040" spans="2:13" ht="96.75" customHeight="1">
      <c r="B1040" s="28"/>
      <c r="C1040" s="28"/>
      <c r="D1040" s="28"/>
      <c r="E1040" s="39"/>
      <c r="F1040" s="28"/>
      <c r="G1040" s="28"/>
      <c r="H1040" s="28">
        <v>5</v>
      </c>
      <c r="I1040" s="40">
        <f t="shared" si="2"/>
        <v>0</v>
      </c>
      <c r="J1040" s="56">
        <f t="shared" si="4"/>
        <v>0</v>
      </c>
      <c r="K1040" s="57">
        <f>($G1040+$I1040)*THONG_TIN_CHUNG!B$14</f>
        <v>0</v>
      </c>
      <c r="L1040" s="58">
        <v>0</v>
      </c>
      <c r="M1040" s="59"/>
    </row>
    <row r="1041" spans="2:13" ht="96.75" customHeight="1">
      <c r="B1041" s="28"/>
      <c r="C1041" s="28"/>
      <c r="D1041" s="28"/>
      <c r="E1041" s="39"/>
      <c r="F1041" s="28"/>
      <c r="G1041" s="28"/>
      <c r="H1041" s="28">
        <v>5</v>
      </c>
      <c r="I1041" s="40">
        <f t="shared" si="2"/>
        <v>0</v>
      </c>
      <c r="J1041" s="56">
        <f t="shared" si="4"/>
        <v>0</v>
      </c>
      <c r="K1041" s="57">
        <f>($G1041+$I1041)*THONG_TIN_CHUNG!B$14</f>
        <v>0</v>
      </c>
      <c r="L1041" s="58">
        <v>0</v>
      </c>
      <c r="M1041" s="59"/>
    </row>
    <row r="1042" spans="2:13" ht="96.75" customHeight="1">
      <c r="B1042" s="28"/>
      <c r="C1042" s="28"/>
      <c r="D1042" s="28"/>
      <c r="E1042" s="39"/>
      <c r="F1042" s="28"/>
      <c r="G1042" s="28"/>
      <c r="H1042" s="28">
        <v>5</v>
      </c>
      <c r="I1042" s="40">
        <f t="shared" si="2"/>
        <v>0</v>
      </c>
      <c r="J1042" s="56">
        <f t="shared" si="4"/>
        <v>0</v>
      </c>
      <c r="K1042" s="57">
        <f>($G1042+$I1042)*THONG_TIN_CHUNG!B$14</f>
        <v>0</v>
      </c>
      <c r="L1042" s="58">
        <v>0</v>
      </c>
      <c r="M1042" s="59"/>
    </row>
    <row r="1043" spans="2:13" ht="96.75" customHeight="1">
      <c r="B1043" s="28"/>
      <c r="C1043" s="28"/>
      <c r="D1043" s="28"/>
      <c r="E1043" s="39"/>
      <c r="F1043" s="28"/>
      <c r="G1043" s="28"/>
      <c r="H1043" s="28">
        <v>5</v>
      </c>
      <c r="I1043" s="40">
        <f t="shared" si="2"/>
        <v>0</v>
      </c>
      <c r="J1043" s="56">
        <f t="shared" si="4"/>
        <v>0</v>
      </c>
      <c r="K1043" s="57">
        <f>($G1043+$I1043)*THONG_TIN_CHUNG!B$14</f>
        <v>0</v>
      </c>
      <c r="L1043" s="58">
        <v>0</v>
      </c>
      <c r="M1043" s="59"/>
    </row>
    <row r="1044" spans="2:13" ht="96.75" customHeight="1">
      <c r="B1044" s="28"/>
      <c r="C1044" s="28"/>
      <c r="D1044" s="28"/>
      <c r="E1044" s="39"/>
      <c r="F1044" s="28"/>
      <c r="G1044" s="28"/>
      <c r="H1044" s="28">
        <v>5</v>
      </c>
      <c r="I1044" s="40">
        <f t="shared" si="2"/>
        <v>0</v>
      </c>
      <c r="J1044" s="56">
        <f t="shared" si="4"/>
        <v>0</v>
      </c>
      <c r="K1044" s="57">
        <f>($G1044+$I1044)*THONG_TIN_CHUNG!B$14</f>
        <v>0</v>
      </c>
      <c r="L1044" s="58">
        <v>0</v>
      </c>
      <c r="M1044" s="59"/>
    </row>
    <row r="1045" spans="2:13" ht="96.75" customHeight="1">
      <c r="B1045" s="28"/>
      <c r="C1045" s="28"/>
      <c r="D1045" s="28"/>
      <c r="E1045" s="39"/>
      <c r="F1045" s="28"/>
      <c r="G1045" s="28"/>
      <c r="H1045" s="28">
        <v>5</v>
      </c>
      <c r="I1045" s="40">
        <f t="shared" si="2"/>
        <v>0</v>
      </c>
      <c r="J1045" s="56">
        <f t="shared" si="4"/>
        <v>0</v>
      </c>
      <c r="K1045" s="57">
        <f>($G1045+$I1045)*THONG_TIN_CHUNG!B$14</f>
        <v>0</v>
      </c>
      <c r="L1045" s="58">
        <v>0</v>
      </c>
      <c r="M1045" s="59"/>
    </row>
    <row r="1046" spans="2:13" ht="96.75" customHeight="1">
      <c r="B1046" s="28"/>
      <c r="C1046" s="28"/>
      <c r="D1046" s="28"/>
      <c r="E1046" s="39"/>
      <c r="F1046" s="28"/>
      <c r="G1046" s="28"/>
      <c r="H1046" s="28">
        <v>5</v>
      </c>
      <c r="I1046" s="40">
        <f t="shared" si="2"/>
        <v>0</v>
      </c>
      <c r="J1046" s="56">
        <f t="shared" si="4"/>
        <v>0</v>
      </c>
      <c r="K1046" s="57">
        <f>($G1046+$I1046)*THONG_TIN_CHUNG!B$14</f>
        <v>0</v>
      </c>
      <c r="L1046" s="58">
        <v>0</v>
      </c>
      <c r="M1046" s="59"/>
    </row>
    <row r="1047" spans="2:13" ht="96.75" customHeight="1">
      <c r="B1047" s="28"/>
      <c r="C1047" s="28"/>
      <c r="D1047" s="28"/>
      <c r="E1047" s="39"/>
      <c r="F1047" s="28"/>
      <c r="G1047" s="28"/>
      <c r="H1047" s="28">
        <v>5</v>
      </c>
      <c r="I1047" s="40">
        <f t="shared" si="2"/>
        <v>0</v>
      </c>
      <c r="J1047" s="56">
        <f t="shared" si="4"/>
        <v>0</v>
      </c>
      <c r="K1047" s="57">
        <f>($G1047+$I1047)*THONG_TIN_CHUNG!B$14</f>
        <v>0</v>
      </c>
      <c r="L1047" s="58">
        <v>0</v>
      </c>
      <c r="M1047" s="59"/>
    </row>
    <row r="1048" spans="2:13" ht="96.75" customHeight="1">
      <c r="B1048" s="28"/>
      <c r="C1048" s="28"/>
      <c r="D1048" s="28"/>
      <c r="E1048" s="39"/>
      <c r="F1048" s="28"/>
      <c r="G1048" s="28"/>
      <c r="H1048" s="28">
        <v>5</v>
      </c>
      <c r="I1048" s="40">
        <f t="shared" si="2"/>
        <v>0</v>
      </c>
      <c r="J1048" s="56">
        <f t="shared" si="4"/>
        <v>0</v>
      </c>
      <c r="K1048" s="57">
        <f>($G1048+$I1048)*THONG_TIN_CHUNG!B$14</f>
        <v>0</v>
      </c>
      <c r="L1048" s="58">
        <v>0</v>
      </c>
      <c r="M1048" s="59"/>
    </row>
    <row r="1049" spans="2:13" ht="96.75" customHeight="1">
      <c r="B1049" s="28"/>
      <c r="C1049" s="28"/>
      <c r="D1049" s="28"/>
      <c r="E1049" s="39"/>
      <c r="F1049" s="28"/>
      <c r="G1049" s="28"/>
      <c r="H1049" s="28">
        <v>5</v>
      </c>
      <c r="I1049" s="40">
        <f t="shared" si="2"/>
        <v>0</v>
      </c>
      <c r="J1049" s="56">
        <f t="shared" si="4"/>
        <v>0</v>
      </c>
      <c r="K1049" s="57">
        <f>($G1049+$I1049)*THONG_TIN_CHUNG!B$14</f>
        <v>0</v>
      </c>
      <c r="L1049" s="58">
        <v>0</v>
      </c>
      <c r="M1049" s="59"/>
    </row>
    <row r="1050" spans="2:13" ht="96.75" customHeight="1">
      <c r="B1050" s="28"/>
      <c r="C1050" s="28"/>
      <c r="D1050" s="28"/>
      <c r="E1050" s="39"/>
      <c r="F1050" s="28"/>
      <c r="G1050" s="28"/>
      <c r="H1050" s="28">
        <v>5</v>
      </c>
      <c r="I1050" s="40">
        <f t="shared" si="2"/>
        <v>0</v>
      </c>
      <c r="J1050" s="56">
        <f t="shared" si="4"/>
        <v>0</v>
      </c>
      <c r="K1050" s="57">
        <f>($G1050+$I1050)*THONG_TIN_CHUNG!B$14</f>
        <v>0</v>
      </c>
      <c r="L1050" s="58">
        <v>0</v>
      </c>
      <c r="M1050" s="59"/>
    </row>
    <row r="1051" spans="2:13" ht="96.75" customHeight="1">
      <c r="B1051" s="28"/>
      <c r="C1051" s="28"/>
      <c r="D1051" s="28"/>
      <c r="E1051" s="39"/>
      <c r="F1051" s="28"/>
      <c r="G1051" s="28"/>
      <c r="H1051" s="28">
        <v>5</v>
      </c>
      <c r="I1051" s="40">
        <f t="shared" si="2"/>
        <v>0</v>
      </c>
      <c r="J1051" s="56">
        <f t="shared" si="4"/>
        <v>0</v>
      </c>
      <c r="K1051" s="57">
        <f>($G1051+$I1051)*THONG_TIN_CHUNG!B$14</f>
        <v>0</v>
      </c>
      <c r="L1051" s="58">
        <v>0</v>
      </c>
      <c r="M1051" s="59"/>
    </row>
    <row r="1052" spans="2:13" ht="96.75" customHeight="1">
      <c r="B1052" s="28"/>
      <c r="C1052" s="28"/>
      <c r="D1052" s="28"/>
      <c r="E1052" s="39"/>
      <c r="F1052" s="28"/>
      <c r="G1052" s="28"/>
      <c r="H1052" s="28">
        <v>5</v>
      </c>
      <c r="I1052" s="40">
        <f t="shared" si="2"/>
        <v>0</v>
      </c>
      <c r="J1052" s="56">
        <f t="shared" si="4"/>
        <v>0</v>
      </c>
      <c r="K1052" s="57">
        <f>($G1052+$I1052)*THONG_TIN_CHUNG!B$14</f>
        <v>0</v>
      </c>
      <c r="L1052" s="58">
        <v>0</v>
      </c>
      <c r="M1052" s="59"/>
    </row>
    <row r="1053" spans="2:13" ht="96.75" customHeight="1">
      <c r="B1053" s="28"/>
      <c r="C1053" s="28"/>
      <c r="D1053" s="28"/>
      <c r="E1053" s="39"/>
      <c r="F1053" s="28"/>
      <c r="G1053" s="28"/>
      <c r="H1053" s="28">
        <v>5</v>
      </c>
      <c r="I1053" s="40">
        <f t="shared" si="2"/>
        <v>0</v>
      </c>
      <c r="J1053" s="56">
        <f t="shared" si="4"/>
        <v>0</v>
      </c>
      <c r="K1053" s="57">
        <f>($G1053+$I1053)*THONG_TIN_CHUNG!B$14</f>
        <v>0</v>
      </c>
      <c r="L1053" s="58">
        <v>0</v>
      </c>
      <c r="M1053" s="59"/>
    </row>
    <row r="1054" spans="2:13" ht="96.75" customHeight="1">
      <c r="B1054" s="28"/>
      <c r="C1054" s="28"/>
      <c r="D1054" s="28"/>
      <c r="E1054" s="39"/>
      <c r="F1054" s="28"/>
      <c r="G1054" s="28"/>
      <c r="H1054" s="28">
        <v>5</v>
      </c>
      <c r="I1054" s="40">
        <f t="shared" si="2"/>
        <v>0</v>
      </c>
      <c r="J1054" s="56">
        <f t="shared" si="4"/>
        <v>0</v>
      </c>
      <c r="K1054" s="57">
        <f>($G1054+$I1054)*THONG_TIN_CHUNG!B$14</f>
        <v>0</v>
      </c>
      <c r="L1054" s="58">
        <v>0</v>
      </c>
      <c r="M1054" s="59"/>
    </row>
    <row r="1055" spans="2:13" ht="96.75" customHeight="1">
      <c r="B1055" s="28"/>
      <c r="C1055" s="28"/>
      <c r="D1055" s="28"/>
      <c r="E1055" s="39"/>
      <c r="F1055" s="28"/>
      <c r="G1055" s="28"/>
      <c r="H1055" s="28">
        <v>5</v>
      </c>
      <c r="I1055" s="40">
        <f t="shared" si="2"/>
        <v>0</v>
      </c>
      <c r="J1055" s="56">
        <f t="shared" si="4"/>
        <v>0</v>
      </c>
      <c r="K1055" s="57">
        <f>($G1055+$I1055)*THONG_TIN_CHUNG!B$14</f>
        <v>0</v>
      </c>
      <c r="L1055" s="58">
        <v>0</v>
      </c>
      <c r="M1055" s="59"/>
    </row>
    <row r="1056" spans="2:13" ht="96.75" customHeight="1">
      <c r="B1056" s="28"/>
      <c r="C1056" s="28"/>
      <c r="D1056" s="28"/>
      <c r="E1056" s="39"/>
      <c r="F1056" s="28"/>
      <c r="G1056" s="28"/>
      <c r="H1056" s="28">
        <v>5</v>
      </c>
      <c r="I1056" s="40">
        <f t="shared" si="2"/>
        <v>0</v>
      </c>
      <c r="J1056" s="56">
        <f t="shared" si="4"/>
        <v>0</v>
      </c>
      <c r="K1056" s="57">
        <f>($G1056+$I1056)*THONG_TIN_CHUNG!B$14</f>
        <v>0</v>
      </c>
      <c r="L1056" s="58">
        <v>0</v>
      </c>
      <c r="M1056" s="59"/>
    </row>
    <row r="1057" spans="2:13" ht="96.75" customHeight="1">
      <c r="B1057" s="28"/>
      <c r="C1057" s="28"/>
      <c r="D1057" s="28"/>
      <c r="E1057" s="39"/>
      <c r="F1057" s="28"/>
      <c r="G1057" s="28"/>
      <c r="H1057" s="28">
        <v>5</v>
      </c>
      <c r="I1057" s="40">
        <f t="shared" si="2"/>
        <v>0</v>
      </c>
      <c r="J1057" s="56">
        <f t="shared" si="4"/>
        <v>0</v>
      </c>
      <c r="K1057" s="57">
        <f>($G1057+$I1057)*THONG_TIN_CHUNG!B$14</f>
        <v>0</v>
      </c>
      <c r="L1057" s="58">
        <v>0</v>
      </c>
      <c r="M1057" s="59"/>
    </row>
    <row r="1058" spans="2:13" ht="96.75" customHeight="1">
      <c r="B1058" s="28"/>
      <c r="C1058" s="28"/>
      <c r="D1058" s="28"/>
      <c r="E1058" s="39"/>
      <c r="F1058" s="28"/>
      <c r="G1058" s="28"/>
      <c r="H1058" s="28">
        <v>5</v>
      </c>
      <c r="I1058" s="40">
        <f t="shared" si="2"/>
        <v>0</v>
      </c>
      <c r="J1058" s="56">
        <f t="shared" si="4"/>
        <v>0</v>
      </c>
      <c r="K1058" s="57">
        <f>($G1058+$I1058)*THONG_TIN_CHUNG!B$14</f>
        <v>0</v>
      </c>
      <c r="L1058" s="58">
        <v>0</v>
      </c>
      <c r="M1058" s="59"/>
    </row>
    <row r="1059" spans="2:13" ht="96.75" customHeight="1">
      <c r="B1059" s="28"/>
      <c r="C1059" s="28"/>
      <c r="D1059" s="28"/>
      <c r="E1059" s="39"/>
      <c r="F1059" s="28"/>
      <c r="G1059" s="28"/>
      <c r="H1059" s="28">
        <v>5</v>
      </c>
      <c r="I1059" s="40">
        <f t="shared" si="2"/>
        <v>0</v>
      </c>
      <c r="J1059" s="56">
        <f t="shared" si="4"/>
        <v>0</v>
      </c>
      <c r="K1059" s="57">
        <f>($G1059+$I1059)*THONG_TIN_CHUNG!B$14</f>
        <v>0</v>
      </c>
      <c r="L1059" s="58">
        <v>0</v>
      </c>
      <c r="M1059" s="59"/>
    </row>
    <row r="1060" spans="2:13" ht="96.75" customHeight="1">
      <c r="B1060" s="28"/>
      <c r="C1060" s="28"/>
      <c r="D1060" s="28"/>
      <c r="E1060" s="39"/>
      <c r="F1060" s="28"/>
      <c r="G1060" s="28"/>
      <c r="H1060" s="28">
        <v>5</v>
      </c>
      <c r="I1060" s="40">
        <f t="shared" si="2"/>
        <v>0</v>
      </c>
      <c r="J1060" s="56">
        <f t="shared" si="4"/>
        <v>0</v>
      </c>
      <c r="K1060" s="57">
        <f>($G1060+$I1060)*THONG_TIN_CHUNG!B$14</f>
        <v>0</v>
      </c>
      <c r="L1060" s="58">
        <v>0</v>
      </c>
      <c r="M1060" s="59"/>
    </row>
  </sheetData>
  <mergeCells count="16">
    <mergeCell ref="A132:K132"/>
    <mergeCell ref="A134:K134"/>
    <mergeCell ref="A135:A144"/>
    <mergeCell ref="J145:L145"/>
    <mergeCell ref="A1:E7"/>
    <mergeCell ref="D15:I15"/>
    <mergeCell ref="D16:I16"/>
    <mergeCell ref="D17:I17"/>
    <mergeCell ref="I58:K58"/>
    <mergeCell ref="I59:K59"/>
    <mergeCell ref="I62:K62"/>
    <mergeCell ref="I63:K63"/>
    <mergeCell ref="I64:K64"/>
    <mergeCell ref="A66:L66"/>
    <mergeCell ref="A67:L67"/>
    <mergeCell ref="A131:K131"/>
  </mergeCells>
  <dataValidations count="3">
    <dataValidation type="list" allowBlank="1" showErrorMessage="1" sqref="F135:F144">
      <formula1>"Cái,Bộ,Sợi,Cụm,Que,Cây,Kg,Gram,Lít,Viên,Cuộn,Mét,Chai,Hộp,Cặp,Xô,Bịch,Mili mét,Mili lít"</formula1>
    </dataValidation>
    <dataValidation type="list" allowBlank="1" showErrorMessage="1" sqref="G69:G123">
      <formula1>"mm,Cái,Bộ"</formula1>
    </dataValidation>
    <dataValidation type="list" allowBlank="1" showErrorMessage="1" sqref="H135:H144 H146:H1060">
      <formula1>"0,2,5,10"</formula1>
    </dataValidation>
  </dataValidations>
  <printOptions horizontalCentered="1" gridLines="1"/>
  <pageMargins left="0" right="0" top="0.6" bottom="0.6" header="0" footer="0"/>
  <pageSetup paperSize="9" pageOrder="overThenDown" orientation="landscape" cellComments="atEnd"/>
  <rowBreaks count="10" manualBreakCount="10">
    <brk man="1"/>
    <brk id="64" man="1"/>
    <brk id="114" man="1"/>
    <brk id="131" man="1"/>
    <brk id="99" man="1"/>
    <brk id="84" man="1"/>
    <brk id="134" man="1"/>
    <brk id="70" man="1"/>
    <brk id="87" man="1"/>
    <brk id="109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'KHO TNJ'!$B$6:$B$1410</xm:f>
          </x14:formula1>
          <xm:sqref>D69:D96 D98:D101 D103:D105 D108:D121 C135:C144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N1058"/>
  <sheetViews>
    <sheetView showGridLines="0" workbookViewId="0"/>
  </sheetViews>
  <sheetFormatPr defaultColWidth="12.5703125" defaultRowHeight="15.75" customHeight="1"/>
  <cols>
    <col min="1" max="1" width="10.42578125" customWidth="1"/>
    <col min="2" max="2" width="24" customWidth="1"/>
    <col min="3" max="3" width="23.42578125" customWidth="1"/>
    <col min="4" max="4" width="38.7109375" customWidth="1"/>
    <col min="5" max="5" width="29.42578125" customWidth="1"/>
    <col min="6" max="6" width="15.140625" customWidth="1"/>
    <col min="7" max="7" width="36.140625" customWidth="1"/>
    <col min="8" max="8" width="28.28515625" customWidth="1"/>
    <col min="9" max="9" width="19.42578125" customWidth="1"/>
    <col min="10" max="10" width="20.42578125" customWidth="1"/>
    <col min="11" max="14" width="21.140625" customWidth="1"/>
  </cols>
  <sheetData>
    <row r="1" spans="1:14">
      <c r="A1" s="239"/>
      <c r="B1" s="238"/>
      <c r="C1" s="238"/>
      <c r="D1" s="238"/>
      <c r="E1" s="238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38"/>
      <c r="B2" s="238"/>
      <c r="C2" s="238"/>
      <c r="D2" s="238"/>
      <c r="E2" s="238"/>
      <c r="F2" s="1"/>
      <c r="G2" s="1"/>
      <c r="H2" s="1"/>
      <c r="I2" s="1"/>
      <c r="J2" s="1"/>
      <c r="K2" s="1"/>
      <c r="L2" s="1"/>
      <c r="M2" s="1"/>
      <c r="N2" s="1"/>
    </row>
    <row r="3" spans="1:14">
      <c r="A3" s="238"/>
      <c r="B3" s="238"/>
      <c r="C3" s="238"/>
      <c r="D3" s="238"/>
      <c r="E3" s="238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38"/>
      <c r="B4" s="238"/>
      <c r="C4" s="238"/>
      <c r="D4" s="238"/>
      <c r="E4" s="238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38"/>
      <c r="B5" s="238"/>
      <c r="C5" s="238"/>
      <c r="D5" s="238"/>
      <c r="E5" s="238"/>
      <c r="F5" s="1"/>
      <c r="G5" s="1"/>
      <c r="H5" s="1"/>
      <c r="I5" s="1"/>
      <c r="J5" s="1"/>
      <c r="K5" s="1"/>
      <c r="L5" s="1"/>
      <c r="M5" s="1"/>
      <c r="N5" s="1"/>
    </row>
    <row r="6" spans="1:14">
      <c r="A6" s="238"/>
      <c r="B6" s="238"/>
      <c r="C6" s="238"/>
      <c r="D6" s="238"/>
      <c r="E6" s="238"/>
      <c r="F6" s="1"/>
      <c r="G6" s="1"/>
      <c r="H6" s="1"/>
      <c r="I6" s="1"/>
      <c r="J6" s="1"/>
      <c r="K6" s="1"/>
      <c r="L6" s="1"/>
      <c r="M6" s="1"/>
      <c r="N6" s="1"/>
    </row>
    <row r="7" spans="1:14">
      <c r="A7" s="238"/>
      <c r="B7" s="238"/>
      <c r="C7" s="238"/>
      <c r="D7" s="238"/>
      <c r="E7" s="238"/>
      <c r="F7" s="1"/>
      <c r="G7" s="1"/>
      <c r="H7" s="1"/>
      <c r="I7" s="1"/>
      <c r="J7" s="1"/>
      <c r="K7" s="1"/>
      <c r="L7" s="1"/>
      <c r="M7" s="1"/>
      <c r="N7" s="1"/>
    </row>
    <row r="8" spans="1:14" ht="26.25">
      <c r="A8" s="5" t="s">
        <v>0</v>
      </c>
      <c r="B8" s="5"/>
      <c r="C8" s="5"/>
      <c r="D8" s="5"/>
      <c r="E8" s="6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8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8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8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8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8"/>
      <c r="F13" s="1"/>
      <c r="G13" s="1"/>
      <c r="H13" s="1"/>
      <c r="I13" s="1"/>
      <c r="J13" s="1"/>
      <c r="K13" s="1"/>
      <c r="L13" s="1"/>
      <c r="M13" s="1"/>
      <c r="N13" s="1"/>
    </row>
    <row r="14" spans="1:14" ht="30">
      <c r="A14" s="1"/>
      <c r="B14" s="1"/>
      <c r="C14" s="1"/>
      <c r="D14" s="15"/>
      <c r="E14" s="15"/>
      <c r="F14" s="15"/>
      <c r="G14" s="15"/>
      <c r="H14" s="15"/>
      <c r="I14" s="15"/>
      <c r="J14" s="1"/>
      <c r="K14" s="1"/>
      <c r="L14" s="1"/>
      <c r="M14" s="1"/>
      <c r="N14" s="1"/>
    </row>
    <row r="15" spans="1:14" ht="50.25">
      <c r="A15" s="1"/>
      <c r="B15" s="1"/>
      <c r="C15" s="1"/>
      <c r="D15" s="258" t="s">
        <v>18</v>
      </c>
      <c r="E15" s="238"/>
      <c r="F15" s="238"/>
      <c r="G15" s="238"/>
      <c r="H15" s="238"/>
      <c r="I15" s="238"/>
      <c r="J15" s="1"/>
      <c r="K15" s="1"/>
      <c r="L15" s="1"/>
      <c r="M15" s="1"/>
      <c r="N15" s="1"/>
    </row>
    <row r="16" spans="1:14" ht="37.5">
      <c r="A16" s="1"/>
      <c r="B16" s="1"/>
      <c r="C16" s="1"/>
      <c r="D16" s="259" t="s">
        <v>522</v>
      </c>
      <c r="E16" s="238"/>
      <c r="F16" s="238"/>
      <c r="G16" s="238"/>
      <c r="H16" s="238"/>
      <c r="I16" s="238"/>
      <c r="J16" s="1"/>
      <c r="K16" s="1"/>
      <c r="L16" s="1"/>
      <c r="M16" s="1"/>
      <c r="N16" s="1"/>
    </row>
    <row r="17" spans="1:14" ht="37.5">
      <c r="A17" s="1"/>
      <c r="B17" s="1"/>
      <c r="C17" s="1"/>
      <c r="D17" s="260" t="s">
        <v>540</v>
      </c>
      <c r="E17" s="238"/>
      <c r="F17" s="238"/>
      <c r="G17" s="238"/>
      <c r="H17" s="238"/>
      <c r="I17" s="238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8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8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8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8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8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8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8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8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8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8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8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8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8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8"/>
      <c r="F31" s="1"/>
      <c r="G31" s="1"/>
      <c r="H31" s="1"/>
      <c r="I31" s="1"/>
      <c r="J31" s="20" t="s">
        <v>25</v>
      </c>
      <c r="K31" s="1"/>
      <c r="L31" s="1"/>
      <c r="M31" s="1"/>
      <c r="N31" s="1"/>
    </row>
    <row r="32" spans="1:14">
      <c r="A32" s="1"/>
      <c r="B32" s="1"/>
      <c r="C32" s="1"/>
      <c r="D32" s="1"/>
      <c r="E32" s="8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8"/>
      <c r="F33" s="1"/>
      <c r="G33" s="1"/>
      <c r="H33" s="1"/>
      <c r="I33" s="1"/>
      <c r="J33" s="20" t="s">
        <v>25</v>
      </c>
      <c r="K33" s="1"/>
      <c r="L33" s="1"/>
      <c r="M33" s="1"/>
      <c r="N33" s="1"/>
    </row>
    <row r="34" spans="1:14">
      <c r="A34" s="1"/>
      <c r="B34" s="1"/>
      <c r="C34" s="1"/>
      <c r="D34" s="1"/>
      <c r="E34" s="8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8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8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8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8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8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8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8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8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8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8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8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8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8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8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8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8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8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8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8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8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8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8"/>
      <c r="F57" s="1"/>
      <c r="G57" s="1"/>
      <c r="H57" s="1"/>
      <c r="I57" s="1"/>
      <c r="J57" s="1"/>
      <c r="K57" s="1"/>
      <c r="L57" s="1"/>
      <c r="M57" s="1"/>
      <c r="N57" s="1"/>
    </row>
    <row r="58" spans="1:14" ht="26.25">
      <c r="A58" s="1"/>
      <c r="B58" s="1"/>
      <c r="C58" s="1"/>
      <c r="D58" s="1"/>
      <c r="E58" s="8"/>
      <c r="F58" s="1"/>
      <c r="G58" s="1"/>
      <c r="H58" s="21"/>
      <c r="I58" s="243"/>
      <c r="J58" s="238"/>
      <c r="K58" s="238"/>
      <c r="L58" s="5"/>
      <c r="M58" s="5"/>
      <c r="N58" s="5"/>
    </row>
    <row r="59" spans="1:14">
      <c r="A59" s="1"/>
      <c r="B59" s="1"/>
      <c r="C59" s="1"/>
      <c r="D59" s="1"/>
      <c r="E59" s="8"/>
      <c r="F59" s="1"/>
      <c r="G59" s="1"/>
      <c r="H59" s="1"/>
      <c r="I59" s="244"/>
      <c r="J59" s="238"/>
      <c r="K59" s="238"/>
      <c r="L59" s="1"/>
      <c r="M59" s="1"/>
      <c r="N59" s="1"/>
    </row>
    <row r="60" spans="1:14">
      <c r="A60" s="1"/>
      <c r="B60" s="1"/>
      <c r="C60" s="1"/>
      <c r="D60" s="1"/>
      <c r="E60" s="8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8"/>
      <c r="F61" s="1"/>
      <c r="G61" s="1"/>
      <c r="H61" s="1"/>
      <c r="I61" s="1"/>
      <c r="J61" s="1"/>
      <c r="K61" s="1"/>
      <c r="L61" s="1"/>
      <c r="M61" s="1"/>
      <c r="N61" s="1"/>
    </row>
    <row r="62" spans="1:14" ht="26.25">
      <c r="A62" s="1"/>
      <c r="B62" s="1"/>
      <c r="C62" s="1"/>
      <c r="D62" s="1"/>
      <c r="E62" s="8"/>
      <c r="F62" s="1"/>
      <c r="G62" s="1"/>
      <c r="H62" s="1"/>
      <c r="I62" s="243" t="s">
        <v>30</v>
      </c>
      <c r="J62" s="238"/>
      <c r="K62" s="238"/>
      <c r="L62" s="5"/>
      <c r="M62" s="5"/>
      <c r="N62" s="5"/>
    </row>
    <row r="63" spans="1:14" ht="26.25">
      <c r="A63" s="1"/>
      <c r="B63" s="1"/>
      <c r="C63" s="1"/>
      <c r="D63" s="1"/>
      <c r="E63" s="8"/>
      <c r="F63" s="1"/>
      <c r="G63" s="1"/>
      <c r="H63" s="1"/>
      <c r="I63" s="243" t="s">
        <v>27</v>
      </c>
      <c r="J63" s="238"/>
      <c r="K63" s="238"/>
      <c r="L63" s="5"/>
      <c r="M63" s="5"/>
      <c r="N63" s="5"/>
    </row>
    <row r="64" spans="1:14">
      <c r="A64" s="1"/>
      <c r="B64" s="1"/>
      <c r="C64" s="1"/>
      <c r="D64" s="1"/>
      <c r="E64" s="8"/>
      <c r="F64" s="1"/>
      <c r="G64" s="1"/>
      <c r="H64" s="1"/>
      <c r="I64" s="244"/>
      <c r="J64" s="238"/>
      <c r="K64" s="238"/>
      <c r="L64" s="1"/>
      <c r="M64" s="1"/>
      <c r="N64" s="1"/>
    </row>
    <row r="65" spans="1:14">
      <c r="A65" s="1"/>
      <c r="B65" s="1"/>
      <c r="C65" s="1"/>
      <c r="D65" s="1"/>
      <c r="E65" s="8"/>
      <c r="F65" s="1"/>
      <c r="G65" s="1"/>
      <c r="H65" s="1"/>
      <c r="I65" s="1"/>
      <c r="J65" s="1"/>
      <c r="K65" s="1"/>
      <c r="L65" s="1"/>
      <c r="M65" s="1"/>
      <c r="N65" s="1"/>
    </row>
    <row r="66" spans="1:14" ht="26.25">
      <c r="A66" s="245" t="s">
        <v>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2"/>
      <c r="N66" s="22"/>
    </row>
    <row r="67" spans="1:14" ht="26.25">
      <c r="A67" s="246" t="s">
        <v>29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8"/>
      <c r="M67" s="22"/>
      <c r="N67" s="22"/>
    </row>
    <row r="68" spans="1:14" ht="60.75" customHeight="1">
      <c r="A68" s="23" t="s">
        <v>31</v>
      </c>
      <c r="B68" s="23" t="s">
        <v>32</v>
      </c>
      <c r="C68" s="23" t="s">
        <v>33</v>
      </c>
      <c r="D68" s="23" t="s">
        <v>34</v>
      </c>
      <c r="E68" s="23" t="s">
        <v>35</v>
      </c>
      <c r="F68" s="23" t="s">
        <v>36</v>
      </c>
      <c r="G68" s="23" t="s">
        <v>37</v>
      </c>
      <c r="H68" s="23" t="s">
        <v>38</v>
      </c>
      <c r="I68" s="23" t="s">
        <v>39</v>
      </c>
      <c r="J68" s="23" t="s">
        <v>40</v>
      </c>
      <c r="K68" s="25" t="s">
        <v>41</v>
      </c>
      <c r="L68" s="23" t="s">
        <v>553</v>
      </c>
      <c r="M68" s="27"/>
      <c r="N68" s="27"/>
    </row>
    <row r="69" spans="1:14" ht="93.75" customHeight="1">
      <c r="A69" s="29"/>
      <c r="B69" s="28"/>
      <c r="C69" s="29"/>
      <c r="D69" s="28" t="s">
        <v>525</v>
      </c>
      <c r="E69" s="29" t="str">
        <f>VLOOKUP(D69,'KHO TNJ'!$B$6:$C1058,2,FALSE)</f>
        <v>CX1KLO0253</v>
      </c>
      <c r="F69" s="29"/>
      <c r="G69" s="31" t="s">
        <v>53</v>
      </c>
      <c r="H69" s="126">
        <v>1</v>
      </c>
      <c r="I69" s="29"/>
      <c r="J69" s="32"/>
      <c r="K69" s="32"/>
      <c r="L69" s="33">
        <v>10</v>
      </c>
      <c r="M69" s="33"/>
      <c r="N69" s="33"/>
    </row>
    <row r="70" spans="1:14" ht="102" customHeight="1">
      <c r="A70" s="29"/>
      <c r="B70" s="28"/>
      <c r="C70" s="29"/>
      <c r="D70" s="28" t="s">
        <v>526</v>
      </c>
      <c r="E70" s="29" t="str">
        <f>VLOOKUP(D70,'KHO TNJ'!$B$6:$C1058,2,FALSE)</f>
        <v>CX1KLO0254</v>
      </c>
      <c r="F70" s="29"/>
      <c r="G70" s="31" t="s">
        <v>53</v>
      </c>
      <c r="H70" s="126">
        <v>1</v>
      </c>
      <c r="I70" s="29"/>
      <c r="J70" s="32"/>
      <c r="K70" s="32"/>
      <c r="L70" s="33">
        <v>10</v>
      </c>
      <c r="M70" s="33"/>
      <c r="N70" s="33"/>
    </row>
    <row r="71" spans="1:14" ht="102" customHeight="1">
      <c r="A71" s="29"/>
      <c r="B71" s="28"/>
      <c r="C71" s="29"/>
      <c r="D71" s="28" t="s">
        <v>527</v>
      </c>
      <c r="E71" s="29" t="str">
        <f>VLOOKUP(D71,'KHO TNJ'!$B$6:$C1058,2,FALSE)</f>
        <v>CX1KLO0598</v>
      </c>
      <c r="F71" s="29"/>
      <c r="G71" s="31" t="s">
        <v>53</v>
      </c>
      <c r="H71" s="126">
        <v>1</v>
      </c>
      <c r="I71" s="29"/>
      <c r="J71" s="32"/>
      <c r="K71" s="32"/>
      <c r="L71" s="33">
        <v>10</v>
      </c>
      <c r="M71" s="33"/>
      <c r="N71" s="33"/>
    </row>
    <row r="72" spans="1:14" ht="102" customHeight="1">
      <c r="A72" s="29"/>
      <c r="B72" s="28"/>
      <c r="C72" s="29"/>
      <c r="D72" s="28" t="s">
        <v>528</v>
      </c>
      <c r="E72" s="29" t="str">
        <f>VLOOKUP(D72,'KHO TNJ'!$B$6:$C1058,2,FALSE)</f>
        <v>CX1HTP0612</v>
      </c>
      <c r="F72" s="29"/>
      <c r="G72" s="31" t="s">
        <v>53</v>
      </c>
      <c r="H72" s="127">
        <v>1</v>
      </c>
      <c r="I72" s="29"/>
      <c r="J72" s="32"/>
      <c r="K72" s="32"/>
      <c r="L72" s="33">
        <v>10</v>
      </c>
      <c r="M72" s="33"/>
      <c r="N72" s="33"/>
    </row>
    <row r="73" spans="1:14" ht="102" customHeight="1">
      <c r="A73" s="29"/>
      <c r="B73" s="28"/>
      <c r="C73" s="29"/>
      <c r="D73" s="28" t="s">
        <v>529</v>
      </c>
      <c r="E73" s="29" t="str">
        <f>VLOOKUP(D73,'KHO TNJ'!$B$6:$C1058,2,FALSE)</f>
        <v>CX1NOA0130</v>
      </c>
      <c r="F73" s="29"/>
      <c r="G73" s="31" t="s">
        <v>53</v>
      </c>
      <c r="H73" s="127">
        <v>1</v>
      </c>
      <c r="I73" s="29"/>
      <c r="J73" s="32"/>
      <c r="K73" s="32"/>
      <c r="L73" s="33">
        <v>10</v>
      </c>
      <c r="M73" s="33"/>
      <c r="N73" s="33"/>
    </row>
    <row r="74" spans="1:14" ht="102" customHeight="1">
      <c r="A74" s="29"/>
      <c r="B74" s="28"/>
      <c r="C74" s="29"/>
      <c r="D74" s="28" t="s">
        <v>530</v>
      </c>
      <c r="E74" s="29" t="str">
        <f>VLOOKUP(D74,'KHO TNJ'!$B$6:$C1058,2,FALSE)</f>
        <v>CX1HTP0299</v>
      </c>
      <c r="F74" s="29"/>
      <c r="G74" s="31" t="s">
        <v>53</v>
      </c>
      <c r="H74" s="127">
        <v>1</v>
      </c>
      <c r="I74" s="29"/>
      <c r="J74" s="32"/>
      <c r="K74" s="32"/>
      <c r="L74" s="33">
        <v>10</v>
      </c>
      <c r="M74" s="33"/>
      <c r="N74" s="33"/>
    </row>
    <row r="75" spans="1:14" ht="102" customHeight="1">
      <c r="A75" s="29"/>
      <c r="B75" s="28"/>
      <c r="C75" s="29"/>
      <c r="D75" s="28" t="s">
        <v>531</v>
      </c>
      <c r="E75" s="29" t="str">
        <f>VLOOKUP(D75,'KHO TNJ'!$B$6:$C1058,2,FALSE)</f>
        <v>CX1KLO0599</v>
      </c>
      <c r="F75" s="29"/>
      <c r="G75" s="31" t="s">
        <v>53</v>
      </c>
      <c r="H75" s="126">
        <v>1</v>
      </c>
      <c r="I75" s="29"/>
      <c r="J75" s="32"/>
      <c r="K75" s="32"/>
      <c r="L75" s="33">
        <v>10</v>
      </c>
      <c r="M75" s="33"/>
      <c r="N75" s="33"/>
    </row>
    <row r="76" spans="1:14" ht="102" customHeight="1">
      <c r="A76" s="29"/>
      <c r="B76" s="28"/>
      <c r="C76" s="29"/>
      <c r="D76" s="28" t="s">
        <v>532</v>
      </c>
      <c r="E76" s="29" t="str">
        <f>VLOOKUP(D76,'KHO TNJ'!$B$6:$C1058,2,FALSE)</f>
        <v>CX1KLO0601</v>
      </c>
      <c r="F76" s="29"/>
      <c r="G76" s="31" t="s">
        <v>53</v>
      </c>
      <c r="H76" s="126">
        <v>1</v>
      </c>
      <c r="I76" s="29"/>
      <c r="J76" s="32"/>
      <c r="K76" s="32"/>
      <c r="L76" s="33">
        <v>10</v>
      </c>
      <c r="M76" s="33"/>
      <c r="N76" s="33"/>
    </row>
    <row r="77" spans="1:14" ht="102" customHeight="1">
      <c r="A77" s="29"/>
      <c r="B77" s="28"/>
      <c r="C77" s="29"/>
      <c r="D77" s="28" t="s">
        <v>533</v>
      </c>
      <c r="E77" s="29" t="str">
        <f>VLOOKUP(D77,'KHO TNJ'!$B$6:$C1058,2,FALSE)</f>
        <v>CX1KLO0412</v>
      </c>
      <c r="F77" s="29"/>
      <c r="G77" s="31" t="s">
        <v>53</v>
      </c>
      <c r="H77" s="126">
        <v>1</v>
      </c>
      <c r="I77" s="29"/>
      <c r="J77" s="32"/>
      <c r="K77" s="32"/>
      <c r="L77" s="33">
        <v>10</v>
      </c>
      <c r="M77" s="33"/>
      <c r="N77" s="33"/>
    </row>
    <row r="78" spans="1:14" ht="102" customHeight="1">
      <c r="A78" s="29"/>
      <c r="B78" s="28"/>
      <c r="C78" s="29"/>
      <c r="D78" s="28" t="s">
        <v>534</v>
      </c>
      <c r="E78" s="29" t="str">
        <f>VLOOKUP(D78,'KHO TNJ'!$B$6:$C1058,2,FALSE)</f>
        <v>CX1KLO0595</v>
      </c>
      <c r="F78" s="29"/>
      <c r="G78" s="31" t="s">
        <v>53</v>
      </c>
      <c r="H78" s="126">
        <v>1</v>
      </c>
      <c r="I78" s="29"/>
      <c r="J78" s="32"/>
      <c r="K78" s="32"/>
      <c r="L78" s="33">
        <v>10</v>
      </c>
      <c r="M78" s="33"/>
      <c r="N78" s="33"/>
    </row>
    <row r="79" spans="1:14" ht="102" customHeight="1">
      <c r="A79" s="29"/>
      <c r="B79" s="28"/>
      <c r="C79" s="29"/>
      <c r="D79" s="28" t="s">
        <v>535</v>
      </c>
      <c r="E79" s="29" t="str">
        <f>VLOOKUP(D79,'KHO TNJ'!$B$6:$C1058,2,FALSE)</f>
        <v>CX1KLO0597</v>
      </c>
      <c r="F79" s="29"/>
      <c r="G79" s="31" t="s">
        <v>53</v>
      </c>
      <c r="H79" s="126">
        <v>1</v>
      </c>
      <c r="I79" s="29"/>
      <c r="J79" s="32"/>
      <c r="K79" s="32"/>
      <c r="L79" s="33">
        <v>10</v>
      </c>
      <c r="M79" s="33"/>
      <c r="N79" s="33"/>
    </row>
    <row r="80" spans="1:14" ht="102" customHeight="1">
      <c r="A80" s="29"/>
      <c r="B80" s="28"/>
      <c r="C80" s="29"/>
      <c r="D80" s="28" t="s">
        <v>536</v>
      </c>
      <c r="E80" s="29" t="str">
        <f>VLOOKUP(D80,'KHO TNJ'!$B$6:$C1058,2,FALSE)</f>
        <v>CX1KLO0414</v>
      </c>
      <c r="F80" s="29"/>
      <c r="G80" s="31" t="s">
        <v>53</v>
      </c>
      <c r="H80" s="126">
        <v>1</v>
      </c>
      <c r="I80" s="29"/>
      <c r="J80" s="32"/>
      <c r="K80" s="32"/>
      <c r="L80" s="33">
        <v>10</v>
      </c>
      <c r="M80" s="33"/>
      <c r="N80" s="33"/>
    </row>
    <row r="81" spans="1:14" ht="102" customHeight="1">
      <c r="A81" s="29"/>
      <c r="B81" s="28"/>
      <c r="C81" s="29"/>
      <c r="D81" s="28" t="s">
        <v>537</v>
      </c>
      <c r="E81" s="29" t="str">
        <f>VLOOKUP(D81,'KHO TNJ'!$B$6:$C1058,2,FALSE)</f>
        <v>CX1KLO0422</v>
      </c>
      <c r="F81" s="29"/>
      <c r="G81" s="31" t="s">
        <v>53</v>
      </c>
      <c r="H81" s="126">
        <v>1</v>
      </c>
      <c r="I81" s="29"/>
      <c r="J81" s="32"/>
      <c r="K81" s="32"/>
      <c r="L81" s="33">
        <v>10</v>
      </c>
      <c r="M81" s="33"/>
      <c r="N81" s="33"/>
    </row>
    <row r="82" spans="1:14" ht="102" customHeight="1">
      <c r="A82" s="29"/>
      <c r="B82" s="28"/>
      <c r="C82" s="29"/>
      <c r="D82" s="28" t="s">
        <v>538</v>
      </c>
      <c r="E82" s="29" t="str">
        <f>VLOOKUP(D82,'KHO TNJ'!$B$6:$C1058,2,FALSE)</f>
        <v>CX1KLO0416</v>
      </c>
      <c r="F82" s="29"/>
      <c r="G82" s="31" t="s">
        <v>53</v>
      </c>
      <c r="H82" s="126">
        <v>1</v>
      </c>
      <c r="I82" s="29"/>
      <c r="J82" s="32"/>
      <c r="K82" s="32"/>
      <c r="L82" s="33">
        <v>10</v>
      </c>
      <c r="M82" s="33"/>
      <c r="N82" s="33"/>
    </row>
    <row r="83" spans="1:14" ht="102" customHeight="1">
      <c r="A83" s="29"/>
      <c r="B83" s="28"/>
      <c r="C83" s="29"/>
      <c r="D83" s="28" t="s">
        <v>539</v>
      </c>
      <c r="E83" s="29" t="str">
        <f>VLOOKUP(D83,'KHO TNJ'!$B$6:$C1058,2,FALSE)</f>
        <v>CX1KLO0423</v>
      </c>
      <c r="F83" s="29"/>
      <c r="G83" s="31" t="s">
        <v>53</v>
      </c>
      <c r="H83" s="126">
        <v>1</v>
      </c>
      <c r="I83" s="29"/>
      <c r="J83" s="32"/>
      <c r="K83" s="32"/>
      <c r="L83" s="33">
        <v>10</v>
      </c>
      <c r="M83" s="33"/>
      <c r="N83" s="33"/>
    </row>
    <row r="84" spans="1:14" ht="102" customHeight="1">
      <c r="A84" s="29"/>
      <c r="B84" s="28"/>
      <c r="C84" s="29"/>
      <c r="D84" s="28" t="s">
        <v>541</v>
      </c>
      <c r="E84" s="29" t="str">
        <f>VLOOKUP(D84,'KHO TNJ'!$B$6:$C1058,2,FALSE)</f>
        <v>CX1VVU0584</v>
      </c>
      <c r="F84" s="29"/>
      <c r="G84" s="31" t="s">
        <v>53</v>
      </c>
      <c r="H84" s="126">
        <v>1</v>
      </c>
      <c r="I84" s="29"/>
      <c r="J84" s="32"/>
      <c r="K84" s="32"/>
      <c r="L84" s="33">
        <v>10</v>
      </c>
      <c r="M84" s="33"/>
      <c r="N84" s="33"/>
    </row>
    <row r="85" spans="1:14" ht="81" customHeight="1">
      <c r="A85" s="28"/>
      <c r="B85" s="28"/>
      <c r="C85" s="28"/>
      <c r="D85" s="28" t="s">
        <v>154</v>
      </c>
      <c r="E85" s="29" t="str">
        <f>VLOOKUP(D85,'KHO TNJ'!$B$6:$C1058,2,FALSE)</f>
        <v>CX1KLO0603</v>
      </c>
      <c r="F85" s="28"/>
      <c r="G85" s="31" t="s">
        <v>53</v>
      </c>
      <c r="H85" s="127">
        <v>2</v>
      </c>
      <c r="I85" s="29"/>
      <c r="J85" s="32"/>
      <c r="K85" s="32"/>
      <c r="L85" s="33">
        <v>20</v>
      </c>
      <c r="M85" s="33"/>
      <c r="N85" s="33"/>
    </row>
    <row r="86" spans="1:14" ht="77.25" customHeight="1">
      <c r="A86" s="28"/>
      <c r="B86" s="28"/>
      <c r="C86" s="28"/>
      <c r="D86" s="28" t="s">
        <v>542</v>
      </c>
      <c r="E86" s="29" t="str">
        <f>VLOOKUP(D86,'KHO TNJ'!$B$6:$C1058,2,FALSE)</f>
        <v>CX1SKF0111</v>
      </c>
      <c r="F86" s="28"/>
      <c r="G86" s="31" t="s">
        <v>53</v>
      </c>
      <c r="H86" s="127">
        <v>2</v>
      </c>
      <c r="I86" s="29"/>
      <c r="J86" s="32"/>
      <c r="K86" s="32"/>
      <c r="L86" s="33">
        <v>20</v>
      </c>
      <c r="M86" s="33"/>
      <c r="N86" s="33"/>
    </row>
    <row r="87" spans="1:14" ht="97.5" customHeight="1">
      <c r="A87" s="28"/>
      <c r="B87" s="28"/>
      <c r="C87" s="28"/>
      <c r="D87" s="28" t="s">
        <v>543</v>
      </c>
      <c r="E87" s="29" t="str">
        <f>VLOOKUP(D87,'KHO TNJ'!$B$6:$C1058,2,FALSE)</f>
        <v>CX1SKF0213</v>
      </c>
      <c r="F87" s="28"/>
      <c r="G87" s="31" t="s">
        <v>53</v>
      </c>
      <c r="H87" s="127">
        <v>1</v>
      </c>
      <c r="I87" s="29"/>
      <c r="J87" s="32"/>
      <c r="K87" s="32"/>
      <c r="L87" s="33">
        <v>10</v>
      </c>
      <c r="M87" s="33"/>
      <c r="N87" s="33"/>
    </row>
    <row r="88" spans="1:14" ht="144.75" customHeight="1">
      <c r="A88" s="28"/>
      <c r="B88" s="28"/>
      <c r="C88" s="28"/>
      <c r="D88" s="28" t="s">
        <v>544</v>
      </c>
      <c r="E88" s="29" t="str">
        <f>VLOOKUP(D88,'KHO TNJ'!$B$6:$C1058,2,FALSE)</f>
        <v>CX1NTN0250</v>
      </c>
      <c r="F88" s="28"/>
      <c r="G88" s="31" t="s">
        <v>53</v>
      </c>
      <c r="H88" s="127">
        <v>1</v>
      </c>
      <c r="I88" s="29"/>
      <c r="J88" s="32"/>
      <c r="K88" s="32"/>
      <c r="L88" s="33">
        <v>10</v>
      </c>
      <c r="M88" s="33"/>
      <c r="N88" s="33"/>
    </row>
    <row r="89" spans="1:14" ht="103.5" customHeight="1">
      <c r="A89" s="28"/>
      <c r="B89" s="28"/>
      <c r="C89" s="28"/>
      <c r="D89" s="28" t="s">
        <v>545</v>
      </c>
      <c r="E89" s="29" t="str">
        <f>VLOOKUP(D89,'KHO TNJ'!$B$6:$C1058,2,FALSE)</f>
        <v>CX1NOA0146</v>
      </c>
      <c r="F89" s="28"/>
      <c r="G89" s="31" t="s">
        <v>53</v>
      </c>
      <c r="H89" s="127">
        <v>2</v>
      </c>
      <c r="I89" s="29"/>
      <c r="J89" s="32"/>
      <c r="K89" s="32"/>
      <c r="L89" s="33">
        <v>14</v>
      </c>
      <c r="M89" s="33"/>
      <c r="N89" s="33"/>
    </row>
    <row r="90" spans="1:14" ht="103.5" customHeight="1">
      <c r="A90" s="28"/>
      <c r="B90" s="28"/>
      <c r="C90" s="28"/>
      <c r="D90" s="28" t="s">
        <v>546</v>
      </c>
      <c r="E90" s="29" t="str">
        <f>VLOOKUP(D90,'KHO TNJ'!$B$6:$C1058,2,FALSE)</f>
        <v>CX1NOA0462</v>
      </c>
      <c r="F90" s="28"/>
      <c r="G90" s="31" t="s">
        <v>53</v>
      </c>
      <c r="H90" s="127">
        <v>1</v>
      </c>
      <c r="I90" s="29"/>
      <c r="J90" s="32"/>
      <c r="K90" s="32"/>
      <c r="L90" s="33">
        <v>10</v>
      </c>
      <c r="M90" s="33"/>
      <c r="N90" s="33"/>
    </row>
    <row r="91" spans="1:14" ht="109.5" customHeight="1">
      <c r="A91" s="28"/>
      <c r="B91" s="28"/>
      <c r="C91" s="28"/>
      <c r="D91" s="28" t="s">
        <v>115</v>
      </c>
      <c r="E91" s="29" t="str">
        <f>VLOOKUP(D91,'KHO TNJ'!$B$6:$C1058,2,FALSE)</f>
        <v>CX1NOA0145</v>
      </c>
      <c r="F91" s="28"/>
      <c r="G91" s="31" t="s">
        <v>53</v>
      </c>
      <c r="H91" s="127">
        <v>2</v>
      </c>
      <c r="I91" s="29"/>
      <c r="J91" s="32"/>
      <c r="K91" s="32"/>
      <c r="L91" s="33">
        <v>14</v>
      </c>
      <c r="M91" s="33"/>
      <c r="N91" s="33"/>
    </row>
    <row r="92" spans="1:14" ht="109.5" customHeight="1">
      <c r="A92" s="28"/>
      <c r="B92" s="28"/>
      <c r="C92" s="28"/>
      <c r="D92" s="28" t="s">
        <v>547</v>
      </c>
      <c r="E92" s="29" t="str">
        <f>VLOOKUP(D92,'KHO TNJ'!$B$6:$C1058,2,FALSE)</f>
        <v>CX1NOA0457</v>
      </c>
      <c r="F92" s="28"/>
      <c r="G92" s="31" t="s">
        <v>53</v>
      </c>
      <c r="H92" s="127">
        <v>1</v>
      </c>
      <c r="I92" s="29"/>
      <c r="J92" s="32"/>
      <c r="K92" s="32"/>
      <c r="L92" s="33">
        <v>10</v>
      </c>
      <c r="M92" s="33"/>
      <c r="N92" s="33"/>
    </row>
    <row r="93" spans="1:14" ht="109.5" customHeight="1">
      <c r="A93" s="28"/>
      <c r="B93" s="28"/>
      <c r="C93" s="28"/>
      <c r="D93" s="28" t="s">
        <v>572</v>
      </c>
      <c r="E93" s="29" t="s">
        <v>573</v>
      </c>
      <c r="F93" s="28"/>
      <c r="G93" s="31" t="s">
        <v>53</v>
      </c>
      <c r="H93" s="127">
        <v>1</v>
      </c>
      <c r="I93" s="29"/>
      <c r="J93" s="32"/>
      <c r="K93" s="32"/>
      <c r="L93" s="33">
        <v>10</v>
      </c>
      <c r="M93" s="33"/>
      <c r="N93" s="33"/>
    </row>
    <row r="94" spans="1:14" ht="109.5" customHeight="1">
      <c r="A94" s="28"/>
      <c r="B94" s="28"/>
      <c r="C94" s="28"/>
      <c r="D94" s="28" t="s">
        <v>549</v>
      </c>
      <c r="E94" s="29" t="str">
        <f>VLOOKUP(D94,'KHO TNJ'!$B$6:$C1058,2,FALSE)</f>
        <v>CX1NOA0144</v>
      </c>
      <c r="F94" s="28"/>
      <c r="G94" s="31" t="s">
        <v>53</v>
      </c>
      <c r="H94" s="127">
        <v>1</v>
      </c>
      <c r="I94" s="29"/>
      <c r="J94" s="32"/>
      <c r="K94" s="32"/>
      <c r="L94" s="33">
        <v>10</v>
      </c>
      <c r="M94" s="33"/>
      <c r="N94" s="33"/>
    </row>
    <row r="95" spans="1:14" ht="109.5" customHeight="1">
      <c r="A95" s="28"/>
      <c r="B95" s="28"/>
      <c r="C95" s="28"/>
      <c r="D95" s="43" t="s">
        <v>551</v>
      </c>
      <c r="E95" s="29" t="str">
        <f>VLOOKUP(D95,'KHO TNJ'!$B$6:$C1058,2,FALSE)</f>
        <v>CX1NOA0281</v>
      </c>
      <c r="F95" s="28"/>
      <c r="G95" s="31" t="s">
        <v>53</v>
      </c>
      <c r="H95" s="127">
        <v>3</v>
      </c>
      <c r="I95" s="29"/>
      <c r="J95" s="32"/>
      <c r="K95" s="32"/>
      <c r="L95" s="133"/>
      <c r="M95" s="133"/>
      <c r="N95" s="133"/>
    </row>
    <row r="96" spans="1:14" ht="109.5" customHeight="1">
      <c r="A96" s="28"/>
      <c r="B96" s="28"/>
      <c r="C96" s="28"/>
      <c r="D96" s="43" t="s">
        <v>551</v>
      </c>
      <c r="E96" s="29"/>
      <c r="F96" s="28"/>
      <c r="G96" s="31"/>
      <c r="H96" s="127"/>
      <c r="I96" s="29"/>
      <c r="J96" s="32"/>
      <c r="K96" s="32"/>
      <c r="L96" s="33">
        <v>26</v>
      </c>
      <c r="M96" s="33"/>
      <c r="N96" s="33"/>
    </row>
    <row r="97" spans="1:14" ht="109.5" customHeight="1">
      <c r="A97" s="28"/>
      <c r="B97" s="28"/>
      <c r="C97" s="28"/>
      <c r="D97" s="28" t="s">
        <v>88</v>
      </c>
      <c r="E97" s="29" t="str">
        <f>VLOOKUP(D97,'KHO TNJ'!$B$6:$C1058,2,FALSE)</f>
        <v>CX1NOA0009</v>
      </c>
      <c r="F97" s="28"/>
      <c r="G97" s="31" t="s">
        <v>53</v>
      </c>
      <c r="H97" s="127">
        <v>4</v>
      </c>
      <c r="I97" s="29"/>
      <c r="J97" s="32"/>
      <c r="K97" s="32"/>
      <c r="L97" s="33">
        <v>40</v>
      </c>
      <c r="M97" s="33"/>
      <c r="N97" s="33"/>
    </row>
    <row r="98" spans="1:14" ht="115.5" customHeight="1">
      <c r="A98" s="28"/>
      <c r="B98" s="28"/>
      <c r="C98" s="28"/>
      <c r="D98" s="28" t="s">
        <v>552</v>
      </c>
      <c r="E98" s="29" t="str">
        <f>VLOOKUP(D98,'KHO TNJ'!$B$6:$C1058,2,FALSE)</f>
        <v>CX1NOA0643</v>
      </c>
      <c r="F98" s="28"/>
      <c r="G98" s="31" t="s">
        <v>53</v>
      </c>
      <c r="H98" s="127">
        <v>2</v>
      </c>
      <c r="I98" s="29"/>
      <c r="J98" s="32"/>
      <c r="K98" s="32"/>
      <c r="L98" s="33">
        <v>15</v>
      </c>
      <c r="M98" s="33"/>
      <c r="N98" s="33"/>
    </row>
    <row r="99" spans="1:14" ht="116.25" customHeight="1">
      <c r="A99" s="28"/>
      <c r="B99" s="28"/>
      <c r="C99" s="28"/>
      <c r="D99" s="28" t="s">
        <v>554</v>
      </c>
      <c r="E99" s="29" t="str">
        <f>VLOOKUP(D99,'KHO TNJ'!$B$6:$C1058,2,FALSE)</f>
        <v>CX1NOA0447</v>
      </c>
      <c r="F99" s="28"/>
      <c r="G99" s="31" t="s">
        <v>53</v>
      </c>
      <c r="H99" s="127">
        <v>1</v>
      </c>
      <c r="I99" s="29"/>
      <c r="J99" s="32"/>
      <c r="K99" s="32"/>
      <c r="L99" s="33">
        <v>4</v>
      </c>
      <c r="M99" s="33"/>
      <c r="N99" s="33"/>
    </row>
    <row r="100" spans="1:14" ht="116.25" customHeight="1">
      <c r="A100" s="28"/>
      <c r="B100" s="28"/>
      <c r="C100" s="28"/>
      <c r="D100" s="43" t="s">
        <v>556</v>
      </c>
      <c r="E100" s="29" t="str">
        <f>VLOOKUP(D100,'KHO TNJ'!$B$6:$C1058,2,FALSE)</f>
        <v>CX1NOA0468</v>
      </c>
      <c r="F100" s="28"/>
      <c r="G100" s="31" t="s">
        <v>53</v>
      </c>
      <c r="H100" s="37">
        <v>1</v>
      </c>
      <c r="I100" s="29"/>
      <c r="J100" s="32"/>
      <c r="K100" s="32"/>
      <c r="L100" s="33"/>
      <c r="M100" s="33"/>
      <c r="N100" s="33"/>
    </row>
    <row r="101" spans="1:14" ht="112.5" customHeight="1">
      <c r="A101" s="28"/>
      <c r="B101" s="28"/>
      <c r="C101" s="28"/>
      <c r="D101" s="43" t="s">
        <v>557</v>
      </c>
      <c r="E101" s="29">
        <v>704</v>
      </c>
      <c r="F101" s="28"/>
      <c r="G101" s="31"/>
      <c r="H101" s="127"/>
      <c r="I101" s="29"/>
      <c r="J101" s="32"/>
      <c r="K101" s="32"/>
      <c r="L101" s="33">
        <v>34</v>
      </c>
      <c r="M101" s="33"/>
      <c r="N101" s="33"/>
    </row>
    <row r="102" spans="1:14" ht="112.5" customHeight="1">
      <c r="A102" s="28"/>
      <c r="B102" s="28"/>
      <c r="C102" s="28"/>
      <c r="D102" s="28" t="s">
        <v>558</v>
      </c>
      <c r="E102" s="29" t="str">
        <f>VLOOKUP(D102,'KHO TNJ'!$B$6:$C1058,2,FALSE)</f>
        <v>CX1NOA0449</v>
      </c>
      <c r="F102" s="28"/>
      <c r="G102" s="31" t="s">
        <v>53</v>
      </c>
      <c r="H102" s="127">
        <v>3</v>
      </c>
      <c r="I102" s="29"/>
      <c r="J102" s="32"/>
      <c r="K102" s="32"/>
      <c r="L102" s="33">
        <v>30</v>
      </c>
      <c r="M102" s="33"/>
      <c r="N102" s="33"/>
    </row>
    <row r="103" spans="1:14" ht="112.5" customHeight="1">
      <c r="A103" s="28"/>
      <c r="B103" s="28"/>
      <c r="C103" s="28"/>
      <c r="D103" s="28" t="s">
        <v>559</v>
      </c>
      <c r="E103" s="29" t="str">
        <f>VLOOKUP(D103,'KHO TNJ'!$B$6:$C1058,2,FALSE)</f>
        <v>CX1NOA0448</v>
      </c>
      <c r="F103" s="28"/>
      <c r="G103" s="31" t="s">
        <v>53</v>
      </c>
      <c r="H103" s="127">
        <v>4</v>
      </c>
      <c r="I103" s="29"/>
      <c r="J103" s="32"/>
      <c r="K103" s="32"/>
      <c r="L103" s="33">
        <v>40</v>
      </c>
      <c r="M103" s="33"/>
      <c r="N103" s="33"/>
    </row>
    <row r="104" spans="1:14" ht="113.25" customHeight="1">
      <c r="A104" s="28"/>
      <c r="B104" s="28"/>
      <c r="C104" s="28"/>
      <c r="D104" s="43" t="s">
        <v>150</v>
      </c>
      <c r="E104" s="29" t="str">
        <f>VLOOKUP(D104,'KHO TNJ'!$B$6:$C1058,2,FALSE)</f>
        <v>CX1NOA0640</v>
      </c>
      <c r="F104" s="28"/>
      <c r="G104" s="31" t="s">
        <v>53</v>
      </c>
      <c r="H104" s="127">
        <v>2</v>
      </c>
      <c r="I104" s="29"/>
      <c r="J104" s="32"/>
      <c r="K104" s="32"/>
      <c r="L104" s="33"/>
      <c r="M104" s="33"/>
      <c r="N104" s="33"/>
    </row>
    <row r="105" spans="1:14" ht="96" customHeight="1">
      <c r="A105" s="28"/>
      <c r="B105" s="28"/>
      <c r="C105" s="28"/>
      <c r="D105" s="43" t="s">
        <v>155</v>
      </c>
      <c r="E105" s="29">
        <v>450</v>
      </c>
      <c r="F105" s="28"/>
      <c r="G105" s="31"/>
      <c r="H105" s="127"/>
      <c r="I105" s="29"/>
      <c r="J105" s="32"/>
      <c r="K105" s="32"/>
      <c r="L105" s="33">
        <v>20</v>
      </c>
      <c r="M105" s="33"/>
      <c r="N105" s="33"/>
    </row>
    <row r="106" spans="1:14" ht="96" customHeight="1">
      <c r="A106" s="28"/>
      <c r="B106" s="28"/>
      <c r="C106" s="28"/>
      <c r="D106" s="28" t="s">
        <v>561</v>
      </c>
      <c r="E106" s="29" t="str">
        <f>VLOOKUP(D106,'KHO TNJ'!$B$6:$C1058,2,FALSE)</f>
        <v>CX1NOA0466</v>
      </c>
      <c r="F106" s="28"/>
      <c r="G106" s="31" t="s">
        <v>53</v>
      </c>
      <c r="H106" s="127">
        <v>1</v>
      </c>
      <c r="I106" s="29"/>
      <c r="J106" s="32"/>
      <c r="K106" s="32"/>
      <c r="L106" s="33">
        <v>10</v>
      </c>
      <c r="M106" s="33"/>
      <c r="N106" s="33"/>
    </row>
    <row r="107" spans="1:14" ht="101.25" customHeight="1">
      <c r="A107" s="28"/>
      <c r="B107" s="28"/>
      <c r="C107" s="28"/>
      <c r="D107" s="43" t="s">
        <v>562</v>
      </c>
      <c r="E107" s="128" t="str">
        <f>VLOOKUP(D107,'KHO TNJ'!$B$6:$C1058,2,FALSE)</f>
        <v>CX1NOA0465</v>
      </c>
      <c r="F107" s="43"/>
      <c r="G107" s="129" t="s">
        <v>53</v>
      </c>
      <c r="H107" s="130">
        <v>0</v>
      </c>
      <c r="I107" s="29"/>
      <c r="J107" s="32"/>
      <c r="K107" s="32"/>
      <c r="L107" s="33">
        <v>4</v>
      </c>
      <c r="M107" s="33"/>
      <c r="N107" s="33"/>
    </row>
    <row r="108" spans="1:14" ht="123.75" customHeight="1">
      <c r="A108" s="28"/>
      <c r="B108" s="28"/>
      <c r="C108" s="28"/>
      <c r="D108" s="43" t="s">
        <v>563</v>
      </c>
      <c r="E108" s="128" t="str">
        <f>VLOOKUP(D108,'KHO TNJ'!$B$6:$C1058,2,FALSE)</f>
        <v>CX1NOA0644</v>
      </c>
      <c r="F108" s="43"/>
      <c r="G108" s="129" t="s">
        <v>53</v>
      </c>
      <c r="H108" s="130">
        <v>1</v>
      </c>
      <c r="I108" s="29"/>
      <c r="J108" s="32"/>
      <c r="K108" s="32"/>
      <c r="L108" s="33"/>
      <c r="M108" s="33"/>
      <c r="N108" s="33"/>
    </row>
    <row r="109" spans="1:14" ht="105" customHeight="1">
      <c r="A109" s="28"/>
      <c r="B109" s="28"/>
      <c r="C109" s="28"/>
      <c r="D109" s="28" t="s">
        <v>556</v>
      </c>
      <c r="E109" s="29" t="str">
        <f>VLOOKUP(D109,'KHO TNJ'!$B$6:$C1058,2,FALSE)</f>
        <v>CX1NOA0468</v>
      </c>
      <c r="F109" s="28"/>
      <c r="G109" s="31" t="s">
        <v>53</v>
      </c>
      <c r="H109" s="37">
        <v>1</v>
      </c>
      <c r="I109" s="29"/>
      <c r="J109" s="32"/>
      <c r="K109" s="32"/>
      <c r="L109" s="33"/>
      <c r="M109" s="33"/>
      <c r="N109" s="33"/>
    </row>
    <row r="110" spans="1:14" ht="111.75" customHeight="1">
      <c r="A110" s="28"/>
      <c r="B110" s="28"/>
      <c r="C110" s="28"/>
      <c r="D110" s="28" t="s">
        <v>180</v>
      </c>
      <c r="E110" s="29" t="str">
        <f>VLOOKUP(D110,'KHO TNJ'!$B$6:$C1058,2,FALSE)</f>
        <v>CX1NOA0278</v>
      </c>
      <c r="F110" s="28"/>
      <c r="G110" s="31" t="s">
        <v>53</v>
      </c>
      <c r="H110" s="127">
        <v>4</v>
      </c>
      <c r="I110" s="29"/>
      <c r="J110" s="32"/>
      <c r="K110" s="32"/>
      <c r="L110" s="33">
        <v>8</v>
      </c>
      <c r="M110" s="33"/>
      <c r="N110" s="33"/>
    </row>
    <row r="111" spans="1:14" ht="111.75" customHeight="1">
      <c r="A111" s="28"/>
      <c r="B111" s="28"/>
      <c r="C111" s="28"/>
      <c r="D111" s="28" t="s">
        <v>71</v>
      </c>
      <c r="E111" s="29" t="str">
        <f>VLOOKUP(D111,'KHO TNJ'!$B$6:$C1058,2,FALSE)</f>
        <v>CX1NOA0455</v>
      </c>
      <c r="F111" s="28"/>
      <c r="G111" s="31" t="s">
        <v>53</v>
      </c>
      <c r="H111" s="127">
        <v>6</v>
      </c>
      <c r="I111" s="29"/>
      <c r="J111" s="32"/>
      <c r="K111" s="32"/>
      <c r="L111" s="33">
        <v>36</v>
      </c>
      <c r="M111" s="33"/>
      <c r="N111" s="33"/>
    </row>
    <row r="112" spans="1:14" ht="111.75" customHeight="1">
      <c r="A112" s="28"/>
      <c r="B112" s="28"/>
      <c r="C112" s="28"/>
      <c r="D112" s="28" t="s">
        <v>62</v>
      </c>
      <c r="E112" s="29" t="str">
        <f>VLOOKUP(D112,'KHO TNJ'!$B$6:$C1058,2,FALSE)</f>
        <v>CX1NOA0178</v>
      </c>
      <c r="F112" s="28"/>
      <c r="G112" s="31" t="s">
        <v>53</v>
      </c>
      <c r="H112" s="127">
        <v>8</v>
      </c>
      <c r="I112" s="29"/>
      <c r="J112" s="32"/>
      <c r="K112" s="32"/>
      <c r="L112" s="33">
        <v>56</v>
      </c>
      <c r="M112" s="33"/>
      <c r="N112" s="33"/>
    </row>
    <row r="113" spans="1:14" ht="127.5" customHeight="1">
      <c r="A113" s="28"/>
      <c r="B113" s="28"/>
      <c r="C113" s="28"/>
      <c r="D113" s="28" t="s">
        <v>61</v>
      </c>
      <c r="E113" s="29" t="str">
        <f>VLOOKUP(D113,'KHO TNJ'!$B$6:$C1058,2,FALSE)</f>
        <v>CX1NOA0001</v>
      </c>
      <c r="F113" s="28"/>
      <c r="G113" s="31" t="s">
        <v>53</v>
      </c>
      <c r="H113" s="37">
        <v>6</v>
      </c>
      <c r="I113" s="29"/>
      <c r="J113" s="32"/>
      <c r="K113" s="32"/>
      <c r="L113" s="33">
        <v>48</v>
      </c>
      <c r="M113" s="33"/>
      <c r="N113" s="33"/>
    </row>
    <row r="114" spans="1:14" ht="100.5" customHeight="1">
      <c r="A114" s="28"/>
      <c r="B114" s="28"/>
      <c r="C114" s="28"/>
      <c r="D114" s="28" t="s">
        <v>158</v>
      </c>
      <c r="E114" s="29" t="str">
        <f>VLOOKUP(D114,'KHO TNJ'!$B$6:$C1058,2,FALSE)</f>
        <v>CX1NOA0081</v>
      </c>
      <c r="F114" s="28"/>
      <c r="G114" s="31" t="s">
        <v>53</v>
      </c>
      <c r="H114" s="127">
        <v>4</v>
      </c>
      <c r="I114" s="29"/>
      <c r="J114" s="32"/>
      <c r="K114" s="32"/>
      <c r="L114" s="33">
        <v>16</v>
      </c>
      <c r="M114" s="33"/>
      <c r="N114" s="33"/>
    </row>
    <row r="115" spans="1:14" ht="123" customHeight="1">
      <c r="A115" s="28"/>
      <c r="B115" s="28"/>
      <c r="C115" s="28"/>
      <c r="D115" s="28" t="s">
        <v>161</v>
      </c>
      <c r="E115" s="29" t="str">
        <f>VLOOKUP(D115,'KHO TNJ'!$B$6:$C1058,2,FALSE)</f>
        <v>CX1NOA0079</v>
      </c>
      <c r="F115" s="28"/>
      <c r="G115" s="31" t="s">
        <v>53</v>
      </c>
      <c r="H115" s="37">
        <v>1</v>
      </c>
      <c r="I115" s="29"/>
      <c r="J115" s="32"/>
      <c r="K115" s="32"/>
      <c r="L115" s="33">
        <v>10</v>
      </c>
      <c r="M115" s="33"/>
      <c r="N115" s="33"/>
    </row>
    <row r="116" spans="1:14" ht="123" customHeight="1">
      <c r="A116" s="28"/>
      <c r="B116" s="28"/>
      <c r="C116" s="28"/>
      <c r="D116" s="28" t="s">
        <v>165</v>
      </c>
      <c r="E116" s="29" t="str">
        <f>VLOOKUP(D116,'KHO TNJ'!$B$6:$C1058,2,FALSE)</f>
        <v>CX1NOA0235</v>
      </c>
      <c r="F116" s="28"/>
      <c r="G116" s="31" t="s">
        <v>53</v>
      </c>
      <c r="H116" s="127">
        <v>1</v>
      </c>
      <c r="I116" s="29"/>
      <c r="J116" s="32"/>
      <c r="K116" s="32"/>
      <c r="L116" s="33">
        <v>10</v>
      </c>
      <c r="M116" s="33"/>
      <c r="N116" s="33"/>
    </row>
    <row r="117" spans="1:14" ht="123" customHeight="1">
      <c r="A117" s="28"/>
      <c r="B117" s="28"/>
      <c r="C117" s="28"/>
      <c r="D117" s="28" t="s">
        <v>566</v>
      </c>
      <c r="E117" s="29" t="str">
        <f>VLOOKUP(D117,'KHO TNJ'!$B$6:$C1058,2,FALSE)</f>
        <v>CX1NOA0345</v>
      </c>
      <c r="F117" s="28"/>
      <c r="G117" s="31" t="s">
        <v>53</v>
      </c>
      <c r="H117" s="127">
        <v>1</v>
      </c>
      <c r="I117" s="29"/>
      <c r="J117" s="32"/>
      <c r="K117" s="32"/>
      <c r="L117" s="33">
        <v>10</v>
      </c>
      <c r="M117" s="33"/>
      <c r="N117" s="33"/>
    </row>
    <row r="118" spans="1:14" ht="123" customHeight="1">
      <c r="A118" s="28"/>
      <c r="B118" s="28"/>
      <c r="C118" s="28"/>
      <c r="D118" s="28" t="s">
        <v>567</v>
      </c>
      <c r="E118" s="29" t="str">
        <f>VLOOKUP(D118,'KHO TNJ'!$B$6:$C1058,2,FALSE)</f>
        <v>CX1PLY0306</v>
      </c>
      <c r="F118" s="28"/>
      <c r="G118" s="31" t="s">
        <v>53</v>
      </c>
      <c r="H118" s="127">
        <v>1</v>
      </c>
      <c r="I118" s="29"/>
      <c r="J118" s="32"/>
      <c r="K118" s="32"/>
      <c r="L118" s="33">
        <v>10</v>
      </c>
      <c r="M118" s="33"/>
      <c r="N118" s="33"/>
    </row>
    <row r="119" spans="1:14" ht="123" customHeight="1">
      <c r="A119" s="28"/>
      <c r="B119" s="28"/>
      <c r="C119" s="28"/>
      <c r="D119" s="28" t="s">
        <v>568</v>
      </c>
      <c r="E119" s="29" t="str">
        <f>VLOOKUP(D119,'KHO TNJ'!$B$6:$C1058,2,FALSE)</f>
        <v>CX1NOA0646</v>
      </c>
      <c r="F119" s="28"/>
      <c r="G119" s="31" t="s">
        <v>53</v>
      </c>
      <c r="H119" s="127">
        <v>1</v>
      </c>
      <c r="I119" s="29"/>
      <c r="J119" s="32"/>
      <c r="K119" s="32"/>
      <c r="L119" s="33"/>
      <c r="M119" s="33"/>
      <c r="N119" s="33"/>
    </row>
    <row r="120" spans="1:14" ht="123" customHeight="1">
      <c r="A120" s="28"/>
      <c r="B120" s="28"/>
      <c r="C120" s="28"/>
      <c r="D120" s="28" t="s">
        <v>599</v>
      </c>
      <c r="E120" s="37">
        <v>703</v>
      </c>
      <c r="F120" s="28"/>
      <c r="G120" s="31" t="s">
        <v>53</v>
      </c>
      <c r="H120" s="29">
        <v>1</v>
      </c>
      <c r="I120" s="36"/>
      <c r="J120" s="29"/>
      <c r="K120" s="37"/>
      <c r="L120" s="38">
        <v>10</v>
      </c>
      <c r="M120" s="38"/>
      <c r="N120" s="38"/>
    </row>
    <row r="121" spans="1:14" ht="123" customHeight="1">
      <c r="A121" s="28"/>
      <c r="B121" s="28"/>
      <c r="C121" s="28"/>
      <c r="D121" s="28" t="s">
        <v>600</v>
      </c>
      <c r="E121" s="37">
        <v>700</v>
      </c>
      <c r="F121" s="28"/>
      <c r="G121" s="31" t="s">
        <v>53</v>
      </c>
      <c r="H121" s="29">
        <v>1</v>
      </c>
      <c r="I121" s="36"/>
      <c r="J121" s="29"/>
      <c r="K121" s="37"/>
      <c r="L121" s="38">
        <v>10</v>
      </c>
      <c r="M121" s="38"/>
      <c r="N121" s="38"/>
    </row>
    <row r="122" spans="1:14" ht="123" customHeight="1">
      <c r="A122" s="28"/>
      <c r="B122" s="28"/>
      <c r="C122" s="28"/>
      <c r="D122" s="28" t="s">
        <v>570</v>
      </c>
      <c r="E122" s="37">
        <v>702</v>
      </c>
      <c r="F122" s="28"/>
      <c r="G122" s="31" t="s">
        <v>53</v>
      </c>
      <c r="H122" s="29">
        <v>1</v>
      </c>
      <c r="I122" s="36"/>
      <c r="J122" s="29"/>
      <c r="K122" s="37"/>
      <c r="L122" s="38">
        <v>10</v>
      </c>
      <c r="M122" s="38"/>
      <c r="N122" s="38"/>
    </row>
    <row r="123" spans="1:14" ht="123" customHeight="1">
      <c r="A123" s="28"/>
      <c r="B123" s="28"/>
      <c r="C123" s="28"/>
      <c r="D123" s="28"/>
      <c r="E123" s="39"/>
      <c r="F123" s="28"/>
      <c r="G123" s="28"/>
      <c r="H123" s="29"/>
      <c r="I123" s="39"/>
      <c r="J123" s="29"/>
      <c r="K123" s="37"/>
      <c r="L123" s="38"/>
      <c r="M123" s="38"/>
      <c r="N123" s="38"/>
    </row>
    <row r="124" spans="1:14" ht="123" customHeight="1">
      <c r="A124" s="28"/>
      <c r="B124" s="28"/>
      <c r="C124" s="28"/>
      <c r="D124" s="28"/>
      <c r="E124" s="39"/>
      <c r="F124" s="28"/>
      <c r="G124" s="28"/>
      <c r="H124" s="29"/>
      <c r="I124" s="39"/>
      <c r="J124" s="29"/>
      <c r="K124" s="37"/>
      <c r="L124" s="38"/>
      <c r="M124" s="38"/>
      <c r="N124" s="38"/>
    </row>
    <row r="125" spans="1:14" ht="123" customHeight="1">
      <c r="A125" s="28"/>
      <c r="B125" s="28"/>
      <c r="C125" s="28"/>
      <c r="D125" s="28"/>
      <c r="E125" s="39"/>
      <c r="F125" s="28"/>
      <c r="G125" s="28"/>
      <c r="H125" s="29"/>
      <c r="I125" s="40"/>
      <c r="J125" s="29"/>
      <c r="K125" s="37"/>
      <c r="L125" s="38"/>
      <c r="M125" s="38"/>
      <c r="N125" s="38"/>
    </row>
    <row r="126" spans="1:14" ht="123" customHeight="1">
      <c r="A126" s="28"/>
      <c r="B126" s="28"/>
      <c r="C126" s="28"/>
      <c r="D126" s="28"/>
      <c r="E126" s="39"/>
      <c r="F126" s="28"/>
      <c r="G126" s="28"/>
      <c r="H126" s="29"/>
      <c r="I126" s="40"/>
      <c r="J126" s="29"/>
      <c r="K126" s="37"/>
      <c r="L126" s="38"/>
      <c r="M126" s="38"/>
      <c r="N126" s="38"/>
    </row>
    <row r="127" spans="1:14" ht="123" customHeight="1">
      <c r="A127" s="28"/>
      <c r="B127" s="28"/>
      <c r="C127" s="28"/>
      <c r="D127" s="28"/>
      <c r="E127" s="39"/>
      <c r="F127" s="28"/>
      <c r="G127" s="28"/>
      <c r="H127" s="29"/>
      <c r="I127" s="39"/>
      <c r="J127" s="29"/>
      <c r="K127" s="37"/>
      <c r="L127" s="38"/>
      <c r="M127" s="38"/>
      <c r="N127" s="38"/>
    </row>
    <row r="128" spans="1:14" ht="123" customHeight="1">
      <c r="A128" s="28"/>
      <c r="B128" s="28"/>
      <c r="C128" s="28"/>
      <c r="D128" s="28"/>
      <c r="E128" s="39"/>
      <c r="F128" s="28"/>
      <c r="G128" s="28"/>
      <c r="H128" s="29"/>
      <c r="I128" s="39"/>
      <c r="J128" s="29"/>
      <c r="K128" s="37"/>
      <c r="L128" s="38"/>
      <c r="M128" s="38"/>
      <c r="N128" s="38"/>
    </row>
    <row r="129" spans="1:14" ht="30" customHeight="1">
      <c r="A129" s="263" t="s">
        <v>215</v>
      </c>
      <c r="B129" s="233"/>
      <c r="C129" s="233"/>
      <c r="D129" s="233"/>
      <c r="E129" s="233"/>
      <c r="F129" s="233"/>
      <c r="G129" s="233"/>
      <c r="H129" s="233"/>
      <c r="I129" s="233"/>
      <c r="J129" s="233"/>
      <c r="K129" s="234"/>
      <c r="L129" s="47"/>
      <c r="M129" s="47"/>
      <c r="N129" s="47"/>
    </row>
    <row r="130" spans="1:14" ht="26.25">
      <c r="A130" s="254" t="s">
        <v>219</v>
      </c>
      <c r="B130" s="233"/>
      <c r="C130" s="233"/>
      <c r="D130" s="233"/>
      <c r="E130" s="233"/>
      <c r="F130" s="233"/>
      <c r="G130" s="233"/>
      <c r="H130" s="233"/>
      <c r="I130" s="233"/>
      <c r="J130" s="233"/>
      <c r="K130" s="234"/>
      <c r="L130" s="48"/>
      <c r="M130" s="48"/>
      <c r="N130" s="48"/>
    </row>
    <row r="131" spans="1:14" ht="76.5">
      <c r="A131" s="49"/>
      <c r="B131" s="50" t="s">
        <v>220</v>
      </c>
      <c r="C131" s="50" t="s">
        <v>221</v>
      </c>
      <c r="D131" s="50" t="s">
        <v>35</v>
      </c>
      <c r="E131" s="51" t="s">
        <v>223</v>
      </c>
      <c r="F131" s="50" t="s">
        <v>224</v>
      </c>
      <c r="G131" s="50" t="s">
        <v>225</v>
      </c>
      <c r="H131" s="50" t="s">
        <v>226</v>
      </c>
      <c r="I131" s="50" t="s">
        <v>228</v>
      </c>
      <c r="J131" s="50" t="s">
        <v>229</v>
      </c>
      <c r="K131" s="52" t="s">
        <v>230</v>
      </c>
      <c r="L131" s="50" t="s">
        <v>231</v>
      </c>
      <c r="M131" s="53"/>
      <c r="N131" s="53"/>
    </row>
    <row r="132" spans="1:14" ht="20.25">
      <c r="A132" s="261" t="s">
        <v>232</v>
      </c>
      <c r="B132" s="233"/>
      <c r="C132" s="233"/>
      <c r="D132" s="233"/>
      <c r="E132" s="233"/>
      <c r="F132" s="233"/>
      <c r="G132" s="233"/>
      <c r="H132" s="233"/>
      <c r="I132" s="233"/>
      <c r="J132" s="233"/>
      <c r="K132" s="234"/>
      <c r="L132" s="54"/>
      <c r="M132" s="54"/>
      <c r="N132" s="54"/>
    </row>
    <row r="133" spans="1:14" ht="99" customHeight="1">
      <c r="A133" s="264"/>
      <c r="B133" s="28">
        <v>1</v>
      </c>
      <c r="C133" s="28" t="s">
        <v>236</v>
      </c>
      <c r="D133" s="28" t="str">
        <f t="array" ref="D133">IF(C133="","",IFERROR(INDEX('KHO TNJ'!$C$6:$C1058,MATCH(C133,'KHO TNJ'!$B$6:$B1058,0)),"#N/A"))</f>
        <v>CX1LOC0016</v>
      </c>
      <c r="E133" s="39"/>
      <c r="F133" s="28" t="s">
        <v>238</v>
      </c>
      <c r="G133" s="28">
        <v>0.05</v>
      </c>
      <c r="H133" s="28">
        <v>5</v>
      </c>
      <c r="I133" s="40">
        <f t="shared" ref="I133:I137" si="0">$G133*$H133/100</f>
        <v>2.5000000000000001E-3</v>
      </c>
      <c r="J133" s="56">
        <f t="shared" ref="J133:J137" si="1">$G133+$I133</f>
        <v>5.2500000000000005E-2</v>
      </c>
      <c r="K133" s="57">
        <f>($G133+$I133)*THONG_TIN_CHUNG!B$15</f>
        <v>0.52500000000000002</v>
      </c>
      <c r="L133" s="58">
        <v>0</v>
      </c>
      <c r="M133" s="59"/>
      <c r="N133" s="59"/>
    </row>
    <row r="134" spans="1:14" ht="99.75" customHeight="1">
      <c r="A134" s="250"/>
      <c r="B134" s="28">
        <v>2</v>
      </c>
      <c r="C134" s="28" t="s">
        <v>241</v>
      </c>
      <c r="D134" s="28" t="str">
        <f t="array" ref="D134">IF(C134="","",IFERROR(INDEX('KHO TNJ'!$C$6:$C1058,MATCH(C134,'KHO TNJ'!$B$6:$B1058,0)),"#N/A"))</f>
        <v>CX2LOC0155</v>
      </c>
      <c r="E134" s="39"/>
      <c r="F134" s="28" t="s">
        <v>238</v>
      </c>
      <c r="G134" s="28">
        <v>0.05</v>
      </c>
      <c r="H134" s="28">
        <v>5</v>
      </c>
      <c r="I134" s="40">
        <f t="shared" si="0"/>
        <v>2.5000000000000001E-3</v>
      </c>
      <c r="J134" s="56">
        <f t="shared" si="1"/>
        <v>5.2500000000000005E-2</v>
      </c>
      <c r="K134" s="57">
        <f>($G134+$I134)*THONG_TIN_CHUNG!B$15</f>
        <v>0.52500000000000002</v>
      </c>
      <c r="L134" s="58">
        <v>0</v>
      </c>
      <c r="M134" s="59"/>
      <c r="N134" s="59"/>
    </row>
    <row r="135" spans="1:14" ht="99.75" customHeight="1">
      <c r="A135" s="250"/>
      <c r="B135" s="28">
        <v>3</v>
      </c>
      <c r="C135" s="28" t="s">
        <v>245</v>
      </c>
      <c r="D135" s="28" t="str">
        <f t="array" ref="D135">IF(C135="","",IFERROR(INDEX('KHO TNJ'!$C$6:$C1058,MATCH(C135,'KHO TNJ'!$B$6:$B1058,0)),"#N/A"))</f>
        <v>CX1NOA0031</v>
      </c>
      <c r="E135" s="39"/>
      <c r="F135" s="28" t="s">
        <v>53</v>
      </c>
      <c r="G135" s="28">
        <v>0</v>
      </c>
      <c r="H135" s="28">
        <v>5</v>
      </c>
      <c r="I135" s="40">
        <f t="shared" si="0"/>
        <v>0</v>
      </c>
      <c r="J135" s="56">
        <f t="shared" si="1"/>
        <v>0</v>
      </c>
      <c r="K135" s="57">
        <f>($G135+$I135)*THONG_TIN_CHUNG!B$15</f>
        <v>0</v>
      </c>
      <c r="L135" s="58">
        <v>0</v>
      </c>
      <c r="M135" s="59"/>
      <c r="N135" s="59"/>
    </row>
    <row r="136" spans="1:14" ht="96.75" customHeight="1">
      <c r="A136" s="250"/>
      <c r="B136" s="28">
        <v>4</v>
      </c>
      <c r="C136" s="28" t="s">
        <v>248</v>
      </c>
      <c r="D136" s="28" t="str">
        <f t="array" ref="D136">IF(C136="","",IFERROR(INDEX('KHO TNJ'!$C$6:$C1058,MATCH(C136,'KHO TNJ'!$B$6:$B1058,0)),"#N/A"))</f>
        <v>CX1HDU0032</v>
      </c>
      <c r="E136" s="39"/>
      <c r="F136" s="28" t="s">
        <v>53</v>
      </c>
      <c r="G136" s="28">
        <v>0</v>
      </c>
      <c r="H136" s="28">
        <v>5</v>
      </c>
      <c r="I136" s="40">
        <f t="shared" si="0"/>
        <v>0</v>
      </c>
      <c r="J136" s="56">
        <f t="shared" si="1"/>
        <v>0</v>
      </c>
      <c r="K136" s="57">
        <f>($G136+$I136)*THONG_TIN_CHUNG!B$15</f>
        <v>0</v>
      </c>
      <c r="L136" s="58">
        <v>0</v>
      </c>
      <c r="M136" s="59"/>
      <c r="N136" s="59"/>
    </row>
    <row r="137" spans="1:14" ht="89.25" customHeight="1">
      <c r="A137" s="250"/>
      <c r="B137" s="28">
        <v>5</v>
      </c>
      <c r="C137" s="28" t="s">
        <v>249</v>
      </c>
      <c r="D137" s="28" t="str">
        <f t="array" ref="D137">IF(C137="","",IFERROR(INDEX('KHO TNJ'!$C$6:$C1058,MATCH(C137,'KHO TNJ'!$B$6:$B1058,0)),"#N/A"))</f>
        <v>#N/A</v>
      </c>
      <c r="E137" s="39"/>
      <c r="F137" s="28" t="s">
        <v>53</v>
      </c>
      <c r="G137" s="28">
        <v>0</v>
      </c>
      <c r="H137" s="28">
        <v>5</v>
      </c>
      <c r="I137" s="40">
        <f t="shared" si="0"/>
        <v>0</v>
      </c>
      <c r="J137" s="56">
        <f t="shared" si="1"/>
        <v>0</v>
      </c>
      <c r="K137" s="57">
        <f>($G137+$I137)*THONG_TIN_CHUNG!B$15</f>
        <v>0</v>
      </c>
      <c r="L137" s="58">
        <v>0</v>
      </c>
      <c r="M137" s="59"/>
      <c r="N137" s="59"/>
    </row>
    <row r="138" spans="1:14" ht="71.25" customHeight="1">
      <c r="A138" s="250"/>
      <c r="B138" s="28"/>
      <c r="C138" s="61"/>
      <c r="D138" s="28"/>
      <c r="E138" s="39"/>
      <c r="F138" s="28"/>
      <c r="G138" s="28"/>
      <c r="H138" s="28"/>
      <c r="I138" s="40"/>
      <c r="J138" s="56"/>
      <c r="K138" s="57">
        <f>($G138+$I138)*THONG_TIN_CHUNG!B$15</f>
        <v>0</v>
      </c>
      <c r="L138" s="58">
        <v>0</v>
      </c>
      <c r="M138" s="59"/>
      <c r="N138" s="59"/>
    </row>
    <row r="139" spans="1:14" ht="128.25" customHeight="1">
      <c r="A139" s="250"/>
      <c r="B139" s="28">
        <v>7</v>
      </c>
      <c r="C139" s="28" t="s">
        <v>252</v>
      </c>
      <c r="D139" s="28" t="str">
        <f t="array" ref="D139">IF(C139="","",IFERROR(INDEX('KHO TNJ'!$C$6:$C1058,MATCH(C139,'KHO TNJ'!$B$6:$B1058,0)),"#N/A"))</f>
        <v>CX1MQ#0154</v>
      </c>
      <c r="E139" s="39"/>
      <c r="F139" s="28" t="s">
        <v>253</v>
      </c>
      <c r="G139" s="28">
        <v>0</v>
      </c>
      <c r="H139" s="28">
        <v>5</v>
      </c>
      <c r="I139" s="40">
        <f t="shared" ref="I139:I142" si="2">$G139*$H139/100</f>
        <v>0</v>
      </c>
      <c r="J139" s="56">
        <f t="shared" ref="J139:J142" si="3">$G139+$I139</f>
        <v>0</v>
      </c>
      <c r="K139" s="57">
        <f>($G139+$I139)*THONG_TIN_CHUNG!B$15</f>
        <v>0</v>
      </c>
      <c r="L139" s="58">
        <v>0</v>
      </c>
      <c r="M139" s="59"/>
      <c r="N139" s="59"/>
    </row>
    <row r="140" spans="1:14" ht="96" customHeight="1">
      <c r="A140" s="250"/>
      <c r="B140" s="28">
        <v>8</v>
      </c>
      <c r="C140" s="28" t="s">
        <v>254</v>
      </c>
      <c r="D140" s="28" t="str">
        <f t="array" ref="D140">IF(C140="","",IFERROR(INDEX('KHO TNJ'!$C$6:$C1058,MATCH(C140,'KHO TNJ'!$B$6:$B1058,0)),"#N/A"))</f>
        <v>#N/A</v>
      </c>
      <c r="E140" s="39"/>
      <c r="F140" s="28" t="s">
        <v>255</v>
      </c>
      <c r="G140" s="28">
        <v>0</v>
      </c>
      <c r="H140" s="28">
        <v>5</v>
      </c>
      <c r="I140" s="40">
        <f t="shared" si="2"/>
        <v>0</v>
      </c>
      <c r="J140" s="56">
        <f t="shared" si="3"/>
        <v>0</v>
      </c>
      <c r="K140" s="57">
        <f>($G140+$I140)*THONG_TIN_CHUNG!B$15</f>
        <v>0</v>
      </c>
      <c r="L140" s="58">
        <v>0</v>
      </c>
      <c r="M140" s="59"/>
      <c r="N140" s="59"/>
    </row>
    <row r="141" spans="1:14" ht="114.75" customHeight="1">
      <c r="A141" s="250"/>
      <c r="B141" s="28">
        <v>9</v>
      </c>
      <c r="C141" s="28" t="s">
        <v>256</v>
      </c>
      <c r="D141" s="28" t="str">
        <f t="array" ref="D141">IF(C141="","",IFERROR(INDEX('KHO TNJ'!$C$6:$C1058,MATCH(C141,'KHO TNJ'!$B$6:$B1058,0)),"#N/A"))</f>
        <v>CX1NOA0371</v>
      </c>
      <c r="E141" s="39"/>
      <c r="F141" s="28" t="s">
        <v>255</v>
      </c>
      <c r="G141" s="28">
        <v>0.03</v>
      </c>
      <c r="H141" s="28">
        <v>5</v>
      </c>
      <c r="I141" s="40">
        <f t="shared" si="2"/>
        <v>1.5E-3</v>
      </c>
      <c r="J141" s="56">
        <f t="shared" si="3"/>
        <v>3.15E-2</v>
      </c>
      <c r="K141" s="57">
        <f>($G141+$I141)*THONG_TIN_CHUNG!B$15</f>
        <v>0.315</v>
      </c>
      <c r="L141" s="58">
        <v>0</v>
      </c>
      <c r="M141" s="59"/>
      <c r="N141" s="59"/>
    </row>
    <row r="142" spans="1:14" ht="96.75" customHeight="1">
      <c r="A142" s="251"/>
      <c r="B142" s="28">
        <v>10</v>
      </c>
      <c r="C142" s="28" t="s">
        <v>257</v>
      </c>
      <c r="D142" s="28" t="str">
        <f t="array" ref="D142">IF(C142="","",IFERROR(INDEX('KHO TNJ'!$C$6:$C1058,MATCH(C142,'KHO TNJ'!$B$6:$B1058,0)),"#N/A"))</f>
        <v>#N/A</v>
      </c>
      <c r="E142" s="39"/>
      <c r="F142" s="28" t="s">
        <v>255</v>
      </c>
      <c r="G142" s="28">
        <v>0</v>
      </c>
      <c r="H142" s="28">
        <v>5</v>
      </c>
      <c r="I142" s="40">
        <f t="shared" si="2"/>
        <v>0</v>
      </c>
      <c r="J142" s="56">
        <f t="shared" si="3"/>
        <v>0</v>
      </c>
      <c r="K142" s="57">
        <f>($G142+$I142)*THONG_TIN_CHUNG!B$15</f>
        <v>0</v>
      </c>
      <c r="L142" s="58">
        <v>0</v>
      </c>
      <c r="M142" s="59"/>
      <c r="N142" s="59"/>
    </row>
    <row r="143" spans="1:14" ht="24" customHeight="1">
      <c r="A143" s="70" t="s">
        <v>258</v>
      </c>
      <c r="B143" s="70"/>
      <c r="C143" s="70"/>
      <c r="D143" s="70"/>
      <c r="E143" s="70"/>
      <c r="F143" s="70"/>
      <c r="G143" s="70"/>
      <c r="H143" s="70"/>
      <c r="I143" s="70"/>
      <c r="J143" s="262"/>
      <c r="K143" s="238"/>
      <c r="L143" s="238"/>
      <c r="M143" s="70"/>
      <c r="N143" s="70"/>
    </row>
    <row r="144" spans="1:14" ht="96.75" customHeight="1">
      <c r="B144" s="28">
        <v>1</v>
      </c>
      <c r="C144" s="71" t="s">
        <v>543</v>
      </c>
      <c r="D144" s="71" t="s">
        <v>596</v>
      </c>
      <c r="E144" s="73"/>
      <c r="F144" s="71" t="s">
        <v>53</v>
      </c>
      <c r="G144" s="71">
        <v>1</v>
      </c>
      <c r="H144" s="28">
        <v>0</v>
      </c>
      <c r="I144" s="40">
        <f t="shared" ref="I144:I201" si="4">$G144*$H144/100</f>
        <v>0</v>
      </c>
      <c r="J144" s="56">
        <f t="shared" ref="J144:J201" si="5">$G144+$I144</f>
        <v>1</v>
      </c>
      <c r="K144" s="57">
        <f>($G144+$I144)*THONG_TIN_CHUNG!B$15</f>
        <v>10</v>
      </c>
      <c r="L144" s="58">
        <v>10</v>
      </c>
      <c r="M144" s="59"/>
      <c r="N144" s="59"/>
    </row>
    <row r="145" spans="1:14" ht="96.75" customHeight="1">
      <c r="B145" s="28">
        <v>2</v>
      </c>
      <c r="C145" s="71" t="s">
        <v>544</v>
      </c>
      <c r="D145" s="71" t="s">
        <v>597</v>
      </c>
      <c r="E145" s="73"/>
      <c r="F145" s="71" t="s">
        <v>53</v>
      </c>
      <c r="G145" s="71">
        <v>1</v>
      </c>
      <c r="H145" s="28">
        <v>0</v>
      </c>
      <c r="I145" s="40">
        <f t="shared" si="4"/>
        <v>0</v>
      </c>
      <c r="J145" s="56">
        <f t="shared" si="5"/>
        <v>1</v>
      </c>
      <c r="K145" s="57">
        <f>($G145+$I145)*THONG_TIN_CHUNG!B$15</f>
        <v>10</v>
      </c>
      <c r="L145" s="58">
        <v>10</v>
      </c>
      <c r="M145" s="59"/>
      <c r="N145" s="59"/>
    </row>
    <row r="146" spans="1:14" ht="96.75" customHeight="1">
      <c r="B146" s="28">
        <v>3</v>
      </c>
      <c r="C146" s="79" t="s">
        <v>211</v>
      </c>
      <c r="D146" s="79" t="s">
        <v>311</v>
      </c>
      <c r="E146" s="80"/>
      <c r="F146" s="79" t="s">
        <v>53</v>
      </c>
      <c r="G146" s="79">
        <v>0</v>
      </c>
      <c r="H146" s="28">
        <v>5</v>
      </c>
      <c r="I146" s="40">
        <f t="shared" si="4"/>
        <v>0</v>
      </c>
      <c r="J146" s="56">
        <f t="shared" si="5"/>
        <v>0</v>
      </c>
      <c r="K146" s="57">
        <f>($G146+$I146)*THONG_TIN_CHUNG!B$15</f>
        <v>0</v>
      </c>
      <c r="L146" s="58">
        <v>0</v>
      </c>
      <c r="M146" s="59"/>
      <c r="N146" s="59"/>
    </row>
    <row r="147" spans="1:14" ht="96.75" customHeight="1">
      <c r="B147" s="28">
        <v>4</v>
      </c>
      <c r="C147" s="71" t="s">
        <v>542</v>
      </c>
      <c r="D147" s="71" t="s">
        <v>602</v>
      </c>
      <c r="E147" s="73"/>
      <c r="F147" s="71" t="s">
        <v>53</v>
      </c>
      <c r="G147" s="71">
        <v>2</v>
      </c>
      <c r="H147" s="28">
        <v>0</v>
      </c>
      <c r="I147" s="40">
        <f t="shared" si="4"/>
        <v>0</v>
      </c>
      <c r="J147" s="56">
        <f t="shared" si="5"/>
        <v>2</v>
      </c>
      <c r="K147" s="57">
        <f>($G147+$I147)*THONG_TIN_CHUNG!B$15</f>
        <v>20</v>
      </c>
      <c r="L147" s="58">
        <v>20</v>
      </c>
      <c r="M147" s="59"/>
      <c r="N147" s="59"/>
    </row>
    <row r="148" spans="1:14" ht="96.75" customHeight="1">
      <c r="B148" s="28">
        <v>5</v>
      </c>
      <c r="C148" s="71" t="s">
        <v>530</v>
      </c>
      <c r="D148" s="71" t="s">
        <v>605</v>
      </c>
      <c r="E148" s="73"/>
      <c r="F148" s="71" t="s">
        <v>53</v>
      </c>
      <c r="G148" s="71">
        <v>1</v>
      </c>
      <c r="H148" s="28">
        <v>5</v>
      </c>
      <c r="I148" s="40">
        <f t="shared" si="4"/>
        <v>0.05</v>
      </c>
      <c r="J148" s="56">
        <f t="shared" si="5"/>
        <v>1.05</v>
      </c>
      <c r="K148" s="57">
        <f>($G148+$I148)*THONG_TIN_CHUNG!B$15</f>
        <v>10.5</v>
      </c>
      <c r="L148" s="58">
        <v>10</v>
      </c>
      <c r="M148" s="59"/>
      <c r="N148" s="59"/>
    </row>
    <row r="149" spans="1:14" ht="96.75" customHeight="1">
      <c r="B149" s="28">
        <v>6</v>
      </c>
      <c r="C149" s="71" t="s">
        <v>554</v>
      </c>
      <c r="D149" s="71" t="s">
        <v>606</v>
      </c>
      <c r="E149" s="73"/>
      <c r="F149" s="71" t="s">
        <v>53</v>
      </c>
      <c r="G149" s="71">
        <v>1</v>
      </c>
      <c r="H149" s="28">
        <v>5</v>
      </c>
      <c r="I149" s="40">
        <f t="shared" si="4"/>
        <v>0.05</v>
      </c>
      <c r="J149" s="56">
        <f t="shared" si="5"/>
        <v>1.05</v>
      </c>
      <c r="K149" s="57">
        <f>($G149+$I149)*THONG_TIN_CHUNG!B$15</f>
        <v>10.5</v>
      </c>
      <c r="L149" s="77">
        <f>4-2</f>
        <v>2</v>
      </c>
      <c r="M149" s="78"/>
      <c r="N149" s="78"/>
    </row>
    <row r="150" spans="1:14" ht="96.75" customHeight="1">
      <c r="B150" s="28">
        <v>7</v>
      </c>
      <c r="C150" s="71" t="s">
        <v>559</v>
      </c>
      <c r="D150" s="71" t="s">
        <v>607</v>
      </c>
      <c r="E150" s="73"/>
      <c r="F150" s="71" t="s">
        <v>53</v>
      </c>
      <c r="G150" s="71">
        <v>4</v>
      </c>
      <c r="H150" s="28">
        <v>5</v>
      </c>
      <c r="I150" s="40">
        <f t="shared" si="4"/>
        <v>0.2</v>
      </c>
      <c r="J150" s="56">
        <f t="shared" si="5"/>
        <v>4.2</v>
      </c>
      <c r="K150" s="57">
        <f>($G150+$I150)*THONG_TIN_CHUNG!B$15</f>
        <v>42</v>
      </c>
      <c r="L150" s="58">
        <v>40</v>
      </c>
      <c r="M150" s="59"/>
      <c r="N150" s="59"/>
    </row>
    <row r="151" spans="1:14" ht="96.75" customHeight="1">
      <c r="B151" s="28">
        <v>8</v>
      </c>
      <c r="C151" s="71" t="s">
        <v>558</v>
      </c>
      <c r="D151" s="71" t="s">
        <v>612</v>
      </c>
      <c r="E151" s="73"/>
      <c r="F151" s="71" t="s">
        <v>53</v>
      </c>
      <c r="G151" s="71">
        <v>3</v>
      </c>
      <c r="H151" s="28">
        <v>5</v>
      </c>
      <c r="I151" s="40">
        <f t="shared" si="4"/>
        <v>0.15</v>
      </c>
      <c r="J151" s="56">
        <f t="shared" si="5"/>
        <v>3.15</v>
      </c>
      <c r="K151" s="57">
        <f>($G151+$I151)*THONG_TIN_CHUNG!B$15</f>
        <v>31.5</v>
      </c>
      <c r="L151" s="58">
        <v>30</v>
      </c>
      <c r="M151" s="59"/>
      <c r="N151" s="59"/>
    </row>
    <row r="152" spans="1:14" ht="96.75" customHeight="1">
      <c r="B152" s="28">
        <v>9</v>
      </c>
      <c r="C152" s="71" t="s">
        <v>150</v>
      </c>
      <c r="D152" s="71" t="s">
        <v>266</v>
      </c>
      <c r="E152" s="73"/>
      <c r="F152" s="71" t="s">
        <v>53</v>
      </c>
      <c r="G152" s="71">
        <v>2</v>
      </c>
      <c r="H152" s="28">
        <v>5</v>
      </c>
      <c r="I152" s="40">
        <f t="shared" si="4"/>
        <v>0.1</v>
      </c>
      <c r="J152" s="56">
        <f t="shared" si="5"/>
        <v>2.1</v>
      </c>
      <c r="K152" s="57">
        <f>($G152+$I152)*THONG_TIN_CHUNG!B$15</f>
        <v>21</v>
      </c>
      <c r="L152" s="58">
        <v>20</v>
      </c>
      <c r="M152" s="59"/>
      <c r="N152" s="59"/>
    </row>
    <row r="153" spans="1:14" ht="96.75" customHeight="1">
      <c r="B153" s="28">
        <v>10</v>
      </c>
      <c r="C153" s="79" t="s">
        <v>582</v>
      </c>
      <c r="D153" s="79" t="s">
        <v>615</v>
      </c>
      <c r="E153" s="80"/>
      <c r="F153" s="79" t="s">
        <v>53</v>
      </c>
      <c r="G153" s="79">
        <v>0</v>
      </c>
      <c r="H153" s="28">
        <v>5</v>
      </c>
      <c r="I153" s="40">
        <f t="shared" si="4"/>
        <v>0</v>
      </c>
      <c r="J153" s="56">
        <f t="shared" si="5"/>
        <v>0</v>
      </c>
      <c r="K153" s="57">
        <f>($G153+$I153)*THONG_TIN_CHUNG!B$15</f>
        <v>0</v>
      </c>
      <c r="L153" s="58">
        <v>0</v>
      </c>
      <c r="M153" s="59"/>
      <c r="N153" s="59"/>
    </row>
    <row r="154" spans="1:14" ht="96.75" customHeight="1">
      <c r="B154" s="28">
        <v>11</v>
      </c>
      <c r="C154" s="71" t="s">
        <v>88</v>
      </c>
      <c r="D154" s="71" t="s">
        <v>341</v>
      </c>
      <c r="E154" s="73"/>
      <c r="F154" s="71" t="s">
        <v>53</v>
      </c>
      <c r="G154" s="71">
        <v>4</v>
      </c>
      <c r="H154" s="28">
        <v>5</v>
      </c>
      <c r="I154" s="40">
        <f t="shared" si="4"/>
        <v>0.2</v>
      </c>
      <c r="J154" s="56">
        <f t="shared" si="5"/>
        <v>4.2</v>
      </c>
      <c r="K154" s="57">
        <f>($G154+$I154)*THONG_TIN_CHUNG!B$15</f>
        <v>42</v>
      </c>
      <c r="L154" s="58">
        <f>40-4</f>
        <v>36</v>
      </c>
      <c r="M154" s="59"/>
      <c r="N154" s="59"/>
    </row>
    <row r="155" spans="1:14" ht="96.75" customHeight="1">
      <c r="A155" s="146"/>
      <c r="B155" s="147">
        <v>12</v>
      </c>
      <c r="C155" s="148" t="s">
        <v>552</v>
      </c>
      <c r="D155" s="148" t="s">
        <v>616</v>
      </c>
      <c r="E155" s="149"/>
      <c r="F155" s="148" t="s">
        <v>53</v>
      </c>
      <c r="G155" s="148">
        <v>2</v>
      </c>
      <c r="H155" s="147">
        <v>5</v>
      </c>
      <c r="I155" s="150">
        <f t="shared" si="4"/>
        <v>0.1</v>
      </c>
      <c r="J155" s="151">
        <f t="shared" si="5"/>
        <v>2.1</v>
      </c>
      <c r="K155" s="152">
        <f>($G155+$I155)*THONG_TIN_CHUNG!B$15</f>
        <v>21</v>
      </c>
      <c r="L155" s="153">
        <f>15-14</f>
        <v>1</v>
      </c>
      <c r="M155" s="154"/>
      <c r="N155" s="154"/>
    </row>
    <row r="156" spans="1:14" ht="96.75" customHeight="1">
      <c r="B156" s="28">
        <v>13</v>
      </c>
      <c r="C156" s="71" t="s">
        <v>556</v>
      </c>
      <c r="D156" s="71" t="s">
        <v>618</v>
      </c>
      <c r="E156" s="73"/>
      <c r="F156" s="71" t="s">
        <v>53</v>
      </c>
      <c r="G156" s="71">
        <v>2</v>
      </c>
      <c r="H156" s="28">
        <v>0</v>
      </c>
      <c r="I156" s="40">
        <f t="shared" si="4"/>
        <v>0</v>
      </c>
      <c r="J156" s="56">
        <f t="shared" si="5"/>
        <v>2</v>
      </c>
      <c r="K156" s="57">
        <f>($G156+$I156)*THONG_TIN_CHUNG!B$15</f>
        <v>20</v>
      </c>
      <c r="L156" s="77" t="s">
        <v>664</v>
      </c>
      <c r="M156" s="78"/>
      <c r="N156" s="78"/>
    </row>
    <row r="157" spans="1:14" ht="96.75" customHeight="1">
      <c r="B157" s="28">
        <v>14</v>
      </c>
      <c r="C157" s="79" t="s">
        <v>550</v>
      </c>
      <c r="D157" s="79" t="s">
        <v>621</v>
      </c>
      <c r="E157" s="80"/>
      <c r="F157" s="79" t="s">
        <v>53</v>
      </c>
      <c r="G157" s="79">
        <v>0</v>
      </c>
      <c r="H157" s="28">
        <v>5</v>
      </c>
      <c r="I157" s="40">
        <f t="shared" si="4"/>
        <v>0</v>
      </c>
      <c r="J157" s="56">
        <f t="shared" si="5"/>
        <v>0</v>
      </c>
      <c r="K157" s="57">
        <f>($G157+$I157)*THONG_TIN_CHUNG!B$15</f>
        <v>0</v>
      </c>
      <c r="L157" s="58">
        <v>26</v>
      </c>
      <c r="M157" s="59"/>
      <c r="N157" s="59"/>
    </row>
    <row r="158" spans="1:14" ht="96.75" customHeight="1">
      <c r="B158" s="28">
        <v>15</v>
      </c>
      <c r="C158" s="71" t="s">
        <v>531</v>
      </c>
      <c r="D158" s="71" t="s">
        <v>623</v>
      </c>
      <c r="E158" s="73"/>
      <c r="F158" s="71" t="s">
        <v>53</v>
      </c>
      <c r="G158" s="71">
        <v>1</v>
      </c>
      <c r="H158" s="28">
        <v>0</v>
      </c>
      <c r="I158" s="40">
        <f t="shared" si="4"/>
        <v>0</v>
      </c>
      <c r="J158" s="56">
        <f t="shared" si="5"/>
        <v>1</v>
      </c>
      <c r="K158" s="57">
        <f>($G158+$I158)*THONG_TIN_CHUNG!B$15</f>
        <v>10</v>
      </c>
      <c r="L158" s="58">
        <v>10</v>
      </c>
      <c r="M158" s="59"/>
      <c r="N158" s="59"/>
    </row>
    <row r="159" spans="1:14" ht="96.75" customHeight="1">
      <c r="B159" s="28">
        <v>16</v>
      </c>
      <c r="C159" s="79" t="s">
        <v>624</v>
      </c>
      <c r="D159" s="79" t="s">
        <v>625</v>
      </c>
      <c r="E159" s="80"/>
      <c r="F159" s="79" t="s">
        <v>53</v>
      </c>
      <c r="G159" s="79">
        <v>0</v>
      </c>
      <c r="H159" s="28">
        <v>0</v>
      </c>
      <c r="I159" s="40">
        <f t="shared" si="4"/>
        <v>0</v>
      </c>
      <c r="J159" s="56">
        <f t="shared" si="5"/>
        <v>0</v>
      </c>
      <c r="K159" s="57">
        <f>($G159+$I159)*THONG_TIN_CHUNG!B$15</f>
        <v>0</v>
      </c>
      <c r="L159" s="58">
        <v>0</v>
      </c>
      <c r="M159" s="59"/>
      <c r="N159" s="59"/>
    </row>
    <row r="160" spans="1:14" ht="96.75" customHeight="1">
      <c r="B160" s="28">
        <v>17</v>
      </c>
      <c r="C160" s="79" t="s">
        <v>626</v>
      </c>
      <c r="D160" s="79" t="s">
        <v>627</v>
      </c>
      <c r="E160" s="80"/>
      <c r="F160" s="79" t="s">
        <v>53</v>
      </c>
      <c r="G160" s="79">
        <v>0</v>
      </c>
      <c r="H160" s="28">
        <v>0</v>
      </c>
      <c r="I160" s="40">
        <f t="shared" si="4"/>
        <v>0</v>
      </c>
      <c r="J160" s="56">
        <f t="shared" si="5"/>
        <v>0</v>
      </c>
      <c r="K160" s="57">
        <f>($G160+$I160)*THONG_TIN_CHUNG!B$15</f>
        <v>0</v>
      </c>
      <c r="L160" s="58">
        <v>0</v>
      </c>
      <c r="M160" s="59"/>
      <c r="N160" s="59"/>
    </row>
    <row r="161" spans="2:14" ht="96.75" customHeight="1">
      <c r="B161" s="28">
        <v>18</v>
      </c>
      <c r="C161" s="71" t="s">
        <v>563</v>
      </c>
      <c r="D161" s="71" t="s">
        <v>628</v>
      </c>
      <c r="E161" s="73"/>
      <c r="F161" s="71" t="s">
        <v>53</v>
      </c>
      <c r="G161" s="71">
        <v>1</v>
      </c>
      <c r="H161" s="28">
        <v>0</v>
      </c>
      <c r="I161" s="40">
        <f t="shared" si="4"/>
        <v>0</v>
      </c>
      <c r="J161" s="56">
        <f t="shared" si="5"/>
        <v>1</v>
      </c>
      <c r="K161" s="57">
        <f>($G161+$I161)*THONG_TIN_CHUNG!B$15</f>
        <v>10</v>
      </c>
      <c r="L161" s="58">
        <v>0</v>
      </c>
      <c r="M161" s="59"/>
      <c r="N161" s="59"/>
    </row>
    <row r="162" spans="2:14" ht="96.75" customHeight="1">
      <c r="B162" s="28">
        <v>19</v>
      </c>
      <c r="C162" s="71" t="s">
        <v>154</v>
      </c>
      <c r="D162" s="71" t="s">
        <v>629</v>
      </c>
      <c r="E162" s="73"/>
      <c r="F162" s="71" t="s">
        <v>53</v>
      </c>
      <c r="G162" s="71">
        <v>2</v>
      </c>
      <c r="H162" s="28">
        <v>0</v>
      </c>
      <c r="I162" s="40">
        <f t="shared" si="4"/>
        <v>0</v>
      </c>
      <c r="J162" s="56">
        <f t="shared" si="5"/>
        <v>2</v>
      </c>
      <c r="K162" s="57">
        <f>($G162+$I162)*THONG_TIN_CHUNG!B$15</f>
        <v>20</v>
      </c>
      <c r="L162" s="77">
        <f>20-10</f>
        <v>10</v>
      </c>
      <c r="M162" s="78"/>
      <c r="N162" s="78"/>
    </row>
    <row r="163" spans="2:14" ht="96.75" customHeight="1">
      <c r="B163" s="28">
        <v>20</v>
      </c>
      <c r="C163" s="71" t="s">
        <v>549</v>
      </c>
      <c r="D163" s="71" t="s">
        <v>630</v>
      </c>
      <c r="E163" s="73"/>
      <c r="F163" s="71" t="s">
        <v>53</v>
      </c>
      <c r="G163" s="71">
        <v>1</v>
      </c>
      <c r="H163" s="28">
        <v>5</v>
      </c>
      <c r="I163" s="40">
        <f t="shared" si="4"/>
        <v>0.05</v>
      </c>
      <c r="J163" s="56">
        <f t="shared" si="5"/>
        <v>1.05</v>
      </c>
      <c r="K163" s="57">
        <f>($G163+$I163)*THONG_TIN_CHUNG!B$15</f>
        <v>10.5</v>
      </c>
      <c r="L163" s="58">
        <v>10</v>
      </c>
      <c r="M163" s="59"/>
      <c r="N163" s="59"/>
    </row>
    <row r="164" spans="2:14" ht="96.75" customHeight="1">
      <c r="B164" s="28">
        <v>21</v>
      </c>
      <c r="C164" s="79" t="s">
        <v>632</v>
      </c>
      <c r="D164" s="79" t="s">
        <v>633</v>
      </c>
      <c r="E164" s="80"/>
      <c r="F164" s="79" t="s">
        <v>53</v>
      </c>
      <c r="G164" s="79">
        <v>0</v>
      </c>
      <c r="H164" s="28">
        <v>0</v>
      </c>
      <c r="I164" s="40">
        <f t="shared" si="4"/>
        <v>0</v>
      </c>
      <c r="J164" s="56">
        <f t="shared" si="5"/>
        <v>0</v>
      </c>
      <c r="K164" s="57">
        <f>($G164+$I164)*THONG_TIN_CHUNG!B$15</f>
        <v>0</v>
      </c>
      <c r="L164" s="58">
        <v>0</v>
      </c>
      <c r="M164" s="59"/>
      <c r="N164" s="59"/>
    </row>
    <row r="165" spans="2:14" ht="96.75" customHeight="1">
      <c r="B165" s="28">
        <v>22</v>
      </c>
      <c r="C165" s="79" t="s">
        <v>634</v>
      </c>
      <c r="D165" s="79" t="s">
        <v>635</v>
      </c>
      <c r="E165" s="80"/>
      <c r="F165" s="79" t="s">
        <v>53</v>
      </c>
      <c r="G165" s="79">
        <v>0</v>
      </c>
      <c r="H165" s="28">
        <v>0</v>
      </c>
      <c r="I165" s="40">
        <f t="shared" si="4"/>
        <v>0</v>
      </c>
      <c r="J165" s="56">
        <f t="shared" si="5"/>
        <v>0</v>
      </c>
      <c r="K165" s="57">
        <f>($G165+$I165)*THONG_TIN_CHUNG!B$15</f>
        <v>0</v>
      </c>
      <c r="L165" s="58">
        <v>0</v>
      </c>
      <c r="M165" s="59"/>
      <c r="N165" s="59"/>
    </row>
    <row r="166" spans="2:14" ht="96.75" customHeight="1">
      <c r="B166" s="28">
        <v>23</v>
      </c>
      <c r="C166" s="79" t="s">
        <v>636</v>
      </c>
      <c r="D166" s="79" t="s">
        <v>637</v>
      </c>
      <c r="E166" s="80"/>
      <c r="F166" s="79" t="s">
        <v>53</v>
      </c>
      <c r="G166" s="79">
        <v>0</v>
      </c>
      <c r="H166" s="28">
        <v>0</v>
      </c>
      <c r="I166" s="40">
        <f t="shared" si="4"/>
        <v>0</v>
      </c>
      <c r="J166" s="56">
        <f t="shared" si="5"/>
        <v>0</v>
      </c>
      <c r="K166" s="57">
        <f>($G166+$I166)*THONG_TIN_CHUNG!B$15</f>
        <v>0</v>
      </c>
      <c r="L166" s="58">
        <v>0</v>
      </c>
      <c r="M166" s="59"/>
      <c r="N166" s="59"/>
    </row>
    <row r="167" spans="2:14" ht="96.75" customHeight="1">
      <c r="B167" s="28">
        <v>24</v>
      </c>
      <c r="C167" s="71" t="s">
        <v>528</v>
      </c>
      <c r="D167" s="71" t="s">
        <v>638</v>
      </c>
      <c r="E167" s="73"/>
      <c r="F167" s="71" t="s">
        <v>53</v>
      </c>
      <c r="G167" s="71">
        <v>1</v>
      </c>
      <c r="H167" s="28">
        <v>0</v>
      </c>
      <c r="I167" s="40">
        <f t="shared" si="4"/>
        <v>0</v>
      </c>
      <c r="J167" s="56">
        <f t="shared" si="5"/>
        <v>1</v>
      </c>
      <c r="K167" s="57">
        <f>($G167+$I167)*THONG_TIN_CHUNG!B$15</f>
        <v>10</v>
      </c>
      <c r="L167" s="58">
        <v>10</v>
      </c>
      <c r="M167" s="59"/>
      <c r="N167" s="59"/>
    </row>
    <row r="168" spans="2:14" ht="96.75" customHeight="1">
      <c r="B168" s="28">
        <v>25</v>
      </c>
      <c r="C168" s="79" t="s">
        <v>639</v>
      </c>
      <c r="D168" s="79" t="s">
        <v>640</v>
      </c>
      <c r="E168" s="80"/>
      <c r="F168" s="79" t="s">
        <v>53</v>
      </c>
      <c r="G168" s="79">
        <v>0</v>
      </c>
      <c r="H168" s="28">
        <v>0</v>
      </c>
      <c r="I168" s="40">
        <f t="shared" si="4"/>
        <v>0</v>
      </c>
      <c r="J168" s="56">
        <f t="shared" si="5"/>
        <v>0</v>
      </c>
      <c r="K168" s="57">
        <f>($G168+$I168)*THONG_TIN_CHUNG!B$15</f>
        <v>0</v>
      </c>
      <c r="L168" s="58">
        <v>0</v>
      </c>
      <c r="M168" s="59"/>
      <c r="N168" s="59"/>
    </row>
    <row r="169" spans="2:14" ht="96.75" customHeight="1">
      <c r="B169" s="28">
        <v>26</v>
      </c>
      <c r="C169" s="71" t="s">
        <v>533</v>
      </c>
      <c r="D169" s="71" t="s">
        <v>641</v>
      </c>
      <c r="E169" s="73"/>
      <c r="F169" s="71" t="s">
        <v>53</v>
      </c>
      <c r="G169" s="71">
        <v>1</v>
      </c>
      <c r="H169" s="28">
        <v>0</v>
      </c>
      <c r="I169" s="40">
        <f t="shared" si="4"/>
        <v>0</v>
      </c>
      <c r="J169" s="56">
        <f t="shared" si="5"/>
        <v>1</v>
      </c>
      <c r="K169" s="57">
        <f>($G169+$I169)*THONG_TIN_CHUNG!B$15</f>
        <v>10</v>
      </c>
      <c r="L169" s="58">
        <v>10</v>
      </c>
      <c r="M169" s="59"/>
      <c r="N169" s="59"/>
    </row>
    <row r="170" spans="2:14" ht="96.75" customHeight="1">
      <c r="B170" s="28">
        <v>27</v>
      </c>
      <c r="C170" s="71" t="s">
        <v>568</v>
      </c>
      <c r="D170" s="71" t="s">
        <v>642</v>
      </c>
      <c r="E170" s="73"/>
      <c r="F170" s="71" t="s">
        <v>53</v>
      </c>
      <c r="G170" s="71">
        <v>1</v>
      </c>
      <c r="H170" s="28">
        <v>5</v>
      </c>
      <c r="I170" s="40">
        <f t="shared" si="4"/>
        <v>0.05</v>
      </c>
      <c r="J170" s="56">
        <f t="shared" si="5"/>
        <v>1.05</v>
      </c>
      <c r="K170" s="57">
        <f>($G170+$I170)*THONG_TIN_CHUNG!B$15</f>
        <v>10.5</v>
      </c>
      <c r="L170" s="58">
        <v>0</v>
      </c>
      <c r="M170" s="59" t="s">
        <v>318</v>
      </c>
      <c r="N170" s="59"/>
    </row>
    <row r="171" spans="2:14" ht="96.75" customHeight="1">
      <c r="B171" s="28">
        <v>28</v>
      </c>
      <c r="C171" s="79" t="s">
        <v>643</v>
      </c>
      <c r="D171" s="79" t="s">
        <v>644</v>
      </c>
      <c r="E171" s="80"/>
      <c r="F171" s="79" t="s">
        <v>53</v>
      </c>
      <c r="G171" s="79">
        <v>0</v>
      </c>
      <c r="H171" s="28">
        <v>0</v>
      </c>
      <c r="I171" s="40">
        <f t="shared" si="4"/>
        <v>0</v>
      </c>
      <c r="J171" s="56">
        <f t="shared" si="5"/>
        <v>0</v>
      </c>
      <c r="K171" s="57">
        <f>($G171+$I171)*THONG_TIN_CHUNG!B$15</f>
        <v>0</v>
      </c>
      <c r="L171" s="58">
        <v>0</v>
      </c>
      <c r="M171" s="59"/>
      <c r="N171" s="59"/>
    </row>
    <row r="172" spans="2:14" ht="96.75" customHeight="1">
      <c r="B172" s="28">
        <v>29</v>
      </c>
      <c r="C172" s="71" t="s">
        <v>567</v>
      </c>
      <c r="D172" s="71" t="s">
        <v>645</v>
      </c>
      <c r="E172" s="73"/>
      <c r="F172" s="71" t="s">
        <v>53</v>
      </c>
      <c r="G172" s="71">
        <v>1</v>
      </c>
      <c r="H172" s="28">
        <v>0</v>
      </c>
      <c r="I172" s="40">
        <f t="shared" si="4"/>
        <v>0</v>
      </c>
      <c r="J172" s="56">
        <f t="shared" si="5"/>
        <v>1</v>
      </c>
      <c r="K172" s="57">
        <f>($G172+$I172)*THONG_TIN_CHUNG!B$15</f>
        <v>10</v>
      </c>
      <c r="L172" s="58">
        <v>10</v>
      </c>
      <c r="M172" s="59"/>
      <c r="N172" s="59"/>
    </row>
    <row r="173" spans="2:14" ht="96.75" customHeight="1">
      <c r="B173" s="28">
        <v>30</v>
      </c>
      <c r="C173" s="71" t="s">
        <v>62</v>
      </c>
      <c r="D173" s="71" t="s">
        <v>352</v>
      </c>
      <c r="E173" s="73"/>
      <c r="F173" s="71" t="s">
        <v>53</v>
      </c>
      <c r="G173" s="71">
        <v>8</v>
      </c>
      <c r="H173" s="28">
        <v>0</v>
      </c>
      <c r="I173" s="40">
        <f t="shared" si="4"/>
        <v>0</v>
      </c>
      <c r="J173" s="56">
        <f t="shared" si="5"/>
        <v>8</v>
      </c>
      <c r="K173" s="57">
        <f>($G173+$I173)*THONG_TIN_CHUNG!B$15</f>
        <v>80</v>
      </c>
      <c r="L173" s="77">
        <v>56</v>
      </c>
      <c r="M173" s="78"/>
      <c r="N173" s="78"/>
    </row>
    <row r="174" spans="2:14" ht="96.75" customHeight="1">
      <c r="B174" s="28">
        <v>31</v>
      </c>
      <c r="C174" s="71" t="s">
        <v>180</v>
      </c>
      <c r="D174" s="71" t="s">
        <v>275</v>
      </c>
      <c r="E174" s="73"/>
      <c r="F174" s="71" t="s">
        <v>53</v>
      </c>
      <c r="G174" s="71">
        <v>4</v>
      </c>
      <c r="H174" s="28">
        <v>0</v>
      </c>
      <c r="I174" s="40">
        <f t="shared" si="4"/>
        <v>0</v>
      </c>
      <c r="J174" s="56">
        <f t="shared" si="5"/>
        <v>4</v>
      </c>
      <c r="K174" s="57">
        <f>($G174+$I174)*THONG_TIN_CHUNG!B$15</f>
        <v>40</v>
      </c>
      <c r="L174" s="77">
        <v>8</v>
      </c>
      <c r="M174" s="78"/>
      <c r="N174" s="78"/>
    </row>
    <row r="175" spans="2:14" ht="96.75" customHeight="1">
      <c r="B175" s="28">
        <v>32</v>
      </c>
      <c r="C175" s="71" t="s">
        <v>71</v>
      </c>
      <c r="D175" s="71" t="s">
        <v>406</v>
      </c>
      <c r="E175" s="73"/>
      <c r="F175" s="71" t="s">
        <v>53</v>
      </c>
      <c r="G175" s="71">
        <v>6</v>
      </c>
      <c r="H175" s="28">
        <v>0</v>
      </c>
      <c r="I175" s="40">
        <f t="shared" si="4"/>
        <v>0</v>
      </c>
      <c r="J175" s="56">
        <f t="shared" si="5"/>
        <v>6</v>
      </c>
      <c r="K175" s="57">
        <f>($G175+$I175)*THONG_TIN_CHUNG!B$15</f>
        <v>60</v>
      </c>
      <c r="L175" s="77">
        <f>36-16</f>
        <v>20</v>
      </c>
      <c r="M175" s="78"/>
      <c r="N175" s="78"/>
    </row>
    <row r="176" spans="2:14" ht="96.75" customHeight="1">
      <c r="B176" s="28">
        <v>33</v>
      </c>
      <c r="C176" s="71" t="s">
        <v>537</v>
      </c>
      <c r="D176" s="71" t="s">
        <v>647</v>
      </c>
      <c r="E176" s="73"/>
      <c r="F176" s="71" t="s">
        <v>53</v>
      </c>
      <c r="G176" s="71">
        <v>1</v>
      </c>
      <c r="H176" s="28">
        <v>0</v>
      </c>
      <c r="I176" s="40">
        <f t="shared" si="4"/>
        <v>0</v>
      </c>
      <c r="J176" s="56">
        <f t="shared" si="5"/>
        <v>1</v>
      </c>
      <c r="K176" s="57">
        <f>($G176+$I176)*THONG_TIN_CHUNG!B$15</f>
        <v>10</v>
      </c>
      <c r="L176" s="58">
        <v>10</v>
      </c>
      <c r="M176" s="59"/>
      <c r="N176" s="59"/>
    </row>
    <row r="177" spans="2:14" ht="96.75" customHeight="1">
      <c r="B177" s="28">
        <v>34</v>
      </c>
      <c r="C177" s="71" t="s">
        <v>538</v>
      </c>
      <c r="D177" s="71" t="s">
        <v>648</v>
      </c>
      <c r="E177" s="73"/>
      <c r="F177" s="71" t="s">
        <v>53</v>
      </c>
      <c r="G177" s="71">
        <v>1</v>
      </c>
      <c r="H177" s="28">
        <v>0</v>
      </c>
      <c r="I177" s="40">
        <f t="shared" si="4"/>
        <v>0</v>
      </c>
      <c r="J177" s="56">
        <f t="shared" si="5"/>
        <v>1</v>
      </c>
      <c r="K177" s="57">
        <f>($G177+$I177)*THONG_TIN_CHUNG!B$15</f>
        <v>10</v>
      </c>
      <c r="L177" s="58">
        <v>10</v>
      </c>
      <c r="M177" s="59"/>
      <c r="N177" s="59"/>
    </row>
    <row r="178" spans="2:14" ht="96.75" customHeight="1">
      <c r="B178" s="28">
        <v>35</v>
      </c>
      <c r="C178" s="71" t="s">
        <v>539</v>
      </c>
      <c r="D178" s="71" t="s">
        <v>649</v>
      </c>
      <c r="E178" s="73"/>
      <c r="F178" s="71" t="s">
        <v>53</v>
      </c>
      <c r="G178" s="71">
        <v>1</v>
      </c>
      <c r="H178" s="28">
        <v>0</v>
      </c>
      <c r="I178" s="40">
        <f t="shared" si="4"/>
        <v>0</v>
      </c>
      <c r="J178" s="56">
        <f t="shared" si="5"/>
        <v>1</v>
      </c>
      <c r="K178" s="57">
        <f>($G178+$I178)*THONG_TIN_CHUNG!B$15</f>
        <v>10</v>
      </c>
      <c r="L178" s="58">
        <v>10</v>
      </c>
      <c r="M178" s="59"/>
      <c r="N178" s="59"/>
    </row>
    <row r="179" spans="2:14" ht="96.75" customHeight="1">
      <c r="B179" s="28">
        <v>36</v>
      </c>
      <c r="C179" s="71" t="s">
        <v>535</v>
      </c>
      <c r="D179" s="71" t="s">
        <v>650</v>
      </c>
      <c r="E179" s="73"/>
      <c r="F179" s="71" t="s">
        <v>53</v>
      </c>
      <c r="G179" s="71">
        <v>1</v>
      </c>
      <c r="H179" s="28">
        <v>0</v>
      </c>
      <c r="I179" s="40">
        <f t="shared" si="4"/>
        <v>0</v>
      </c>
      <c r="J179" s="56">
        <f t="shared" si="5"/>
        <v>1</v>
      </c>
      <c r="K179" s="57">
        <f>($G179+$I179)*THONG_TIN_CHUNG!B$15</f>
        <v>10</v>
      </c>
      <c r="L179" s="58">
        <v>10</v>
      </c>
      <c r="M179" s="59"/>
      <c r="N179" s="59"/>
    </row>
    <row r="180" spans="2:14" ht="96.75" customHeight="1">
      <c r="B180" s="28">
        <v>37</v>
      </c>
      <c r="C180" s="71" t="s">
        <v>534</v>
      </c>
      <c r="D180" s="71" t="s">
        <v>651</v>
      </c>
      <c r="E180" s="73"/>
      <c r="F180" s="71" t="s">
        <v>53</v>
      </c>
      <c r="G180" s="71">
        <v>1</v>
      </c>
      <c r="H180" s="28">
        <v>0</v>
      </c>
      <c r="I180" s="40">
        <f t="shared" si="4"/>
        <v>0</v>
      </c>
      <c r="J180" s="56">
        <f t="shared" si="5"/>
        <v>1</v>
      </c>
      <c r="K180" s="57">
        <f>($G180+$I180)*THONG_TIN_CHUNG!B$15</f>
        <v>10</v>
      </c>
      <c r="L180" s="58">
        <v>10</v>
      </c>
      <c r="M180" s="59"/>
      <c r="N180" s="59"/>
    </row>
    <row r="181" spans="2:14" ht="96.75" customHeight="1">
      <c r="B181" s="28">
        <v>38</v>
      </c>
      <c r="C181" s="71" t="s">
        <v>526</v>
      </c>
      <c r="D181" s="71" t="s">
        <v>652</v>
      </c>
      <c r="E181" s="73"/>
      <c r="F181" s="71" t="s">
        <v>53</v>
      </c>
      <c r="G181" s="71">
        <v>1</v>
      </c>
      <c r="H181" s="28">
        <v>0</v>
      </c>
      <c r="I181" s="40">
        <f t="shared" si="4"/>
        <v>0</v>
      </c>
      <c r="J181" s="56">
        <f t="shared" si="5"/>
        <v>1</v>
      </c>
      <c r="K181" s="57">
        <f>($G181+$I181)*THONG_TIN_CHUNG!B$15</f>
        <v>10</v>
      </c>
      <c r="L181" s="58">
        <v>10</v>
      </c>
      <c r="M181" s="59"/>
      <c r="N181" s="59"/>
    </row>
    <row r="182" spans="2:14" ht="96.75" customHeight="1">
      <c r="B182" s="28">
        <v>39</v>
      </c>
      <c r="C182" s="71" t="s">
        <v>529</v>
      </c>
      <c r="D182" s="71" t="s">
        <v>653</v>
      </c>
      <c r="E182" s="73"/>
      <c r="F182" s="71" t="s">
        <v>53</v>
      </c>
      <c r="G182" s="71">
        <v>1</v>
      </c>
      <c r="H182" s="28">
        <v>0</v>
      </c>
      <c r="I182" s="40">
        <f t="shared" si="4"/>
        <v>0</v>
      </c>
      <c r="J182" s="56">
        <f t="shared" si="5"/>
        <v>1</v>
      </c>
      <c r="K182" s="57">
        <f>($G182+$I182)*THONG_TIN_CHUNG!B$15</f>
        <v>10</v>
      </c>
      <c r="L182" s="58">
        <v>10</v>
      </c>
      <c r="M182" s="59"/>
      <c r="N182" s="59"/>
    </row>
    <row r="183" spans="2:14" ht="96.75" customHeight="1">
      <c r="B183" s="28">
        <v>40</v>
      </c>
      <c r="C183" s="71" t="s">
        <v>532</v>
      </c>
      <c r="D183" s="71" t="s">
        <v>654</v>
      </c>
      <c r="E183" s="73"/>
      <c r="F183" s="71" t="s">
        <v>53</v>
      </c>
      <c r="G183" s="71">
        <v>1</v>
      </c>
      <c r="H183" s="28">
        <v>0</v>
      </c>
      <c r="I183" s="40">
        <f t="shared" si="4"/>
        <v>0</v>
      </c>
      <c r="J183" s="56">
        <f t="shared" si="5"/>
        <v>1</v>
      </c>
      <c r="K183" s="57">
        <f>($G183+$I183)*THONG_TIN_CHUNG!B$15</f>
        <v>10</v>
      </c>
      <c r="L183" s="58">
        <v>10</v>
      </c>
      <c r="M183" s="59"/>
      <c r="N183" s="59"/>
    </row>
    <row r="184" spans="2:14" ht="96.75" customHeight="1">
      <c r="B184" s="28">
        <v>41</v>
      </c>
      <c r="C184" s="71" t="s">
        <v>566</v>
      </c>
      <c r="D184" s="71" t="s">
        <v>655</v>
      </c>
      <c r="E184" s="73"/>
      <c r="F184" s="71" t="s">
        <v>53</v>
      </c>
      <c r="G184" s="71">
        <v>1</v>
      </c>
      <c r="H184" s="28">
        <v>5</v>
      </c>
      <c r="I184" s="40">
        <f t="shared" si="4"/>
        <v>0.05</v>
      </c>
      <c r="J184" s="56">
        <f t="shared" si="5"/>
        <v>1.05</v>
      </c>
      <c r="K184" s="57">
        <f>($G184+$I184)*THONG_TIN_CHUNG!B$15</f>
        <v>10.5</v>
      </c>
      <c r="L184" s="58">
        <v>10</v>
      </c>
      <c r="M184" s="59"/>
      <c r="N184" s="59"/>
    </row>
    <row r="185" spans="2:14" ht="96.75" customHeight="1">
      <c r="B185" s="28">
        <v>42</v>
      </c>
      <c r="C185" s="71" t="s">
        <v>541</v>
      </c>
      <c r="D185" s="71" t="s">
        <v>656</v>
      </c>
      <c r="E185" s="73"/>
      <c r="F185" s="71" t="s">
        <v>53</v>
      </c>
      <c r="G185" s="71">
        <v>1</v>
      </c>
      <c r="H185" s="28">
        <v>0</v>
      </c>
      <c r="I185" s="40">
        <f t="shared" si="4"/>
        <v>0</v>
      </c>
      <c r="J185" s="56">
        <f t="shared" si="5"/>
        <v>1</v>
      </c>
      <c r="K185" s="57">
        <f>($G185+$I185)*THONG_TIN_CHUNG!B$15</f>
        <v>10</v>
      </c>
      <c r="L185" s="58">
        <v>10</v>
      </c>
      <c r="M185" s="59"/>
      <c r="N185" s="59"/>
    </row>
    <row r="186" spans="2:14" ht="96.75" customHeight="1">
      <c r="B186" s="28">
        <v>43</v>
      </c>
      <c r="C186" s="79" t="s">
        <v>657</v>
      </c>
      <c r="D186" s="79" t="s">
        <v>658</v>
      </c>
      <c r="E186" s="80"/>
      <c r="F186" s="79" t="s">
        <v>53</v>
      </c>
      <c r="G186" s="79">
        <v>0</v>
      </c>
      <c r="H186" s="28">
        <v>0</v>
      </c>
      <c r="I186" s="40">
        <f t="shared" si="4"/>
        <v>0</v>
      </c>
      <c r="J186" s="56">
        <f t="shared" si="5"/>
        <v>0</v>
      </c>
      <c r="K186" s="57">
        <f>($G186+$I186)*THONG_TIN_CHUNG!B$15</f>
        <v>0</v>
      </c>
      <c r="L186" s="58">
        <v>0</v>
      </c>
      <c r="M186" s="59"/>
      <c r="N186" s="59"/>
    </row>
    <row r="187" spans="2:14" ht="96.75" customHeight="1">
      <c r="B187" s="28">
        <v>44</v>
      </c>
      <c r="C187" s="79" t="s">
        <v>659</v>
      </c>
      <c r="D187" s="79" t="s">
        <v>660</v>
      </c>
      <c r="E187" s="80"/>
      <c r="F187" s="79" t="s">
        <v>53</v>
      </c>
      <c r="G187" s="79">
        <v>0</v>
      </c>
      <c r="H187" s="28">
        <v>0</v>
      </c>
      <c r="I187" s="40">
        <f t="shared" si="4"/>
        <v>0</v>
      </c>
      <c r="J187" s="56">
        <f t="shared" si="5"/>
        <v>0</v>
      </c>
      <c r="K187" s="57">
        <f>($G187+$I187)*THONG_TIN_CHUNG!B$15</f>
        <v>0</v>
      </c>
      <c r="L187" s="58">
        <v>0</v>
      </c>
      <c r="M187" s="59"/>
      <c r="N187" s="59"/>
    </row>
    <row r="188" spans="2:14" ht="96.75" customHeight="1">
      <c r="B188" s="28">
        <v>45</v>
      </c>
      <c r="C188" s="71" t="s">
        <v>546</v>
      </c>
      <c r="D188" s="71" t="s">
        <v>661</v>
      </c>
      <c r="E188" s="73"/>
      <c r="F188" s="71" t="s">
        <v>53</v>
      </c>
      <c r="G188" s="71">
        <v>1</v>
      </c>
      <c r="H188" s="28">
        <v>5</v>
      </c>
      <c r="I188" s="40">
        <f t="shared" si="4"/>
        <v>0.05</v>
      </c>
      <c r="J188" s="56">
        <f t="shared" si="5"/>
        <v>1.05</v>
      </c>
      <c r="K188" s="57">
        <f>($G188+$I188)*THONG_TIN_CHUNG!B$15</f>
        <v>10.5</v>
      </c>
      <c r="L188" s="58">
        <v>10</v>
      </c>
      <c r="M188" s="59"/>
      <c r="N188" s="59"/>
    </row>
    <row r="189" spans="2:14" ht="96.75" customHeight="1">
      <c r="B189" s="28">
        <v>46</v>
      </c>
      <c r="C189" s="71" t="s">
        <v>545</v>
      </c>
      <c r="D189" s="71" t="s">
        <v>662</v>
      </c>
      <c r="E189" s="73"/>
      <c r="F189" s="71" t="s">
        <v>53</v>
      </c>
      <c r="G189" s="71">
        <v>2</v>
      </c>
      <c r="H189" s="28">
        <v>5</v>
      </c>
      <c r="I189" s="40">
        <f t="shared" si="4"/>
        <v>0.1</v>
      </c>
      <c r="J189" s="56">
        <f t="shared" si="5"/>
        <v>2.1</v>
      </c>
      <c r="K189" s="57">
        <f>($G189+$I189)*THONG_TIN_CHUNG!B$15</f>
        <v>21</v>
      </c>
      <c r="L189" s="77">
        <f>14-4</f>
        <v>10</v>
      </c>
      <c r="M189" s="78"/>
      <c r="N189" s="78"/>
    </row>
    <row r="190" spans="2:14" ht="96.75" customHeight="1">
      <c r="B190" s="28">
        <v>47</v>
      </c>
      <c r="C190" s="71" t="s">
        <v>115</v>
      </c>
      <c r="D190" s="71" t="s">
        <v>449</v>
      </c>
      <c r="E190" s="73"/>
      <c r="F190" s="71" t="s">
        <v>53</v>
      </c>
      <c r="G190" s="71">
        <v>2</v>
      </c>
      <c r="H190" s="28">
        <v>5</v>
      </c>
      <c r="I190" s="40">
        <f t="shared" si="4"/>
        <v>0.1</v>
      </c>
      <c r="J190" s="56">
        <f t="shared" si="5"/>
        <v>2.1</v>
      </c>
      <c r="K190" s="57">
        <f>($G190+$I190)*THONG_TIN_CHUNG!B$15</f>
        <v>21</v>
      </c>
      <c r="L190" s="77">
        <v>14</v>
      </c>
      <c r="M190" s="78"/>
      <c r="N190" s="78"/>
    </row>
    <row r="191" spans="2:14" ht="96.75" customHeight="1">
      <c r="B191" s="28">
        <v>48</v>
      </c>
      <c r="C191" s="71" t="s">
        <v>547</v>
      </c>
      <c r="D191" s="71" t="s">
        <v>663</v>
      </c>
      <c r="E191" s="73"/>
      <c r="F191" s="71" t="s">
        <v>53</v>
      </c>
      <c r="G191" s="71">
        <v>1</v>
      </c>
      <c r="H191" s="28">
        <v>5</v>
      </c>
      <c r="I191" s="40">
        <f t="shared" si="4"/>
        <v>0.05</v>
      </c>
      <c r="J191" s="56">
        <f t="shared" si="5"/>
        <v>1.05</v>
      </c>
      <c r="K191" s="57">
        <f>($G191+$I191)*THONG_TIN_CHUNG!B$15</f>
        <v>10.5</v>
      </c>
      <c r="L191" s="58">
        <v>10</v>
      </c>
      <c r="M191" s="59"/>
      <c r="N191" s="59"/>
    </row>
    <row r="192" spans="2:14" ht="96.75" customHeight="1">
      <c r="B192" s="28">
        <v>49</v>
      </c>
      <c r="C192" s="71" t="s">
        <v>61</v>
      </c>
      <c r="D192" s="71" t="s">
        <v>447</v>
      </c>
      <c r="E192" s="73"/>
      <c r="F192" s="71" t="s">
        <v>53</v>
      </c>
      <c r="G192" s="71">
        <v>6</v>
      </c>
      <c r="H192" s="28">
        <v>0</v>
      </c>
      <c r="I192" s="40">
        <f t="shared" si="4"/>
        <v>0</v>
      </c>
      <c r="J192" s="56">
        <f t="shared" si="5"/>
        <v>6</v>
      </c>
      <c r="K192" s="57">
        <f>($G192+$I192)*THONG_TIN_CHUNG!B$15</f>
        <v>60</v>
      </c>
      <c r="L192" s="77">
        <f>48+12</f>
        <v>60</v>
      </c>
      <c r="M192" s="78"/>
      <c r="N192" s="78"/>
    </row>
    <row r="193" spans="1:14" ht="96.75" customHeight="1">
      <c r="B193" s="28">
        <v>50</v>
      </c>
      <c r="C193" s="71" t="s">
        <v>165</v>
      </c>
      <c r="D193" s="71" t="s">
        <v>290</v>
      </c>
      <c r="E193" s="73"/>
      <c r="F193" s="71" t="s">
        <v>53</v>
      </c>
      <c r="G193" s="71">
        <v>1</v>
      </c>
      <c r="H193" s="28">
        <v>0</v>
      </c>
      <c r="I193" s="40">
        <f t="shared" si="4"/>
        <v>0</v>
      </c>
      <c r="J193" s="56">
        <f t="shared" si="5"/>
        <v>1</v>
      </c>
      <c r="K193" s="57">
        <f>($G193+$I193)*THONG_TIN_CHUNG!B$15</f>
        <v>10</v>
      </c>
      <c r="L193" s="58">
        <f>10-5</f>
        <v>5</v>
      </c>
      <c r="M193" s="59"/>
      <c r="N193" s="59"/>
    </row>
    <row r="194" spans="1:14" ht="96.75" customHeight="1">
      <c r="B194" s="28">
        <v>51</v>
      </c>
      <c r="C194" s="71" t="s">
        <v>158</v>
      </c>
      <c r="D194" s="71" t="s">
        <v>291</v>
      </c>
      <c r="E194" s="73"/>
      <c r="F194" s="71" t="s">
        <v>53</v>
      </c>
      <c r="G194" s="71">
        <v>4</v>
      </c>
      <c r="H194" s="28">
        <v>0</v>
      </c>
      <c r="I194" s="40">
        <f t="shared" si="4"/>
        <v>0</v>
      </c>
      <c r="J194" s="56">
        <f t="shared" si="5"/>
        <v>4</v>
      </c>
      <c r="K194" s="57">
        <f>($G194+$I194)*THONG_TIN_CHUNG!B$15</f>
        <v>40</v>
      </c>
      <c r="L194" s="77">
        <v>16</v>
      </c>
      <c r="M194" s="78"/>
      <c r="N194" s="78"/>
    </row>
    <row r="195" spans="1:14" ht="96.75" customHeight="1">
      <c r="B195" s="28">
        <v>52</v>
      </c>
      <c r="C195" s="71" t="s">
        <v>161</v>
      </c>
      <c r="D195" s="71" t="s">
        <v>292</v>
      </c>
      <c r="E195" s="73"/>
      <c r="F195" s="71" t="s">
        <v>53</v>
      </c>
      <c r="G195" s="71">
        <v>1</v>
      </c>
      <c r="H195" s="28">
        <v>5</v>
      </c>
      <c r="I195" s="40">
        <f t="shared" si="4"/>
        <v>0.05</v>
      </c>
      <c r="J195" s="56">
        <f t="shared" si="5"/>
        <v>1.05</v>
      </c>
      <c r="K195" s="57">
        <f>($G195+$I195)*THONG_TIN_CHUNG!B$15</f>
        <v>10.5</v>
      </c>
      <c r="L195" s="58">
        <v>10</v>
      </c>
      <c r="M195" s="59"/>
      <c r="N195" s="59"/>
    </row>
    <row r="196" spans="1:14" ht="96.75" customHeight="1">
      <c r="B196" s="28">
        <v>53</v>
      </c>
      <c r="C196" s="71" t="s">
        <v>536</v>
      </c>
      <c r="D196" s="71" t="s">
        <v>665</v>
      </c>
      <c r="E196" s="73"/>
      <c r="F196" s="71" t="s">
        <v>53</v>
      </c>
      <c r="G196" s="71">
        <v>1</v>
      </c>
      <c r="H196" s="28">
        <v>5</v>
      </c>
      <c r="I196" s="40">
        <f t="shared" si="4"/>
        <v>0.05</v>
      </c>
      <c r="J196" s="56">
        <f t="shared" si="5"/>
        <v>1.05</v>
      </c>
      <c r="K196" s="57">
        <f>($G196+$I196)*THONG_TIN_CHUNG!B$15</f>
        <v>10.5</v>
      </c>
      <c r="L196" s="58">
        <v>10</v>
      </c>
      <c r="M196" s="59"/>
      <c r="N196" s="59"/>
    </row>
    <row r="197" spans="1:14" ht="96.75" customHeight="1">
      <c r="B197" s="28">
        <v>54</v>
      </c>
      <c r="C197" s="71" t="s">
        <v>562</v>
      </c>
      <c r="D197" s="71" t="s">
        <v>666</v>
      </c>
      <c r="E197" s="73"/>
      <c r="F197" s="71" t="s">
        <v>53</v>
      </c>
      <c r="G197" s="71">
        <v>0</v>
      </c>
      <c r="H197" s="28">
        <v>0</v>
      </c>
      <c r="I197" s="40">
        <f t="shared" si="4"/>
        <v>0</v>
      </c>
      <c r="J197" s="56">
        <f t="shared" si="5"/>
        <v>0</v>
      </c>
      <c r="K197" s="57">
        <f>($G197+$I197)*THONG_TIN_CHUNG!B$15</f>
        <v>0</v>
      </c>
      <c r="L197" s="77">
        <f>4-3</f>
        <v>1</v>
      </c>
      <c r="M197" s="78"/>
      <c r="N197" s="78"/>
    </row>
    <row r="198" spans="1:14" ht="96.75" customHeight="1">
      <c r="B198" s="28">
        <v>55</v>
      </c>
      <c r="C198" s="71" t="s">
        <v>561</v>
      </c>
      <c r="D198" s="71" t="s">
        <v>667</v>
      </c>
      <c r="E198" s="73"/>
      <c r="F198" s="71" t="s">
        <v>53</v>
      </c>
      <c r="G198" s="71">
        <v>1</v>
      </c>
      <c r="H198" s="28">
        <v>5</v>
      </c>
      <c r="I198" s="40">
        <f t="shared" si="4"/>
        <v>0.05</v>
      </c>
      <c r="J198" s="56">
        <f t="shared" si="5"/>
        <v>1.05</v>
      </c>
      <c r="K198" s="57">
        <f>($G198+$I198)*THONG_TIN_CHUNG!B$15</f>
        <v>10.5</v>
      </c>
      <c r="L198" s="58">
        <v>10</v>
      </c>
      <c r="M198" s="59"/>
      <c r="N198" s="59"/>
    </row>
    <row r="199" spans="1:14" ht="96.75" customHeight="1">
      <c r="B199" s="28">
        <v>56</v>
      </c>
      <c r="C199" s="71" t="s">
        <v>527</v>
      </c>
      <c r="D199" s="71" t="s">
        <v>668</v>
      </c>
      <c r="E199" s="73"/>
      <c r="F199" s="71" t="s">
        <v>53</v>
      </c>
      <c r="G199" s="71">
        <v>1</v>
      </c>
      <c r="H199" s="28">
        <v>5</v>
      </c>
      <c r="I199" s="40">
        <f t="shared" si="4"/>
        <v>0.05</v>
      </c>
      <c r="J199" s="56">
        <f t="shared" si="5"/>
        <v>1.05</v>
      </c>
      <c r="K199" s="57">
        <f>($G199+$I199)*THONG_TIN_CHUNG!B$15</f>
        <v>10.5</v>
      </c>
      <c r="L199" s="58">
        <v>10</v>
      </c>
      <c r="M199" s="59"/>
      <c r="N199" s="59"/>
    </row>
    <row r="200" spans="1:14" ht="96.75" customHeight="1">
      <c r="B200" s="28">
        <v>57</v>
      </c>
      <c r="C200" s="71" t="s">
        <v>525</v>
      </c>
      <c r="D200" s="71" t="s">
        <v>669</v>
      </c>
      <c r="E200" s="73"/>
      <c r="F200" s="71" t="s">
        <v>53</v>
      </c>
      <c r="G200" s="71">
        <v>1</v>
      </c>
      <c r="H200" s="28">
        <v>0</v>
      </c>
      <c r="I200" s="40">
        <f t="shared" si="4"/>
        <v>0</v>
      </c>
      <c r="J200" s="56">
        <f t="shared" si="5"/>
        <v>1</v>
      </c>
      <c r="K200" s="57">
        <f>($G200+$I200)*THONG_TIN_CHUNG!B$15</f>
        <v>10</v>
      </c>
      <c r="L200" s="58">
        <v>10</v>
      </c>
      <c r="M200" s="59"/>
      <c r="N200" s="59"/>
    </row>
    <row r="201" spans="1:14" ht="96.75" customHeight="1">
      <c r="B201" s="28"/>
      <c r="C201" s="71" t="s">
        <v>155</v>
      </c>
      <c r="D201" s="71">
        <v>450</v>
      </c>
      <c r="E201" s="73"/>
      <c r="F201" s="71"/>
      <c r="G201" s="71">
        <v>2</v>
      </c>
      <c r="H201" s="28">
        <v>0</v>
      </c>
      <c r="I201" s="40">
        <f t="shared" si="4"/>
        <v>0</v>
      </c>
      <c r="J201" s="56">
        <f t="shared" si="5"/>
        <v>2</v>
      </c>
      <c r="K201" s="57">
        <f>($G201+$I201)*THONG_TIN_CHUNG!B$15</f>
        <v>20</v>
      </c>
      <c r="L201" s="58">
        <v>20</v>
      </c>
      <c r="M201" s="78" t="s">
        <v>674</v>
      </c>
      <c r="N201" s="59"/>
    </row>
    <row r="202" spans="1:14" ht="96.75" customHeight="1">
      <c r="B202" s="28"/>
      <c r="C202" s="71"/>
      <c r="D202" s="71"/>
      <c r="E202" s="73"/>
      <c r="F202" s="71"/>
      <c r="G202" s="71"/>
      <c r="H202" s="28"/>
      <c r="I202" s="40"/>
      <c r="J202" s="56"/>
      <c r="K202" s="57"/>
      <c r="L202" s="58"/>
      <c r="M202" s="78"/>
      <c r="N202" s="59"/>
    </row>
    <row r="203" spans="1:14" ht="96.75" customHeight="1">
      <c r="B203" s="28"/>
      <c r="C203" s="71" t="s">
        <v>570</v>
      </c>
      <c r="D203" s="71">
        <v>702</v>
      </c>
      <c r="E203" s="73"/>
      <c r="F203" s="71" t="s">
        <v>53</v>
      </c>
      <c r="G203" s="71">
        <v>1</v>
      </c>
      <c r="H203" s="28">
        <v>5</v>
      </c>
      <c r="I203" s="40">
        <f t="shared" ref="I203:I1058" si="6">$G203*$H203/100</f>
        <v>0.05</v>
      </c>
      <c r="J203" s="56">
        <f t="shared" ref="J203:J1058" si="7">$G203+$I203</f>
        <v>1.05</v>
      </c>
      <c r="K203" s="57">
        <f>($G203+$I203)*THONG_TIN_CHUNG!B$15</f>
        <v>10.5</v>
      </c>
      <c r="L203" s="102">
        <v>10</v>
      </c>
      <c r="M203" s="78"/>
      <c r="N203" s="74"/>
    </row>
    <row r="204" spans="1:14" ht="96.75" customHeight="1">
      <c r="A204" s="156"/>
      <c r="B204" s="157"/>
      <c r="C204" s="104" t="s">
        <v>599</v>
      </c>
      <c r="D204" s="104">
        <v>703</v>
      </c>
      <c r="E204" s="158"/>
      <c r="F204" s="104"/>
      <c r="G204" s="104">
        <v>0</v>
      </c>
      <c r="H204" s="157">
        <v>5</v>
      </c>
      <c r="I204" s="159">
        <f t="shared" si="6"/>
        <v>0</v>
      </c>
      <c r="J204" s="160">
        <f t="shared" si="7"/>
        <v>0</v>
      </c>
      <c r="K204" s="161">
        <f>($G204+$I204)*THONG_TIN_CHUNG!B$15</f>
        <v>0</v>
      </c>
      <c r="L204" s="115">
        <v>10</v>
      </c>
      <c r="M204" s="265" t="s">
        <v>675</v>
      </c>
      <c r="N204" s="238"/>
    </row>
    <row r="205" spans="1:14" ht="96.75" customHeight="1">
      <c r="B205" s="28"/>
      <c r="C205" s="71" t="s">
        <v>557</v>
      </c>
      <c r="D205" s="71">
        <v>704</v>
      </c>
      <c r="E205" s="73"/>
      <c r="F205" s="71"/>
      <c r="G205" s="71">
        <v>2</v>
      </c>
      <c r="H205" s="28">
        <v>5</v>
      </c>
      <c r="I205" s="40">
        <f t="shared" si="6"/>
        <v>0.1</v>
      </c>
      <c r="J205" s="56">
        <f t="shared" si="7"/>
        <v>2.1</v>
      </c>
      <c r="K205" s="57">
        <f>($G205+$I205)*THONG_TIN_CHUNG!B$15</f>
        <v>21</v>
      </c>
      <c r="L205" s="102">
        <f>34-14</f>
        <v>20</v>
      </c>
      <c r="M205" s="103" t="s">
        <v>676</v>
      </c>
      <c r="N205" s="103" t="s">
        <v>677</v>
      </c>
    </row>
    <row r="206" spans="1:14" ht="96.75" customHeight="1">
      <c r="B206" s="28"/>
      <c r="C206" s="79" t="s">
        <v>548</v>
      </c>
      <c r="D206" s="79">
        <v>309</v>
      </c>
      <c r="E206" s="80"/>
      <c r="F206" s="79"/>
      <c r="G206" s="79">
        <v>1</v>
      </c>
      <c r="H206" s="28">
        <v>5</v>
      </c>
      <c r="I206" s="40">
        <f t="shared" si="6"/>
        <v>0.05</v>
      </c>
      <c r="J206" s="56">
        <f t="shared" si="7"/>
        <v>1.05</v>
      </c>
      <c r="K206" s="57">
        <f>($G206+$I206)*THONG_TIN_CHUNG!B$15</f>
        <v>10.5</v>
      </c>
      <c r="L206" s="102">
        <v>10</v>
      </c>
      <c r="M206" s="78"/>
      <c r="N206" s="78"/>
    </row>
    <row r="207" spans="1:14" ht="96.75" customHeight="1">
      <c r="B207" s="28"/>
      <c r="C207" s="71" t="s">
        <v>599</v>
      </c>
      <c r="D207" s="71">
        <v>703</v>
      </c>
      <c r="E207" s="73"/>
      <c r="F207" s="71" t="s">
        <v>53</v>
      </c>
      <c r="G207" s="71">
        <v>1</v>
      </c>
      <c r="H207" s="28">
        <v>5</v>
      </c>
      <c r="I207" s="40">
        <f t="shared" si="6"/>
        <v>0.05</v>
      </c>
      <c r="J207" s="56">
        <f t="shared" si="7"/>
        <v>1.05</v>
      </c>
      <c r="K207" s="57">
        <f>($G207+$I207)*THONG_TIN_CHUNG!B$15</f>
        <v>10.5</v>
      </c>
      <c r="L207" s="102">
        <v>10</v>
      </c>
      <c r="M207" s="78"/>
      <c r="N207" s="78"/>
    </row>
    <row r="208" spans="1:14" ht="96.75" customHeight="1">
      <c r="B208" s="28"/>
      <c r="C208" s="71" t="s">
        <v>600</v>
      </c>
      <c r="D208" s="71">
        <v>700</v>
      </c>
      <c r="E208" s="73"/>
      <c r="F208" s="71" t="s">
        <v>53</v>
      </c>
      <c r="G208" s="71">
        <v>1</v>
      </c>
      <c r="H208" s="28">
        <v>5</v>
      </c>
      <c r="I208" s="40">
        <f t="shared" si="6"/>
        <v>0.05</v>
      </c>
      <c r="J208" s="56">
        <f t="shared" si="7"/>
        <v>1.05</v>
      </c>
      <c r="K208" s="57">
        <f>($G208+$I208)*THONG_TIN_CHUNG!B$15</f>
        <v>10.5</v>
      </c>
      <c r="L208" s="58">
        <v>10</v>
      </c>
      <c r="M208" s="59"/>
      <c r="N208" s="59"/>
    </row>
    <row r="209" spans="2:14" ht="96.75" customHeight="1">
      <c r="B209" s="28"/>
      <c r="C209" s="71" t="s">
        <v>572</v>
      </c>
      <c r="D209" s="71" t="s">
        <v>670</v>
      </c>
      <c r="E209" s="73"/>
      <c r="F209" s="71" t="s">
        <v>53</v>
      </c>
      <c r="G209" s="71">
        <v>1</v>
      </c>
      <c r="H209" s="28">
        <v>5</v>
      </c>
      <c r="I209" s="40">
        <f t="shared" si="6"/>
        <v>0.05</v>
      </c>
      <c r="J209" s="56">
        <f t="shared" si="7"/>
        <v>1.05</v>
      </c>
      <c r="K209" s="57">
        <f>($G209+$I209)*THONG_TIN_CHUNG!B$15</f>
        <v>10.5</v>
      </c>
      <c r="L209" s="58">
        <v>10</v>
      </c>
      <c r="M209" s="59"/>
      <c r="N209" s="59"/>
    </row>
    <row r="210" spans="2:14" ht="96.75" customHeight="1">
      <c r="B210" s="28"/>
      <c r="C210" s="71" t="s">
        <v>551</v>
      </c>
      <c r="D210" s="71" t="s">
        <v>678</v>
      </c>
      <c r="E210" s="73"/>
      <c r="F210" s="71" t="s">
        <v>53</v>
      </c>
      <c r="G210" s="71">
        <v>3</v>
      </c>
      <c r="H210" s="28">
        <v>5</v>
      </c>
      <c r="I210" s="40">
        <f t="shared" si="6"/>
        <v>0.15</v>
      </c>
      <c r="J210" s="56">
        <f t="shared" si="7"/>
        <v>3.15</v>
      </c>
      <c r="K210" s="57">
        <f>($G210+$I210)*THONG_TIN_CHUNG!B$15</f>
        <v>31.5</v>
      </c>
      <c r="L210" s="58">
        <v>31</v>
      </c>
      <c r="M210" s="59"/>
      <c r="N210" s="59"/>
    </row>
    <row r="211" spans="2:14" ht="96.75" customHeight="1">
      <c r="B211" s="28"/>
      <c r="C211" s="28"/>
      <c r="D211" s="28"/>
      <c r="E211" s="39"/>
      <c r="F211" s="28"/>
      <c r="G211" s="28"/>
      <c r="H211" s="28">
        <v>5</v>
      </c>
      <c r="I211" s="40">
        <f t="shared" si="6"/>
        <v>0</v>
      </c>
      <c r="J211" s="56">
        <f t="shared" si="7"/>
        <v>0</v>
      </c>
      <c r="K211" s="57">
        <f>($G211+$I211)*THONG_TIN_CHUNG!B$15</f>
        <v>0</v>
      </c>
      <c r="L211" s="58">
        <v>0</v>
      </c>
      <c r="M211" s="59"/>
      <c r="N211" s="59"/>
    </row>
    <row r="212" spans="2:14" ht="96.75" customHeight="1">
      <c r="B212" s="28"/>
      <c r="C212" s="28"/>
      <c r="D212" s="28"/>
      <c r="E212" s="39"/>
      <c r="F212" s="28"/>
      <c r="G212" s="28"/>
      <c r="H212" s="28">
        <v>5</v>
      </c>
      <c r="I212" s="40">
        <f t="shared" si="6"/>
        <v>0</v>
      </c>
      <c r="J212" s="56">
        <f t="shared" si="7"/>
        <v>0</v>
      </c>
      <c r="K212" s="57">
        <f>($G212+$I212)*THONG_TIN_CHUNG!B$15</f>
        <v>0</v>
      </c>
      <c r="L212" s="58">
        <v>0</v>
      </c>
      <c r="M212" s="59"/>
      <c r="N212" s="59"/>
    </row>
    <row r="213" spans="2:14" ht="96.75" customHeight="1">
      <c r="B213" s="28"/>
      <c r="C213" s="28"/>
      <c r="D213" s="28"/>
      <c r="E213" s="39"/>
      <c r="F213" s="28"/>
      <c r="G213" s="28"/>
      <c r="H213" s="28">
        <v>5</v>
      </c>
      <c r="I213" s="40">
        <f t="shared" si="6"/>
        <v>0</v>
      </c>
      <c r="J213" s="56">
        <f t="shared" si="7"/>
        <v>0</v>
      </c>
      <c r="K213" s="57">
        <f>($G213+$I213)*THONG_TIN_CHUNG!B$15</f>
        <v>0</v>
      </c>
      <c r="L213" s="58">
        <v>0</v>
      </c>
      <c r="M213" s="59"/>
      <c r="N213" s="59"/>
    </row>
    <row r="214" spans="2:14" ht="96.75" customHeight="1">
      <c r="B214" s="28"/>
      <c r="C214" s="28"/>
      <c r="D214" s="28"/>
      <c r="E214" s="39"/>
      <c r="F214" s="28"/>
      <c r="G214" s="28"/>
      <c r="H214" s="28">
        <v>5</v>
      </c>
      <c r="I214" s="40">
        <f t="shared" si="6"/>
        <v>0</v>
      </c>
      <c r="J214" s="56">
        <f t="shared" si="7"/>
        <v>0</v>
      </c>
      <c r="K214" s="57">
        <f>($G214+$I214)*THONG_TIN_CHUNG!B$15</f>
        <v>0</v>
      </c>
      <c r="L214" s="58">
        <v>0</v>
      </c>
      <c r="M214" s="59"/>
      <c r="N214" s="59"/>
    </row>
    <row r="215" spans="2:14" ht="96.75" customHeight="1">
      <c r="B215" s="28"/>
      <c r="C215" s="28"/>
      <c r="D215" s="28"/>
      <c r="E215" s="39"/>
      <c r="F215" s="28"/>
      <c r="G215" s="28"/>
      <c r="H215" s="28">
        <v>5</v>
      </c>
      <c r="I215" s="40">
        <f t="shared" si="6"/>
        <v>0</v>
      </c>
      <c r="J215" s="56">
        <f t="shared" si="7"/>
        <v>0</v>
      </c>
      <c r="K215" s="57">
        <f>($G215+$I215)*THONG_TIN_CHUNG!B$15</f>
        <v>0</v>
      </c>
      <c r="L215" s="58">
        <v>0</v>
      </c>
      <c r="M215" s="59"/>
      <c r="N215" s="59"/>
    </row>
    <row r="216" spans="2:14" ht="96.75" customHeight="1">
      <c r="B216" s="28"/>
      <c r="C216" s="28"/>
      <c r="D216" s="28"/>
      <c r="E216" s="39"/>
      <c r="F216" s="28"/>
      <c r="G216" s="28"/>
      <c r="H216" s="28">
        <v>5</v>
      </c>
      <c r="I216" s="40">
        <f t="shared" si="6"/>
        <v>0</v>
      </c>
      <c r="J216" s="56">
        <f t="shared" si="7"/>
        <v>0</v>
      </c>
      <c r="K216" s="57">
        <f>($G216+$I216)*THONG_TIN_CHUNG!B$15</f>
        <v>0</v>
      </c>
      <c r="L216" s="58">
        <v>0</v>
      </c>
      <c r="M216" s="59"/>
      <c r="N216" s="59"/>
    </row>
    <row r="217" spans="2:14" ht="96.75" customHeight="1">
      <c r="B217" s="28"/>
      <c r="C217" s="28"/>
      <c r="D217" s="28"/>
      <c r="E217" s="39"/>
      <c r="F217" s="28"/>
      <c r="G217" s="28"/>
      <c r="H217" s="28">
        <v>5</v>
      </c>
      <c r="I217" s="40">
        <f t="shared" si="6"/>
        <v>0</v>
      </c>
      <c r="J217" s="56">
        <f t="shared" si="7"/>
        <v>0</v>
      </c>
      <c r="K217" s="57">
        <f>($G217+$I217)*THONG_TIN_CHUNG!B$15</f>
        <v>0</v>
      </c>
      <c r="L217" s="58">
        <v>0</v>
      </c>
      <c r="M217" s="59"/>
      <c r="N217" s="59"/>
    </row>
    <row r="218" spans="2:14" ht="96.75" customHeight="1">
      <c r="B218" s="28"/>
      <c r="C218" s="28"/>
      <c r="D218" s="28"/>
      <c r="E218" s="39"/>
      <c r="F218" s="28"/>
      <c r="G218" s="28"/>
      <c r="H218" s="28">
        <v>5</v>
      </c>
      <c r="I218" s="40">
        <f t="shared" si="6"/>
        <v>0</v>
      </c>
      <c r="J218" s="56">
        <f t="shared" si="7"/>
        <v>0</v>
      </c>
      <c r="K218" s="57">
        <f>($G218+$I218)*THONG_TIN_CHUNG!B$15</f>
        <v>0</v>
      </c>
      <c r="L218" s="58">
        <v>0</v>
      </c>
      <c r="M218" s="59"/>
      <c r="N218" s="59"/>
    </row>
    <row r="219" spans="2:14" ht="96.75" customHeight="1">
      <c r="B219" s="28"/>
      <c r="C219" s="28"/>
      <c r="D219" s="28"/>
      <c r="E219" s="39"/>
      <c r="F219" s="28"/>
      <c r="G219" s="28"/>
      <c r="H219" s="28">
        <v>5</v>
      </c>
      <c r="I219" s="40">
        <f t="shared" si="6"/>
        <v>0</v>
      </c>
      <c r="J219" s="56">
        <f t="shared" si="7"/>
        <v>0</v>
      </c>
      <c r="K219" s="57">
        <f>($G219+$I219)*THONG_TIN_CHUNG!B$15</f>
        <v>0</v>
      </c>
      <c r="L219" s="58">
        <v>0</v>
      </c>
      <c r="M219" s="59"/>
      <c r="N219" s="59"/>
    </row>
    <row r="220" spans="2:14" ht="96.75" customHeight="1">
      <c r="B220" s="28"/>
      <c r="C220" s="28"/>
      <c r="D220" s="28"/>
      <c r="E220" s="39"/>
      <c r="F220" s="28"/>
      <c r="G220" s="28"/>
      <c r="H220" s="28">
        <v>5</v>
      </c>
      <c r="I220" s="40">
        <f t="shared" si="6"/>
        <v>0</v>
      </c>
      <c r="J220" s="56">
        <f t="shared" si="7"/>
        <v>0</v>
      </c>
      <c r="K220" s="57">
        <f>($G220+$I220)*THONG_TIN_CHUNG!B$15</f>
        <v>0</v>
      </c>
      <c r="L220" s="58">
        <v>0</v>
      </c>
      <c r="M220" s="59"/>
      <c r="N220" s="59"/>
    </row>
    <row r="221" spans="2:14" ht="96.75" customHeight="1">
      <c r="B221" s="28"/>
      <c r="C221" s="28"/>
      <c r="D221" s="28"/>
      <c r="E221" s="39"/>
      <c r="F221" s="28"/>
      <c r="G221" s="28"/>
      <c r="H221" s="28">
        <v>5</v>
      </c>
      <c r="I221" s="40">
        <f t="shared" si="6"/>
        <v>0</v>
      </c>
      <c r="J221" s="56">
        <f t="shared" si="7"/>
        <v>0</v>
      </c>
      <c r="K221" s="57">
        <f>($G221+$I221)*THONG_TIN_CHUNG!B$15</f>
        <v>0</v>
      </c>
      <c r="L221" s="58">
        <v>0</v>
      </c>
      <c r="M221" s="59"/>
      <c r="N221" s="59"/>
    </row>
    <row r="222" spans="2:14" ht="96.75" customHeight="1">
      <c r="B222" s="28"/>
      <c r="C222" s="28"/>
      <c r="D222" s="28"/>
      <c r="E222" s="39"/>
      <c r="F222" s="28"/>
      <c r="G222" s="28"/>
      <c r="H222" s="28">
        <v>5</v>
      </c>
      <c r="I222" s="40">
        <f t="shared" si="6"/>
        <v>0</v>
      </c>
      <c r="J222" s="56">
        <f t="shared" si="7"/>
        <v>0</v>
      </c>
      <c r="K222" s="57">
        <f>($G222+$I222)*THONG_TIN_CHUNG!B$15</f>
        <v>0</v>
      </c>
      <c r="L222" s="58">
        <v>0</v>
      </c>
      <c r="M222" s="59"/>
      <c r="N222" s="59"/>
    </row>
    <row r="223" spans="2:14" ht="96.75" customHeight="1">
      <c r="B223" s="28"/>
      <c r="C223" s="28"/>
      <c r="D223" s="28"/>
      <c r="E223" s="39"/>
      <c r="F223" s="28"/>
      <c r="G223" s="28"/>
      <c r="H223" s="28">
        <v>5</v>
      </c>
      <c r="I223" s="40">
        <f t="shared" si="6"/>
        <v>0</v>
      </c>
      <c r="J223" s="56">
        <f t="shared" si="7"/>
        <v>0</v>
      </c>
      <c r="K223" s="57">
        <f>($G223+$I223)*THONG_TIN_CHUNG!B$15</f>
        <v>0</v>
      </c>
      <c r="L223" s="58">
        <v>0</v>
      </c>
      <c r="M223" s="59"/>
      <c r="N223" s="59"/>
    </row>
    <row r="224" spans="2:14" ht="96.75" customHeight="1">
      <c r="B224" s="28"/>
      <c r="C224" s="28"/>
      <c r="D224" s="28"/>
      <c r="E224" s="39"/>
      <c r="F224" s="28"/>
      <c r="G224" s="28"/>
      <c r="H224" s="28">
        <v>5</v>
      </c>
      <c r="I224" s="40">
        <f t="shared" si="6"/>
        <v>0</v>
      </c>
      <c r="J224" s="56">
        <f t="shared" si="7"/>
        <v>0</v>
      </c>
      <c r="K224" s="57">
        <f>($G224+$I224)*THONG_TIN_CHUNG!B$15</f>
        <v>0</v>
      </c>
      <c r="L224" s="58">
        <v>0</v>
      </c>
      <c r="M224" s="59"/>
      <c r="N224" s="59"/>
    </row>
    <row r="225" spans="2:14" ht="96.75" customHeight="1">
      <c r="B225" s="28"/>
      <c r="C225" s="28"/>
      <c r="D225" s="28"/>
      <c r="E225" s="39"/>
      <c r="F225" s="28"/>
      <c r="G225" s="28"/>
      <c r="H225" s="28">
        <v>5</v>
      </c>
      <c r="I225" s="40">
        <f t="shared" si="6"/>
        <v>0</v>
      </c>
      <c r="J225" s="56">
        <f t="shared" si="7"/>
        <v>0</v>
      </c>
      <c r="K225" s="57">
        <f>($G225+$I225)*THONG_TIN_CHUNG!B$15</f>
        <v>0</v>
      </c>
      <c r="L225" s="58">
        <v>0</v>
      </c>
      <c r="M225" s="59"/>
      <c r="N225" s="59"/>
    </row>
    <row r="226" spans="2:14" ht="96.75" customHeight="1">
      <c r="B226" s="28"/>
      <c r="C226" s="28"/>
      <c r="D226" s="28"/>
      <c r="E226" s="39"/>
      <c r="F226" s="28"/>
      <c r="G226" s="28"/>
      <c r="H226" s="28">
        <v>5</v>
      </c>
      <c r="I226" s="40">
        <f t="shared" si="6"/>
        <v>0</v>
      </c>
      <c r="J226" s="56">
        <f t="shared" si="7"/>
        <v>0</v>
      </c>
      <c r="K226" s="57">
        <f>($G226+$I226)*THONG_TIN_CHUNG!B$15</f>
        <v>0</v>
      </c>
      <c r="L226" s="58">
        <v>0</v>
      </c>
      <c r="M226" s="59"/>
      <c r="N226" s="59"/>
    </row>
    <row r="227" spans="2:14" ht="96.75" customHeight="1">
      <c r="B227" s="28"/>
      <c r="C227" s="28"/>
      <c r="D227" s="28"/>
      <c r="E227" s="39"/>
      <c r="F227" s="28"/>
      <c r="G227" s="28"/>
      <c r="H227" s="28">
        <v>5</v>
      </c>
      <c r="I227" s="40">
        <f t="shared" si="6"/>
        <v>0</v>
      </c>
      <c r="J227" s="56">
        <f t="shared" si="7"/>
        <v>0</v>
      </c>
      <c r="K227" s="57">
        <f>($G227+$I227)*THONG_TIN_CHUNG!B$15</f>
        <v>0</v>
      </c>
      <c r="L227" s="58">
        <v>0</v>
      </c>
      <c r="M227" s="59"/>
      <c r="N227" s="59"/>
    </row>
    <row r="228" spans="2:14" ht="96.75" customHeight="1">
      <c r="B228" s="28"/>
      <c r="C228" s="28"/>
      <c r="D228" s="28"/>
      <c r="E228" s="39"/>
      <c r="F228" s="28"/>
      <c r="G228" s="28"/>
      <c r="H228" s="28">
        <v>5</v>
      </c>
      <c r="I228" s="40">
        <f t="shared" si="6"/>
        <v>0</v>
      </c>
      <c r="J228" s="56">
        <f t="shared" si="7"/>
        <v>0</v>
      </c>
      <c r="K228" s="57">
        <f>($G228+$I228)*THONG_TIN_CHUNG!B$15</f>
        <v>0</v>
      </c>
      <c r="L228" s="58">
        <v>0</v>
      </c>
      <c r="M228" s="59"/>
      <c r="N228" s="59"/>
    </row>
    <row r="229" spans="2:14" ht="96.75" customHeight="1">
      <c r="B229" s="28"/>
      <c r="C229" s="28"/>
      <c r="D229" s="28"/>
      <c r="E229" s="39"/>
      <c r="F229" s="28"/>
      <c r="G229" s="28"/>
      <c r="H229" s="28">
        <v>5</v>
      </c>
      <c r="I229" s="40">
        <f t="shared" si="6"/>
        <v>0</v>
      </c>
      <c r="J229" s="56">
        <f t="shared" si="7"/>
        <v>0</v>
      </c>
      <c r="K229" s="57">
        <f>($G229+$I229)*THONG_TIN_CHUNG!B$15</f>
        <v>0</v>
      </c>
      <c r="L229" s="58">
        <v>0</v>
      </c>
      <c r="M229" s="59"/>
      <c r="N229" s="59"/>
    </row>
    <row r="230" spans="2:14" ht="96.75" customHeight="1">
      <c r="B230" s="28"/>
      <c r="C230" s="28"/>
      <c r="D230" s="28"/>
      <c r="E230" s="39"/>
      <c r="F230" s="28"/>
      <c r="G230" s="28"/>
      <c r="H230" s="28">
        <v>5</v>
      </c>
      <c r="I230" s="40">
        <f t="shared" si="6"/>
        <v>0</v>
      </c>
      <c r="J230" s="56">
        <f t="shared" si="7"/>
        <v>0</v>
      </c>
      <c r="K230" s="57">
        <f>($G230+$I230)*THONG_TIN_CHUNG!B$15</f>
        <v>0</v>
      </c>
      <c r="L230" s="58">
        <v>0</v>
      </c>
      <c r="M230" s="59"/>
      <c r="N230" s="59"/>
    </row>
    <row r="231" spans="2:14" ht="96.75" customHeight="1">
      <c r="B231" s="28"/>
      <c r="C231" s="28"/>
      <c r="D231" s="28"/>
      <c r="E231" s="39"/>
      <c r="F231" s="28"/>
      <c r="G231" s="28"/>
      <c r="H231" s="28">
        <v>5</v>
      </c>
      <c r="I231" s="40">
        <f t="shared" si="6"/>
        <v>0</v>
      </c>
      <c r="J231" s="56">
        <f t="shared" si="7"/>
        <v>0</v>
      </c>
      <c r="K231" s="57">
        <f>($G231+$I231)*THONG_TIN_CHUNG!B$15</f>
        <v>0</v>
      </c>
      <c r="L231" s="58">
        <v>0</v>
      </c>
      <c r="M231" s="59"/>
      <c r="N231" s="59"/>
    </row>
    <row r="232" spans="2:14" ht="96.75" customHeight="1">
      <c r="B232" s="28"/>
      <c r="C232" s="28"/>
      <c r="D232" s="28"/>
      <c r="E232" s="39"/>
      <c r="F232" s="28"/>
      <c r="G232" s="28"/>
      <c r="H232" s="28">
        <v>5</v>
      </c>
      <c r="I232" s="40">
        <f t="shared" si="6"/>
        <v>0</v>
      </c>
      <c r="J232" s="56">
        <f t="shared" si="7"/>
        <v>0</v>
      </c>
      <c r="K232" s="57">
        <f>($G232+$I232)*THONG_TIN_CHUNG!B$15</f>
        <v>0</v>
      </c>
      <c r="L232" s="58">
        <v>0</v>
      </c>
      <c r="M232" s="59"/>
      <c r="N232" s="59"/>
    </row>
    <row r="233" spans="2:14" ht="96.75" customHeight="1">
      <c r="B233" s="28"/>
      <c r="C233" s="28"/>
      <c r="D233" s="28"/>
      <c r="E233" s="39"/>
      <c r="F233" s="28"/>
      <c r="G233" s="28"/>
      <c r="H233" s="28">
        <v>5</v>
      </c>
      <c r="I233" s="40">
        <f t="shared" si="6"/>
        <v>0</v>
      </c>
      <c r="J233" s="56">
        <f t="shared" si="7"/>
        <v>0</v>
      </c>
      <c r="K233" s="57">
        <f>($G233+$I233)*THONG_TIN_CHUNG!B$15</f>
        <v>0</v>
      </c>
      <c r="L233" s="58">
        <v>0</v>
      </c>
      <c r="M233" s="59"/>
      <c r="N233" s="59"/>
    </row>
    <row r="234" spans="2:14" ht="96.75" customHeight="1">
      <c r="B234" s="28"/>
      <c r="C234" s="28"/>
      <c r="D234" s="28"/>
      <c r="E234" s="39"/>
      <c r="F234" s="28"/>
      <c r="G234" s="28"/>
      <c r="H234" s="28">
        <v>5</v>
      </c>
      <c r="I234" s="40">
        <f t="shared" si="6"/>
        <v>0</v>
      </c>
      <c r="J234" s="56">
        <f t="shared" si="7"/>
        <v>0</v>
      </c>
      <c r="K234" s="57">
        <f>($G234+$I234)*THONG_TIN_CHUNG!B$15</f>
        <v>0</v>
      </c>
      <c r="L234" s="58">
        <v>0</v>
      </c>
      <c r="M234" s="59"/>
      <c r="N234" s="59"/>
    </row>
    <row r="235" spans="2:14" ht="96.75" customHeight="1">
      <c r="B235" s="28"/>
      <c r="C235" s="28"/>
      <c r="D235" s="28"/>
      <c r="E235" s="39"/>
      <c r="F235" s="28"/>
      <c r="G235" s="28"/>
      <c r="H235" s="28">
        <v>5</v>
      </c>
      <c r="I235" s="40">
        <f t="shared" si="6"/>
        <v>0</v>
      </c>
      <c r="J235" s="56">
        <f t="shared" si="7"/>
        <v>0</v>
      </c>
      <c r="K235" s="57">
        <f>($G235+$I235)*THONG_TIN_CHUNG!B$15</f>
        <v>0</v>
      </c>
      <c r="L235" s="58">
        <v>0</v>
      </c>
      <c r="M235" s="59"/>
      <c r="N235" s="59"/>
    </row>
    <row r="236" spans="2:14" ht="96.75" customHeight="1">
      <c r="B236" s="28"/>
      <c r="C236" s="28"/>
      <c r="D236" s="28"/>
      <c r="E236" s="39"/>
      <c r="F236" s="28"/>
      <c r="G236" s="28"/>
      <c r="H236" s="28">
        <v>5</v>
      </c>
      <c r="I236" s="40">
        <f t="shared" si="6"/>
        <v>0</v>
      </c>
      <c r="J236" s="56">
        <f t="shared" si="7"/>
        <v>0</v>
      </c>
      <c r="K236" s="57">
        <f>($G236+$I236)*THONG_TIN_CHUNG!B$15</f>
        <v>0</v>
      </c>
      <c r="L236" s="58">
        <v>0</v>
      </c>
      <c r="M236" s="59"/>
      <c r="N236" s="59"/>
    </row>
    <row r="237" spans="2:14" ht="96.75" customHeight="1">
      <c r="B237" s="28"/>
      <c r="C237" s="28"/>
      <c r="D237" s="28"/>
      <c r="E237" s="39"/>
      <c r="F237" s="28"/>
      <c r="G237" s="28"/>
      <c r="H237" s="28">
        <v>5</v>
      </c>
      <c r="I237" s="40">
        <f t="shared" si="6"/>
        <v>0</v>
      </c>
      <c r="J237" s="56">
        <f t="shared" si="7"/>
        <v>0</v>
      </c>
      <c r="K237" s="57">
        <f>($G237+$I237)*THONG_TIN_CHUNG!B$15</f>
        <v>0</v>
      </c>
      <c r="L237" s="58">
        <v>0</v>
      </c>
      <c r="M237" s="59"/>
      <c r="N237" s="59"/>
    </row>
    <row r="238" spans="2:14" ht="96.75" customHeight="1">
      <c r="B238" s="28"/>
      <c r="C238" s="28"/>
      <c r="D238" s="28"/>
      <c r="E238" s="39"/>
      <c r="F238" s="28"/>
      <c r="G238" s="28"/>
      <c r="H238" s="28">
        <v>5</v>
      </c>
      <c r="I238" s="40">
        <f t="shared" si="6"/>
        <v>0</v>
      </c>
      <c r="J238" s="56">
        <f t="shared" si="7"/>
        <v>0</v>
      </c>
      <c r="K238" s="57">
        <f>($G238+$I238)*THONG_TIN_CHUNG!B$15</f>
        <v>0</v>
      </c>
      <c r="L238" s="58">
        <v>0</v>
      </c>
      <c r="M238" s="59"/>
      <c r="N238" s="59"/>
    </row>
    <row r="239" spans="2:14" ht="96.75" customHeight="1">
      <c r="B239" s="28"/>
      <c r="C239" s="28"/>
      <c r="D239" s="28"/>
      <c r="E239" s="39"/>
      <c r="F239" s="28"/>
      <c r="G239" s="28"/>
      <c r="H239" s="28">
        <v>5</v>
      </c>
      <c r="I239" s="40">
        <f t="shared" si="6"/>
        <v>0</v>
      </c>
      <c r="J239" s="56">
        <f t="shared" si="7"/>
        <v>0</v>
      </c>
      <c r="K239" s="57">
        <f>($G239+$I239)*THONG_TIN_CHUNG!B$15</f>
        <v>0</v>
      </c>
      <c r="L239" s="58">
        <v>0</v>
      </c>
      <c r="M239" s="59"/>
      <c r="N239" s="59"/>
    </row>
    <row r="240" spans="2:14" ht="96.75" customHeight="1">
      <c r="B240" s="28"/>
      <c r="C240" s="28"/>
      <c r="D240" s="28"/>
      <c r="E240" s="39"/>
      <c r="F240" s="28"/>
      <c r="G240" s="28"/>
      <c r="H240" s="28">
        <v>5</v>
      </c>
      <c r="I240" s="40">
        <f t="shared" si="6"/>
        <v>0</v>
      </c>
      <c r="J240" s="56">
        <f t="shared" si="7"/>
        <v>0</v>
      </c>
      <c r="K240" s="57">
        <f>($G240+$I240)*THONG_TIN_CHUNG!B$15</f>
        <v>0</v>
      </c>
      <c r="L240" s="58">
        <v>0</v>
      </c>
      <c r="M240" s="59"/>
      <c r="N240" s="59"/>
    </row>
    <row r="241" spans="2:14" ht="96.75" customHeight="1">
      <c r="B241" s="28"/>
      <c r="C241" s="28"/>
      <c r="D241" s="28"/>
      <c r="E241" s="39"/>
      <c r="F241" s="28"/>
      <c r="G241" s="28"/>
      <c r="H241" s="28">
        <v>5</v>
      </c>
      <c r="I241" s="40">
        <f t="shared" si="6"/>
        <v>0</v>
      </c>
      <c r="J241" s="56">
        <f t="shared" si="7"/>
        <v>0</v>
      </c>
      <c r="K241" s="57">
        <f>($G241+$I241)*THONG_TIN_CHUNG!B$15</f>
        <v>0</v>
      </c>
      <c r="L241" s="58">
        <v>0</v>
      </c>
      <c r="M241" s="59"/>
      <c r="N241" s="59"/>
    </row>
    <row r="242" spans="2:14" ht="96.75" customHeight="1">
      <c r="B242" s="28"/>
      <c r="C242" s="28"/>
      <c r="D242" s="28"/>
      <c r="E242" s="39"/>
      <c r="F242" s="28"/>
      <c r="G242" s="28"/>
      <c r="H242" s="28">
        <v>5</v>
      </c>
      <c r="I242" s="40">
        <f t="shared" si="6"/>
        <v>0</v>
      </c>
      <c r="J242" s="56">
        <f t="shared" si="7"/>
        <v>0</v>
      </c>
      <c r="K242" s="57">
        <f>($G242+$I242)*THONG_TIN_CHUNG!B$15</f>
        <v>0</v>
      </c>
      <c r="L242" s="58">
        <v>0</v>
      </c>
      <c r="M242" s="59"/>
      <c r="N242" s="59"/>
    </row>
    <row r="243" spans="2:14" ht="96.75" customHeight="1">
      <c r="B243" s="28"/>
      <c r="C243" s="28"/>
      <c r="D243" s="28"/>
      <c r="E243" s="39"/>
      <c r="F243" s="28"/>
      <c r="G243" s="28"/>
      <c r="H243" s="28">
        <v>5</v>
      </c>
      <c r="I243" s="40">
        <f t="shared" si="6"/>
        <v>0</v>
      </c>
      <c r="J243" s="56">
        <f t="shared" si="7"/>
        <v>0</v>
      </c>
      <c r="K243" s="57">
        <f>($G243+$I243)*THONG_TIN_CHUNG!B$15</f>
        <v>0</v>
      </c>
      <c r="L243" s="58">
        <v>0</v>
      </c>
      <c r="M243" s="59"/>
      <c r="N243" s="59"/>
    </row>
    <row r="244" spans="2:14" ht="96.75" customHeight="1">
      <c r="B244" s="28"/>
      <c r="C244" s="28"/>
      <c r="D244" s="28"/>
      <c r="E244" s="39"/>
      <c r="F244" s="28"/>
      <c r="G244" s="28"/>
      <c r="H244" s="28">
        <v>5</v>
      </c>
      <c r="I244" s="40">
        <f t="shared" si="6"/>
        <v>0</v>
      </c>
      <c r="J244" s="56">
        <f t="shared" si="7"/>
        <v>0</v>
      </c>
      <c r="K244" s="57">
        <f>($G244+$I244)*THONG_TIN_CHUNG!B$15</f>
        <v>0</v>
      </c>
      <c r="L244" s="58">
        <v>0</v>
      </c>
      <c r="M244" s="59"/>
      <c r="N244" s="59"/>
    </row>
    <row r="245" spans="2:14" ht="96.75" customHeight="1">
      <c r="B245" s="28"/>
      <c r="C245" s="28"/>
      <c r="D245" s="28"/>
      <c r="E245" s="39"/>
      <c r="F245" s="28"/>
      <c r="G245" s="28"/>
      <c r="H245" s="28">
        <v>5</v>
      </c>
      <c r="I245" s="40">
        <f t="shared" si="6"/>
        <v>0</v>
      </c>
      <c r="J245" s="56">
        <f t="shared" si="7"/>
        <v>0</v>
      </c>
      <c r="K245" s="57">
        <f>($G245+$I245)*THONG_TIN_CHUNG!B$15</f>
        <v>0</v>
      </c>
      <c r="L245" s="58">
        <v>0</v>
      </c>
      <c r="M245" s="59"/>
      <c r="N245" s="59"/>
    </row>
    <row r="246" spans="2:14" ht="96.75" customHeight="1">
      <c r="B246" s="28"/>
      <c r="C246" s="28"/>
      <c r="D246" s="28"/>
      <c r="E246" s="39"/>
      <c r="F246" s="28"/>
      <c r="G246" s="28"/>
      <c r="H246" s="28">
        <v>5</v>
      </c>
      <c r="I246" s="40">
        <f t="shared" si="6"/>
        <v>0</v>
      </c>
      <c r="J246" s="56">
        <f t="shared" si="7"/>
        <v>0</v>
      </c>
      <c r="K246" s="57">
        <f>($G246+$I246)*THONG_TIN_CHUNG!B$15</f>
        <v>0</v>
      </c>
      <c r="L246" s="58">
        <v>0</v>
      </c>
      <c r="M246" s="59"/>
      <c r="N246" s="59"/>
    </row>
    <row r="247" spans="2:14" ht="96.75" customHeight="1">
      <c r="B247" s="28"/>
      <c r="C247" s="28"/>
      <c r="D247" s="28"/>
      <c r="E247" s="39"/>
      <c r="F247" s="28"/>
      <c r="G247" s="28"/>
      <c r="H247" s="28">
        <v>5</v>
      </c>
      <c r="I247" s="40">
        <f t="shared" si="6"/>
        <v>0</v>
      </c>
      <c r="J247" s="56">
        <f t="shared" si="7"/>
        <v>0</v>
      </c>
      <c r="K247" s="57">
        <f>($G247+$I247)*THONG_TIN_CHUNG!B$15</f>
        <v>0</v>
      </c>
      <c r="L247" s="58">
        <v>0</v>
      </c>
      <c r="M247" s="59"/>
      <c r="N247" s="59"/>
    </row>
    <row r="248" spans="2:14" ht="96.75" customHeight="1">
      <c r="B248" s="28"/>
      <c r="C248" s="28"/>
      <c r="D248" s="28"/>
      <c r="E248" s="39"/>
      <c r="F248" s="28"/>
      <c r="G248" s="28"/>
      <c r="H248" s="28">
        <v>5</v>
      </c>
      <c r="I248" s="40">
        <f t="shared" si="6"/>
        <v>0</v>
      </c>
      <c r="J248" s="56">
        <f t="shared" si="7"/>
        <v>0</v>
      </c>
      <c r="K248" s="57">
        <f>($G248+$I248)*THONG_TIN_CHUNG!B$15</f>
        <v>0</v>
      </c>
      <c r="L248" s="58">
        <v>0</v>
      </c>
      <c r="M248" s="59"/>
      <c r="N248" s="59"/>
    </row>
    <row r="249" spans="2:14" ht="96.75" customHeight="1">
      <c r="B249" s="28"/>
      <c r="C249" s="28"/>
      <c r="D249" s="28"/>
      <c r="E249" s="39"/>
      <c r="F249" s="28"/>
      <c r="G249" s="28"/>
      <c r="H249" s="28">
        <v>5</v>
      </c>
      <c r="I249" s="40">
        <f t="shared" si="6"/>
        <v>0</v>
      </c>
      <c r="J249" s="56">
        <f t="shared" si="7"/>
        <v>0</v>
      </c>
      <c r="K249" s="57">
        <f>($G249+$I249)*THONG_TIN_CHUNG!B$15</f>
        <v>0</v>
      </c>
      <c r="L249" s="58">
        <v>0</v>
      </c>
      <c r="M249" s="59"/>
      <c r="N249" s="59"/>
    </row>
    <row r="250" spans="2:14" ht="96.75" customHeight="1">
      <c r="B250" s="28"/>
      <c r="C250" s="28"/>
      <c r="D250" s="28"/>
      <c r="E250" s="39"/>
      <c r="F250" s="28"/>
      <c r="G250" s="28"/>
      <c r="H250" s="28">
        <v>5</v>
      </c>
      <c r="I250" s="40">
        <f t="shared" si="6"/>
        <v>0</v>
      </c>
      <c r="J250" s="56">
        <f t="shared" si="7"/>
        <v>0</v>
      </c>
      <c r="K250" s="57">
        <f>($G250+$I250)*THONG_TIN_CHUNG!B$15</f>
        <v>0</v>
      </c>
      <c r="L250" s="58">
        <v>0</v>
      </c>
      <c r="M250" s="59"/>
      <c r="N250" s="59"/>
    </row>
    <row r="251" spans="2:14" ht="96.75" customHeight="1">
      <c r="B251" s="28"/>
      <c r="C251" s="28"/>
      <c r="D251" s="28"/>
      <c r="E251" s="39"/>
      <c r="F251" s="28"/>
      <c r="G251" s="28"/>
      <c r="H251" s="28">
        <v>5</v>
      </c>
      <c r="I251" s="40">
        <f t="shared" si="6"/>
        <v>0</v>
      </c>
      <c r="J251" s="56">
        <f t="shared" si="7"/>
        <v>0</v>
      </c>
      <c r="K251" s="57">
        <f>($G251+$I251)*THONG_TIN_CHUNG!B$15</f>
        <v>0</v>
      </c>
      <c r="L251" s="58">
        <v>0</v>
      </c>
      <c r="M251" s="59"/>
      <c r="N251" s="59"/>
    </row>
    <row r="252" spans="2:14" ht="96.75" customHeight="1">
      <c r="B252" s="28"/>
      <c r="C252" s="28"/>
      <c r="D252" s="28"/>
      <c r="E252" s="39"/>
      <c r="F252" s="28"/>
      <c r="G252" s="28"/>
      <c r="H252" s="28">
        <v>5</v>
      </c>
      <c r="I252" s="40">
        <f t="shared" si="6"/>
        <v>0</v>
      </c>
      <c r="J252" s="56">
        <f t="shared" si="7"/>
        <v>0</v>
      </c>
      <c r="K252" s="57">
        <f>($G252+$I252)*THONG_TIN_CHUNG!B$15</f>
        <v>0</v>
      </c>
      <c r="L252" s="58">
        <v>0</v>
      </c>
      <c r="M252" s="59"/>
      <c r="N252" s="59"/>
    </row>
    <row r="253" spans="2:14" ht="96.75" customHeight="1">
      <c r="B253" s="28"/>
      <c r="C253" s="28"/>
      <c r="D253" s="28"/>
      <c r="E253" s="39"/>
      <c r="F253" s="28"/>
      <c r="G253" s="28"/>
      <c r="H253" s="28">
        <v>5</v>
      </c>
      <c r="I253" s="40">
        <f t="shared" si="6"/>
        <v>0</v>
      </c>
      <c r="J253" s="56">
        <f t="shared" si="7"/>
        <v>0</v>
      </c>
      <c r="K253" s="57">
        <f>($G253+$I253)*THONG_TIN_CHUNG!B$15</f>
        <v>0</v>
      </c>
      <c r="L253" s="58">
        <v>0</v>
      </c>
      <c r="M253" s="59"/>
      <c r="N253" s="59"/>
    </row>
    <row r="254" spans="2:14" ht="96.75" customHeight="1">
      <c r="B254" s="28"/>
      <c r="C254" s="28"/>
      <c r="D254" s="28"/>
      <c r="E254" s="39"/>
      <c r="F254" s="28"/>
      <c r="G254" s="28"/>
      <c r="H254" s="28">
        <v>5</v>
      </c>
      <c r="I254" s="40">
        <f t="shared" si="6"/>
        <v>0</v>
      </c>
      <c r="J254" s="56">
        <f t="shared" si="7"/>
        <v>0</v>
      </c>
      <c r="K254" s="57">
        <f>($G254+$I254)*THONG_TIN_CHUNG!B$15</f>
        <v>0</v>
      </c>
      <c r="L254" s="58">
        <v>0</v>
      </c>
      <c r="M254" s="59"/>
      <c r="N254" s="59"/>
    </row>
    <row r="255" spans="2:14" ht="96.75" customHeight="1">
      <c r="B255" s="28"/>
      <c r="C255" s="28"/>
      <c r="D255" s="28"/>
      <c r="E255" s="39"/>
      <c r="F255" s="28"/>
      <c r="G255" s="28"/>
      <c r="H255" s="28">
        <v>5</v>
      </c>
      <c r="I255" s="40">
        <f t="shared" si="6"/>
        <v>0</v>
      </c>
      <c r="J255" s="56">
        <f t="shared" si="7"/>
        <v>0</v>
      </c>
      <c r="K255" s="57">
        <f>($G255+$I255)*THONG_TIN_CHUNG!B$15</f>
        <v>0</v>
      </c>
      <c r="L255" s="58">
        <v>0</v>
      </c>
      <c r="M255" s="59"/>
      <c r="N255" s="59"/>
    </row>
    <row r="256" spans="2:14" ht="96.75" customHeight="1">
      <c r="B256" s="28"/>
      <c r="C256" s="28"/>
      <c r="D256" s="28"/>
      <c r="E256" s="39"/>
      <c r="F256" s="28"/>
      <c r="G256" s="28"/>
      <c r="H256" s="28">
        <v>5</v>
      </c>
      <c r="I256" s="40">
        <f t="shared" si="6"/>
        <v>0</v>
      </c>
      <c r="J256" s="56">
        <f t="shared" si="7"/>
        <v>0</v>
      </c>
      <c r="K256" s="57">
        <f>($G256+$I256)*THONG_TIN_CHUNG!B$15</f>
        <v>0</v>
      </c>
      <c r="L256" s="58">
        <v>0</v>
      </c>
      <c r="M256" s="59"/>
      <c r="N256" s="59"/>
    </row>
    <row r="257" spans="2:14" ht="96.75" customHeight="1">
      <c r="B257" s="28"/>
      <c r="C257" s="28"/>
      <c r="D257" s="28"/>
      <c r="E257" s="39"/>
      <c r="F257" s="28"/>
      <c r="G257" s="28"/>
      <c r="H257" s="28">
        <v>5</v>
      </c>
      <c r="I257" s="40">
        <f t="shared" si="6"/>
        <v>0</v>
      </c>
      <c r="J257" s="56">
        <f t="shared" si="7"/>
        <v>0</v>
      </c>
      <c r="K257" s="57">
        <f>($G257+$I257)*THONG_TIN_CHUNG!B$15</f>
        <v>0</v>
      </c>
      <c r="L257" s="58">
        <v>0</v>
      </c>
      <c r="M257" s="59"/>
      <c r="N257" s="59"/>
    </row>
    <row r="258" spans="2:14" ht="96.75" customHeight="1">
      <c r="B258" s="28"/>
      <c r="C258" s="28"/>
      <c r="D258" s="28"/>
      <c r="E258" s="39"/>
      <c r="F258" s="28"/>
      <c r="G258" s="28"/>
      <c r="H258" s="28">
        <v>5</v>
      </c>
      <c r="I258" s="40">
        <f t="shared" si="6"/>
        <v>0</v>
      </c>
      <c r="J258" s="56">
        <f t="shared" si="7"/>
        <v>0</v>
      </c>
      <c r="K258" s="57">
        <f>($G258+$I258)*THONG_TIN_CHUNG!B$15</f>
        <v>0</v>
      </c>
      <c r="L258" s="58">
        <v>0</v>
      </c>
      <c r="M258" s="59"/>
      <c r="N258" s="59"/>
    </row>
    <row r="259" spans="2:14" ht="96.75" customHeight="1">
      <c r="B259" s="28"/>
      <c r="C259" s="28"/>
      <c r="D259" s="28"/>
      <c r="E259" s="39"/>
      <c r="F259" s="28"/>
      <c r="G259" s="28"/>
      <c r="H259" s="28">
        <v>5</v>
      </c>
      <c r="I259" s="40">
        <f t="shared" si="6"/>
        <v>0</v>
      </c>
      <c r="J259" s="56">
        <f t="shared" si="7"/>
        <v>0</v>
      </c>
      <c r="K259" s="57">
        <f>($G259+$I259)*THONG_TIN_CHUNG!B$15</f>
        <v>0</v>
      </c>
      <c r="L259" s="58">
        <v>0</v>
      </c>
      <c r="M259" s="59"/>
      <c r="N259" s="59"/>
    </row>
    <row r="260" spans="2:14" ht="96.75" customHeight="1">
      <c r="B260" s="28"/>
      <c r="C260" s="28"/>
      <c r="D260" s="28"/>
      <c r="E260" s="39"/>
      <c r="F260" s="28"/>
      <c r="G260" s="28"/>
      <c r="H260" s="28">
        <v>5</v>
      </c>
      <c r="I260" s="40">
        <f t="shared" si="6"/>
        <v>0</v>
      </c>
      <c r="J260" s="56">
        <f t="shared" si="7"/>
        <v>0</v>
      </c>
      <c r="K260" s="57">
        <f>($G260+$I260)*THONG_TIN_CHUNG!B$15</f>
        <v>0</v>
      </c>
      <c r="L260" s="58">
        <v>0</v>
      </c>
      <c r="M260" s="59"/>
      <c r="N260" s="59"/>
    </row>
    <row r="261" spans="2:14" ht="96.75" customHeight="1">
      <c r="B261" s="28"/>
      <c r="C261" s="28"/>
      <c r="D261" s="28"/>
      <c r="E261" s="39"/>
      <c r="F261" s="28"/>
      <c r="G261" s="28"/>
      <c r="H261" s="28">
        <v>5</v>
      </c>
      <c r="I261" s="40">
        <f t="shared" si="6"/>
        <v>0</v>
      </c>
      <c r="J261" s="56">
        <f t="shared" si="7"/>
        <v>0</v>
      </c>
      <c r="K261" s="57">
        <f>($G261+$I261)*THONG_TIN_CHUNG!B$15</f>
        <v>0</v>
      </c>
      <c r="L261" s="58">
        <v>0</v>
      </c>
      <c r="M261" s="59"/>
      <c r="N261" s="59"/>
    </row>
    <row r="262" spans="2:14" ht="96.75" customHeight="1">
      <c r="B262" s="28"/>
      <c r="C262" s="28"/>
      <c r="D262" s="28"/>
      <c r="E262" s="39"/>
      <c r="F262" s="28"/>
      <c r="G262" s="28"/>
      <c r="H262" s="28">
        <v>5</v>
      </c>
      <c r="I262" s="40">
        <f t="shared" si="6"/>
        <v>0</v>
      </c>
      <c r="J262" s="56">
        <f t="shared" si="7"/>
        <v>0</v>
      </c>
      <c r="K262" s="57">
        <f>($G262+$I262)*THONG_TIN_CHUNG!B$15</f>
        <v>0</v>
      </c>
      <c r="L262" s="58">
        <v>0</v>
      </c>
      <c r="M262" s="59"/>
      <c r="N262" s="59"/>
    </row>
    <row r="263" spans="2:14" ht="96.75" customHeight="1">
      <c r="B263" s="28"/>
      <c r="C263" s="28"/>
      <c r="D263" s="28"/>
      <c r="E263" s="39"/>
      <c r="F263" s="28"/>
      <c r="G263" s="28"/>
      <c r="H263" s="28">
        <v>5</v>
      </c>
      <c r="I263" s="40">
        <f t="shared" si="6"/>
        <v>0</v>
      </c>
      <c r="J263" s="56">
        <f t="shared" si="7"/>
        <v>0</v>
      </c>
      <c r="K263" s="57">
        <f>($G263+$I263)*THONG_TIN_CHUNG!B$15</f>
        <v>0</v>
      </c>
      <c r="L263" s="58">
        <v>0</v>
      </c>
      <c r="M263" s="59"/>
      <c r="N263" s="59"/>
    </row>
    <row r="264" spans="2:14" ht="96.75" customHeight="1">
      <c r="B264" s="28"/>
      <c r="C264" s="28"/>
      <c r="D264" s="28"/>
      <c r="E264" s="39"/>
      <c r="F264" s="28"/>
      <c r="G264" s="28"/>
      <c r="H264" s="28">
        <v>5</v>
      </c>
      <c r="I264" s="40">
        <f t="shared" si="6"/>
        <v>0</v>
      </c>
      <c r="J264" s="56">
        <f t="shared" si="7"/>
        <v>0</v>
      </c>
      <c r="K264" s="57">
        <f>($G264+$I264)*THONG_TIN_CHUNG!B$15</f>
        <v>0</v>
      </c>
      <c r="L264" s="58">
        <v>0</v>
      </c>
      <c r="M264" s="59"/>
      <c r="N264" s="59"/>
    </row>
    <row r="265" spans="2:14" ht="96.75" customHeight="1">
      <c r="B265" s="28"/>
      <c r="C265" s="28"/>
      <c r="D265" s="28"/>
      <c r="E265" s="39"/>
      <c r="F265" s="28"/>
      <c r="G265" s="28"/>
      <c r="H265" s="28">
        <v>5</v>
      </c>
      <c r="I265" s="40">
        <f t="shared" si="6"/>
        <v>0</v>
      </c>
      <c r="J265" s="56">
        <f t="shared" si="7"/>
        <v>0</v>
      </c>
      <c r="K265" s="57">
        <f>($G265+$I265)*THONG_TIN_CHUNG!B$15</f>
        <v>0</v>
      </c>
      <c r="L265" s="58">
        <v>0</v>
      </c>
      <c r="M265" s="59"/>
      <c r="N265" s="59"/>
    </row>
    <row r="266" spans="2:14" ht="96.75" customHeight="1">
      <c r="B266" s="28"/>
      <c r="C266" s="28"/>
      <c r="D266" s="28"/>
      <c r="E266" s="39"/>
      <c r="F266" s="28"/>
      <c r="G266" s="28"/>
      <c r="H266" s="28">
        <v>5</v>
      </c>
      <c r="I266" s="40">
        <f t="shared" si="6"/>
        <v>0</v>
      </c>
      <c r="J266" s="56">
        <f t="shared" si="7"/>
        <v>0</v>
      </c>
      <c r="K266" s="57">
        <f>($G266+$I266)*THONG_TIN_CHUNG!B$15</f>
        <v>0</v>
      </c>
      <c r="L266" s="58">
        <v>0</v>
      </c>
      <c r="M266" s="59"/>
      <c r="N266" s="59"/>
    </row>
    <row r="267" spans="2:14" ht="96.75" customHeight="1">
      <c r="B267" s="28"/>
      <c r="C267" s="28"/>
      <c r="D267" s="28"/>
      <c r="E267" s="39"/>
      <c r="F267" s="28"/>
      <c r="G267" s="28"/>
      <c r="H267" s="28">
        <v>5</v>
      </c>
      <c r="I267" s="40">
        <f t="shared" si="6"/>
        <v>0</v>
      </c>
      <c r="J267" s="56">
        <f t="shared" si="7"/>
        <v>0</v>
      </c>
      <c r="K267" s="57">
        <f>($G267+$I267)*THONG_TIN_CHUNG!B$15</f>
        <v>0</v>
      </c>
      <c r="L267" s="58">
        <v>0</v>
      </c>
      <c r="M267" s="59"/>
      <c r="N267" s="59"/>
    </row>
    <row r="268" spans="2:14" ht="96.75" customHeight="1">
      <c r="B268" s="28"/>
      <c r="C268" s="28"/>
      <c r="D268" s="28"/>
      <c r="E268" s="39"/>
      <c r="F268" s="28"/>
      <c r="G268" s="28"/>
      <c r="H268" s="28">
        <v>5</v>
      </c>
      <c r="I268" s="40">
        <f t="shared" si="6"/>
        <v>0</v>
      </c>
      <c r="J268" s="56">
        <f t="shared" si="7"/>
        <v>0</v>
      </c>
      <c r="K268" s="57">
        <f>($G268+$I268)*THONG_TIN_CHUNG!B$15</f>
        <v>0</v>
      </c>
      <c r="L268" s="58">
        <v>0</v>
      </c>
      <c r="M268" s="59"/>
      <c r="N268" s="59"/>
    </row>
    <row r="269" spans="2:14" ht="96.75" customHeight="1">
      <c r="B269" s="28"/>
      <c r="C269" s="28"/>
      <c r="D269" s="28"/>
      <c r="E269" s="39"/>
      <c r="F269" s="28"/>
      <c r="G269" s="28"/>
      <c r="H269" s="28">
        <v>5</v>
      </c>
      <c r="I269" s="40">
        <f t="shared" si="6"/>
        <v>0</v>
      </c>
      <c r="J269" s="56">
        <f t="shared" si="7"/>
        <v>0</v>
      </c>
      <c r="K269" s="57">
        <f>($G269+$I269)*THONG_TIN_CHUNG!B$15</f>
        <v>0</v>
      </c>
      <c r="L269" s="58">
        <v>0</v>
      </c>
      <c r="M269" s="59"/>
      <c r="N269" s="59"/>
    </row>
    <row r="270" spans="2:14" ht="96.75" customHeight="1">
      <c r="B270" s="28"/>
      <c r="C270" s="28"/>
      <c r="D270" s="28"/>
      <c r="E270" s="39"/>
      <c r="F270" s="28"/>
      <c r="G270" s="28"/>
      <c r="H270" s="28">
        <v>5</v>
      </c>
      <c r="I270" s="40">
        <f t="shared" si="6"/>
        <v>0</v>
      </c>
      <c r="J270" s="56">
        <f t="shared" si="7"/>
        <v>0</v>
      </c>
      <c r="K270" s="57">
        <f>($G270+$I270)*THONG_TIN_CHUNG!B$15</f>
        <v>0</v>
      </c>
      <c r="L270" s="58">
        <v>0</v>
      </c>
      <c r="M270" s="59"/>
      <c r="N270" s="59"/>
    </row>
    <row r="271" spans="2:14" ht="96.75" customHeight="1">
      <c r="B271" s="28"/>
      <c r="C271" s="28"/>
      <c r="D271" s="28"/>
      <c r="E271" s="39"/>
      <c r="F271" s="28"/>
      <c r="G271" s="28"/>
      <c r="H271" s="28">
        <v>5</v>
      </c>
      <c r="I271" s="40">
        <f t="shared" si="6"/>
        <v>0</v>
      </c>
      <c r="J271" s="56">
        <f t="shared" si="7"/>
        <v>0</v>
      </c>
      <c r="K271" s="57">
        <f>($G271+$I271)*THONG_TIN_CHUNG!B$15</f>
        <v>0</v>
      </c>
      <c r="L271" s="58">
        <v>0</v>
      </c>
      <c r="M271" s="59"/>
      <c r="N271" s="59"/>
    </row>
    <row r="272" spans="2:14" ht="96.75" customHeight="1">
      <c r="B272" s="28"/>
      <c r="C272" s="28"/>
      <c r="D272" s="28"/>
      <c r="E272" s="39"/>
      <c r="F272" s="28"/>
      <c r="G272" s="28"/>
      <c r="H272" s="28">
        <v>5</v>
      </c>
      <c r="I272" s="40">
        <f t="shared" si="6"/>
        <v>0</v>
      </c>
      <c r="J272" s="56">
        <f t="shared" si="7"/>
        <v>0</v>
      </c>
      <c r="K272" s="57">
        <f>($G272+$I272)*THONG_TIN_CHUNG!B$15</f>
        <v>0</v>
      </c>
      <c r="L272" s="58">
        <v>0</v>
      </c>
      <c r="M272" s="59"/>
      <c r="N272" s="59"/>
    </row>
    <row r="273" spans="2:14" ht="96.75" customHeight="1">
      <c r="B273" s="28"/>
      <c r="C273" s="28"/>
      <c r="D273" s="28"/>
      <c r="E273" s="39"/>
      <c r="F273" s="28"/>
      <c r="G273" s="28"/>
      <c r="H273" s="28">
        <v>5</v>
      </c>
      <c r="I273" s="40">
        <f t="shared" si="6"/>
        <v>0</v>
      </c>
      <c r="J273" s="56">
        <f t="shared" si="7"/>
        <v>0</v>
      </c>
      <c r="K273" s="57">
        <f>($G273+$I273)*THONG_TIN_CHUNG!B$15</f>
        <v>0</v>
      </c>
      <c r="L273" s="58">
        <v>0</v>
      </c>
      <c r="M273" s="59"/>
      <c r="N273" s="59"/>
    </row>
    <row r="274" spans="2:14" ht="96.75" customHeight="1">
      <c r="B274" s="28"/>
      <c r="C274" s="28"/>
      <c r="D274" s="28"/>
      <c r="E274" s="39"/>
      <c r="F274" s="28"/>
      <c r="G274" s="28"/>
      <c r="H274" s="28">
        <v>5</v>
      </c>
      <c r="I274" s="40">
        <f t="shared" si="6"/>
        <v>0</v>
      </c>
      <c r="J274" s="56">
        <f t="shared" si="7"/>
        <v>0</v>
      </c>
      <c r="K274" s="57">
        <f>($G274+$I274)*THONG_TIN_CHUNG!B$15</f>
        <v>0</v>
      </c>
      <c r="L274" s="58">
        <v>0</v>
      </c>
      <c r="M274" s="59"/>
      <c r="N274" s="59"/>
    </row>
    <row r="275" spans="2:14" ht="96.75" customHeight="1">
      <c r="B275" s="28"/>
      <c r="C275" s="28"/>
      <c r="D275" s="28"/>
      <c r="E275" s="39"/>
      <c r="F275" s="28"/>
      <c r="G275" s="28"/>
      <c r="H275" s="28">
        <v>5</v>
      </c>
      <c r="I275" s="40">
        <f t="shared" si="6"/>
        <v>0</v>
      </c>
      <c r="J275" s="56">
        <f t="shared" si="7"/>
        <v>0</v>
      </c>
      <c r="K275" s="57">
        <f>($G275+$I275)*THONG_TIN_CHUNG!B$15</f>
        <v>0</v>
      </c>
      <c r="L275" s="58">
        <v>0</v>
      </c>
      <c r="M275" s="59"/>
      <c r="N275" s="59"/>
    </row>
    <row r="276" spans="2:14" ht="96.75" customHeight="1">
      <c r="B276" s="28"/>
      <c r="C276" s="28"/>
      <c r="D276" s="28"/>
      <c r="E276" s="39"/>
      <c r="F276" s="28"/>
      <c r="G276" s="28"/>
      <c r="H276" s="28">
        <v>5</v>
      </c>
      <c r="I276" s="40">
        <f t="shared" si="6"/>
        <v>0</v>
      </c>
      <c r="J276" s="56">
        <f t="shared" si="7"/>
        <v>0</v>
      </c>
      <c r="K276" s="57">
        <f>($G276+$I276)*THONG_TIN_CHUNG!B$15</f>
        <v>0</v>
      </c>
      <c r="L276" s="58">
        <v>0</v>
      </c>
      <c r="M276" s="59"/>
      <c r="N276" s="59"/>
    </row>
    <row r="277" spans="2:14" ht="96.75" customHeight="1">
      <c r="B277" s="28"/>
      <c r="C277" s="28"/>
      <c r="D277" s="28"/>
      <c r="E277" s="39"/>
      <c r="F277" s="28"/>
      <c r="G277" s="28"/>
      <c r="H277" s="28">
        <v>5</v>
      </c>
      <c r="I277" s="40">
        <f t="shared" si="6"/>
        <v>0</v>
      </c>
      <c r="J277" s="56">
        <f t="shared" si="7"/>
        <v>0</v>
      </c>
      <c r="K277" s="57">
        <f>($G277+$I277)*THONG_TIN_CHUNG!B$15</f>
        <v>0</v>
      </c>
      <c r="L277" s="58">
        <v>0</v>
      </c>
      <c r="M277" s="59"/>
      <c r="N277" s="59"/>
    </row>
    <row r="278" spans="2:14" ht="96.75" customHeight="1">
      <c r="B278" s="28"/>
      <c r="C278" s="28"/>
      <c r="D278" s="28"/>
      <c r="E278" s="39"/>
      <c r="F278" s="28"/>
      <c r="G278" s="28"/>
      <c r="H278" s="28">
        <v>5</v>
      </c>
      <c r="I278" s="40">
        <f t="shared" si="6"/>
        <v>0</v>
      </c>
      <c r="J278" s="56">
        <f t="shared" si="7"/>
        <v>0</v>
      </c>
      <c r="K278" s="57">
        <f>($G278+$I278)*THONG_TIN_CHUNG!B$15</f>
        <v>0</v>
      </c>
      <c r="L278" s="58">
        <v>0</v>
      </c>
      <c r="M278" s="59"/>
      <c r="N278" s="59"/>
    </row>
    <row r="279" spans="2:14" ht="96.75" customHeight="1">
      <c r="B279" s="28"/>
      <c r="C279" s="28"/>
      <c r="D279" s="28"/>
      <c r="E279" s="39"/>
      <c r="F279" s="28"/>
      <c r="G279" s="28"/>
      <c r="H279" s="28">
        <v>5</v>
      </c>
      <c r="I279" s="40">
        <f t="shared" si="6"/>
        <v>0</v>
      </c>
      <c r="J279" s="56">
        <f t="shared" si="7"/>
        <v>0</v>
      </c>
      <c r="K279" s="57">
        <f>($G279+$I279)*THONG_TIN_CHUNG!B$15</f>
        <v>0</v>
      </c>
      <c r="L279" s="58">
        <v>0</v>
      </c>
      <c r="M279" s="59"/>
      <c r="N279" s="59"/>
    </row>
    <row r="280" spans="2:14" ht="96.75" customHeight="1">
      <c r="B280" s="28"/>
      <c r="C280" s="28"/>
      <c r="D280" s="28"/>
      <c r="E280" s="39"/>
      <c r="F280" s="28"/>
      <c r="G280" s="28"/>
      <c r="H280" s="28">
        <v>5</v>
      </c>
      <c r="I280" s="40">
        <f t="shared" si="6"/>
        <v>0</v>
      </c>
      <c r="J280" s="56">
        <f t="shared" si="7"/>
        <v>0</v>
      </c>
      <c r="K280" s="57">
        <f>($G280+$I280)*THONG_TIN_CHUNG!B$15</f>
        <v>0</v>
      </c>
      <c r="L280" s="58">
        <v>0</v>
      </c>
      <c r="M280" s="59"/>
      <c r="N280" s="59"/>
    </row>
    <row r="281" spans="2:14" ht="96.75" customHeight="1">
      <c r="B281" s="28"/>
      <c r="C281" s="28"/>
      <c r="D281" s="28"/>
      <c r="E281" s="39"/>
      <c r="F281" s="28"/>
      <c r="G281" s="28"/>
      <c r="H281" s="28">
        <v>5</v>
      </c>
      <c r="I281" s="40">
        <f t="shared" si="6"/>
        <v>0</v>
      </c>
      <c r="J281" s="56">
        <f t="shared" si="7"/>
        <v>0</v>
      </c>
      <c r="K281" s="57">
        <f>($G281+$I281)*THONG_TIN_CHUNG!B$15</f>
        <v>0</v>
      </c>
      <c r="L281" s="58">
        <v>0</v>
      </c>
      <c r="M281" s="59"/>
      <c r="N281" s="59"/>
    </row>
    <row r="282" spans="2:14" ht="96.75" customHeight="1">
      <c r="B282" s="28"/>
      <c r="C282" s="28"/>
      <c r="D282" s="28"/>
      <c r="E282" s="39"/>
      <c r="F282" s="28"/>
      <c r="G282" s="28"/>
      <c r="H282" s="28">
        <v>5</v>
      </c>
      <c r="I282" s="40">
        <f t="shared" si="6"/>
        <v>0</v>
      </c>
      <c r="J282" s="56">
        <f t="shared" si="7"/>
        <v>0</v>
      </c>
      <c r="K282" s="57">
        <f>($G282+$I282)*THONG_TIN_CHUNG!B$15</f>
        <v>0</v>
      </c>
      <c r="L282" s="58">
        <v>0</v>
      </c>
      <c r="M282" s="59"/>
      <c r="N282" s="59"/>
    </row>
    <row r="283" spans="2:14" ht="96.75" customHeight="1">
      <c r="B283" s="28"/>
      <c r="C283" s="28"/>
      <c r="D283" s="28"/>
      <c r="E283" s="39"/>
      <c r="F283" s="28"/>
      <c r="G283" s="28"/>
      <c r="H283" s="28">
        <v>5</v>
      </c>
      <c r="I283" s="40">
        <f t="shared" si="6"/>
        <v>0</v>
      </c>
      <c r="J283" s="56">
        <f t="shared" si="7"/>
        <v>0</v>
      </c>
      <c r="K283" s="57">
        <f>($G283+$I283)*THONG_TIN_CHUNG!B$15</f>
        <v>0</v>
      </c>
      <c r="L283" s="58">
        <v>0</v>
      </c>
      <c r="M283" s="59"/>
      <c r="N283" s="59"/>
    </row>
    <row r="284" spans="2:14" ht="96.75" customHeight="1">
      <c r="B284" s="28"/>
      <c r="C284" s="28"/>
      <c r="D284" s="28"/>
      <c r="E284" s="39"/>
      <c r="F284" s="28"/>
      <c r="G284" s="28"/>
      <c r="H284" s="28">
        <v>5</v>
      </c>
      <c r="I284" s="40">
        <f t="shared" si="6"/>
        <v>0</v>
      </c>
      <c r="J284" s="56">
        <f t="shared" si="7"/>
        <v>0</v>
      </c>
      <c r="K284" s="57">
        <f>($G284+$I284)*THONG_TIN_CHUNG!B$15</f>
        <v>0</v>
      </c>
      <c r="L284" s="58">
        <v>0</v>
      </c>
      <c r="M284" s="59"/>
      <c r="N284" s="59"/>
    </row>
    <row r="285" spans="2:14" ht="96.75" customHeight="1">
      <c r="B285" s="28"/>
      <c r="C285" s="28"/>
      <c r="D285" s="28"/>
      <c r="E285" s="39"/>
      <c r="F285" s="28"/>
      <c r="G285" s="28"/>
      <c r="H285" s="28">
        <v>5</v>
      </c>
      <c r="I285" s="40">
        <f t="shared" si="6"/>
        <v>0</v>
      </c>
      <c r="J285" s="56">
        <f t="shared" si="7"/>
        <v>0</v>
      </c>
      <c r="K285" s="57">
        <f>($G285+$I285)*THONG_TIN_CHUNG!B$15</f>
        <v>0</v>
      </c>
      <c r="L285" s="58">
        <v>0</v>
      </c>
      <c r="M285" s="59"/>
      <c r="N285" s="59"/>
    </row>
    <row r="286" spans="2:14" ht="96.75" customHeight="1">
      <c r="B286" s="28"/>
      <c r="C286" s="28"/>
      <c r="D286" s="28"/>
      <c r="E286" s="39"/>
      <c r="F286" s="28"/>
      <c r="G286" s="28"/>
      <c r="H286" s="28">
        <v>5</v>
      </c>
      <c r="I286" s="40">
        <f t="shared" si="6"/>
        <v>0</v>
      </c>
      <c r="J286" s="56">
        <f t="shared" si="7"/>
        <v>0</v>
      </c>
      <c r="K286" s="57">
        <f>($G286+$I286)*THONG_TIN_CHUNG!B$15</f>
        <v>0</v>
      </c>
      <c r="L286" s="58">
        <v>0</v>
      </c>
      <c r="M286" s="59"/>
      <c r="N286" s="59"/>
    </row>
    <row r="287" spans="2:14" ht="96.75" customHeight="1">
      <c r="B287" s="28"/>
      <c r="C287" s="28"/>
      <c r="D287" s="28"/>
      <c r="E287" s="39"/>
      <c r="F287" s="28"/>
      <c r="G287" s="28"/>
      <c r="H287" s="28">
        <v>5</v>
      </c>
      <c r="I287" s="40">
        <f t="shared" si="6"/>
        <v>0</v>
      </c>
      <c r="J287" s="56">
        <f t="shared" si="7"/>
        <v>0</v>
      </c>
      <c r="K287" s="57">
        <f>($G287+$I287)*THONG_TIN_CHUNG!B$15</f>
        <v>0</v>
      </c>
      <c r="L287" s="58">
        <v>0</v>
      </c>
      <c r="M287" s="59"/>
      <c r="N287" s="59"/>
    </row>
    <row r="288" spans="2:14" ht="96.75" customHeight="1">
      <c r="B288" s="28"/>
      <c r="C288" s="28"/>
      <c r="D288" s="28"/>
      <c r="E288" s="39"/>
      <c r="F288" s="28"/>
      <c r="G288" s="28"/>
      <c r="H288" s="28">
        <v>5</v>
      </c>
      <c r="I288" s="40">
        <f t="shared" si="6"/>
        <v>0</v>
      </c>
      <c r="J288" s="56">
        <f t="shared" si="7"/>
        <v>0</v>
      </c>
      <c r="K288" s="57">
        <f>($G288+$I288)*THONG_TIN_CHUNG!B$15</f>
        <v>0</v>
      </c>
      <c r="L288" s="58">
        <v>0</v>
      </c>
      <c r="M288" s="59"/>
      <c r="N288" s="59"/>
    </row>
    <row r="289" spans="2:14" ht="96.75" customHeight="1">
      <c r="B289" s="28"/>
      <c r="C289" s="28"/>
      <c r="D289" s="28"/>
      <c r="E289" s="39"/>
      <c r="F289" s="28"/>
      <c r="G289" s="28"/>
      <c r="H289" s="28">
        <v>5</v>
      </c>
      <c r="I289" s="40">
        <f t="shared" si="6"/>
        <v>0</v>
      </c>
      <c r="J289" s="56">
        <f t="shared" si="7"/>
        <v>0</v>
      </c>
      <c r="K289" s="57">
        <f>($G289+$I289)*THONG_TIN_CHUNG!B$15</f>
        <v>0</v>
      </c>
      <c r="L289" s="58">
        <v>0</v>
      </c>
      <c r="M289" s="59"/>
      <c r="N289" s="59"/>
    </row>
    <row r="290" spans="2:14" ht="96.75" customHeight="1">
      <c r="B290" s="28"/>
      <c r="C290" s="28"/>
      <c r="D290" s="28"/>
      <c r="E290" s="39"/>
      <c r="F290" s="28"/>
      <c r="G290" s="28"/>
      <c r="H290" s="28">
        <v>5</v>
      </c>
      <c r="I290" s="40">
        <f t="shared" si="6"/>
        <v>0</v>
      </c>
      <c r="J290" s="56">
        <f t="shared" si="7"/>
        <v>0</v>
      </c>
      <c r="K290" s="57">
        <f>($G290+$I290)*THONG_TIN_CHUNG!B$15</f>
        <v>0</v>
      </c>
      <c r="L290" s="58">
        <v>0</v>
      </c>
      <c r="M290" s="59"/>
      <c r="N290" s="59"/>
    </row>
    <row r="291" spans="2:14" ht="96.75" customHeight="1">
      <c r="B291" s="28"/>
      <c r="C291" s="28"/>
      <c r="D291" s="28"/>
      <c r="E291" s="39"/>
      <c r="F291" s="28"/>
      <c r="G291" s="28"/>
      <c r="H291" s="28">
        <v>5</v>
      </c>
      <c r="I291" s="40">
        <f t="shared" si="6"/>
        <v>0</v>
      </c>
      <c r="J291" s="56">
        <f t="shared" si="7"/>
        <v>0</v>
      </c>
      <c r="K291" s="57">
        <f>($G291+$I291)*THONG_TIN_CHUNG!B$15</f>
        <v>0</v>
      </c>
      <c r="L291" s="58">
        <v>0</v>
      </c>
      <c r="M291" s="59"/>
      <c r="N291" s="59"/>
    </row>
    <row r="292" spans="2:14" ht="96.75" customHeight="1">
      <c r="B292" s="28"/>
      <c r="C292" s="28"/>
      <c r="D292" s="28"/>
      <c r="E292" s="39"/>
      <c r="F292" s="28"/>
      <c r="G292" s="28"/>
      <c r="H292" s="28">
        <v>5</v>
      </c>
      <c r="I292" s="40">
        <f t="shared" si="6"/>
        <v>0</v>
      </c>
      <c r="J292" s="56">
        <f t="shared" si="7"/>
        <v>0</v>
      </c>
      <c r="K292" s="57">
        <f>($G292+$I292)*THONG_TIN_CHUNG!B$15</f>
        <v>0</v>
      </c>
      <c r="L292" s="58">
        <v>0</v>
      </c>
      <c r="M292" s="59"/>
      <c r="N292" s="59"/>
    </row>
    <row r="293" spans="2:14" ht="96.75" customHeight="1">
      <c r="B293" s="28"/>
      <c r="C293" s="28"/>
      <c r="D293" s="28"/>
      <c r="E293" s="39"/>
      <c r="F293" s="28"/>
      <c r="G293" s="28"/>
      <c r="H293" s="28">
        <v>5</v>
      </c>
      <c r="I293" s="40">
        <f t="shared" si="6"/>
        <v>0</v>
      </c>
      <c r="J293" s="56">
        <f t="shared" si="7"/>
        <v>0</v>
      </c>
      <c r="K293" s="57">
        <f>($G293+$I293)*THONG_TIN_CHUNG!B$15</f>
        <v>0</v>
      </c>
      <c r="L293" s="58">
        <v>0</v>
      </c>
      <c r="M293" s="59"/>
      <c r="N293" s="59"/>
    </row>
    <row r="294" spans="2:14" ht="96.75" customHeight="1">
      <c r="B294" s="28"/>
      <c r="C294" s="28"/>
      <c r="D294" s="28"/>
      <c r="E294" s="39"/>
      <c r="F294" s="28"/>
      <c r="G294" s="28"/>
      <c r="H294" s="28">
        <v>5</v>
      </c>
      <c r="I294" s="40">
        <f t="shared" si="6"/>
        <v>0</v>
      </c>
      <c r="J294" s="56">
        <f t="shared" si="7"/>
        <v>0</v>
      </c>
      <c r="K294" s="57">
        <f>($G294+$I294)*THONG_TIN_CHUNG!B$15</f>
        <v>0</v>
      </c>
      <c r="L294" s="58">
        <v>0</v>
      </c>
      <c r="M294" s="59"/>
      <c r="N294" s="59"/>
    </row>
    <row r="295" spans="2:14" ht="96.75" customHeight="1">
      <c r="B295" s="28"/>
      <c r="C295" s="28"/>
      <c r="D295" s="28"/>
      <c r="E295" s="39"/>
      <c r="F295" s="28"/>
      <c r="G295" s="28"/>
      <c r="H295" s="28">
        <v>5</v>
      </c>
      <c r="I295" s="40">
        <f t="shared" si="6"/>
        <v>0</v>
      </c>
      <c r="J295" s="56">
        <f t="shared" si="7"/>
        <v>0</v>
      </c>
      <c r="K295" s="57">
        <f>($G295+$I295)*THONG_TIN_CHUNG!B$15</f>
        <v>0</v>
      </c>
      <c r="L295" s="58">
        <v>0</v>
      </c>
      <c r="M295" s="59"/>
      <c r="N295" s="59"/>
    </row>
    <row r="296" spans="2:14" ht="96.75" customHeight="1">
      <c r="B296" s="28"/>
      <c r="C296" s="28"/>
      <c r="D296" s="28"/>
      <c r="E296" s="39"/>
      <c r="F296" s="28"/>
      <c r="G296" s="28"/>
      <c r="H296" s="28">
        <v>5</v>
      </c>
      <c r="I296" s="40">
        <f t="shared" si="6"/>
        <v>0</v>
      </c>
      <c r="J296" s="56">
        <f t="shared" si="7"/>
        <v>0</v>
      </c>
      <c r="K296" s="57">
        <f>($G296+$I296)*THONG_TIN_CHUNG!B$15</f>
        <v>0</v>
      </c>
      <c r="L296" s="58">
        <v>0</v>
      </c>
      <c r="M296" s="59"/>
      <c r="N296" s="59"/>
    </row>
    <row r="297" spans="2:14" ht="96.75" customHeight="1">
      <c r="B297" s="28"/>
      <c r="C297" s="28"/>
      <c r="D297" s="28"/>
      <c r="E297" s="39"/>
      <c r="F297" s="28"/>
      <c r="G297" s="28"/>
      <c r="H297" s="28">
        <v>5</v>
      </c>
      <c r="I297" s="40">
        <f t="shared" si="6"/>
        <v>0</v>
      </c>
      <c r="J297" s="56">
        <f t="shared" si="7"/>
        <v>0</v>
      </c>
      <c r="K297" s="57">
        <f>($G297+$I297)*THONG_TIN_CHUNG!B$15</f>
        <v>0</v>
      </c>
      <c r="L297" s="58">
        <v>0</v>
      </c>
      <c r="M297" s="59"/>
      <c r="N297" s="59"/>
    </row>
    <row r="298" spans="2:14" ht="96.75" customHeight="1">
      <c r="B298" s="28"/>
      <c r="C298" s="28"/>
      <c r="D298" s="28"/>
      <c r="E298" s="39"/>
      <c r="F298" s="28"/>
      <c r="G298" s="28"/>
      <c r="H298" s="28">
        <v>5</v>
      </c>
      <c r="I298" s="40">
        <f t="shared" si="6"/>
        <v>0</v>
      </c>
      <c r="J298" s="56">
        <f t="shared" si="7"/>
        <v>0</v>
      </c>
      <c r="K298" s="57">
        <f>($G298+$I298)*THONG_TIN_CHUNG!B$15</f>
        <v>0</v>
      </c>
      <c r="L298" s="58">
        <v>0</v>
      </c>
      <c r="M298" s="59"/>
      <c r="N298" s="59"/>
    </row>
    <row r="299" spans="2:14" ht="96.75" customHeight="1">
      <c r="B299" s="28"/>
      <c r="C299" s="28"/>
      <c r="D299" s="28"/>
      <c r="E299" s="39"/>
      <c r="F299" s="28"/>
      <c r="G299" s="28"/>
      <c r="H299" s="28">
        <v>5</v>
      </c>
      <c r="I299" s="40">
        <f t="shared" si="6"/>
        <v>0</v>
      </c>
      <c r="J299" s="56">
        <f t="shared" si="7"/>
        <v>0</v>
      </c>
      <c r="K299" s="57">
        <f>($G299+$I299)*THONG_TIN_CHUNG!B$15</f>
        <v>0</v>
      </c>
      <c r="L299" s="58">
        <v>0</v>
      </c>
      <c r="M299" s="59"/>
      <c r="N299" s="59"/>
    </row>
    <row r="300" spans="2:14" ht="96.75" customHeight="1">
      <c r="B300" s="28"/>
      <c r="C300" s="28"/>
      <c r="D300" s="28"/>
      <c r="E300" s="39"/>
      <c r="F300" s="28"/>
      <c r="G300" s="28"/>
      <c r="H300" s="28">
        <v>5</v>
      </c>
      <c r="I300" s="40">
        <f t="shared" si="6"/>
        <v>0</v>
      </c>
      <c r="J300" s="56">
        <f t="shared" si="7"/>
        <v>0</v>
      </c>
      <c r="K300" s="57">
        <f>($G300+$I300)*THONG_TIN_CHUNG!B$15</f>
        <v>0</v>
      </c>
      <c r="L300" s="58">
        <v>0</v>
      </c>
      <c r="M300" s="59"/>
      <c r="N300" s="59"/>
    </row>
    <row r="301" spans="2:14" ht="96.75" customHeight="1">
      <c r="B301" s="28"/>
      <c r="C301" s="28"/>
      <c r="D301" s="28"/>
      <c r="E301" s="39"/>
      <c r="F301" s="28"/>
      <c r="G301" s="28"/>
      <c r="H301" s="28">
        <v>5</v>
      </c>
      <c r="I301" s="40">
        <f t="shared" si="6"/>
        <v>0</v>
      </c>
      <c r="J301" s="56">
        <f t="shared" si="7"/>
        <v>0</v>
      </c>
      <c r="K301" s="57">
        <f>($G301+$I301)*THONG_TIN_CHUNG!B$15</f>
        <v>0</v>
      </c>
      <c r="L301" s="58">
        <v>0</v>
      </c>
      <c r="M301" s="59"/>
      <c r="N301" s="59"/>
    </row>
    <row r="302" spans="2:14" ht="96.75" customHeight="1">
      <c r="B302" s="28"/>
      <c r="C302" s="28"/>
      <c r="D302" s="28"/>
      <c r="E302" s="39"/>
      <c r="F302" s="28"/>
      <c r="G302" s="28"/>
      <c r="H302" s="28">
        <v>5</v>
      </c>
      <c r="I302" s="40">
        <f t="shared" si="6"/>
        <v>0</v>
      </c>
      <c r="J302" s="56">
        <f t="shared" si="7"/>
        <v>0</v>
      </c>
      <c r="K302" s="57">
        <f>($G302+$I302)*THONG_TIN_CHUNG!B$15</f>
        <v>0</v>
      </c>
      <c r="L302" s="58">
        <v>0</v>
      </c>
      <c r="M302" s="59"/>
      <c r="N302" s="59"/>
    </row>
    <row r="303" spans="2:14" ht="96.75" customHeight="1">
      <c r="B303" s="28"/>
      <c r="C303" s="28"/>
      <c r="D303" s="28"/>
      <c r="E303" s="39"/>
      <c r="F303" s="28"/>
      <c r="G303" s="28"/>
      <c r="H303" s="28">
        <v>5</v>
      </c>
      <c r="I303" s="40">
        <f t="shared" si="6"/>
        <v>0</v>
      </c>
      <c r="J303" s="56">
        <f t="shared" si="7"/>
        <v>0</v>
      </c>
      <c r="K303" s="57">
        <f>($G303+$I303)*THONG_TIN_CHUNG!B$15</f>
        <v>0</v>
      </c>
      <c r="L303" s="58">
        <v>0</v>
      </c>
      <c r="M303" s="59"/>
      <c r="N303" s="59"/>
    </row>
    <row r="304" spans="2:14" ht="96.75" customHeight="1">
      <c r="B304" s="28"/>
      <c r="C304" s="28"/>
      <c r="D304" s="28"/>
      <c r="E304" s="39"/>
      <c r="F304" s="28"/>
      <c r="G304" s="28"/>
      <c r="H304" s="28">
        <v>5</v>
      </c>
      <c r="I304" s="40">
        <f t="shared" si="6"/>
        <v>0</v>
      </c>
      <c r="J304" s="56">
        <f t="shared" si="7"/>
        <v>0</v>
      </c>
      <c r="K304" s="57">
        <f>($G304+$I304)*THONG_TIN_CHUNG!B$15</f>
        <v>0</v>
      </c>
      <c r="L304" s="58">
        <v>0</v>
      </c>
      <c r="M304" s="59"/>
      <c r="N304" s="59"/>
    </row>
    <row r="305" spans="2:14" ht="96.75" customHeight="1">
      <c r="B305" s="28"/>
      <c r="C305" s="28"/>
      <c r="D305" s="28"/>
      <c r="E305" s="39"/>
      <c r="F305" s="28"/>
      <c r="G305" s="28"/>
      <c r="H305" s="28">
        <v>5</v>
      </c>
      <c r="I305" s="40">
        <f t="shared" si="6"/>
        <v>0</v>
      </c>
      <c r="J305" s="56">
        <f t="shared" si="7"/>
        <v>0</v>
      </c>
      <c r="K305" s="57">
        <f>($G305+$I305)*THONG_TIN_CHUNG!B$15</f>
        <v>0</v>
      </c>
      <c r="L305" s="58">
        <v>0</v>
      </c>
      <c r="M305" s="59"/>
      <c r="N305" s="59"/>
    </row>
    <row r="306" spans="2:14" ht="96.75" customHeight="1">
      <c r="B306" s="28"/>
      <c r="C306" s="28"/>
      <c r="D306" s="28"/>
      <c r="E306" s="39"/>
      <c r="F306" s="28"/>
      <c r="G306" s="28"/>
      <c r="H306" s="28">
        <v>5</v>
      </c>
      <c r="I306" s="40">
        <f t="shared" si="6"/>
        <v>0</v>
      </c>
      <c r="J306" s="56">
        <f t="shared" si="7"/>
        <v>0</v>
      </c>
      <c r="K306" s="57">
        <f>($G306+$I306)*THONG_TIN_CHUNG!B$15</f>
        <v>0</v>
      </c>
      <c r="L306" s="58">
        <v>0</v>
      </c>
      <c r="M306" s="59"/>
      <c r="N306" s="59"/>
    </row>
    <row r="307" spans="2:14" ht="96.75" customHeight="1">
      <c r="B307" s="28"/>
      <c r="C307" s="28"/>
      <c r="D307" s="28"/>
      <c r="E307" s="39"/>
      <c r="F307" s="28"/>
      <c r="G307" s="28"/>
      <c r="H307" s="28">
        <v>5</v>
      </c>
      <c r="I307" s="40">
        <f t="shared" si="6"/>
        <v>0</v>
      </c>
      <c r="J307" s="56">
        <f t="shared" si="7"/>
        <v>0</v>
      </c>
      <c r="K307" s="57">
        <f>($G307+$I307)*THONG_TIN_CHUNG!B$15</f>
        <v>0</v>
      </c>
      <c r="L307" s="58">
        <v>0</v>
      </c>
      <c r="M307" s="59"/>
      <c r="N307" s="59"/>
    </row>
    <row r="308" spans="2:14" ht="96.75" customHeight="1">
      <c r="B308" s="28"/>
      <c r="C308" s="28"/>
      <c r="D308" s="28"/>
      <c r="E308" s="39"/>
      <c r="F308" s="28"/>
      <c r="G308" s="28"/>
      <c r="H308" s="28">
        <v>5</v>
      </c>
      <c r="I308" s="40">
        <f t="shared" si="6"/>
        <v>0</v>
      </c>
      <c r="J308" s="56">
        <f t="shared" si="7"/>
        <v>0</v>
      </c>
      <c r="K308" s="57">
        <f>($G308+$I308)*THONG_TIN_CHUNG!B$15</f>
        <v>0</v>
      </c>
      <c r="L308" s="58">
        <v>0</v>
      </c>
      <c r="M308" s="59"/>
      <c r="N308" s="59"/>
    </row>
    <row r="309" spans="2:14" ht="96.75" customHeight="1">
      <c r="B309" s="28"/>
      <c r="C309" s="28"/>
      <c r="D309" s="28"/>
      <c r="E309" s="39"/>
      <c r="F309" s="28"/>
      <c r="G309" s="28"/>
      <c r="H309" s="28">
        <v>5</v>
      </c>
      <c r="I309" s="40">
        <f t="shared" si="6"/>
        <v>0</v>
      </c>
      <c r="J309" s="56">
        <f t="shared" si="7"/>
        <v>0</v>
      </c>
      <c r="K309" s="57">
        <f>($G309+$I309)*THONG_TIN_CHUNG!B$15</f>
        <v>0</v>
      </c>
      <c r="L309" s="58">
        <v>0</v>
      </c>
      <c r="M309" s="59"/>
      <c r="N309" s="59"/>
    </row>
    <row r="310" spans="2:14" ht="96.75" customHeight="1">
      <c r="B310" s="28"/>
      <c r="C310" s="28"/>
      <c r="D310" s="28"/>
      <c r="E310" s="39"/>
      <c r="F310" s="28"/>
      <c r="G310" s="28"/>
      <c r="H310" s="28">
        <v>5</v>
      </c>
      <c r="I310" s="40">
        <f t="shared" si="6"/>
        <v>0</v>
      </c>
      <c r="J310" s="56">
        <f t="shared" si="7"/>
        <v>0</v>
      </c>
      <c r="K310" s="57">
        <f>($G310+$I310)*THONG_TIN_CHUNG!B$15</f>
        <v>0</v>
      </c>
      <c r="L310" s="58">
        <v>0</v>
      </c>
      <c r="M310" s="59"/>
      <c r="N310" s="59"/>
    </row>
    <row r="311" spans="2:14" ht="96.75" customHeight="1">
      <c r="B311" s="28"/>
      <c r="C311" s="28"/>
      <c r="D311" s="28"/>
      <c r="E311" s="39"/>
      <c r="F311" s="28"/>
      <c r="G311" s="28"/>
      <c r="H311" s="28">
        <v>5</v>
      </c>
      <c r="I311" s="40">
        <f t="shared" si="6"/>
        <v>0</v>
      </c>
      <c r="J311" s="56">
        <f t="shared" si="7"/>
        <v>0</v>
      </c>
      <c r="K311" s="57">
        <f>($G311+$I311)*THONG_TIN_CHUNG!B$15</f>
        <v>0</v>
      </c>
      <c r="L311" s="58">
        <v>0</v>
      </c>
      <c r="M311" s="59"/>
      <c r="N311" s="59"/>
    </row>
    <row r="312" spans="2:14" ht="96.75" customHeight="1">
      <c r="B312" s="28"/>
      <c r="C312" s="28"/>
      <c r="D312" s="28"/>
      <c r="E312" s="39"/>
      <c r="F312" s="28"/>
      <c r="G312" s="28"/>
      <c r="H312" s="28">
        <v>5</v>
      </c>
      <c r="I312" s="40">
        <f t="shared" si="6"/>
        <v>0</v>
      </c>
      <c r="J312" s="56">
        <f t="shared" si="7"/>
        <v>0</v>
      </c>
      <c r="K312" s="57">
        <f>($G312+$I312)*THONG_TIN_CHUNG!B$15</f>
        <v>0</v>
      </c>
      <c r="L312" s="58">
        <v>0</v>
      </c>
      <c r="M312" s="59"/>
      <c r="N312" s="59"/>
    </row>
    <row r="313" spans="2:14" ht="96.75" customHeight="1">
      <c r="B313" s="28"/>
      <c r="C313" s="28"/>
      <c r="D313" s="28"/>
      <c r="E313" s="39"/>
      <c r="F313" s="28"/>
      <c r="G313" s="28"/>
      <c r="H313" s="28">
        <v>5</v>
      </c>
      <c r="I313" s="40">
        <f t="shared" si="6"/>
        <v>0</v>
      </c>
      <c r="J313" s="56">
        <f t="shared" si="7"/>
        <v>0</v>
      </c>
      <c r="K313" s="57">
        <f>($G313+$I313)*THONG_TIN_CHUNG!B$15</f>
        <v>0</v>
      </c>
      <c r="L313" s="58">
        <v>0</v>
      </c>
      <c r="M313" s="59"/>
      <c r="N313" s="59"/>
    </row>
    <row r="314" spans="2:14" ht="96.75" customHeight="1">
      <c r="B314" s="28"/>
      <c r="C314" s="28"/>
      <c r="D314" s="28"/>
      <c r="E314" s="39"/>
      <c r="F314" s="28"/>
      <c r="G314" s="28"/>
      <c r="H314" s="28">
        <v>5</v>
      </c>
      <c r="I314" s="40">
        <f t="shared" si="6"/>
        <v>0</v>
      </c>
      <c r="J314" s="56">
        <f t="shared" si="7"/>
        <v>0</v>
      </c>
      <c r="K314" s="57">
        <f>($G314+$I314)*THONG_TIN_CHUNG!B$15</f>
        <v>0</v>
      </c>
      <c r="L314" s="58">
        <v>0</v>
      </c>
      <c r="M314" s="59"/>
      <c r="N314" s="59"/>
    </row>
    <row r="315" spans="2:14" ht="96.75" customHeight="1">
      <c r="B315" s="28"/>
      <c r="C315" s="28"/>
      <c r="D315" s="28"/>
      <c r="E315" s="39"/>
      <c r="F315" s="28"/>
      <c r="G315" s="28"/>
      <c r="H315" s="28">
        <v>5</v>
      </c>
      <c r="I315" s="40">
        <f t="shared" si="6"/>
        <v>0</v>
      </c>
      <c r="J315" s="56">
        <f t="shared" si="7"/>
        <v>0</v>
      </c>
      <c r="K315" s="57">
        <f>($G315+$I315)*THONG_TIN_CHUNG!B$15</f>
        <v>0</v>
      </c>
      <c r="L315" s="58">
        <v>0</v>
      </c>
      <c r="M315" s="59"/>
      <c r="N315" s="59"/>
    </row>
    <row r="316" spans="2:14" ht="96.75" customHeight="1">
      <c r="B316" s="28"/>
      <c r="C316" s="28"/>
      <c r="D316" s="28"/>
      <c r="E316" s="39"/>
      <c r="F316" s="28"/>
      <c r="G316" s="28"/>
      <c r="H316" s="28">
        <v>5</v>
      </c>
      <c r="I316" s="40">
        <f t="shared" si="6"/>
        <v>0</v>
      </c>
      <c r="J316" s="56">
        <f t="shared" si="7"/>
        <v>0</v>
      </c>
      <c r="K316" s="57">
        <f>($G316+$I316)*THONG_TIN_CHUNG!B$15</f>
        <v>0</v>
      </c>
      <c r="L316" s="58">
        <v>0</v>
      </c>
      <c r="M316" s="59"/>
      <c r="N316" s="59"/>
    </row>
    <row r="317" spans="2:14" ht="96.75" customHeight="1">
      <c r="B317" s="28"/>
      <c r="C317" s="28"/>
      <c r="D317" s="28"/>
      <c r="E317" s="39"/>
      <c r="F317" s="28"/>
      <c r="G317" s="28"/>
      <c r="H317" s="28">
        <v>5</v>
      </c>
      <c r="I317" s="40">
        <f t="shared" si="6"/>
        <v>0</v>
      </c>
      <c r="J317" s="56">
        <f t="shared" si="7"/>
        <v>0</v>
      </c>
      <c r="K317" s="57">
        <f>($G317+$I317)*THONG_TIN_CHUNG!B$15</f>
        <v>0</v>
      </c>
      <c r="L317" s="58">
        <v>0</v>
      </c>
      <c r="M317" s="59"/>
      <c r="N317" s="59"/>
    </row>
    <row r="318" spans="2:14" ht="96.75" customHeight="1">
      <c r="B318" s="28"/>
      <c r="C318" s="28"/>
      <c r="D318" s="28"/>
      <c r="E318" s="39"/>
      <c r="F318" s="28"/>
      <c r="G318" s="28"/>
      <c r="H318" s="28">
        <v>5</v>
      </c>
      <c r="I318" s="40">
        <f t="shared" si="6"/>
        <v>0</v>
      </c>
      <c r="J318" s="56">
        <f t="shared" si="7"/>
        <v>0</v>
      </c>
      <c r="K318" s="57">
        <f>($G318+$I318)*THONG_TIN_CHUNG!B$15</f>
        <v>0</v>
      </c>
      <c r="L318" s="58">
        <v>0</v>
      </c>
      <c r="M318" s="59"/>
      <c r="N318" s="59"/>
    </row>
    <row r="319" spans="2:14" ht="96.75" customHeight="1">
      <c r="B319" s="28"/>
      <c r="C319" s="28"/>
      <c r="D319" s="28"/>
      <c r="E319" s="39"/>
      <c r="F319" s="28"/>
      <c r="G319" s="28"/>
      <c r="H319" s="28">
        <v>5</v>
      </c>
      <c r="I319" s="40">
        <f t="shared" si="6"/>
        <v>0</v>
      </c>
      <c r="J319" s="56">
        <f t="shared" si="7"/>
        <v>0</v>
      </c>
      <c r="K319" s="57">
        <f>($G319+$I319)*THONG_TIN_CHUNG!B$15</f>
        <v>0</v>
      </c>
      <c r="L319" s="58">
        <v>0</v>
      </c>
      <c r="M319" s="59"/>
      <c r="N319" s="59"/>
    </row>
    <row r="320" spans="2:14" ht="96.75" customHeight="1">
      <c r="B320" s="28"/>
      <c r="C320" s="28"/>
      <c r="D320" s="28"/>
      <c r="E320" s="39"/>
      <c r="F320" s="28"/>
      <c r="G320" s="28"/>
      <c r="H320" s="28">
        <v>5</v>
      </c>
      <c r="I320" s="40">
        <f t="shared" si="6"/>
        <v>0</v>
      </c>
      <c r="J320" s="56">
        <f t="shared" si="7"/>
        <v>0</v>
      </c>
      <c r="K320" s="57">
        <f>($G320+$I320)*THONG_TIN_CHUNG!B$15</f>
        <v>0</v>
      </c>
      <c r="L320" s="58">
        <v>0</v>
      </c>
      <c r="M320" s="59"/>
      <c r="N320" s="59"/>
    </row>
    <row r="321" spans="2:14" ht="96.75" customHeight="1">
      <c r="B321" s="28"/>
      <c r="C321" s="28"/>
      <c r="D321" s="28"/>
      <c r="E321" s="39"/>
      <c r="F321" s="28"/>
      <c r="G321" s="28"/>
      <c r="H321" s="28">
        <v>5</v>
      </c>
      <c r="I321" s="40">
        <f t="shared" si="6"/>
        <v>0</v>
      </c>
      <c r="J321" s="56">
        <f t="shared" si="7"/>
        <v>0</v>
      </c>
      <c r="K321" s="57">
        <f>($G321+$I321)*THONG_TIN_CHUNG!B$15</f>
        <v>0</v>
      </c>
      <c r="L321" s="58">
        <v>0</v>
      </c>
      <c r="M321" s="59"/>
      <c r="N321" s="59"/>
    </row>
    <row r="322" spans="2:14" ht="96.75" customHeight="1">
      <c r="B322" s="28"/>
      <c r="C322" s="28"/>
      <c r="D322" s="28"/>
      <c r="E322" s="39"/>
      <c r="F322" s="28"/>
      <c r="G322" s="28"/>
      <c r="H322" s="28">
        <v>5</v>
      </c>
      <c r="I322" s="40">
        <f t="shared" si="6"/>
        <v>0</v>
      </c>
      <c r="J322" s="56">
        <f t="shared" si="7"/>
        <v>0</v>
      </c>
      <c r="K322" s="57">
        <f>($G322+$I322)*THONG_TIN_CHUNG!B$15</f>
        <v>0</v>
      </c>
      <c r="L322" s="58">
        <v>0</v>
      </c>
      <c r="M322" s="59"/>
      <c r="N322" s="59"/>
    </row>
    <row r="323" spans="2:14" ht="96.75" customHeight="1">
      <c r="B323" s="28"/>
      <c r="C323" s="28"/>
      <c r="D323" s="28"/>
      <c r="E323" s="39"/>
      <c r="F323" s="28"/>
      <c r="G323" s="28"/>
      <c r="H323" s="28">
        <v>5</v>
      </c>
      <c r="I323" s="40">
        <f t="shared" si="6"/>
        <v>0</v>
      </c>
      <c r="J323" s="56">
        <f t="shared" si="7"/>
        <v>0</v>
      </c>
      <c r="K323" s="57">
        <f>($G323+$I323)*THONG_TIN_CHUNG!B$15</f>
        <v>0</v>
      </c>
      <c r="L323" s="58">
        <v>0</v>
      </c>
      <c r="M323" s="59"/>
      <c r="N323" s="59"/>
    </row>
    <row r="324" spans="2:14" ht="96.75" customHeight="1">
      <c r="B324" s="28"/>
      <c r="C324" s="28"/>
      <c r="D324" s="28"/>
      <c r="E324" s="39"/>
      <c r="F324" s="28"/>
      <c r="G324" s="28"/>
      <c r="H324" s="28">
        <v>5</v>
      </c>
      <c r="I324" s="40">
        <f t="shared" si="6"/>
        <v>0</v>
      </c>
      <c r="J324" s="56">
        <f t="shared" si="7"/>
        <v>0</v>
      </c>
      <c r="K324" s="57">
        <f>($G324+$I324)*THONG_TIN_CHUNG!B$15</f>
        <v>0</v>
      </c>
      <c r="L324" s="58">
        <v>0</v>
      </c>
      <c r="M324" s="59"/>
      <c r="N324" s="59"/>
    </row>
    <row r="325" spans="2:14" ht="96.75" customHeight="1">
      <c r="B325" s="28"/>
      <c r="C325" s="28"/>
      <c r="D325" s="28"/>
      <c r="E325" s="39"/>
      <c r="F325" s="28"/>
      <c r="G325" s="28"/>
      <c r="H325" s="28">
        <v>5</v>
      </c>
      <c r="I325" s="40">
        <f t="shared" si="6"/>
        <v>0</v>
      </c>
      <c r="J325" s="56">
        <f t="shared" si="7"/>
        <v>0</v>
      </c>
      <c r="K325" s="57">
        <f>($G325+$I325)*THONG_TIN_CHUNG!B$15</f>
        <v>0</v>
      </c>
      <c r="L325" s="58">
        <v>0</v>
      </c>
      <c r="M325" s="59"/>
      <c r="N325" s="59"/>
    </row>
    <row r="326" spans="2:14" ht="96.75" customHeight="1">
      <c r="B326" s="28"/>
      <c r="C326" s="28"/>
      <c r="D326" s="28"/>
      <c r="E326" s="39"/>
      <c r="F326" s="28"/>
      <c r="G326" s="28"/>
      <c r="H326" s="28">
        <v>5</v>
      </c>
      <c r="I326" s="40">
        <f t="shared" si="6"/>
        <v>0</v>
      </c>
      <c r="J326" s="56">
        <f t="shared" si="7"/>
        <v>0</v>
      </c>
      <c r="K326" s="57">
        <f>($G326+$I326)*THONG_TIN_CHUNG!B$15</f>
        <v>0</v>
      </c>
      <c r="L326" s="58">
        <v>0</v>
      </c>
      <c r="M326" s="59"/>
      <c r="N326" s="59"/>
    </row>
    <row r="327" spans="2:14" ht="96.75" customHeight="1">
      <c r="B327" s="28"/>
      <c r="C327" s="28"/>
      <c r="D327" s="28"/>
      <c r="E327" s="39"/>
      <c r="F327" s="28"/>
      <c r="G327" s="28"/>
      <c r="H327" s="28">
        <v>5</v>
      </c>
      <c r="I327" s="40">
        <f t="shared" si="6"/>
        <v>0</v>
      </c>
      <c r="J327" s="56">
        <f t="shared" si="7"/>
        <v>0</v>
      </c>
      <c r="K327" s="57">
        <f>($G327+$I327)*THONG_TIN_CHUNG!B$15</f>
        <v>0</v>
      </c>
      <c r="L327" s="58">
        <v>0</v>
      </c>
      <c r="M327" s="59"/>
      <c r="N327" s="59"/>
    </row>
    <row r="328" spans="2:14" ht="96.75" customHeight="1">
      <c r="B328" s="28"/>
      <c r="C328" s="28"/>
      <c r="D328" s="28"/>
      <c r="E328" s="39"/>
      <c r="F328" s="28"/>
      <c r="G328" s="28"/>
      <c r="H328" s="28">
        <v>5</v>
      </c>
      <c r="I328" s="40">
        <f t="shared" si="6"/>
        <v>0</v>
      </c>
      <c r="J328" s="56">
        <f t="shared" si="7"/>
        <v>0</v>
      </c>
      <c r="K328" s="57">
        <f>($G328+$I328)*THONG_TIN_CHUNG!B$15</f>
        <v>0</v>
      </c>
      <c r="L328" s="58">
        <v>0</v>
      </c>
      <c r="M328" s="59"/>
      <c r="N328" s="59"/>
    </row>
    <row r="329" spans="2:14" ht="96.75" customHeight="1">
      <c r="B329" s="28"/>
      <c r="C329" s="28"/>
      <c r="D329" s="28"/>
      <c r="E329" s="39"/>
      <c r="F329" s="28"/>
      <c r="G329" s="28"/>
      <c r="H329" s="28">
        <v>5</v>
      </c>
      <c r="I329" s="40">
        <f t="shared" si="6"/>
        <v>0</v>
      </c>
      <c r="J329" s="56">
        <f t="shared" si="7"/>
        <v>0</v>
      </c>
      <c r="K329" s="57">
        <f>($G329+$I329)*THONG_TIN_CHUNG!B$15</f>
        <v>0</v>
      </c>
      <c r="L329" s="58">
        <v>0</v>
      </c>
      <c r="M329" s="59"/>
      <c r="N329" s="59"/>
    </row>
    <row r="330" spans="2:14" ht="96.75" customHeight="1">
      <c r="B330" s="28"/>
      <c r="C330" s="28"/>
      <c r="D330" s="28"/>
      <c r="E330" s="39"/>
      <c r="F330" s="28"/>
      <c r="G330" s="28"/>
      <c r="H330" s="28">
        <v>5</v>
      </c>
      <c r="I330" s="40">
        <f t="shared" si="6"/>
        <v>0</v>
      </c>
      <c r="J330" s="56">
        <f t="shared" si="7"/>
        <v>0</v>
      </c>
      <c r="K330" s="57">
        <f>($G330+$I330)*THONG_TIN_CHUNG!B$15</f>
        <v>0</v>
      </c>
      <c r="L330" s="58">
        <v>0</v>
      </c>
      <c r="M330" s="59"/>
      <c r="N330" s="59"/>
    </row>
    <row r="331" spans="2:14" ht="96.75" customHeight="1">
      <c r="B331" s="28"/>
      <c r="C331" s="28"/>
      <c r="D331" s="28"/>
      <c r="E331" s="39"/>
      <c r="F331" s="28"/>
      <c r="G331" s="28"/>
      <c r="H331" s="28">
        <v>5</v>
      </c>
      <c r="I331" s="40">
        <f t="shared" si="6"/>
        <v>0</v>
      </c>
      <c r="J331" s="56">
        <f t="shared" si="7"/>
        <v>0</v>
      </c>
      <c r="K331" s="57">
        <f>($G331+$I331)*THONG_TIN_CHUNG!B$15</f>
        <v>0</v>
      </c>
      <c r="L331" s="58">
        <v>0</v>
      </c>
      <c r="M331" s="59"/>
      <c r="N331" s="59"/>
    </row>
    <row r="332" spans="2:14" ht="96.75" customHeight="1">
      <c r="B332" s="28"/>
      <c r="C332" s="28"/>
      <c r="D332" s="28"/>
      <c r="E332" s="39"/>
      <c r="F332" s="28"/>
      <c r="G332" s="28"/>
      <c r="H332" s="28">
        <v>5</v>
      </c>
      <c r="I332" s="40">
        <f t="shared" si="6"/>
        <v>0</v>
      </c>
      <c r="J332" s="56">
        <f t="shared" si="7"/>
        <v>0</v>
      </c>
      <c r="K332" s="57">
        <f>($G332+$I332)*THONG_TIN_CHUNG!B$15</f>
        <v>0</v>
      </c>
      <c r="L332" s="58">
        <v>0</v>
      </c>
      <c r="M332" s="59"/>
      <c r="N332" s="59"/>
    </row>
    <row r="333" spans="2:14" ht="96.75" customHeight="1">
      <c r="B333" s="28"/>
      <c r="C333" s="28"/>
      <c r="D333" s="28"/>
      <c r="E333" s="39"/>
      <c r="F333" s="28"/>
      <c r="G333" s="28"/>
      <c r="H333" s="28">
        <v>5</v>
      </c>
      <c r="I333" s="40">
        <f t="shared" si="6"/>
        <v>0</v>
      </c>
      <c r="J333" s="56">
        <f t="shared" si="7"/>
        <v>0</v>
      </c>
      <c r="K333" s="57">
        <f>($G333+$I333)*THONG_TIN_CHUNG!B$15</f>
        <v>0</v>
      </c>
      <c r="L333" s="58">
        <v>0</v>
      </c>
      <c r="M333" s="59"/>
      <c r="N333" s="59"/>
    </row>
    <row r="334" spans="2:14" ht="96.75" customHeight="1">
      <c r="B334" s="28"/>
      <c r="C334" s="28"/>
      <c r="D334" s="28"/>
      <c r="E334" s="39"/>
      <c r="F334" s="28"/>
      <c r="G334" s="28"/>
      <c r="H334" s="28">
        <v>5</v>
      </c>
      <c r="I334" s="40">
        <f t="shared" si="6"/>
        <v>0</v>
      </c>
      <c r="J334" s="56">
        <f t="shared" si="7"/>
        <v>0</v>
      </c>
      <c r="K334" s="57">
        <f>($G334+$I334)*THONG_TIN_CHUNG!B$15</f>
        <v>0</v>
      </c>
      <c r="L334" s="58">
        <v>0</v>
      </c>
      <c r="M334" s="59"/>
      <c r="N334" s="59"/>
    </row>
    <row r="335" spans="2:14" ht="96.75" customHeight="1">
      <c r="B335" s="28"/>
      <c r="C335" s="28"/>
      <c r="D335" s="28"/>
      <c r="E335" s="39"/>
      <c r="F335" s="28"/>
      <c r="G335" s="28"/>
      <c r="H335" s="28">
        <v>5</v>
      </c>
      <c r="I335" s="40">
        <f t="shared" si="6"/>
        <v>0</v>
      </c>
      <c r="J335" s="56">
        <f t="shared" si="7"/>
        <v>0</v>
      </c>
      <c r="K335" s="57">
        <f>($G335+$I335)*THONG_TIN_CHUNG!B$15</f>
        <v>0</v>
      </c>
      <c r="L335" s="58">
        <v>0</v>
      </c>
      <c r="M335" s="59"/>
      <c r="N335" s="59"/>
    </row>
    <row r="336" spans="2:14" ht="96.75" customHeight="1">
      <c r="B336" s="28"/>
      <c r="C336" s="28"/>
      <c r="D336" s="28"/>
      <c r="E336" s="39"/>
      <c r="F336" s="28"/>
      <c r="G336" s="28"/>
      <c r="H336" s="28">
        <v>5</v>
      </c>
      <c r="I336" s="40">
        <f t="shared" si="6"/>
        <v>0</v>
      </c>
      <c r="J336" s="56">
        <f t="shared" si="7"/>
        <v>0</v>
      </c>
      <c r="K336" s="57">
        <f>($G336+$I336)*THONG_TIN_CHUNG!B$15</f>
        <v>0</v>
      </c>
      <c r="L336" s="58">
        <v>0</v>
      </c>
      <c r="M336" s="59"/>
      <c r="N336" s="59"/>
    </row>
    <row r="337" spans="2:14" ht="96.75" customHeight="1">
      <c r="B337" s="28"/>
      <c r="C337" s="28"/>
      <c r="D337" s="28"/>
      <c r="E337" s="39"/>
      <c r="F337" s="28"/>
      <c r="G337" s="28"/>
      <c r="H337" s="28">
        <v>5</v>
      </c>
      <c r="I337" s="40">
        <f t="shared" si="6"/>
        <v>0</v>
      </c>
      <c r="J337" s="56">
        <f t="shared" si="7"/>
        <v>0</v>
      </c>
      <c r="K337" s="57">
        <f>($G337+$I337)*THONG_TIN_CHUNG!B$15</f>
        <v>0</v>
      </c>
      <c r="L337" s="58">
        <v>0</v>
      </c>
      <c r="M337" s="59"/>
      <c r="N337" s="59"/>
    </row>
    <row r="338" spans="2:14" ht="96.75" customHeight="1">
      <c r="B338" s="28"/>
      <c r="C338" s="28"/>
      <c r="D338" s="28"/>
      <c r="E338" s="39"/>
      <c r="F338" s="28"/>
      <c r="G338" s="28"/>
      <c r="H338" s="28">
        <v>5</v>
      </c>
      <c r="I338" s="40">
        <f t="shared" si="6"/>
        <v>0</v>
      </c>
      <c r="J338" s="56">
        <f t="shared" si="7"/>
        <v>0</v>
      </c>
      <c r="K338" s="57">
        <f>($G338+$I338)*THONG_TIN_CHUNG!B$15</f>
        <v>0</v>
      </c>
      <c r="L338" s="58">
        <v>0</v>
      </c>
      <c r="M338" s="59"/>
      <c r="N338" s="59"/>
    </row>
    <row r="339" spans="2:14" ht="96.75" customHeight="1">
      <c r="B339" s="28"/>
      <c r="C339" s="28"/>
      <c r="D339" s="28"/>
      <c r="E339" s="39"/>
      <c r="F339" s="28"/>
      <c r="G339" s="28"/>
      <c r="H339" s="28">
        <v>5</v>
      </c>
      <c r="I339" s="40">
        <f t="shared" si="6"/>
        <v>0</v>
      </c>
      <c r="J339" s="56">
        <f t="shared" si="7"/>
        <v>0</v>
      </c>
      <c r="K339" s="57">
        <f>($G339+$I339)*THONG_TIN_CHUNG!B$15</f>
        <v>0</v>
      </c>
      <c r="L339" s="58">
        <v>0</v>
      </c>
      <c r="M339" s="59"/>
      <c r="N339" s="59"/>
    </row>
    <row r="340" spans="2:14" ht="96.75" customHeight="1">
      <c r="B340" s="28"/>
      <c r="C340" s="28"/>
      <c r="D340" s="28"/>
      <c r="E340" s="39"/>
      <c r="F340" s="28"/>
      <c r="G340" s="28"/>
      <c r="H340" s="28">
        <v>5</v>
      </c>
      <c r="I340" s="40">
        <f t="shared" si="6"/>
        <v>0</v>
      </c>
      <c r="J340" s="56">
        <f t="shared" si="7"/>
        <v>0</v>
      </c>
      <c r="K340" s="57">
        <f>($G340+$I340)*THONG_TIN_CHUNG!B$15</f>
        <v>0</v>
      </c>
      <c r="L340" s="58">
        <v>0</v>
      </c>
      <c r="M340" s="59"/>
      <c r="N340" s="59"/>
    </row>
    <row r="341" spans="2:14" ht="96.75" customHeight="1">
      <c r="B341" s="28"/>
      <c r="C341" s="28"/>
      <c r="D341" s="28"/>
      <c r="E341" s="39"/>
      <c r="F341" s="28"/>
      <c r="G341" s="28"/>
      <c r="H341" s="28">
        <v>5</v>
      </c>
      <c r="I341" s="40">
        <f t="shared" si="6"/>
        <v>0</v>
      </c>
      <c r="J341" s="56">
        <f t="shared" si="7"/>
        <v>0</v>
      </c>
      <c r="K341" s="57">
        <f>($G341+$I341)*THONG_TIN_CHUNG!B$15</f>
        <v>0</v>
      </c>
      <c r="L341" s="58">
        <v>0</v>
      </c>
      <c r="M341" s="59"/>
      <c r="N341" s="59"/>
    </row>
    <row r="342" spans="2:14" ht="96.75" customHeight="1">
      <c r="B342" s="28"/>
      <c r="C342" s="28"/>
      <c r="D342" s="28"/>
      <c r="E342" s="39"/>
      <c r="F342" s="28"/>
      <c r="G342" s="28"/>
      <c r="H342" s="28">
        <v>5</v>
      </c>
      <c r="I342" s="40">
        <f t="shared" si="6"/>
        <v>0</v>
      </c>
      <c r="J342" s="56">
        <f t="shared" si="7"/>
        <v>0</v>
      </c>
      <c r="K342" s="57">
        <f>($G342+$I342)*THONG_TIN_CHUNG!B$15</f>
        <v>0</v>
      </c>
      <c r="L342" s="58">
        <v>0</v>
      </c>
      <c r="M342" s="59"/>
      <c r="N342" s="59"/>
    </row>
    <row r="343" spans="2:14" ht="96.75" customHeight="1">
      <c r="B343" s="28"/>
      <c r="C343" s="28"/>
      <c r="D343" s="28"/>
      <c r="E343" s="39"/>
      <c r="F343" s="28"/>
      <c r="G343" s="28"/>
      <c r="H343" s="28">
        <v>5</v>
      </c>
      <c r="I343" s="40">
        <f t="shared" si="6"/>
        <v>0</v>
      </c>
      <c r="J343" s="56">
        <f t="shared" si="7"/>
        <v>0</v>
      </c>
      <c r="K343" s="57">
        <f>($G343+$I343)*THONG_TIN_CHUNG!B$15</f>
        <v>0</v>
      </c>
      <c r="L343" s="58">
        <v>0</v>
      </c>
      <c r="M343" s="59"/>
      <c r="N343" s="59"/>
    </row>
    <row r="344" spans="2:14" ht="96.75" customHeight="1">
      <c r="B344" s="28"/>
      <c r="C344" s="28"/>
      <c r="D344" s="28"/>
      <c r="E344" s="39"/>
      <c r="F344" s="28"/>
      <c r="G344" s="28"/>
      <c r="H344" s="28">
        <v>5</v>
      </c>
      <c r="I344" s="40">
        <f t="shared" si="6"/>
        <v>0</v>
      </c>
      <c r="J344" s="56">
        <f t="shared" si="7"/>
        <v>0</v>
      </c>
      <c r="K344" s="57">
        <f>($G344+$I344)*THONG_TIN_CHUNG!B$15</f>
        <v>0</v>
      </c>
      <c r="L344" s="58">
        <v>0</v>
      </c>
      <c r="M344" s="59"/>
      <c r="N344" s="59"/>
    </row>
    <row r="345" spans="2:14" ht="96.75" customHeight="1">
      <c r="B345" s="28"/>
      <c r="C345" s="28"/>
      <c r="D345" s="28"/>
      <c r="E345" s="39"/>
      <c r="F345" s="28"/>
      <c r="G345" s="28"/>
      <c r="H345" s="28">
        <v>5</v>
      </c>
      <c r="I345" s="40">
        <f t="shared" si="6"/>
        <v>0</v>
      </c>
      <c r="J345" s="56">
        <f t="shared" si="7"/>
        <v>0</v>
      </c>
      <c r="K345" s="57">
        <f>($G345+$I345)*THONG_TIN_CHUNG!B$15</f>
        <v>0</v>
      </c>
      <c r="L345" s="58">
        <v>0</v>
      </c>
      <c r="M345" s="59"/>
      <c r="N345" s="59"/>
    </row>
    <row r="346" spans="2:14" ht="96.75" customHeight="1">
      <c r="B346" s="28"/>
      <c r="C346" s="28"/>
      <c r="D346" s="28"/>
      <c r="E346" s="39"/>
      <c r="F346" s="28"/>
      <c r="G346" s="28"/>
      <c r="H346" s="28">
        <v>5</v>
      </c>
      <c r="I346" s="40">
        <f t="shared" si="6"/>
        <v>0</v>
      </c>
      <c r="J346" s="56">
        <f t="shared" si="7"/>
        <v>0</v>
      </c>
      <c r="K346" s="57">
        <f>($G346+$I346)*THONG_TIN_CHUNG!B$15</f>
        <v>0</v>
      </c>
      <c r="L346" s="58">
        <v>0</v>
      </c>
      <c r="M346" s="59"/>
      <c r="N346" s="59"/>
    </row>
    <row r="347" spans="2:14" ht="96.75" customHeight="1">
      <c r="B347" s="28"/>
      <c r="C347" s="28"/>
      <c r="D347" s="28"/>
      <c r="E347" s="39"/>
      <c r="F347" s="28"/>
      <c r="G347" s="28"/>
      <c r="H347" s="28">
        <v>5</v>
      </c>
      <c r="I347" s="40">
        <f t="shared" si="6"/>
        <v>0</v>
      </c>
      <c r="J347" s="56">
        <f t="shared" si="7"/>
        <v>0</v>
      </c>
      <c r="K347" s="57">
        <f>($G347+$I347)*THONG_TIN_CHUNG!B$15</f>
        <v>0</v>
      </c>
      <c r="L347" s="58">
        <v>0</v>
      </c>
      <c r="M347" s="59"/>
      <c r="N347" s="59"/>
    </row>
    <row r="348" spans="2:14" ht="96.75" customHeight="1">
      <c r="B348" s="28"/>
      <c r="C348" s="28"/>
      <c r="D348" s="28"/>
      <c r="E348" s="39"/>
      <c r="F348" s="28"/>
      <c r="G348" s="28"/>
      <c r="H348" s="28">
        <v>5</v>
      </c>
      <c r="I348" s="40">
        <f t="shared" si="6"/>
        <v>0</v>
      </c>
      <c r="J348" s="56">
        <f t="shared" si="7"/>
        <v>0</v>
      </c>
      <c r="K348" s="57">
        <f>($G348+$I348)*THONG_TIN_CHUNG!B$15</f>
        <v>0</v>
      </c>
      <c r="L348" s="58">
        <v>0</v>
      </c>
      <c r="M348" s="59"/>
      <c r="N348" s="59"/>
    </row>
    <row r="349" spans="2:14" ht="96.75" customHeight="1">
      <c r="B349" s="28"/>
      <c r="C349" s="28"/>
      <c r="D349" s="28"/>
      <c r="E349" s="39"/>
      <c r="F349" s="28"/>
      <c r="G349" s="28"/>
      <c r="H349" s="28">
        <v>5</v>
      </c>
      <c r="I349" s="40">
        <f t="shared" si="6"/>
        <v>0</v>
      </c>
      <c r="J349" s="56">
        <f t="shared" si="7"/>
        <v>0</v>
      </c>
      <c r="K349" s="57">
        <f>($G349+$I349)*THONG_TIN_CHUNG!B$15</f>
        <v>0</v>
      </c>
      <c r="L349" s="58">
        <v>0</v>
      </c>
      <c r="M349" s="59"/>
      <c r="N349" s="59"/>
    </row>
    <row r="350" spans="2:14" ht="96.75" customHeight="1">
      <c r="B350" s="28"/>
      <c r="C350" s="28"/>
      <c r="D350" s="28"/>
      <c r="E350" s="39"/>
      <c r="F350" s="28"/>
      <c r="G350" s="28"/>
      <c r="H350" s="28">
        <v>5</v>
      </c>
      <c r="I350" s="40">
        <f t="shared" si="6"/>
        <v>0</v>
      </c>
      <c r="J350" s="56">
        <f t="shared" si="7"/>
        <v>0</v>
      </c>
      <c r="K350" s="57">
        <f>($G350+$I350)*THONG_TIN_CHUNG!B$15</f>
        <v>0</v>
      </c>
      <c r="L350" s="58">
        <v>0</v>
      </c>
      <c r="M350" s="59"/>
      <c r="N350" s="59"/>
    </row>
    <row r="351" spans="2:14" ht="96.75" customHeight="1">
      <c r="B351" s="28"/>
      <c r="C351" s="28"/>
      <c r="D351" s="28"/>
      <c r="E351" s="39"/>
      <c r="F351" s="28"/>
      <c r="G351" s="28"/>
      <c r="H351" s="28">
        <v>5</v>
      </c>
      <c r="I351" s="40">
        <f t="shared" si="6"/>
        <v>0</v>
      </c>
      <c r="J351" s="56">
        <f t="shared" si="7"/>
        <v>0</v>
      </c>
      <c r="K351" s="57">
        <f>($G351+$I351)*THONG_TIN_CHUNG!B$15</f>
        <v>0</v>
      </c>
      <c r="L351" s="58">
        <v>0</v>
      </c>
      <c r="M351" s="59"/>
      <c r="N351" s="59"/>
    </row>
    <row r="352" spans="2:14" ht="96.75" customHeight="1">
      <c r="B352" s="28"/>
      <c r="C352" s="28"/>
      <c r="D352" s="28"/>
      <c r="E352" s="39"/>
      <c r="F352" s="28"/>
      <c r="G352" s="28"/>
      <c r="H352" s="28">
        <v>5</v>
      </c>
      <c r="I352" s="40">
        <f t="shared" si="6"/>
        <v>0</v>
      </c>
      <c r="J352" s="56">
        <f t="shared" si="7"/>
        <v>0</v>
      </c>
      <c r="K352" s="57">
        <f>($G352+$I352)*THONG_TIN_CHUNG!B$15</f>
        <v>0</v>
      </c>
      <c r="L352" s="58">
        <v>0</v>
      </c>
      <c r="M352" s="59"/>
      <c r="N352" s="59"/>
    </row>
    <row r="353" spans="2:14" ht="96.75" customHeight="1">
      <c r="B353" s="28"/>
      <c r="C353" s="28"/>
      <c r="D353" s="28"/>
      <c r="E353" s="39"/>
      <c r="F353" s="28"/>
      <c r="G353" s="28"/>
      <c r="H353" s="28">
        <v>5</v>
      </c>
      <c r="I353" s="40">
        <f t="shared" si="6"/>
        <v>0</v>
      </c>
      <c r="J353" s="56">
        <f t="shared" si="7"/>
        <v>0</v>
      </c>
      <c r="K353" s="57">
        <f>($G353+$I353)*THONG_TIN_CHUNG!B$15</f>
        <v>0</v>
      </c>
      <c r="L353" s="58">
        <v>0</v>
      </c>
      <c r="M353" s="59"/>
      <c r="N353" s="59"/>
    </row>
    <row r="354" spans="2:14" ht="96.75" customHeight="1">
      <c r="B354" s="28"/>
      <c r="C354" s="28"/>
      <c r="D354" s="28"/>
      <c r="E354" s="39"/>
      <c r="F354" s="28"/>
      <c r="G354" s="28"/>
      <c r="H354" s="28">
        <v>5</v>
      </c>
      <c r="I354" s="40">
        <f t="shared" si="6"/>
        <v>0</v>
      </c>
      <c r="J354" s="56">
        <f t="shared" si="7"/>
        <v>0</v>
      </c>
      <c r="K354" s="57">
        <f>($G354+$I354)*THONG_TIN_CHUNG!B$15</f>
        <v>0</v>
      </c>
      <c r="L354" s="58">
        <v>0</v>
      </c>
      <c r="M354" s="59"/>
      <c r="N354" s="59"/>
    </row>
    <row r="355" spans="2:14" ht="96.75" customHeight="1">
      <c r="B355" s="28"/>
      <c r="C355" s="28"/>
      <c r="D355" s="28"/>
      <c r="E355" s="39"/>
      <c r="F355" s="28"/>
      <c r="G355" s="28"/>
      <c r="H355" s="28">
        <v>5</v>
      </c>
      <c r="I355" s="40">
        <f t="shared" si="6"/>
        <v>0</v>
      </c>
      <c r="J355" s="56">
        <f t="shared" si="7"/>
        <v>0</v>
      </c>
      <c r="K355" s="57">
        <f>($G355+$I355)*THONG_TIN_CHUNG!B$15</f>
        <v>0</v>
      </c>
      <c r="L355" s="58">
        <v>0</v>
      </c>
      <c r="M355" s="59"/>
      <c r="N355" s="59"/>
    </row>
    <row r="356" spans="2:14" ht="96.75" customHeight="1">
      <c r="B356" s="28"/>
      <c r="C356" s="28"/>
      <c r="D356" s="28"/>
      <c r="E356" s="39"/>
      <c r="F356" s="28"/>
      <c r="G356" s="28"/>
      <c r="H356" s="28">
        <v>5</v>
      </c>
      <c r="I356" s="40">
        <f t="shared" si="6"/>
        <v>0</v>
      </c>
      <c r="J356" s="56">
        <f t="shared" si="7"/>
        <v>0</v>
      </c>
      <c r="K356" s="57">
        <f>($G356+$I356)*THONG_TIN_CHUNG!B$15</f>
        <v>0</v>
      </c>
      <c r="L356" s="58">
        <v>0</v>
      </c>
      <c r="M356" s="59"/>
      <c r="N356" s="59"/>
    </row>
    <row r="357" spans="2:14" ht="96.75" customHeight="1">
      <c r="B357" s="28"/>
      <c r="C357" s="28"/>
      <c r="D357" s="28"/>
      <c r="E357" s="39"/>
      <c r="F357" s="28"/>
      <c r="G357" s="28"/>
      <c r="H357" s="28">
        <v>5</v>
      </c>
      <c r="I357" s="40">
        <f t="shared" si="6"/>
        <v>0</v>
      </c>
      <c r="J357" s="56">
        <f t="shared" si="7"/>
        <v>0</v>
      </c>
      <c r="K357" s="57">
        <f>($G357+$I357)*THONG_TIN_CHUNG!B$15</f>
        <v>0</v>
      </c>
      <c r="L357" s="58">
        <v>0</v>
      </c>
      <c r="M357" s="59"/>
      <c r="N357" s="59"/>
    </row>
    <row r="358" spans="2:14" ht="96.75" customHeight="1">
      <c r="B358" s="28"/>
      <c r="C358" s="28"/>
      <c r="D358" s="28"/>
      <c r="E358" s="39"/>
      <c r="F358" s="28"/>
      <c r="G358" s="28"/>
      <c r="H358" s="28">
        <v>5</v>
      </c>
      <c r="I358" s="40">
        <f t="shared" si="6"/>
        <v>0</v>
      </c>
      <c r="J358" s="56">
        <f t="shared" si="7"/>
        <v>0</v>
      </c>
      <c r="K358" s="57">
        <f>($G358+$I358)*THONG_TIN_CHUNG!B$15</f>
        <v>0</v>
      </c>
      <c r="L358" s="58">
        <v>0</v>
      </c>
      <c r="M358" s="59"/>
      <c r="N358" s="59"/>
    </row>
    <row r="359" spans="2:14" ht="96.75" customHeight="1">
      <c r="B359" s="28"/>
      <c r="C359" s="28"/>
      <c r="D359" s="28"/>
      <c r="E359" s="39"/>
      <c r="F359" s="28"/>
      <c r="G359" s="28"/>
      <c r="H359" s="28">
        <v>5</v>
      </c>
      <c r="I359" s="40">
        <f t="shared" si="6"/>
        <v>0</v>
      </c>
      <c r="J359" s="56">
        <f t="shared" si="7"/>
        <v>0</v>
      </c>
      <c r="K359" s="57">
        <f>($G359+$I359)*THONG_TIN_CHUNG!B$15</f>
        <v>0</v>
      </c>
      <c r="L359" s="58">
        <v>0</v>
      </c>
      <c r="M359" s="59"/>
      <c r="N359" s="59"/>
    </row>
    <row r="360" spans="2:14" ht="96.75" customHeight="1">
      <c r="B360" s="28"/>
      <c r="C360" s="28"/>
      <c r="D360" s="28"/>
      <c r="E360" s="39"/>
      <c r="F360" s="28"/>
      <c r="G360" s="28"/>
      <c r="H360" s="28">
        <v>5</v>
      </c>
      <c r="I360" s="40">
        <f t="shared" si="6"/>
        <v>0</v>
      </c>
      <c r="J360" s="56">
        <f t="shared" si="7"/>
        <v>0</v>
      </c>
      <c r="K360" s="57">
        <f>($G360+$I360)*THONG_TIN_CHUNG!B$15</f>
        <v>0</v>
      </c>
      <c r="L360" s="58">
        <v>0</v>
      </c>
      <c r="M360" s="59"/>
      <c r="N360" s="59"/>
    </row>
    <row r="361" spans="2:14" ht="96.75" customHeight="1">
      <c r="B361" s="28"/>
      <c r="C361" s="28"/>
      <c r="D361" s="28"/>
      <c r="E361" s="39"/>
      <c r="F361" s="28"/>
      <c r="G361" s="28"/>
      <c r="H361" s="28">
        <v>5</v>
      </c>
      <c r="I361" s="40">
        <f t="shared" si="6"/>
        <v>0</v>
      </c>
      <c r="J361" s="56">
        <f t="shared" si="7"/>
        <v>0</v>
      </c>
      <c r="K361" s="57">
        <f>($G361+$I361)*THONG_TIN_CHUNG!B$15</f>
        <v>0</v>
      </c>
      <c r="L361" s="58">
        <v>0</v>
      </c>
      <c r="M361" s="59"/>
      <c r="N361" s="59"/>
    </row>
    <row r="362" spans="2:14" ht="96.75" customHeight="1">
      <c r="B362" s="28"/>
      <c r="C362" s="28"/>
      <c r="D362" s="28"/>
      <c r="E362" s="39"/>
      <c r="F362" s="28"/>
      <c r="G362" s="28"/>
      <c r="H362" s="28">
        <v>5</v>
      </c>
      <c r="I362" s="40">
        <f t="shared" si="6"/>
        <v>0</v>
      </c>
      <c r="J362" s="56">
        <f t="shared" si="7"/>
        <v>0</v>
      </c>
      <c r="K362" s="57">
        <f>($G362+$I362)*THONG_TIN_CHUNG!B$15</f>
        <v>0</v>
      </c>
      <c r="L362" s="58">
        <v>0</v>
      </c>
      <c r="M362" s="59"/>
      <c r="N362" s="59"/>
    </row>
    <row r="363" spans="2:14" ht="96.75" customHeight="1">
      <c r="B363" s="28"/>
      <c r="C363" s="28"/>
      <c r="D363" s="28"/>
      <c r="E363" s="39"/>
      <c r="F363" s="28"/>
      <c r="G363" s="28"/>
      <c r="H363" s="28">
        <v>5</v>
      </c>
      <c r="I363" s="40">
        <f t="shared" si="6"/>
        <v>0</v>
      </c>
      <c r="J363" s="56">
        <f t="shared" si="7"/>
        <v>0</v>
      </c>
      <c r="K363" s="57">
        <f>($G363+$I363)*THONG_TIN_CHUNG!B$15</f>
        <v>0</v>
      </c>
      <c r="L363" s="58">
        <v>0</v>
      </c>
      <c r="M363" s="59"/>
      <c r="N363" s="59"/>
    </row>
    <row r="364" spans="2:14" ht="96.75" customHeight="1">
      <c r="B364" s="28"/>
      <c r="C364" s="28"/>
      <c r="D364" s="28"/>
      <c r="E364" s="39"/>
      <c r="F364" s="28"/>
      <c r="G364" s="28"/>
      <c r="H364" s="28">
        <v>5</v>
      </c>
      <c r="I364" s="40">
        <f t="shared" si="6"/>
        <v>0</v>
      </c>
      <c r="J364" s="56">
        <f t="shared" si="7"/>
        <v>0</v>
      </c>
      <c r="K364" s="57">
        <f>($G364+$I364)*THONG_TIN_CHUNG!B$15</f>
        <v>0</v>
      </c>
      <c r="L364" s="58">
        <v>0</v>
      </c>
      <c r="M364" s="59"/>
      <c r="N364" s="59"/>
    </row>
    <row r="365" spans="2:14" ht="96.75" customHeight="1">
      <c r="B365" s="28"/>
      <c r="C365" s="28"/>
      <c r="D365" s="28"/>
      <c r="E365" s="39"/>
      <c r="F365" s="28"/>
      <c r="G365" s="28"/>
      <c r="H365" s="28">
        <v>5</v>
      </c>
      <c r="I365" s="40">
        <f t="shared" si="6"/>
        <v>0</v>
      </c>
      <c r="J365" s="56">
        <f t="shared" si="7"/>
        <v>0</v>
      </c>
      <c r="K365" s="57">
        <f>($G365+$I365)*THONG_TIN_CHUNG!B$15</f>
        <v>0</v>
      </c>
      <c r="L365" s="58">
        <v>0</v>
      </c>
      <c r="M365" s="59"/>
      <c r="N365" s="59"/>
    </row>
    <row r="366" spans="2:14" ht="96.75" customHeight="1">
      <c r="B366" s="28"/>
      <c r="C366" s="28"/>
      <c r="D366" s="28"/>
      <c r="E366" s="39"/>
      <c r="F366" s="28"/>
      <c r="G366" s="28"/>
      <c r="H366" s="28">
        <v>5</v>
      </c>
      <c r="I366" s="40">
        <f t="shared" si="6"/>
        <v>0</v>
      </c>
      <c r="J366" s="56">
        <f t="shared" si="7"/>
        <v>0</v>
      </c>
      <c r="K366" s="57">
        <f>($G366+$I366)*THONG_TIN_CHUNG!B$15</f>
        <v>0</v>
      </c>
      <c r="L366" s="58">
        <v>0</v>
      </c>
      <c r="M366" s="59"/>
      <c r="N366" s="59"/>
    </row>
    <row r="367" spans="2:14" ht="96.75" customHeight="1">
      <c r="B367" s="28"/>
      <c r="C367" s="28"/>
      <c r="D367" s="28"/>
      <c r="E367" s="39"/>
      <c r="F367" s="28"/>
      <c r="G367" s="28"/>
      <c r="H367" s="28">
        <v>5</v>
      </c>
      <c r="I367" s="40">
        <f t="shared" si="6"/>
        <v>0</v>
      </c>
      <c r="J367" s="56">
        <f t="shared" si="7"/>
        <v>0</v>
      </c>
      <c r="K367" s="57">
        <f>($G367+$I367)*THONG_TIN_CHUNG!B$15</f>
        <v>0</v>
      </c>
      <c r="L367" s="58">
        <v>0</v>
      </c>
      <c r="M367" s="59"/>
      <c r="N367" s="59"/>
    </row>
    <row r="368" spans="2:14" ht="96.75" customHeight="1">
      <c r="B368" s="28"/>
      <c r="C368" s="28"/>
      <c r="D368" s="28"/>
      <c r="E368" s="39"/>
      <c r="F368" s="28"/>
      <c r="G368" s="28"/>
      <c r="H368" s="28">
        <v>5</v>
      </c>
      <c r="I368" s="40">
        <f t="shared" si="6"/>
        <v>0</v>
      </c>
      <c r="J368" s="56">
        <f t="shared" si="7"/>
        <v>0</v>
      </c>
      <c r="K368" s="57">
        <f>($G368+$I368)*THONG_TIN_CHUNG!B$15</f>
        <v>0</v>
      </c>
      <c r="L368" s="58">
        <v>0</v>
      </c>
      <c r="M368" s="59"/>
      <c r="N368" s="59"/>
    </row>
    <row r="369" spans="2:14" ht="96.75" customHeight="1">
      <c r="B369" s="28"/>
      <c r="C369" s="28"/>
      <c r="D369" s="28"/>
      <c r="E369" s="39"/>
      <c r="F369" s="28"/>
      <c r="G369" s="28"/>
      <c r="H369" s="28">
        <v>5</v>
      </c>
      <c r="I369" s="40">
        <f t="shared" si="6"/>
        <v>0</v>
      </c>
      <c r="J369" s="56">
        <f t="shared" si="7"/>
        <v>0</v>
      </c>
      <c r="K369" s="57">
        <f>($G369+$I369)*THONG_TIN_CHUNG!B$15</f>
        <v>0</v>
      </c>
      <c r="L369" s="58">
        <v>0</v>
      </c>
      <c r="M369" s="59"/>
      <c r="N369" s="59"/>
    </row>
    <row r="370" spans="2:14" ht="96.75" customHeight="1">
      <c r="B370" s="28"/>
      <c r="C370" s="28"/>
      <c r="D370" s="28"/>
      <c r="E370" s="39"/>
      <c r="F370" s="28"/>
      <c r="G370" s="28"/>
      <c r="H370" s="28">
        <v>5</v>
      </c>
      <c r="I370" s="40">
        <f t="shared" si="6"/>
        <v>0</v>
      </c>
      <c r="J370" s="56">
        <f t="shared" si="7"/>
        <v>0</v>
      </c>
      <c r="K370" s="57">
        <f>($G370+$I370)*THONG_TIN_CHUNG!B$15</f>
        <v>0</v>
      </c>
      <c r="L370" s="58">
        <v>0</v>
      </c>
      <c r="M370" s="59"/>
      <c r="N370" s="59"/>
    </row>
    <row r="371" spans="2:14" ht="96.75" customHeight="1">
      <c r="B371" s="28"/>
      <c r="C371" s="28"/>
      <c r="D371" s="28"/>
      <c r="E371" s="39"/>
      <c r="F371" s="28"/>
      <c r="G371" s="28"/>
      <c r="H371" s="28">
        <v>5</v>
      </c>
      <c r="I371" s="40">
        <f t="shared" si="6"/>
        <v>0</v>
      </c>
      <c r="J371" s="56">
        <f t="shared" si="7"/>
        <v>0</v>
      </c>
      <c r="K371" s="57">
        <f>($G371+$I371)*THONG_TIN_CHUNG!B$15</f>
        <v>0</v>
      </c>
      <c r="L371" s="58">
        <v>0</v>
      </c>
      <c r="M371" s="59"/>
      <c r="N371" s="59"/>
    </row>
    <row r="372" spans="2:14" ht="96.75" customHeight="1">
      <c r="B372" s="28"/>
      <c r="C372" s="28"/>
      <c r="D372" s="28"/>
      <c r="E372" s="39"/>
      <c r="F372" s="28"/>
      <c r="G372" s="28"/>
      <c r="H372" s="28">
        <v>5</v>
      </c>
      <c r="I372" s="40">
        <f t="shared" si="6"/>
        <v>0</v>
      </c>
      <c r="J372" s="56">
        <f t="shared" si="7"/>
        <v>0</v>
      </c>
      <c r="K372" s="57">
        <f>($G372+$I372)*THONG_TIN_CHUNG!B$15</f>
        <v>0</v>
      </c>
      <c r="L372" s="58">
        <v>0</v>
      </c>
      <c r="M372" s="59"/>
      <c r="N372" s="59"/>
    </row>
    <row r="373" spans="2:14" ht="96.75" customHeight="1">
      <c r="B373" s="28"/>
      <c r="C373" s="28"/>
      <c r="D373" s="28"/>
      <c r="E373" s="39"/>
      <c r="F373" s="28"/>
      <c r="G373" s="28"/>
      <c r="H373" s="28">
        <v>5</v>
      </c>
      <c r="I373" s="40">
        <f t="shared" si="6"/>
        <v>0</v>
      </c>
      <c r="J373" s="56">
        <f t="shared" si="7"/>
        <v>0</v>
      </c>
      <c r="K373" s="57">
        <f>($G373+$I373)*THONG_TIN_CHUNG!B$15</f>
        <v>0</v>
      </c>
      <c r="L373" s="58">
        <v>0</v>
      </c>
      <c r="M373" s="59"/>
      <c r="N373" s="59"/>
    </row>
    <row r="374" spans="2:14" ht="96.75" customHeight="1">
      <c r="B374" s="28"/>
      <c r="C374" s="28"/>
      <c r="D374" s="28"/>
      <c r="E374" s="39"/>
      <c r="F374" s="28"/>
      <c r="G374" s="28"/>
      <c r="H374" s="28">
        <v>5</v>
      </c>
      <c r="I374" s="40">
        <f t="shared" si="6"/>
        <v>0</v>
      </c>
      <c r="J374" s="56">
        <f t="shared" si="7"/>
        <v>0</v>
      </c>
      <c r="K374" s="57">
        <f>($G374+$I374)*THONG_TIN_CHUNG!B$15</f>
        <v>0</v>
      </c>
      <c r="L374" s="58">
        <v>0</v>
      </c>
      <c r="M374" s="59"/>
      <c r="N374" s="59"/>
    </row>
    <row r="375" spans="2:14" ht="96.75" customHeight="1">
      <c r="B375" s="28"/>
      <c r="C375" s="28"/>
      <c r="D375" s="28"/>
      <c r="E375" s="39"/>
      <c r="F375" s="28"/>
      <c r="G375" s="28"/>
      <c r="H375" s="28">
        <v>5</v>
      </c>
      <c r="I375" s="40">
        <f t="shared" si="6"/>
        <v>0</v>
      </c>
      <c r="J375" s="56">
        <f t="shared" si="7"/>
        <v>0</v>
      </c>
      <c r="K375" s="57">
        <f>($G375+$I375)*THONG_TIN_CHUNG!B$15</f>
        <v>0</v>
      </c>
      <c r="L375" s="58">
        <v>0</v>
      </c>
      <c r="M375" s="59"/>
      <c r="N375" s="59"/>
    </row>
    <row r="376" spans="2:14" ht="96.75" customHeight="1">
      <c r="B376" s="28"/>
      <c r="C376" s="28"/>
      <c r="D376" s="28"/>
      <c r="E376" s="39"/>
      <c r="F376" s="28"/>
      <c r="G376" s="28"/>
      <c r="H376" s="28">
        <v>5</v>
      </c>
      <c r="I376" s="40">
        <f t="shared" si="6"/>
        <v>0</v>
      </c>
      <c r="J376" s="56">
        <f t="shared" si="7"/>
        <v>0</v>
      </c>
      <c r="K376" s="57">
        <f>($G376+$I376)*THONG_TIN_CHUNG!B$15</f>
        <v>0</v>
      </c>
      <c r="L376" s="58">
        <v>0</v>
      </c>
      <c r="M376" s="59"/>
      <c r="N376" s="59"/>
    </row>
    <row r="377" spans="2:14" ht="96.75" customHeight="1">
      <c r="B377" s="28"/>
      <c r="C377" s="28"/>
      <c r="D377" s="28"/>
      <c r="E377" s="39"/>
      <c r="F377" s="28"/>
      <c r="G377" s="28"/>
      <c r="H377" s="28">
        <v>5</v>
      </c>
      <c r="I377" s="40">
        <f t="shared" si="6"/>
        <v>0</v>
      </c>
      <c r="J377" s="56">
        <f t="shared" si="7"/>
        <v>0</v>
      </c>
      <c r="K377" s="57">
        <f>($G377+$I377)*THONG_TIN_CHUNG!B$15</f>
        <v>0</v>
      </c>
      <c r="L377" s="58">
        <v>0</v>
      </c>
      <c r="M377" s="59"/>
      <c r="N377" s="59"/>
    </row>
    <row r="378" spans="2:14" ht="96.75" customHeight="1">
      <c r="B378" s="28"/>
      <c r="C378" s="28"/>
      <c r="D378" s="28"/>
      <c r="E378" s="39"/>
      <c r="F378" s="28"/>
      <c r="G378" s="28"/>
      <c r="H378" s="28">
        <v>5</v>
      </c>
      <c r="I378" s="40">
        <f t="shared" si="6"/>
        <v>0</v>
      </c>
      <c r="J378" s="56">
        <f t="shared" si="7"/>
        <v>0</v>
      </c>
      <c r="K378" s="57">
        <f>($G378+$I378)*THONG_TIN_CHUNG!B$15</f>
        <v>0</v>
      </c>
      <c r="L378" s="58">
        <v>0</v>
      </c>
      <c r="M378" s="59"/>
      <c r="N378" s="59"/>
    </row>
    <row r="379" spans="2:14" ht="96.75" customHeight="1">
      <c r="B379" s="28"/>
      <c r="C379" s="28"/>
      <c r="D379" s="28"/>
      <c r="E379" s="39"/>
      <c r="F379" s="28"/>
      <c r="G379" s="28"/>
      <c r="H379" s="28">
        <v>5</v>
      </c>
      <c r="I379" s="40">
        <f t="shared" si="6"/>
        <v>0</v>
      </c>
      <c r="J379" s="56">
        <f t="shared" si="7"/>
        <v>0</v>
      </c>
      <c r="K379" s="57">
        <f>($G379+$I379)*THONG_TIN_CHUNG!B$15</f>
        <v>0</v>
      </c>
      <c r="L379" s="58">
        <v>0</v>
      </c>
      <c r="M379" s="59"/>
      <c r="N379" s="59"/>
    </row>
    <row r="380" spans="2:14" ht="96.75" customHeight="1">
      <c r="B380" s="28"/>
      <c r="C380" s="28"/>
      <c r="D380" s="28"/>
      <c r="E380" s="39"/>
      <c r="F380" s="28"/>
      <c r="G380" s="28"/>
      <c r="H380" s="28">
        <v>5</v>
      </c>
      <c r="I380" s="40">
        <f t="shared" si="6"/>
        <v>0</v>
      </c>
      <c r="J380" s="56">
        <f t="shared" si="7"/>
        <v>0</v>
      </c>
      <c r="K380" s="57">
        <f>($G380+$I380)*THONG_TIN_CHUNG!B$15</f>
        <v>0</v>
      </c>
      <c r="L380" s="58">
        <v>0</v>
      </c>
      <c r="M380" s="59"/>
      <c r="N380" s="59"/>
    </row>
    <row r="381" spans="2:14" ht="96.75" customHeight="1">
      <c r="B381" s="28"/>
      <c r="C381" s="28"/>
      <c r="D381" s="28"/>
      <c r="E381" s="39"/>
      <c r="F381" s="28"/>
      <c r="G381" s="28"/>
      <c r="H381" s="28">
        <v>5</v>
      </c>
      <c r="I381" s="40">
        <f t="shared" si="6"/>
        <v>0</v>
      </c>
      <c r="J381" s="56">
        <f t="shared" si="7"/>
        <v>0</v>
      </c>
      <c r="K381" s="57">
        <f>($G381+$I381)*THONG_TIN_CHUNG!B$15</f>
        <v>0</v>
      </c>
      <c r="L381" s="58">
        <v>0</v>
      </c>
      <c r="M381" s="59"/>
      <c r="N381" s="59"/>
    </row>
    <row r="382" spans="2:14" ht="96.75" customHeight="1">
      <c r="B382" s="28"/>
      <c r="C382" s="28"/>
      <c r="D382" s="28"/>
      <c r="E382" s="39"/>
      <c r="F382" s="28"/>
      <c r="G382" s="28"/>
      <c r="H382" s="28">
        <v>5</v>
      </c>
      <c r="I382" s="40">
        <f t="shared" si="6"/>
        <v>0</v>
      </c>
      <c r="J382" s="56">
        <f t="shared" si="7"/>
        <v>0</v>
      </c>
      <c r="K382" s="57">
        <f>($G382+$I382)*THONG_TIN_CHUNG!B$15</f>
        <v>0</v>
      </c>
      <c r="L382" s="58">
        <v>0</v>
      </c>
      <c r="M382" s="59"/>
      <c r="N382" s="59"/>
    </row>
    <row r="383" spans="2:14" ht="96.75" customHeight="1">
      <c r="B383" s="28"/>
      <c r="C383" s="28"/>
      <c r="D383" s="28"/>
      <c r="E383" s="39"/>
      <c r="F383" s="28"/>
      <c r="G383" s="28"/>
      <c r="H383" s="28">
        <v>5</v>
      </c>
      <c r="I383" s="40">
        <f t="shared" si="6"/>
        <v>0</v>
      </c>
      <c r="J383" s="56">
        <f t="shared" si="7"/>
        <v>0</v>
      </c>
      <c r="K383" s="57">
        <f>($G383+$I383)*THONG_TIN_CHUNG!B$15</f>
        <v>0</v>
      </c>
      <c r="L383" s="58">
        <v>0</v>
      </c>
      <c r="M383" s="59"/>
      <c r="N383" s="59"/>
    </row>
    <row r="384" spans="2:14" ht="96.75" customHeight="1">
      <c r="B384" s="28"/>
      <c r="C384" s="28"/>
      <c r="D384" s="28"/>
      <c r="E384" s="39"/>
      <c r="F384" s="28"/>
      <c r="G384" s="28"/>
      <c r="H384" s="28">
        <v>5</v>
      </c>
      <c r="I384" s="40">
        <f t="shared" si="6"/>
        <v>0</v>
      </c>
      <c r="J384" s="56">
        <f t="shared" si="7"/>
        <v>0</v>
      </c>
      <c r="K384" s="57">
        <f>($G384+$I384)*THONG_TIN_CHUNG!B$15</f>
        <v>0</v>
      </c>
      <c r="L384" s="58">
        <v>0</v>
      </c>
      <c r="M384" s="59"/>
      <c r="N384" s="59"/>
    </row>
    <row r="385" spans="2:14" ht="96.75" customHeight="1">
      <c r="B385" s="28"/>
      <c r="C385" s="28"/>
      <c r="D385" s="28"/>
      <c r="E385" s="39"/>
      <c r="F385" s="28"/>
      <c r="G385" s="28"/>
      <c r="H385" s="28">
        <v>5</v>
      </c>
      <c r="I385" s="40">
        <f t="shared" si="6"/>
        <v>0</v>
      </c>
      <c r="J385" s="56">
        <f t="shared" si="7"/>
        <v>0</v>
      </c>
      <c r="K385" s="57">
        <f>($G385+$I385)*THONG_TIN_CHUNG!B$15</f>
        <v>0</v>
      </c>
      <c r="L385" s="58">
        <v>0</v>
      </c>
      <c r="M385" s="59"/>
      <c r="N385" s="59"/>
    </row>
    <row r="386" spans="2:14" ht="96.75" customHeight="1">
      <c r="B386" s="28"/>
      <c r="C386" s="28"/>
      <c r="D386" s="28"/>
      <c r="E386" s="39"/>
      <c r="F386" s="28"/>
      <c r="G386" s="28"/>
      <c r="H386" s="28">
        <v>5</v>
      </c>
      <c r="I386" s="40">
        <f t="shared" si="6"/>
        <v>0</v>
      </c>
      <c r="J386" s="56">
        <f t="shared" si="7"/>
        <v>0</v>
      </c>
      <c r="K386" s="57">
        <f>($G386+$I386)*THONG_TIN_CHUNG!B$15</f>
        <v>0</v>
      </c>
      <c r="L386" s="58">
        <v>0</v>
      </c>
      <c r="M386" s="59"/>
      <c r="N386" s="59"/>
    </row>
    <row r="387" spans="2:14" ht="96.75" customHeight="1">
      <c r="B387" s="28"/>
      <c r="C387" s="28"/>
      <c r="D387" s="28"/>
      <c r="E387" s="39"/>
      <c r="F387" s="28"/>
      <c r="G387" s="28"/>
      <c r="H387" s="28">
        <v>5</v>
      </c>
      <c r="I387" s="40">
        <f t="shared" si="6"/>
        <v>0</v>
      </c>
      <c r="J387" s="56">
        <f t="shared" si="7"/>
        <v>0</v>
      </c>
      <c r="K387" s="57">
        <f>($G387+$I387)*THONG_TIN_CHUNG!B$15</f>
        <v>0</v>
      </c>
      <c r="L387" s="58">
        <v>0</v>
      </c>
      <c r="M387" s="59"/>
      <c r="N387" s="59"/>
    </row>
    <row r="388" spans="2:14" ht="96.75" customHeight="1">
      <c r="B388" s="28"/>
      <c r="C388" s="28"/>
      <c r="D388" s="28"/>
      <c r="E388" s="39"/>
      <c r="F388" s="28"/>
      <c r="G388" s="28"/>
      <c r="H388" s="28">
        <v>5</v>
      </c>
      <c r="I388" s="40">
        <f t="shared" si="6"/>
        <v>0</v>
      </c>
      <c r="J388" s="56">
        <f t="shared" si="7"/>
        <v>0</v>
      </c>
      <c r="K388" s="57">
        <f>($G388+$I388)*THONG_TIN_CHUNG!B$15</f>
        <v>0</v>
      </c>
      <c r="L388" s="58">
        <v>0</v>
      </c>
      <c r="M388" s="59"/>
      <c r="N388" s="59"/>
    </row>
    <row r="389" spans="2:14" ht="96.75" customHeight="1">
      <c r="B389" s="28"/>
      <c r="C389" s="28"/>
      <c r="D389" s="28"/>
      <c r="E389" s="39"/>
      <c r="F389" s="28"/>
      <c r="G389" s="28"/>
      <c r="H389" s="28">
        <v>5</v>
      </c>
      <c r="I389" s="40">
        <f t="shared" si="6"/>
        <v>0</v>
      </c>
      <c r="J389" s="56">
        <f t="shared" si="7"/>
        <v>0</v>
      </c>
      <c r="K389" s="57">
        <f>($G389+$I389)*THONG_TIN_CHUNG!B$15</f>
        <v>0</v>
      </c>
      <c r="L389" s="58">
        <v>0</v>
      </c>
      <c r="M389" s="59"/>
      <c r="N389" s="59"/>
    </row>
    <row r="390" spans="2:14" ht="96.75" customHeight="1">
      <c r="B390" s="28"/>
      <c r="C390" s="28"/>
      <c r="D390" s="28"/>
      <c r="E390" s="39"/>
      <c r="F390" s="28"/>
      <c r="G390" s="28"/>
      <c r="H390" s="28">
        <v>5</v>
      </c>
      <c r="I390" s="40">
        <f t="shared" si="6"/>
        <v>0</v>
      </c>
      <c r="J390" s="56">
        <f t="shared" si="7"/>
        <v>0</v>
      </c>
      <c r="K390" s="57">
        <f>($G390+$I390)*THONG_TIN_CHUNG!B$15</f>
        <v>0</v>
      </c>
      <c r="L390" s="58">
        <v>0</v>
      </c>
      <c r="M390" s="59"/>
      <c r="N390" s="59"/>
    </row>
    <row r="391" spans="2:14" ht="96.75" customHeight="1">
      <c r="B391" s="28"/>
      <c r="C391" s="28"/>
      <c r="D391" s="28"/>
      <c r="E391" s="39"/>
      <c r="F391" s="28"/>
      <c r="G391" s="28"/>
      <c r="H391" s="28">
        <v>5</v>
      </c>
      <c r="I391" s="40">
        <f t="shared" si="6"/>
        <v>0</v>
      </c>
      <c r="J391" s="56">
        <f t="shared" si="7"/>
        <v>0</v>
      </c>
      <c r="K391" s="57">
        <f>($G391+$I391)*THONG_TIN_CHUNG!B$15</f>
        <v>0</v>
      </c>
      <c r="L391" s="58">
        <v>0</v>
      </c>
      <c r="M391" s="59"/>
      <c r="N391" s="59"/>
    </row>
    <row r="392" spans="2:14" ht="96.75" customHeight="1">
      <c r="B392" s="28"/>
      <c r="C392" s="28"/>
      <c r="D392" s="28"/>
      <c r="E392" s="39"/>
      <c r="F392" s="28"/>
      <c r="G392" s="28"/>
      <c r="H392" s="28">
        <v>5</v>
      </c>
      <c r="I392" s="40">
        <f t="shared" si="6"/>
        <v>0</v>
      </c>
      <c r="J392" s="56">
        <f t="shared" si="7"/>
        <v>0</v>
      </c>
      <c r="K392" s="57">
        <f>($G392+$I392)*THONG_TIN_CHUNG!B$15</f>
        <v>0</v>
      </c>
      <c r="L392" s="58">
        <v>0</v>
      </c>
      <c r="M392" s="59"/>
      <c r="N392" s="59"/>
    </row>
    <row r="393" spans="2:14" ht="96.75" customHeight="1">
      <c r="B393" s="28"/>
      <c r="C393" s="28"/>
      <c r="D393" s="28"/>
      <c r="E393" s="39"/>
      <c r="F393" s="28"/>
      <c r="G393" s="28"/>
      <c r="H393" s="28">
        <v>5</v>
      </c>
      <c r="I393" s="40">
        <f t="shared" si="6"/>
        <v>0</v>
      </c>
      <c r="J393" s="56">
        <f t="shared" si="7"/>
        <v>0</v>
      </c>
      <c r="K393" s="57">
        <f>($G393+$I393)*THONG_TIN_CHUNG!B$15</f>
        <v>0</v>
      </c>
      <c r="L393" s="58">
        <v>0</v>
      </c>
      <c r="M393" s="59"/>
      <c r="N393" s="59"/>
    </row>
    <row r="394" spans="2:14" ht="96.75" customHeight="1">
      <c r="B394" s="28"/>
      <c r="C394" s="28"/>
      <c r="D394" s="28"/>
      <c r="E394" s="39"/>
      <c r="F394" s="28"/>
      <c r="G394" s="28"/>
      <c r="H394" s="28">
        <v>5</v>
      </c>
      <c r="I394" s="40">
        <f t="shared" si="6"/>
        <v>0</v>
      </c>
      <c r="J394" s="56">
        <f t="shared" si="7"/>
        <v>0</v>
      </c>
      <c r="K394" s="57">
        <f>($G394+$I394)*THONG_TIN_CHUNG!B$15</f>
        <v>0</v>
      </c>
      <c r="L394" s="58">
        <v>0</v>
      </c>
      <c r="M394" s="59"/>
      <c r="N394" s="59"/>
    </row>
    <row r="395" spans="2:14" ht="96.75" customHeight="1">
      <c r="B395" s="28"/>
      <c r="C395" s="28"/>
      <c r="D395" s="28"/>
      <c r="E395" s="39"/>
      <c r="F395" s="28"/>
      <c r="G395" s="28"/>
      <c r="H395" s="28">
        <v>5</v>
      </c>
      <c r="I395" s="40">
        <f t="shared" si="6"/>
        <v>0</v>
      </c>
      <c r="J395" s="56">
        <f t="shared" si="7"/>
        <v>0</v>
      </c>
      <c r="K395" s="57">
        <f>($G395+$I395)*THONG_TIN_CHUNG!B$15</f>
        <v>0</v>
      </c>
      <c r="L395" s="58">
        <v>0</v>
      </c>
      <c r="M395" s="59"/>
      <c r="N395" s="59"/>
    </row>
    <row r="396" spans="2:14" ht="96.75" customHeight="1">
      <c r="B396" s="28"/>
      <c r="C396" s="28"/>
      <c r="D396" s="28"/>
      <c r="E396" s="39"/>
      <c r="F396" s="28"/>
      <c r="G396" s="28"/>
      <c r="H396" s="28">
        <v>5</v>
      </c>
      <c r="I396" s="40">
        <f t="shared" si="6"/>
        <v>0</v>
      </c>
      <c r="J396" s="56">
        <f t="shared" si="7"/>
        <v>0</v>
      </c>
      <c r="K396" s="57">
        <f>($G396+$I396)*THONG_TIN_CHUNG!B$15</f>
        <v>0</v>
      </c>
      <c r="L396" s="58">
        <v>0</v>
      </c>
      <c r="M396" s="59"/>
      <c r="N396" s="59"/>
    </row>
    <row r="397" spans="2:14" ht="96.75" customHeight="1">
      <c r="B397" s="28"/>
      <c r="C397" s="28"/>
      <c r="D397" s="28"/>
      <c r="E397" s="39"/>
      <c r="F397" s="28"/>
      <c r="G397" s="28"/>
      <c r="H397" s="28">
        <v>5</v>
      </c>
      <c r="I397" s="40">
        <f t="shared" si="6"/>
        <v>0</v>
      </c>
      <c r="J397" s="56">
        <f t="shared" si="7"/>
        <v>0</v>
      </c>
      <c r="K397" s="57">
        <f>($G397+$I397)*THONG_TIN_CHUNG!B$15</f>
        <v>0</v>
      </c>
      <c r="L397" s="58">
        <v>0</v>
      </c>
      <c r="M397" s="59"/>
      <c r="N397" s="59"/>
    </row>
    <row r="398" spans="2:14" ht="96.75" customHeight="1">
      <c r="B398" s="28"/>
      <c r="C398" s="28"/>
      <c r="D398" s="28"/>
      <c r="E398" s="39"/>
      <c r="F398" s="28"/>
      <c r="G398" s="28"/>
      <c r="H398" s="28">
        <v>5</v>
      </c>
      <c r="I398" s="40">
        <f t="shared" si="6"/>
        <v>0</v>
      </c>
      <c r="J398" s="56">
        <f t="shared" si="7"/>
        <v>0</v>
      </c>
      <c r="K398" s="57">
        <f>($G398+$I398)*THONG_TIN_CHUNG!B$15</f>
        <v>0</v>
      </c>
      <c r="L398" s="58">
        <v>0</v>
      </c>
      <c r="M398" s="59"/>
      <c r="N398" s="59"/>
    </row>
    <row r="399" spans="2:14" ht="96.75" customHeight="1">
      <c r="B399" s="28"/>
      <c r="C399" s="28"/>
      <c r="D399" s="28"/>
      <c r="E399" s="39"/>
      <c r="F399" s="28"/>
      <c r="G399" s="28"/>
      <c r="H399" s="28">
        <v>5</v>
      </c>
      <c r="I399" s="40">
        <f t="shared" si="6"/>
        <v>0</v>
      </c>
      <c r="J399" s="56">
        <f t="shared" si="7"/>
        <v>0</v>
      </c>
      <c r="K399" s="57">
        <f>($G399+$I399)*THONG_TIN_CHUNG!B$15</f>
        <v>0</v>
      </c>
      <c r="L399" s="58">
        <v>0</v>
      </c>
      <c r="M399" s="59"/>
      <c r="N399" s="59"/>
    </row>
    <row r="400" spans="2:14" ht="96.75" customHeight="1">
      <c r="B400" s="28"/>
      <c r="C400" s="28"/>
      <c r="D400" s="28"/>
      <c r="E400" s="39"/>
      <c r="F400" s="28"/>
      <c r="G400" s="28"/>
      <c r="H400" s="28">
        <v>5</v>
      </c>
      <c r="I400" s="40">
        <f t="shared" si="6"/>
        <v>0</v>
      </c>
      <c r="J400" s="56">
        <f t="shared" si="7"/>
        <v>0</v>
      </c>
      <c r="K400" s="57">
        <f>($G400+$I400)*THONG_TIN_CHUNG!B$15</f>
        <v>0</v>
      </c>
      <c r="L400" s="58">
        <v>0</v>
      </c>
      <c r="M400" s="59"/>
      <c r="N400" s="59"/>
    </row>
    <row r="401" spans="2:14" ht="96.75" customHeight="1">
      <c r="B401" s="28"/>
      <c r="C401" s="28"/>
      <c r="D401" s="28"/>
      <c r="E401" s="39"/>
      <c r="F401" s="28"/>
      <c r="G401" s="28"/>
      <c r="H401" s="28">
        <v>5</v>
      </c>
      <c r="I401" s="40">
        <f t="shared" si="6"/>
        <v>0</v>
      </c>
      <c r="J401" s="56">
        <f t="shared" si="7"/>
        <v>0</v>
      </c>
      <c r="K401" s="57">
        <f>($G401+$I401)*THONG_TIN_CHUNG!B$15</f>
        <v>0</v>
      </c>
      <c r="L401" s="58">
        <v>0</v>
      </c>
      <c r="M401" s="59"/>
      <c r="N401" s="59"/>
    </row>
    <row r="402" spans="2:14" ht="96.75" customHeight="1">
      <c r="B402" s="28"/>
      <c r="C402" s="28"/>
      <c r="D402" s="28"/>
      <c r="E402" s="39"/>
      <c r="F402" s="28"/>
      <c r="G402" s="28"/>
      <c r="H402" s="28">
        <v>5</v>
      </c>
      <c r="I402" s="40">
        <f t="shared" si="6"/>
        <v>0</v>
      </c>
      <c r="J402" s="56">
        <f t="shared" si="7"/>
        <v>0</v>
      </c>
      <c r="K402" s="57">
        <f>($G402+$I402)*THONG_TIN_CHUNG!B$15</f>
        <v>0</v>
      </c>
      <c r="L402" s="58">
        <v>0</v>
      </c>
      <c r="M402" s="59"/>
      <c r="N402" s="59"/>
    </row>
    <row r="403" spans="2:14" ht="96.75" customHeight="1">
      <c r="B403" s="28"/>
      <c r="C403" s="28"/>
      <c r="D403" s="28"/>
      <c r="E403" s="39"/>
      <c r="F403" s="28"/>
      <c r="G403" s="28"/>
      <c r="H403" s="28">
        <v>5</v>
      </c>
      <c r="I403" s="40">
        <f t="shared" si="6"/>
        <v>0</v>
      </c>
      <c r="J403" s="56">
        <f t="shared" si="7"/>
        <v>0</v>
      </c>
      <c r="K403" s="57">
        <f>($G403+$I403)*THONG_TIN_CHUNG!B$15</f>
        <v>0</v>
      </c>
      <c r="L403" s="58">
        <v>0</v>
      </c>
      <c r="M403" s="59"/>
      <c r="N403" s="59"/>
    </row>
    <row r="404" spans="2:14" ht="96.75" customHeight="1">
      <c r="B404" s="28"/>
      <c r="C404" s="28"/>
      <c r="D404" s="28"/>
      <c r="E404" s="39"/>
      <c r="F404" s="28"/>
      <c r="G404" s="28"/>
      <c r="H404" s="28">
        <v>5</v>
      </c>
      <c r="I404" s="40">
        <f t="shared" si="6"/>
        <v>0</v>
      </c>
      <c r="J404" s="56">
        <f t="shared" si="7"/>
        <v>0</v>
      </c>
      <c r="K404" s="57">
        <f>($G404+$I404)*THONG_TIN_CHUNG!B$15</f>
        <v>0</v>
      </c>
      <c r="L404" s="58">
        <v>0</v>
      </c>
      <c r="M404" s="59"/>
      <c r="N404" s="59"/>
    </row>
    <row r="405" spans="2:14" ht="96.75" customHeight="1">
      <c r="B405" s="28"/>
      <c r="C405" s="28"/>
      <c r="D405" s="28"/>
      <c r="E405" s="39"/>
      <c r="F405" s="28"/>
      <c r="G405" s="28"/>
      <c r="H405" s="28">
        <v>5</v>
      </c>
      <c r="I405" s="40">
        <f t="shared" si="6"/>
        <v>0</v>
      </c>
      <c r="J405" s="56">
        <f t="shared" si="7"/>
        <v>0</v>
      </c>
      <c r="K405" s="57">
        <f>($G405+$I405)*THONG_TIN_CHUNG!B$15</f>
        <v>0</v>
      </c>
      <c r="L405" s="58">
        <v>0</v>
      </c>
      <c r="M405" s="59"/>
      <c r="N405" s="59"/>
    </row>
    <row r="406" spans="2:14" ht="96.75" customHeight="1">
      <c r="B406" s="28"/>
      <c r="C406" s="28"/>
      <c r="D406" s="28"/>
      <c r="E406" s="39"/>
      <c r="F406" s="28"/>
      <c r="G406" s="28"/>
      <c r="H406" s="28">
        <v>5</v>
      </c>
      <c r="I406" s="40">
        <f t="shared" si="6"/>
        <v>0</v>
      </c>
      <c r="J406" s="56">
        <f t="shared" si="7"/>
        <v>0</v>
      </c>
      <c r="K406" s="57">
        <f>($G406+$I406)*THONG_TIN_CHUNG!B$15</f>
        <v>0</v>
      </c>
      <c r="L406" s="58">
        <v>0</v>
      </c>
      <c r="M406" s="59"/>
      <c r="N406" s="59"/>
    </row>
    <row r="407" spans="2:14" ht="96.75" customHeight="1">
      <c r="B407" s="28"/>
      <c r="C407" s="28"/>
      <c r="D407" s="28"/>
      <c r="E407" s="39"/>
      <c r="F407" s="28"/>
      <c r="G407" s="28"/>
      <c r="H407" s="28">
        <v>5</v>
      </c>
      <c r="I407" s="40">
        <f t="shared" si="6"/>
        <v>0</v>
      </c>
      <c r="J407" s="56">
        <f t="shared" si="7"/>
        <v>0</v>
      </c>
      <c r="K407" s="57">
        <f>($G407+$I407)*THONG_TIN_CHUNG!B$15</f>
        <v>0</v>
      </c>
      <c r="L407" s="58">
        <v>0</v>
      </c>
      <c r="M407" s="59"/>
      <c r="N407" s="59"/>
    </row>
    <row r="408" spans="2:14" ht="96.75" customHeight="1">
      <c r="B408" s="28"/>
      <c r="C408" s="28"/>
      <c r="D408" s="28"/>
      <c r="E408" s="39"/>
      <c r="F408" s="28"/>
      <c r="G408" s="28"/>
      <c r="H408" s="28">
        <v>5</v>
      </c>
      <c r="I408" s="40">
        <f t="shared" si="6"/>
        <v>0</v>
      </c>
      <c r="J408" s="56">
        <f t="shared" si="7"/>
        <v>0</v>
      </c>
      <c r="K408" s="57">
        <f>($G408+$I408)*THONG_TIN_CHUNG!B$15</f>
        <v>0</v>
      </c>
      <c r="L408" s="58">
        <v>0</v>
      </c>
      <c r="M408" s="59"/>
      <c r="N408" s="59"/>
    </row>
    <row r="409" spans="2:14" ht="96.75" customHeight="1">
      <c r="B409" s="28"/>
      <c r="C409" s="28"/>
      <c r="D409" s="28"/>
      <c r="E409" s="39"/>
      <c r="F409" s="28"/>
      <c r="G409" s="28"/>
      <c r="H409" s="28">
        <v>5</v>
      </c>
      <c r="I409" s="40">
        <f t="shared" si="6"/>
        <v>0</v>
      </c>
      <c r="J409" s="56">
        <f t="shared" si="7"/>
        <v>0</v>
      </c>
      <c r="K409" s="57">
        <f>($G409+$I409)*THONG_TIN_CHUNG!B$15</f>
        <v>0</v>
      </c>
      <c r="L409" s="58">
        <v>0</v>
      </c>
      <c r="M409" s="59"/>
      <c r="N409" s="59"/>
    </row>
    <row r="410" spans="2:14" ht="96.75" customHeight="1">
      <c r="B410" s="28"/>
      <c r="C410" s="28"/>
      <c r="D410" s="28"/>
      <c r="E410" s="39"/>
      <c r="F410" s="28"/>
      <c r="G410" s="28"/>
      <c r="H410" s="28">
        <v>5</v>
      </c>
      <c r="I410" s="40">
        <f t="shared" si="6"/>
        <v>0</v>
      </c>
      <c r="J410" s="56">
        <f t="shared" si="7"/>
        <v>0</v>
      </c>
      <c r="K410" s="57">
        <f>($G410+$I410)*THONG_TIN_CHUNG!B$15</f>
        <v>0</v>
      </c>
      <c r="L410" s="58">
        <v>0</v>
      </c>
      <c r="M410" s="59"/>
      <c r="N410" s="59"/>
    </row>
    <row r="411" spans="2:14" ht="96.75" customHeight="1">
      <c r="B411" s="28"/>
      <c r="C411" s="28"/>
      <c r="D411" s="28"/>
      <c r="E411" s="39"/>
      <c r="F411" s="28"/>
      <c r="G411" s="28"/>
      <c r="H411" s="28">
        <v>5</v>
      </c>
      <c r="I411" s="40">
        <f t="shared" si="6"/>
        <v>0</v>
      </c>
      <c r="J411" s="56">
        <f t="shared" si="7"/>
        <v>0</v>
      </c>
      <c r="K411" s="57">
        <f>($G411+$I411)*THONG_TIN_CHUNG!B$15</f>
        <v>0</v>
      </c>
      <c r="L411" s="58">
        <v>0</v>
      </c>
      <c r="M411" s="59"/>
      <c r="N411" s="59"/>
    </row>
    <row r="412" spans="2:14" ht="96.75" customHeight="1">
      <c r="B412" s="28"/>
      <c r="C412" s="28"/>
      <c r="D412" s="28"/>
      <c r="E412" s="39"/>
      <c r="F412" s="28"/>
      <c r="G412" s="28"/>
      <c r="H412" s="28">
        <v>5</v>
      </c>
      <c r="I412" s="40">
        <f t="shared" si="6"/>
        <v>0</v>
      </c>
      <c r="J412" s="56">
        <f t="shared" si="7"/>
        <v>0</v>
      </c>
      <c r="K412" s="57">
        <f>($G412+$I412)*THONG_TIN_CHUNG!B$15</f>
        <v>0</v>
      </c>
      <c r="L412" s="58">
        <v>0</v>
      </c>
      <c r="M412" s="59"/>
      <c r="N412" s="59"/>
    </row>
    <row r="413" spans="2:14" ht="96.75" customHeight="1">
      <c r="B413" s="28"/>
      <c r="C413" s="28"/>
      <c r="D413" s="28"/>
      <c r="E413" s="39"/>
      <c r="F413" s="28"/>
      <c r="G413" s="28"/>
      <c r="H413" s="28">
        <v>5</v>
      </c>
      <c r="I413" s="40">
        <f t="shared" si="6"/>
        <v>0</v>
      </c>
      <c r="J413" s="56">
        <f t="shared" si="7"/>
        <v>0</v>
      </c>
      <c r="K413" s="57">
        <f>($G413+$I413)*THONG_TIN_CHUNG!B$15</f>
        <v>0</v>
      </c>
      <c r="L413" s="58">
        <v>0</v>
      </c>
      <c r="M413" s="59"/>
      <c r="N413" s="59"/>
    </row>
    <row r="414" spans="2:14" ht="96.75" customHeight="1">
      <c r="B414" s="28"/>
      <c r="C414" s="28"/>
      <c r="D414" s="28"/>
      <c r="E414" s="39"/>
      <c r="F414" s="28"/>
      <c r="G414" s="28"/>
      <c r="H414" s="28">
        <v>5</v>
      </c>
      <c r="I414" s="40">
        <f t="shared" si="6"/>
        <v>0</v>
      </c>
      <c r="J414" s="56">
        <f t="shared" si="7"/>
        <v>0</v>
      </c>
      <c r="K414" s="57">
        <f>($G414+$I414)*THONG_TIN_CHUNG!B$15</f>
        <v>0</v>
      </c>
      <c r="L414" s="58">
        <v>0</v>
      </c>
      <c r="M414" s="59"/>
      <c r="N414" s="59"/>
    </row>
    <row r="415" spans="2:14" ht="96.75" customHeight="1">
      <c r="B415" s="28"/>
      <c r="C415" s="28"/>
      <c r="D415" s="28"/>
      <c r="E415" s="39"/>
      <c r="F415" s="28"/>
      <c r="G415" s="28"/>
      <c r="H415" s="28">
        <v>5</v>
      </c>
      <c r="I415" s="40">
        <f t="shared" si="6"/>
        <v>0</v>
      </c>
      <c r="J415" s="56">
        <f t="shared" si="7"/>
        <v>0</v>
      </c>
      <c r="K415" s="57">
        <f>($G415+$I415)*THONG_TIN_CHUNG!B$15</f>
        <v>0</v>
      </c>
      <c r="L415" s="58">
        <v>0</v>
      </c>
      <c r="M415" s="59"/>
      <c r="N415" s="59"/>
    </row>
    <row r="416" spans="2:14" ht="96.75" customHeight="1">
      <c r="B416" s="28"/>
      <c r="C416" s="28"/>
      <c r="D416" s="28"/>
      <c r="E416" s="39"/>
      <c r="F416" s="28"/>
      <c r="G416" s="28"/>
      <c r="H416" s="28">
        <v>5</v>
      </c>
      <c r="I416" s="40">
        <f t="shared" si="6"/>
        <v>0</v>
      </c>
      <c r="J416" s="56">
        <f t="shared" si="7"/>
        <v>0</v>
      </c>
      <c r="K416" s="57">
        <f>($G416+$I416)*THONG_TIN_CHUNG!B$15</f>
        <v>0</v>
      </c>
      <c r="L416" s="58">
        <v>0</v>
      </c>
      <c r="M416" s="59"/>
      <c r="N416" s="59"/>
    </row>
    <row r="417" spans="2:14" ht="96.75" customHeight="1">
      <c r="B417" s="28"/>
      <c r="C417" s="28"/>
      <c r="D417" s="28"/>
      <c r="E417" s="39"/>
      <c r="F417" s="28"/>
      <c r="G417" s="28"/>
      <c r="H417" s="28">
        <v>5</v>
      </c>
      <c r="I417" s="40">
        <f t="shared" si="6"/>
        <v>0</v>
      </c>
      <c r="J417" s="56">
        <f t="shared" si="7"/>
        <v>0</v>
      </c>
      <c r="K417" s="57">
        <f>($G417+$I417)*THONG_TIN_CHUNG!B$15</f>
        <v>0</v>
      </c>
      <c r="L417" s="58">
        <v>0</v>
      </c>
      <c r="M417" s="59"/>
      <c r="N417" s="59"/>
    </row>
    <row r="418" spans="2:14" ht="96.75" customHeight="1">
      <c r="B418" s="28"/>
      <c r="C418" s="28"/>
      <c r="D418" s="28"/>
      <c r="E418" s="39"/>
      <c r="F418" s="28"/>
      <c r="G418" s="28"/>
      <c r="H418" s="28">
        <v>5</v>
      </c>
      <c r="I418" s="40">
        <f t="shared" si="6"/>
        <v>0</v>
      </c>
      <c r="J418" s="56">
        <f t="shared" si="7"/>
        <v>0</v>
      </c>
      <c r="K418" s="57">
        <f>($G418+$I418)*THONG_TIN_CHUNG!B$15</f>
        <v>0</v>
      </c>
      <c r="L418" s="58">
        <v>0</v>
      </c>
      <c r="M418" s="59"/>
      <c r="N418" s="59"/>
    </row>
    <row r="419" spans="2:14" ht="96.75" customHeight="1">
      <c r="B419" s="28"/>
      <c r="C419" s="28"/>
      <c r="D419" s="28"/>
      <c r="E419" s="39"/>
      <c r="F419" s="28"/>
      <c r="G419" s="28"/>
      <c r="H419" s="28">
        <v>5</v>
      </c>
      <c r="I419" s="40">
        <f t="shared" si="6"/>
        <v>0</v>
      </c>
      <c r="J419" s="56">
        <f t="shared" si="7"/>
        <v>0</v>
      </c>
      <c r="K419" s="57">
        <f>($G419+$I419)*THONG_TIN_CHUNG!B$15</f>
        <v>0</v>
      </c>
      <c r="L419" s="58">
        <v>0</v>
      </c>
      <c r="M419" s="59"/>
      <c r="N419" s="59"/>
    </row>
    <row r="420" spans="2:14" ht="96.75" customHeight="1">
      <c r="B420" s="28"/>
      <c r="C420" s="28"/>
      <c r="D420" s="28"/>
      <c r="E420" s="39"/>
      <c r="F420" s="28"/>
      <c r="G420" s="28"/>
      <c r="H420" s="28">
        <v>5</v>
      </c>
      <c r="I420" s="40">
        <f t="shared" si="6"/>
        <v>0</v>
      </c>
      <c r="J420" s="56">
        <f t="shared" si="7"/>
        <v>0</v>
      </c>
      <c r="K420" s="57">
        <f>($G420+$I420)*THONG_TIN_CHUNG!B$15</f>
        <v>0</v>
      </c>
      <c r="L420" s="58">
        <v>0</v>
      </c>
      <c r="M420" s="59"/>
      <c r="N420" s="59"/>
    </row>
    <row r="421" spans="2:14" ht="96.75" customHeight="1">
      <c r="B421" s="28"/>
      <c r="C421" s="28"/>
      <c r="D421" s="28"/>
      <c r="E421" s="39"/>
      <c r="F421" s="28"/>
      <c r="G421" s="28"/>
      <c r="H421" s="28">
        <v>5</v>
      </c>
      <c r="I421" s="40">
        <f t="shared" si="6"/>
        <v>0</v>
      </c>
      <c r="J421" s="56">
        <f t="shared" si="7"/>
        <v>0</v>
      </c>
      <c r="K421" s="57">
        <f>($G421+$I421)*THONG_TIN_CHUNG!B$15</f>
        <v>0</v>
      </c>
      <c r="L421" s="58">
        <v>0</v>
      </c>
      <c r="M421" s="59"/>
      <c r="N421" s="59"/>
    </row>
    <row r="422" spans="2:14" ht="96.75" customHeight="1">
      <c r="B422" s="28"/>
      <c r="C422" s="28"/>
      <c r="D422" s="28"/>
      <c r="E422" s="39"/>
      <c r="F422" s="28"/>
      <c r="G422" s="28"/>
      <c r="H422" s="28">
        <v>5</v>
      </c>
      <c r="I422" s="40">
        <f t="shared" si="6"/>
        <v>0</v>
      </c>
      <c r="J422" s="56">
        <f t="shared" si="7"/>
        <v>0</v>
      </c>
      <c r="K422" s="57">
        <f>($G422+$I422)*THONG_TIN_CHUNG!B$15</f>
        <v>0</v>
      </c>
      <c r="L422" s="58">
        <v>0</v>
      </c>
      <c r="M422" s="59"/>
      <c r="N422" s="59"/>
    </row>
    <row r="423" spans="2:14" ht="96.75" customHeight="1">
      <c r="B423" s="28"/>
      <c r="C423" s="28"/>
      <c r="D423" s="28"/>
      <c r="E423" s="39"/>
      <c r="F423" s="28"/>
      <c r="G423" s="28"/>
      <c r="H423" s="28">
        <v>5</v>
      </c>
      <c r="I423" s="40">
        <f t="shared" si="6"/>
        <v>0</v>
      </c>
      <c r="J423" s="56">
        <f t="shared" si="7"/>
        <v>0</v>
      </c>
      <c r="K423" s="57">
        <f>($G423+$I423)*THONG_TIN_CHUNG!B$15</f>
        <v>0</v>
      </c>
      <c r="L423" s="58">
        <v>0</v>
      </c>
      <c r="M423" s="59"/>
      <c r="N423" s="59"/>
    </row>
    <row r="424" spans="2:14" ht="96.75" customHeight="1">
      <c r="B424" s="28"/>
      <c r="C424" s="28"/>
      <c r="D424" s="28"/>
      <c r="E424" s="39"/>
      <c r="F424" s="28"/>
      <c r="G424" s="28"/>
      <c r="H424" s="28">
        <v>5</v>
      </c>
      <c r="I424" s="40">
        <f t="shared" si="6"/>
        <v>0</v>
      </c>
      <c r="J424" s="56">
        <f t="shared" si="7"/>
        <v>0</v>
      </c>
      <c r="K424" s="57">
        <f>($G424+$I424)*THONG_TIN_CHUNG!B$15</f>
        <v>0</v>
      </c>
      <c r="L424" s="58">
        <v>0</v>
      </c>
      <c r="M424" s="59"/>
      <c r="N424" s="59"/>
    </row>
    <row r="425" spans="2:14" ht="96.75" customHeight="1">
      <c r="B425" s="28"/>
      <c r="C425" s="28"/>
      <c r="D425" s="28"/>
      <c r="E425" s="39"/>
      <c r="F425" s="28"/>
      <c r="G425" s="28"/>
      <c r="H425" s="28">
        <v>5</v>
      </c>
      <c r="I425" s="40">
        <f t="shared" si="6"/>
        <v>0</v>
      </c>
      <c r="J425" s="56">
        <f t="shared" si="7"/>
        <v>0</v>
      </c>
      <c r="K425" s="57">
        <f>($G425+$I425)*THONG_TIN_CHUNG!B$15</f>
        <v>0</v>
      </c>
      <c r="L425" s="58">
        <v>0</v>
      </c>
      <c r="M425" s="59"/>
      <c r="N425" s="59"/>
    </row>
    <row r="426" spans="2:14" ht="96.75" customHeight="1">
      <c r="B426" s="28"/>
      <c r="C426" s="28"/>
      <c r="D426" s="28"/>
      <c r="E426" s="39"/>
      <c r="F426" s="28"/>
      <c r="G426" s="28"/>
      <c r="H426" s="28">
        <v>5</v>
      </c>
      <c r="I426" s="40">
        <f t="shared" si="6"/>
        <v>0</v>
      </c>
      <c r="J426" s="56">
        <f t="shared" si="7"/>
        <v>0</v>
      </c>
      <c r="K426" s="57">
        <f>($G426+$I426)*THONG_TIN_CHUNG!B$15</f>
        <v>0</v>
      </c>
      <c r="L426" s="58">
        <v>0</v>
      </c>
      <c r="M426" s="59"/>
      <c r="N426" s="59"/>
    </row>
    <row r="427" spans="2:14" ht="96.75" customHeight="1">
      <c r="B427" s="28"/>
      <c r="C427" s="28"/>
      <c r="D427" s="28"/>
      <c r="E427" s="39"/>
      <c r="F427" s="28"/>
      <c r="G427" s="28"/>
      <c r="H427" s="28">
        <v>5</v>
      </c>
      <c r="I427" s="40">
        <f t="shared" si="6"/>
        <v>0</v>
      </c>
      <c r="J427" s="56">
        <f t="shared" si="7"/>
        <v>0</v>
      </c>
      <c r="K427" s="57">
        <f>($G427+$I427)*THONG_TIN_CHUNG!B$15</f>
        <v>0</v>
      </c>
      <c r="L427" s="58">
        <v>0</v>
      </c>
      <c r="M427" s="59"/>
      <c r="N427" s="59"/>
    </row>
    <row r="428" spans="2:14" ht="96.75" customHeight="1">
      <c r="B428" s="28"/>
      <c r="C428" s="28"/>
      <c r="D428" s="28"/>
      <c r="E428" s="39"/>
      <c r="F428" s="28"/>
      <c r="G428" s="28"/>
      <c r="H428" s="28">
        <v>5</v>
      </c>
      <c r="I428" s="40">
        <f t="shared" si="6"/>
        <v>0</v>
      </c>
      <c r="J428" s="56">
        <f t="shared" si="7"/>
        <v>0</v>
      </c>
      <c r="K428" s="57">
        <f>($G428+$I428)*THONG_TIN_CHUNG!B$15</f>
        <v>0</v>
      </c>
      <c r="L428" s="58">
        <v>0</v>
      </c>
      <c r="M428" s="59"/>
      <c r="N428" s="59"/>
    </row>
    <row r="429" spans="2:14" ht="96.75" customHeight="1">
      <c r="B429" s="28"/>
      <c r="C429" s="28"/>
      <c r="D429" s="28"/>
      <c r="E429" s="39"/>
      <c r="F429" s="28"/>
      <c r="G429" s="28"/>
      <c r="H429" s="28">
        <v>5</v>
      </c>
      <c r="I429" s="40">
        <f t="shared" si="6"/>
        <v>0</v>
      </c>
      <c r="J429" s="56">
        <f t="shared" si="7"/>
        <v>0</v>
      </c>
      <c r="K429" s="57">
        <f>($G429+$I429)*THONG_TIN_CHUNG!B$15</f>
        <v>0</v>
      </c>
      <c r="L429" s="58">
        <v>0</v>
      </c>
      <c r="M429" s="59"/>
      <c r="N429" s="59"/>
    </row>
    <row r="430" spans="2:14" ht="96.75" customHeight="1">
      <c r="B430" s="28"/>
      <c r="C430" s="28"/>
      <c r="D430" s="28"/>
      <c r="E430" s="39"/>
      <c r="F430" s="28"/>
      <c r="G430" s="28"/>
      <c r="H430" s="28">
        <v>5</v>
      </c>
      <c r="I430" s="40">
        <f t="shared" si="6"/>
        <v>0</v>
      </c>
      <c r="J430" s="56">
        <f t="shared" si="7"/>
        <v>0</v>
      </c>
      <c r="K430" s="57">
        <f>($G430+$I430)*THONG_TIN_CHUNG!B$15</f>
        <v>0</v>
      </c>
      <c r="L430" s="58">
        <v>0</v>
      </c>
      <c r="M430" s="59"/>
      <c r="N430" s="59"/>
    </row>
    <row r="431" spans="2:14" ht="96.75" customHeight="1">
      <c r="B431" s="28"/>
      <c r="C431" s="28"/>
      <c r="D431" s="28"/>
      <c r="E431" s="39"/>
      <c r="F431" s="28"/>
      <c r="G431" s="28"/>
      <c r="H431" s="28">
        <v>5</v>
      </c>
      <c r="I431" s="40">
        <f t="shared" si="6"/>
        <v>0</v>
      </c>
      <c r="J431" s="56">
        <f t="shared" si="7"/>
        <v>0</v>
      </c>
      <c r="K431" s="57">
        <f>($G431+$I431)*THONG_TIN_CHUNG!B$15</f>
        <v>0</v>
      </c>
      <c r="L431" s="58">
        <v>0</v>
      </c>
      <c r="M431" s="59"/>
      <c r="N431" s="59"/>
    </row>
    <row r="432" spans="2:14" ht="96.75" customHeight="1">
      <c r="B432" s="28"/>
      <c r="C432" s="28"/>
      <c r="D432" s="28"/>
      <c r="E432" s="39"/>
      <c r="F432" s="28"/>
      <c r="G432" s="28"/>
      <c r="H432" s="28">
        <v>5</v>
      </c>
      <c r="I432" s="40">
        <f t="shared" si="6"/>
        <v>0</v>
      </c>
      <c r="J432" s="56">
        <f t="shared" si="7"/>
        <v>0</v>
      </c>
      <c r="K432" s="57">
        <f>($G432+$I432)*THONG_TIN_CHUNG!B$15</f>
        <v>0</v>
      </c>
      <c r="L432" s="58">
        <v>0</v>
      </c>
      <c r="M432" s="59"/>
      <c r="N432" s="59"/>
    </row>
    <row r="433" spans="2:14" ht="96.75" customHeight="1">
      <c r="B433" s="28"/>
      <c r="C433" s="28"/>
      <c r="D433" s="28"/>
      <c r="E433" s="39"/>
      <c r="F433" s="28"/>
      <c r="G433" s="28"/>
      <c r="H433" s="28">
        <v>5</v>
      </c>
      <c r="I433" s="40">
        <f t="shared" si="6"/>
        <v>0</v>
      </c>
      <c r="J433" s="56">
        <f t="shared" si="7"/>
        <v>0</v>
      </c>
      <c r="K433" s="57">
        <f>($G433+$I433)*THONG_TIN_CHUNG!B$15</f>
        <v>0</v>
      </c>
      <c r="L433" s="58">
        <v>0</v>
      </c>
      <c r="M433" s="59"/>
      <c r="N433" s="59"/>
    </row>
    <row r="434" spans="2:14" ht="96.75" customHeight="1">
      <c r="B434" s="28"/>
      <c r="C434" s="28"/>
      <c r="D434" s="28"/>
      <c r="E434" s="39"/>
      <c r="F434" s="28"/>
      <c r="G434" s="28"/>
      <c r="H434" s="28">
        <v>5</v>
      </c>
      <c r="I434" s="40">
        <f t="shared" si="6"/>
        <v>0</v>
      </c>
      <c r="J434" s="56">
        <f t="shared" si="7"/>
        <v>0</v>
      </c>
      <c r="K434" s="57">
        <f>($G434+$I434)*THONG_TIN_CHUNG!B$15</f>
        <v>0</v>
      </c>
      <c r="L434" s="58">
        <v>0</v>
      </c>
      <c r="M434" s="59"/>
      <c r="N434" s="59"/>
    </row>
    <row r="435" spans="2:14" ht="96.75" customHeight="1">
      <c r="B435" s="28"/>
      <c r="C435" s="28"/>
      <c r="D435" s="28"/>
      <c r="E435" s="39"/>
      <c r="F435" s="28"/>
      <c r="G435" s="28"/>
      <c r="H435" s="28">
        <v>5</v>
      </c>
      <c r="I435" s="40">
        <f t="shared" si="6"/>
        <v>0</v>
      </c>
      <c r="J435" s="56">
        <f t="shared" si="7"/>
        <v>0</v>
      </c>
      <c r="K435" s="57">
        <f>($G435+$I435)*THONG_TIN_CHUNG!B$15</f>
        <v>0</v>
      </c>
      <c r="L435" s="58">
        <v>0</v>
      </c>
      <c r="M435" s="59"/>
      <c r="N435" s="59"/>
    </row>
    <row r="436" spans="2:14" ht="96.75" customHeight="1">
      <c r="B436" s="28"/>
      <c r="C436" s="28"/>
      <c r="D436" s="28"/>
      <c r="E436" s="39"/>
      <c r="F436" s="28"/>
      <c r="G436" s="28"/>
      <c r="H436" s="28">
        <v>5</v>
      </c>
      <c r="I436" s="40">
        <f t="shared" si="6"/>
        <v>0</v>
      </c>
      <c r="J436" s="56">
        <f t="shared" si="7"/>
        <v>0</v>
      </c>
      <c r="K436" s="57">
        <f>($G436+$I436)*THONG_TIN_CHUNG!B$15</f>
        <v>0</v>
      </c>
      <c r="L436" s="58">
        <v>0</v>
      </c>
      <c r="M436" s="59"/>
      <c r="N436" s="59"/>
    </row>
    <row r="437" spans="2:14" ht="96.75" customHeight="1">
      <c r="B437" s="28"/>
      <c r="C437" s="28"/>
      <c r="D437" s="28"/>
      <c r="E437" s="39"/>
      <c r="F437" s="28"/>
      <c r="G437" s="28"/>
      <c r="H437" s="28">
        <v>5</v>
      </c>
      <c r="I437" s="40">
        <f t="shared" si="6"/>
        <v>0</v>
      </c>
      <c r="J437" s="56">
        <f t="shared" si="7"/>
        <v>0</v>
      </c>
      <c r="K437" s="57">
        <f>($G437+$I437)*THONG_TIN_CHUNG!B$15</f>
        <v>0</v>
      </c>
      <c r="L437" s="58">
        <v>0</v>
      </c>
      <c r="M437" s="59"/>
      <c r="N437" s="59"/>
    </row>
    <row r="438" spans="2:14" ht="96.75" customHeight="1">
      <c r="B438" s="28"/>
      <c r="C438" s="28"/>
      <c r="D438" s="28"/>
      <c r="E438" s="39"/>
      <c r="F438" s="28"/>
      <c r="G438" s="28"/>
      <c r="H438" s="28">
        <v>5</v>
      </c>
      <c r="I438" s="40">
        <f t="shared" si="6"/>
        <v>0</v>
      </c>
      <c r="J438" s="56">
        <f t="shared" si="7"/>
        <v>0</v>
      </c>
      <c r="K438" s="57">
        <f>($G438+$I438)*THONG_TIN_CHUNG!B$15</f>
        <v>0</v>
      </c>
      <c r="L438" s="58">
        <v>0</v>
      </c>
      <c r="M438" s="59"/>
      <c r="N438" s="59"/>
    </row>
    <row r="439" spans="2:14" ht="96.75" customHeight="1">
      <c r="B439" s="28"/>
      <c r="C439" s="28"/>
      <c r="D439" s="28"/>
      <c r="E439" s="39"/>
      <c r="F439" s="28"/>
      <c r="G439" s="28"/>
      <c r="H439" s="28">
        <v>5</v>
      </c>
      <c r="I439" s="40">
        <f t="shared" si="6"/>
        <v>0</v>
      </c>
      <c r="J439" s="56">
        <f t="shared" si="7"/>
        <v>0</v>
      </c>
      <c r="K439" s="57">
        <f>($G439+$I439)*THONG_TIN_CHUNG!B$15</f>
        <v>0</v>
      </c>
      <c r="L439" s="58">
        <v>0</v>
      </c>
      <c r="M439" s="59"/>
      <c r="N439" s="59"/>
    </row>
    <row r="440" spans="2:14" ht="96.75" customHeight="1">
      <c r="B440" s="28"/>
      <c r="C440" s="28"/>
      <c r="D440" s="28"/>
      <c r="E440" s="39"/>
      <c r="F440" s="28"/>
      <c r="G440" s="28"/>
      <c r="H440" s="28">
        <v>5</v>
      </c>
      <c r="I440" s="40">
        <f t="shared" si="6"/>
        <v>0</v>
      </c>
      <c r="J440" s="56">
        <f t="shared" si="7"/>
        <v>0</v>
      </c>
      <c r="K440" s="57">
        <f>($G440+$I440)*THONG_TIN_CHUNG!B$15</f>
        <v>0</v>
      </c>
      <c r="L440" s="58">
        <v>0</v>
      </c>
      <c r="M440" s="59"/>
      <c r="N440" s="59"/>
    </row>
    <row r="441" spans="2:14" ht="96.75" customHeight="1">
      <c r="B441" s="28"/>
      <c r="C441" s="28"/>
      <c r="D441" s="28"/>
      <c r="E441" s="39"/>
      <c r="F441" s="28"/>
      <c r="G441" s="28"/>
      <c r="H441" s="28">
        <v>5</v>
      </c>
      <c r="I441" s="40">
        <f t="shared" si="6"/>
        <v>0</v>
      </c>
      <c r="J441" s="56">
        <f t="shared" si="7"/>
        <v>0</v>
      </c>
      <c r="K441" s="57">
        <f>($G441+$I441)*THONG_TIN_CHUNG!B$15</f>
        <v>0</v>
      </c>
      <c r="L441" s="58">
        <v>0</v>
      </c>
      <c r="M441" s="59"/>
      <c r="N441" s="59"/>
    </row>
    <row r="442" spans="2:14" ht="96.75" customHeight="1">
      <c r="B442" s="28"/>
      <c r="C442" s="28"/>
      <c r="D442" s="28"/>
      <c r="E442" s="39"/>
      <c r="F442" s="28"/>
      <c r="G442" s="28"/>
      <c r="H442" s="28">
        <v>5</v>
      </c>
      <c r="I442" s="40">
        <f t="shared" si="6"/>
        <v>0</v>
      </c>
      <c r="J442" s="56">
        <f t="shared" si="7"/>
        <v>0</v>
      </c>
      <c r="K442" s="57">
        <f>($G442+$I442)*THONG_TIN_CHUNG!B$15</f>
        <v>0</v>
      </c>
      <c r="L442" s="58">
        <v>0</v>
      </c>
      <c r="M442" s="59"/>
      <c r="N442" s="59"/>
    </row>
    <row r="443" spans="2:14" ht="96.75" customHeight="1">
      <c r="B443" s="28"/>
      <c r="C443" s="28"/>
      <c r="D443" s="28"/>
      <c r="E443" s="39"/>
      <c r="F443" s="28"/>
      <c r="G443" s="28"/>
      <c r="H443" s="28">
        <v>5</v>
      </c>
      <c r="I443" s="40">
        <f t="shared" si="6"/>
        <v>0</v>
      </c>
      <c r="J443" s="56">
        <f t="shared" si="7"/>
        <v>0</v>
      </c>
      <c r="K443" s="57">
        <f>($G443+$I443)*THONG_TIN_CHUNG!B$15</f>
        <v>0</v>
      </c>
      <c r="L443" s="58">
        <v>0</v>
      </c>
      <c r="M443" s="59"/>
      <c r="N443" s="59"/>
    </row>
    <row r="444" spans="2:14" ht="96.75" customHeight="1">
      <c r="B444" s="28"/>
      <c r="C444" s="28"/>
      <c r="D444" s="28"/>
      <c r="E444" s="39"/>
      <c r="F444" s="28"/>
      <c r="G444" s="28"/>
      <c r="H444" s="28">
        <v>5</v>
      </c>
      <c r="I444" s="40">
        <f t="shared" si="6"/>
        <v>0</v>
      </c>
      <c r="J444" s="56">
        <f t="shared" si="7"/>
        <v>0</v>
      </c>
      <c r="K444" s="57">
        <f>($G444+$I444)*THONG_TIN_CHUNG!B$15</f>
        <v>0</v>
      </c>
      <c r="L444" s="58">
        <v>0</v>
      </c>
      <c r="M444" s="59"/>
      <c r="N444" s="59"/>
    </row>
    <row r="445" spans="2:14" ht="96.75" customHeight="1">
      <c r="B445" s="28"/>
      <c r="C445" s="28"/>
      <c r="D445" s="28"/>
      <c r="E445" s="39"/>
      <c r="F445" s="28"/>
      <c r="G445" s="28"/>
      <c r="H445" s="28">
        <v>5</v>
      </c>
      <c r="I445" s="40">
        <f t="shared" si="6"/>
        <v>0</v>
      </c>
      <c r="J445" s="56">
        <f t="shared" si="7"/>
        <v>0</v>
      </c>
      <c r="K445" s="57">
        <f>($G445+$I445)*THONG_TIN_CHUNG!B$15</f>
        <v>0</v>
      </c>
      <c r="L445" s="58">
        <v>0</v>
      </c>
      <c r="M445" s="59"/>
      <c r="N445" s="59"/>
    </row>
    <row r="446" spans="2:14" ht="96.75" customHeight="1">
      <c r="B446" s="28"/>
      <c r="C446" s="28"/>
      <c r="D446" s="28"/>
      <c r="E446" s="39"/>
      <c r="F446" s="28"/>
      <c r="G446" s="28"/>
      <c r="H446" s="28">
        <v>5</v>
      </c>
      <c r="I446" s="40">
        <f t="shared" si="6"/>
        <v>0</v>
      </c>
      <c r="J446" s="56">
        <f t="shared" si="7"/>
        <v>0</v>
      </c>
      <c r="K446" s="57">
        <f>($G446+$I446)*THONG_TIN_CHUNG!B$15</f>
        <v>0</v>
      </c>
      <c r="L446" s="58">
        <v>0</v>
      </c>
      <c r="M446" s="59"/>
      <c r="N446" s="59"/>
    </row>
    <row r="447" spans="2:14" ht="96.75" customHeight="1">
      <c r="B447" s="28"/>
      <c r="C447" s="28"/>
      <c r="D447" s="28"/>
      <c r="E447" s="39"/>
      <c r="F447" s="28"/>
      <c r="G447" s="28"/>
      <c r="H447" s="28">
        <v>5</v>
      </c>
      <c r="I447" s="40">
        <f t="shared" si="6"/>
        <v>0</v>
      </c>
      <c r="J447" s="56">
        <f t="shared" si="7"/>
        <v>0</v>
      </c>
      <c r="K447" s="57">
        <f>($G447+$I447)*THONG_TIN_CHUNG!B$15</f>
        <v>0</v>
      </c>
      <c r="L447" s="58">
        <v>0</v>
      </c>
      <c r="M447" s="59"/>
      <c r="N447" s="59"/>
    </row>
    <row r="448" spans="2:14" ht="96.75" customHeight="1">
      <c r="B448" s="28"/>
      <c r="C448" s="28"/>
      <c r="D448" s="28"/>
      <c r="E448" s="39"/>
      <c r="F448" s="28"/>
      <c r="G448" s="28"/>
      <c r="H448" s="28">
        <v>5</v>
      </c>
      <c r="I448" s="40">
        <f t="shared" si="6"/>
        <v>0</v>
      </c>
      <c r="J448" s="56">
        <f t="shared" si="7"/>
        <v>0</v>
      </c>
      <c r="K448" s="57">
        <f>($G448+$I448)*THONG_TIN_CHUNG!B$15</f>
        <v>0</v>
      </c>
      <c r="L448" s="58">
        <v>0</v>
      </c>
      <c r="M448" s="59"/>
      <c r="N448" s="59"/>
    </row>
    <row r="449" spans="2:14" ht="96.75" customHeight="1">
      <c r="B449" s="28"/>
      <c r="C449" s="28"/>
      <c r="D449" s="28"/>
      <c r="E449" s="39"/>
      <c r="F449" s="28"/>
      <c r="G449" s="28"/>
      <c r="H449" s="28">
        <v>5</v>
      </c>
      <c r="I449" s="40">
        <f t="shared" si="6"/>
        <v>0</v>
      </c>
      <c r="J449" s="56">
        <f t="shared" si="7"/>
        <v>0</v>
      </c>
      <c r="K449" s="57">
        <f>($G449+$I449)*THONG_TIN_CHUNG!B$15</f>
        <v>0</v>
      </c>
      <c r="L449" s="58">
        <v>0</v>
      </c>
      <c r="M449" s="59"/>
      <c r="N449" s="59"/>
    </row>
    <row r="450" spans="2:14" ht="96.75" customHeight="1">
      <c r="B450" s="28"/>
      <c r="C450" s="28"/>
      <c r="D450" s="28"/>
      <c r="E450" s="39"/>
      <c r="F450" s="28"/>
      <c r="G450" s="28"/>
      <c r="H450" s="28">
        <v>5</v>
      </c>
      <c r="I450" s="40">
        <f t="shared" si="6"/>
        <v>0</v>
      </c>
      <c r="J450" s="56">
        <f t="shared" si="7"/>
        <v>0</v>
      </c>
      <c r="K450" s="57">
        <f>($G450+$I450)*THONG_TIN_CHUNG!B$15</f>
        <v>0</v>
      </c>
      <c r="L450" s="58">
        <v>0</v>
      </c>
      <c r="M450" s="59"/>
      <c r="N450" s="59"/>
    </row>
    <row r="451" spans="2:14" ht="96.75" customHeight="1">
      <c r="B451" s="28"/>
      <c r="C451" s="28"/>
      <c r="D451" s="28"/>
      <c r="E451" s="39"/>
      <c r="F451" s="28"/>
      <c r="G451" s="28"/>
      <c r="H451" s="28">
        <v>5</v>
      </c>
      <c r="I451" s="40">
        <f t="shared" si="6"/>
        <v>0</v>
      </c>
      <c r="J451" s="56">
        <f t="shared" si="7"/>
        <v>0</v>
      </c>
      <c r="K451" s="57">
        <f>($G451+$I451)*THONG_TIN_CHUNG!B$15</f>
        <v>0</v>
      </c>
      <c r="L451" s="58">
        <v>0</v>
      </c>
      <c r="M451" s="59"/>
      <c r="N451" s="59"/>
    </row>
    <row r="452" spans="2:14" ht="96.75" customHeight="1">
      <c r="B452" s="28"/>
      <c r="C452" s="28"/>
      <c r="D452" s="28"/>
      <c r="E452" s="39"/>
      <c r="F452" s="28"/>
      <c r="G452" s="28"/>
      <c r="H452" s="28">
        <v>5</v>
      </c>
      <c r="I452" s="40">
        <f t="shared" si="6"/>
        <v>0</v>
      </c>
      <c r="J452" s="56">
        <f t="shared" si="7"/>
        <v>0</v>
      </c>
      <c r="K452" s="57">
        <f>($G452+$I452)*THONG_TIN_CHUNG!B$15</f>
        <v>0</v>
      </c>
      <c r="L452" s="58">
        <v>0</v>
      </c>
      <c r="M452" s="59"/>
      <c r="N452" s="59"/>
    </row>
    <row r="453" spans="2:14" ht="96.75" customHeight="1">
      <c r="B453" s="28"/>
      <c r="C453" s="28"/>
      <c r="D453" s="28"/>
      <c r="E453" s="39"/>
      <c r="F453" s="28"/>
      <c r="G453" s="28"/>
      <c r="H453" s="28">
        <v>5</v>
      </c>
      <c r="I453" s="40">
        <f t="shared" si="6"/>
        <v>0</v>
      </c>
      <c r="J453" s="56">
        <f t="shared" si="7"/>
        <v>0</v>
      </c>
      <c r="K453" s="57">
        <f>($G453+$I453)*THONG_TIN_CHUNG!B$15</f>
        <v>0</v>
      </c>
      <c r="L453" s="58">
        <v>0</v>
      </c>
      <c r="M453" s="59"/>
      <c r="N453" s="59"/>
    </row>
    <row r="454" spans="2:14" ht="96.75" customHeight="1">
      <c r="B454" s="28"/>
      <c r="C454" s="28"/>
      <c r="D454" s="28"/>
      <c r="E454" s="39"/>
      <c r="F454" s="28"/>
      <c r="G454" s="28"/>
      <c r="H454" s="28">
        <v>5</v>
      </c>
      <c r="I454" s="40">
        <f t="shared" si="6"/>
        <v>0</v>
      </c>
      <c r="J454" s="56">
        <f t="shared" si="7"/>
        <v>0</v>
      </c>
      <c r="K454" s="57">
        <f>($G454+$I454)*THONG_TIN_CHUNG!B$15</f>
        <v>0</v>
      </c>
      <c r="L454" s="58">
        <v>0</v>
      </c>
      <c r="M454" s="59"/>
      <c r="N454" s="59"/>
    </row>
    <row r="455" spans="2:14" ht="96.75" customHeight="1">
      <c r="B455" s="28"/>
      <c r="C455" s="28"/>
      <c r="D455" s="28"/>
      <c r="E455" s="39"/>
      <c r="F455" s="28"/>
      <c r="G455" s="28"/>
      <c r="H455" s="28">
        <v>5</v>
      </c>
      <c r="I455" s="40">
        <f t="shared" si="6"/>
        <v>0</v>
      </c>
      <c r="J455" s="56">
        <f t="shared" si="7"/>
        <v>0</v>
      </c>
      <c r="K455" s="57">
        <f>($G455+$I455)*THONG_TIN_CHUNG!B$15</f>
        <v>0</v>
      </c>
      <c r="L455" s="58">
        <v>0</v>
      </c>
      <c r="M455" s="59"/>
      <c r="N455" s="59"/>
    </row>
    <row r="456" spans="2:14" ht="96.75" customHeight="1">
      <c r="B456" s="28"/>
      <c r="C456" s="28"/>
      <c r="D456" s="28"/>
      <c r="E456" s="39"/>
      <c r="F456" s="28"/>
      <c r="G456" s="28"/>
      <c r="H456" s="28">
        <v>5</v>
      </c>
      <c r="I456" s="40">
        <f t="shared" si="6"/>
        <v>0</v>
      </c>
      <c r="J456" s="56">
        <f t="shared" si="7"/>
        <v>0</v>
      </c>
      <c r="K456" s="57">
        <f>($G456+$I456)*THONG_TIN_CHUNG!B$15</f>
        <v>0</v>
      </c>
      <c r="L456" s="58">
        <v>0</v>
      </c>
      <c r="M456" s="59"/>
      <c r="N456" s="59"/>
    </row>
    <row r="457" spans="2:14" ht="96.75" customHeight="1">
      <c r="B457" s="28"/>
      <c r="C457" s="28"/>
      <c r="D457" s="28"/>
      <c r="E457" s="39"/>
      <c r="F457" s="28"/>
      <c r="G457" s="28"/>
      <c r="H457" s="28">
        <v>5</v>
      </c>
      <c r="I457" s="40">
        <f t="shared" si="6"/>
        <v>0</v>
      </c>
      <c r="J457" s="56">
        <f t="shared" si="7"/>
        <v>0</v>
      </c>
      <c r="K457" s="57">
        <f>($G457+$I457)*THONG_TIN_CHUNG!B$15</f>
        <v>0</v>
      </c>
      <c r="L457" s="58">
        <v>0</v>
      </c>
      <c r="M457" s="59"/>
      <c r="N457" s="59"/>
    </row>
    <row r="458" spans="2:14" ht="96.75" customHeight="1">
      <c r="B458" s="28"/>
      <c r="C458" s="28"/>
      <c r="D458" s="28"/>
      <c r="E458" s="39"/>
      <c r="F458" s="28"/>
      <c r="G458" s="28"/>
      <c r="H458" s="28">
        <v>5</v>
      </c>
      <c r="I458" s="40">
        <f t="shared" si="6"/>
        <v>0</v>
      </c>
      <c r="J458" s="56">
        <f t="shared" si="7"/>
        <v>0</v>
      </c>
      <c r="K458" s="57">
        <f>($G458+$I458)*THONG_TIN_CHUNG!B$15</f>
        <v>0</v>
      </c>
      <c r="L458" s="58">
        <v>0</v>
      </c>
      <c r="M458" s="59"/>
      <c r="N458" s="59"/>
    </row>
    <row r="459" spans="2:14" ht="96.75" customHeight="1">
      <c r="B459" s="28"/>
      <c r="C459" s="28"/>
      <c r="D459" s="28"/>
      <c r="E459" s="39"/>
      <c r="F459" s="28"/>
      <c r="G459" s="28"/>
      <c r="H459" s="28">
        <v>5</v>
      </c>
      <c r="I459" s="40">
        <f t="shared" si="6"/>
        <v>0</v>
      </c>
      <c r="J459" s="56">
        <f t="shared" si="7"/>
        <v>0</v>
      </c>
      <c r="K459" s="57">
        <f>($G459+$I459)*THONG_TIN_CHUNG!B$15</f>
        <v>0</v>
      </c>
      <c r="L459" s="58">
        <v>0</v>
      </c>
      <c r="M459" s="59"/>
      <c r="N459" s="59"/>
    </row>
    <row r="460" spans="2:14" ht="96.75" customHeight="1">
      <c r="B460" s="28"/>
      <c r="C460" s="28"/>
      <c r="D460" s="28"/>
      <c r="E460" s="39"/>
      <c r="F460" s="28"/>
      <c r="G460" s="28"/>
      <c r="H460" s="28">
        <v>5</v>
      </c>
      <c r="I460" s="40">
        <f t="shared" si="6"/>
        <v>0</v>
      </c>
      <c r="J460" s="56">
        <f t="shared" si="7"/>
        <v>0</v>
      </c>
      <c r="K460" s="57">
        <f>($G460+$I460)*THONG_TIN_CHUNG!B$15</f>
        <v>0</v>
      </c>
      <c r="L460" s="58">
        <v>0</v>
      </c>
      <c r="M460" s="59"/>
      <c r="N460" s="59"/>
    </row>
    <row r="461" spans="2:14" ht="96.75" customHeight="1">
      <c r="B461" s="28"/>
      <c r="C461" s="28"/>
      <c r="D461" s="28"/>
      <c r="E461" s="39"/>
      <c r="F461" s="28"/>
      <c r="G461" s="28"/>
      <c r="H461" s="28">
        <v>5</v>
      </c>
      <c r="I461" s="40">
        <f t="shared" si="6"/>
        <v>0</v>
      </c>
      <c r="J461" s="56">
        <f t="shared" si="7"/>
        <v>0</v>
      </c>
      <c r="K461" s="57">
        <f>($G461+$I461)*THONG_TIN_CHUNG!B$15</f>
        <v>0</v>
      </c>
      <c r="L461" s="58">
        <v>0</v>
      </c>
      <c r="M461" s="59"/>
      <c r="N461" s="59"/>
    </row>
    <row r="462" spans="2:14" ht="96.75" customHeight="1">
      <c r="B462" s="28"/>
      <c r="C462" s="28"/>
      <c r="D462" s="28"/>
      <c r="E462" s="39"/>
      <c r="F462" s="28"/>
      <c r="G462" s="28"/>
      <c r="H462" s="28">
        <v>5</v>
      </c>
      <c r="I462" s="40">
        <f t="shared" si="6"/>
        <v>0</v>
      </c>
      <c r="J462" s="56">
        <f t="shared" si="7"/>
        <v>0</v>
      </c>
      <c r="K462" s="57">
        <f>($G462+$I462)*THONG_TIN_CHUNG!B$15</f>
        <v>0</v>
      </c>
      <c r="L462" s="58">
        <v>0</v>
      </c>
      <c r="M462" s="59"/>
      <c r="N462" s="59"/>
    </row>
    <row r="463" spans="2:14" ht="96.75" customHeight="1">
      <c r="B463" s="28"/>
      <c r="C463" s="28"/>
      <c r="D463" s="28"/>
      <c r="E463" s="39"/>
      <c r="F463" s="28"/>
      <c r="G463" s="28"/>
      <c r="H463" s="28">
        <v>5</v>
      </c>
      <c r="I463" s="40">
        <f t="shared" si="6"/>
        <v>0</v>
      </c>
      <c r="J463" s="56">
        <f t="shared" si="7"/>
        <v>0</v>
      </c>
      <c r="K463" s="57">
        <f>($G463+$I463)*THONG_TIN_CHUNG!B$15</f>
        <v>0</v>
      </c>
      <c r="L463" s="58">
        <v>0</v>
      </c>
      <c r="M463" s="59"/>
      <c r="N463" s="59"/>
    </row>
    <row r="464" spans="2:14" ht="96.75" customHeight="1">
      <c r="B464" s="28"/>
      <c r="C464" s="28"/>
      <c r="D464" s="28"/>
      <c r="E464" s="39"/>
      <c r="F464" s="28"/>
      <c r="G464" s="28"/>
      <c r="H464" s="28">
        <v>5</v>
      </c>
      <c r="I464" s="40">
        <f t="shared" si="6"/>
        <v>0</v>
      </c>
      <c r="J464" s="56">
        <f t="shared" si="7"/>
        <v>0</v>
      </c>
      <c r="K464" s="57">
        <f>($G464+$I464)*THONG_TIN_CHUNG!B$15</f>
        <v>0</v>
      </c>
      <c r="L464" s="58">
        <v>0</v>
      </c>
      <c r="M464" s="59"/>
      <c r="N464" s="59"/>
    </row>
    <row r="465" spans="2:14" ht="96.75" customHeight="1">
      <c r="B465" s="28"/>
      <c r="C465" s="28"/>
      <c r="D465" s="28"/>
      <c r="E465" s="39"/>
      <c r="F465" s="28"/>
      <c r="G465" s="28"/>
      <c r="H465" s="28">
        <v>5</v>
      </c>
      <c r="I465" s="40">
        <f t="shared" si="6"/>
        <v>0</v>
      </c>
      <c r="J465" s="56">
        <f t="shared" si="7"/>
        <v>0</v>
      </c>
      <c r="K465" s="57">
        <f>($G465+$I465)*THONG_TIN_CHUNG!B$15</f>
        <v>0</v>
      </c>
      <c r="L465" s="58">
        <v>0</v>
      </c>
      <c r="M465" s="59"/>
      <c r="N465" s="59"/>
    </row>
    <row r="466" spans="2:14" ht="96.75" customHeight="1">
      <c r="B466" s="28"/>
      <c r="C466" s="28"/>
      <c r="D466" s="28"/>
      <c r="E466" s="39"/>
      <c r="F466" s="28"/>
      <c r="G466" s="28"/>
      <c r="H466" s="28">
        <v>5</v>
      </c>
      <c r="I466" s="40">
        <f t="shared" si="6"/>
        <v>0</v>
      </c>
      <c r="J466" s="56">
        <f t="shared" si="7"/>
        <v>0</v>
      </c>
      <c r="K466" s="57">
        <f>($G466+$I466)*THONG_TIN_CHUNG!B$15</f>
        <v>0</v>
      </c>
      <c r="L466" s="58">
        <v>0</v>
      </c>
      <c r="M466" s="59"/>
      <c r="N466" s="59"/>
    </row>
    <row r="467" spans="2:14" ht="96.75" customHeight="1">
      <c r="B467" s="28"/>
      <c r="C467" s="28"/>
      <c r="D467" s="28"/>
      <c r="E467" s="39"/>
      <c r="F467" s="28"/>
      <c r="G467" s="28"/>
      <c r="H467" s="28">
        <v>5</v>
      </c>
      <c r="I467" s="40">
        <f t="shared" si="6"/>
        <v>0</v>
      </c>
      <c r="J467" s="56">
        <f t="shared" si="7"/>
        <v>0</v>
      </c>
      <c r="K467" s="57">
        <f>($G467+$I467)*THONG_TIN_CHUNG!B$15</f>
        <v>0</v>
      </c>
      <c r="L467" s="58">
        <v>0</v>
      </c>
      <c r="M467" s="59"/>
      <c r="N467" s="59"/>
    </row>
    <row r="468" spans="2:14" ht="96.75" customHeight="1">
      <c r="B468" s="28"/>
      <c r="C468" s="28"/>
      <c r="D468" s="28"/>
      <c r="E468" s="39"/>
      <c r="F468" s="28"/>
      <c r="G468" s="28"/>
      <c r="H468" s="28">
        <v>5</v>
      </c>
      <c r="I468" s="40">
        <f t="shared" si="6"/>
        <v>0</v>
      </c>
      <c r="J468" s="56">
        <f t="shared" si="7"/>
        <v>0</v>
      </c>
      <c r="K468" s="57">
        <f>($G468+$I468)*THONG_TIN_CHUNG!B$15</f>
        <v>0</v>
      </c>
      <c r="L468" s="58">
        <v>0</v>
      </c>
      <c r="M468" s="59"/>
      <c r="N468" s="59"/>
    </row>
    <row r="469" spans="2:14" ht="96.75" customHeight="1">
      <c r="B469" s="28"/>
      <c r="C469" s="28"/>
      <c r="D469" s="28"/>
      <c r="E469" s="39"/>
      <c r="F469" s="28"/>
      <c r="G469" s="28"/>
      <c r="H469" s="28">
        <v>5</v>
      </c>
      <c r="I469" s="40">
        <f t="shared" si="6"/>
        <v>0</v>
      </c>
      <c r="J469" s="56">
        <f t="shared" si="7"/>
        <v>0</v>
      </c>
      <c r="K469" s="57">
        <f>($G469+$I469)*THONG_TIN_CHUNG!B$15</f>
        <v>0</v>
      </c>
      <c r="L469" s="58">
        <v>0</v>
      </c>
      <c r="M469" s="59"/>
      <c r="N469" s="59"/>
    </row>
    <row r="470" spans="2:14" ht="96.75" customHeight="1">
      <c r="B470" s="28"/>
      <c r="C470" s="28"/>
      <c r="D470" s="28"/>
      <c r="E470" s="39"/>
      <c r="F470" s="28"/>
      <c r="G470" s="28"/>
      <c r="H470" s="28">
        <v>5</v>
      </c>
      <c r="I470" s="40">
        <f t="shared" si="6"/>
        <v>0</v>
      </c>
      <c r="J470" s="56">
        <f t="shared" si="7"/>
        <v>0</v>
      </c>
      <c r="K470" s="57">
        <f>($G470+$I470)*THONG_TIN_CHUNG!B$15</f>
        <v>0</v>
      </c>
      <c r="L470" s="58">
        <v>0</v>
      </c>
      <c r="M470" s="59"/>
      <c r="N470" s="59"/>
    </row>
    <row r="471" spans="2:14" ht="96.75" customHeight="1">
      <c r="B471" s="28"/>
      <c r="C471" s="28"/>
      <c r="D471" s="28"/>
      <c r="E471" s="39"/>
      <c r="F471" s="28"/>
      <c r="G471" s="28"/>
      <c r="H471" s="28">
        <v>5</v>
      </c>
      <c r="I471" s="40">
        <f t="shared" si="6"/>
        <v>0</v>
      </c>
      <c r="J471" s="56">
        <f t="shared" si="7"/>
        <v>0</v>
      </c>
      <c r="K471" s="57">
        <f>($G471+$I471)*THONG_TIN_CHUNG!B$15</f>
        <v>0</v>
      </c>
      <c r="L471" s="58">
        <v>0</v>
      </c>
      <c r="M471" s="59"/>
      <c r="N471" s="59"/>
    </row>
    <row r="472" spans="2:14" ht="96.75" customHeight="1">
      <c r="B472" s="28"/>
      <c r="C472" s="28"/>
      <c r="D472" s="28"/>
      <c r="E472" s="39"/>
      <c r="F472" s="28"/>
      <c r="G472" s="28"/>
      <c r="H472" s="28">
        <v>5</v>
      </c>
      <c r="I472" s="40">
        <f t="shared" si="6"/>
        <v>0</v>
      </c>
      <c r="J472" s="56">
        <f t="shared" si="7"/>
        <v>0</v>
      </c>
      <c r="K472" s="57">
        <f>($G472+$I472)*THONG_TIN_CHUNG!B$15</f>
        <v>0</v>
      </c>
      <c r="L472" s="58">
        <v>0</v>
      </c>
      <c r="M472" s="59"/>
      <c r="N472" s="59"/>
    </row>
    <row r="473" spans="2:14" ht="96.75" customHeight="1">
      <c r="B473" s="28"/>
      <c r="C473" s="28"/>
      <c r="D473" s="28"/>
      <c r="E473" s="39"/>
      <c r="F473" s="28"/>
      <c r="G473" s="28"/>
      <c r="H473" s="28">
        <v>5</v>
      </c>
      <c r="I473" s="40">
        <f t="shared" si="6"/>
        <v>0</v>
      </c>
      <c r="J473" s="56">
        <f t="shared" si="7"/>
        <v>0</v>
      </c>
      <c r="K473" s="57">
        <f>($G473+$I473)*THONG_TIN_CHUNG!B$15</f>
        <v>0</v>
      </c>
      <c r="L473" s="58">
        <v>0</v>
      </c>
      <c r="M473" s="59"/>
      <c r="N473" s="59"/>
    </row>
    <row r="474" spans="2:14" ht="96.75" customHeight="1">
      <c r="B474" s="28"/>
      <c r="C474" s="28"/>
      <c r="D474" s="28"/>
      <c r="E474" s="39"/>
      <c r="F474" s="28"/>
      <c r="G474" s="28"/>
      <c r="H474" s="28">
        <v>5</v>
      </c>
      <c r="I474" s="40">
        <f t="shared" si="6"/>
        <v>0</v>
      </c>
      <c r="J474" s="56">
        <f t="shared" si="7"/>
        <v>0</v>
      </c>
      <c r="K474" s="57">
        <f>($G474+$I474)*THONG_TIN_CHUNG!B$15</f>
        <v>0</v>
      </c>
      <c r="L474" s="58">
        <v>0</v>
      </c>
      <c r="M474" s="59"/>
      <c r="N474" s="59"/>
    </row>
    <row r="475" spans="2:14" ht="96.75" customHeight="1">
      <c r="B475" s="28"/>
      <c r="C475" s="28"/>
      <c r="D475" s="28"/>
      <c r="E475" s="39"/>
      <c r="F475" s="28"/>
      <c r="G475" s="28"/>
      <c r="H475" s="28">
        <v>5</v>
      </c>
      <c r="I475" s="40">
        <f t="shared" si="6"/>
        <v>0</v>
      </c>
      <c r="J475" s="56">
        <f t="shared" si="7"/>
        <v>0</v>
      </c>
      <c r="K475" s="57">
        <f>($G475+$I475)*THONG_TIN_CHUNG!B$15</f>
        <v>0</v>
      </c>
      <c r="L475" s="58">
        <v>0</v>
      </c>
      <c r="M475" s="59"/>
      <c r="N475" s="59"/>
    </row>
    <row r="476" spans="2:14" ht="96.75" customHeight="1">
      <c r="B476" s="28"/>
      <c r="C476" s="28"/>
      <c r="D476" s="28"/>
      <c r="E476" s="39"/>
      <c r="F476" s="28"/>
      <c r="G476" s="28"/>
      <c r="H476" s="28">
        <v>5</v>
      </c>
      <c r="I476" s="40">
        <f t="shared" si="6"/>
        <v>0</v>
      </c>
      <c r="J476" s="56">
        <f t="shared" si="7"/>
        <v>0</v>
      </c>
      <c r="K476" s="57">
        <f>($G476+$I476)*THONG_TIN_CHUNG!B$15</f>
        <v>0</v>
      </c>
      <c r="L476" s="58">
        <v>0</v>
      </c>
      <c r="M476" s="59"/>
      <c r="N476" s="59"/>
    </row>
    <row r="477" spans="2:14" ht="96.75" customHeight="1">
      <c r="B477" s="28"/>
      <c r="C477" s="28"/>
      <c r="D477" s="28"/>
      <c r="E477" s="39"/>
      <c r="F477" s="28"/>
      <c r="G477" s="28"/>
      <c r="H477" s="28">
        <v>5</v>
      </c>
      <c r="I477" s="40">
        <f t="shared" si="6"/>
        <v>0</v>
      </c>
      <c r="J477" s="56">
        <f t="shared" si="7"/>
        <v>0</v>
      </c>
      <c r="K477" s="57">
        <f>($G477+$I477)*THONG_TIN_CHUNG!B$15</f>
        <v>0</v>
      </c>
      <c r="L477" s="58">
        <v>0</v>
      </c>
      <c r="M477" s="59"/>
      <c r="N477" s="59"/>
    </row>
    <row r="478" spans="2:14" ht="96.75" customHeight="1">
      <c r="B478" s="28"/>
      <c r="C478" s="28"/>
      <c r="D478" s="28"/>
      <c r="E478" s="39"/>
      <c r="F478" s="28"/>
      <c r="G478" s="28"/>
      <c r="H478" s="28">
        <v>5</v>
      </c>
      <c r="I478" s="40">
        <f t="shared" si="6"/>
        <v>0</v>
      </c>
      <c r="J478" s="56">
        <f t="shared" si="7"/>
        <v>0</v>
      </c>
      <c r="K478" s="57">
        <f>($G478+$I478)*THONG_TIN_CHUNG!B$15</f>
        <v>0</v>
      </c>
      <c r="L478" s="58">
        <v>0</v>
      </c>
      <c r="M478" s="59"/>
      <c r="N478" s="59"/>
    </row>
    <row r="479" spans="2:14" ht="96.75" customHeight="1">
      <c r="B479" s="28"/>
      <c r="C479" s="28"/>
      <c r="D479" s="28"/>
      <c r="E479" s="39"/>
      <c r="F479" s="28"/>
      <c r="G479" s="28"/>
      <c r="H479" s="28">
        <v>5</v>
      </c>
      <c r="I479" s="40">
        <f t="shared" si="6"/>
        <v>0</v>
      </c>
      <c r="J479" s="56">
        <f t="shared" si="7"/>
        <v>0</v>
      </c>
      <c r="K479" s="57">
        <f>($G479+$I479)*THONG_TIN_CHUNG!B$15</f>
        <v>0</v>
      </c>
      <c r="L479" s="58">
        <v>0</v>
      </c>
      <c r="M479" s="59"/>
      <c r="N479" s="59"/>
    </row>
    <row r="480" spans="2:14" ht="96.75" customHeight="1">
      <c r="B480" s="28"/>
      <c r="C480" s="28"/>
      <c r="D480" s="28"/>
      <c r="E480" s="39"/>
      <c r="F480" s="28"/>
      <c r="G480" s="28"/>
      <c r="H480" s="28">
        <v>5</v>
      </c>
      <c r="I480" s="40">
        <f t="shared" si="6"/>
        <v>0</v>
      </c>
      <c r="J480" s="56">
        <f t="shared" si="7"/>
        <v>0</v>
      </c>
      <c r="K480" s="57">
        <f>($G480+$I480)*THONG_TIN_CHUNG!B$15</f>
        <v>0</v>
      </c>
      <c r="L480" s="58">
        <v>0</v>
      </c>
      <c r="M480" s="59"/>
      <c r="N480" s="59"/>
    </row>
    <row r="481" spans="2:14" ht="96.75" customHeight="1">
      <c r="B481" s="28"/>
      <c r="C481" s="28"/>
      <c r="D481" s="28"/>
      <c r="E481" s="39"/>
      <c r="F481" s="28"/>
      <c r="G481" s="28"/>
      <c r="H481" s="28">
        <v>5</v>
      </c>
      <c r="I481" s="40">
        <f t="shared" si="6"/>
        <v>0</v>
      </c>
      <c r="J481" s="56">
        <f t="shared" si="7"/>
        <v>0</v>
      </c>
      <c r="K481" s="57">
        <f>($G481+$I481)*THONG_TIN_CHUNG!B$15</f>
        <v>0</v>
      </c>
      <c r="L481" s="58">
        <v>0</v>
      </c>
      <c r="M481" s="59"/>
      <c r="N481" s="59"/>
    </row>
    <row r="482" spans="2:14" ht="96.75" customHeight="1">
      <c r="B482" s="28"/>
      <c r="C482" s="28"/>
      <c r="D482" s="28"/>
      <c r="E482" s="39"/>
      <c r="F482" s="28"/>
      <c r="G482" s="28"/>
      <c r="H482" s="28">
        <v>5</v>
      </c>
      <c r="I482" s="40">
        <f t="shared" si="6"/>
        <v>0</v>
      </c>
      <c r="J482" s="56">
        <f t="shared" si="7"/>
        <v>0</v>
      </c>
      <c r="K482" s="57">
        <f>($G482+$I482)*THONG_TIN_CHUNG!B$15</f>
        <v>0</v>
      </c>
      <c r="L482" s="58">
        <v>0</v>
      </c>
      <c r="M482" s="59"/>
      <c r="N482" s="59"/>
    </row>
    <row r="483" spans="2:14" ht="96.75" customHeight="1">
      <c r="B483" s="28"/>
      <c r="C483" s="28"/>
      <c r="D483" s="28"/>
      <c r="E483" s="39"/>
      <c r="F483" s="28"/>
      <c r="G483" s="28"/>
      <c r="H483" s="28">
        <v>5</v>
      </c>
      <c r="I483" s="40">
        <f t="shared" si="6"/>
        <v>0</v>
      </c>
      <c r="J483" s="56">
        <f t="shared" si="7"/>
        <v>0</v>
      </c>
      <c r="K483" s="57">
        <f>($G483+$I483)*THONG_TIN_CHUNG!B$15</f>
        <v>0</v>
      </c>
      <c r="L483" s="58">
        <v>0</v>
      </c>
      <c r="M483" s="59"/>
      <c r="N483" s="59"/>
    </row>
    <row r="484" spans="2:14" ht="96.75" customHeight="1">
      <c r="B484" s="28"/>
      <c r="C484" s="28"/>
      <c r="D484" s="28"/>
      <c r="E484" s="39"/>
      <c r="F484" s="28"/>
      <c r="G484" s="28"/>
      <c r="H484" s="28">
        <v>5</v>
      </c>
      <c r="I484" s="40">
        <f t="shared" si="6"/>
        <v>0</v>
      </c>
      <c r="J484" s="56">
        <f t="shared" si="7"/>
        <v>0</v>
      </c>
      <c r="K484" s="57">
        <f>($G484+$I484)*THONG_TIN_CHUNG!B$15</f>
        <v>0</v>
      </c>
      <c r="L484" s="58">
        <v>0</v>
      </c>
      <c r="M484" s="59"/>
      <c r="N484" s="59"/>
    </row>
    <row r="485" spans="2:14" ht="96.75" customHeight="1">
      <c r="B485" s="28"/>
      <c r="C485" s="28"/>
      <c r="D485" s="28"/>
      <c r="E485" s="39"/>
      <c r="F485" s="28"/>
      <c r="G485" s="28"/>
      <c r="H485" s="28">
        <v>5</v>
      </c>
      <c r="I485" s="40">
        <f t="shared" si="6"/>
        <v>0</v>
      </c>
      <c r="J485" s="56">
        <f t="shared" si="7"/>
        <v>0</v>
      </c>
      <c r="K485" s="57">
        <f>($G485+$I485)*THONG_TIN_CHUNG!B$15</f>
        <v>0</v>
      </c>
      <c r="L485" s="58">
        <v>0</v>
      </c>
      <c r="M485" s="59"/>
      <c r="N485" s="59"/>
    </row>
    <row r="486" spans="2:14" ht="96.75" customHeight="1">
      <c r="B486" s="28"/>
      <c r="C486" s="28"/>
      <c r="D486" s="28"/>
      <c r="E486" s="39"/>
      <c r="F486" s="28"/>
      <c r="G486" s="28"/>
      <c r="H486" s="28">
        <v>5</v>
      </c>
      <c r="I486" s="40">
        <f t="shared" si="6"/>
        <v>0</v>
      </c>
      <c r="J486" s="56">
        <f t="shared" si="7"/>
        <v>0</v>
      </c>
      <c r="K486" s="57">
        <f>($G486+$I486)*THONG_TIN_CHUNG!B$15</f>
        <v>0</v>
      </c>
      <c r="L486" s="58">
        <v>0</v>
      </c>
      <c r="M486" s="59"/>
      <c r="N486" s="59"/>
    </row>
    <row r="487" spans="2:14" ht="96.75" customHeight="1">
      <c r="B487" s="28"/>
      <c r="C487" s="28"/>
      <c r="D487" s="28"/>
      <c r="E487" s="39"/>
      <c r="F487" s="28"/>
      <c r="G487" s="28"/>
      <c r="H487" s="28">
        <v>5</v>
      </c>
      <c r="I487" s="40">
        <f t="shared" si="6"/>
        <v>0</v>
      </c>
      <c r="J487" s="56">
        <f t="shared" si="7"/>
        <v>0</v>
      </c>
      <c r="K487" s="57">
        <f>($G487+$I487)*THONG_TIN_CHUNG!B$15</f>
        <v>0</v>
      </c>
      <c r="L487" s="58">
        <v>0</v>
      </c>
      <c r="M487" s="59"/>
      <c r="N487" s="59"/>
    </row>
    <row r="488" spans="2:14" ht="96.75" customHeight="1">
      <c r="B488" s="28"/>
      <c r="C488" s="28"/>
      <c r="D488" s="28"/>
      <c r="E488" s="39"/>
      <c r="F488" s="28"/>
      <c r="G488" s="28"/>
      <c r="H488" s="28">
        <v>5</v>
      </c>
      <c r="I488" s="40">
        <f t="shared" si="6"/>
        <v>0</v>
      </c>
      <c r="J488" s="56">
        <f t="shared" si="7"/>
        <v>0</v>
      </c>
      <c r="K488" s="57">
        <f>($G488+$I488)*THONG_TIN_CHUNG!B$15</f>
        <v>0</v>
      </c>
      <c r="L488" s="58">
        <v>0</v>
      </c>
      <c r="M488" s="59"/>
      <c r="N488" s="59"/>
    </row>
    <row r="489" spans="2:14" ht="96.75" customHeight="1">
      <c r="B489" s="28"/>
      <c r="C489" s="28"/>
      <c r="D489" s="28"/>
      <c r="E489" s="39"/>
      <c r="F489" s="28"/>
      <c r="G489" s="28"/>
      <c r="H489" s="28">
        <v>5</v>
      </c>
      <c r="I489" s="40">
        <f t="shared" si="6"/>
        <v>0</v>
      </c>
      <c r="J489" s="56">
        <f t="shared" si="7"/>
        <v>0</v>
      </c>
      <c r="K489" s="57">
        <f>($G489+$I489)*THONG_TIN_CHUNG!B$15</f>
        <v>0</v>
      </c>
      <c r="L489" s="58">
        <v>0</v>
      </c>
      <c r="M489" s="59"/>
      <c r="N489" s="59"/>
    </row>
    <row r="490" spans="2:14" ht="96.75" customHeight="1">
      <c r="B490" s="28"/>
      <c r="C490" s="28"/>
      <c r="D490" s="28"/>
      <c r="E490" s="39"/>
      <c r="F490" s="28"/>
      <c r="G490" s="28"/>
      <c r="H490" s="28">
        <v>5</v>
      </c>
      <c r="I490" s="40">
        <f t="shared" si="6"/>
        <v>0</v>
      </c>
      <c r="J490" s="56">
        <f t="shared" si="7"/>
        <v>0</v>
      </c>
      <c r="K490" s="57">
        <f>($G490+$I490)*THONG_TIN_CHUNG!B$15</f>
        <v>0</v>
      </c>
      <c r="L490" s="58">
        <v>0</v>
      </c>
      <c r="M490" s="59"/>
      <c r="N490" s="59"/>
    </row>
    <row r="491" spans="2:14" ht="96.75" customHeight="1">
      <c r="B491" s="28"/>
      <c r="C491" s="28"/>
      <c r="D491" s="28"/>
      <c r="E491" s="39"/>
      <c r="F491" s="28"/>
      <c r="G491" s="28"/>
      <c r="H491" s="28">
        <v>5</v>
      </c>
      <c r="I491" s="40">
        <f t="shared" si="6"/>
        <v>0</v>
      </c>
      <c r="J491" s="56">
        <f t="shared" si="7"/>
        <v>0</v>
      </c>
      <c r="K491" s="57">
        <f>($G491+$I491)*THONG_TIN_CHUNG!B$15</f>
        <v>0</v>
      </c>
      <c r="L491" s="58">
        <v>0</v>
      </c>
      <c r="M491" s="59"/>
      <c r="N491" s="59"/>
    </row>
    <row r="492" spans="2:14" ht="96.75" customHeight="1">
      <c r="B492" s="28"/>
      <c r="C492" s="28"/>
      <c r="D492" s="28"/>
      <c r="E492" s="39"/>
      <c r="F492" s="28"/>
      <c r="G492" s="28"/>
      <c r="H492" s="28">
        <v>5</v>
      </c>
      <c r="I492" s="40">
        <f t="shared" si="6"/>
        <v>0</v>
      </c>
      <c r="J492" s="56">
        <f t="shared" si="7"/>
        <v>0</v>
      </c>
      <c r="K492" s="57">
        <f>($G492+$I492)*THONG_TIN_CHUNG!B$15</f>
        <v>0</v>
      </c>
      <c r="L492" s="58">
        <v>0</v>
      </c>
      <c r="M492" s="59"/>
      <c r="N492" s="59"/>
    </row>
    <row r="493" spans="2:14" ht="96.75" customHeight="1">
      <c r="B493" s="28"/>
      <c r="C493" s="28"/>
      <c r="D493" s="28"/>
      <c r="E493" s="39"/>
      <c r="F493" s="28"/>
      <c r="G493" s="28"/>
      <c r="H493" s="28">
        <v>5</v>
      </c>
      <c r="I493" s="40">
        <f t="shared" si="6"/>
        <v>0</v>
      </c>
      <c r="J493" s="56">
        <f t="shared" si="7"/>
        <v>0</v>
      </c>
      <c r="K493" s="57">
        <f>($G493+$I493)*THONG_TIN_CHUNG!B$15</f>
        <v>0</v>
      </c>
      <c r="L493" s="58">
        <v>0</v>
      </c>
      <c r="M493" s="59"/>
      <c r="N493" s="59"/>
    </row>
    <row r="494" spans="2:14" ht="96.75" customHeight="1">
      <c r="B494" s="28"/>
      <c r="C494" s="28"/>
      <c r="D494" s="28"/>
      <c r="E494" s="39"/>
      <c r="F494" s="28"/>
      <c r="G494" s="28"/>
      <c r="H494" s="28">
        <v>5</v>
      </c>
      <c r="I494" s="40">
        <f t="shared" si="6"/>
        <v>0</v>
      </c>
      <c r="J494" s="56">
        <f t="shared" si="7"/>
        <v>0</v>
      </c>
      <c r="K494" s="57">
        <f>($G494+$I494)*THONG_TIN_CHUNG!B$15</f>
        <v>0</v>
      </c>
      <c r="L494" s="58">
        <v>0</v>
      </c>
      <c r="M494" s="59"/>
      <c r="N494" s="59"/>
    </row>
    <row r="495" spans="2:14" ht="96.75" customHeight="1">
      <c r="B495" s="28"/>
      <c r="C495" s="28"/>
      <c r="D495" s="28"/>
      <c r="E495" s="39"/>
      <c r="F495" s="28"/>
      <c r="G495" s="28"/>
      <c r="H495" s="28">
        <v>5</v>
      </c>
      <c r="I495" s="40">
        <f t="shared" si="6"/>
        <v>0</v>
      </c>
      <c r="J495" s="56">
        <f t="shared" si="7"/>
        <v>0</v>
      </c>
      <c r="K495" s="57">
        <f>($G495+$I495)*THONG_TIN_CHUNG!B$15</f>
        <v>0</v>
      </c>
      <c r="L495" s="58">
        <v>0</v>
      </c>
      <c r="M495" s="59"/>
      <c r="N495" s="59"/>
    </row>
    <row r="496" spans="2:14" ht="96.75" customHeight="1">
      <c r="B496" s="28"/>
      <c r="C496" s="28"/>
      <c r="D496" s="28"/>
      <c r="E496" s="39"/>
      <c r="F496" s="28"/>
      <c r="G496" s="28"/>
      <c r="H496" s="28">
        <v>5</v>
      </c>
      <c r="I496" s="40">
        <f t="shared" si="6"/>
        <v>0</v>
      </c>
      <c r="J496" s="56">
        <f t="shared" si="7"/>
        <v>0</v>
      </c>
      <c r="K496" s="57">
        <f>($G496+$I496)*THONG_TIN_CHUNG!B$15</f>
        <v>0</v>
      </c>
      <c r="L496" s="58">
        <v>0</v>
      </c>
      <c r="M496" s="59"/>
      <c r="N496" s="59"/>
    </row>
    <row r="497" spans="2:14" ht="96.75" customHeight="1">
      <c r="B497" s="28"/>
      <c r="C497" s="28"/>
      <c r="D497" s="28"/>
      <c r="E497" s="39"/>
      <c r="F497" s="28"/>
      <c r="G497" s="28"/>
      <c r="H497" s="28">
        <v>5</v>
      </c>
      <c r="I497" s="40">
        <f t="shared" si="6"/>
        <v>0</v>
      </c>
      <c r="J497" s="56">
        <f t="shared" si="7"/>
        <v>0</v>
      </c>
      <c r="K497" s="57">
        <f>($G497+$I497)*THONG_TIN_CHUNG!B$15</f>
        <v>0</v>
      </c>
      <c r="L497" s="58">
        <v>0</v>
      </c>
      <c r="M497" s="59"/>
      <c r="N497" s="59"/>
    </row>
    <row r="498" spans="2:14" ht="96.75" customHeight="1">
      <c r="B498" s="28"/>
      <c r="C498" s="28"/>
      <c r="D498" s="28"/>
      <c r="E498" s="39"/>
      <c r="F498" s="28"/>
      <c r="G498" s="28"/>
      <c r="H498" s="28">
        <v>5</v>
      </c>
      <c r="I498" s="40">
        <f t="shared" si="6"/>
        <v>0</v>
      </c>
      <c r="J498" s="56">
        <f t="shared" si="7"/>
        <v>0</v>
      </c>
      <c r="K498" s="57">
        <f>($G498+$I498)*THONG_TIN_CHUNG!B$15</f>
        <v>0</v>
      </c>
      <c r="L498" s="58">
        <v>0</v>
      </c>
      <c r="M498" s="59"/>
      <c r="N498" s="59"/>
    </row>
    <row r="499" spans="2:14" ht="96.75" customHeight="1">
      <c r="B499" s="28"/>
      <c r="C499" s="28"/>
      <c r="D499" s="28"/>
      <c r="E499" s="39"/>
      <c r="F499" s="28"/>
      <c r="G499" s="28"/>
      <c r="H499" s="28">
        <v>5</v>
      </c>
      <c r="I499" s="40">
        <f t="shared" si="6"/>
        <v>0</v>
      </c>
      <c r="J499" s="56">
        <f t="shared" si="7"/>
        <v>0</v>
      </c>
      <c r="K499" s="57">
        <f>($G499+$I499)*THONG_TIN_CHUNG!B$15</f>
        <v>0</v>
      </c>
      <c r="L499" s="58">
        <v>0</v>
      </c>
      <c r="M499" s="59"/>
      <c r="N499" s="59"/>
    </row>
    <row r="500" spans="2:14" ht="96.75" customHeight="1">
      <c r="B500" s="28"/>
      <c r="C500" s="28"/>
      <c r="D500" s="28"/>
      <c r="E500" s="39"/>
      <c r="F500" s="28"/>
      <c r="G500" s="28"/>
      <c r="H500" s="28">
        <v>5</v>
      </c>
      <c r="I500" s="40">
        <f t="shared" si="6"/>
        <v>0</v>
      </c>
      <c r="J500" s="56">
        <f t="shared" si="7"/>
        <v>0</v>
      </c>
      <c r="K500" s="57">
        <f>($G500+$I500)*THONG_TIN_CHUNG!B$15</f>
        <v>0</v>
      </c>
      <c r="L500" s="58">
        <v>0</v>
      </c>
      <c r="M500" s="59"/>
      <c r="N500" s="59"/>
    </row>
    <row r="501" spans="2:14" ht="96.75" customHeight="1">
      <c r="B501" s="28"/>
      <c r="C501" s="28"/>
      <c r="D501" s="28"/>
      <c r="E501" s="39"/>
      <c r="F501" s="28"/>
      <c r="G501" s="28"/>
      <c r="H501" s="28">
        <v>5</v>
      </c>
      <c r="I501" s="40">
        <f t="shared" si="6"/>
        <v>0</v>
      </c>
      <c r="J501" s="56">
        <f t="shared" si="7"/>
        <v>0</v>
      </c>
      <c r="K501" s="57">
        <f>($G501+$I501)*THONG_TIN_CHUNG!B$15</f>
        <v>0</v>
      </c>
      <c r="L501" s="58">
        <v>0</v>
      </c>
      <c r="M501" s="59"/>
      <c r="N501" s="59"/>
    </row>
    <row r="502" spans="2:14" ht="96.75" customHeight="1">
      <c r="B502" s="28"/>
      <c r="C502" s="28"/>
      <c r="D502" s="28"/>
      <c r="E502" s="39"/>
      <c r="F502" s="28"/>
      <c r="G502" s="28"/>
      <c r="H502" s="28">
        <v>5</v>
      </c>
      <c r="I502" s="40">
        <f t="shared" si="6"/>
        <v>0</v>
      </c>
      <c r="J502" s="56">
        <f t="shared" si="7"/>
        <v>0</v>
      </c>
      <c r="K502" s="57">
        <f>($G502+$I502)*THONG_TIN_CHUNG!B$15</f>
        <v>0</v>
      </c>
      <c r="L502" s="58">
        <v>0</v>
      </c>
      <c r="M502" s="59"/>
      <c r="N502" s="59"/>
    </row>
    <row r="503" spans="2:14" ht="96.75" customHeight="1">
      <c r="B503" s="28"/>
      <c r="C503" s="28"/>
      <c r="D503" s="28"/>
      <c r="E503" s="39"/>
      <c r="F503" s="28"/>
      <c r="G503" s="28"/>
      <c r="H503" s="28">
        <v>5</v>
      </c>
      <c r="I503" s="40">
        <f t="shared" si="6"/>
        <v>0</v>
      </c>
      <c r="J503" s="56">
        <f t="shared" si="7"/>
        <v>0</v>
      </c>
      <c r="K503" s="57">
        <f>($G503+$I503)*THONG_TIN_CHUNG!B$15</f>
        <v>0</v>
      </c>
      <c r="L503" s="58">
        <v>0</v>
      </c>
      <c r="M503" s="59"/>
      <c r="N503" s="59"/>
    </row>
    <row r="504" spans="2:14" ht="96.75" customHeight="1">
      <c r="B504" s="28"/>
      <c r="C504" s="28"/>
      <c r="D504" s="28"/>
      <c r="E504" s="39"/>
      <c r="F504" s="28"/>
      <c r="G504" s="28"/>
      <c r="H504" s="28">
        <v>5</v>
      </c>
      <c r="I504" s="40">
        <f t="shared" si="6"/>
        <v>0</v>
      </c>
      <c r="J504" s="56">
        <f t="shared" si="7"/>
        <v>0</v>
      </c>
      <c r="K504" s="57">
        <f>($G504+$I504)*THONG_TIN_CHUNG!B$15</f>
        <v>0</v>
      </c>
      <c r="L504" s="58">
        <v>0</v>
      </c>
      <c r="M504" s="59"/>
      <c r="N504" s="59"/>
    </row>
    <row r="505" spans="2:14" ht="96.75" customHeight="1">
      <c r="B505" s="28"/>
      <c r="C505" s="28"/>
      <c r="D505" s="28"/>
      <c r="E505" s="39"/>
      <c r="F505" s="28"/>
      <c r="G505" s="28"/>
      <c r="H505" s="28">
        <v>5</v>
      </c>
      <c r="I505" s="40">
        <f t="shared" si="6"/>
        <v>0</v>
      </c>
      <c r="J505" s="56">
        <f t="shared" si="7"/>
        <v>0</v>
      </c>
      <c r="K505" s="57">
        <f>($G505+$I505)*THONG_TIN_CHUNG!B$15</f>
        <v>0</v>
      </c>
      <c r="L505" s="58">
        <v>0</v>
      </c>
      <c r="M505" s="59"/>
      <c r="N505" s="59"/>
    </row>
    <row r="506" spans="2:14" ht="96.75" customHeight="1">
      <c r="B506" s="28"/>
      <c r="C506" s="28"/>
      <c r="D506" s="28"/>
      <c r="E506" s="39"/>
      <c r="F506" s="28"/>
      <c r="G506" s="28"/>
      <c r="H506" s="28">
        <v>5</v>
      </c>
      <c r="I506" s="40">
        <f t="shared" si="6"/>
        <v>0</v>
      </c>
      <c r="J506" s="56">
        <f t="shared" si="7"/>
        <v>0</v>
      </c>
      <c r="K506" s="57">
        <f>($G506+$I506)*THONG_TIN_CHUNG!B$15</f>
        <v>0</v>
      </c>
      <c r="L506" s="58">
        <v>0</v>
      </c>
      <c r="M506" s="59"/>
      <c r="N506" s="59"/>
    </row>
    <row r="507" spans="2:14" ht="96.75" customHeight="1">
      <c r="B507" s="28"/>
      <c r="C507" s="28"/>
      <c r="D507" s="28"/>
      <c r="E507" s="39"/>
      <c r="F507" s="28"/>
      <c r="G507" s="28"/>
      <c r="H507" s="28">
        <v>5</v>
      </c>
      <c r="I507" s="40">
        <f t="shared" si="6"/>
        <v>0</v>
      </c>
      <c r="J507" s="56">
        <f t="shared" si="7"/>
        <v>0</v>
      </c>
      <c r="K507" s="57">
        <f>($G507+$I507)*THONG_TIN_CHUNG!B$15</f>
        <v>0</v>
      </c>
      <c r="L507" s="58">
        <v>0</v>
      </c>
      <c r="M507" s="59"/>
      <c r="N507" s="59"/>
    </row>
    <row r="508" spans="2:14" ht="96.75" customHeight="1">
      <c r="B508" s="28"/>
      <c r="C508" s="28"/>
      <c r="D508" s="28"/>
      <c r="E508" s="39"/>
      <c r="F508" s="28"/>
      <c r="G508" s="28"/>
      <c r="H508" s="28">
        <v>5</v>
      </c>
      <c r="I508" s="40">
        <f t="shared" si="6"/>
        <v>0</v>
      </c>
      <c r="J508" s="56">
        <f t="shared" si="7"/>
        <v>0</v>
      </c>
      <c r="K508" s="57">
        <f>($G508+$I508)*THONG_TIN_CHUNG!B$15</f>
        <v>0</v>
      </c>
      <c r="L508" s="58">
        <v>0</v>
      </c>
      <c r="M508" s="59"/>
      <c r="N508" s="59"/>
    </row>
    <row r="509" spans="2:14" ht="96.75" customHeight="1">
      <c r="B509" s="28"/>
      <c r="C509" s="28"/>
      <c r="D509" s="28"/>
      <c r="E509" s="39"/>
      <c r="F509" s="28"/>
      <c r="G509" s="28"/>
      <c r="H509" s="28">
        <v>5</v>
      </c>
      <c r="I509" s="40">
        <f t="shared" si="6"/>
        <v>0</v>
      </c>
      <c r="J509" s="56">
        <f t="shared" si="7"/>
        <v>0</v>
      </c>
      <c r="K509" s="57">
        <f>($G509+$I509)*THONG_TIN_CHUNG!B$15</f>
        <v>0</v>
      </c>
      <c r="L509" s="58">
        <v>0</v>
      </c>
      <c r="M509" s="59"/>
      <c r="N509" s="59"/>
    </row>
    <row r="510" spans="2:14" ht="96.75" customHeight="1">
      <c r="B510" s="28"/>
      <c r="C510" s="28"/>
      <c r="D510" s="28"/>
      <c r="E510" s="39"/>
      <c r="F510" s="28"/>
      <c r="G510" s="28"/>
      <c r="H510" s="28">
        <v>5</v>
      </c>
      <c r="I510" s="40">
        <f t="shared" si="6"/>
        <v>0</v>
      </c>
      <c r="J510" s="56">
        <f t="shared" si="7"/>
        <v>0</v>
      </c>
      <c r="K510" s="57">
        <f>($G510+$I510)*THONG_TIN_CHUNG!B$15</f>
        <v>0</v>
      </c>
      <c r="L510" s="58">
        <v>0</v>
      </c>
      <c r="M510" s="59"/>
      <c r="N510" s="59"/>
    </row>
    <row r="511" spans="2:14" ht="96.75" customHeight="1">
      <c r="B511" s="28"/>
      <c r="C511" s="28"/>
      <c r="D511" s="28"/>
      <c r="E511" s="39"/>
      <c r="F511" s="28"/>
      <c r="G511" s="28"/>
      <c r="H511" s="28">
        <v>5</v>
      </c>
      <c r="I511" s="40">
        <f t="shared" si="6"/>
        <v>0</v>
      </c>
      <c r="J511" s="56">
        <f t="shared" si="7"/>
        <v>0</v>
      </c>
      <c r="K511" s="57">
        <f>($G511+$I511)*THONG_TIN_CHUNG!B$15</f>
        <v>0</v>
      </c>
      <c r="L511" s="58">
        <v>0</v>
      </c>
      <c r="M511" s="59"/>
      <c r="N511" s="59"/>
    </row>
    <row r="512" spans="2:14" ht="96.75" customHeight="1">
      <c r="B512" s="28"/>
      <c r="C512" s="28"/>
      <c r="D512" s="28"/>
      <c r="E512" s="39"/>
      <c r="F512" s="28"/>
      <c r="G512" s="28"/>
      <c r="H512" s="28">
        <v>5</v>
      </c>
      <c r="I512" s="40">
        <f t="shared" si="6"/>
        <v>0</v>
      </c>
      <c r="J512" s="56">
        <f t="shared" si="7"/>
        <v>0</v>
      </c>
      <c r="K512" s="57">
        <f>($G512+$I512)*THONG_TIN_CHUNG!B$15</f>
        <v>0</v>
      </c>
      <c r="L512" s="58">
        <v>0</v>
      </c>
      <c r="M512" s="59"/>
      <c r="N512" s="59"/>
    </row>
    <row r="513" spans="2:14" ht="96.75" customHeight="1">
      <c r="B513" s="28"/>
      <c r="C513" s="28"/>
      <c r="D513" s="28"/>
      <c r="E513" s="39"/>
      <c r="F513" s="28"/>
      <c r="G513" s="28"/>
      <c r="H513" s="28">
        <v>5</v>
      </c>
      <c r="I513" s="40">
        <f t="shared" si="6"/>
        <v>0</v>
      </c>
      <c r="J513" s="56">
        <f t="shared" si="7"/>
        <v>0</v>
      </c>
      <c r="K513" s="57">
        <f>($G513+$I513)*THONG_TIN_CHUNG!B$15</f>
        <v>0</v>
      </c>
      <c r="L513" s="58">
        <v>0</v>
      </c>
      <c r="M513" s="59"/>
      <c r="N513" s="59"/>
    </row>
    <row r="514" spans="2:14" ht="96.75" customHeight="1">
      <c r="B514" s="28"/>
      <c r="C514" s="28"/>
      <c r="D514" s="28"/>
      <c r="E514" s="39"/>
      <c r="F514" s="28"/>
      <c r="G514" s="28"/>
      <c r="H514" s="28">
        <v>5</v>
      </c>
      <c r="I514" s="40">
        <f t="shared" si="6"/>
        <v>0</v>
      </c>
      <c r="J514" s="56">
        <f t="shared" si="7"/>
        <v>0</v>
      </c>
      <c r="K514" s="57">
        <f>($G514+$I514)*THONG_TIN_CHUNG!B$15</f>
        <v>0</v>
      </c>
      <c r="L514" s="58">
        <v>0</v>
      </c>
      <c r="M514" s="59"/>
      <c r="N514" s="59"/>
    </row>
    <row r="515" spans="2:14" ht="96.75" customHeight="1">
      <c r="B515" s="28"/>
      <c r="C515" s="28"/>
      <c r="D515" s="28"/>
      <c r="E515" s="39"/>
      <c r="F515" s="28"/>
      <c r="G515" s="28"/>
      <c r="H515" s="28">
        <v>5</v>
      </c>
      <c r="I515" s="40">
        <f t="shared" si="6"/>
        <v>0</v>
      </c>
      <c r="J515" s="56">
        <f t="shared" si="7"/>
        <v>0</v>
      </c>
      <c r="K515" s="57">
        <f>($G515+$I515)*THONG_TIN_CHUNG!B$15</f>
        <v>0</v>
      </c>
      <c r="L515" s="58">
        <v>0</v>
      </c>
      <c r="M515" s="59"/>
      <c r="N515" s="59"/>
    </row>
    <row r="516" spans="2:14" ht="96.75" customHeight="1">
      <c r="B516" s="28"/>
      <c r="C516" s="28"/>
      <c r="D516" s="28"/>
      <c r="E516" s="39"/>
      <c r="F516" s="28"/>
      <c r="G516" s="28"/>
      <c r="H516" s="28">
        <v>5</v>
      </c>
      <c r="I516" s="40">
        <f t="shared" si="6"/>
        <v>0</v>
      </c>
      <c r="J516" s="56">
        <f t="shared" si="7"/>
        <v>0</v>
      </c>
      <c r="K516" s="57">
        <f>($G516+$I516)*THONG_TIN_CHUNG!B$15</f>
        <v>0</v>
      </c>
      <c r="L516" s="58">
        <v>0</v>
      </c>
      <c r="M516" s="59"/>
      <c r="N516" s="59"/>
    </row>
    <row r="517" spans="2:14" ht="96.75" customHeight="1">
      <c r="B517" s="28"/>
      <c r="C517" s="28"/>
      <c r="D517" s="28"/>
      <c r="E517" s="39"/>
      <c r="F517" s="28"/>
      <c r="G517" s="28"/>
      <c r="H517" s="28">
        <v>5</v>
      </c>
      <c r="I517" s="40">
        <f t="shared" si="6"/>
        <v>0</v>
      </c>
      <c r="J517" s="56">
        <f t="shared" si="7"/>
        <v>0</v>
      </c>
      <c r="K517" s="57">
        <f>($G517+$I517)*THONG_TIN_CHUNG!B$15</f>
        <v>0</v>
      </c>
      <c r="L517" s="58">
        <v>0</v>
      </c>
      <c r="M517" s="59"/>
      <c r="N517" s="59"/>
    </row>
    <row r="518" spans="2:14" ht="96.75" customHeight="1">
      <c r="B518" s="28"/>
      <c r="C518" s="28"/>
      <c r="D518" s="28"/>
      <c r="E518" s="39"/>
      <c r="F518" s="28"/>
      <c r="G518" s="28"/>
      <c r="H518" s="28">
        <v>5</v>
      </c>
      <c r="I518" s="40">
        <f t="shared" si="6"/>
        <v>0</v>
      </c>
      <c r="J518" s="56">
        <f t="shared" si="7"/>
        <v>0</v>
      </c>
      <c r="K518" s="57">
        <f>($G518+$I518)*THONG_TIN_CHUNG!B$15</f>
        <v>0</v>
      </c>
      <c r="L518" s="58">
        <v>0</v>
      </c>
      <c r="M518" s="59"/>
      <c r="N518" s="59"/>
    </row>
    <row r="519" spans="2:14" ht="96.75" customHeight="1">
      <c r="B519" s="28"/>
      <c r="C519" s="28"/>
      <c r="D519" s="28"/>
      <c r="E519" s="39"/>
      <c r="F519" s="28"/>
      <c r="G519" s="28"/>
      <c r="H519" s="28">
        <v>5</v>
      </c>
      <c r="I519" s="40">
        <f t="shared" si="6"/>
        <v>0</v>
      </c>
      <c r="J519" s="56">
        <f t="shared" si="7"/>
        <v>0</v>
      </c>
      <c r="K519" s="57">
        <f>($G519+$I519)*THONG_TIN_CHUNG!B$15</f>
        <v>0</v>
      </c>
      <c r="L519" s="58">
        <v>0</v>
      </c>
      <c r="M519" s="59"/>
      <c r="N519" s="59"/>
    </row>
    <row r="520" spans="2:14" ht="96.75" customHeight="1">
      <c r="B520" s="28"/>
      <c r="C520" s="28"/>
      <c r="D520" s="28"/>
      <c r="E520" s="39"/>
      <c r="F520" s="28"/>
      <c r="G520" s="28"/>
      <c r="H520" s="28">
        <v>5</v>
      </c>
      <c r="I520" s="40">
        <f t="shared" si="6"/>
        <v>0</v>
      </c>
      <c r="J520" s="56">
        <f t="shared" si="7"/>
        <v>0</v>
      </c>
      <c r="K520" s="57">
        <f>($G520+$I520)*THONG_TIN_CHUNG!B$15</f>
        <v>0</v>
      </c>
      <c r="L520" s="58">
        <v>0</v>
      </c>
      <c r="M520" s="59"/>
      <c r="N520" s="59"/>
    </row>
    <row r="521" spans="2:14" ht="96.75" customHeight="1">
      <c r="B521" s="28"/>
      <c r="C521" s="28"/>
      <c r="D521" s="28"/>
      <c r="E521" s="39"/>
      <c r="F521" s="28"/>
      <c r="G521" s="28"/>
      <c r="H521" s="28">
        <v>5</v>
      </c>
      <c r="I521" s="40">
        <f t="shared" si="6"/>
        <v>0</v>
      </c>
      <c r="J521" s="56">
        <f t="shared" si="7"/>
        <v>0</v>
      </c>
      <c r="K521" s="57">
        <f>($G521+$I521)*THONG_TIN_CHUNG!B$15</f>
        <v>0</v>
      </c>
      <c r="L521" s="58">
        <v>0</v>
      </c>
      <c r="M521" s="59"/>
      <c r="N521" s="59"/>
    </row>
    <row r="522" spans="2:14" ht="96.75" customHeight="1">
      <c r="B522" s="28"/>
      <c r="C522" s="28"/>
      <c r="D522" s="28"/>
      <c r="E522" s="39"/>
      <c r="F522" s="28"/>
      <c r="G522" s="28"/>
      <c r="H522" s="28">
        <v>5</v>
      </c>
      <c r="I522" s="40">
        <f t="shared" si="6"/>
        <v>0</v>
      </c>
      <c r="J522" s="56">
        <f t="shared" si="7"/>
        <v>0</v>
      </c>
      <c r="K522" s="57">
        <f>($G522+$I522)*THONG_TIN_CHUNG!B$15</f>
        <v>0</v>
      </c>
      <c r="L522" s="58">
        <v>0</v>
      </c>
      <c r="M522" s="59"/>
      <c r="N522" s="59"/>
    </row>
    <row r="523" spans="2:14" ht="96.75" customHeight="1">
      <c r="B523" s="28"/>
      <c r="C523" s="28"/>
      <c r="D523" s="28"/>
      <c r="E523" s="39"/>
      <c r="F523" s="28"/>
      <c r="G523" s="28"/>
      <c r="H523" s="28">
        <v>5</v>
      </c>
      <c r="I523" s="40">
        <f t="shared" si="6"/>
        <v>0</v>
      </c>
      <c r="J523" s="56">
        <f t="shared" si="7"/>
        <v>0</v>
      </c>
      <c r="K523" s="57">
        <f>($G523+$I523)*THONG_TIN_CHUNG!B$15</f>
        <v>0</v>
      </c>
      <c r="L523" s="58">
        <v>0</v>
      </c>
      <c r="M523" s="59"/>
      <c r="N523" s="59"/>
    </row>
    <row r="524" spans="2:14" ht="96.75" customHeight="1">
      <c r="B524" s="28"/>
      <c r="C524" s="28"/>
      <c r="D524" s="28"/>
      <c r="E524" s="39"/>
      <c r="F524" s="28"/>
      <c r="G524" s="28"/>
      <c r="H524" s="28">
        <v>5</v>
      </c>
      <c r="I524" s="40">
        <f t="shared" si="6"/>
        <v>0</v>
      </c>
      <c r="J524" s="56">
        <f t="shared" si="7"/>
        <v>0</v>
      </c>
      <c r="K524" s="57">
        <f>($G524+$I524)*THONG_TIN_CHUNG!B$15</f>
        <v>0</v>
      </c>
      <c r="L524" s="58">
        <v>0</v>
      </c>
      <c r="M524" s="59"/>
      <c r="N524" s="59"/>
    </row>
    <row r="525" spans="2:14" ht="96.75" customHeight="1">
      <c r="B525" s="28"/>
      <c r="C525" s="28"/>
      <c r="D525" s="28"/>
      <c r="E525" s="39"/>
      <c r="F525" s="28"/>
      <c r="G525" s="28"/>
      <c r="H525" s="28">
        <v>5</v>
      </c>
      <c r="I525" s="40">
        <f t="shared" si="6"/>
        <v>0</v>
      </c>
      <c r="J525" s="56">
        <f t="shared" si="7"/>
        <v>0</v>
      </c>
      <c r="K525" s="57">
        <f>($G525+$I525)*THONG_TIN_CHUNG!B$15</f>
        <v>0</v>
      </c>
      <c r="L525" s="58">
        <v>0</v>
      </c>
      <c r="M525" s="59"/>
      <c r="N525" s="59"/>
    </row>
    <row r="526" spans="2:14" ht="96.75" customHeight="1">
      <c r="B526" s="28"/>
      <c r="C526" s="28"/>
      <c r="D526" s="28"/>
      <c r="E526" s="39"/>
      <c r="F526" s="28"/>
      <c r="G526" s="28"/>
      <c r="H526" s="28">
        <v>5</v>
      </c>
      <c r="I526" s="40">
        <f t="shared" si="6"/>
        <v>0</v>
      </c>
      <c r="J526" s="56">
        <f t="shared" si="7"/>
        <v>0</v>
      </c>
      <c r="K526" s="57">
        <f>($G526+$I526)*THONG_TIN_CHUNG!B$15</f>
        <v>0</v>
      </c>
      <c r="L526" s="58">
        <v>0</v>
      </c>
      <c r="M526" s="59"/>
      <c r="N526" s="59"/>
    </row>
    <row r="527" spans="2:14" ht="96.75" customHeight="1">
      <c r="B527" s="28"/>
      <c r="C527" s="28"/>
      <c r="D527" s="28"/>
      <c r="E527" s="39"/>
      <c r="F527" s="28"/>
      <c r="G527" s="28"/>
      <c r="H527" s="28">
        <v>5</v>
      </c>
      <c r="I527" s="40">
        <f t="shared" si="6"/>
        <v>0</v>
      </c>
      <c r="J527" s="56">
        <f t="shared" si="7"/>
        <v>0</v>
      </c>
      <c r="K527" s="57">
        <f>($G527+$I527)*THONG_TIN_CHUNG!B$15</f>
        <v>0</v>
      </c>
      <c r="L527" s="58">
        <v>0</v>
      </c>
      <c r="M527" s="59"/>
      <c r="N527" s="59"/>
    </row>
    <row r="528" spans="2:14" ht="96.75" customHeight="1">
      <c r="B528" s="28"/>
      <c r="C528" s="28"/>
      <c r="D528" s="28"/>
      <c r="E528" s="39"/>
      <c r="F528" s="28"/>
      <c r="G528" s="28"/>
      <c r="H528" s="28">
        <v>5</v>
      </c>
      <c r="I528" s="40">
        <f t="shared" si="6"/>
        <v>0</v>
      </c>
      <c r="J528" s="56">
        <f t="shared" si="7"/>
        <v>0</v>
      </c>
      <c r="K528" s="57">
        <f>($G528+$I528)*THONG_TIN_CHUNG!B$15</f>
        <v>0</v>
      </c>
      <c r="L528" s="58">
        <v>0</v>
      </c>
      <c r="M528" s="59"/>
      <c r="N528" s="59"/>
    </row>
    <row r="529" spans="2:14" ht="96.75" customHeight="1">
      <c r="B529" s="28"/>
      <c r="C529" s="28"/>
      <c r="D529" s="28"/>
      <c r="E529" s="39"/>
      <c r="F529" s="28"/>
      <c r="G529" s="28"/>
      <c r="H529" s="28">
        <v>5</v>
      </c>
      <c r="I529" s="40">
        <f t="shared" si="6"/>
        <v>0</v>
      </c>
      <c r="J529" s="56">
        <f t="shared" si="7"/>
        <v>0</v>
      </c>
      <c r="K529" s="57">
        <f>($G529+$I529)*THONG_TIN_CHUNG!B$15</f>
        <v>0</v>
      </c>
      <c r="L529" s="58">
        <v>0</v>
      </c>
      <c r="M529" s="59"/>
      <c r="N529" s="59"/>
    </row>
    <row r="530" spans="2:14" ht="96.75" customHeight="1">
      <c r="B530" s="28"/>
      <c r="C530" s="28"/>
      <c r="D530" s="28"/>
      <c r="E530" s="39"/>
      <c r="F530" s="28"/>
      <c r="G530" s="28"/>
      <c r="H530" s="28">
        <v>5</v>
      </c>
      <c r="I530" s="40">
        <f t="shared" si="6"/>
        <v>0</v>
      </c>
      <c r="J530" s="56">
        <f t="shared" si="7"/>
        <v>0</v>
      </c>
      <c r="K530" s="57">
        <f>($G530+$I530)*THONG_TIN_CHUNG!B$15</f>
        <v>0</v>
      </c>
      <c r="L530" s="58">
        <v>0</v>
      </c>
      <c r="M530" s="59"/>
      <c r="N530" s="59"/>
    </row>
    <row r="531" spans="2:14" ht="96.75" customHeight="1">
      <c r="B531" s="28"/>
      <c r="C531" s="28"/>
      <c r="D531" s="28"/>
      <c r="E531" s="39"/>
      <c r="F531" s="28"/>
      <c r="G531" s="28"/>
      <c r="H531" s="28">
        <v>5</v>
      </c>
      <c r="I531" s="40">
        <f t="shared" si="6"/>
        <v>0</v>
      </c>
      <c r="J531" s="56">
        <f t="shared" si="7"/>
        <v>0</v>
      </c>
      <c r="K531" s="57">
        <f>($G531+$I531)*THONG_TIN_CHUNG!B$15</f>
        <v>0</v>
      </c>
      <c r="L531" s="58">
        <v>0</v>
      </c>
      <c r="M531" s="59"/>
      <c r="N531" s="59"/>
    </row>
    <row r="532" spans="2:14" ht="96.75" customHeight="1">
      <c r="B532" s="28"/>
      <c r="C532" s="28"/>
      <c r="D532" s="28"/>
      <c r="E532" s="39"/>
      <c r="F532" s="28"/>
      <c r="G532" s="28"/>
      <c r="H532" s="28">
        <v>5</v>
      </c>
      <c r="I532" s="40">
        <f t="shared" si="6"/>
        <v>0</v>
      </c>
      <c r="J532" s="56">
        <f t="shared" si="7"/>
        <v>0</v>
      </c>
      <c r="K532" s="57">
        <f>($G532+$I532)*THONG_TIN_CHUNG!B$15</f>
        <v>0</v>
      </c>
      <c r="L532" s="58">
        <v>0</v>
      </c>
      <c r="M532" s="59"/>
      <c r="N532" s="59"/>
    </row>
    <row r="533" spans="2:14" ht="96.75" customHeight="1">
      <c r="B533" s="28"/>
      <c r="C533" s="28"/>
      <c r="D533" s="28"/>
      <c r="E533" s="39"/>
      <c r="F533" s="28"/>
      <c r="G533" s="28"/>
      <c r="H533" s="28">
        <v>5</v>
      </c>
      <c r="I533" s="40">
        <f t="shared" si="6"/>
        <v>0</v>
      </c>
      <c r="J533" s="56">
        <f t="shared" si="7"/>
        <v>0</v>
      </c>
      <c r="K533" s="57">
        <f>($G533+$I533)*THONG_TIN_CHUNG!B$15</f>
        <v>0</v>
      </c>
      <c r="L533" s="58">
        <v>0</v>
      </c>
      <c r="M533" s="59"/>
      <c r="N533" s="59"/>
    </row>
    <row r="534" spans="2:14" ht="96.75" customHeight="1">
      <c r="B534" s="28"/>
      <c r="C534" s="28"/>
      <c r="D534" s="28"/>
      <c r="E534" s="39"/>
      <c r="F534" s="28"/>
      <c r="G534" s="28"/>
      <c r="H534" s="28">
        <v>5</v>
      </c>
      <c r="I534" s="40">
        <f t="shared" si="6"/>
        <v>0</v>
      </c>
      <c r="J534" s="56">
        <f t="shared" si="7"/>
        <v>0</v>
      </c>
      <c r="K534" s="57">
        <f>($G534+$I534)*THONG_TIN_CHUNG!B$15</f>
        <v>0</v>
      </c>
      <c r="L534" s="58">
        <v>0</v>
      </c>
      <c r="M534" s="59"/>
      <c r="N534" s="59"/>
    </row>
    <row r="535" spans="2:14" ht="96.75" customHeight="1">
      <c r="B535" s="28"/>
      <c r="C535" s="28"/>
      <c r="D535" s="28"/>
      <c r="E535" s="39"/>
      <c r="F535" s="28"/>
      <c r="G535" s="28"/>
      <c r="H535" s="28">
        <v>5</v>
      </c>
      <c r="I535" s="40">
        <f t="shared" si="6"/>
        <v>0</v>
      </c>
      <c r="J535" s="56">
        <f t="shared" si="7"/>
        <v>0</v>
      </c>
      <c r="K535" s="57">
        <f>($G535+$I535)*THONG_TIN_CHUNG!B$15</f>
        <v>0</v>
      </c>
      <c r="L535" s="58">
        <v>0</v>
      </c>
      <c r="M535" s="59"/>
      <c r="N535" s="59"/>
    </row>
    <row r="536" spans="2:14" ht="96.75" customHeight="1">
      <c r="B536" s="28"/>
      <c r="C536" s="28"/>
      <c r="D536" s="28"/>
      <c r="E536" s="39"/>
      <c r="F536" s="28"/>
      <c r="G536" s="28"/>
      <c r="H536" s="28">
        <v>5</v>
      </c>
      <c r="I536" s="40">
        <f t="shared" si="6"/>
        <v>0</v>
      </c>
      <c r="J536" s="56">
        <f t="shared" si="7"/>
        <v>0</v>
      </c>
      <c r="K536" s="57">
        <f>($G536+$I536)*THONG_TIN_CHUNG!B$15</f>
        <v>0</v>
      </c>
      <c r="L536" s="58">
        <v>0</v>
      </c>
      <c r="M536" s="59"/>
      <c r="N536" s="59"/>
    </row>
    <row r="537" spans="2:14" ht="96.75" customHeight="1">
      <c r="B537" s="28"/>
      <c r="C537" s="28"/>
      <c r="D537" s="28"/>
      <c r="E537" s="39"/>
      <c r="F537" s="28"/>
      <c r="G537" s="28"/>
      <c r="H537" s="28">
        <v>5</v>
      </c>
      <c r="I537" s="40">
        <f t="shared" si="6"/>
        <v>0</v>
      </c>
      <c r="J537" s="56">
        <f t="shared" si="7"/>
        <v>0</v>
      </c>
      <c r="K537" s="57">
        <f>($G537+$I537)*THONG_TIN_CHUNG!B$15</f>
        <v>0</v>
      </c>
      <c r="L537" s="58">
        <v>0</v>
      </c>
      <c r="M537" s="59"/>
      <c r="N537" s="59"/>
    </row>
    <row r="538" spans="2:14" ht="96.75" customHeight="1">
      <c r="B538" s="28"/>
      <c r="C538" s="28"/>
      <c r="D538" s="28"/>
      <c r="E538" s="39"/>
      <c r="F538" s="28"/>
      <c r="G538" s="28"/>
      <c r="H538" s="28">
        <v>5</v>
      </c>
      <c r="I538" s="40">
        <f t="shared" si="6"/>
        <v>0</v>
      </c>
      <c r="J538" s="56">
        <f t="shared" si="7"/>
        <v>0</v>
      </c>
      <c r="K538" s="57">
        <f>($G538+$I538)*THONG_TIN_CHUNG!B$15</f>
        <v>0</v>
      </c>
      <c r="L538" s="58">
        <v>0</v>
      </c>
      <c r="M538" s="59"/>
      <c r="N538" s="59"/>
    </row>
    <row r="539" spans="2:14" ht="96.75" customHeight="1">
      <c r="B539" s="28"/>
      <c r="C539" s="28"/>
      <c r="D539" s="28"/>
      <c r="E539" s="39"/>
      <c r="F539" s="28"/>
      <c r="G539" s="28"/>
      <c r="H539" s="28">
        <v>5</v>
      </c>
      <c r="I539" s="40">
        <f t="shared" si="6"/>
        <v>0</v>
      </c>
      <c r="J539" s="56">
        <f t="shared" si="7"/>
        <v>0</v>
      </c>
      <c r="K539" s="57">
        <f>($G539+$I539)*THONG_TIN_CHUNG!B$15</f>
        <v>0</v>
      </c>
      <c r="L539" s="58">
        <v>0</v>
      </c>
      <c r="M539" s="59"/>
      <c r="N539" s="59"/>
    </row>
    <row r="540" spans="2:14" ht="96.75" customHeight="1">
      <c r="B540" s="28"/>
      <c r="C540" s="28"/>
      <c r="D540" s="28"/>
      <c r="E540" s="39"/>
      <c r="F540" s="28"/>
      <c r="G540" s="28"/>
      <c r="H540" s="28">
        <v>5</v>
      </c>
      <c r="I540" s="40">
        <f t="shared" si="6"/>
        <v>0</v>
      </c>
      <c r="J540" s="56">
        <f t="shared" si="7"/>
        <v>0</v>
      </c>
      <c r="K540" s="57">
        <f>($G540+$I540)*THONG_TIN_CHUNG!B$15</f>
        <v>0</v>
      </c>
      <c r="L540" s="58">
        <v>0</v>
      </c>
      <c r="M540" s="59"/>
      <c r="N540" s="59"/>
    </row>
    <row r="541" spans="2:14" ht="96.75" customHeight="1">
      <c r="B541" s="28"/>
      <c r="C541" s="28"/>
      <c r="D541" s="28"/>
      <c r="E541" s="39"/>
      <c r="F541" s="28"/>
      <c r="G541" s="28"/>
      <c r="H541" s="28">
        <v>5</v>
      </c>
      <c r="I541" s="40">
        <f t="shared" si="6"/>
        <v>0</v>
      </c>
      <c r="J541" s="56">
        <f t="shared" si="7"/>
        <v>0</v>
      </c>
      <c r="K541" s="57">
        <f>($G541+$I541)*THONG_TIN_CHUNG!B$15</f>
        <v>0</v>
      </c>
      <c r="L541" s="58">
        <v>0</v>
      </c>
      <c r="M541" s="59"/>
      <c r="N541" s="59"/>
    </row>
    <row r="542" spans="2:14" ht="96.75" customHeight="1">
      <c r="B542" s="28"/>
      <c r="C542" s="28"/>
      <c r="D542" s="28"/>
      <c r="E542" s="39"/>
      <c r="F542" s="28"/>
      <c r="G542" s="28"/>
      <c r="H542" s="28">
        <v>5</v>
      </c>
      <c r="I542" s="40">
        <f t="shared" si="6"/>
        <v>0</v>
      </c>
      <c r="J542" s="56">
        <f t="shared" si="7"/>
        <v>0</v>
      </c>
      <c r="K542" s="57">
        <f>($G542+$I542)*THONG_TIN_CHUNG!B$15</f>
        <v>0</v>
      </c>
      <c r="L542" s="58">
        <v>0</v>
      </c>
      <c r="M542" s="59"/>
      <c r="N542" s="59"/>
    </row>
    <row r="543" spans="2:14" ht="96.75" customHeight="1">
      <c r="B543" s="28"/>
      <c r="C543" s="28"/>
      <c r="D543" s="28"/>
      <c r="E543" s="39"/>
      <c r="F543" s="28"/>
      <c r="G543" s="28"/>
      <c r="H543" s="28">
        <v>5</v>
      </c>
      <c r="I543" s="40">
        <f t="shared" si="6"/>
        <v>0</v>
      </c>
      <c r="J543" s="56">
        <f t="shared" si="7"/>
        <v>0</v>
      </c>
      <c r="K543" s="57">
        <f>($G543+$I543)*THONG_TIN_CHUNG!B$15</f>
        <v>0</v>
      </c>
      <c r="L543" s="58">
        <v>0</v>
      </c>
      <c r="M543" s="59"/>
      <c r="N543" s="59"/>
    </row>
    <row r="544" spans="2:14" ht="96.75" customHeight="1">
      <c r="B544" s="28"/>
      <c r="C544" s="28"/>
      <c r="D544" s="28"/>
      <c r="E544" s="39"/>
      <c r="F544" s="28"/>
      <c r="G544" s="28"/>
      <c r="H544" s="28">
        <v>5</v>
      </c>
      <c r="I544" s="40">
        <f t="shared" si="6"/>
        <v>0</v>
      </c>
      <c r="J544" s="56">
        <f t="shared" si="7"/>
        <v>0</v>
      </c>
      <c r="K544" s="57">
        <f>($G544+$I544)*THONG_TIN_CHUNG!B$15</f>
        <v>0</v>
      </c>
      <c r="L544" s="58">
        <v>0</v>
      </c>
      <c r="M544" s="59"/>
      <c r="N544" s="59"/>
    </row>
    <row r="545" spans="2:14" ht="96.75" customHeight="1">
      <c r="B545" s="28"/>
      <c r="C545" s="28"/>
      <c r="D545" s="28"/>
      <c r="E545" s="39"/>
      <c r="F545" s="28"/>
      <c r="G545" s="28"/>
      <c r="H545" s="28">
        <v>5</v>
      </c>
      <c r="I545" s="40">
        <f t="shared" si="6"/>
        <v>0</v>
      </c>
      <c r="J545" s="56">
        <f t="shared" si="7"/>
        <v>0</v>
      </c>
      <c r="K545" s="57">
        <f>($G545+$I545)*THONG_TIN_CHUNG!B$15</f>
        <v>0</v>
      </c>
      <c r="L545" s="58">
        <v>0</v>
      </c>
      <c r="M545" s="59"/>
      <c r="N545" s="59"/>
    </row>
    <row r="546" spans="2:14" ht="96.75" customHeight="1">
      <c r="B546" s="28"/>
      <c r="C546" s="28"/>
      <c r="D546" s="28"/>
      <c r="E546" s="39"/>
      <c r="F546" s="28"/>
      <c r="G546" s="28"/>
      <c r="H546" s="28">
        <v>5</v>
      </c>
      <c r="I546" s="40">
        <f t="shared" si="6"/>
        <v>0</v>
      </c>
      <c r="J546" s="56">
        <f t="shared" si="7"/>
        <v>0</v>
      </c>
      <c r="K546" s="57">
        <f>($G546+$I546)*THONG_TIN_CHUNG!B$15</f>
        <v>0</v>
      </c>
      <c r="L546" s="58">
        <v>0</v>
      </c>
      <c r="M546" s="59"/>
      <c r="N546" s="59"/>
    </row>
    <row r="547" spans="2:14" ht="96.75" customHeight="1">
      <c r="B547" s="28"/>
      <c r="C547" s="28"/>
      <c r="D547" s="28"/>
      <c r="E547" s="39"/>
      <c r="F547" s="28"/>
      <c r="G547" s="28"/>
      <c r="H547" s="28">
        <v>5</v>
      </c>
      <c r="I547" s="40">
        <f t="shared" si="6"/>
        <v>0</v>
      </c>
      <c r="J547" s="56">
        <f t="shared" si="7"/>
        <v>0</v>
      </c>
      <c r="K547" s="57">
        <f>($G547+$I547)*THONG_TIN_CHUNG!B$15</f>
        <v>0</v>
      </c>
      <c r="L547" s="58">
        <v>0</v>
      </c>
      <c r="M547" s="59"/>
      <c r="N547" s="59"/>
    </row>
    <row r="548" spans="2:14" ht="96.75" customHeight="1">
      <c r="B548" s="28"/>
      <c r="C548" s="28"/>
      <c r="D548" s="28"/>
      <c r="E548" s="39"/>
      <c r="F548" s="28"/>
      <c r="G548" s="28"/>
      <c r="H548" s="28">
        <v>5</v>
      </c>
      <c r="I548" s="40">
        <f t="shared" si="6"/>
        <v>0</v>
      </c>
      <c r="J548" s="56">
        <f t="shared" si="7"/>
        <v>0</v>
      </c>
      <c r="K548" s="57">
        <f>($G548+$I548)*THONG_TIN_CHUNG!B$15</f>
        <v>0</v>
      </c>
      <c r="L548" s="58">
        <v>0</v>
      </c>
      <c r="M548" s="59"/>
      <c r="N548" s="59"/>
    </row>
    <row r="549" spans="2:14" ht="96.75" customHeight="1">
      <c r="B549" s="28"/>
      <c r="C549" s="28"/>
      <c r="D549" s="28"/>
      <c r="E549" s="39"/>
      <c r="F549" s="28"/>
      <c r="G549" s="28"/>
      <c r="H549" s="28">
        <v>5</v>
      </c>
      <c r="I549" s="40">
        <f t="shared" si="6"/>
        <v>0</v>
      </c>
      <c r="J549" s="56">
        <f t="shared" si="7"/>
        <v>0</v>
      </c>
      <c r="K549" s="57">
        <f>($G549+$I549)*THONG_TIN_CHUNG!B$15</f>
        <v>0</v>
      </c>
      <c r="L549" s="58">
        <v>0</v>
      </c>
      <c r="M549" s="59"/>
      <c r="N549" s="59"/>
    </row>
    <row r="550" spans="2:14" ht="96.75" customHeight="1">
      <c r="B550" s="28"/>
      <c r="C550" s="28"/>
      <c r="D550" s="28"/>
      <c r="E550" s="39"/>
      <c r="F550" s="28"/>
      <c r="G550" s="28"/>
      <c r="H550" s="28">
        <v>5</v>
      </c>
      <c r="I550" s="40">
        <f t="shared" si="6"/>
        <v>0</v>
      </c>
      <c r="J550" s="56">
        <f t="shared" si="7"/>
        <v>0</v>
      </c>
      <c r="K550" s="57">
        <f>($G550+$I550)*THONG_TIN_CHUNG!B$15</f>
        <v>0</v>
      </c>
      <c r="L550" s="58">
        <v>0</v>
      </c>
      <c r="M550" s="59"/>
      <c r="N550" s="59"/>
    </row>
    <row r="551" spans="2:14" ht="96.75" customHeight="1">
      <c r="B551" s="28"/>
      <c r="C551" s="28"/>
      <c r="D551" s="28"/>
      <c r="E551" s="39"/>
      <c r="F551" s="28"/>
      <c r="G551" s="28"/>
      <c r="H551" s="28">
        <v>5</v>
      </c>
      <c r="I551" s="40">
        <f t="shared" si="6"/>
        <v>0</v>
      </c>
      <c r="J551" s="56">
        <f t="shared" si="7"/>
        <v>0</v>
      </c>
      <c r="K551" s="57">
        <f>($G551+$I551)*THONG_TIN_CHUNG!B$15</f>
        <v>0</v>
      </c>
      <c r="L551" s="58">
        <v>0</v>
      </c>
      <c r="M551" s="59"/>
      <c r="N551" s="59"/>
    </row>
    <row r="552" spans="2:14" ht="96.75" customHeight="1">
      <c r="B552" s="28"/>
      <c r="C552" s="28"/>
      <c r="D552" s="28"/>
      <c r="E552" s="39"/>
      <c r="F552" s="28"/>
      <c r="G552" s="28"/>
      <c r="H552" s="28">
        <v>5</v>
      </c>
      <c r="I552" s="40">
        <f t="shared" si="6"/>
        <v>0</v>
      </c>
      <c r="J552" s="56">
        <f t="shared" si="7"/>
        <v>0</v>
      </c>
      <c r="K552" s="57">
        <f>($G552+$I552)*THONG_TIN_CHUNG!B$15</f>
        <v>0</v>
      </c>
      <c r="L552" s="58">
        <v>0</v>
      </c>
      <c r="M552" s="59"/>
      <c r="N552" s="59"/>
    </row>
    <row r="553" spans="2:14" ht="96.75" customHeight="1">
      <c r="B553" s="28"/>
      <c r="C553" s="28"/>
      <c r="D553" s="28"/>
      <c r="E553" s="39"/>
      <c r="F553" s="28"/>
      <c r="G553" s="28"/>
      <c r="H553" s="28">
        <v>5</v>
      </c>
      <c r="I553" s="40">
        <f t="shared" si="6"/>
        <v>0</v>
      </c>
      <c r="J553" s="56">
        <f t="shared" si="7"/>
        <v>0</v>
      </c>
      <c r="K553" s="57">
        <f>($G553+$I553)*THONG_TIN_CHUNG!B$15</f>
        <v>0</v>
      </c>
      <c r="L553" s="58">
        <v>0</v>
      </c>
      <c r="M553" s="59"/>
      <c r="N553" s="59"/>
    </row>
    <row r="554" spans="2:14" ht="96.75" customHeight="1">
      <c r="B554" s="28"/>
      <c r="C554" s="28"/>
      <c r="D554" s="28"/>
      <c r="E554" s="39"/>
      <c r="F554" s="28"/>
      <c r="G554" s="28"/>
      <c r="H554" s="28">
        <v>5</v>
      </c>
      <c r="I554" s="40">
        <f t="shared" si="6"/>
        <v>0</v>
      </c>
      <c r="J554" s="56">
        <f t="shared" si="7"/>
        <v>0</v>
      </c>
      <c r="K554" s="57">
        <f>($G554+$I554)*THONG_TIN_CHUNG!B$15</f>
        <v>0</v>
      </c>
      <c r="L554" s="58">
        <v>0</v>
      </c>
      <c r="M554" s="59"/>
      <c r="N554" s="59"/>
    </row>
    <row r="555" spans="2:14" ht="96.75" customHeight="1">
      <c r="B555" s="28"/>
      <c r="C555" s="28"/>
      <c r="D555" s="28"/>
      <c r="E555" s="39"/>
      <c r="F555" s="28"/>
      <c r="G555" s="28"/>
      <c r="H555" s="28">
        <v>5</v>
      </c>
      <c r="I555" s="40">
        <f t="shared" si="6"/>
        <v>0</v>
      </c>
      <c r="J555" s="56">
        <f t="shared" si="7"/>
        <v>0</v>
      </c>
      <c r="K555" s="57">
        <f>($G555+$I555)*THONG_TIN_CHUNG!B$15</f>
        <v>0</v>
      </c>
      <c r="L555" s="58">
        <v>0</v>
      </c>
      <c r="M555" s="59"/>
      <c r="N555" s="59"/>
    </row>
    <row r="556" spans="2:14" ht="96.75" customHeight="1">
      <c r="B556" s="28"/>
      <c r="C556" s="28"/>
      <c r="D556" s="28"/>
      <c r="E556" s="39"/>
      <c r="F556" s="28"/>
      <c r="G556" s="28"/>
      <c r="H556" s="28">
        <v>5</v>
      </c>
      <c r="I556" s="40">
        <f t="shared" si="6"/>
        <v>0</v>
      </c>
      <c r="J556" s="56">
        <f t="shared" si="7"/>
        <v>0</v>
      </c>
      <c r="K556" s="57">
        <f>($G556+$I556)*THONG_TIN_CHUNG!B$15</f>
        <v>0</v>
      </c>
      <c r="L556" s="58">
        <v>0</v>
      </c>
      <c r="M556" s="59"/>
      <c r="N556" s="59"/>
    </row>
    <row r="557" spans="2:14" ht="96.75" customHeight="1">
      <c r="B557" s="28"/>
      <c r="C557" s="28"/>
      <c r="D557" s="28"/>
      <c r="E557" s="39"/>
      <c r="F557" s="28"/>
      <c r="G557" s="28"/>
      <c r="H557" s="28">
        <v>5</v>
      </c>
      <c r="I557" s="40">
        <f t="shared" si="6"/>
        <v>0</v>
      </c>
      <c r="J557" s="56">
        <f t="shared" si="7"/>
        <v>0</v>
      </c>
      <c r="K557" s="57">
        <f>($G557+$I557)*THONG_TIN_CHUNG!B$15</f>
        <v>0</v>
      </c>
      <c r="L557" s="58">
        <v>0</v>
      </c>
      <c r="M557" s="59"/>
      <c r="N557" s="59"/>
    </row>
    <row r="558" spans="2:14" ht="96.75" customHeight="1">
      <c r="B558" s="28"/>
      <c r="C558" s="28"/>
      <c r="D558" s="28"/>
      <c r="E558" s="39"/>
      <c r="F558" s="28"/>
      <c r="G558" s="28"/>
      <c r="H558" s="28">
        <v>5</v>
      </c>
      <c r="I558" s="40">
        <f t="shared" si="6"/>
        <v>0</v>
      </c>
      <c r="J558" s="56">
        <f t="shared" si="7"/>
        <v>0</v>
      </c>
      <c r="K558" s="57">
        <f>($G558+$I558)*THONG_TIN_CHUNG!B$15</f>
        <v>0</v>
      </c>
      <c r="L558" s="58">
        <v>0</v>
      </c>
      <c r="M558" s="59"/>
      <c r="N558" s="59"/>
    </row>
    <row r="559" spans="2:14" ht="96.75" customHeight="1">
      <c r="B559" s="28"/>
      <c r="C559" s="28"/>
      <c r="D559" s="28"/>
      <c r="E559" s="39"/>
      <c r="F559" s="28"/>
      <c r="G559" s="28"/>
      <c r="H559" s="28">
        <v>5</v>
      </c>
      <c r="I559" s="40">
        <f t="shared" si="6"/>
        <v>0</v>
      </c>
      <c r="J559" s="56">
        <f t="shared" si="7"/>
        <v>0</v>
      </c>
      <c r="K559" s="57">
        <f>($G559+$I559)*THONG_TIN_CHUNG!B$15</f>
        <v>0</v>
      </c>
      <c r="L559" s="58">
        <v>0</v>
      </c>
      <c r="M559" s="59"/>
      <c r="N559" s="59"/>
    </row>
    <row r="560" spans="2:14" ht="96.75" customHeight="1">
      <c r="B560" s="28"/>
      <c r="C560" s="28"/>
      <c r="D560" s="28"/>
      <c r="E560" s="39"/>
      <c r="F560" s="28"/>
      <c r="G560" s="28"/>
      <c r="H560" s="28">
        <v>5</v>
      </c>
      <c r="I560" s="40">
        <f t="shared" si="6"/>
        <v>0</v>
      </c>
      <c r="J560" s="56">
        <f t="shared" si="7"/>
        <v>0</v>
      </c>
      <c r="K560" s="57">
        <f>($G560+$I560)*THONG_TIN_CHUNG!B$15</f>
        <v>0</v>
      </c>
      <c r="L560" s="58">
        <v>0</v>
      </c>
      <c r="M560" s="59"/>
      <c r="N560" s="59"/>
    </row>
    <row r="561" spans="2:14" ht="96.75" customHeight="1">
      <c r="B561" s="28"/>
      <c r="C561" s="28"/>
      <c r="D561" s="28"/>
      <c r="E561" s="39"/>
      <c r="F561" s="28"/>
      <c r="G561" s="28"/>
      <c r="H561" s="28">
        <v>5</v>
      </c>
      <c r="I561" s="40">
        <f t="shared" si="6"/>
        <v>0</v>
      </c>
      <c r="J561" s="56">
        <f t="shared" si="7"/>
        <v>0</v>
      </c>
      <c r="K561" s="57">
        <f>($G561+$I561)*THONG_TIN_CHUNG!B$15</f>
        <v>0</v>
      </c>
      <c r="L561" s="58">
        <v>0</v>
      </c>
      <c r="M561" s="59"/>
      <c r="N561" s="59"/>
    </row>
    <row r="562" spans="2:14" ht="96.75" customHeight="1">
      <c r="B562" s="28"/>
      <c r="C562" s="28"/>
      <c r="D562" s="28"/>
      <c r="E562" s="39"/>
      <c r="F562" s="28"/>
      <c r="G562" s="28"/>
      <c r="H562" s="28">
        <v>5</v>
      </c>
      <c r="I562" s="40">
        <f t="shared" si="6"/>
        <v>0</v>
      </c>
      <c r="J562" s="56">
        <f t="shared" si="7"/>
        <v>0</v>
      </c>
      <c r="K562" s="57">
        <f>($G562+$I562)*THONG_TIN_CHUNG!B$15</f>
        <v>0</v>
      </c>
      <c r="L562" s="58">
        <v>0</v>
      </c>
      <c r="M562" s="59"/>
      <c r="N562" s="59"/>
    </row>
    <row r="563" spans="2:14" ht="96.75" customHeight="1">
      <c r="B563" s="28"/>
      <c r="C563" s="28"/>
      <c r="D563" s="28"/>
      <c r="E563" s="39"/>
      <c r="F563" s="28"/>
      <c r="G563" s="28"/>
      <c r="H563" s="28">
        <v>5</v>
      </c>
      <c r="I563" s="40">
        <f t="shared" si="6"/>
        <v>0</v>
      </c>
      <c r="J563" s="56">
        <f t="shared" si="7"/>
        <v>0</v>
      </c>
      <c r="K563" s="57">
        <f>($G563+$I563)*THONG_TIN_CHUNG!B$15</f>
        <v>0</v>
      </c>
      <c r="L563" s="58">
        <v>0</v>
      </c>
      <c r="M563" s="59"/>
      <c r="N563" s="59"/>
    </row>
    <row r="564" spans="2:14" ht="96.75" customHeight="1">
      <c r="B564" s="28"/>
      <c r="C564" s="28"/>
      <c r="D564" s="28"/>
      <c r="E564" s="39"/>
      <c r="F564" s="28"/>
      <c r="G564" s="28"/>
      <c r="H564" s="28">
        <v>5</v>
      </c>
      <c r="I564" s="40">
        <f t="shared" si="6"/>
        <v>0</v>
      </c>
      <c r="J564" s="56">
        <f t="shared" si="7"/>
        <v>0</v>
      </c>
      <c r="K564" s="57">
        <f>($G564+$I564)*THONG_TIN_CHUNG!B$15</f>
        <v>0</v>
      </c>
      <c r="L564" s="58">
        <v>0</v>
      </c>
      <c r="M564" s="59"/>
      <c r="N564" s="59"/>
    </row>
    <row r="565" spans="2:14" ht="96.75" customHeight="1">
      <c r="B565" s="28"/>
      <c r="C565" s="28"/>
      <c r="D565" s="28"/>
      <c r="E565" s="39"/>
      <c r="F565" s="28"/>
      <c r="G565" s="28"/>
      <c r="H565" s="28">
        <v>5</v>
      </c>
      <c r="I565" s="40">
        <f t="shared" si="6"/>
        <v>0</v>
      </c>
      <c r="J565" s="56">
        <f t="shared" si="7"/>
        <v>0</v>
      </c>
      <c r="K565" s="57">
        <f>($G565+$I565)*THONG_TIN_CHUNG!B$15</f>
        <v>0</v>
      </c>
      <c r="L565" s="58">
        <v>0</v>
      </c>
      <c r="M565" s="59"/>
      <c r="N565" s="59"/>
    </row>
    <row r="566" spans="2:14" ht="96.75" customHeight="1">
      <c r="B566" s="28"/>
      <c r="C566" s="28"/>
      <c r="D566" s="28"/>
      <c r="E566" s="39"/>
      <c r="F566" s="28"/>
      <c r="G566" s="28"/>
      <c r="H566" s="28">
        <v>5</v>
      </c>
      <c r="I566" s="40">
        <f t="shared" si="6"/>
        <v>0</v>
      </c>
      <c r="J566" s="56">
        <f t="shared" si="7"/>
        <v>0</v>
      </c>
      <c r="K566" s="57">
        <f>($G566+$I566)*THONG_TIN_CHUNG!B$15</f>
        <v>0</v>
      </c>
      <c r="L566" s="58">
        <v>0</v>
      </c>
      <c r="M566" s="59"/>
      <c r="N566" s="59"/>
    </row>
    <row r="567" spans="2:14" ht="96.75" customHeight="1">
      <c r="B567" s="28"/>
      <c r="C567" s="28"/>
      <c r="D567" s="28"/>
      <c r="E567" s="39"/>
      <c r="F567" s="28"/>
      <c r="G567" s="28"/>
      <c r="H567" s="28">
        <v>5</v>
      </c>
      <c r="I567" s="40">
        <f t="shared" si="6"/>
        <v>0</v>
      </c>
      <c r="J567" s="56">
        <f t="shared" si="7"/>
        <v>0</v>
      </c>
      <c r="K567" s="57">
        <f>($G567+$I567)*THONG_TIN_CHUNG!B$15</f>
        <v>0</v>
      </c>
      <c r="L567" s="58">
        <v>0</v>
      </c>
      <c r="M567" s="59"/>
      <c r="N567" s="59"/>
    </row>
    <row r="568" spans="2:14" ht="96.75" customHeight="1">
      <c r="B568" s="28"/>
      <c r="C568" s="28"/>
      <c r="D568" s="28"/>
      <c r="E568" s="39"/>
      <c r="F568" s="28"/>
      <c r="G568" s="28"/>
      <c r="H568" s="28">
        <v>5</v>
      </c>
      <c r="I568" s="40">
        <f t="shared" si="6"/>
        <v>0</v>
      </c>
      <c r="J568" s="56">
        <f t="shared" si="7"/>
        <v>0</v>
      </c>
      <c r="K568" s="57">
        <f>($G568+$I568)*THONG_TIN_CHUNG!B$15</f>
        <v>0</v>
      </c>
      <c r="L568" s="58">
        <v>0</v>
      </c>
      <c r="M568" s="59"/>
      <c r="N568" s="59"/>
    </row>
    <row r="569" spans="2:14" ht="96.75" customHeight="1">
      <c r="B569" s="28"/>
      <c r="C569" s="28"/>
      <c r="D569" s="28"/>
      <c r="E569" s="39"/>
      <c r="F569" s="28"/>
      <c r="G569" s="28"/>
      <c r="H569" s="28">
        <v>5</v>
      </c>
      <c r="I569" s="40">
        <f t="shared" si="6"/>
        <v>0</v>
      </c>
      <c r="J569" s="56">
        <f t="shared" si="7"/>
        <v>0</v>
      </c>
      <c r="K569" s="57">
        <f>($G569+$I569)*THONG_TIN_CHUNG!B$15</f>
        <v>0</v>
      </c>
      <c r="L569" s="58">
        <v>0</v>
      </c>
      <c r="M569" s="59"/>
      <c r="N569" s="59"/>
    </row>
    <row r="570" spans="2:14" ht="96.75" customHeight="1">
      <c r="B570" s="28"/>
      <c r="C570" s="28"/>
      <c r="D570" s="28"/>
      <c r="E570" s="39"/>
      <c r="F570" s="28"/>
      <c r="G570" s="28"/>
      <c r="H570" s="28">
        <v>5</v>
      </c>
      <c r="I570" s="40">
        <f t="shared" si="6"/>
        <v>0</v>
      </c>
      <c r="J570" s="56">
        <f t="shared" si="7"/>
        <v>0</v>
      </c>
      <c r="K570" s="57">
        <f>($G570+$I570)*THONG_TIN_CHUNG!B$15</f>
        <v>0</v>
      </c>
      <c r="L570" s="58">
        <v>0</v>
      </c>
      <c r="M570" s="59"/>
      <c r="N570" s="59"/>
    </row>
    <row r="571" spans="2:14" ht="96.75" customHeight="1">
      <c r="B571" s="28"/>
      <c r="C571" s="28"/>
      <c r="D571" s="28"/>
      <c r="E571" s="39"/>
      <c r="F571" s="28"/>
      <c r="G571" s="28"/>
      <c r="H571" s="28">
        <v>5</v>
      </c>
      <c r="I571" s="40">
        <f t="shared" si="6"/>
        <v>0</v>
      </c>
      <c r="J571" s="56">
        <f t="shared" si="7"/>
        <v>0</v>
      </c>
      <c r="K571" s="57">
        <f>($G571+$I571)*THONG_TIN_CHUNG!B$15</f>
        <v>0</v>
      </c>
      <c r="L571" s="58">
        <v>0</v>
      </c>
      <c r="M571" s="59"/>
      <c r="N571" s="59"/>
    </row>
    <row r="572" spans="2:14" ht="96.75" customHeight="1">
      <c r="B572" s="28"/>
      <c r="C572" s="28"/>
      <c r="D572" s="28"/>
      <c r="E572" s="39"/>
      <c r="F572" s="28"/>
      <c r="G572" s="28"/>
      <c r="H572" s="28">
        <v>5</v>
      </c>
      <c r="I572" s="40">
        <f t="shared" si="6"/>
        <v>0</v>
      </c>
      <c r="J572" s="56">
        <f t="shared" si="7"/>
        <v>0</v>
      </c>
      <c r="K572" s="57">
        <f>($G572+$I572)*THONG_TIN_CHUNG!B$15</f>
        <v>0</v>
      </c>
      <c r="L572" s="58">
        <v>0</v>
      </c>
      <c r="M572" s="59"/>
      <c r="N572" s="59"/>
    </row>
    <row r="573" spans="2:14" ht="96.75" customHeight="1">
      <c r="B573" s="28"/>
      <c r="C573" s="28"/>
      <c r="D573" s="28"/>
      <c r="E573" s="39"/>
      <c r="F573" s="28"/>
      <c r="G573" s="28"/>
      <c r="H573" s="28">
        <v>5</v>
      </c>
      <c r="I573" s="40">
        <f t="shared" si="6"/>
        <v>0</v>
      </c>
      <c r="J573" s="56">
        <f t="shared" si="7"/>
        <v>0</v>
      </c>
      <c r="K573" s="57">
        <f>($G573+$I573)*THONG_TIN_CHUNG!B$15</f>
        <v>0</v>
      </c>
      <c r="L573" s="58">
        <v>0</v>
      </c>
      <c r="M573" s="59"/>
      <c r="N573" s="59"/>
    </row>
    <row r="574" spans="2:14" ht="96.75" customHeight="1">
      <c r="B574" s="28"/>
      <c r="C574" s="28"/>
      <c r="D574" s="28"/>
      <c r="E574" s="39"/>
      <c r="F574" s="28"/>
      <c r="G574" s="28"/>
      <c r="H574" s="28">
        <v>5</v>
      </c>
      <c r="I574" s="40">
        <f t="shared" si="6"/>
        <v>0</v>
      </c>
      <c r="J574" s="56">
        <f t="shared" si="7"/>
        <v>0</v>
      </c>
      <c r="K574" s="57">
        <f>($G574+$I574)*THONG_TIN_CHUNG!B$15</f>
        <v>0</v>
      </c>
      <c r="L574" s="58">
        <v>0</v>
      </c>
      <c r="M574" s="59"/>
      <c r="N574" s="59"/>
    </row>
    <row r="575" spans="2:14" ht="96.75" customHeight="1">
      <c r="B575" s="28"/>
      <c r="C575" s="28"/>
      <c r="D575" s="28"/>
      <c r="E575" s="39"/>
      <c r="F575" s="28"/>
      <c r="G575" s="28"/>
      <c r="H575" s="28">
        <v>5</v>
      </c>
      <c r="I575" s="40">
        <f t="shared" si="6"/>
        <v>0</v>
      </c>
      <c r="J575" s="56">
        <f t="shared" si="7"/>
        <v>0</v>
      </c>
      <c r="K575" s="57">
        <f>($G575+$I575)*THONG_TIN_CHUNG!B$15</f>
        <v>0</v>
      </c>
      <c r="L575" s="58">
        <v>0</v>
      </c>
      <c r="M575" s="59"/>
      <c r="N575" s="59"/>
    </row>
    <row r="576" spans="2:14" ht="96.75" customHeight="1">
      <c r="B576" s="28"/>
      <c r="C576" s="28"/>
      <c r="D576" s="28"/>
      <c r="E576" s="39"/>
      <c r="F576" s="28"/>
      <c r="G576" s="28"/>
      <c r="H576" s="28">
        <v>5</v>
      </c>
      <c r="I576" s="40">
        <f t="shared" si="6"/>
        <v>0</v>
      </c>
      <c r="J576" s="56">
        <f t="shared" si="7"/>
        <v>0</v>
      </c>
      <c r="K576" s="57">
        <f>($G576+$I576)*THONG_TIN_CHUNG!B$15</f>
        <v>0</v>
      </c>
      <c r="L576" s="58">
        <v>0</v>
      </c>
      <c r="M576" s="59"/>
      <c r="N576" s="59"/>
    </row>
    <row r="577" spans="2:14" ht="96.75" customHeight="1">
      <c r="B577" s="28"/>
      <c r="C577" s="28"/>
      <c r="D577" s="28"/>
      <c r="E577" s="39"/>
      <c r="F577" s="28"/>
      <c r="G577" s="28"/>
      <c r="H577" s="28">
        <v>5</v>
      </c>
      <c r="I577" s="40">
        <f t="shared" si="6"/>
        <v>0</v>
      </c>
      <c r="J577" s="56">
        <f t="shared" si="7"/>
        <v>0</v>
      </c>
      <c r="K577" s="57">
        <f>($G577+$I577)*THONG_TIN_CHUNG!B$15</f>
        <v>0</v>
      </c>
      <c r="L577" s="58">
        <v>0</v>
      </c>
      <c r="M577" s="59"/>
      <c r="N577" s="59"/>
    </row>
    <row r="578" spans="2:14" ht="96.75" customHeight="1">
      <c r="B578" s="28"/>
      <c r="C578" s="28"/>
      <c r="D578" s="28"/>
      <c r="E578" s="39"/>
      <c r="F578" s="28"/>
      <c r="G578" s="28"/>
      <c r="H578" s="28">
        <v>5</v>
      </c>
      <c r="I578" s="40">
        <f t="shared" si="6"/>
        <v>0</v>
      </c>
      <c r="J578" s="56">
        <f t="shared" si="7"/>
        <v>0</v>
      </c>
      <c r="K578" s="57">
        <f>($G578+$I578)*THONG_TIN_CHUNG!B$15</f>
        <v>0</v>
      </c>
      <c r="L578" s="58">
        <v>0</v>
      </c>
      <c r="M578" s="59"/>
      <c r="N578" s="59"/>
    </row>
    <row r="579" spans="2:14" ht="96.75" customHeight="1">
      <c r="B579" s="28"/>
      <c r="C579" s="28"/>
      <c r="D579" s="28"/>
      <c r="E579" s="39"/>
      <c r="F579" s="28"/>
      <c r="G579" s="28"/>
      <c r="H579" s="28">
        <v>5</v>
      </c>
      <c r="I579" s="40">
        <f t="shared" si="6"/>
        <v>0</v>
      </c>
      <c r="J579" s="56">
        <f t="shared" si="7"/>
        <v>0</v>
      </c>
      <c r="K579" s="57">
        <f>($G579+$I579)*THONG_TIN_CHUNG!B$15</f>
        <v>0</v>
      </c>
      <c r="L579" s="58">
        <v>0</v>
      </c>
      <c r="M579" s="59"/>
      <c r="N579" s="59"/>
    </row>
    <row r="580" spans="2:14" ht="96.75" customHeight="1">
      <c r="B580" s="28"/>
      <c r="C580" s="28"/>
      <c r="D580" s="28"/>
      <c r="E580" s="39"/>
      <c r="F580" s="28"/>
      <c r="G580" s="28"/>
      <c r="H580" s="28">
        <v>5</v>
      </c>
      <c r="I580" s="40">
        <f t="shared" si="6"/>
        <v>0</v>
      </c>
      <c r="J580" s="56">
        <f t="shared" si="7"/>
        <v>0</v>
      </c>
      <c r="K580" s="57">
        <f>($G580+$I580)*THONG_TIN_CHUNG!B$15</f>
        <v>0</v>
      </c>
      <c r="L580" s="58">
        <v>0</v>
      </c>
      <c r="M580" s="59"/>
      <c r="N580" s="59"/>
    </row>
    <row r="581" spans="2:14" ht="96.75" customHeight="1">
      <c r="B581" s="28"/>
      <c r="C581" s="28"/>
      <c r="D581" s="28"/>
      <c r="E581" s="39"/>
      <c r="F581" s="28"/>
      <c r="G581" s="28"/>
      <c r="H581" s="28">
        <v>5</v>
      </c>
      <c r="I581" s="40">
        <f t="shared" si="6"/>
        <v>0</v>
      </c>
      <c r="J581" s="56">
        <f t="shared" si="7"/>
        <v>0</v>
      </c>
      <c r="K581" s="57">
        <f>($G581+$I581)*THONG_TIN_CHUNG!B$15</f>
        <v>0</v>
      </c>
      <c r="L581" s="58">
        <v>0</v>
      </c>
      <c r="M581" s="59"/>
      <c r="N581" s="59"/>
    </row>
    <row r="582" spans="2:14" ht="96.75" customHeight="1">
      <c r="B582" s="28"/>
      <c r="C582" s="28"/>
      <c r="D582" s="28"/>
      <c r="E582" s="39"/>
      <c r="F582" s="28"/>
      <c r="G582" s="28"/>
      <c r="H582" s="28">
        <v>5</v>
      </c>
      <c r="I582" s="40">
        <f t="shared" si="6"/>
        <v>0</v>
      </c>
      <c r="J582" s="56">
        <f t="shared" si="7"/>
        <v>0</v>
      </c>
      <c r="K582" s="57">
        <f>($G582+$I582)*THONG_TIN_CHUNG!B$15</f>
        <v>0</v>
      </c>
      <c r="L582" s="58">
        <v>0</v>
      </c>
      <c r="M582" s="59"/>
      <c r="N582" s="59"/>
    </row>
    <row r="583" spans="2:14" ht="96.75" customHeight="1">
      <c r="B583" s="28"/>
      <c r="C583" s="28"/>
      <c r="D583" s="28"/>
      <c r="E583" s="39"/>
      <c r="F583" s="28"/>
      <c r="G583" s="28"/>
      <c r="H583" s="28">
        <v>5</v>
      </c>
      <c r="I583" s="40">
        <f t="shared" si="6"/>
        <v>0</v>
      </c>
      <c r="J583" s="56">
        <f t="shared" si="7"/>
        <v>0</v>
      </c>
      <c r="K583" s="57">
        <f>($G583+$I583)*THONG_TIN_CHUNG!B$15</f>
        <v>0</v>
      </c>
      <c r="L583" s="58">
        <v>0</v>
      </c>
      <c r="M583" s="59"/>
      <c r="N583" s="59"/>
    </row>
    <row r="584" spans="2:14" ht="96.75" customHeight="1">
      <c r="B584" s="28"/>
      <c r="C584" s="28"/>
      <c r="D584" s="28"/>
      <c r="E584" s="39"/>
      <c r="F584" s="28"/>
      <c r="G584" s="28"/>
      <c r="H584" s="28">
        <v>5</v>
      </c>
      <c r="I584" s="40">
        <f t="shared" si="6"/>
        <v>0</v>
      </c>
      <c r="J584" s="56">
        <f t="shared" si="7"/>
        <v>0</v>
      </c>
      <c r="K584" s="57">
        <f>($G584+$I584)*THONG_TIN_CHUNG!B$15</f>
        <v>0</v>
      </c>
      <c r="L584" s="58">
        <v>0</v>
      </c>
      <c r="M584" s="59"/>
      <c r="N584" s="59"/>
    </row>
    <row r="585" spans="2:14" ht="96.75" customHeight="1">
      <c r="B585" s="28"/>
      <c r="C585" s="28"/>
      <c r="D585" s="28"/>
      <c r="E585" s="39"/>
      <c r="F585" s="28"/>
      <c r="G585" s="28"/>
      <c r="H585" s="28">
        <v>5</v>
      </c>
      <c r="I585" s="40">
        <f t="shared" si="6"/>
        <v>0</v>
      </c>
      <c r="J585" s="56">
        <f t="shared" si="7"/>
        <v>0</v>
      </c>
      <c r="K585" s="57">
        <f>($G585+$I585)*THONG_TIN_CHUNG!B$15</f>
        <v>0</v>
      </c>
      <c r="L585" s="58">
        <v>0</v>
      </c>
      <c r="M585" s="59"/>
      <c r="N585" s="59"/>
    </row>
    <row r="586" spans="2:14" ht="96.75" customHeight="1">
      <c r="B586" s="28"/>
      <c r="C586" s="28"/>
      <c r="D586" s="28"/>
      <c r="E586" s="39"/>
      <c r="F586" s="28"/>
      <c r="G586" s="28"/>
      <c r="H586" s="28">
        <v>5</v>
      </c>
      <c r="I586" s="40">
        <f t="shared" si="6"/>
        <v>0</v>
      </c>
      <c r="J586" s="56">
        <f t="shared" si="7"/>
        <v>0</v>
      </c>
      <c r="K586" s="57">
        <f>($G586+$I586)*THONG_TIN_CHUNG!B$15</f>
        <v>0</v>
      </c>
      <c r="L586" s="58">
        <v>0</v>
      </c>
      <c r="M586" s="59"/>
      <c r="N586" s="59"/>
    </row>
    <row r="587" spans="2:14" ht="96.75" customHeight="1">
      <c r="B587" s="28"/>
      <c r="C587" s="28"/>
      <c r="D587" s="28"/>
      <c r="E587" s="39"/>
      <c r="F587" s="28"/>
      <c r="G587" s="28"/>
      <c r="H587" s="28">
        <v>5</v>
      </c>
      <c r="I587" s="40">
        <f t="shared" si="6"/>
        <v>0</v>
      </c>
      <c r="J587" s="56">
        <f t="shared" si="7"/>
        <v>0</v>
      </c>
      <c r="K587" s="57">
        <f>($G587+$I587)*THONG_TIN_CHUNG!B$15</f>
        <v>0</v>
      </c>
      <c r="L587" s="58">
        <v>0</v>
      </c>
      <c r="M587" s="59"/>
      <c r="N587" s="59"/>
    </row>
    <row r="588" spans="2:14" ht="96.75" customHeight="1">
      <c r="B588" s="28"/>
      <c r="C588" s="28"/>
      <c r="D588" s="28"/>
      <c r="E588" s="39"/>
      <c r="F588" s="28"/>
      <c r="G588" s="28"/>
      <c r="H588" s="28">
        <v>5</v>
      </c>
      <c r="I588" s="40">
        <f t="shared" si="6"/>
        <v>0</v>
      </c>
      <c r="J588" s="56">
        <f t="shared" si="7"/>
        <v>0</v>
      </c>
      <c r="K588" s="57">
        <f>($G588+$I588)*THONG_TIN_CHUNG!B$15</f>
        <v>0</v>
      </c>
      <c r="L588" s="58">
        <v>0</v>
      </c>
      <c r="M588" s="59"/>
      <c r="N588" s="59"/>
    </row>
    <row r="589" spans="2:14" ht="96.75" customHeight="1">
      <c r="B589" s="28"/>
      <c r="C589" s="28"/>
      <c r="D589" s="28"/>
      <c r="E589" s="39"/>
      <c r="F589" s="28"/>
      <c r="G589" s="28"/>
      <c r="H589" s="28">
        <v>5</v>
      </c>
      <c r="I589" s="40">
        <f t="shared" si="6"/>
        <v>0</v>
      </c>
      <c r="J589" s="56">
        <f t="shared" si="7"/>
        <v>0</v>
      </c>
      <c r="K589" s="57">
        <f>($G589+$I589)*THONG_TIN_CHUNG!B$15</f>
        <v>0</v>
      </c>
      <c r="L589" s="58">
        <v>0</v>
      </c>
      <c r="M589" s="59"/>
      <c r="N589" s="59"/>
    </row>
    <row r="590" spans="2:14" ht="96.75" customHeight="1">
      <c r="B590" s="28"/>
      <c r="C590" s="28"/>
      <c r="D590" s="28"/>
      <c r="E590" s="39"/>
      <c r="F590" s="28"/>
      <c r="G590" s="28"/>
      <c r="H590" s="28">
        <v>5</v>
      </c>
      <c r="I590" s="40">
        <f t="shared" si="6"/>
        <v>0</v>
      </c>
      <c r="J590" s="56">
        <f t="shared" si="7"/>
        <v>0</v>
      </c>
      <c r="K590" s="57">
        <f>($G590+$I590)*THONG_TIN_CHUNG!B$15</f>
        <v>0</v>
      </c>
      <c r="L590" s="58">
        <v>0</v>
      </c>
      <c r="M590" s="59"/>
      <c r="N590" s="59"/>
    </row>
    <row r="591" spans="2:14" ht="96.75" customHeight="1">
      <c r="B591" s="28"/>
      <c r="C591" s="28"/>
      <c r="D591" s="28"/>
      <c r="E591" s="39"/>
      <c r="F591" s="28"/>
      <c r="G591" s="28"/>
      <c r="H591" s="28">
        <v>5</v>
      </c>
      <c r="I591" s="40">
        <f t="shared" si="6"/>
        <v>0</v>
      </c>
      <c r="J591" s="56">
        <f t="shared" si="7"/>
        <v>0</v>
      </c>
      <c r="K591" s="57">
        <f>($G591+$I591)*THONG_TIN_CHUNG!B$15</f>
        <v>0</v>
      </c>
      <c r="L591" s="58">
        <v>0</v>
      </c>
      <c r="M591" s="59"/>
      <c r="N591" s="59"/>
    </row>
    <row r="592" spans="2:14" ht="96.75" customHeight="1">
      <c r="B592" s="28"/>
      <c r="C592" s="28"/>
      <c r="D592" s="28"/>
      <c r="E592" s="39"/>
      <c r="F592" s="28"/>
      <c r="G592" s="28"/>
      <c r="H592" s="28">
        <v>5</v>
      </c>
      <c r="I592" s="40">
        <f t="shared" si="6"/>
        <v>0</v>
      </c>
      <c r="J592" s="56">
        <f t="shared" si="7"/>
        <v>0</v>
      </c>
      <c r="K592" s="57">
        <f>($G592+$I592)*THONG_TIN_CHUNG!B$15</f>
        <v>0</v>
      </c>
      <c r="L592" s="58">
        <v>0</v>
      </c>
      <c r="M592" s="59"/>
      <c r="N592" s="59"/>
    </row>
    <row r="593" spans="2:14" ht="96.75" customHeight="1">
      <c r="B593" s="28"/>
      <c r="C593" s="28"/>
      <c r="D593" s="28"/>
      <c r="E593" s="39"/>
      <c r="F593" s="28"/>
      <c r="G593" s="28"/>
      <c r="H593" s="28">
        <v>5</v>
      </c>
      <c r="I593" s="40">
        <f t="shared" si="6"/>
        <v>0</v>
      </c>
      <c r="J593" s="56">
        <f t="shared" si="7"/>
        <v>0</v>
      </c>
      <c r="K593" s="57">
        <f>($G593+$I593)*THONG_TIN_CHUNG!B$15</f>
        <v>0</v>
      </c>
      <c r="L593" s="58">
        <v>0</v>
      </c>
      <c r="M593" s="59"/>
      <c r="N593" s="59"/>
    </row>
    <row r="594" spans="2:14" ht="96.75" customHeight="1">
      <c r="B594" s="28"/>
      <c r="C594" s="28"/>
      <c r="D594" s="28"/>
      <c r="E594" s="39"/>
      <c r="F594" s="28"/>
      <c r="G594" s="28"/>
      <c r="H594" s="28">
        <v>5</v>
      </c>
      <c r="I594" s="40">
        <f t="shared" si="6"/>
        <v>0</v>
      </c>
      <c r="J594" s="56">
        <f t="shared" si="7"/>
        <v>0</v>
      </c>
      <c r="K594" s="57">
        <f>($G594+$I594)*THONG_TIN_CHUNG!B$15</f>
        <v>0</v>
      </c>
      <c r="L594" s="58">
        <v>0</v>
      </c>
      <c r="M594" s="59"/>
      <c r="N594" s="59"/>
    </row>
    <row r="595" spans="2:14" ht="96.75" customHeight="1">
      <c r="B595" s="28"/>
      <c r="C595" s="28"/>
      <c r="D595" s="28"/>
      <c r="E595" s="39"/>
      <c r="F595" s="28"/>
      <c r="G595" s="28"/>
      <c r="H595" s="28">
        <v>5</v>
      </c>
      <c r="I595" s="40">
        <f t="shared" si="6"/>
        <v>0</v>
      </c>
      <c r="J595" s="56">
        <f t="shared" si="7"/>
        <v>0</v>
      </c>
      <c r="K595" s="57">
        <f>($G595+$I595)*THONG_TIN_CHUNG!B$15</f>
        <v>0</v>
      </c>
      <c r="L595" s="58">
        <v>0</v>
      </c>
      <c r="M595" s="59"/>
      <c r="N595" s="59"/>
    </row>
    <row r="596" spans="2:14" ht="96.75" customHeight="1">
      <c r="B596" s="28"/>
      <c r="C596" s="28"/>
      <c r="D596" s="28"/>
      <c r="E596" s="39"/>
      <c r="F596" s="28"/>
      <c r="G596" s="28"/>
      <c r="H596" s="28">
        <v>5</v>
      </c>
      <c r="I596" s="40">
        <f t="shared" si="6"/>
        <v>0</v>
      </c>
      <c r="J596" s="56">
        <f t="shared" si="7"/>
        <v>0</v>
      </c>
      <c r="K596" s="57">
        <f>($G596+$I596)*THONG_TIN_CHUNG!B$15</f>
        <v>0</v>
      </c>
      <c r="L596" s="58">
        <v>0</v>
      </c>
      <c r="M596" s="59"/>
      <c r="N596" s="59"/>
    </row>
    <row r="597" spans="2:14" ht="96.75" customHeight="1">
      <c r="B597" s="28"/>
      <c r="C597" s="28"/>
      <c r="D597" s="28"/>
      <c r="E597" s="39"/>
      <c r="F597" s="28"/>
      <c r="G597" s="28"/>
      <c r="H597" s="28">
        <v>5</v>
      </c>
      <c r="I597" s="40">
        <f t="shared" si="6"/>
        <v>0</v>
      </c>
      <c r="J597" s="56">
        <f t="shared" si="7"/>
        <v>0</v>
      </c>
      <c r="K597" s="57">
        <f>($G597+$I597)*THONG_TIN_CHUNG!B$15</f>
        <v>0</v>
      </c>
      <c r="L597" s="58">
        <v>0</v>
      </c>
      <c r="M597" s="59"/>
      <c r="N597" s="59"/>
    </row>
    <row r="598" spans="2:14" ht="96.75" customHeight="1">
      <c r="B598" s="28"/>
      <c r="C598" s="28"/>
      <c r="D598" s="28"/>
      <c r="E598" s="39"/>
      <c r="F598" s="28"/>
      <c r="G598" s="28"/>
      <c r="H598" s="28">
        <v>5</v>
      </c>
      <c r="I598" s="40">
        <f t="shared" si="6"/>
        <v>0</v>
      </c>
      <c r="J598" s="56">
        <f t="shared" si="7"/>
        <v>0</v>
      </c>
      <c r="K598" s="57">
        <f>($G598+$I598)*THONG_TIN_CHUNG!B$15</f>
        <v>0</v>
      </c>
      <c r="L598" s="58">
        <v>0</v>
      </c>
      <c r="M598" s="59"/>
      <c r="N598" s="59"/>
    </row>
    <row r="599" spans="2:14" ht="96.75" customHeight="1">
      <c r="B599" s="28"/>
      <c r="C599" s="28"/>
      <c r="D599" s="28"/>
      <c r="E599" s="39"/>
      <c r="F599" s="28"/>
      <c r="G599" s="28"/>
      <c r="H599" s="28">
        <v>5</v>
      </c>
      <c r="I599" s="40">
        <f t="shared" si="6"/>
        <v>0</v>
      </c>
      <c r="J599" s="56">
        <f t="shared" si="7"/>
        <v>0</v>
      </c>
      <c r="K599" s="57">
        <f>($G599+$I599)*THONG_TIN_CHUNG!B$15</f>
        <v>0</v>
      </c>
      <c r="L599" s="58">
        <v>0</v>
      </c>
      <c r="M599" s="59"/>
      <c r="N599" s="59"/>
    </row>
    <row r="600" spans="2:14" ht="96.75" customHeight="1">
      <c r="B600" s="28"/>
      <c r="C600" s="28"/>
      <c r="D600" s="28"/>
      <c r="E600" s="39"/>
      <c r="F600" s="28"/>
      <c r="G600" s="28"/>
      <c r="H600" s="28">
        <v>5</v>
      </c>
      <c r="I600" s="40">
        <f t="shared" si="6"/>
        <v>0</v>
      </c>
      <c r="J600" s="56">
        <f t="shared" si="7"/>
        <v>0</v>
      </c>
      <c r="K600" s="57">
        <f>($G600+$I600)*THONG_TIN_CHUNG!B$15</f>
        <v>0</v>
      </c>
      <c r="L600" s="58">
        <v>0</v>
      </c>
      <c r="M600" s="59"/>
      <c r="N600" s="59"/>
    </row>
    <row r="601" spans="2:14" ht="96.75" customHeight="1">
      <c r="B601" s="28"/>
      <c r="C601" s="28"/>
      <c r="D601" s="28"/>
      <c r="E601" s="39"/>
      <c r="F601" s="28"/>
      <c r="G601" s="28"/>
      <c r="H601" s="28">
        <v>5</v>
      </c>
      <c r="I601" s="40">
        <f t="shared" si="6"/>
        <v>0</v>
      </c>
      <c r="J601" s="56">
        <f t="shared" si="7"/>
        <v>0</v>
      </c>
      <c r="K601" s="57">
        <f>($G601+$I601)*THONG_TIN_CHUNG!B$15</f>
        <v>0</v>
      </c>
      <c r="L601" s="58">
        <v>0</v>
      </c>
      <c r="M601" s="59"/>
      <c r="N601" s="59"/>
    </row>
    <row r="602" spans="2:14" ht="96.75" customHeight="1">
      <c r="B602" s="28"/>
      <c r="C602" s="28"/>
      <c r="D602" s="28"/>
      <c r="E602" s="39"/>
      <c r="F602" s="28"/>
      <c r="G602" s="28"/>
      <c r="H602" s="28">
        <v>5</v>
      </c>
      <c r="I602" s="40">
        <f t="shared" si="6"/>
        <v>0</v>
      </c>
      <c r="J602" s="56">
        <f t="shared" si="7"/>
        <v>0</v>
      </c>
      <c r="K602" s="57">
        <f>($G602+$I602)*THONG_TIN_CHUNG!B$15</f>
        <v>0</v>
      </c>
      <c r="L602" s="58">
        <v>0</v>
      </c>
      <c r="M602" s="59"/>
      <c r="N602" s="59"/>
    </row>
    <row r="603" spans="2:14" ht="96.75" customHeight="1">
      <c r="B603" s="28"/>
      <c r="C603" s="28"/>
      <c r="D603" s="28"/>
      <c r="E603" s="39"/>
      <c r="F603" s="28"/>
      <c r="G603" s="28"/>
      <c r="H603" s="28">
        <v>5</v>
      </c>
      <c r="I603" s="40">
        <f t="shared" si="6"/>
        <v>0</v>
      </c>
      <c r="J603" s="56">
        <f t="shared" si="7"/>
        <v>0</v>
      </c>
      <c r="K603" s="57">
        <f>($G603+$I603)*THONG_TIN_CHUNG!B$15</f>
        <v>0</v>
      </c>
      <c r="L603" s="58">
        <v>0</v>
      </c>
      <c r="M603" s="59"/>
      <c r="N603" s="59"/>
    </row>
    <row r="604" spans="2:14" ht="96.75" customHeight="1">
      <c r="B604" s="28"/>
      <c r="C604" s="28"/>
      <c r="D604" s="28"/>
      <c r="E604" s="39"/>
      <c r="F604" s="28"/>
      <c r="G604" s="28"/>
      <c r="H604" s="28">
        <v>5</v>
      </c>
      <c r="I604" s="40">
        <f t="shared" si="6"/>
        <v>0</v>
      </c>
      <c r="J604" s="56">
        <f t="shared" si="7"/>
        <v>0</v>
      </c>
      <c r="K604" s="57">
        <f>($G604+$I604)*THONG_TIN_CHUNG!B$15</f>
        <v>0</v>
      </c>
      <c r="L604" s="58">
        <v>0</v>
      </c>
      <c r="M604" s="59"/>
      <c r="N604" s="59"/>
    </row>
    <row r="605" spans="2:14" ht="96.75" customHeight="1">
      <c r="B605" s="28"/>
      <c r="C605" s="28"/>
      <c r="D605" s="28"/>
      <c r="E605" s="39"/>
      <c r="F605" s="28"/>
      <c r="G605" s="28"/>
      <c r="H605" s="28">
        <v>5</v>
      </c>
      <c r="I605" s="40">
        <f t="shared" si="6"/>
        <v>0</v>
      </c>
      <c r="J605" s="56">
        <f t="shared" si="7"/>
        <v>0</v>
      </c>
      <c r="K605" s="57">
        <f>($G605+$I605)*THONG_TIN_CHUNG!B$15</f>
        <v>0</v>
      </c>
      <c r="L605" s="58">
        <v>0</v>
      </c>
      <c r="M605" s="59"/>
      <c r="N605" s="59"/>
    </row>
    <row r="606" spans="2:14" ht="96.75" customHeight="1">
      <c r="B606" s="28"/>
      <c r="C606" s="28"/>
      <c r="D606" s="28"/>
      <c r="E606" s="39"/>
      <c r="F606" s="28"/>
      <c r="G606" s="28"/>
      <c r="H606" s="28">
        <v>5</v>
      </c>
      <c r="I606" s="40">
        <f t="shared" si="6"/>
        <v>0</v>
      </c>
      <c r="J606" s="56">
        <f t="shared" si="7"/>
        <v>0</v>
      </c>
      <c r="K606" s="57">
        <f>($G606+$I606)*THONG_TIN_CHUNG!B$15</f>
        <v>0</v>
      </c>
      <c r="L606" s="58">
        <v>0</v>
      </c>
      <c r="M606" s="59"/>
      <c r="N606" s="59"/>
    </row>
    <row r="607" spans="2:14" ht="96.75" customHeight="1">
      <c r="B607" s="28"/>
      <c r="C607" s="28"/>
      <c r="D607" s="28"/>
      <c r="E607" s="39"/>
      <c r="F607" s="28"/>
      <c r="G607" s="28"/>
      <c r="H607" s="28">
        <v>5</v>
      </c>
      <c r="I607" s="40">
        <f t="shared" si="6"/>
        <v>0</v>
      </c>
      <c r="J607" s="56">
        <f t="shared" si="7"/>
        <v>0</v>
      </c>
      <c r="K607" s="57">
        <f>($G607+$I607)*THONG_TIN_CHUNG!B$15</f>
        <v>0</v>
      </c>
      <c r="L607" s="58">
        <v>0</v>
      </c>
      <c r="M607" s="59"/>
      <c r="N607" s="59"/>
    </row>
    <row r="608" spans="2:14" ht="96.75" customHeight="1">
      <c r="B608" s="28"/>
      <c r="C608" s="28"/>
      <c r="D608" s="28"/>
      <c r="E608" s="39"/>
      <c r="F608" s="28"/>
      <c r="G608" s="28"/>
      <c r="H608" s="28">
        <v>5</v>
      </c>
      <c r="I608" s="40">
        <f t="shared" si="6"/>
        <v>0</v>
      </c>
      <c r="J608" s="56">
        <f t="shared" si="7"/>
        <v>0</v>
      </c>
      <c r="K608" s="57">
        <f>($G608+$I608)*THONG_TIN_CHUNG!B$15</f>
        <v>0</v>
      </c>
      <c r="L608" s="58">
        <v>0</v>
      </c>
      <c r="M608" s="59"/>
      <c r="N608" s="59"/>
    </row>
    <row r="609" spans="2:14" ht="96.75" customHeight="1">
      <c r="B609" s="28"/>
      <c r="C609" s="28"/>
      <c r="D609" s="28"/>
      <c r="E609" s="39"/>
      <c r="F609" s="28"/>
      <c r="G609" s="28"/>
      <c r="H609" s="28">
        <v>5</v>
      </c>
      <c r="I609" s="40">
        <f t="shared" si="6"/>
        <v>0</v>
      </c>
      <c r="J609" s="56">
        <f t="shared" si="7"/>
        <v>0</v>
      </c>
      <c r="K609" s="57">
        <f>($G609+$I609)*THONG_TIN_CHUNG!B$15</f>
        <v>0</v>
      </c>
      <c r="L609" s="58">
        <v>0</v>
      </c>
      <c r="M609" s="59"/>
      <c r="N609" s="59"/>
    </row>
    <row r="610" spans="2:14" ht="96.75" customHeight="1">
      <c r="B610" s="28"/>
      <c r="C610" s="28"/>
      <c r="D610" s="28"/>
      <c r="E610" s="39"/>
      <c r="F610" s="28"/>
      <c r="G610" s="28"/>
      <c r="H610" s="28">
        <v>5</v>
      </c>
      <c r="I610" s="40">
        <f t="shared" si="6"/>
        <v>0</v>
      </c>
      <c r="J610" s="56">
        <f t="shared" si="7"/>
        <v>0</v>
      </c>
      <c r="K610" s="57">
        <f>($G610+$I610)*THONG_TIN_CHUNG!B$15</f>
        <v>0</v>
      </c>
      <c r="L610" s="58">
        <v>0</v>
      </c>
      <c r="M610" s="59"/>
      <c r="N610" s="59"/>
    </row>
    <row r="611" spans="2:14" ht="96.75" customHeight="1">
      <c r="B611" s="28"/>
      <c r="C611" s="28"/>
      <c r="D611" s="28"/>
      <c r="E611" s="39"/>
      <c r="F611" s="28"/>
      <c r="G611" s="28"/>
      <c r="H611" s="28">
        <v>5</v>
      </c>
      <c r="I611" s="40">
        <f t="shared" si="6"/>
        <v>0</v>
      </c>
      <c r="J611" s="56">
        <f t="shared" si="7"/>
        <v>0</v>
      </c>
      <c r="K611" s="57">
        <f>($G611+$I611)*THONG_TIN_CHUNG!B$15</f>
        <v>0</v>
      </c>
      <c r="L611" s="58">
        <v>0</v>
      </c>
      <c r="M611" s="59"/>
      <c r="N611" s="59"/>
    </row>
    <row r="612" spans="2:14" ht="96.75" customHeight="1">
      <c r="B612" s="28"/>
      <c r="C612" s="28"/>
      <c r="D612" s="28"/>
      <c r="E612" s="39"/>
      <c r="F612" s="28"/>
      <c r="G612" s="28"/>
      <c r="H612" s="28">
        <v>5</v>
      </c>
      <c r="I612" s="40">
        <f t="shared" si="6"/>
        <v>0</v>
      </c>
      <c r="J612" s="56">
        <f t="shared" si="7"/>
        <v>0</v>
      </c>
      <c r="K612" s="57">
        <f>($G612+$I612)*THONG_TIN_CHUNG!B$15</f>
        <v>0</v>
      </c>
      <c r="L612" s="58">
        <v>0</v>
      </c>
      <c r="M612" s="59"/>
      <c r="N612" s="59"/>
    </row>
    <row r="613" spans="2:14" ht="96.75" customHeight="1">
      <c r="B613" s="28"/>
      <c r="C613" s="28"/>
      <c r="D613" s="28"/>
      <c r="E613" s="39"/>
      <c r="F613" s="28"/>
      <c r="G613" s="28"/>
      <c r="H613" s="28">
        <v>5</v>
      </c>
      <c r="I613" s="40">
        <f t="shared" si="6"/>
        <v>0</v>
      </c>
      <c r="J613" s="56">
        <f t="shared" si="7"/>
        <v>0</v>
      </c>
      <c r="K613" s="57">
        <f>($G613+$I613)*THONG_TIN_CHUNG!B$15</f>
        <v>0</v>
      </c>
      <c r="L613" s="58">
        <v>0</v>
      </c>
      <c r="M613" s="59"/>
      <c r="N613" s="59"/>
    </row>
    <row r="614" spans="2:14" ht="96.75" customHeight="1">
      <c r="B614" s="28"/>
      <c r="C614" s="28"/>
      <c r="D614" s="28"/>
      <c r="E614" s="39"/>
      <c r="F614" s="28"/>
      <c r="G614" s="28"/>
      <c r="H614" s="28">
        <v>5</v>
      </c>
      <c r="I614" s="40">
        <f t="shared" si="6"/>
        <v>0</v>
      </c>
      <c r="J614" s="56">
        <f t="shared" si="7"/>
        <v>0</v>
      </c>
      <c r="K614" s="57">
        <f>($G614+$I614)*THONG_TIN_CHUNG!B$15</f>
        <v>0</v>
      </c>
      <c r="L614" s="58">
        <v>0</v>
      </c>
      <c r="M614" s="59"/>
      <c r="N614" s="59"/>
    </row>
    <row r="615" spans="2:14" ht="96.75" customHeight="1">
      <c r="B615" s="28"/>
      <c r="C615" s="28"/>
      <c r="D615" s="28"/>
      <c r="E615" s="39"/>
      <c r="F615" s="28"/>
      <c r="G615" s="28"/>
      <c r="H615" s="28">
        <v>5</v>
      </c>
      <c r="I615" s="40">
        <f t="shared" si="6"/>
        <v>0</v>
      </c>
      <c r="J615" s="56">
        <f t="shared" si="7"/>
        <v>0</v>
      </c>
      <c r="K615" s="57">
        <f>($G615+$I615)*THONG_TIN_CHUNG!B$15</f>
        <v>0</v>
      </c>
      <c r="L615" s="58">
        <v>0</v>
      </c>
      <c r="M615" s="59"/>
      <c r="N615" s="59"/>
    </row>
    <row r="616" spans="2:14" ht="96.75" customHeight="1">
      <c r="B616" s="28"/>
      <c r="C616" s="28"/>
      <c r="D616" s="28"/>
      <c r="E616" s="39"/>
      <c r="F616" s="28"/>
      <c r="G616" s="28"/>
      <c r="H616" s="28">
        <v>5</v>
      </c>
      <c r="I616" s="40">
        <f t="shared" si="6"/>
        <v>0</v>
      </c>
      <c r="J616" s="56">
        <f t="shared" si="7"/>
        <v>0</v>
      </c>
      <c r="K616" s="57">
        <f>($G616+$I616)*THONG_TIN_CHUNG!B$15</f>
        <v>0</v>
      </c>
      <c r="L616" s="58">
        <v>0</v>
      </c>
      <c r="M616" s="59"/>
      <c r="N616" s="59"/>
    </row>
    <row r="617" spans="2:14" ht="96.75" customHeight="1">
      <c r="B617" s="28"/>
      <c r="C617" s="28"/>
      <c r="D617" s="28"/>
      <c r="E617" s="39"/>
      <c r="F617" s="28"/>
      <c r="G617" s="28"/>
      <c r="H617" s="28">
        <v>5</v>
      </c>
      <c r="I617" s="40">
        <f t="shared" si="6"/>
        <v>0</v>
      </c>
      <c r="J617" s="56">
        <f t="shared" si="7"/>
        <v>0</v>
      </c>
      <c r="K617" s="57">
        <f>($G617+$I617)*THONG_TIN_CHUNG!B$15</f>
        <v>0</v>
      </c>
      <c r="L617" s="58">
        <v>0</v>
      </c>
      <c r="M617" s="59"/>
      <c r="N617" s="59"/>
    </row>
    <row r="618" spans="2:14" ht="96.75" customHeight="1">
      <c r="B618" s="28"/>
      <c r="C618" s="28"/>
      <c r="D618" s="28"/>
      <c r="E618" s="39"/>
      <c r="F618" s="28"/>
      <c r="G618" s="28"/>
      <c r="H618" s="28">
        <v>5</v>
      </c>
      <c r="I618" s="40">
        <f t="shared" si="6"/>
        <v>0</v>
      </c>
      <c r="J618" s="56">
        <f t="shared" si="7"/>
        <v>0</v>
      </c>
      <c r="K618" s="57">
        <f>($G618+$I618)*THONG_TIN_CHUNG!B$15</f>
        <v>0</v>
      </c>
      <c r="L618" s="58">
        <v>0</v>
      </c>
      <c r="M618" s="59"/>
      <c r="N618" s="59"/>
    </row>
    <row r="619" spans="2:14" ht="96.75" customHeight="1">
      <c r="B619" s="28"/>
      <c r="C619" s="28"/>
      <c r="D619" s="28"/>
      <c r="E619" s="39"/>
      <c r="F619" s="28"/>
      <c r="G619" s="28"/>
      <c r="H619" s="28">
        <v>5</v>
      </c>
      <c r="I619" s="40">
        <f t="shared" si="6"/>
        <v>0</v>
      </c>
      <c r="J619" s="56">
        <f t="shared" si="7"/>
        <v>0</v>
      </c>
      <c r="K619" s="57">
        <f>($G619+$I619)*THONG_TIN_CHUNG!B$15</f>
        <v>0</v>
      </c>
      <c r="L619" s="58">
        <v>0</v>
      </c>
      <c r="M619" s="59"/>
      <c r="N619" s="59"/>
    </row>
    <row r="620" spans="2:14" ht="96.75" customHeight="1">
      <c r="B620" s="28"/>
      <c r="C620" s="28"/>
      <c r="D620" s="28"/>
      <c r="E620" s="39"/>
      <c r="F620" s="28"/>
      <c r="G620" s="28"/>
      <c r="H620" s="28">
        <v>5</v>
      </c>
      <c r="I620" s="40">
        <f t="shared" si="6"/>
        <v>0</v>
      </c>
      <c r="J620" s="56">
        <f t="shared" si="7"/>
        <v>0</v>
      </c>
      <c r="K620" s="57">
        <f>($G620+$I620)*THONG_TIN_CHUNG!B$15</f>
        <v>0</v>
      </c>
      <c r="L620" s="58">
        <v>0</v>
      </c>
      <c r="M620" s="59"/>
      <c r="N620" s="59"/>
    </row>
    <row r="621" spans="2:14" ht="96.75" customHeight="1">
      <c r="B621" s="28"/>
      <c r="C621" s="28"/>
      <c r="D621" s="28"/>
      <c r="E621" s="39"/>
      <c r="F621" s="28"/>
      <c r="G621" s="28"/>
      <c r="H621" s="28">
        <v>5</v>
      </c>
      <c r="I621" s="40">
        <f t="shared" si="6"/>
        <v>0</v>
      </c>
      <c r="J621" s="56">
        <f t="shared" si="7"/>
        <v>0</v>
      </c>
      <c r="K621" s="57">
        <f>($G621+$I621)*THONG_TIN_CHUNG!B$15</f>
        <v>0</v>
      </c>
      <c r="L621" s="58">
        <v>0</v>
      </c>
      <c r="M621" s="59"/>
      <c r="N621" s="59"/>
    </row>
    <row r="622" spans="2:14" ht="96.75" customHeight="1">
      <c r="B622" s="28"/>
      <c r="C622" s="28"/>
      <c r="D622" s="28"/>
      <c r="E622" s="39"/>
      <c r="F622" s="28"/>
      <c r="G622" s="28"/>
      <c r="H622" s="28">
        <v>5</v>
      </c>
      <c r="I622" s="40">
        <f t="shared" si="6"/>
        <v>0</v>
      </c>
      <c r="J622" s="56">
        <f t="shared" si="7"/>
        <v>0</v>
      </c>
      <c r="K622" s="57">
        <f>($G622+$I622)*THONG_TIN_CHUNG!B$15</f>
        <v>0</v>
      </c>
      <c r="L622" s="58">
        <v>0</v>
      </c>
      <c r="M622" s="59"/>
      <c r="N622" s="59"/>
    </row>
    <row r="623" spans="2:14" ht="96.75" customHeight="1">
      <c r="B623" s="28"/>
      <c r="C623" s="28"/>
      <c r="D623" s="28"/>
      <c r="E623" s="39"/>
      <c r="F623" s="28"/>
      <c r="G623" s="28"/>
      <c r="H623" s="28">
        <v>5</v>
      </c>
      <c r="I623" s="40">
        <f t="shared" si="6"/>
        <v>0</v>
      </c>
      <c r="J623" s="56">
        <f t="shared" si="7"/>
        <v>0</v>
      </c>
      <c r="K623" s="57">
        <f>($G623+$I623)*THONG_TIN_CHUNG!B$15</f>
        <v>0</v>
      </c>
      <c r="L623" s="58">
        <v>0</v>
      </c>
      <c r="M623" s="59"/>
      <c r="N623" s="59"/>
    </row>
    <row r="624" spans="2:14" ht="96.75" customHeight="1">
      <c r="B624" s="28"/>
      <c r="C624" s="28"/>
      <c r="D624" s="28"/>
      <c r="E624" s="39"/>
      <c r="F624" s="28"/>
      <c r="G624" s="28"/>
      <c r="H624" s="28">
        <v>5</v>
      </c>
      <c r="I624" s="40">
        <f t="shared" si="6"/>
        <v>0</v>
      </c>
      <c r="J624" s="56">
        <f t="shared" si="7"/>
        <v>0</v>
      </c>
      <c r="K624" s="57">
        <f>($G624+$I624)*THONG_TIN_CHUNG!B$15</f>
        <v>0</v>
      </c>
      <c r="L624" s="58">
        <v>0</v>
      </c>
      <c r="M624" s="59"/>
      <c r="N624" s="59"/>
    </row>
    <row r="625" spans="2:14" ht="96.75" customHeight="1">
      <c r="B625" s="28"/>
      <c r="C625" s="28"/>
      <c r="D625" s="28"/>
      <c r="E625" s="39"/>
      <c r="F625" s="28"/>
      <c r="G625" s="28"/>
      <c r="H625" s="28">
        <v>5</v>
      </c>
      <c r="I625" s="40">
        <f t="shared" si="6"/>
        <v>0</v>
      </c>
      <c r="J625" s="56">
        <f t="shared" si="7"/>
        <v>0</v>
      </c>
      <c r="K625" s="57">
        <f>($G625+$I625)*THONG_TIN_CHUNG!B$15</f>
        <v>0</v>
      </c>
      <c r="L625" s="58">
        <v>0</v>
      </c>
      <c r="M625" s="59"/>
      <c r="N625" s="59"/>
    </row>
    <row r="626" spans="2:14" ht="96.75" customHeight="1">
      <c r="B626" s="28"/>
      <c r="C626" s="28"/>
      <c r="D626" s="28"/>
      <c r="E626" s="39"/>
      <c r="F626" s="28"/>
      <c r="G626" s="28"/>
      <c r="H626" s="28">
        <v>5</v>
      </c>
      <c r="I626" s="40">
        <f t="shared" si="6"/>
        <v>0</v>
      </c>
      <c r="J626" s="56">
        <f t="shared" si="7"/>
        <v>0</v>
      </c>
      <c r="K626" s="57">
        <f>($G626+$I626)*THONG_TIN_CHUNG!B$15</f>
        <v>0</v>
      </c>
      <c r="L626" s="58">
        <v>0</v>
      </c>
      <c r="M626" s="59"/>
      <c r="N626" s="59"/>
    </row>
    <row r="627" spans="2:14" ht="96.75" customHeight="1">
      <c r="B627" s="28"/>
      <c r="C627" s="28"/>
      <c r="D627" s="28"/>
      <c r="E627" s="39"/>
      <c r="F627" s="28"/>
      <c r="G627" s="28"/>
      <c r="H627" s="28">
        <v>5</v>
      </c>
      <c r="I627" s="40">
        <f t="shared" si="6"/>
        <v>0</v>
      </c>
      <c r="J627" s="56">
        <f t="shared" si="7"/>
        <v>0</v>
      </c>
      <c r="K627" s="57">
        <f>($G627+$I627)*THONG_TIN_CHUNG!B$15</f>
        <v>0</v>
      </c>
      <c r="L627" s="58">
        <v>0</v>
      </c>
      <c r="M627" s="59"/>
      <c r="N627" s="59"/>
    </row>
    <row r="628" spans="2:14" ht="96.75" customHeight="1">
      <c r="B628" s="28"/>
      <c r="C628" s="28"/>
      <c r="D628" s="28"/>
      <c r="E628" s="39"/>
      <c r="F628" s="28"/>
      <c r="G628" s="28"/>
      <c r="H628" s="28">
        <v>5</v>
      </c>
      <c r="I628" s="40">
        <f t="shared" si="6"/>
        <v>0</v>
      </c>
      <c r="J628" s="56">
        <f t="shared" si="7"/>
        <v>0</v>
      </c>
      <c r="K628" s="57">
        <f>($G628+$I628)*THONG_TIN_CHUNG!B$15</f>
        <v>0</v>
      </c>
      <c r="L628" s="58">
        <v>0</v>
      </c>
      <c r="M628" s="59"/>
      <c r="N628" s="59"/>
    </row>
    <row r="629" spans="2:14" ht="96.75" customHeight="1">
      <c r="B629" s="28"/>
      <c r="C629" s="28"/>
      <c r="D629" s="28"/>
      <c r="E629" s="39"/>
      <c r="F629" s="28"/>
      <c r="G629" s="28"/>
      <c r="H629" s="28">
        <v>5</v>
      </c>
      <c r="I629" s="40">
        <f t="shared" si="6"/>
        <v>0</v>
      </c>
      <c r="J629" s="56">
        <f t="shared" si="7"/>
        <v>0</v>
      </c>
      <c r="K629" s="57">
        <f>($G629+$I629)*THONG_TIN_CHUNG!B$15</f>
        <v>0</v>
      </c>
      <c r="L629" s="58">
        <v>0</v>
      </c>
      <c r="M629" s="59"/>
      <c r="N629" s="59"/>
    </row>
    <row r="630" spans="2:14" ht="96.75" customHeight="1">
      <c r="B630" s="28"/>
      <c r="C630" s="28"/>
      <c r="D630" s="28"/>
      <c r="E630" s="39"/>
      <c r="F630" s="28"/>
      <c r="G630" s="28"/>
      <c r="H630" s="28">
        <v>5</v>
      </c>
      <c r="I630" s="40">
        <f t="shared" si="6"/>
        <v>0</v>
      </c>
      <c r="J630" s="56">
        <f t="shared" si="7"/>
        <v>0</v>
      </c>
      <c r="K630" s="57">
        <f>($G630+$I630)*THONG_TIN_CHUNG!B$15</f>
        <v>0</v>
      </c>
      <c r="L630" s="58">
        <v>0</v>
      </c>
      <c r="M630" s="59"/>
      <c r="N630" s="59"/>
    </row>
    <row r="631" spans="2:14" ht="96.75" customHeight="1">
      <c r="B631" s="28"/>
      <c r="C631" s="28"/>
      <c r="D631" s="28"/>
      <c r="E631" s="39"/>
      <c r="F631" s="28"/>
      <c r="G631" s="28"/>
      <c r="H631" s="28">
        <v>5</v>
      </c>
      <c r="I631" s="40">
        <f t="shared" si="6"/>
        <v>0</v>
      </c>
      <c r="J631" s="56">
        <f t="shared" si="7"/>
        <v>0</v>
      </c>
      <c r="K631" s="57">
        <f>($G631+$I631)*THONG_TIN_CHUNG!B$15</f>
        <v>0</v>
      </c>
      <c r="L631" s="58">
        <v>0</v>
      </c>
      <c r="M631" s="59"/>
      <c r="N631" s="59"/>
    </row>
    <row r="632" spans="2:14" ht="96.75" customHeight="1">
      <c r="B632" s="28"/>
      <c r="C632" s="28"/>
      <c r="D632" s="28"/>
      <c r="E632" s="39"/>
      <c r="F632" s="28"/>
      <c r="G632" s="28"/>
      <c r="H632" s="28">
        <v>5</v>
      </c>
      <c r="I632" s="40">
        <f t="shared" si="6"/>
        <v>0</v>
      </c>
      <c r="J632" s="56">
        <f t="shared" si="7"/>
        <v>0</v>
      </c>
      <c r="K632" s="57">
        <f>($G632+$I632)*THONG_TIN_CHUNG!B$15</f>
        <v>0</v>
      </c>
      <c r="L632" s="58">
        <v>0</v>
      </c>
      <c r="M632" s="59"/>
      <c r="N632" s="59"/>
    </row>
    <row r="633" spans="2:14" ht="96.75" customHeight="1">
      <c r="B633" s="28"/>
      <c r="C633" s="28"/>
      <c r="D633" s="28"/>
      <c r="E633" s="39"/>
      <c r="F633" s="28"/>
      <c r="G633" s="28"/>
      <c r="H633" s="28">
        <v>5</v>
      </c>
      <c r="I633" s="40">
        <f t="shared" si="6"/>
        <v>0</v>
      </c>
      <c r="J633" s="56">
        <f t="shared" si="7"/>
        <v>0</v>
      </c>
      <c r="K633" s="57">
        <f>($G633+$I633)*THONG_TIN_CHUNG!B$15</f>
        <v>0</v>
      </c>
      <c r="L633" s="58">
        <v>0</v>
      </c>
      <c r="M633" s="59"/>
      <c r="N633" s="59"/>
    </row>
    <row r="634" spans="2:14" ht="96.75" customHeight="1">
      <c r="B634" s="28"/>
      <c r="C634" s="28"/>
      <c r="D634" s="28"/>
      <c r="E634" s="39"/>
      <c r="F634" s="28"/>
      <c r="G634" s="28"/>
      <c r="H634" s="28">
        <v>5</v>
      </c>
      <c r="I634" s="40">
        <f t="shared" si="6"/>
        <v>0</v>
      </c>
      <c r="J634" s="56">
        <f t="shared" si="7"/>
        <v>0</v>
      </c>
      <c r="K634" s="57">
        <f>($G634+$I634)*THONG_TIN_CHUNG!B$15</f>
        <v>0</v>
      </c>
      <c r="L634" s="58">
        <v>0</v>
      </c>
      <c r="M634" s="59"/>
      <c r="N634" s="59"/>
    </row>
    <row r="635" spans="2:14" ht="96.75" customHeight="1">
      <c r="B635" s="28"/>
      <c r="C635" s="28"/>
      <c r="D635" s="28"/>
      <c r="E635" s="39"/>
      <c r="F635" s="28"/>
      <c r="G635" s="28"/>
      <c r="H635" s="28">
        <v>5</v>
      </c>
      <c r="I635" s="40">
        <f t="shared" si="6"/>
        <v>0</v>
      </c>
      <c r="J635" s="56">
        <f t="shared" si="7"/>
        <v>0</v>
      </c>
      <c r="K635" s="57">
        <f>($G635+$I635)*THONG_TIN_CHUNG!B$15</f>
        <v>0</v>
      </c>
      <c r="L635" s="58">
        <v>0</v>
      </c>
      <c r="M635" s="59"/>
      <c r="N635" s="59"/>
    </row>
    <row r="636" spans="2:14" ht="96.75" customHeight="1">
      <c r="B636" s="28"/>
      <c r="C636" s="28"/>
      <c r="D636" s="28"/>
      <c r="E636" s="39"/>
      <c r="F636" s="28"/>
      <c r="G636" s="28"/>
      <c r="H636" s="28">
        <v>5</v>
      </c>
      <c r="I636" s="40">
        <f t="shared" si="6"/>
        <v>0</v>
      </c>
      <c r="J636" s="56">
        <f t="shared" si="7"/>
        <v>0</v>
      </c>
      <c r="K636" s="57">
        <f>($G636+$I636)*THONG_TIN_CHUNG!B$15</f>
        <v>0</v>
      </c>
      <c r="L636" s="58">
        <v>0</v>
      </c>
      <c r="M636" s="59"/>
      <c r="N636" s="59"/>
    </row>
    <row r="637" spans="2:14" ht="96.75" customHeight="1">
      <c r="B637" s="28"/>
      <c r="C637" s="28"/>
      <c r="D637" s="28"/>
      <c r="E637" s="39"/>
      <c r="F637" s="28"/>
      <c r="G637" s="28"/>
      <c r="H637" s="28">
        <v>5</v>
      </c>
      <c r="I637" s="40">
        <f t="shared" si="6"/>
        <v>0</v>
      </c>
      <c r="J637" s="56">
        <f t="shared" si="7"/>
        <v>0</v>
      </c>
      <c r="K637" s="57">
        <f>($G637+$I637)*THONG_TIN_CHUNG!B$15</f>
        <v>0</v>
      </c>
      <c r="L637" s="58">
        <v>0</v>
      </c>
      <c r="M637" s="59"/>
      <c r="N637" s="59"/>
    </row>
    <row r="638" spans="2:14" ht="96.75" customHeight="1">
      <c r="B638" s="28"/>
      <c r="C638" s="28"/>
      <c r="D638" s="28"/>
      <c r="E638" s="39"/>
      <c r="F638" s="28"/>
      <c r="G638" s="28"/>
      <c r="H638" s="28">
        <v>5</v>
      </c>
      <c r="I638" s="40">
        <f t="shared" si="6"/>
        <v>0</v>
      </c>
      <c r="J638" s="56">
        <f t="shared" si="7"/>
        <v>0</v>
      </c>
      <c r="K638" s="57">
        <f>($G638+$I638)*THONG_TIN_CHUNG!B$15</f>
        <v>0</v>
      </c>
      <c r="L638" s="58">
        <v>0</v>
      </c>
      <c r="M638" s="59"/>
      <c r="N638" s="59"/>
    </row>
    <row r="639" spans="2:14" ht="96.75" customHeight="1">
      <c r="B639" s="28"/>
      <c r="C639" s="28"/>
      <c r="D639" s="28"/>
      <c r="E639" s="39"/>
      <c r="F639" s="28"/>
      <c r="G639" s="28"/>
      <c r="H639" s="28">
        <v>5</v>
      </c>
      <c r="I639" s="40">
        <f t="shared" si="6"/>
        <v>0</v>
      </c>
      <c r="J639" s="56">
        <f t="shared" si="7"/>
        <v>0</v>
      </c>
      <c r="K639" s="57">
        <f>($G639+$I639)*THONG_TIN_CHUNG!B$15</f>
        <v>0</v>
      </c>
      <c r="L639" s="58">
        <v>0</v>
      </c>
      <c r="M639" s="59"/>
      <c r="N639" s="59"/>
    </row>
    <row r="640" spans="2:14" ht="96.75" customHeight="1">
      <c r="B640" s="28"/>
      <c r="C640" s="28"/>
      <c r="D640" s="28"/>
      <c r="E640" s="39"/>
      <c r="F640" s="28"/>
      <c r="G640" s="28"/>
      <c r="H640" s="28">
        <v>5</v>
      </c>
      <c r="I640" s="40">
        <f t="shared" si="6"/>
        <v>0</v>
      </c>
      <c r="J640" s="56">
        <f t="shared" si="7"/>
        <v>0</v>
      </c>
      <c r="K640" s="57">
        <f>($G640+$I640)*THONG_TIN_CHUNG!B$15</f>
        <v>0</v>
      </c>
      <c r="L640" s="58">
        <v>0</v>
      </c>
      <c r="M640" s="59"/>
      <c r="N640" s="59"/>
    </row>
    <row r="641" spans="2:14" ht="96.75" customHeight="1">
      <c r="B641" s="28"/>
      <c r="C641" s="28"/>
      <c r="D641" s="28"/>
      <c r="E641" s="39"/>
      <c r="F641" s="28"/>
      <c r="G641" s="28"/>
      <c r="H641" s="28">
        <v>5</v>
      </c>
      <c r="I641" s="40">
        <f t="shared" si="6"/>
        <v>0</v>
      </c>
      <c r="J641" s="56">
        <f t="shared" si="7"/>
        <v>0</v>
      </c>
      <c r="K641" s="57">
        <f>($G641+$I641)*THONG_TIN_CHUNG!B$15</f>
        <v>0</v>
      </c>
      <c r="L641" s="58">
        <v>0</v>
      </c>
      <c r="M641" s="59"/>
      <c r="N641" s="59"/>
    </row>
    <row r="642" spans="2:14" ht="96.75" customHeight="1">
      <c r="B642" s="28"/>
      <c r="C642" s="28"/>
      <c r="D642" s="28"/>
      <c r="E642" s="39"/>
      <c r="F642" s="28"/>
      <c r="G642" s="28"/>
      <c r="H642" s="28">
        <v>5</v>
      </c>
      <c r="I642" s="40">
        <f t="shared" si="6"/>
        <v>0</v>
      </c>
      <c r="J642" s="56">
        <f t="shared" si="7"/>
        <v>0</v>
      </c>
      <c r="K642" s="57">
        <f>($G642+$I642)*THONG_TIN_CHUNG!B$15</f>
        <v>0</v>
      </c>
      <c r="L642" s="58">
        <v>0</v>
      </c>
      <c r="M642" s="59"/>
      <c r="N642" s="59"/>
    </row>
    <row r="643" spans="2:14" ht="96.75" customHeight="1">
      <c r="B643" s="28"/>
      <c r="C643" s="28"/>
      <c r="D643" s="28"/>
      <c r="E643" s="39"/>
      <c r="F643" s="28"/>
      <c r="G643" s="28"/>
      <c r="H643" s="28">
        <v>5</v>
      </c>
      <c r="I643" s="40">
        <f t="shared" si="6"/>
        <v>0</v>
      </c>
      <c r="J643" s="56">
        <f t="shared" si="7"/>
        <v>0</v>
      </c>
      <c r="K643" s="57">
        <f>($G643+$I643)*THONG_TIN_CHUNG!B$15</f>
        <v>0</v>
      </c>
      <c r="L643" s="58">
        <v>0</v>
      </c>
      <c r="M643" s="59"/>
      <c r="N643" s="59"/>
    </row>
    <row r="644" spans="2:14" ht="96.75" customHeight="1">
      <c r="B644" s="28"/>
      <c r="C644" s="28"/>
      <c r="D644" s="28"/>
      <c r="E644" s="39"/>
      <c r="F644" s="28"/>
      <c r="G644" s="28"/>
      <c r="H644" s="28">
        <v>5</v>
      </c>
      <c r="I644" s="40">
        <f t="shared" si="6"/>
        <v>0</v>
      </c>
      <c r="J644" s="56">
        <f t="shared" si="7"/>
        <v>0</v>
      </c>
      <c r="K644" s="57">
        <f>($G644+$I644)*THONG_TIN_CHUNG!B$15</f>
        <v>0</v>
      </c>
      <c r="L644" s="58">
        <v>0</v>
      </c>
      <c r="M644" s="59"/>
      <c r="N644" s="59"/>
    </row>
    <row r="645" spans="2:14" ht="96.75" customHeight="1">
      <c r="B645" s="28"/>
      <c r="C645" s="28"/>
      <c r="D645" s="28"/>
      <c r="E645" s="39"/>
      <c r="F645" s="28"/>
      <c r="G645" s="28"/>
      <c r="H645" s="28">
        <v>5</v>
      </c>
      <c r="I645" s="40">
        <f t="shared" si="6"/>
        <v>0</v>
      </c>
      <c r="J645" s="56">
        <f t="shared" si="7"/>
        <v>0</v>
      </c>
      <c r="K645" s="57">
        <f>($G645+$I645)*THONG_TIN_CHUNG!B$15</f>
        <v>0</v>
      </c>
      <c r="L645" s="58">
        <v>0</v>
      </c>
      <c r="M645" s="59"/>
      <c r="N645" s="59"/>
    </row>
    <row r="646" spans="2:14" ht="96.75" customHeight="1">
      <c r="B646" s="28"/>
      <c r="C646" s="28"/>
      <c r="D646" s="28"/>
      <c r="E646" s="39"/>
      <c r="F646" s="28"/>
      <c r="G646" s="28"/>
      <c r="H646" s="28">
        <v>5</v>
      </c>
      <c r="I646" s="40">
        <f t="shared" si="6"/>
        <v>0</v>
      </c>
      <c r="J646" s="56">
        <f t="shared" si="7"/>
        <v>0</v>
      </c>
      <c r="K646" s="57">
        <f>($G646+$I646)*THONG_TIN_CHUNG!B$15</f>
        <v>0</v>
      </c>
      <c r="L646" s="58">
        <v>0</v>
      </c>
      <c r="M646" s="59"/>
      <c r="N646" s="59"/>
    </row>
    <row r="647" spans="2:14" ht="96.75" customHeight="1">
      <c r="B647" s="28"/>
      <c r="C647" s="28"/>
      <c r="D647" s="28"/>
      <c r="E647" s="39"/>
      <c r="F647" s="28"/>
      <c r="G647" s="28"/>
      <c r="H647" s="28">
        <v>5</v>
      </c>
      <c r="I647" s="40">
        <f t="shared" si="6"/>
        <v>0</v>
      </c>
      <c r="J647" s="56">
        <f t="shared" si="7"/>
        <v>0</v>
      </c>
      <c r="K647" s="57">
        <f>($G647+$I647)*THONG_TIN_CHUNG!B$15</f>
        <v>0</v>
      </c>
      <c r="L647" s="58">
        <v>0</v>
      </c>
      <c r="M647" s="59"/>
      <c r="N647" s="59"/>
    </row>
    <row r="648" spans="2:14" ht="96.75" customHeight="1">
      <c r="B648" s="28"/>
      <c r="C648" s="28"/>
      <c r="D648" s="28"/>
      <c r="E648" s="39"/>
      <c r="F648" s="28"/>
      <c r="G648" s="28"/>
      <c r="H648" s="28">
        <v>5</v>
      </c>
      <c r="I648" s="40">
        <f t="shared" si="6"/>
        <v>0</v>
      </c>
      <c r="J648" s="56">
        <f t="shared" si="7"/>
        <v>0</v>
      </c>
      <c r="K648" s="57">
        <f>($G648+$I648)*THONG_TIN_CHUNG!B$15</f>
        <v>0</v>
      </c>
      <c r="L648" s="58">
        <v>0</v>
      </c>
      <c r="M648" s="59"/>
      <c r="N648" s="59"/>
    </row>
    <row r="649" spans="2:14" ht="96.75" customHeight="1">
      <c r="B649" s="28"/>
      <c r="C649" s="28"/>
      <c r="D649" s="28"/>
      <c r="E649" s="39"/>
      <c r="F649" s="28"/>
      <c r="G649" s="28"/>
      <c r="H649" s="28">
        <v>5</v>
      </c>
      <c r="I649" s="40">
        <f t="shared" si="6"/>
        <v>0</v>
      </c>
      <c r="J649" s="56">
        <f t="shared" si="7"/>
        <v>0</v>
      </c>
      <c r="K649" s="57">
        <f>($G649+$I649)*THONG_TIN_CHUNG!B$15</f>
        <v>0</v>
      </c>
      <c r="L649" s="58">
        <v>0</v>
      </c>
      <c r="M649" s="59"/>
      <c r="N649" s="59"/>
    </row>
    <row r="650" spans="2:14" ht="96.75" customHeight="1">
      <c r="B650" s="28"/>
      <c r="C650" s="28"/>
      <c r="D650" s="28"/>
      <c r="E650" s="39"/>
      <c r="F650" s="28"/>
      <c r="G650" s="28"/>
      <c r="H650" s="28">
        <v>5</v>
      </c>
      <c r="I650" s="40">
        <f t="shared" si="6"/>
        <v>0</v>
      </c>
      <c r="J650" s="56">
        <f t="shared" si="7"/>
        <v>0</v>
      </c>
      <c r="K650" s="57">
        <f>($G650+$I650)*THONG_TIN_CHUNG!B$15</f>
        <v>0</v>
      </c>
      <c r="L650" s="58">
        <v>0</v>
      </c>
      <c r="M650" s="59"/>
      <c r="N650" s="59"/>
    </row>
    <row r="651" spans="2:14" ht="96.75" customHeight="1">
      <c r="B651" s="28"/>
      <c r="C651" s="28"/>
      <c r="D651" s="28"/>
      <c r="E651" s="39"/>
      <c r="F651" s="28"/>
      <c r="G651" s="28"/>
      <c r="H651" s="28">
        <v>5</v>
      </c>
      <c r="I651" s="40">
        <f t="shared" si="6"/>
        <v>0</v>
      </c>
      <c r="J651" s="56">
        <f t="shared" si="7"/>
        <v>0</v>
      </c>
      <c r="K651" s="57">
        <f>($G651+$I651)*THONG_TIN_CHUNG!B$15</f>
        <v>0</v>
      </c>
      <c r="L651" s="58">
        <v>0</v>
      </c>
      <c r="M651" s="59"/>
      <c r="N651" s="59"/>
    </row>
    <row r="652" spans="2:14" ht="96.75" customHeight="1">
      <c r="B652" s="28"/>
      <c r="C652" s="28"/>
      <c r="D652" s="28"/>
      <c r="E652" s="39"/>
      <c r="F652" s="28"/>
      <c r="G652" s="28"/>
      <c r="H652" s="28">
        <v>5</v>
      </c>
      <c r="I652" s="40">
        <f t="shared" si="6"/>
        <v>0</v>
      </c>
      <c r="J652" s="56">
        <f t="shared" si="7"/>
        <v>0</v>
      </c>
      <c r="K652" s="57">
        <f>($G652+$I652)*THONG_TIN_CHUNG!B$15</f>
        <v>0</v>
      </c>
      <c r="L652" s="58">
        <v>0</v>
      </c>
      <c r="M652" s="59"/>
      <c r="N652" s="59"/>
    </row>
    <row r="653" spans="2:14" ht="96.75" customHeight="1">
      <c r="B653" s="28"/>
      <c r="C653" s="28"/>
      <c r="D653" s="28"/>
      <c r="E653" s="39"/>
      <c r="F653" s="28"/>
      <c r="G653" s="28"/>
      <c r="H653" s="28">
        <v>5</v>
      </c>
      <c r="I653" s="40">
        <f t="shared" si="6"/>
        <v>0</v>
      </c>
      <c r="J653" s="56">
        <f t="shared" si="7"/>
        <v>0</v>
      </c>
      <c r="K653" s="57">
        <f>($G653+$I653)*THONG_TIN_CHUNG!B$15</f>
        <v>0</v>
      </c>
      <c r="L653" s="58">
        <v>0</v>
      </c>
      <c r="M653" s="59"/>
      <c r="N653" s="59"/>
    </row>
    <row r="654" spans="2:14" ht="96.75" customHeight="1">
      <c r="B654" s="28"/>
      <c r="C654" s="28"/>
      <c r="D654" s="28"/>
      <c r="E654" s="39"/>
      <c r="F654" s="28"/>
      <c r="G654" s="28"/>
      <c r="H654" s="28">
        <v>5</v>
      </c>
      <c r="I654" s="40">
        <f t="shared" si="6"/>
        <v>0</v>
      </c>
      <c r="J654" s="56">
        <f t="shared" si="7"/>
        <v>0</v>
      </c>
      <c r="K654" s="57">
        <f>($G654+$I654)*THONG_TIN_CHUNG!B$15</f>
        <v>0</v>
      </c>
      <c r="L654" s="58">
        <v>0</v>
      </c>
      <c r="M654" s="59"/>
      <c r="N654" s="59"/>
    </row>
    <row r="655" spans="2:14" ht="96.75" customHeight="1">
      <c r="B655" s="28"/>
      <c r="C655" s="28"/>
      <c r="D655" s="28"/>
      <c r="E655" s="39"/>
      <c r="F655" s="28"/>
      <c r="G655" s="28"/>
      <c r="H655" s="28">
        <v>5</v>
      </c>
      <c r="I655" s="40">
        <f t="shared" si="6"/>
        <v>0</v>
      </c>
      <c r="J655" s="56">
        <f t="shared" si="7"/>
        <v>0</v>
      </c>
      <c r="K655" s="57">
        <f>($G655+$I655)*THONG_TIN_CHUNG!B$15</f>
        <v>0</v>
      </c>
      <c r="L655" s="58">
        <v>0</v>
      </c>
      <c r="M655" s="59"/>
      <c r="N655" s="59"/>
    </row>
    <row r="656" spans="2:14" ht="96.75" customHeight="1">
      <c r="B656" s="28"/>
      <c r="C656" s="28"/>
      <c r="D656" s="28"/>
      <c r="E656" s="39"/>
      <c r="F656" s="28"/>
      <c r="G656" s="28"/>
      <c r="H656" s="28">
        <v>5</v>
      </c>
      <c r="I656" s="40">
        <f t="shared" si="6"/>
        <v>0</v>
      </c>
      <c r="J656" s="56">
        <f t="shared" si="7"/>
        <v>0</v>
      </c>
      <c r="K656" s="57">
        <f>($G656+$I656)*THONG_TIN_CHUNG!B$15</f>
        <v>0</v>
      </c>
      <c r="L656" s="58">
        <v>0</v>
      </c>
      <c r="M656" s="59"/>
      <c r="N656" s="59"/>
    </row>
    <row r="657" spans="2:14" ht="96.75" customHeight="1">
      <c r="B657" s="28"/>
      <c r="C657" s="28"/>
      <c r="D657" s="28"/>
      <c r="E657" s="39"/>
      <c r="F657" s="28"/>
      <c r="G657" s="28"/>
      <c r="H657" s="28">
        <v>5</v>
      </c>
      <c r="I657" s="40">
        <f t="shared" si="6"/>
        <v>0</v>
      </c>
      <c r="J657" s="56">
        <f t="shared" si="7"/>
        <v>0</v>
      </c>
      <c r="K657" s="57">
        <f>($G657+$I657)*THONG_TIN_CHUNG!B$15</f>
        <v>0</v>
      </c>
      <c r="L657" s="58">
        <v>0</v>
      </c>
      <c r="M657" s="59"/>
      <c r="N657" s="59"/>
    </row>
    <row r="658" spans="2:14" ht="96.75" customHeight="1">
      <c r="B658" s="28"/>
      <c r="C658" s="28"/>
      <c r="D658" s="28"/>
      <c r="E658" s="39"/>
      <c r="F658" s="28"/>
      <c r="G658" s="28"/>
      <c r="H658" s="28">
        <v>5</v>
      </c>
      <c r="I658" s="40">
        <f t="shared" si="6"/>
        <v>0</v>
      </c>
      <c r="J658" s="56">
        <f t="shared" si="7"/>
        <v>0</v>
      </c>
      <c r="K658" s="57">
        <f>($G658+$I658)*THONG_TIN_CHUNG!B$15</f>
        <v>0</v>
      </c>
      <c r="L658" s="58">
        <v>0</v>
      </c>
      <c r="M658" s="59"/>
      <c r="N658" s="59"/>
    </row>
    <row r="659" spans="2:14" ht="96.75" customHeight="1">
      <c r="B659" s="28"/>
      <c r="C659" s="28"/>
      <c r="D659" s="28"/>
      <c r="E659" s="39"/>
      <c r="F659" s="28"/>
      <c r="G659" s="28"/>
      <c r="H659" s="28">
        <v>5</v>
      </c>
      <c r="I659" s="40">
        <f t="shared" si="6"/>
        <v>0</v>
      </c>
      <c r="J659" s="56">
        <f t="shared" si="7"/>
        <v>0</v>
      </c>
      <c r="K659" s="57">
        <f>($G659+$I659)*THONG_TIN_CHUNG!B$15</f>
        <v>0</v>
      </c>
      <c r="L659" s="58">
        <v>0</v>
      </c>
      <c r="M659" s="59"/>
      <c r="N659" s="59"/>
    </row>
    <row r="660" spans="2:14" ht="96.75" customHeight="1">
      <c r="B660" s="28"/>
      <c r="C660" s="28"/>
      <c r="D660" s="28"/>
      <c r="E660" s="39"/>
      <c r="F660" s="28"/>
      <c r="G660" s="28"/>
      <c r="H660" s="28">
        <v>5</v>
      </c>
      <c r="I660" s="40">
        <f t="shared" si="6"/>
        <v>0</v>
      </c>
      <c r="J660" s="56">
        <f t="shared" si="7"/>
        <v>0</v>
      </c>
      <c r="K660" s="57">
        <f>($G660+$I660)*THONG_TIN_CHUNG!B$15</f>
        <v>0</v>
      </c>
      <c r="L660" s="58">
        <v>0</v>
      </c>
      <c r="M660" s="59"/>
      <c r="N660" s="59"/>
    </row>
    <row r="661" spans="2:14" ht="96.75" customHeight="1">
      <c r="B661" s="28"/>
      <c r="C661" s="28"/>
      <c r="D661" s="28"/>
      <c r="E661" s="39"/>
      <c r="F661" s="28"/>
      <c r="G661" s="28"/>
      <c r="H661" s="28">
        <v>5</v>
      </c>
      <c r="I661" s="40">
        <f t="shared" si="6"/>
        <v>0</v>
      </c>
      <c r="J661" s="56">
        <f t="shared" si="7"/>
        <v>0</v>
      </c>
      <c r="K661" s="57">
        <f>($G661+$I661)*THONG_TIN_CHUNG!B$15</f>
        <v>0</v>
      </c>
      <c r="L661" s="58">
        <v>0</v>
      </c>
      <c r="M661" s="59"/>
      <c r="N661" s="59"/>
    </row>
    <row r="662" spans="2:14" ht="96.75" customHeight="1">
      <c r="B662" s="28"/>
      <c r="C662" s="28"/>
      <c r="D662" s="28"/>
      <c r="E662" s="39"/>
      <c r="F662" s="28"/>
      <c r="G662" s="28"/>
      <c r="H662" s="28">
        <v>5</v>
      </c>
      <c r="I662" s="40">
        <f t="shared" si="6"/>
        <v>0</v>
      </c>
      <c r="J662" s="56">
        <f t="shared" si="7"/>
        <v>0</v>
      </c>
      <c r="K662" s="57">
        <f>($G662+$I662)*THONG_TIN_CHUNG!B$15</f>
        <v>0</v>
      </c>
      <c r="L662" s="58">
        <v>0</v>
      </c>
      <c r="M662" s="59"/>
      <c r="N662" s="59"/>
    </row>
    <row r="663" spans="2:14" ht="96.75" customHeight="1">
      <c r="B663" s="28"/>
      <c r="C663" s="28"/>
      <c r="D663" s="28"/>
      <c r="E663" s="39"/>
      <c r="F663" s="28"/>
      <c r="G663" s="28"/>
      <c r="H663" s="28">
        <v>5</v>
      </c>
      <c r="I663" s="40">
        <f t="shared" si="6"/>
        <v>0</v>
      </c>
      <c r="J663" s="56">
        <f t="shared" si="7"/>
        <v>0</v>
      </c>
      <c r="K663" s="57">
        <f>($G663+$I663)*THONG_TIN_CHUNG!B$15</f>
        <v>0</v>
      </c>
      <c r="L663" s="58">
        <v>0</v>
      </c>
      <c r="M663" s="59"/>
      <c r="N663" s="59"/>
    </row>
    <row r="664" spans="2:14" ht="96.75" customHeight="1">
      <c r="B664" s="28"/>
      <c r="C664" s="28"/>
      <c r="D664" s="28"/>
      <c r="E664" s="39"/>
      <c r="F664" s="28"/>
      <c r="G664" s="28"/>
      <c r="H664" s="28">
        <v>5</v>
      </c>
      <c r="I664" s="40">
        <f t="shared" si="6"/>
        <v>0</v>
      </c>
      <c r="J664" s="56">
        <f t="shared" si="7"/>
        <v>0</v>
      </c>
      <c r="K664" s="57">
        <f>($G664+$I664)*THONG_TIN_CHUNG!B$15</f>
        <v>0</v>
      </c>
      <c r="L664" s="58">
        <v>0</v>
      </c>
      <c r="M664" s="59"/>
      <c r="N664" s="59"/>
    </row>
    <row r="665" spans="2:14" ht="96.75" customHeight="1">
      <c r="B665" s="28"/>
      <c r="C665" s="28"/>
      <c r="D665" s="28"/>
      <c r="E665" s="39"/>
      <c r="F665" s="28"/>
      <c r="G665" s="28"/>
      <c r="H665" s="28">
        <v>5</v>
      </c>
      <c r="I665" s="40">
        <f t="shared" si="6"/>
        <v>0</v>
      </c>
      <c r="J665" s="56">
        <f t="shared" si="7"/>
        <v>0</v>
      </c>
      <c r="K665" s="57">
        <f>($G665+$I665)*THONG_TIN_CHUNG!B$15</f>
        <v>0</v>
      </c>
      <c r="L665" s="58">
        <v>0</v>
      </c>
      <c r="M665" s="59"/>
      <c r="N665" s="59"/>
    </row>
    <row r="666" spans="2:14" ht="96.75" customHeight="1">
      <c r="B666" s="28"/>
      <c r="C666" s="28"/>
      <c r="D666" s="28"/>
      <c r="E666" s="39"/>
      <c r="F666" s="28"/>
      <c r="G666" s="28"/>
      <c r="H666" s="28">
        <v>5</v>
      </c>
      <c r="I666" s="40">
        <f t="shared" si="6"/>
        <v>0</v>
      </c>
      <c r="J666" s="56">
        <f t="shared" si="7"/>
        <v>0</v>
      </c>
      <c r="K666" s="57">
        <f>($G666+$I666)*THONG_TIN_CHUNG!B$15</f>
        <v>0</v>
      </c>
      <c r="L666" s="58">
        <v>0</v>
      </c>
      <c r="M666" s="59"/>
      <c r="N666" s="59"/>
    </row>
    <row r="667" spans="2:14" ht="96.75" customHeight="1">
      <c r="B667" s="28"/>
      <c r="C667" s="28"/>
      <c r="D667" s="28"/>
      <c r="E667" s="39"/>
      <c r="F667" s="28"/>
      <c r="G667" s="28"/>
      <c r="H667" s="28">
        <v>5</v>
      </c>
      <c r="I667" s="40">
        <f t="shared" si="6"/>
        <v>0</v>
      </c>
      <c r="J667" s="56">
        <f t="shared" si="7"/>
        <v>0</v>
      </c>
      <c r="K667" s="57">
        <f>($G667+$I667)*THONG_TIN_CHUNG!B$15</f>
        <v>0</v>
      </c>
      <c r="L667" s="58">
        <v>0</v>
      </c>
      <c r="M667" s="59"/>
      <c r="N667" s="59"/>
    </row>
    <row r="668" spans="2:14" ht="96.75" customHeight="1">
      <c r="B668" s="28"/>
      <c r="C668" s="28"/>
      <c r="D668" s="28"/>
      <c r="E668" s="39"/>
      <c r="F668" s="28"/>
      <c r="G668" s="28"/>
      <c r="H668" s="28">
        <v>5</v>
      </c>
      <c r="I668" s="40">
        <f t="shared" si="6"/>
        <v>0</v>
      </c>
      <c r="J668" s="56">
        <f t="shared" si="7"/>
        <v>0</v>
      </c>
      <c r="K668" s="57">
        <f>($G668+$I668)*THONG_TIN_CHUNG!B$15</f>
        <v>0</v>
      </c>
      <c r="L668" s="58">
        <v>0</v>
      </c>
      <c r="M668" s="59"/>
      <c r="N668" s="59"/>
    </row>
    <row r="669" spans="2:14" ht="96.75" customHeight="1">
      <c r="B669" s="28"/>
      <c r="C669" s="28"/>
      <c r="D669" s="28"/>
      <c r="E669" s="39"/>
      <c r="F669" s="28"/>
      <c r="G669" s="28"/>
      <c r="H669" s="28">
        <v>5</v>
      </c>
      <c r="I669" s="40">
        <f t="shared" si="6"/>
        <v>0</v>
      </c>
      <c r="J669" s="56">
        <f t="shared" si="7"/>
        <v>0</v>
      </c>
      <c r="K669" s="57">
        <f>($G669+$I669)*THONG_TIN_CHUNG!B$15</f>
        <v>0</v>
      </c>
      <c r="L669" s="58">
        <v>0</v>
      </c>
      <c r="M669" s="59"/>
      <c r="N669" s="59"/>
    </row>
    <row r="670" spans="2:14" ht="96.75" customHeight="1">
      <c r="B670" s="28"/>
      <c r="C670" s="28"/>
      <c r="D670" s="28"/>
      <c r="E670" s="39"/>
      <c r="F670" s="28"/>
      <c r="G670" s="28"/>
      <c r="H670" s="28">
        <v>5</v>
      </c>
      <c r="I670" s="40">
        <f t="shared" si="6"/>
        <v>0</v>
      </c>
      <c r="J670" s="56">
        <f t="shared" si="7"/>
        <v>0</v>
      </c>
      <c r="K670" s="57">
        <f>($G670+$I670)*THONG_TIN_CHUNG!B$15</f>
        <v>0</v>
      </c>
      <c r="L670" s="58">
        <v>0</v>
      </c>
      <c r="M670" s="59"/>
      <c r="N670" s="59"/>
    </row>
    <row r="671" spans="2:14" ht="96.75" customHeight="1">
      <c r="B671" s="28"/>
      <c r="C671" s="28"/>
      <c r="D671" s="28"/>
      <c r="E671" s="39"/>
      <c r="F671" s="28"/>
      <c r="G671" s="28"/>
      <c r="H671" s="28">
        <v>5</v>
      </c>
      <c r="I671" s="40">
        <f t="shared" si="6"/>
        <v>0</v>
      </c>
      <c r="J671" s="56">
        <f t="shared" si="7"/>
        <v>0</v>
      </c>
      <c r="K671" s="57">
        <f>($G671+$I671)*THONG_TIN_CHUNG!B$15</f>
        <v>0</v>
      </c>
      <c r="L671" s="58">
        <v>0</v>
      </c>
      <c r="M671" s="59"/>
      <c r="N671" s="59"/>
    </row>
    <row r="672" spans="2:14" ht="96.75" customHeight="1">
      <c r="B672" s="28"/>
      <c r="C672" s="28"/>
      <c r="D672" s="28"/>
      <c r="E672" s="39"/>
      <c r="F672" s="28"/>
      <c r="G672" s="28"/>
      <c r="H672" s="28">
        <v>5</v>
      </c>
      <c r="I672" s="40">
        <f t="shared" si="6"/>
        <v>0</v>
      </c>
      <c r="J672" s="56">
        <f t="shared" si="7"/>
        <v>0</v>
      </c>
      <c r="K672" s="57">
        <f>($G672+$I672)*THONG_TIN_CHUNG!B$15</f>
        <v>0</v>
      </c>
      <c r="L672" s="58">
        <v>0</v>
      </c>
      <c r="M672" s="59"/>
      <c r="N672" s="59"/>
    </row>
    <row r="673" spans="2:14" ht="96.75" customHeight="1">
      <c r="B673" s="28"/>
      <c r="C673" s="28"/>
      <c r="D673" s="28"/>
      <c r="E673" s="39"/>
      <c r="F673" s="28"/>
      <c r="G673" s="28"/>
      <c r="H673" s="28">
        <v>5</v>
      </c>
      <c r="I673" s="40">
        <f t="shared" si="6"/>
        <v>0</v>
      </c>
      <c r="J673" s="56">
        <f t="shared" si="7"/>
        <v>0</v>
      </c>
      <c r="K673" s="57">
        <f>($G673+$I673)*THONG_TIN_CHUNG!B$15</f>
        <v>0</v>
      </c>
      <c r="L673" s="58">
        <v>0</v>
      </c>
      <c r="M673" s="59"/>
      <c r="N673" s="59"/>
    </row>
    <row r="674" spans="2:14" ht="96.75" customHeight="1">
      <c r="B674" s="28"/>
      <c r="C674" s="28"/>
      <c r="D674" s="28"/>
      <c r="E674" s="39"/>
      <c r="F674" s="28"/>
      <c r="G674" s="28"/>
      <c r="H674" s="28">
        <v>5</v>
      </c>
      <c r="I674" s="40">
        <f t="shared" si="6"/>
        <v>0</v>
      </c>
      <c r="J674" s="56">
        <f t="shared" si="7"/>
        <v>0</v>
      </c>
      <c r="K674" s="57">
        <f>($G674+$I674)*THONG_TIN_CHUNG!B$15</f>
        <v>0</v>
      </c>
      <c r="L674" s="58">
        <v>0</v>
      </c>
      <c r="M674" s="59"/>
      <c r="N674" s="59"/>
    </row>
    <row r="675" spans="2:14" ht="96.75" customHeight="1">
      <c r="B675" s="28"/>
      <c r="C675" s="28"/>
      <c r="D675" s="28"/>
      <c r="E675" s="39"/>
      <c r="F675" s="28"/>
      <c r="G675" s="28"/>
      <c r="H675" s="28">
        <v>5</v>
      </c>
      <c r="I675" s="40">
        <f t="shared" si="6"/>
        <v>0</v>
      </c>
      <c r="J675" s="56">
        <f t="shared" si="7"/>
        <v>0</v>
      </c>
      <c r="K675" s="57">
        <f>($G675+$I675)*THONG_TIN_CHUNG!B$15</f>
        <v>0</v>
      </c>
      <c r="L675" s="58">
        <v>0</v>
      </c>
      <c r="M675" s="59"/>
      <c r="N675" s="59"/>
    </row>
    <row r="676" spans="2:14" ht="96.75" customHeight="1">
      <c r="B676" s="28"/>
      <c r="C676" s="28"/>
      <c r="D676" s="28"/>
      <c r="E676" s="39"/>
      <c r="F676" s="28"/>
      <c r="G676" s="28"/>
      <c r="H676" s="28">
        <v>5</v>
      </c>
      <c r="I676" s="40">
        <f t="shared" si="6"/>
        <v>0</v>
      </c>
      <c r="J676" s="56">
        <f t="shared" si="7"/>
        <v>0</v>
      </c>
      <c r="K676" s="57">
        <f>($G676+$I676)*THONG_TIN_CHUNG!B$15</f>
        <v>0</v>
      </c>
      <c r="L676" s="58">
        <v>0</v>
      </c>
      <c r="M676" s="59"/>
      <c r="N676" s="59"/>
    </row>
    <row r="677" spans="2:14" ht="96.75" customHeight="1">
      <c r="B677" s="28"/>
      <c r="C677" s="28"/>
      <c r="D677" s="28"/>
      <c r="E677" s="39"/>
      <c r="F677" s="28"/>
      <c r="G677" s="28"/>
      <c r="H677" s="28">
        <v>5</v>
      </c>
      <c r="I677" s="40">
        <f t="shared" si="6"/>
        <v>0</v>
      </c>
      <c r="J677" s="56">
        <f t="shared" si="7"/>
        <v>0</v>
      </c>
      <c r="K677" s="57">
        <f>($G677+$I677)*THONG_TIN_CHUNG!B$15</f>
        <v>0</v>
      </c>
      <c r="L677" s="58">
        <v>0</v>
      </c>
      <c r="M677" s="59"/>
      <c r="N677" s="59"/>
    </row>
    <row r="678" spans="2:14" ht="96.75" customHeight="1">
      <c r="B678" s="28"/>
      <c r="C678" s="28"/>
      <c r="D678" s="28"/>
      <c r="E678" s="39"/>
      <c r="F678" s="28"/>
      <c r="G678" s="28"/>
      <c r="H678" s="28">
        <v>5</v>
      </c>
      <c r="I678" s="40">
        <f t="shared" si="6"/>
        <v>0</v>
      </c>
      <c r="J678" s="56">
        <f t="shared" si="7"/>
        <v>0</v>
      </c>
      <c r="K678" s="57">
        <f>($G678+$I678)*THONG_TIN_CHUNG!B$15</f>
        <v>0</v>
      </c>
      <c r="L678" s="58">
        <v>0</v>
      </c>
      <c r="M678" s="59"/>
      <c r="N678" s="59"/>
    </row>
    <row r="679" spans="2:14" ht="96.75" customHeight="1">
      <c r="B679" s="28"/>
      <c r="C679" s="28"/>
      <c r="D679" s="28"/>
      <c r="E679" s="39"/>
      <c r="F679" s="28"/>
      <c r="G679" s="28"/>
      <c r="H679" s="28">
        <v>5</v>
      </c>
      <c r="I679" s="40">
        <f t="shared" si="6"/>
        <v>0</v>
      </c>
      <c r="J679" s="56">
        <f t="shared" si="7"/>
        <v>0</v>
      </c>
      <c r="K679" s="57">
        <f>($G679+$I679)*THONG_TIN_CHUNG!B$15</f>
        <v>0</v>
      </c>
      <c r="L679" s="58">
        <v>0</v>
      </c>
      <c r="M679" s="59"/>
      <c r="N679" s="59"/>
    </row>
    <row r="680" spans="2:14" ht="96.75" customHeight="1">
      <c r="B680" s="28"/>
      <c r="C680" s="28"/>
      <c r="D680" s="28"/>
      <c r="E680" s="39"/>
      <c r="F680" s="28"/>
      <c r="G680" s="28"/>
      <c r="H680" s="28">
        <v>5</v>
      </c>
      <c r="I680" s="40">
        <f t="shared" si="6"/>
        <v>0</v>
      </c>
      <c r="J680" s="56">
        <f t="shared" si="7"/>
        <v>0</v>
      </c>
      <c r="K680" s="57">
        <f>($G680+$I680)*THONG_TIN_CHUNG!B$15</f>
        <v>0</v>
      </c>
      <c r="L680" s="58">
        <v>0</v>
      </c>
      <c r="M680" s="59"/>
      <c r="N680" s="59"/>
    </row>
    <row r="681" spans="2:14" ht="96.75" customHeight="1">
      <c r="B681" s="28"/>
      <c r="C681" s="28"/>
      <c r="D681" s="28"/>
      <c r="E681" s="39"/>
      <c r="F681" s="28"/>
      <c r="G681" s="28"/>
      <c r="H681" s="28">
        <v>5</v>
      </c>
      <c r="I681" s="40">
        <f t="shared" si="6"/>
        <v>0</v>
      </c>
      <c r="J681" s="56">
        <f t="shared" si="7"/>
        <v>0</v>
      </c>
      <c r="K681" s="57">
        <f>($G681+$I681)*THONG_TIN_CHUNG!B$15</f>
        <v>0</v>
      </c>
      <c r="L681" s="58">
        <v>0</v>
      </c>
      <c r="M681" s="59"/>
      <c r="N681" s="59"/>
    </row>
    <row r="682" spans="2:14" ht="96.75" customHeight="1">
      <c r="B682" s="28"/>
      <c r="C682" s="28"/>
      <c r="D682" s="28"/>
      <c r="E682" s="39"/>
      <c r="F682" s="28"/>
      <c r="G682" s="28"/>
      <c r="H682" s="28">
        <v>5</v>
      </c>
      <c r="I682" s="40">
        <f t="shared" si="6"/>
        <v>0</v>
      </c>
      <c r="J682" s="56">
        <f t="shared" si="7"/>
        <v>0</v>
      </c>
      <c r="K682" s="57">
        <f>($G682+$I682)*THONG_TIN_CHUNG!B$15</f>
        <v>0</v>
      </c>
      <c r="L682" s="58">
        <v>0</v>
      </c>
      <c r="M682" s="59"/>
      <c r="N682" s="59"/>
    </row>
    <row r="683" spans="2:14" ht="96.75" customHeight="1">
      <c r="B683" s="28"/>
      <c r="C683" s="28"/>
      <c r="D683" s="28"/>
      <c r="E683" s="39"/>
      <c r="F683" s="28"/>
      <c r="G683" s="28"/>
      <c r="H683" s="28">
        <v>5</v>
      </c>
      <c r="I683" s="40">
        <f t="shared" si="6"/>
        <v>0</v>
      </c>
      <c r="J683" s="56">
        <f t="shared" si="7"/>
        <v>0</v>
      </c>
      <c r="K683" s="57">
        <f>($G683+$I683)*THONG_TIN_CHUNG!B$15</f>
        <v>0</v>
      </c>
      <c r="L683" s="58">
        <v>0</v>
      </c>
      <c r="M683" s="59"/>
      <c r="N683" s="59"/>
    </row>
    <row r="684" spans="2:14" ht="96.75" customHeight="1">
      <c r="B684" s="28"/>
      <c r="C684" s="28"/>
      <c r="D684" s="28"/>
      <c r="E684" s="39"/>
      <c r="F684" s="28"/>
      <c r="G684" s="28"/>
      <c r="H684" s="28">
        <v>5</v>
      </c>
      <c r="I684" s="40">
        <f t="shared" si="6"/>
        <v>0</v>
      </c>
      <c r="J684" s="56">
        <f t="shared" si="7"/>
        <v>0</v>
      </c>
      <c r="K684" s="57">
        <f>($G684+$I684)*THONG_TIN_CHUNG!B$15</f>
        <v>0</v>
      </c>
      <c r="L684" s="58">
        <v>0</v>
      </c>
      <c r="M684" s="59"/>
      <c r="N684" s="59"/>
    </row>
    <row r="685" spans="2:14" ht="96.75" customHeight="1">
      <c r="B685" s="28"/>
      <c r="C685" s="28"/>
      <c r="D685" s="28"/>
      <c r="E685" s="39"/>
      <c r="F685" s="28"/>
      <c r="G685" s="28"/>
      <c r="H685" s="28">
        <v>5</v>
      </c>
      <c r="I685" s="40">
        <f t="shared" si="6"/>
        <v>0</v>
      </c>
      <c r="J685" s="56">
        <f t="shared" si="7"/>
        <v>0</v>
      </c>
      <c r="K685" s="57">
        <f>($G685+$I685)*THONG_TIN_CHUNG!B$15</f>
        <v>0</v>
      </c>
      <c r="L685" s="58">
        <v>0</v>
      </c>
      <c r="M685" s="59"/>
      <c r="N685" s="59"/>
    </row>
    <row r="686" spans="2:14" ht="96.75" customHeight="1">
      <c r="B686" s="28"/>
      <c r="C686" s="28"/>
      <c r="D686" s="28"/>
      <c r="E686" s="39"/>
      <c r="F686" s="28"/>
      <c r="G686" s="28"/>
      <c r="H686" s="28">
        <v>5</v>
      </c>
      <c r="I686" s="40">
        <f t="shared" si="6"/>
        <v>0</v>
      </c>
      <c r="J686" s="56">
        <f t="shared" si="7"/>
        <v>0</v>
      </c>
      <c r="K686" s="57">
        <f>($G686+$I686)*THONG_TIN_CHUNG!B$15</f>
        <v>0</v>
      </c>
      <c r="L686" s="58">
        <v>0</v>
      </c>
      <c r="M686" s="59"/>
      <c r="N686" s="59"/>
    </row>
    <row r="687" spans="2:14" ht="96.75" customHeight="1">
      <c r="B687" s="28"/>
      <c r="C687" s="28"/>
      <c r="D687" s="28"/>
      <c r="E687" s="39"/>
      <c r="F687" s="28"/>
      <c r="G687" s="28"/>
      <c r="H687" s="28">
        <v>5</v>
      </c>
      <c r="I687" s="40">
        <f t="shared" si="6"/>
        <v>0</v>
      </c>
      <c r="J687" s="56">
        <f t="shared" si="7"/>
        <v>0</v>
      </c>
      <c r="K687" s="57">
        <f>($G687+$I687)*THONG_TIN_CHUNG!B$15</f>
        <v>0</v>
      </c>
      <c r="L687" s="58">
        <v>0</v>
      </c>
      <c r="M687" s="59"/>
      <c r="N687" s="59"/>
    </row>
    <row r="688" spans="2:14" ht="96.75" customHeight="1">
      <c r="B688" s="28"/>
      <c r="C688" s="28"/>
      <c r="D688" s="28"/>
      <c r="E688" s="39"/>
      <c r="F688" s="28"/>
      <c r="G688" s="28"/>
      <c r="H688" s="28">
        <v>5</v>
      </c>
      <c r="I688" s="40">
        <f t="shared" si="6"/>
        <v>0</v>
      </c>
      <c r="J688" s="56">
        <f t="shared" si="7"/>
        <v>0</v>
      </c>
      <c r="K688" s="57">
        <f>($G688+$I688)*THONG_TIN_CHUNG!B$15</f>
        <v>0</v>
      </c>
      <c r="L688" s="58">
        <v>0</v>
      </c>
      <c r="M688" s="59"/>
      <c r="N688" s="59"/>
    </row>
    <row r="689" spans="2:14" ht="96.75" customHeight="1">
      <c r="B689" s="28"/>
      <c r="C689" s="28"/>
      <c r="D689" s="28"/>
      <c r="E689" s="39"/>
      <c r="F689" s="28"/>
      <c r="G689" s="28"/>
      <c r="H689" s="28">
        <v>5</v>
      </c>
      <c r="I689" s="40">
        <f t="shared" si="6"/>
        <v>0</v>
      </c>
      <c r="J689" s="56">
        <f t="shared" si="7"/>
        <v>0</v>
      </c>
      <c r="K689" s="57">
        <f>($G689+$I689)*THONG_TIN_CHUNG!B$15</f>
        <v>0</v>
      </c>
      <c r="L689" s="58">
        <v>0</v>
      </c>
      <c r="M689" s="59"/>
      <c r="N689" s="59"/>
    </row>
    <row r="690" spans="2:14" ht="96.75" customHeight="1">
      <c r="B690" s="28"/>
      <c r="C690" s="28"/>
      <c r="D690" s="28"/>
      <c r="E690" s="39"/>
      <c r="F690" s="28"/>
      <c r="G690" s="28"/>
      <c r="H690" s="28">
        <v>5</v>
      </c>
      <c r="I690" s="40">
        <f t="shared" si="6"/>
        <v>0</v>
      </c>
      <c r="J690" s="56">
        <f t="shared" si="7"/>
        <v>0</v>
      </c>
      <c r="K690" s="57">
        <f>($G690+$I690)*THONG_TIN_CHUNG!B$15</f>
        <v>0</v>
      </c>
      <c r="L690" s="58">
        <v>0</v>
      </c>
      <c r="M690" s="59"/>
      <c r="N690" s="59"/>
    </row>
    <row r="691" spans="2:14" ht="96.75" customHeight="1">
      <c r="B691" s="28"/>
      <c r="C691" s="28"/>
      <c r="D691" s="28"/>
      <c r="E691" s="39"/>
      <c r="F691" s="28"/>
      <c r="G691" s="28"/>
      <c r="H691" s="28">
        <v>5</v>
      </c>
      <c r="I691" s="40">
        <f t="shared" si="6"/>
        <v>0</v>
      </c>
      <c r="J691" s="56">
        <f t="shared" si="7"/>
        <v>0</v>
      </c>
      <c r="K691" s="57">
        <f>($G691+$I691)*THONG_TIN_CHUNG!B$15</f>
        <v>0</v>
      </c>
      <c r="L691" s="58">
        <v>0</v>
      </c>
      <c r="M691" s="59"/>
      <c r="N691" s="59"/>
    </row>
    <row r="692" spans="2:14" ht="96.75" customHeight="1">
      <c r="B692" s="28"/>
      <c r="C692" s="28"/>
      <c r="D692" s="28"/>
      <c r="E692" s="39"/>
      <c r="F692" s="28"/>
      <c r="G692" s="28"/>
      <c r="H692" s="28">
        <v>5</v>
      </c>
      <c r="I692" s="40">
        <f t="shared" si="6"/>
        <v>0</v>
      </c>
      <c r="J692" s="56">
        <f t="shared" si="7"/>
        <v>0</v>
      </c>
      <c r="K692" s="57">
        <f>($G692+$I692)*THONG_TIN_CHUNG!B$15</f>
        <v>0</v>
      </c>
      <c r="L692" s="58">
        <v>0</v>
      </c>
      <c r="M692" s="59"/>
      <c r="N692" s="59"/>
    </row>
    <row r="693" spans="2:14" ht="96.75" customHeight="1">
      <c r="B693" s="28"/>
      <c r="C693" s="28"/>
      <c r="D693" s="28"/>
      <c r="E693" s="39"/>
      <c r="F693" s="28"/>
      <c r="G693" s="28"/>
      <c r="H693" s="28">
        <v>5</v>
      </c>
      <c r="I693" s="40">
        <f t="shared" si="6"/>
        <v>0</v>
      </c>
      <c r="J693" s="56">
        <f t="shared" si="7"/>
        <v>0</v>
      </c>
      <c r="K693" s="57">
        <f>($G693+$I693)*THONG_TIN_CHUNG!B$15</f>
        <v>0</v>
      </c>
      <c r="L693" s="58">
        <v>0</v>
      </c>
      <c r="M693" s="59"/>
      <c r="N693" s="59"/>
    </row>
    <row r="694" spans="2:14" ht="96.75" customHeight="1">
      <c r="B694" s="28"/>
      <c r="C694" s="28"/>
      <c r="D694" s="28"/>
      <c r="E694" s="39"/>
      <c r="F694" s="28"/>
      <c r="G694" s="28"/>
      <c r="H694" s="28">
        <v>5</v>
      </c>
      <c r="I694" s="40">
        <f t="shared" si="6"/>
        <v>0</v>
      </c>
      <c r="J694" s="56">
        <f t="shared" si="7"/>
        <v>0</v>
      </c>
      <c r="K694" s="57">
        <f>($G694+$I694)*THONG_TIN_CHUNG!B$15</f>
        <v>0</v>
      </c>
      <c r="L694" s="58">
        <v>0</v>
      </c>
      <c r="M694" s="59"/>
      <c r="N694" s="59"/>
    </row>
    <row r="695" spans="2:14" ht="96.75" customHeight="1">
      <c r="B695" s="28"/>
      <c r="C695" s="28"/>
      <c r="D695" s="28"/>
      <c r="E695" s="39"/>
      <c r="F695" s="28"/>
      <c r="G695" s="28"/>
      <c r="H695" s="28">
        <v>5</v>
      </c>
      <c r="I695" s="40">
        <f t="shared" si="6"/>
        <v>0</v>
      </c>
      <c r="J695" s="56">
        <f t="shared" si="7"/>
        <v>0</v>
      </c>
      <c r="K695" s="57">
        <f>($G695+$I695)*THONG_TIN_CHUNG!B$15</f>
        <v>0</v>
      </c>
      <c r="L695" s="58">
        <v>0</v>
      </c>
      <c r="M695" s="59"/>
      <c r="N695" s="59"/>
    </row>
    <row r="696" spans="2:14" ht="96.75" customHeight="1">
      <c r="B696" s="28"/>
      <c r="C696" s="28"/>
      <c r="D696" s="28"/>
      <c r="E696" s="39"/>
      <c r="F696" s="28"/>
      <c r="G696" s="28"/>
      <c r="H696" s="28">
        <v>5</v>
      </c>
      <c r="I696" s="40">
        <f t="shared" si="6"/>
        <v>0</v>
      </c>
      <c r="J696" s="56">
        <f t="shared" si="7"/>
        <v>0</v>
      </c>
      <c r="K696" s="57">
        <f>($G696+$I696)*THONG_TIN_CHUNG!B$15</f>
        <v>0</v>
      </c>
      <c r="L696" s="58">
        <v>0</v>
      </c>
      <c r="M696" s="59"/>
      <c r="N696" s="59"/>
    </row>
    <row r="697" spans="2:14" ht="96.75" customHeight="1">
      <c r="B697" s="28"/>
      <c r="C697" s="28"/>
      <c r="D697" s="28"/>
      <c r="E697" s="39"/>
      <c r="F697" s="28"/>
      <c r="G697" s="28"/>
      <c r="H697" s="28">
        <v>5</v>
      </c>
      <c r="I697" s="40">
        <f t="shared" si="6"/>
        <v>0</v>
      </c>
      <c r="J697" s="56">
        <f t="shared" si="7"/>
        <v>0</v>
      </c>
      <c r="K697" s="57">
        <f>($G697+$I697)*THONG_TIN_CHUNG!B$15</f>
        <v>0</v>
      </c>
      <c r="L697" s="58">
        <v>0</v>
      </c>
      <c r="M697" s="59"/>
      <c r="N697" s="59"/>
    </row>
    <row r="698" spans="2:14" ht="96.75" customHeight="1">
      <c r="B698" s="28"/>
      <c r="C698" s="28"/>
      <c r="D698" s="28"/>
      <c r="E698" s="39"/>
      <c r="F698" s="28"/>
      <c r="G698" s="28"/>
      <c r="H698" s="28">
        <v>5</v>
      </c>
      <c r="I698" s="40">
        <f t="shared" si="6"/>
        <v>0</v>
      </c>
      <c r="J698" s="56">
        <f t="shared" si="7"/>
        <v>0</v>
      </c>
      <c r="K698" s="57">
        <f>($G698+$I698)*THONG_TIN_CHUNG!B$15</f>
        <v>0</v>
      </c>
      <c r="L698" s="58">
        <v>0</v>
      </c>
      <c r="M698" s="59"/>
      <c r="N698" s="59"/>
    </row>
    <row r="699" spans="2:14" ht="96.75" customHeight="1">
      <c r="B699" s="28"/>
      <c r="C699" s="28"/>
      <c r="D699" s="28"/>
      <c r="E699" s="39"/>
      <c r="F699" s="28"/>
      <c r="G699" s="28"/>
      <c r="H699" s="28">
        <v>5</v>
      </c>
      <c r="I699" s="40">
        <f t="shared" si="6"/>
        <v>0</v>
      </c>
      <c r="J699" s="56">
        <f t="shared" si="7"/>
        <v>0</v>
      </c>
      <c r="K699" s="57">
        <f>($G699+$I699)*THONG_TIN_CHUNG!B$15</f>
        <v>0</v>
      </c>
      <c r="L699" s="58">
        <v>0</v>
      </c>
      <c r="M699" s="59"/>
      <c r="N699" s="59"/>
    </row>
    <row r="700" spans="2:14" ht="96.75" customHeight="1">
      <c r="B700" s="28"/>
      <c r="C700" s="28"/>
      <c r="D700" s="28"/>
      <c r="E700" s="39"/>
      <c r="F700" s="28"/>
      <c r="G700" s="28"/>
      <c r="H700" s="28">
        <v>5</v>
      </c>
      <c r="I700" s="40">
        <f t="shared" si="6"/>
        <v>0</v>
      </c>
      <c r="J700" s="56">
        <f t="shared" si="7"/>
        <v>0</v>
      </c>
      <c r="K700" s="57">
        <f>($G700+$I700)*THONG_TIN_CHUNG!B$15</f>
        <v>0</v>
      </c>
      <c r="L700" s="58">
        <v>0</v>
      </c>
      <c r="M700" s="59"/>
      <c r="N700" s="59"/>
    </row>
    <row r="701" spans="2:14" ht="96.75" customHeight="1">
      <c r="B701" s="28"/>
      <c r="C701" s="28"/>
      <c r="D701" s="28"/>
      <c r="E701" s="39"/>
      <c r="F701" s="28"/>
      <c r="G701" s="28"/>
      <c r="H701" s="28">
        <v>5</v>
      </c>
      <c r="I701" s="40">
        <f t="shared" si="6"/>
        <v>0</v>
      </c>
      <c r="J701" s="56">
        <f t="shared" si="7"/>
        <v>0</v>
      </c>
      <c r="K701" s="57">
        <f>($G701+$I701)*THONG_TIN_CHUNG!B$15</f>
        <v>0</v>
      </c>
      <c r="L701" s="58">
        <v>0</v>
      </c>
      <c r="M701" s="59"/>
      <c r="N701" s="59"/>
    </row>
    <row r="702" spans="2:14" ht="96.75" customHeight="1">
      <c r="B702" s="28"/>
      <c r="C702" s="28"/>
      <c r="D702" s="28"/>
      <c r="E702" s="39"/>
      <c r="F702" s="28"/>
      <c r="G702" s="28"/>
      <c r="H702" s="28">
        <v>5</v>
      </c>
      <c r="I702" s="40">
        <f t="shared" si="6"/>
        <v>0</v>
      </c>
      <c r="J702" s="56">
        <f t="shared" si="7"/>
        <v>0</v>
      </c>
      <c r="K702" s="57">
        <f>($G702+$I702)*THONG_TIN_CHUNG!B$15</f>
        <v>0</v>
      </c>
      <c r="L702" s="58">
        <v>0</v>
      </c>
      <c r="M702" s="59"/>
      <c r="N702" s="59"/>
    </row>
    <row r="703" spans="2:14" ht="96.75" customHeight="1">
      <c r="B703" s="28"/>
      <c r="C703" s="28"/>
      <c r="D703" s="28"/>
      <c r="E703" s="39"/>
      <c r="F703" s="28"/>
      <c r="G703" s="28"/>
      <c r="H703" s="28">
        <v>5</v>
      </c>
      <c r="I703" s="40">
        <f t="shared" si="6"/>
        <v>0</v>
      </c>
      <c r="J703" s="56">
        <f t="shared" si="7"/>
        <v>0</v>
      </c>
      <c r="K703" s="57">
        <f>($G703+$I703)*THONG_TIN_CHUNG!B$15</f>
        <v>0</v>
      </c>
      <c r="L703" s="58">
        <v>0</v>
      </c>
      <c r="M703" s="59"/>
      <c r="N703" s="59"/>
    </row>
    <row r="704" spans="2:14" ht="96.75" customHeight="1">
      <c r="B704" s="28"/>
      <c r="C704" s="28"/>
      <c r="D704" s="28"/>
      <c r="E704" s="39"/>
      <c r="F704" s="28"/>
      <c r="G704" s="28"/>
      <c r="H704" s="28">
        <v>5</v>
      </c>
      <c r="I704" s="40">
        <f t="shared" si="6"/>
        <v>0</v>
      </c>
      <c r="J704" s="56">
        <f t="shared" si="7"/>
        <v>0</v>
      </c>
      <c r="K704" s="57">
        <f>($G704+$I704)*THONG_TIN_CHUNG!B$15</f>
        <v>0</v>
      </c>
      <c r="L704" s="58">
        <v>0</v>
      </c>
      <c r="M704" s="59"/>
      <c r="N704" s="59"/>
    </row>
    <row r="705" spans="2:14" ht="96.75" customHeight="1">
      <c r="B705" s="28"/>
      <c r="C705" s="28"/>
      <c r="D705" s="28"/>
      <c r="E705" s="39"/>
      <c r="F705" s="28"/>
      <c r="G705" s="28"/>
      <c r="H705" s="28">
        <v>5</v>
      </c>
      <c r="I705" s="40">
        <f t="shared" si="6"/>
        <v>0</v>
      </c>
      <c r="J705" s="56">
        <f t="shared" si="7"/>
        <v>0</v>
      </c>
      <c r="K705" s="57">
        <f>($G705+$I705)*THONG_TIN_CHUNG!B$15</f>
        <v>0</v>
      </c>
      <c r="L705" s="58">
        <v>0</v>
      </c>
      <c r="M705" s="59"/>
      <c r="N705" s="59"/>
    </row>
    <row r="706" spans="2:14" ht="96.75" customHeight="1">
      <c r="B706" s="28"/>
      <c r="C706" s="28"/>
      <c r="D706" s="28"/>
      <c r="E706" s="39"/>
      <c r="F706" s="28"/>
      <c r="G706" s="28"/>
      <c r="H706" s="28">
        <v>5</v>
      </c>
      <c r="I706" s="40">
        <f t="shared" si="6"/>
        <v>0</v>
      </c>
      <c r="J706" s="56">
        <f t="shared" si="7"/>
        <v>0</v>
      </c>
      <c r="K706" s="57">
        <f>($G706+$I706)*THONG_TIN_CHUNG!B$15</f>
        <v>0</v>
      </c>
      <c r="L706" s="58">
        <v>0</v>
      </c>
      <c r="M706" s="59"/>
      <c r="N706" s="59"/>
    </row>
    <row r="707" spans="2:14" ht="96.75" customHeight="1">
      <c r="B707" s="28"/>
      <c r="C707" s="28"/>
      <c r="D707" s="28"/>
      <c r="E707" s="39"/>
      <c r="F707" s="28"/>
      <c r="G707" s="28"/>
      <c r="H707" s="28">
        <v>5</v>
      </c>
      <c r="I707" s="40">
        <f t="shared" si="6"/>
        <v>0</v>
      </c>
      <c r="J707" s="56">
        <f t="shared" si="7"/>
        <v>0</v>
      </c>
      <c r="K707" s="57">
        <f>($G707+$I707)*THONG_TIN_CHUNG!B$15</f>
        <v>0</v>
      </c>
      <c r="L707" s="58">
        <v>0</v>
      </c>
      <c r="M707" s="59"/>
      <c r="N707" s="59"/>
    </row>
    <row r="708" spans="2:14" ht="96.75" customHeight="1">
      <c r="B708" s="28"/>
      <c r="C708" s="28"/>
      <c r="D708" s="28"/>
      <c r="E708" s="39"/>
      <c r="F708" s="28"/>
      <c r="G708" s="28"/>
      <c r="H708" s="28">
        <v>5</v>
      </c>
      <c r="I708" s="40">
        <f t="shared" si="6"/>
        <v>0</v>
      </c>
      <c r="J708" s="56">
        <f t="shared" si="7"/>
        <v>0</v>
      </c>
      <c r="K708" s="57">
        <f>($G708+$I708)*THONG_TIN_CHUNG!B$15</f>
        <v>0</v>
      </c>
      <c r="L708" s="58">
        <v>0</v>
      </c>
      <c r="M708" s="59"/>
      <c r="N708" s="59"/>
    </row>
    <row r="709" spans="2:14" ht="96.75" customHeight="1">
      <c r="B709" s="28"/>
      <c r="C709" s="28"/>
      <c r="D709" s="28"/>
      <c r="E709" s="39"/>
      <c r="F709" s="28"/>
      <c r="G709" s="28"/>
      <c r="H709" s="28">
        <v>5</v>
      </c>
      <c r="I709" s="40">
        <f t="shared" si="6"/>
        <v>0</v>
      </c>
      <c r="J709" s="56">
        <f t="shared" si="7"/>
        <v>0</v>
      </c>
      <c r="K709" s="57">
        <f>($G709+$I709)*THONG_TIN_CHUNG!B$15</f>
        <v>0</v>
      </c>
      <c r="L709" s="58">
        <v>0</v>
      </c>
      <c r="M709" s="59"/>
      <c r="N709" s="59"/>
    </row>
    <row r="710" spans="2:14" ht="96.75" customHeight="1">
      <c r="B710" s="28"/>
      <c r="C710" s="28"/>
      <c r="D710" s="28"/>
      <c r="E710" s="39"/>
      <c r="F710" s="28"/>
      <c r="G710" s="28"/>
      <c r="H710" s="28">
        <v>5</v>
      </c>
      <c r="I710" s="40">
        <f t="shared" si="6"/>
        <v>0</v>
      </c>
      <c r="J710" s="56">
        <f t="shared" si="7"/>
        <v>0</v>
      </c>
      <c r="K710" s="57">
        <f>($G710+$I710)*THONG_TIN_CHUNG!B$15</f>
        <v>0</v>
      </c>
      <c r="L710" s="58">
        <v>0</v>
      </c>
      <c r="M710" s="59"/>
      <c r="N710" s="59"/>
    </row>
    <row r="711" spans="2:14" ht="96.75" customHeight="1">
      <c r="B711" s="28"/>
      <c r="C711" s="28"/>
      <c r="D711" s="28"/>
      <c r="E711" s="39"/>
      <c r="F711" s="28"/>
      <c r="G711" s="28"/>
      <c r="H711" s="28">
        <v>5</v>
      </c>
      <c r="I711" s="40">
        <f t="shared" si="6"/>
        <v>0</v>
      </c>
      <c r="J711" s="56">
        <f t="shared" si="7"/>
        <v>0</v>
      </c>
      <c r="K711" s="57">
        <f>($G711+$I711)*THONG_TIN_CHUNG!B$15</f>
        <v>0</v>
      </c>
      <c r="L711" s="58">
        <v>0</v>
      </c>
      <c r="M711" s="59"/>
      <c r="N711" s="59"/>
    </row>
    <row r="712" spans="2:14" ht="96.75" customHeight="1">
      <c r="B712" s="28"/>
      <c r="C712" s="28"/>
      <c r="D712" s="28"/>
      <c r="E712" s="39"/>
      <c r="F712" s="28"/>
      <c r="G712" s="28"/>
      <c r="H712" s="28">
        <v>5</v>
      </c>
      <c r="I712" s="40">
        <f t="shared" si="6"/>
        <v>0</v>
      </c>
      <c r="J712" s="56">
        <f t="shared" si="7"/>
        <v>0</v>
      </c>
      <c r="K712" s="57">
        <f>($G712+$I712)*THONG_TIN_CHUNG!B$15</f>
        <v>0</v>
      </c>
      <c r="L712" s="58">
        <v>0</v>
      </c>
      <c r="M712" s="59"/>
      <c r="N712" s="59"/>
    </row>
    <row r="713" spans="2:14" ht="96.75" customHeight="1">
      <c r="B713" s="28"/>
      <c r="C713" s="28"/>
      <c r="D713" s="28"/>
      <c r="E713" s="39"/>
      <c r="F713" s="28"/>
      <c r="G713" s="28"/>
      <c r="H713" s="28">
        <v>5</v>
      </c>
      <c r="I713" s="40">
        <f t="shared" si="6"/>
        <v>0</v>
      </c>
      <c r="J713" s="56">
        <f t="shared" si="7"/>
        <v>0</v>
      </c>
      <c r="K713" s="57">
        <f>($G713+$I713)*THONG_TIN_CHUNG!B$15</f>
        <v>0</v>
      </c>
      <c r="L713" s="58">
        <v>0</v>
      </c>
      <c r="M713" s="59"/>
      <c r="N713" s="59"/>
    </row>
    <row r="714" spans="2:14" ht="96.75" customHeight="1">
      <c r="B714" s="28"/>
      <c r="C714" s="28"/>
      <c r="D714" s="28"/>
      <c r="E714" s="39"/>
      <c r="F714" s="28"/>
      <c r="G714" s="28"/>
      <c r="H714" s="28">
        <v>5</v>
      </c>
      <c r="I714" s="40">
        <f t="shared" si="6"/>
        <v>0</v>
      </c>
      <c r="J714" s="56">
        <f t="shared" si="7"/>
        <v>0</v>
      </c>
      <c r="K714" s="57">
        <f>($G714+$I714)*THONG_TIN_CHUNG!B$15</f>
        <v>0</v>
      </c>
      <c r="L714" s="58">
        <v>0</v>
      </c>
      <c r="M714" s="59"/>
      <c r="N714" s="59"/>
    </row>
    <row r="715" spans="2:14" ht="96.75" customHeight="1">
      <c r="B715" s="28"/>
      <c r="C715" s="28"/>
      <c r="D715" s="28"/>
      <c r="E715" s="39"/>
      <c r="F715" s="28"/>
      <c r="G715" s="28"/>
      <c r="H715" s="28">
        <v>5</v>
      </c>
      <c r="I715" s="40">
        <f t="shared" si="6"/>
        <v>0</v>
      </c>
      <c r="J715" s="56">
        <f t="shared" si="7"/>
        <v>0</v>
      </c>
      <c r="K715" s="57">
        <f>($G715+$I715)*THONG_TIN_CHUNG!B$15</f>
        <v>0</v>
      </c>
      <c r="L715" s="58">
        <v>0</v>
      </c>
      <c r="M715" s="59"/>
      <c r="N715" s="59"/>
    </row>
    <row r="716" spans="2:14" ht="96.75" customHeight="1">
      <c r="B716" s="28"/>
      <c r="C716" s="28"/>
      <c r="D716" s="28"/>
      <c r="E716" s="39"/>
      <c r="F716" s="28"/>
      <c r="G716" s="28"/>
      <c r="H716" s="28">
        <v>5</v>
      </c>
      <c r="I716" s="40">
        <f t="shared" si="6"/>
        <v>0</v>
      </c>
      <c r="J716" s="56">
        <f t="shared" si="7"/>
        <v>0</v>
      </c>
      <c r="K716" s="57">
        <f>($G716+$I716)*THONG_TIN_CHUNG!B$15</f>
        <v>0</v>
      </c>
      <c r="L716" s="58">
        <v>0</v>
      </c>
      <c r="M716" s="59"/>
      <c r="N716" s="59"/>
    </row>
    <row r="717" spans="2:14" ht="96.75" customHeight="1">
      <c r="B717" s="28"/>
      <c r="C717" s="28"/>
      <c r="D717" s="28"/>
      <c r="E717" s="39"/>
      <c r="F717" s="28"/>
      <c r="G717" s="28"/>
      <c r="H717" s="28">
        <v>5</v>
      </c>
      <c r="I717" s="40">
        <f t="shared" si="6"/>
        <v>0</v>
      </c>
      <c r="J717" s="56">
        <f t="shared" si="7"/>
        <v>0</v>
      </c>
      <c r="K717" s="57">
        <f>($G717+$I717)*THONG_TIN_CHUNG!B$15</f>
        <v>0</v>
      </c>
      <c r="L717" s="58">
        <v>0</v>
      </c>
      <c r="M717" s="59"/>
      <c r="N717" s="59"/>
    </row>
    <row r="718" spans="2:14" ht="96.75" customHeight="1">
      <c r="B718" s="28"/>
      <c r="C718" s="28"/>
      <c r="D718" s="28"/>
      <c r="E718" s="39"/>
      <c r="F718" s="28"/>
      <c r="G718" s="28"/>
      <c r="H718" s="28">
        <v>5</v>
      </c>
      <c r="I718" s="40">
        <f t="shared" si="6"/>
        <v>0</v>
      </c>
      <c r="J718" s="56">
        <f t="shared" si="7"/>
        <v>0</v>
      </c>
      <c r="K718" s="57">
        <f>($G718+$I718)*THONG_TIN_CHUNG!B$15</f>
        <v>0</v>
      </c>
      <c r="L718" s="58">
        <v>0</v>
      </c>
      <c r="M718" s="59"/>
      <c r="N718" s="59"/>
    </row>
    <row r="719" spans="2:14" ht="96.75" customHeight="1">
      <c r="B719" s="28"/>
      <c r="C719" s="28"/>
      <c r="D719" s="28"/>
      <c r="E719" s="39"/>
      <c r="F719" s="28"/>
      <c r="G719" s="28"/>
      <c r="H719" s="28">
        <v>5</v>
      </c>
      <c r="I719" s="40">
        <f t="shared" si="6"/>
        <v>0</v>
      </c>
      <c r="J719" s="56">
        <f t="shared" si="7"/>
        <v>0</v>
      </c>
      <c r="K719" s="57">
        <f>($G719+$I719)*THONG_TIN_CHUNG!B$15</f>
        <v>0</v>
      </c>
      <c r="L719" s="58">
        <v>0</v>
      </c>
      <c r="M719" s="59"/>
      <c r="N719" s="59"/>
    </row>
    <row r="720" spans="2:14" ht="96.75" customHeight="1">
      <c r="B720" s="28"/>
      <c r="C720" s="28"/>
      <c r="D720" s="28"/>
      <c r="E720" s="39"/>
      <c r="F720" s="28"/>
      <c r="G720" s="28"/>
      <c r="H720" s="28">
        <v>5</v>
      </c>
      <c r="I720" s="40">
        <f t="shared" si="6"/>
        <v>0</v>
      </c>
      <c r="J720" s="56">
        <f t="shared" si="7"/>
        <v>0</v>
      </c>
      <c r="K720" s="57">
        <f>($G720+$I720)*THONG_TIN_CHUNG!B$15</f>
        <v>0</v>
      </c>
      <c r="L720" s="58">
        <v>0</v>
      </c>
      <c r="M720" s="59"/>
      <c r="N720" s="59"/>
    </row>
    <row r="721" spans="2:14" ht="96.75" customHeight="1">
      <c r="B721" s="28"/>
      <c r="C721" s="28"/>
      <c r="D721" s="28"/>
      <c r="E721" s="39"/>
      <c r="F721" s="28"/>
      <c r="G721" s="28"/>
      <c r="H721" s="28">
        <v>5</v>
      </c>
      <c r="I721" s="40">
        <f t="shared" si="6"/>
        <v>0</v>
      </c>
      <c r="J721" s="56">
        <f t="shared" si="7"/>
        <v>0</v>
      </c>
      <c r="K721" s="57">
        <f>($G721+$I721)*THONG_TIN_CHUNG!B$15</f>
        <v>0</v>
      </c>
      <c r="L721" s="58">
        <v>0</v>
      </c>
      <c r="M721" s="59"/>
      <c r="N721" s="59"/>
    </row>
    <row r="722" spans="2:14" ht="96.75" customHeight="1">
      <c r="B722" s="28"/>
      <c r="C722" s="28"/>
      <c r="D722" s="28"/>
      <c r="E722" s="39"/>
      <c r="F722" s="28"/>
      <c r="G722" s="28"/>
      <c r="H722" s="28">
        <v>5</v>
      </c>
      <c r="I722" s="40">
        <f t="shared" si="6"/>
        <v>0</v>
      </c>
      <c r="J722" s="56">
        <f t="shared" si="7"/>
        <v>0</v>
      </c>
      <c r="K722" s="57">
        <f>($G722+$I722)*THONG_TIN_CHUNG!B$15</f>
        <v>0</v>
      </c>
      <c r="L722" s="58">
        <v>0</v>
      </c>
      <c r="M722" s="59"/>
      <c r="N722" s="59"/>
    </row>
    <row r="723" spans="2:14" ht="96.75" customHeight="1">
      <c r="B723" s="28"/>
      <c r="C723" s="28"/>
      <c r="D723" s="28"/>
      <c r="E723" s="39"/>
      <c r="F723" s="28"/>
      <c r="G723" s="28"/>
      <c r="H723" s="28">
        <v>5</v>
      </c>
      <c r="I723" s="40">
        <f t="shared" si="6"/>
        <v>0</v>
      </c>
      <c r="J723" s="56">
        <f t="shared" si="7"/>
        <v>0</v>
      </c>
      <c r="K723" s="57">
        <f>($G723+$I723)*THONG_TIN_CHUNG!B$15</f>
        <v>0</v>
      </c>
      <c r="L723" s="58">
        <v>0</v>
      </c>
      <c r="M723" s="59"/>
      <c r="N723" s="59"/>
    </row>
    <row r="724" spans="2:14" ht="96.75" customHeight="1">
      <c r="B724" s="28"/>
      <c r="C724" s="28"/>
      <c r="D724" s="28"/>
      <c r="E724" s="39"/>
      <c r="F724" s="28"/>
      <c r="G724" s="28"/>
      <c r="H724" s="28">
        <v>5</v>
      </c>
      <c r="I724" s="40">
        <f t="shared" si="6"/>
        <v>0</v>
      </c>
      <c r="J724" s="56">
        <f t="shared" si="7"/>
        <v>0</v>
      </c>
      <c r="K724" s="57">
        <f>($G724+$I724)*THONG_TIN_CHUNG!B$15</f>
        <v>0</v>
      </c>
      <c r="L724" s="58">
        <v>0</v>
      </c>
      <c r="M724" s="59"/>
      <c r="N724" s="59"/>
    </row>
    <row r="725" spans="2:14" ht="96.75" customHeight="1">
      <c r="B725" s="28"/>
      <c r="C725" s="28"/>
      <c r="D725" s="28"/>
      <c r="E725" s="39"/>
      <c r="F725" s="28"/>
      <c r="G725" s="28"/>
      <c r="H725" s="28">
        <v>5</v>
      </c>
      <c r="I725" s="40">
        <f t="shared" si="6"/>
        <v>0</v>
      </c>
      <c r="J725" s="56">
        <f t="shared" si="7"/>
        <v>0</v>
      </c>
      <c r="K725" s="57">
        <f>($G725+$I725)*THONG_TIN_CHUNG!B$15</f>
        <v>0</v>
      </c>
      <c r="L725" s="58">
        <v>0</v>
      </c>
      <c r="M725" s="59"/>
      <c r="N725" s="59"/>
    </row>
    <row r="726" spans="2:14" ht="96.75" customHeight="1">
      <c r="B726" s="28"/>
      <c r="C726" s="28"/>
      <c r="D726" s="28"/>
      <c r="E726" s="39"/>
      <c r="F726" s="28"/>
      <c r="G726" s="28"/>
      <c r="H726" s="28">
        <v>5</v>
      </c>
      <c r="I726" s="40">
        <f t="shared" si="6"/>
        <v>0</v>
      </c>
      <c r="J726" s="56">
        <f t="shared" si="7"/>
        <v>0</v>
      </c>
      <c r="K726" s="57">
        <f>($G726+$I726)*THONG_TIN_CHUNG!B$15</f>
        <v>0</v>
      </c>
      <c r="L726" s="58">
        <v>0</v>
      </c>
      <c r="M726" s="59"/>
      <c r="N726" s="59"/>
    </row>
    <row r="727" spans="2:14" ht="96.75" customHeight="1">
      <c r="B727" s="28"/>
      <c r="C727" s="28"/>
      <c r="D727" s="28"/>
      <c r="E727" s="39"/>
      <c r="F727" s="28"/>
      <c r="G727" s="28"/>
      <c r="H727" s="28">
        <v>5</v>
      </c>
      <c r="I727" s="40">
        <f t="shared" si="6"/>
        <v>0</v>
      </c>
      <c r="J727" s="56">
        <f t="shared" si="7"/>
        <v>0</v>
      </c>
      <c r="K727" s="57">
        <f>($G727+$I727)*THONG_TIN_CHUNG!B$15</f>
        <v>0</v>
      </c>
      <c r="L727" s="58">
        <v>0</v>
      </c>
      <c r="M727" s="59"/>
      <c r="N727" s="59"/>
    </row>
    <row r="728" spans="2:14" ht="96.75" customHeight="1">
      <c r="B728" s="28"/>
      <c r="C728" s="28"/>
      <c r="D728" s="28"/>
      <c r="E728" s="39"/>
      <c r="F728" s="28"/>
      <c r="G728" s="28"/>
      <c r="H728" s="28">
        <v>5</v>
      </c>
      <c r="I728" s="40">
        <f t="shared" si="6"/>
        <v>0</v>
      </c>
      <c r="J728" s="56">
        <f t="shared" si="7"/>
        <v>0</v>
      </c>
      <c r="K728" s="57">
        <f>($G728+$I728)*THONG_TIN_CHUNG!B$15</f>
        <v>0</v>
      </c>
      <c r="L728" s="58">
        <v>0</v>
      </c>
      <c r="M728" s="59"/>
      <c r="N728" s="59"/>
    </row>
    <row r="729" spans="2:14" ht="96.75" customHeight="1">
      <c r="B729" s="28"/>
      <c r="C729" s="28"/>
      <c r="D729" s="28"/>
      <c r="E729" s="39"/>
      <c r="F729" s="28"/>
      <c r="G729" s="28"/>
      <c r="H729" s="28">
        <v>5</v>
      </c>
      <c r="I729" s="40">
        <f t="shared" si="6"/>
        <v>0</v>
      </c>
      <c r="J729" s="56">
        <f t="shared" si="7"/>
        <v>0</v>
      </c>
      <c r="K729" s="57">
        <f>($G729+$I729)*THONG_TIN_CHUNG!B$15</f>
        <v>0</v>
      </c>
      <c r="L729" s="58">
        <v>0</v>
      </c>
      <c r="M729" s="59"/>
      <c r="N729" s="59"/>
    </row>
    <row r="730" spans="2:14" ht="96.75" customHeight="1">
      <c r="B730" s="28"/>
      <c r="C730" s="28"/>
      <c r="D730" s="28"/>
      <c r="E730" s="39"/>
      <c r="F730" s="28"/>
      <c r="G730" s="28"/>
      <c r="H730" s="28">
        <v>5</v>
      </c>
      <c r="I730" s="40">
        <f t="shared" si="6"/>
        <v>0</v>
      </c>
      <c r="J730" s="56">
        <f t="shared" si="7"/>
        <v>0</v>
      </c>
      <c r="K730" s="57">
        <f>($G730+$I730)*THONG_TIN_CHUNG!B$15</f>
        <v>0</v>
      </c>
      <c r="L730" s="58">
        <v>0</v>
      </c>
      <c r="M730" s="59"/>
      <c r="N730" s="59"/>
    </row>
    <row r="731" spans="2:14" ht="96.75" customHeight="1">
      <c r="B731" s="28"/>
      <c r="C731" s="28"/>
      <c r="D731" s="28"/>
      <c r="E731" s="39"/>
      <c r="F731" s="28"/>
      <c r="G731" s="28"/>
      <c r="H731" s="28">
        <v>5</v>
      </c>
      <c r="I731" s="40">
        <f t="shared" si="6"/>
        <v>0</v>
      </c>
      <c r="J731" s="56">
        <f t="shared" si="7"/>
        <v>0</v>
      </c>
      <c r="K731" s="57">
        <f>($G731+$I731)*THONG_TIN_CHUNG!B$15</f>
        <v>0</v>
      </c>
      <c r="L731" s="58">
        <v>0</v>
      </c>
      <c r="M731" s="59"/>
      <c r="N731" s="59"/>
    </row>
    <row r="732" spans="2:14" ht="96.75" customHeight="1">
      <c r="B732" s="28"/>
      <c r="C732" s="28"/>
      <c r="D732" s="28"/>
      <c r="E732" s="39"/>
      <c r="F732" s="28"/>
      <c r="G732" s="28"/>
      <c r="H732" s="28">
        <v>5</v>
      </c>
      <c r="I732" s="40">
        <f t="shared" si="6"/>
        <v>0</v>
      </c>
      <c r="J732" s="56">
        <f t="shared" si="7"/>
        <v>0</v>
      </c>
      <c r="K732" s="57">
        <f>($G732+$I732)*THONG_TIN_CHUNG!B$15</f>
        <v>0</v>
      </c>
      <c r="L732" s="58">
        <v>0</v>
      </c>
      <c r="M732" s="59"/>
      <c r="N732" s="59"/>
    </row>
    <row r="733" spans="2:14" ht="96.75" customHeight="1">
      <c r="B733" s="28"/>
      <c r="C733" s="28"/>
      <c r="D733" s="28"/>
      <c r="E733" s="39"/>
      <c r="F733" s="28"/>
      <c r="G733" s="28"/>
      <c r="H733" s="28">
        <v>5</v>
      </c>
      <c r="I733" s="40">
        <f t="shared" si="6"/>
        <v>0</v>
      </c>
      <c r="J733" s="56">
        <f t="shared" si="7"/>
        <v>0</v>
      </c>
      <c r="K733" s="57">
        <f>($G733+$I733)*THONG_TIN_CHUNG!B$15</f>
        <v>0</v>
      </c>
      <c r="L733" s="58">
        <v>0</v>
      </c>
      <c r="M733" s="59"/>
      <c r="N733" s="59"/>
    </row>
    <row r="734" spans="2:14" ht="96.75" customHeight="1">
      <c r="B734" s="28"/>
      <c r="C734" s="28"/>
      <c r="D734" s="28"/>
      <c r="E734" s="39"/>
      <c r="F734" s="28"/>
      <c r="G734" s="28"/>
      <c r="H734" s="28">
        <v>5</v>
      </c>
      <c r="I734" s="40">
        <f t="shared" si="6"/>
        <v>0</v>
      </c>
      <c r="J734" s="56">
        <f t="shared" si="7"/>
        <v>0</v>
      </c>
      <c r="K734" s="57">
        <f>($G734+$I734)*THONG_TIN_CHUNG!B$15</f>
        <v>0</v>
      </c>
      <c r="L734" s="58">
        <v>0</v>
      </c>
      <c r="M734" s="59"/>
      <c r="N734" s="59"/>
    </row>
    <row r="735" spans="2:14" ht="96.75" customHeight="1">
      <c r="B735" s="28"/>
      <c r="C735" s="28"/>
      <c r="D735" s="28"/>
      <c r="E735" s="39"/>
      <c r="F735" s="28"/>
      <c r="G735" s="28"/>
      <c r="H735" s="28">
        <v>5</v>
      </c>
      <c r="I735" s="40">
        <f t="shared" si="6"/>
        <v>0</v>
      </c>
      <c r="J735" s="56">
        <f t="shared" si="7"/>
        <v>0</v>
      </c>
      <c r="K735" s="57">
        <f>($G735+$I735)*THONG_TIN_CHUNG!B$15</f>
        <v>0</v>
      </c>
      <c r="L735" s="58">
        <v>0</v>
      </c>
      <c r="M735" s="59"/>
      <c r="N735" s="59"/>
    </row>
    <row r="736" spans="2:14" ht="96.75" customHeight="1">
      <c r="B736" s="28"/>
      <c r="C736" s="28"/>
      <c r="D736" s="28"/>
      <c r="E736" s="39"/>
      <c r="F736" s="28"/>
      <c r="G736" s="28"/>
      <c r="H736" s="28">
        <v>5</v>
      </c>
      <c r="I736" s="40">
        <f t="shared" si="6"/>
        <v>0</v>
      </c>
      <c r="J736" s="56">
        <f t="shared" si="7"/>
        <v>0</v>
      </c>
      <c r="K736" s="57">
        <f>($G736+$I736)*THONG_TIN_CHUNG!B$15</f>
        <v>0</v>
      </c>
      <c r="L736" s="58">
        <v>0</v>
      </c>
      <c r="M736" s="59"/>
      <c r="N736" s="59"/>
    </row>
    <row r="737" spans="2:14" ht="96.75" customHeight="1">
      <c r="B737" s="28"/>
      <c r="C737" s="28"/>
      <c r="D737" s="28"/>
      <c r="E737" s="39"/>
      <c r="F737" s="28"/>
      <c r="G737" s="28"/>
      <c r="H737" s="28">
        <v>5</v>
      </c>
      <c r="I737" s="40">
        <f t="shared" si="6"/>
        <v>0</v>
      </c>
      <c r="J737" s="56">
        <f t="shared" si="7"/>
        <v>0</v>
      </c>
      <c r="K737" s="57">
        <f>($G737+$I737)*THONG_TIN_CHUNG!B$15</f>
        <v>0</v>
      </c>
      <c r="L737" s="58">
        <v>0</v>
      </c>
      <c r="M737" s="59"/>
      <c r="N737" s="59"/>
    </row>
    <row r="738" spans="2:14" ht="96.75" customHeight="1">
      <c r="B738" s="28"/>
      <c r="C738" s="28"/>
      <c r="D738" s="28"/>
      <c r="E738" s="39"/>
      <c r="F738" s="28"/>
      <c r="G738" s="28"/>
      <c r="H738" s="28">
        <v>5</v>
      </c>
      <c r="I738" s="40">
        <f t="shared" si="6"/>
        <v>0</v>
      </c>
      <c r="J738" s="56">
        <f t="shared" si="7"/>
        <v>0</v>
      </c>
      <c r="K738" s="57">
        <f>($G738+$I738)*THONG_TIN_CHUNG!B$15</f>
        <v>0</v>
      </c>
      <c r="L738" s="58">
        <v>0</v>
      </c>
      <c r="M738" s="59"/>
      <c r="N738" s="59"/>
    </row>
    <row r="739" spans="2:14" ht="96.75" customHeight="1">
      <c r="B739" s="28"/>
      <c r="C739" s="28"/>
      <c r="D739" s="28"/>
      <c r="E739" s="39"/>
      <c r="F739" s="28"/>
      <c r="G739" s="28"/>
      <c r="H739" s="28">
        <v>5</v>
      </c>
      <c r="I739" s="40">
        <f t="shared" si="6"/>
        <v>0</v>
      </c>
      <c r="J739" s="56">
        <f t="shared" si="7"/>
        <v>0</v>
      </c>
      <c r="K739" s="57">
        <f>($G739+$I739)*THONG_TIN_CHUNG!B$15</f>
        <v>0</v>
      </c>
      <c r="L739" s="58">
        <v>0</v>
      </c>
      <c r="M739" s="59"/>
      <c r="N739" s="59"/>
    </row>
    <row r="740" spans="2:14" ht="96.75" customHeight="1">
      <c r="B740" s="28"/>
      <c r="C740" s="28"/>
      <c r="D740" s="28"/>
      <c r="E740" s="39"/>
      <c r="F740" s="28"/>
      <c r="G740" s="28"/>
      <c r="H740" s="28">
        <v>5</v>
      </c>
      <c r="I740" s="40">
        <f t="shared" si="6"/>
        <v>0</v>
      </c>
      <c r="J740" s="56">
        <f t="shared" si="7"/>
        <v>0</v>
      </c>
      <c r="K740" s="57">
        <f>($G740+$I740)*THONG_TIN_CHUNG!B$15</f>
        <v>0</v>
      </c>
      <c r="L740" s="58">
        <v>0</v>
      </c>
      <c r="M740" s="59"/>
      <c r="N740" s="59"/>
    </row>
    <row r="741" spans="2:14" ht="96.75" customHeight="1">
      <c r="B741" s="28"/>
      <c r="C741" s="28"/>
      <c r="D741" s="28"/>
      <c r="E741" s="39"/>
      <c r="F741" s="28"/>
      <c r="G741" s="28"/>
      <c r="H741" s="28">
        <v>5</v>
      </c>
      <c r="I741" s="40">
        <f t="shared" si="6"/>
        <v>0</v>
      </c>
      <c r="J741" s="56">
        <f t="shared" si="7"/>
        <v>0</v>
      </c>
      <c r="K741" s="57">
        <f>($G741+$I741)*THONG_TIN_CHUNG!B$15</f>
        <v>0</v>
      </c>
      <c r="L741" s="58">
        <v>0</v>
      </c>
      <c r="M741" s="59"/>
      <c r="N741" s="59"/>
    </row>
    <row r="742" spans="2:14" ht="96.75" customHeight="1">
      <c r="B742" s="28"/>
      <c r="C742" s="28"/>
      <c r="D742" s="28"/>
      <c r="E742" s="39"/>
      <c r="F742" s="28"/>
      <c r="G742" s="28"/>
      <c r="H742" s="28">
        <v>5</v>
      </c>
      <c r="I742" s="40">
        <f t="shared" si="6"/>
        <v>0</v>
      </c>
      <c r="J742" s="56">
        <f t="shared" si="7"/>
        <v>0</v>
      </c>
      <c r="K742" s="57">
        <f>($G742+$I742)*THONG_TIN_CHUNG!B$15</f>
        <v>0</v>
      </c>
      <c r="L742" s="58">
        <v>0</v>
      </c>
      <c r="M742" s="59"/>
      <c r="N742" s="59"/>
    </row>
    <row r="743" spans="2:14" ht="96.75" customHeight="1">
      <c r="B743" s="28"/>
      <c r="C743" s="28"/>
      <c r="D743" s="28"/>
      <c r="E743" s="39"/>
      <c r="F743" s="28"/>
      <c r="G743" s="28"/>
      <c r="H743" s="28">
        <v>5</v>
      </c>
      <c r="I743" s="40">
        <f t="shared" si="6"/>
        <v>0</v>
      </c>
      <c r="J743" s="56">
        <f t="shared" si="7"/>
        <v>0</v>
      </c>
      <c r="K743" s="57">
        <f>($G743+$I743)*THONG_TIN_CHUNG!B$15</f>
        <v>0</v>
      </c>
      <c r="L743" s="58">
        <v>0</v>
      </c>
      <c r="M743" s="59"/>
      <c r="N743" s="59"/>
    </row>
    <row r="744" spans="2:14" ht="96.75" customHeight="1">
      <c r="B744" s="28"/>
      <c r="C744" s="28"/>
      <c r="D744" s="28"/>
      <c r="E744" s="39"/>
      <c r="F744" s="28"/>
      <c r="G744" s="28"/>
      <c r="H744" s="28">
        <v>5</v>
      </c>
      <c r="I744" s="40">
        <f t="shared" si="6"/>
        <v>0</v>
      </c>
      <c r="J744" s="56">
        <f t="shared" si="7"/>
        <v>0</v>
      </c>
      <c r="K744" s="57">
        <f>($G744+$I744)*THONG_TIN_CHUNG!B$15</f>
        <v>0</v>
      </c>
      <c r="L744" s="58">
        <v>0</v>
      </c>
      <c r="M744" s="59"/>
      <c r="N744" s="59"/>
    </row>
    <row r="745" spans="2:14" ht="96.75" customHeight="1">
      <c r="B745" s="28"/>
      <c r="C745" s="28"/>
      <c r="D745" s="28"/>
      <c r="E745" s="39"/>
      <c r="F745" s="28"/>
      <c r="G745" s="28"/>
      <c r="H745" s="28">
        <v>5</v>
      </c>
      <c r="I745" s="40">
        <f t="shared" si="6"/>
        <v>0</v>
      </c>
      <c r="J745" s="56">
        <f t="shared" si="7"/>
        <v>0</v>
      </c>
      <c r="K745" s="57">
        <f>($G745+$I745)*THONG_TIN_CHUNG!B$15</f>
        <v>0</v>
      </c>
      <c r="L745" s="58">
        <v>0</v>
      </c>
      <c r="M745" s="59"/>
      <c r="N745" s="59"/>
    </row>
    <row r="746" spans="2:14" ht="96.75" customHeight="1">
      <c r="B746" s="28"/>
      <c r="C746" s="28"/>
      <c r="D746" s="28"/>
      <c r="E746" s="39"/>
      <c r="F746" s="28"/>
      <c r="G746" s="28"/>
      <c r="H746" s="28">
        <v>5</v>
      </c>
      <c r="I746" s="40">
        <f t="shared" si="6"/>
        <v>0</v>
      </c>
      <c r="J746" s="56">
        <f t="shared" si="7"/>
        <v>0</v>
      </c>
      <c r="K746" s="57">
        <f>($G746+$I746)*THONG_TIN_CHUNG!B$15</f>
        <v>0</v>
      </c>
      <c r="L746" s="58">
        <v>0</v>
      </c>
      <c r="M746" s="59"/>
      <c r="N746" s="59"/>
    </row>
    <row r="747" spans="2:14" ht="96.75" customHeight="1">
      <c r="B747" s="28"/>
      <c r="C747" s="28"/>
      <c r="D747" s="28"/>
      <c r="E747" s="39"/>
      <c r="F747" s="28"/>
      <c r="G747" s="28"/>
      <c r="H747" s="28">
        <v>5</v>
      </c>
      <c r="I747" s="40">
        <f t="shared" si="6"/>
        <v>0</v>
      </c>
      <c r="J747" s="56">
        <f t="shared" si="7"/>
        <v>0</v>
      </c>
      <c r="K747" s="57">
        <f>($G747+$I747)*THONG_TIN_CHUNG!B$15</f>
        <v>0</v>
      </c>
      <c r="L747" s="58">
        <v>0</v>
      </c>
      <c r="M747" s="59"/>
      <c r="N747" s="59"/>
    </row>
    <row r="748" spans="2:14" ht="96.75" customHeight="1">
      <c r="B748" s="28"/>
      <c r="C748" s="28"/>
      <c r="D748" s="28"/>
      <c r="E748" s="39"/>
      <c r="F748" s="28"/>
      <c r="G748" s="28"/>
      <c r="H748" s="28">
        <v>5</v>
      </c>
      <c r="I748" s="40">
        <f t="shared" si="6"/>
        <v>0</v>
      </c>
      <c r="J748" s="56">
        <f t="shared" si="7"/>
        <v>0</v>
      </c>
      <c r="K748" s="57">
        <f>($G748+$I748)*THONG_TIN_CHUNG!B$15</f>
        <v>0</v>
      </c>
      <c r="L748" s="58">
        <v>0</v>
      </c>
      <c r="M748" s="59"/>
      <c r="N748" s="59"/>
    </row>
    <row r="749" spans="2:14" ht="96.75" customHeight="1">
      <c r="B749" s="28"/>
      <c r="C749" s="28"/>
      <c r="D749" s="28"/>
      <c r="E749" s="39"/>
      <c r="F749" s="28"/>
      <c r="G749" s="28"/>
      <c r="H749" s="28">
        <v>5</v>
      </c>
      <c r="I749" s="40">
        <f t="shared" si="6"/>
        <v>0</v>
      </c>
      <c r="J749" s="56">
        <f t="shared" si="7"/>
        <v>0</v>
      </c>
      <c r="K749" s="57">
        <f>($G749+$I749)*THONG_TIN_CHUNG!B$15</f>
        <v>0</v>
      </c>
      <c r="L749" s="58">
        <v>0</v>
      </c>
      <c r="M749" s="59"/>
      <c r="N749" s="59"/>
    </row>
    <row r="750" spans="2:14" ht="96.75" customHeight="1">
      <c r="B750" s="28"/>
      <c r="C750" s="28"/>
      <c r="D750" s="28"/>
      <c r="E750" s="39"/>
      <c r="F750" s="28"/>
      <c r="G750" s="28"/>
      <c r="H750" s="28">
        <v>5</v>
      </c>
      <c r="I750" s="40">
        <f t="shared" si="6"/>
        <v>0</v>
      </c>
      <c r="J750" s="56">
        <f t="shared" si="7"/>
        <v>0</v>
      </c>
      <c r="K750" s="57">
        <f>($G750+$I750)*THONG_TIN_CHUNG!B$15</f>
        <v>0</v>
      </c>
      <c r="L750" s="58">
        <v>0</v>
      </c>
      <c r="M750" s="59"/>
      <c r="N750" s="59"/>
    </row>
    <row r="751" spans="2:14" ht="96.75" customHeight="1">
      <c r="B751" s="28"/>
      <c r="C751" s="28"/>
      <c r="D751" s="28"/>
      <c r="E751" s="39"/>
      <c r="F751" s="28"/>
      <c r="G751" s="28"/>
      <c r="H751" s="28">
        <v>5</v>
      </c>
      <c r="I751" s="40">
        <f t="shared" si="6"/>
        <v>0</v>
      </c>
      <c r="J751" s="56">
        <f t="shared" si="7"/>
        <v>0</v>
      </c>
      <c r="K751" s="57">
        <f>($G751+$I751)*THONG_TIN_CHUNG!B$15</f>
        <v>0</v>
      </c>
      <c r="L751" s="58">
        <v>0</v>
      </c>
      <c r="M751" s="59"/>
      <c r="N751" s="59"/>
    </row>
    <row r="752" spans="2:14" ht="96.75" customHeight="1">
      <c r="B752" s="28"/>
      <c r="C752" s="28"/>
      <c r="D752" s="28"/>
      <c r="E752" s="39"/>
      <c r="F752" s="28"/>
      <c r="G752" s="28"/>
      <c r="H752" s="28">
        <v>5</v>
      </c>
      <c r="I752" s="40">
        <f t="shared" si="6"/>
        <v>0</v>
      </c>
      <c r="J752" s="56">
        <f t="shared" si="7"/>
        <v>0</v>
      </c>
      <c r="K752" s="57">
        <f>($G752+$I752)*THONG_TIN_CHUNG!B$15</f>
        <v>0</v>
      </c>
      <c r="L752" s="58">
        <v>0</v>
      </c>
      <c r="M752" s="59"/>
      <c r="N752" s="59"/>
    </row>
    <row r="753" spans="2:14" ht="96.75" customHeight="1">
      <c r="B753" s="28"/>
      <c r="C753" s="28"/>
      <c r="D753" s="28"/>
      <c r="E753" s="39"/>
      <c r="F753" s="28"/>
      <c r="G753" s="28"/>
      <c r="H753" s="28">
        <v>5</v>
      </c>
      <c r="I753" s="40">
        <f t="shared" si="6"/>
        <v>0</v>
      </c>
      <c r="J753" s="56">
        <f t="shared" si="7"/>
        <v>0</v>
      </c>
      <c r="K753" s="57">
        <f>($G753+$I753)*THONG_TIN_CHUNG!B$15</f>
        <v>0</v>
      </c>
      <c r="L753" s="58">
        <v>0</v>
      </c>
      <c r="M753" s="59"/>
      <c r="N753" s="59"/>
    </row>
    <row r="754" spans="2:14" ht="96.75" customHeight="1">
      <c r="B754" s="28"/>
      <c r="C754" s="28"/>
      <c r="D754" s="28"/>
      <c r="E754" s="39"/>
      <c r="F754" s="28"/>
      <c r="G754" s="28"/>
      <c r="H754" s="28">
        <v>5</v>
      </c>
      <c r="I754" s="40">
        <f t="shared" si="6"/>
        <v>0</v>
      </c>
      <c r="J754" s="56">
        <f t="shared" si="7"/>
        <v>0</v>
      </c>
      <c r="K754" s="57">
        <f>($G754+$I754)*THONG_TIN_CHUNG!B$15</f>
        <v>0</v>
      </c>
      <c r="L754" s="58">
        <v>0</v>
      </c>
      <c r="M754" s="59"/>
      <c r="N754" s="59"/>
    </row>
    <row r="755" spans="2:14" ht="96.75" customHeight="1">
      <c r="B755" s="28"/>
      <c r="C755" s="28"/>
      <c r="D755" s="28"/>
      <c r="E755" s="39"/>
      <c r="F755" s="28"/>
      <c r="G755" s="28"/>
      <c r="H755" s="28">
        <v>5</v>
      </c>
      <c r="I755" s="40">
        <f t="shared" si="6"/>
        <v>0</v>
      </c>
      <c r="J755" s="56">
        <f t="shared" si="7"/>
        <v>0</v>
      </c>
      <c r="K755" s="57">
        <f>($G755+$I755)*THONG_TIN_CHUNG!B$15</f>
        <v>0</v>
      </c>
      <c r="L755" s="58">
        <v>0</v>
      </c>
      <c r="M755" s="59"/>
      <c r="N755" s="59"/>
    </row>
    <row r="756" spans="2:14" ht="96.75" customHeight="1">
      <c r="B756" s="28"/>
      <c r="C756" s="28"/>
      <c r="D756" s="28"/>
      <c r="E756" s="39"/>
      <c r="F756" s="28"/>
      <c r="G756" s="28"/>
      <c r="H756" s="28">
        <v>5</v>
      </c>
      <c r="I756" s="40">
        <f t="shared" si="6"/>
        <v>0</v>
      </c>
      <c r="J756" s="56">
        <f t="shared" si="7"/>
        <v>0</v>
      </c>
      <c r="K756" s="57">
        <f>($G756+$I756)*THONG_TIN_CHUNG!B$15</f>
        <v>0</v>
      </c>
      <c r="L756" s="58">
        <v>0</v>
      </c>
      <c r="M756" s="59"/>
      <c r="N756" s="59"/>
    </row>
    <row r="757" spans="2:14" ht="96.75" customHeight="1">
      <c r="B757" s="28"/>
      <c r="C757" s="28"/>
      <c r="D757" s="28"/>
      <c r="E757" s="39"/>
      <c r="F757" s="28"/>
      <c r="G757" s="28"/>
      <c r="H757" s="28">
        <v>5</v>
      </c>
      <c r="I757" s="40">
        <f t="shared" si="6"/>
        <v>0</v>
      </c>
      <c r="J757" s="56">
        <f t="shared" si="7"/>
        <v>0</v>
      </c>
      <c r="K757" s="57">
        <f>($G757+$I757)*THONG_TIN_CHUNG!B$15</f>
        <v>0</v>
      </c>
      <c r="L757" s="58">
        <v>0</v>
      </c>
      <c r="M757" s="59"/>
      <c r="N757" s="59"/>
    </row>
    <row r="758" spans="2:14" ht="96.75" customHeight="1">
      <c r="B758" s="28"/>
      <c r="C758" s="28"/>
      <c r="D758" s="28"/>
      <c r="E758" s="39"/>
      <c r="F758" s="28"/>
      <c r="G758" s="28"/>
      <c r="H758" s="28">
        <v>5</v>
      </c>
      <c r="I758" s="40">
        <f t="shared" si="6"/>
        <v>0</v>
      </c>
      <c r="J758" s="56">
        <f t="shared" si="7"/>
        <v>0</v>
      </c>
      <c r="K758" s="57">
        <f>($G758+$I758)*THONG_TIN_CHUNG!B$15</f>
        <v>0</v>
      </c>
      <c r="L758" s="58">
        <v>0</v>
      </c>
      <c r="M758" s="59"/>
      <c r="N758" s="59"/>
    </row>
    <row r="759" spans="2:14" ht="96.75" customHeight="1">
      <c r="B759" s="28"/>
      <c r="C759" s="28"/>
      <c r="D759" s="28"/>
      <c r="E759" s="39"/>
      <c r="F759" s="28"/>
      <c r="G759" s="28"/>
      <c r="H759" s="28">
        <v>5</v>
      </c>
      <c r="I759" s="40">
        <f t="shared" si="6"/>
        <v>0</v>
      </c>
      <c r="J759" s="56">
        <f t="shared" si="7"/>
        <v>0</v>
      </c>
      <c r="K759" s="57">
        <f>($G759+$I759)*THONG_TIN_CHUNG!B$15</f>
        <v>0</v>
      </c>
      <c r="L759" s="58">
        <v>0</v>
      </c>
      <c r="M759" s="59"/>
      <c r="N759" s="59"/>
    </row>
    <row r="760" spans="2:14" ht="96.75" customHeight="1">
      <c r="B760" s="28"/>
      <c r="C760" s="28"/>
      <c r="D760" s="28"/>
      <c r="E760" s="39"/>
      <c r="F760" s="28"/>
      <c r="G760" s="28"/>
      <c r="H760" s="28">
        <v>5</v>
      </c>
      <c r="I760" s="40">
        <f t="shared" si="6"/>
        <v>0</v>
      </c>
      <c r="J760" s="56">
        <f t="shared" si="7"/>
        <v>0</v>
      </c>
      <c r="K760" s="57">
        <f>($G760+$I760)*THONG_TIN_CHUNG!B$15</f>
        <v>0</v>
      </c>
      <c r="L760" s="58">
        <v>0</v>
      </c>
      <c r="M760" s="59"/>
      <c r="N760" s="59"/>
    </row>
    <row r="761" spans="2:14" ht="96.75" customHeight="1">
      <c r="B761" s="28"/>
      <c r="C761" s="28"/>
      <c r="D761" s="28"/>
      <c r="E761" s="39"/>
      <c r="F761" s="28"/>
      <c r="G761" s="28"/>
      <c r="H761" s="28">
        <v>5</v>
      </c>
      <c r="I761" s="40">
        <f t="shared" si="6"/>
        <v>0</v>
      </c>
      <c r="J761" s="56">
        <f t="shared" si="7"/>
        <v>0</v>
      </c>
      <c r="K761" s="57">
        <f>($G761+$I761)*THONG_TIN_CHUNG!B$15</f>
        <v>0</v>
      </c>
      <c r="L761" s="58">
        <v>0</v>
      </c>
      <c r="M761" s="59"/>
      <c r="N761" s="59"/>
    </row>
    <row r="762" spans="2:14" ht="96.75" customHeight="1">
      <c r="B762" s="28"/>
      <c r="C762" s="28"/>
      <c r="D762" s="28"/>
      <c r="E762" s="39"/>
      <c r="F762" s="28"/>
      <c r="G762" s="28"/>
      <c r="H762" s="28">
        <v>5</v>
      </c>
      <c r="I762" s="40">
        <f t="shared" si="6"/>
        <v>0</v>
      </c>
      <c r="J762" s="56">
        <f t="shared" si="7"/>
        <v>0</v>
      </c>
      <c r="K762" s="57">
        <f>($G762+$I762)*THONG_TIN_CHUNG!B$15</f>
        <v>0</v>
      </c>
      <c r="L762" s="58">
        <v>0</v>
      </c>
      <c r="M762" s="59"/>
      <c r="N762" s="59"/>
    </row>
    <row r="763" spans="2:14" ht="96.75" customHeight="1">
      <c r="B763" s="28"/>
      <c r="C763" s="28"/>
      <c r="D763" s="28"/>
      <c r="E763" s="39"/>
      <c r="F763" s="28"/>
      <c r="G763" s="28"/>
      <c r="H763" s="28">
        <v>5</v>
      </c>
      <c r="I763" s="40">
        <f t="shared" si="6"/>
        <v>0</v>
      </c>
      <c r="J763" s="56">
        <f t="shared" si="7"/>
        <v>0</v>
      </c>
      <c r="K763" s="57">
        <f>($G763+$I763)*THONG_TIN_CHUNG!B$15</f>
        <v>0</v>
      </c>
      <c r="L763" s="58">
        <v>0</v>
      </c>
      <c r="M763" s="59"/>
      <c r="N763" s="59"/>
    </row>
    <row r="764" spans="2:14" ht="96.75" customHeight="1">
      <c r="B764" s="28"/>
      <c r="C764" s="28"/>
      <c r="D764" s="28"/>
      <c r="E764" s="39"/>
      <c r="F764" s="28"/>
      <c r="G764" s="28"/>
      <c r="H764" s="28">
        <v>5</v>
      </c>
      <c r="I764" s="40">
        <f t="shared" si="6"/>
        <v>0</v>
      </c>
      <c r="J764" s="56">
        <f t="shared" si="7"/>
        <v>0</v>
      </c>
      <c r="K764" s="57">
        <f>($G764+$I764)*THONG_TIN_CHUNG!B$15</f>
        <v>0</v>
      </c>
      <c r="L764" s="58">
        <v>0</v>
      </c>
      <c r="M764" s="59"/>
      <c r="N764" s="59"/>
    </row>
    <row r="765" spans="2:14" ht="96.75" customHeight="1">
      <c r="B765" s="28"/>
      <c r="C765" s="28"/>
      <c r="D765" s="28"/>
      <c r="E765" s="39"/>
      <c r="F765" s="28"/>
      <c r="G765" s="28"/>
      <c r="H765" s="28">
        <v>5</v>
      </c>
      <c r="I765" s="40">
        <f t="shared" si="6"/>
        <v>0</v>
      </c>
      <c r="J765" s="56">
        <f t="shared" si="7"/>
        <v>0</v>
      </c>
      <c r="K765" s="57">
        <f>($G765+$I765)*THONG_TIN_CHUNG!B$15</f>
        <v>0</v>
      </c>
      <c r="L765" s="58">
        <v>0</v>
      </c>
      <c r="M765" s="59"/>
      <c r="N765" s="59"/>
    </row>
    <row r="766" spans="2:14" ht="96.75" customHeight="1">
      <c r="B766" s="28"/>
      <c r="C766" s="28"/>
      <c r="D766" s="28"/>
      <c r="E766" s="39"/>
      <c r="F766" s="28"/>
      <c r="G766" s="28"/>
      <c r="H766" s="28">
        <v>5</v>
      </c>
      <c r="I766" s="40">
        <f t="shared" si="6"/>
        <v>0</v>
      </c>
      <c r="J766" s="56">
        <f t="shared" si="7"/>
        <v>0</v>
      </c>
      <c r="K766" s="57">
        <f>($G766+$I766)*THONG_TIN_CHUNG!B$15</f>
        <v>0</v>
      </c>
      <c r="L766" s="58">
        <v>0</v>
      </c>
      <c r="M766" s="59"/>
      <c r="N766" s="59"/>
    </row>
    <row r="767" spans="2:14" ht="96.75" customHeight="1">
      <c r="B767" s="28"/>
      <c r="C767" s="28"/>
      <c r="D767" s="28"/>
      <c r="E767" s="39"/>
      <c r="F767" s="28"/>
      <c r="G767" s="28"/>
      <c r="H767" s="28">
        <v>5</v>
      </c>
      <c r="I767" s="40">
        <f t="shared" si="6"/>
        <v>0</v>
      </c>
      <c r="J767" s="56">
        <f t="shared" si="7"/>
        <v>0</v>
      </c>
      <c r="K767" s="57">
        <f>($G767+$I767)*THONG_TIN_CHUNG!B$15</f>
        <v>0</v>
      </c>
      <c r="L767" s="58">
        <v>0</v>
      </c>
      <c r="M767" s="59"/>
      <c r="N767" s="59"/>
    </row>
    <row r="768" spans="2:14" ht="96.75" customHeight="1">
      <c r="B768" s="28"/>
      <c r="C768" s="28"/>
      <c r="D768" s="28"/>
      <c r="E768" s="39"/>
      <c r="F768" s="28"/>
      <c r="G768" s="28"/>
      <c r="H768" s="28">
        <v>5</v>
      </c>
      <c r="I768" s="40">
        <f t="shared" si="6"/>
        <v>0</v>
      </c>
      <c r="J768" s="56">
        <f t="shared" si="7"/>
        <v>0</v>
      </c>
      <c r="K768" s="57">
        <f>($G768+$I768)*THONG_TIN_CHUNG!B$15</f>
        <v>0</v>
      </c>
      <c r="L768" s="58">
        <v>0</v>
      </c>
      <c r="M768" s="59"/>
      <c r="N768" s="59"/>
    </row>
    <row r="769" spans="2:14" ht="96.75" customHeight="1">
      <c r="B769" s="28"/>
      <c r="C769" s="28"/>
      <c r="D769" s="28"/>
      <c r="E769" s="39"/>
      <c r="F769" s="28"/>
      <c r="G769" s="28"/>
      <c r="H769" s="28">
        <v>5</v>
      </c>
      <c r="I769" s="40">
        <f t="shared" si="6"/>
        <v>0</v>
      </c>
      <c r="J769" s="56">
        <f t="shared" si="7"/>
        <v>0</v>
      </c>
      <c r="K769" s="57">
        <f>($G769+$I769)*THONG_TIN_CHUNG!B$15</f>
        <v>0</v>
      </c>
      <c r="L769" s="58">
        <v>0</v>
      </c>
      <c r="M769" s="59"/>
      <c r="N769" s="59"/>
    </row>
    <row r="770" spans="2:14" ht="96.75" customHeight="1">
      <c r="B770" s="28"/>
      <c r="C770" s="28"/>
      <c r="D770" s="28"/>
      <c r="E770" s="39"/>
      <c r="F770" s="28"/>
      <c r="G770" s="28"/>
      <c r="H770" s="28">
        <v>5</v>
      </c>
      <c r="I770" s="40">
        <f t="shared" si="6"/>
        <v>0</v>
      </c>
      <c r="J770" s="56">
        <f t="shared" si="7"/>
        <v>0</v>
      </c>
      <c r="K770" s="57">
        <f>($G770+$I770)*THONG_TIN_CHUNG!B$15</f>
        <v>0</v>
      </c>
      <c r="L770" s="58">
        <v>0</v>
      </c>
      <c r="M770" s="59"/>
      <c r="N770" s="59"/>
    </row>
    <row r="771" spans="2:14" ht="96.75" customHeight="1">
      <c r="B771" s="28"/>
      <c r="C771" s="28"/>
      <c r="D771" s="28"/>
      <c r="E771" s="39"/>
      <c r="F771" s="28"/>
      <c r="G771" s="28"/>
      <c r="H771" s="28">
        <v>5</v>
      </c>
      <c r="I771" s="40">
        <f t="shared" si="6"/>
        <v>0</v>
      </c>
      <c r="J771" s="56">
        <f t="shared" si="7"/>
        <v>0</v>
      </c>
      <c r="K771" s="57">
        <f>($G771+$I771)*THONG_TIN_CHUNG!B$15</f>
        <v>0</v>
      </c>
      <c r="L771" s="58">
        <v>0</v>
      </c>
      <c r="M771" s="59"/>
      <c r="N771" s="59"/>
    </row>
    <row r="772" spans="2:14" ht="96.75" customHeight="1">
      <c r="B772" s="28"/>
      <c r="C772" s="28"/>
      <c r="D772" s="28"/>
      <c r="E772" s="39"/>
      <c r="F772" s="28"/>
      <c r="G772" s="28"/>
      <c r="H772" s="28">
        <v>5</v>
      </c>
      <c r="I772" s="40">
        <f t="shared" si="6"/>
        <v>0</v>
      </c>
      <c r="J772" s="56">
        <f t="shared" si="7"/>
        <v>0</v>
      </c>
      <c r="K772" s="57">
        <f>($G772+$I772)*THONG_TIN_CHUNG!B$15</f>
        <v>0</v>
      </c>
      <c r="L772" s="58">
        <v>0</v>
      </c>
      <c r="M772" s="59"/>
      <c r="N772" s="59"/>
    </row>
    <row r="773" spans="2:14" ht="96.75" customHeight="1">
      <c r="B773" s="28"/>
      <c r="C773" s="28"/>
      <c r="D773" s="28"/>
      <c r="E773" s="39"/>
      <c r="F773" s="28"/>
      <c r="G773" s="28"/>
      <c r="H773" s="28">
        <v>5</v>
      </c>
      <c r="I773" s="40">
        <f t="shared" si="6"/>
        <v>0</v>
      </c>
      <c r="J773" s="56">
        <f t="shared" si="7"/>
        <v>0</v>
      </c>
      <c r="K773" s="57">
        <f>($G773+$I773)*THONG_TIN_CHUNG!B$15</f>
        <v>0</v>
      </c>
      <c r="L773" s="58">
        <v>0</v>
      </c>
      <c r="M773" s="59"/>
      <c r="N773" s="59"/>
    </row>
    <row r="774" spans="2:14" ht="96.75" customHeight="1">
      <c r="B774" s="28"/>
      <c r="C774" s="28"/>
      <c r="D774" s="28"/>
      <c r="E774" s="39"/>
      <c r="F774" s="28"/>
      <c r="G774" s="28"/>
      <c r="H774" s="28">
        <v>5</v>
      </c>
      <c r="I774" s="40">
        <f t="shared" si="6"/>
        <v>0</v>
      </c>
      <c r="J774" s="56">
        <f t="shared" si="7"/>
        <v>0</v>
      </c>
      <c r="K774" s="57">
        <f>($G774+$I774)*THONG_TIN_CHUNG!B$15</f>
        <v>0</v>
      </c>
      <c r="L774" s="58">
        <v>0</v>
      </c>
      <c r="M774" s="59"/>
      <c r="N774" s="59"/>
    </row>
    <row r="775" spans="2:14" ht="96.75" customHeight="1">
      <c r="B775" s="28"/>
      <c r="C775" s="28"/>
      <c r="D775" s="28"/>
      <c r="E775" s="39"/>
      <c r="F775" s="28"/>
      <c r="G775" s="28"/>
      <c r="H775" s="28">
        <v>5</v>
      </c>
      <c r="I775" s="40">
        <f t="shared" si="6"/>
        <v>0</v>
      </c>
      <c r="J775" s="56">
        <f t="shared" si="7"/>
        <v>0</v>
      </c>
      <c r="K775" s="57">
        <f>($G775+$I775)*THONG_TIN_CHUNG!B$15</f>
        <v>0</v>
      </c>
      <c r="L775" s="58">
        <v>0</v>
      </c>
      <c r="M775" s="59"/>
      <c r="N775" s="59"/>
    </row>
    <row r="776" spans="2:14" ht="96.75" customHeight="1">
      <c r="B776" s="28"/>
      <c r="C776" s="28"/>
      <c r="D776" s="28"/>
      <c r="E776" s="39"/>
      <c r="F776" s="28"/>
      <c r="G776" s="28"/>
      <c r="H776" s="28">
        <v>5</v>
      </c>
      <c r="I776" s="40">
        <f t="shared" si="6"/>
        <v>0</v>
      </c>
      <c r="J776" s="56">
        <f t="shared" si="7"/>
        <v>0</v>
      </c>
      <c r="K776" s="57">
        <f>($G776+$I776)*THONG_TIN_CHUNG!B$15</f>
        <v>0</v>
      </c>
      <c r="L776" s="58">
        <v>0</v>
      </c>
      <c r="M776" s="59"/>
      <c r="N776" s="59"/>
    </row>
    <row r="777" spans="2:14" ht="96.75" customHeight="1">
      <c r="B777" s="28"/>
      <c r="C777" s="28"/>
      <c r="D777" s="28"/>
      <c r="E777" s="39"/>
      <c r="F777" s="28"/>
      <c r="G777" s="28"/>
      <c r="H777" s="28">
        <v>5</v>
      </c>
      <c r="I777" s="40">
        <f t="shared" si="6"/>
        <v>0</v>
      </c>
      <c r="J777" s="56">
        <f t="shared" si="7"/>
        <v>0</v>
      </c>
      <c r="K777" s="57">
        <f>($G777+$I777)*THONG_TIN_CHUNG!B$15</f>
        <v>0</v>
      </c>
      <c r="L777" s="58">
        <v>0</v>
      </c>
      <c r="M777" s="59"/>
      <c r="N777" s="59"/>
    </row>
    <row r="778" spans="2:14" ht="96.75" customHeight="1">
      <c r="B778" s="28"/>
      <c r="C778" s="28"/>
      <c r="D778" s="28"/>
      <c r="E778" s="39"/>
      <c r="F778" s="28"/>
      <c r="G778" s="28"/>
      <c r="H778" s="28">
        <v>5</v>
      </c>
      <c r="I778" s="40">
        <f t="shared" si="6"/>
        <v>0</v>
      </c>
      <c r="J778" s="56">
        <f t="shared" si="7"/>
        <v>0</v>
      </c>
      <c r="K778" s="57">
        <f>($G778+$I778)*THONG_TIN_CHUNG!B$15</f>
        <v>0</v>
      </c>
      <c r="L778" s="58">
        <v>0</v>
      </c>
      <c r="M778" s="59"/>
      <c r="N778" s="59"/>
    </row>
    <row r="779" spans="2:14" ht="96.75" customHeight="1">
      <c r="B779" s="28"/>
      <c r="C779" s="28"/>
      <c r="D779" s="28"/>
      <c r="E779" s="39"/>
      <c r="F779" s="28"/>
      <c r="G779" s="28"/>
      <c r="H779" s="28">
        <v>5</v>
      </c>
      <c r="I779" s="40">
        <f t="shared" si="6"/>
        <v>0</v>
      </c>
      <c r="J779" s="56">
        <f t="shared" si="7"/>
        <v>0</v>
      </c>
      <c r="K779" s="57">
        <f>($G779+$I779)*THONG_TIN_CHUNG!B$15</f>
        <v>0</v>
      </c>
      <c r="L779" s="58">
        <v>0</v>
      </c>
      <c r="M779" s="59"/>
      <c r="N779" s="59"/>
    </row>
    <row r="780" spans="2:14" ht="96.75" customHeight="1">
      <c r="B780" s="28"/>
      <c r="C780" s="28"/>
      <c r="D780" s="28"/>
      <c r="E780" s="39"/>
      <c r="F780" s="28"/>
      <c r="G780" s="28"/>
      <c r="H780" s="28">
        <v>5</v>
      </c>
      <c r="I780" s="40">
        <f t="shared" si="6"/>
        <v>0</v>
      </c>
      <c r="J780" s="56">
        <f t="shared" si="7"/>
        <v>0</v>
      </c>
      <c r="K780" s="57">
        <f>($G780+$I780)*THONG_TIN_CHUNG!B$15</f>
        <v>0</v>
      </c>
      <c r="L780" s="58">
        <v>0</v>
      </c>
      <c r="M780" s="59"/>
      <c r="N780" s="59"/>
    </row>
    <row r="781" spans="2:14" ht="96.75" customHeight="1">
      <c r="B781" s="28"/>
      <c r="C781" s="28"/>
      <c r="D781" s="28"/>
      <c r="E781" s="39"/>
      <c r="F781" s="28"/>
      <c r="G781" s="28"/>
      <c r="H781" s="28">
        <v>5</v>
      </c>
      <c r="I781" s="40">
        <f t="shared" si="6"/>
        <v>0</v>
      </c>
      <c r="J781" s="56">
        <f t="shared" si="7"/>
        <v>0</v>
      </c>
      <c r="K781" s="57">
        <f>($G781+$I781)*THONG_TIN_CHUNG!B$15</f>
        <v>0</v>
      </c>
      <c r="L781" s="58">
        <v>0</v>
      </c>
      <c r="M781" s="59"/>
      <c r="N781" s="59"/>
    </row>
    <row r="782" spans="2:14" ht="96.75" customHeight="1">
      <c r="B782" s="28"/>
      <c r="C782" s="28"/>
      <c r="D782" s="28"/>
      <c r="E782" s="39"/>
      <c r="F782" s="28"/>
      <c r="G782" s="28"/>
      <c r="H782" s="28">
        <v>5</v>
      </c>
      <c r="I782" s="40">
        <f t="shared" si="6"/>
        <v>0</v>
      </c>
      <c r="J782" s="56">
        <f t="shared" si="7"/>
        <v>0</v>
      </c>
      <c r="K782" s="57">
        <f>($G782+$I782)*THONG_TIN_CHUNG!B$15</f>
        <v>0</v>
      </c>
      <c r="L782" s="58">
        <v>0</v>
      </c>
      <c r="M782" s="59"/>
      <c r="N782" s="59"/>
    </row>
    <row r="783" spans="2:14" ht="96.75" customHeight="1">
      <c r="B783" s="28"/>
      <c r="C783" s="28"/>
      <c r="D783" s="28"/>
      <c r="E783" s="39"/>
      <c r="F783" s="28"/>
      <c r="G783" s="28"/>
      <c r="H783" s="28">
        <v>5</v>
      </c>
      <c r="I783" s="40">
        <f t="shared" si="6"/>
        <v>0</v>
      </c>
      <c r="J783" s="56">
        <f t="shared" si="7"/>
        <v>0</v>
      </c>
      <c r="K783" s="57">
        <f>($G783+$I783)*THONG_TIN_CHUNG!B$15</f>
        <v>0</v>
      </c>
      <c r="L783" s="58">
        <v>0</v>
      </c>
      <c r="M783" s="59"/>
      <c r="N783" s="59"/>
    </row>
    <row r="784" spans="2:14" ht="96.75" customHeight="1">
      <c r="B784" s="28"/>
      <c r="C784" s="28"/>
      <c r="D784" s="28"/>
      <c r="E784" s="39"/>
      <c r="F784" s="28"/>
      <c r="G784" s="28"/>
      <c r="H784" s="28">
        <v>5</v>
      </c>
      <c r="I784" s="40">
        <f t="shared" si="6"/>
        <v>0</v>
      </c>
      <c r="J784" s="56">
        <f t="shared" si="7"/>
        <v>0</v>
      </c>
      <c r="K784" s="57">
        <f>($G784+$I784)*THONG_TIN_CHUNG!B$15</f>
        <v>0</v>
      </c>
      <c r="L784" s="58">
        <v>0</v>
      </c>
      <c r="M784" s="59"/>
      <c r="N784" s="59"/>
    </row>
    <row r="785" spans="2:14" ht="96.75" customHeight="1">
      <c r="B785" s="28"/>
      <c r="C785" s="28"/>
      <c r="D785" s="28"/>
      <c r="E785" s="39"/>
      <c r="F785" s="28"/>
      <c r="G785" s="28"/>
      <c r="H785" s="28">
        <v>5</v>
      </c>
      <c r="I785" s="40">
        <f t="shared" si="6"/>
        <v>0</v>
      </c>
      <c r="J785" s="56">
        <f t="shared" si="7"/>
        <v>0</v>
      </c>
      <c r="K785" s="57">
        <f>($G785+$I785)*THONG_TIN_CHUNG!B$15</f>
        <v>0</v>
      </c>
      <c r="L785" s="58">
        <v>0</v>
      </c>
      <c r="M785" s="59"/>
      <c r="N785" s="59"/>
    </row>
    <row r="786" spans="2:14" ht="96.75" customHeight="1">
      <c r="B786" s="28"/>
      <c r="C786" s="28"/>
      <c r="D786" s="28"/>
      <c r="E786" s="39"/>
      <c r="F786" s="28"/>
      <c r="G786" s="28"/>
      <c r="H786" s="28">
        <v>5</v>
      </c>
      <c r="I786" s="40">
        <f t="shared" si="6"/>
        <v>0</v>
      </c>
      <c r="J786" s="56">
        <f t="shared" si="7"/>
        <v>0</v>
      </c>
      <c r="K786" s="57">
        <f>($G786+$I786)*THONG_TIN_CHUNG!B$15</f>
        <v>0</v>
      </c>
      <c r="L786" s="58">
        <v>0</v>
      </c>
      <c r="M786" s="59"/>
      <c r="N786" s="59"/>
    </row>
    <row r="787" spans="2:14" ht="96.75" customHeight="1">
      <c r="B787" s="28"/>
      <c r="C787" s="28"/>
      <c r="D787" s="28"/>
      <c r="E787" s="39"/>
      <c r="F787" s="28"/>
      <c r="G787" s="28"/>
      <c r="H787" s="28">
        <v>5</v>
      </c>
      <c r="I787" s="40">
        <f t="shared" si="6"/>
        <v>0</v>
      </c>
      <c r="J787" s="56">
        <f t="shared" si="7"/>
        <v>0</v>
      </c>
      <c r="K787" s="57">
        <f>($G787+$I787)*THONG_TIN_CHUNG!B$15</f>
        <v>0</v>
      </c>
      <c r="L787" s="58">
        <v>0</v>
      </c>
      <c r="M787" s="59"/>
      <c r="N787" s="59"/>
    </row>
    <row r="788" spans="2:14" ht="96.75" customHeight="1">
      <c r="B788" s="28"/>
      <c r="C788" s="28"/>
      <c r="D788" s="28"/>
      <c r="E788" s="39"/>
      <c r="F788" s="28"/>
      <c r="G788" s="28"/>
      <c r="H788" s="28">
        <v>5</v>
      </c>
      <c r="I788" s="40">
        <f t="shared" si="6"/>
        <v>0</v>
      </c>
      <c r="J788" s="56">
        <f t="shared" si="7"/>
        <v>0</v>
      </c>
      <c r="K788" s="57">
        <f>($G788+$I788)*THONG_TIN_CHUNG!B$15</f>
        <v>0</v>
      </c>
      <c r="L788" s="58">
        <v>0</v>
      </c>
      <c r="M788" s="59"/>
      <c r="N788" s="59"/>
    </row>
    <row r="789" spans="2:14" ht="96.75" customHeight="1">
      <c r="B789" s="28"/>
      <c r="C789" s="28"/>
      <c r="D789" s="28"/>
      <c r="E789" s="39"/>
      <c r="F789" s="28"/>
      <c r="G789" s="28"/>
      <c r="H789" s="28">
        <v>5</v>
      </c>
      <c r="I789" s="40">
        <f t="shared" si="6"/>
        <v>0</v>
      </c>
      <c r="J789" s="56">
        <f t="shared" si="7"/>
        <v>0</v>
      </c>
      <c r="K789" s="57">
        <f>($G789+$I789)*THONG_TIN_CHUNG!B$15</f>
        <v>0</v>
      </c>
      <c r="L789" s="58">
        <v>0</v>
      </c>
      <c r="M789" s="59"/>
      <c r="N789" s="59"/>
    </row>
    <row r="790" spans="2:14" ht="96.75" customHeight="1">
      <c r="B790" s="28"/>
      <c r="C790" s="28"/>
      <c r="D790" s="28"/>
      <c r="E790" s="39"/>
      <c r="F790" s="28"/>
      <c r="G790" s="28"/>
      <c r="H790" s="28">
        <v>5</v>
      </c>
      <c r="I790" s="40">
        <f t="shared" si="6"/>
        <v>0</v>
      </c>
      <c r="J790" s="56">
        <f t="shared" si="7"/>
        <v>0</v>
      </c>
      <c r="K790" s="57">
        <f>($G790+$I790)*THONG_TIN_CHUNG!B$15</f>
        <v>0</v>
      </c>
      <c r="L790" s="58">
        <v>0</v>
      </c>
      <c r="M790" s="59"/>
      <c r="N790" s="59"/>
    </row>
    <row r="791" spans="2:14" ht="96.75" customHeight="1">
      <c r="B791" s="28"/>
      <c r="C791" s="28"/>
      <c r="D791" s="28"/>
      <c r="E791" s="39"/>
      <c r="F791" s="28"/>
      <c r="G791" s="28"/>
      <c r="H791" s="28">
        <v>5</v>
      </c>
      <c r="I791" s="40">
        <f t="shared" si="6"/>
        <v>0</v>
      </c>
      <c r="J791" s="56">
        <f t="shared" si="7"/>
        <v>0</v>
      </c>
      <c r="K791" s="57">
        <f>($G791+$I791)*THONG_TIN_CHUNG!B$15</f>
        <v>0</v>
      </c>
      <c r="L791" s="58">
        <v>0</v>
      </c>
      <c r="M791" s="59"/>
      <c r="N791" s="59"/>
    </row>
    <row r="792" spans="2:14" ht="96.75" customHeight="1">
      <c r="B792" s="28"/>
      <c r="C792" s="28"/>
      <c r="D792" s="28"/>
      <c r="E792" s="39"/>
      <c r="F792" s="28"/>
      <c r="G792" s="28"/>
      <c r="H792" s="28">
        <v>5</v>
      </c>
      <c r="I792" s="40">
        <f t="shared" si="6"/>
        <v>0</v>
      </c>
      <c r="J792" s="56">
        <f t="shared" si="7"/>
        <v>0</v>
      </c>
      <c r="K792" s="57">
        <f>($G792+$I792)*THONG_TIN_CHUNG!B$15</f>
        <v>0</v>
      </c>
      <c r="L792" s="58">
        <v>0</v>
      </c>
      <c r="M792" s="59"/>
      <c r="N792" s="59"/>
    </row>
    <row r="793" spans="2:14" ht="96.75" customHeight="1">
      <c r="B793" s="28"/>
      <c r="C793" s="28"/>
      <c r="D793" s="28"/>
      <c r="E793" s="39"/>
      <c r="F793" s="28"/>
      <c r="G793" s="28"/>
      <c r="H793" s="28">
        <v>5</v>
      </c>
      <c r="I793" s="40">
        <f t="shared" si="6"/>
        <v>0</v>
      </c>
      <c r="J793" s="56">
        <f t="shared" si="7"/>
        <v>0</v>
      </c>
      <c r="K793" s="57">
        <f>($G793+$I793)*THONG_TIN_CHUNG!B$15</f>
        <v>0</v>
      </c>
      <c r="L793" s="58">
        <v>0</v>
      </c>
      <c r="M793" s="59"/>
      <c r="N793" s="59"/>
    </row>
    <row r="794" spans="2:14" ht="96.75" customHeight="1">
      <c r="B794" s="28"/>
      <c r="C794" s="28"/>
      <c r="D794" s="28"/>
      <c r="E794" s="39"/>
      <c r="F794" s="28"/>
      <c r="G794" s="28"/>
      <c r="H794" s="28">
        <v>5</v>
      </c>
      <c r="I794" s="40">
        <f t="shared" si="6"/>
        <v>0</v>
      </c>
      <c r="J794" s="56">
        <f t="shared" si="7"/>
        <v>0</v>
      </c>
      <c r="K794" s="57">
        <f>($G794+$I794)*THONG_TIN_CHUNG!B$15</f>
        <v>0</v>
      </c>
      <c r="L794" s="58">
        <v>0</v>
      </c>
      <c r="M794" s="59"/>
      <c r="N794" s="59"/>
    </row>
    <row r="795" spans="2:14" ht="96.75" customHeight="1">
      <c r="B795" s="28"/>
      <c r="C795" s="28"/>
      <c r="D795" s="28"/>
      <c r="E795" s="39"/>
      <c r="F795" s="28"/>
      <c r="G795" s="28"/>
      <c r="H795" s="28">
        <v>5</v>
      </c>
      <c r="I795" s="40">
        <f t="shared" si="6"/>
        <v>0</v>
      </c>
      <c r="J795" s="56">
        <f t="shared" si="7"/>
        <v>0</v>
      </c>
      <c r="K795" s="57">
        <f>($G795+$I795)*THONG_TIN_CHUNG!B$15</f>
        <v>0</v>
      </c>
      <c r="L795" s="58">
        <v>0</v>
      </c>
      <c r="M795" s="59"/>
      <c r="N795" s="59"/>
    </row>
    <row r="796" spans="2:14" ht="96.75" customHeight="1">
      <c r="B796" s="28"/>
      <c r="C796" s="28"/>
      <c r="D796" s="28"/>
      <c r="E796" s="39"/>
      <c r="F796" s="28"/>
      <c r="G796" s="28"/>
      <c r="H796" s="28">
        <v>5</v>
      </c>
      <c r="I796" s="40">
        <f t="shared" si="6"/>
        <v>0</v>
      </c>
      <c r="J796" s="56">
        <f t="shared" si="7"/>
        <v>0</v>
      </c>
      <c r="K796" s="57">
        <f>($G796+$I796)*THONG_TIN_CHUNG!B$15</f>
        <v>0</v>
      </c>
      <c r="L796" s="58">
        <v>0</v>
      </c>
      <c r="M796" s="59"/>
      <c r="N796" s="59"/>
    </row>
    <row r="797" spans="2:14" ht="96.75" customHeight="1">
      <c r="B797" s="28"/>
      <c r="C797" s="28"/>
      <c r="D797" s="28"/>
      <c r="E797" s="39"/>
      <c r="F797" s="28"/>
      <c r="G797" s="28"/>
      <c r="H797" s="28">
        <v>5</v>
      </c>
      <c r="I797" s="40">
        <f t="shared" si="6"/>
        <v>0</v>
      </c>
      <c r="J797" s="56">
        <f t="shared" si="7"/>
        <v>0</v>
      </c>
      <c r="K797" s="57">
        <f>($G797+$I797)*THONG_TIN_CHUNG!B$15</f>
        <v>0</v>
      </c>
      <c r="L797" s="58">
        <v>0</v>
      </c>
      <c r="M797" s="59"/>
      <c r="N797" s="59"/>
    </row>
    <row r="798" spans="2:14" ht="96.75" customHeight="1">
      <c r="B798" s="28"/>
      <c r="C798" s="28"/>
      <c r="D798" s="28"/>
      <c r="E798" s="39"/>
      <c r="F798" s="28"/>
      <c r="G798" s="28"/>
      <c r="H798" s="28">
        <v>5</v>
      </c>
      <c r="I798" s="40">
        <f t="shared" si="6"/>
        <v>0</v>
      </c>
      <c r="J798" s="56">
        <f t="shared" si="7"/>
        <v>0</v>
      </c>
      <c r="K798" s="57">
        <f>($G798+$I798)*THONG_TIN_CHUNG!B$15</f>
        <v>0</v>
      </c>
      <c r="L798" s="58">
        <v>0</v>
      </c>
      <c r="M798" s="59"/>
      <c r="N798" s="59"/>
    </row>
    <row r="799" spans="2:14" ht="96.75" customHeight="1">
      <c r="B799" s="28"/>
      <c r="C799" s="28"/>
      <c r="D799" s="28"/>
      <c r="E799" s="39"/>
      <c r="F799" s="28"/>
      <c r="G799" s="28"/>
      <c r="H799" s="28">
        <v>5</v>
      </c>
      <c r="I799" s="40">
        <f t="shared" si="6"/>
        <v>0</v>
      </c>
      <c r="J799" s="56">
        <f t="shared" si="7"/>
        <v>0</v>
      </c>
      <c r="K799" s="57">
        <f>($G799+$I799)*THONG_TIN_CHUNG!B$15</f>
        <v>0</v>
      </c>
      <c r="L799" s="58">
        <v>0</v>
      </c>
      <c r="M799" s="59"/>
      <c r="N799" s="59"/>
    </row>
    <row r="800" spans="2:14" ht="96.75" customHeight="1">
      <c r="B800" s="28"/>
      <c r="C800" s="28"/>
      <c r="D800" s="28"/>
      <c r="E800" s="39"/>
      <c r="F800" s="28"/>
      <c r="G800" s="28"/>
      <c r="H800" s="28">
        <v>5</v>
      </c>
      <c r="I800" s="40">
        <f t="shared" si="6"/>
        <v>0</v>
      </c>
      <c r="J800" s="56">
        <f t="shared" si="7"/>
        <v>0</v>
      </c>
      <c r="K800" s="57">
        <f>($G800+$I800)*THONG_TIN_CHUNG!B$15</f>
        <v>0</v>
      </c>
      <c r="L800" s="58">
        <v>0</v>
      </c>
      <c r="M800" s="59"/>
      <c r="N800" s="59"/>
    </row>
    <row r="801" spans="2:14" ht="96.75" customHeight="1">
      <c r="B801" s="28"/>
      <c r="C801" s="28"/>
      <c r="D801" s="28"/>
      <c r="E801" s="39"/>
      <c r="F801" s="28"/>
      <c r="G801" s="28"/>
      <c r="H801" s="28">
        <v>5</v>
      </c>
      <c r="I801" s="40">
        <f t="shared" si="6"/>
        <v>0</v>
      </c>
      <c r="J801" s="56">
        <f t="shared" si="7"/>
        <v>0</v>
      </c>
      <c r="K801" s="57">
        <f>($G801+$I801)*THONG_TIN_CHUNG!B$15</f>
        <v>0</v>
      </c>
      <c r="L801" s="58">
        <v>0</v>
      </c>
      <c r="M801" s="59"/>
      <c r="N801" s="59"/>
    </row>
    <row r="802" spans="2:14" ht="96.75" customHeight="1">
      <c r="B802" s="28"/>
      <c r="C802" s="28"/>
      <c r="D802" s="28"/>
      <c r="E802" s="39"/>
      <c r="F802" s="28"/>
      <c r="G802" s="28"/>
      <c r="H802" s="28">
        <v>5</v>
      </c>
      <c r="I802" s="40">
        <f t="shared" si="6"/>
        <v>0</v>
      </c>
      <c r="J802" s="56">
        <f t="shared" si="7"/>
        <v>0</v>
      </c>
      <c r="K802" s="57">
        <f>($G802+$I802)*THONG_TIN_CHUNG!B$15</f>
        <v>0</v>
      </c>
      <c r="L802" s="58">
        <v>0</v>
      </c>
      <c r="M802" s="59"/>
      <c r="N802" s="59"/>
    </row>
    <row r="803" spans="2:14" ht="96.75" customHeight="1">
      <c r="B803" s="28"/>
      <c r="C803" s="28"/>
      <c r="D803" s="28"/>
      <c r="E803" s="39"/>
      <c r="F803" s="28"/>
      <c r="G803" s="28"/>
      <c r="H803" s="28">
        <v>5</v>
      </c>
      <c r="I803" s="40">
        <f t="shared" si="6"/>
        <v>0</v>
      </c>
      <c r="J803" s="56">
        <f t="shared" si="7"/>
        <v>0</v>
      </c>
      <c r="K803" s="57">
        <f>($G803+$I803)*THONG_TIN_CHUNG!B$15</f>
        <v>0</v>
      </c>
      <c r="L803" s="58">
        <v>0</v>
      </c>
      <c r="M803" s="59"/>
      <c r="N803" s="59"/>
    </row>
    <row r="804" spans="2:14" ht="96.75" customHeight="1">
      <c r="B804" s="28"/>
      <c r="C804" s="28"/>
      <c r="D804" s="28"/>
      <c r="E804" s="39"/>
      <c r="F804" s="28"/>
      <c r="G804" s="28"/>
      <c r="H804" s="28">
        <v>5</v>
      </c>
      <c r="I804" s="40">
        <f t="shared" si="6"/>
        <v>0</v>
      </c>
      <c r="J804" s="56">
        <f t="shared" si="7"/>
        <v>0</v>
      </c>
      <c r="K804" s="57">
        <f>($G804+$I804)*THONG_TIN_CHUNG!B$15</f>
        <v>0</v>
      </c>
      <c r="L804" s="58">
        <v>0</v>
      </c>
      <c r="M804" s="59"/>
      <c r="N804" s="59"/>
    </row>
    <row r="805" spans="2:14" ht="96.75" customHeight="1">
      <c r="B805" s="28"/>
      <c r="C805" s="28"/>
      <c r="D805" s="28"/>
      <c r="E805" s="39"/>
      <c r="F805" s="28"/>
      <c r="G805" s="28"/>
      <c r="H805" s="28">
        <v>5</v>
      </c>
      <c r="I805" s="40">
        <f t="shared" si="6"/>
        <v>0</v>
      </c>
      <c r="J805" s="56">
        <f t="shared" si="7"/>
        <v>0</v>
      </c>
      <c r="K805" s="57">
        <f>($G805+$I805)*THONG_TIN_CHUNG!B$15</f>
        <v>0</v>
      </c>
      <c r="L805" s="58">
        <v>0</v>
      </c>
      <c r="M805" s="59"/>
      <c r="N805" s="59"/>
    </row>
    <row r="806" spans="2:14" ht="96.75" customHeight="1">
      <c r="B806" s="28"/>
      <c r="C806" s="28"/>
      <c r="D806" s="28"/>
      <c r="E806" s="39"/>
      <c r="F806" s="28"/>
      <c r="G806" s="28"/>
      <c r="H806" s="28">
        <v>5</v>
      </c>
      <c r="I806" s="40">
        <f t="shared" si="6"/>
        <v>0</v>
      </c>
      <c r="J806" s="56">
        <f t="shared" si="7"/>
        <v>0</v>
      </c>
      <c r="K806" s="57">
        <f>($G806+$I806)*THONG_TIN_CHUNG!B$15</f>
        <v>0</v>
      </c>
      <c r="L806" s="58">
        <v>0</v>
      </c>
      <c r="M806" s="59"/>
      <c r="N806" s="59"/>
    </row>
    <row r="807" spans="2:14" ht="96.75" customHeight="1">
      <c r="B807" s="28"/>
      <c r="C807" s="28"/>
      <c r="D807" s="28"/>
      <c r="E807" s="39"/>
      <c r="F807" s="28"/>
      <c r="G807" s="28"/>
      <c r="H807" s="28">
        <v>5</v>
      </c>
      <c r="I807" s="40">
        <f t="shared" si="6"/>
        <v>0</v>
      </c>
      <c r="J807" s="56">
        <f t="shared" si="7"/>
        <v>0</v>
      </c>
      <c r="K807" s="57">
        <f>($G807+$I807)*THONG_TIN_CHUNG!B$15</f>
        <v>0</v>
      </c>
      <c r="L807" s="58">
        <v>0</v>
      </c>
      <c r="M807" s="59"/>
      <c r="N807" s="59"/>
    </row>
    <row r="808" spans="2:14" ht="96.75" customHeight="1">
      <c r="B808" s="28"/>
      <c r="C808" s="28"/>
      <c r="D808" s="28"/>
      <c r="E808" s="39"/>
      <c r="F808" s="28"/>
      <c r="G808" s="28"/>
      <c r="H808" s="28">
        <v>5</v>
      </c>
      <c r="I808" s="40">
        <f t="shared" si="6"/>
        <v>0</v>
      </c>
      <c r="J808" s="56">
        <f t="shared" si="7"/>
        <v>0</v>
      </c>
      <c r="K808" s="57">
        <f>($G808+$I808)*THONG_TIN_CHUNG!B$15</f>
        <v>0</v>
      </c>
      <c r="L808" s="58">
        <v>0</v>
      </c>
      <c r="M808" s="59"/>
      <c r="N808" s="59"/>
    </row>
    <row r="809" spans="2:14" ht="96.75" customHeight="1">
      <c r="B809" s="28"/>
      <c r="C809" s="28"/>
      <c r="D809" s="28"/>
      <c r="E809" s="39"/>
      <c r="F809" s="28"/>
      <c r="G809" s="28"/>
      <c r="H809" s="28">
        <v>5</v>
      </c>
      <c r="I809" s="40">
        <f t="shared" si="6"/>
        <v>0</v>
      </c>
      <c r="J809" s="56">
        <f t="shared" si="7"/>
        <v>0</v>
      </c>
      <c r="K809" s="57">
        <f>($G809+$I809)*THONG_TIN_CHUNG!B$15</f>
        <v>0</v>
      </c>
      <c r="L809" s="58">
        <v>0</v>
      </c>
      <c r="M809" s="59"/>
      <c r="N809" s="59"/>
    </row>
    <row r="810" spans="2:14" ht="96.75" customHeight="1">
      <c r="B810" s="28"/>
      <c r="C810" s="28"/>
      <c r="D810" s="28"/>
      <c r="E810" s="39"/>
      <c r="F810" s="28"/>
      <c r="G810" s="28"/>
      <c r="H810" s="28">
        <v>5</v>
      </c>
      <c r="I810" s="40">
        <f t="shared" si="6"/>
        <v>0</v>
      </c>
      <c r="J810" s="56">
        <f t="shared" si="7"/>
        <v>0</v>
      </c>
      <c r="K810" s="57">
        <f>($G810+$I810)*THONG_TIN_CHUNG!B$15</f>
        <v>0</v>
      </c>
      <c r="L810" s="58">
        <v>0</v>
      </c>
      <c r="M810" s="59"/>
      <c r="N810" s="59"/>
    </row>
    <row r="811" spans="2:14" ht="96.75" customHeight="1">
      <c r="B811" s="28"/>
      <c r="C811" s="28"/>
      <c r="D811" s="28"/>
      <c r="E811" s="39"/>
      <c r="F811" s="28"/>
      <c r="G811" s="28"/>
      <c r="H811" s="28">
        <v>5</v>
      </c>
      <c r="I811" s="40">
        <f t="shared" si="6"/>
        <v>0</v>
      </c>
      <c r="J811" s="56">
        <f t="shared" si="7"/>
        <v>0</v>
      </c>
      <c r="K811" s="57">
        <f>($G811+$I811)*THONG_TIN_CHUNG!B$15</f>
        <v>0</v>
      </c>
      <c r="L811" s="58">
        <v>0</v>
      </c>
      <c r="M811" s="59"/>
      <c r="N811" s="59"/>
    </row>
    <row r="812" spans="2:14" ht="96.75" customHeight="1">
      <c r="B812" s="28"/>
      <c r="C812" s="28"/>
      <c r="D812" s="28"/>
      <c r="E812" s="39"/>
      <c r="F812" s="28"/>
      <c r="G812" s="28"/>
      <c r="H812" s="28">
        <v>5</v>
      </c>
      <c r="I812" s="40">
        <f t="shared" si="6"/>
        <v>0</v>
      </c>
      <c r="J812" s="56">
        <f t="shared" si="7"/>
        <v>0</v>
      </c>
      <c r="K812" s="57">
        <f>($G812+$I812)*THONG_TIN_CHUNG!B$15</f>
        <v>0</v>
      </c>
      <c r="L812" s="58">
        <v>0</v>
      </c>
      <c r="M812" s="59"/>
      <c r="N812" s="59"/>
    </row>
    <row r="813" spans="2:14" ht="96.75" customHeight="1">
      <c r="B813" s="28"/>
      <c r="C813" s="28"/>
      <c r="D813" s="28"/>
      <c r="E813" s="39"/>
      <c r="F813" s="28"/>
      <c r="G813" s="28"/>
      <c r="H813" s="28">
        <v>5</v>
      </c>
      <c r="I813" s="40">
        <f t="shared" si="6"/>
        <v>0</v>
      </c>
      <c r="J813" s="56">
        <f t="shared" si="7"/>
        <v>0</v>
      </c>
      <c r="K813" s="57">
        <f>($G813+$I813)*THONG_TIN_CHUNG!B$15</f>
        <v>0</v>
      </c>
      <c r="L813" s="58">
        <v>0</v>
      </c>
      <c r="M813" s="59"/>
      <c r="N813" s="59"/>
    </row>
    <row r="814" spans="2:14" ht="96.75" customHeight="1">
      <c r="B814" s="28"/>
      <c r="C814" s="28"/>
      <c r="D814" s="28"/>
      <c r="E814" s="39"/>
      <c r="F814" s="28"/>
      <c r="G814" s="28"/>
      <c r="H814" s="28">
        <v>5</v>
      </c>
      <c r="I814" s="40">
        <f t="shared" si="6"/>
        <v>0</v>
      </c>
      <c r="J814" s="56">
        <f t="shared" si="7"/>
        <v>0</v>
      </c>
      <c r="K814" s="57">
        <f>($G814+$I814)*THONG_TIN_CHUNG!B$15</f>
        <v>0</v>
      </c>
      <c r="L814" s="58">
        <v>0</v>
      </c>
      <c r="M814" s="59"/>
      <c r="N814" s="59"/>
    </row>
    <row r="815" spans="2:14" ht="96.75" customHeight="1">
      <c r="B815" s="28"/>
      <c r="C815" s="28"/>
      <c r="D815" s="28"/>
      <c r="E815" s="39"/>
      <c r="F815" s="28"/>
      <c r="G815" s="28"/>
      <c r="H815" s="28">
        <v>5</v>
      </c>
      <c r="I815" s="40">
        <f t="shared" si="6"/>
        <v>0</v>
      </c>
      <c r="J815" s="56">
        <f t="shared" si="7"/>
        <v>0</v>
      </c>
      <c r="K815" s="57">
        <f>($G815+$I815)*THONG_TIN_CHUNG!B$15</f>
        <v>0</v>
      </c>
      <c r="L815" s="58">
        <v>0</v>
      </c>
      <c r="M815" s="59"/>
      <c r="N815" s="59"/>
    </row>
    <row r="816" spans="2:14" ht="96.75" customHeight="1">
      <c r="B816" s="28"/>
      <c r="C816" s="28"/>
      <c r="D816" s="28"/>
      <c r="E816" s="39"/>
      <c r="F816" s="28"/>
      <c r="G816" s="28"/>
      <c r="H816" s="28">
        <v>5</v>
      </c>
      <c r="I816" s="40">
        <f t="shared" si="6"/>
        <v>0</v>
      </c>
      <c r="J816" s="56">
        <f t="shared" si="7"/>
        <v>0</v>
      </c>
      <c r="K816" s="57">
        <f>($G816+$I816)*THONG_TIN_CHUNG!B$15</f>
        <v>0</v>
      </c>
      <c r="L816" s="58">
        <v>0</v>
      </c>
      <c r="M816" s="59"/>
      <c r="N816" s="59"/>
    </row>
    <row r="817" spans="2:14" ht="96.75" customHeight="1">
      <c r="B817" s="28"/>
      <c r="C817" s="28"/>
      <c r="D817" s="28"/>
      <c r="E817" s="39"/>
      <c r="F817" s="28"/>
      <c r="G817" s="28"/>
      <c r="H817" s="28">
        <v>5</v>
      </c>
      <c r="I817" s="40">
        <f t="shared" si="6"/>
        <v>0</v>
      </c>
      <c r="J817" s="56">
        <f t="shared" si="7"/>
        <v>0</v>
      </c>
      <c r="K817" s="57">
        <f>($G817+$I817)*THONG_TIN_CHUNG!B$15</f>
        <v>0</v>
      </c>
      <c r="L817" s="58">
        <v>0</v>
      </c>
      <c r="M817" s="59"/>
      <c r="N817" s="59"/>
    </row>
    <row r="818" spans="2:14" ht="96.75" customHeight="1">
      <c r="B818" s="28"/>
      <c r="C818" s="28"/>
      <c r="D818" s="28"/>
      <c r="E818" s="39"/>
      <c r="F818" s="28"/>
      <c r="G818" s="28"/>
      <c r="H818" s="28">
        <v>5</v>
      </c>
      <c r="I818" s="40">
        <f t="shared" si="6"/>
        <v>0</v>
      </c>
      <c r="J818" s="56">
        <f t="shared" si="7"/>
        <v>0</v>
      </c>
      <c r="K818" s="57">
        <f>($G818+$I818)*THONG_TIN_CHUNG!B$15</f>
        <v>0</v>
      </c>
      <c r="L818" s="58">
        <v>0</v>
      </c>
      <c r="M818" s="59"/>
      <c r="N818" s="59"/>
    </row>
    <row r="819" spans="2:14" ht="96.75" customHeight="1">
      <c r="B819" s="28"/>
      <c r="C819" s="28"/>
      <c r="D819" s="28"/>
      <c r="E819" s="39"/>
      <c r="F819" s="28"/>
      <c r="G819" s="28"/>
      <c r="H819" s="28">
        <v>5</v>
      </c>
      <c r="I819" s="40">
        <f t="shared" si="6"/>
        <v>0</v>
      </c>
      <c r="J819" s="56">
        <f t="shared" si="7"/>
        <v>0</v>
      </c>
      <c r="K819" s="57">
        <f>($G819+$I819)*THONG_TIN_CHUNG!B$15</f>
        <v>0</v>
      </c>
      <c r="L819" s="58">
        <v>0</v>
      </c>
      <c r="M819" s="59"/>
      <c r="N819" s="59"/>
    </row>
    <row r="820" spans="2:14" ht="96.75" customHeight="1">
      <c r="B820" s="28"/>
      <c r="C820" s="28"/>
      <c r="D820" s="28"/>
      <c r="E820" s="39"/>
      <c r="F820" s="28"/>
      <c r="G820" s="28"/>
      <c r="H820" s="28">
        <v>5</v>
      </c>
      <c r="I820" s="40">
        <f t="shared" si="6"/>
        <v>0</v>
      </c>
      <c r="J820" s="56">
        <f t="shared" si="7"/>
        <v>0</v>
      </c>
      <c r="K820" s="57">
        <f>($G820+$I820)*THONG_TIN_CHUNG!B$15</f>
        <v>0</v>
      </c>
      <c r="L820" s="58">
        <v>0</v>
      </c>
      <c r="M820" s="59"/>
      <c r="N820" s="59"/>
    </row>
    <row r="821" spans="2:14" ht="96.75" customHeight="1">
      <c r="B821" s="28"/>
      <c r="C821" s="28"/>
      <c r="D821" s="28"/>
      <c r="E821" s="39"/>
      <c r="F821" s="28"/>
      <c r="G821" s="28"/>
      <c r="H821" s="28">
        <v>5</v>
      </c>
      <c r="I821" s="40">
        <f t="shared" si="6"/>
        <v>0</v>
      </c>
      <c r="J821" s="56">
        <f t="shared" si="7"/>
        <v>0</v>
      </c>
      <c r="K821" s="57">
        <f>($G821+$I821)*THONG_TIN_CHUNG!B$15</f>
        <v>0</v>
      </c>
      <c r="L821" s="58">
        <v>0</v>
      </c>
      <c r="M821" s="59"/>
      <c r="N821" s="59"/>
    </row>
    <row r="822" spans="2:14" ht="96.75" customHeight="1">
      <c r="B822" s="28"/>
      <c r="C822" s="28"/>
      <c r="D822" s="28"/>
      <c r="E822" s="39"/>
      <c r="F822" s="28"/>
      <c r="G822" s="28"/>
      <c r="H822" s="28">
        <v>5</v>
      </c>
      <c r="I822" s="40">
        <f t="shared" si="6"/>
        <v>0</v>
      </c>
      <c r="J822" s="56">
        <f t="shared" si="7"/>
        <v>0</v>
      </c>
      <c r="K822" s="57">
        <f>($G822+$I822)*THONG_TIN_CHUNG!B$15</f>
        <v>0</v>
      </c>
      <c r="L822" s="58">
        <v>0</v>
      </c>
      <c r="M822" s="59"/>
      <c r="N822" s="59"/>
    </row>
    <row r="823" spans="2:14" ht="96.75" customHeight="1">
      <c r="B823" s="28"/>
      <c r="C823" s="28"/>
      <c r="D823" s="28"/>
      <c r="E823" s="39"/>
      <c r="F823" s="28"/>
      <c r="G823" s="28"/>
      <c r="H823" s="28">
        <v>5</v>
      </c>
      <c r="I823" s="40">
        <f t="shared" si="6"/>
        <v>0</v>
      </c>
      <c r="J823" s="56">
        <f t="shared" si="7"/>
        <v>0</v>
      </c>
      <c r="K823" s="57">
        <f>($G823+$I823)*THONG_TIN_CHUNG!B$15</f>
        <v>0</v>
      </c>
      <c r="L823" s="58">
        <v>0</v>
      </c>
      <c r="M823" s="59"/>
      <c r="N823" s="59"/>
    </row>
    <row r="824" spans="2:14" ht="96.75" customHeight="1">
      <c r="B824" s="28"/>
      <c r="C824" s="28"/>
      <c r="D824" s="28"/>
      <c r="E824" s="39"/>
      <c r="F824" s="28"/>
      <c r="G824" s="28"/>
      <c r="H824" s="28">
        <v>5</v>
      </c>
      <c r="I824" s="40">
        <f t="shared" si="6"/>
        <v>0</v>
      </c>
      <c r="J824" s="56">
        <f t="shared" si="7"/>
        <v>0</v>
      </c>
      <c r="K824" s="57">
        <f>($G824+$I824)*THONG_TIN_CHUNG!B$15</f>
        <v>0</v>
      </c>
      <c r="L824" s="58">
        <v>0</v>
      </c>
      <c r="M824" s="59"/>
      <c r="N824" s="59"/>
    </row>
    <row r="825" spans="2:14" ht="96.75" customHeight="1">
      <c r="B825" s="28"/>
      <c r="C825" s="28"/>
      <c r="D825" s="28"/>
      <c r="E825" s="39"/>
      <c r="F825" s="28"/>
      <c r="G825" s="28"/>
      <c r="H825" s="28">
        <v>5</v>
      </c>
      <c r="I825" s="40">
        <f t="shared" si="6"/>
        <v>0</v>
      </c>
      <c r="J825" s="56">
        <f t="shared" si="7"/>
        <v>0</v>
      </c>
      <c r="K825" s="57">
        <f>($G825+$I825)*THONG_TIN_CHUNG!B$15</f>
        <v>0</v>
      </c>
      <c r="L825" s="58">
        <v>0</v>
      </c>
      <c r="M825" s="59"/>
      <c r="N825" s="59"/>
    </row>
    <row r="826" spans="2:14" ht="96.75" customHeight="1">
      <c r="B826" s="28"/>
      <c r="C826" s="28"/>
      <c r="D826" s="28"/>
      <c r="E826" s="39"/>
      <c r="F826" s="28"/>
      <c r="G826" s="28"/>
      <c r="H826" s="28">
        <v>5</v>
      </c>
      <c r="I826" s="40">
        <f t="shared" si="6"/>
        <v>0</v>
      </c>
      <c r="J826" s="56">
        <f t="shared" si="7"/>
        <v>0</v>
      </c>
      <c r="K826" s="57">
        <f>($G826+$I826)*THONG_TIN_CHUNG!B$15</f>
        <v>0</v>
      </c>
      <c r="L826" s="58">
        <v>0</v>
      </c>
      <c r="M826" s="59"/>
      <c r="N826" s="59"/>
    </row>
    <row r="827" spans="2:14" ht="96.75" customHeight="1">
      <c r="B827" s="28"/>
      <c r="C827" s="28"/>
      <c r="D827" s="28"/>
      <c r="E827" s="39"/>
      <c r="F827" s="28"/>
      <c r="G827" s="28"/>
      <c r="H827" s="28">
        <v>5</v>
      </c>
      <c r="I827" s="40">
        <f t="shared" si="6"/>
        <v>0</v>
      </c>
      <c r="J827" s="56">
        <f t="shared" si="7"/>
        <v>0</v>
      </c>
      <c r="K827" s="57">
        <f>($G827+$I827)*THONG_TIN_CHUNG!B$15</f>
        <v>0</v>
      </c>
      <c r="L827" s="58">
        <v>0</v>
      </c>
      <c r="M827" s="59"/>
      <c r="N827" s="59"/>
    </row>
    <row r="828" spans="2:14" ht="96.75" customHeight="1">
      <c r="B828" s="28"/>
      <c r="C828" s="28"/>
      <c r="D828" s="28"/>
      <c r="E828" s="39"/>
      <c r="F828" s="28"/>
      <c r="G828" s="28"/>
      <c r="H828" s="28">
        <v>5</v>
      </c>
      <c r="I828" s="40">
        <f t="shared" si="6"/>
        <v>0</v>
      </c>
      <c r="J828" s="56">
        <f t="shared" si="7"/>
        <v>0</v>
      </c>
      <c r="K828" s="57">
        <f>($G828+$I828)*THONG_TIN_CHUNG!B$15</f>
        <v>0</v>
      </c>
      <c r="L828" s="58">
        <v>0</v>
      </c>
      <c r="M828" s="59"/>
      <c r="N828" s="59"/>
    </row>
    <row r="829" spans="2:14" ht="96.75" customHeight="1">
      <c r="B829" s="28"/>
      <c r="C829" s="28"/>
      <c r="D829" s="28"/>
      <c r="E829" s="39"/>
      <c r="F829" s="28"/>
      <c r="G829" s="28"/>
      <c r="H829" s="28">
        <v>5</v>
      </c>
      <c r="I829" s="40">
        <f t="shared" si="6"/>
        <v>0</v>
      </c>
      <c r="J829" s="56">
        <f t="shared" si="7"/>
        <v>0</v>
      </c>
      <c r="K829" s="57">
        <f>($G829+$I829)*THONG_TIN_CHUNG!B$15</f>
        <v>0</v>
      </c>
      <c r="L829" s="58">
        <v>0</v>
      </c>
      <c r="M829" s="59"/>
      <c r="N829" s="59"/>
    </row>
    <row r="830" spans="2:14" ht="96.75" customHeight="1">
      <c r="B830" s="28"/>
      <c r="C830" s="28"/>
      <c r="D830" s="28"/>
      <c r="E830" s="39"/>
      <c r="F830" s="28"/>
      <c r="G830" s="28"/>
      <c r="H830" s="28">
        <v>5</v>
      </c>
      <c r="I830" s="40">
        <f t="shared" si="6"/>
        <v>0</v>
      </c>
      <c r="J830" s="56">
        <f t="shared" si="7"/>
        <v>0</v>
      </c>
      <c r="K830" s="57">
        <f>($G830+$I830)*THONG_TIN_CHUNG!B$15</f>
        <v>0</v>
      </c>
      <c r="L830" s="58">
        <v>0</v>
      </c>
      <c r="M830" s="59"/>
      <c r="N830" s="59"/>
    </row>
    <row r="831" spans="2:14" ht="96.75" customHeight="1">
      <c r="B831" s="28"/>
      <c r="C831" s="28"/>
      <c r="D831" s="28"/>
      <c r="E831" s="39"/>
      <c r="F831" s="28"/>
      <c r="G831" s="28"/>
      <c r="H831" s="28">
        <v>5</v>
      </c>
      <c r="I831" s="40">
        <f t="shared" si="6"/>
        <v>0</v>
      </c>
      <c r="J831" s="56">
        <f t="shared" si="7"/>
        <v>0</v>
      </c>
      <c r="K831" s="57">
        <f>($G831+$I831)*THONG_TIN_CHUNG!B$15</f>
        <v>0</v>
      </c>
      <c r="L831" s="58">
        <v>0</v>
      </c>
      <c r="M831" s="59"/>
      <c r="N831" s="59"/>
    </row>
    <row r="832" spans="2:14" ht="96.75" customHeight="1">
      <c r="B832" s="28"/>
      <c r="C832" s="28"/>
      <c r="D832" s="28"/>
      <c r="E832" s="39"/>
      <c r="F832" s="28"/>
      <c r="G832" s="28"/>
      <c r="H832" s="28">
        <v>5</v>
      </c>
      <c r="I832" s="40">
        <f t="shared" si="6"/>
        <v>0</v>
      </c>
      <c r="J832" s="56">
        <f t="shared" si="7"/>
        <v>0</v>
      </c>
      <c r="K832" s="57">
        <f>($G832+$I832)*THONG_TIN_CHUNG!B$15</f>
        <v>0</v>
      </c>
      <c r="L832" s="58">
        <v>0</v>
      </c>
      <c r="M832" s="59"/>
      <c r="N832" s="59"/>
    </row>
    <row r="833" spans="2:14" ht="96.75" customHeight="1">
      <c r="B833" s="28"/>
      <c r="C833" s="28"/>
      <c r="D833" s="28"/>
      <c r="E833" s="39"/>
      <c r="F833" s="28"/>
      <c r="G833" s="28"/>
      <c r="H833" s="28">
        <v>5</v>
      </c>
      <c r="I833" s="40">
        <f t="shared" si="6"/>
        <v>0</v>
      </c>
      <c r="J833" s="56">
        <f t="shared" si="7"/>
        <v>0</v>
      </c>
      <c r="K833" s="57">
        <f>($G833+$I833)*THONG_TIN_CHUNG!B$15</f>
        <v>0</v>
      </c>
      <c r="L833" s="58">
        <v>0</v>
      </c>
      <c r="M833" s="59"/>
      <c r="N833" s="59"/>
    </row>
    <row r="834" spans="2:14" ht="96.75" customHeight="1">
      <c r="B834" s="28"/>
      <c r="C834" s="28"/>
      <c r="D834" s="28"/>
      <c r="E834" s="39"/>
      <c r="F834" s="28"/>
      <c r="G834" s="28"/>
      <c r="H834" s="28">
        <v>5</v>
      </c>
      <c r="I834" s="40">
        <f t="shared" si="6"/>
        <v>0</v>
      </c>
      <c r="J834" s="56">
        <f t="shared" si="7"/>
        <v>0</v>
      </c>
      <c r="K834" s="57">
        <f>($G834+$I834)*THONG_TIN_CHUNG!B$15</f>
        <v>0</v>
      </c>
      <c r="L834" s="58">
        <v>0</v>
      </c>
      <c r="M834" s="59"/>
      <c r="N834" s="59"/>
    </row>
    <row r="835" spans="2:14" ht="96.75" customHeight="1">
      <c r="B835" s="28"/>
      <c r="C835" s="28"/>
      <c r="D835" s="28"/>
      <c r="E835" s="39"/>
      <c r="F835" s="28"/>
      <c r="G835" s="28"/>
      <c r="H835" s="28">
        <v>5</v>
      </c>
      <c r="I835" s="40">
        <f t="shared" si="6"/>
        <v>0</v>
      </c>
      <c r="J835" s="56">
        <f t="shared" si="7"/>
        <v>0</v>
      </c>
      <c r="K835" s="57">
        <f>($G835+$I835)*THONG_TIN_CHUNG!B$15</f>
        <v>0</v>
      </c>
      <c r="L835" s="58">
        <v>0</v>
      </c>
      <c r="M835" s="59"/>
      <c r="N835" s="59"/>
    </row>
    <row r="836" spans="2:14" ht="96.75" customHeight="1">
      <c r="B836" s="28"/>
      <c r="C836" s="28"/>
      <c r="D836" s="28"/>
      <c r="E836" s="39"/>
      <c r="F836" s="28"/>
      <c r="G836" s="28"/>
      <c r="H836" s="28">
        <v>5</v>
      </c>
      <c r="I836" s="40">
        <f t="shared" si="6"/>
        <v>0</v>
      </c>
      <c r="J836" s="56">
        <f t="shared" si="7"/>
        <v>0</v>
      </c>
      <c r="K836" s="57">
        <f>($G836+$I836)*THONG_TIN_CHUNG!B$15</f>
        <v>0</v>
      </c>
      <c r="L836" s="58">
        <v>0</v>
      </c>
      <c r="M836" s="59"/>
      <c r="N836" s="59"/>
    </row>
    <row r="837" spans="2:14" ht="96.75" customHeight="1">
      <c r="B837" s="28"/>
      <c r="C837" s="28"/>
      <c r="D837" s="28"/>
      <c r="E837" s="39"/>
      <c r="F837" s="28"/>
      <c r="G837" s="28"/>
      <c r="H837" s="28">
        <v>5</v>
      </c>
      <c r="I837" s="40">
        <f t="shared" si="6"/>
        <v>0</v>
      </c>
      <c r="J837" s="56">
        <f t="shared" si="7"/>
        <v>0</v>
      </c>
      <c r="K837" s="57">
        <f>($G837+$I837)*THONG_TIN_CHUNG!B$15</f>
        <v>0</v>
      </c>
      <c r="L837" s="58">
        <v>0</v>
      </c>
      <c r="M837" s="59"/>
      <c r="N837" s="59"/>
    </row>
    <row r="838" spans="2:14" ht="96.75" customHeight="1">
      <c r="B838" s="28"/>
      <c r="C838" s="28"/>
      <c r="D838" s="28"/>
      <c r="E838" s="39"/>
      <c r="F838" s="28"/>
      <c r="G838" s="28"/>
      <c r="H838" s="28">
        <v>5</v>
      </c>
      <c r="I838" s="40">
        <f t="shared" si="6"/>
        <v>0</v>
      </c>
      <c r="J838" s="56">
        <f t="shared" si="7"/>
        <v>0</v>
      </c>
      <c r="K838" s="57">
        <f>($G838+$I838)*THONG_TIN_CHUNG!B$15</f>
        <v>0</v>
      </c>
      <c r="L838" s="58">
        <v>0</v>
      </c>
      <c r="M838" s="59"/>
      <c r="N838" s="59"/>
    </row>
    <row r="839" spans="2:14" ht="96.75" customHeight="1">
      <c r="B839" s="28"/>
      <c r="C839" s="28"/>
      <c r="D839" s="28"/>
      <c r="E839" s="39"/>
      <c r="F839" s="28"/>
      <c r="G839" s="28"/>
      <c r="H839" s="28">
        <v>5</v>
      </c>
      <c r="I839" s="40">
        <f t="shared" si="6"/>
        <v>0</v>
      </c>
      <c r="J839" s="56">
        <f t="shared" si="7"/>
        <v>0</v>
      </c>
      <c r="K839" s="57">
        <f>($G839+$I839)*THONG_TIN_CHUNG!B$15</f>
        <v>0</v>
      </c>
      <c r="L839" s="58">
        <v>0</v>
      </c>
      <c r="M839" s="59"/>
      <c r="N839" s="59"/>
    </row>
    <row r="840" spans="2:14" ht="96.75" customHeight="1">
      <c r="B840" s="28"/>
      <c r="C840" s="28"/>
      <c r="D840" s="28"/>
      <c r="E840" s="39"/>
      <c r="F840" s="28"/>
      <c r="G840" s="28"/>
      <c r="H840" s="28">
        <v>5</v>
      </c>
      <c r="I840" s="40">
        <f t="shared" si="6"/>
        <v>0</v>
      </c>
      <c r="J840" s="56">
        <f t="shared" si="7"/>
        <v>0</v>
      </c>
      <c r="K840" s="57">
        <f>($G840+$I840)*THONG_TIN_CHUNG!B$15</f>
        <v>0</v>
      </c>
      <c r="L840" s="58">
        <v>0</v>
      </c>
      <c r="M840" s="59"/>
      <c r="N840" s="59"/>
    </row>
    <row r="841" spans="2:14" ht="96.75" customHeight="1">
      <c r="B841" s="28"/>
      <c r="C841" s="28"/>
      <c r="D841" s="28"/>
      <c r="E841" s="39"/>
      <c r="F841" s="28"/>
      <c r="G841" s="28"/>
      <c r="H841" s="28">
        <v>5</v>
      </c>
      <c r="I841" s="40">
        <f t="shared" si="6"/>
        <v>0</v>
      </c>
      <c r="J841" s="56">
        <f t="shared" si="7"/>
        <v>0</v>
      </c>
      <c r="K841" s="57">
        <f>($G841+$I841)*THONG_TIN_CHUNG!B$15</f>
        <v>0</v>
      </c>
      <c r="L841" s="58">
        <v>0</v>
      </c>
      <c r="M841" s="59"/>
      <c r="N841" s="59"/>
    </row>
    <row r="842" spans="2:14" ht="96.75" customHeight="1">
      <c r="B842" s="28"/>
      <c r="C842" s="28"/>
      <c r="D842" s="28"/>
      <c r="E842" s="39"/>
      <c r="F842" s="28"/>
      <c r="G842" s="28"/>
      <c r="H842" s="28">
        <v>5</v>
      </c>
      <c r="I842" s="40">
        <f t="shared" si="6"/>
        <v>0</v>
      </c>
      <c r="J842" s="56">
        <f t="shared" si="7"/>
        <v>0</v>
      </c>
      <c r="K842" s="57">
        <f>($G842+$I842)*THONG_TIN_CHUNG!B$15</f>
        <v>0</v>
      </c>
      <c r="L842" s="58">
        <v>0</v>
      </c>
      <c r="M842" s="59"/>
      <c r="N842" s="59"/>
    </row>
    <row r="843" spans="2:14" ht="96.75" customHeight="1">
      <c r="B843" s="28"/>
      <c r="C843" s="28"/>
      <c r="D843" s="28"/>
      <c r="E843" s="39"/>
      <c r="F843" s="28"/>
      <c r="G843" s="28"/>
      <c r="H843" s="28">
        <v>5</v>
      </c>
      <c r="I843" s="40">
        <f t="shared" si="6"/>
        <v>0</v>
      </c>
      <c r="J843" s="56">
        <f t="shared" si="7"/>
        <v>0</v>
      </c>
      <c r="K843" s="57">
        <f>($G843+$I843)*THONG_TIN_CHUNG!B$15</f>
        <v>0</v>
      </c>
      <c r="L843" s="58">
        <v>0</v>
      </c>
      <c r="M843" s="59"/>
      <c r="N843" s="59"/>
    </row>
    <row r="844" spans="2:14" ht="96.75" customHeight="1">
      <c r="B844" s="28"/>
      <c r="C844" s="28"/>
      <c r="D844" s="28"/>
      <c r="E844" s="39"/>
      <c r="F844" s="28"/>
      <c r="G844" s="28"/>
      <c r="H844" s="28">
        <v>5</v>
      </c>
      <c r="I844" s="40">
        <f t="shared" si="6"/>
        <v>0</v>
      </c>
      <c r="J844" s="56">
        <f t="shared" si="7"/>
        <v>0</v>
      </c>
      <c r="K844" s="57">
        <f>($G844+$I844)*THONG_TIN_CHUNG!B$15</f>
        <v>0</v>
      </c>
      <c r="L844" s="58">
        <v>0</v>
      </c>
      <c r="M844" s="59"/>
      <c r="N844" s="59"/>
    </row>
    <row r="845" spans="2:14" ht="96.75" customHeight="1">
      <c r="B845" s="28"/>
      <c r="C845" s="28"/>
      <c r="D845" s="28"/>
      <c r="E845" s="39"/>
      <c r="F845" s="28"/>
      <c r="G845" s="28"/>
      <c r="H845" s="28">
        <v>5</v>
      </c>
      <c r="I845" s="40">
        <f t="shared" si="6"/>
        <v>0</v>
      </c>
      <c r="J845" s="56">
        <f t="shared" si="7"/>
        <v>0</v>
      </c>
      <c r="K845" s="57">
        <f>($G845+$I845)*THONG_TIN_CHUNG!B$15</f>
        <v>0</v>
      </c>
      <c r="L845" s="58">
        <v>0</v>
      </c>
      <c r="M845" s="59"/>
      <c r="N845" s="59"/>
    </row>
    <row r="846" spans="2:14" ht="96.75" customHeight="1">
      <c r="B846" s="28"/>
      <c r="C846" s="28"/>
      <c r="D846" s="28"/>
      <c r="E846" s="39"/>
      <c r="F846" s="28"/>
      <c r="G846" s="28"/>
      <c r="H846" s="28">
        <v>5</v>
      </c>
      <c r="I846" s="40">
        <f t="shared" si="6"/>
        <v>0</v>
      </c>
      <c r="J846" s="56">
        <f t="shared" si="7"/>
        <v>0</v>
      </c>
      <c r="K846" s="57">
        <f>($G846+$I846)*THONG_TIN_CHUNG!B$15</f>
        <v>0</v>
      </c>
      <c r="L846" s="58">
        <v>0</v>
      </c>
      <c r="M846" s="59"/>
      <c r="N846" s="59"/>
    </row>
    <row r="847" spans="2:14" ht="96.75" customHeight="1">
      <c r="B847" s="28"/>
      <c r="C847" s="28"/>
      <c r="D847" s="28"/>
      <c r="E847" s="39"/>
      <c r="F847" s="28"/>
      <c r="G847" s="28"/>
      <c r="H847" s="28">
        <v>5</v>
      </c>
      <c r="I847" s="40">
        <f t="shared" si="6"/>
        <v>0</v>
      </c>
      <c r="J847" s="56">
        <f t="shared" si="7"/>
        <v>0</v>
      </c>
      <c r="K847" s="57">
        <f>($G847+$I847)*THONG_TIN_CHUNG!B$15</f>
        <v>0</v>
      </c>
      <c r="L847" s="58">
        <v>0</v>
      </c>
      <c r="M847" s="59"/>
      <c r="N847" s="59"/>
    </row>
    <row r="848" spans="2:14" ht="96.75" customHeight="1">
      <c r="B848" s="28"/>
      <c r="C848" s="28"/>
      <c r="D848" s="28"/>
      <c r="E848" s="39"/>
      <c r="F848" s="28"/>
      <c r="G848" s="28"/>
      <c r="H848" s="28">
        <v>5</v>
      </c>
      <c r="I848" s="40">
        <f t="shared" si="6"/>
        <v>0</v>
      </c>
      <c r="J848" s="56">
        <f t="shared" si="7"/>
        <v>0</v>
      </c>
      <c r="K848" s="57">
        <f>($G848+$I848)*THONG_TIN_CHUNG!B$15</f>
        <v>0</v>
      </c>
      <c r="L848" s="58">
        <v>0</v>
      </c>
      <c r="M848" s="59"/>
      <c r="N848" s="59"/>
    </row>
    <row r="849" spans="2:14" ht="96.75" customHeight="1">
      <c r="B849" s="28"/>
      <c r="C849" s="28"/>
      <c r="D849" s="28"/>
      <c r="E849" s="39"/>
      <c r="F849" s="28"/>
      <c r="G849" s="28"/>
      <c r="H849" s="28">
        <v>5</v>
      </c>
      <c r="I849" s="40">
        <f t="shared" si="6"/>
        <v>0</v>
      </c>
      <c r="J849" s="56">
        <f t="shared" si="7"/>
        <v>0</v>
      </c>
      <c r="K849" s="57">
        <f>($G849+$I849)*THONG_TIN_CHUNG!B$15</f>
        <v>0</v>
      </c>
      <c r="L849" s="58">
        <v>0</v>
      </c>
      <c r="M849" s="59"/>
      <c r="N849" s="59"/>
    </row>
    <row r="850" spans="2:14" ht="96.75" customHeight="1">
      <c r="B850" s="28"/>
      <c r="C850" s="28"/>
      <c r="D850" s="28"/>
      <c r="E850" s="39"/>
      <c r="F850" s="28"/>
      <c r="G850" s="28"/>
      <c r="H850" s="28">
        <v>5</v>
      </c>
      <c r="I850" s="40">
        <f t="shared" si="6"/>
        <v>0</v>
      </c>
      <c r="J850" s="56">
        <f t="shared" si="7"/>
        <v>0</v>
      </c>
      <c r="K850" s="57">
        <f>($G850+$I850)*THONG_TIN_CHUNG!B$15</f>
        <v>0</v>
      </c>
      <c r="L850" s="58">
        <v>0</v>
      </c>
      <c r="M850" s="59"/>
      <c r="N850" s="59"/>
    </row>
    <row r="851" spans="2:14" ht="96.75" customHeight="1">
      <c r="B851" s="28"/>
      <c r="C851" s="28"/>
      <c r="D851" s="28"/>
      <c r="E851" s="39"/>
      <c r="F851" s="28"/>
      <c r="G851" s="28"/>
      <c r="H851" s="28">
        <v>5</v>
      </c>
      <c r="I851" s="40">
        <f t="shared" si="6"/>
        <v>0</v>
      </c>
      <c r="J851" s="56">
        <f t="shared" si="7"/>
        <v>0</v>
      </c>
      <c r="K851" s="57">
        <f>($G851+$I851)*THONG_TIN_CHUNG!B$15</f>
        <v>0</v>
      </c>
      <c r="L851" s="58">
        <v>0</v>
      </c>
      <c r="M851" s="59"/>
      <c r="N851" s="59"/>
    </row>
    <row r="852" spans="2:14" ht="96.75" customHeight="1">
      <c r="B852" s="28"/>
      <c r="C852" s="28"/>
      <c r="D852" s="28"/>
      <c r="E852" s="39"/>
      <c r="F852" s="28"/>
      <c r="G852" s="28"/>
      <c r="H852" s="28">
        <v>5</v>
      </c>
      <c r="I852" s="40">
        <f t="shared" si="6"/>
        <v>0</v>
      </c>
      <c r="J852" s="56">
        <f t="shared" si="7"/>
        <v>0</v>
      </c>
      <c r="K852" s="57">
        <f>($G852+$I852)*THONG_TIN_CHUNG!B$15</f>
        <v>0</v>
      </c>
      <c r="L852" s="58">
        <v>0</v>
      </c>
      <c r="M852" s="59"/>
      <c r="N852" s="59"/>
    </row>
    <row r="853" spans="2:14" ht="96.75" customHeight="1">
      <c r="B853" s="28"/>
      <c r="C853" s="28"/>
      <c r="D853" s="28"/>
      <c r="E853" s="39"/>
      <c r="F853" s="28"/>
      <c r="G853" s="28"/>
      <c r="H853" s="28">
        <v>5</v>
      </c>
      <c r="I853" s="40">
        <f t="shared" si="6"/>
        <v>0</v>
      </c>
      <c r="J853" s="56">
        <f t="shared" si="7"/>
        <v>0</v>
      </c>
      <c r="K853" s="57">
        <f>($G853+$I853)*THONG_TIN_CHUNG!B$15</f>
        <v>0</v>
      </c>
      <c r="L853" s="58">
        <v>0</v>
      </c>
      <c r="M853" s="59"/>
      <c r="N853" s="59"/>
    </row>
    <row r="854" spans="2:14" ht="96.75" customHeight="1">
      <c r="B854" s="28"/>
      <c r="C854" s="28"/>
      <c r="D854" s="28"/>
      <c r="E854" s="39"/>
      <c r="F854" s="28"/>
      <c r="G854" s="28"/>
      <c r="H854" s="28">
        <v>5</v>
      </c>
      <c r="I854" s="40">
        <f t="shared" si="6"/>
        <v>0</v>
      </c>
      <c r="J854" s="56">
        <f t="shared" si="7"/>
        <v>0</v>
      </c>
      <c r="K854" s="57">
        <f>($G854+$I854)*THONG_TIN_CHUNG!B$15</f>
        <v>0</v>
      </c>
      <c r="L854" s="58">
        <v>0</v>
      </c>
      <c r="M854" s="59"/>
      <c r="N854" s="59"/>
    </row>
    <row r="855" spans="2:14" ht="96.75" customHeight="1">
      <c r="B855" s="28"/>
      <c r="C855" s="28"/>
      <c r="D855" s="28"/>
      <c r="E855" s="39"/>
      <c r="F855" s="28"/>
      <c r="G855" s="28"/>
      <c r="H855" s="28">
        <v>5</v>
      </c>
      <c r="I855" s="40">
        <f t="shared" si="6"/>
        <v>0</v>
      </c>
      <c r="J855" s="56">
        <f t="shared" si="7"/>
        <v>0</v>
      </c>
      <c r="K855" s="57">
        <f>($G855+$I855)*THONG_TIN_CHUNG!B$15</f>
        <v>0</v>
      </c>
      <c r="L855" s="58">
        <v>0</v>
      </c>
      <c r="M855" s="59"/>
      <c r="N855" s="59"/>
    </row>
    <row r="856" spans="2:14" ht="96.75" customHeight="1">
      <c r="B856" s="28"/>
      <c r="C856" s="28"/>
      <c r="D856" s="28"/>
      <c r="E856" s="39"/>
      <c r="F856" s="28"/>
      <c r="G856" s="28"/>
      <c r="H856" s="28">
        <v>5</v>
      </c>
      <c r="I856" s="40">
        <f t="shared" si="6"/>
        <v>0</v>
      </c>
      <c r="J856" s="56">
        <f t="shared" si="7"/>
        <v>0</v>
      </c>
      <c r="K856" s="57">
        <f>($G856+$I856)*THONG_TIN_CHUNG!B$15</f>
        <v>0</v>
      </c>
      <c r="L856" s="58">
        <v>0</v>
      </c>
      <c r="M856" s="59"/>
      <c r="N856" s="59"/>
    </row>
    <row r="857" spans="2:14" ht="96.75" customHeight="1">
      <c r="B857" s="28"/>
      <c r="C857" s="28"/>
      <c r="D857" s="28"/>
      <c r="E857" s="39"/>
      <c r="F857" s="28"/>
      <c r="G857" s="28"/>
      <c r="H857" s="28">
        <v>5</v>
      </c>
      <c r="I857" s="40">
        <f t="shared" si="6"/>
        <v>0</v>
      </c>
      <c r="J857" s="56">
        <f t="shared" si="7"/>
        <v>0</v>
      </c>
      <c r="K857" s="57">
        <f>($G857+$I857)*THONG_TIN_CHUNG!B$15</f>
        <v>0</v>
      </c>
      <c r="L857" s="58">
        <v>0</v>
      </c>
      <c r="M857" s="59"/>
      <c r="N857" s="59"/>
    </row>
    <row r="858" spans="2:14" ht="96.75" customHeight="1">
      <c r="B858" s="28"/>
      <c r="C858" s="28"/>
      <c r="D858" s="28"/>
      <c r="E858" s="39"/>
      <c r="F858" s="28"/>
      <c r="G858" s="28"/>
      <c r="H858" s="28">
        <v>5</v>
      </c>
      <c r="I858" s="40">
        <f t="shared" si="6"/>
        <v>0</v>
      </c>
      <c r="J858" s="56">
        <f t="shared" si="7"/>
        <v>0</v>
      </c>
      <c r="K858" s="57">
        <f>($G858+$I858)*THONG_TIN_CHUNG!B$15</f>
        <v>0</v>
      </c>
      <c r="L858" s="58">
        <v>0</v>
      </c>
      <c r="M858" s="59"/>
      <c r="N858" s="59"/>
    </row>
    <row r="859" spans="2:14" ht="96.75" customHeight="1">
      <c r="B859" s="28"/>
      <c r="C859" s="28"/>
      <c r="D859" s="28"/>
      <c r="E859" s="39"/>
      <c r="F859" s="28"/>
      <c r="G859" s="28"/>
      <c r="H859" s="28">
        <v>5</v>
      </c>
      <c r="I859" s="40">
        <f t="shared" si="6"/>
        <v>0</v>
      </c>
      <c r="J859" s="56">
        <f t="shared" si="7"/>
        <v>0</v>
      </c>
      <c r="K859" s="57">
        <f>($G859+$I859)*THONG_TIN_CHUNG!B$15</f>
        <v>0</v>
      </c>
      <c r="L859" s="58">
        <v>0</v>
      </c>
      <c r="M859" s="59"/>
      <c r="N859" s="59"/>
    </row>
    <row r="860" spans="2:14" ht="96.75" customHeight="1">
      <c r="B860" s="28"/>
      <c r="C860" s="28"/>
      <c r="D860" s="28"/>
      <c r="E860" s="39"/>
      <c r="F860" s="28"/>
      <c r="G860" s="28"/>
      <c r="H860" s="28">
        <v>5</v>
      </c>
      <c r="I860" s="40">
        <f t="shared" si="6"/>
        <v>0</v>
      </c>
      <c r="J860" s="56">
        <f t="shared" si="7"/>
        <v>0</v>
      </c>
      <c r="K860" s="57">
        <f>($G860+$I860)*THONG_TIN_CHUNG!B$15</f>
        <v>0</v>
      </c>
      <c r="L860" s="58">
        <v>0</v>
      </c>
      <c r="M860" s="59"/>
      <c r="N860" s="59"/>
    </row>
    <row r="861" spans="2:14" ht="96.75" customHeight="1">
      <c r="B861" s="28"/>
      <c r="C861" s="28"/>
      <c r="D861" s="28"/>
      <c r="E861" s="39"/>
      <c r="F861" s="28"/>
      <c r="G861" s="28"/>
      <c r="H861" s="28">
        <v>5</v>
      </c>
      <c r="I861" s="40">
        <f t="shared" si="6"/>
        <v>0</v>
      </c>
      <c r="J861" s="56">
        <f t="shared" si="7"/>
        <v>0</v>
      </c>
      <c r="K861" s="57">
        <f>($G861+$I861)*THONG_TIN_CHUNG!B$15</f>
        <v>0</v>
      </c>
      <c r="L861" s="58">
        <v>0</v>
      </c>
      <c r="M861" s="59"/>
      <c r="N861" s="59"/>
    </row>
    <row r="862" spans="2:14" ht="96.75" customHeight="1">
      <c r="B862" s="28"/>
      <c r="C862" s="28"/>
      <c r="D862" s="28"/>
      <c r="E862" s="39"/>
      <c r="F862" s="28"/>
      <c r="G862" s="28"/>
      <c r="H862" s="28">
        <v>5</v>
      </c>
      <c r="I862" s="40">
        <f t="shared" si="6"/>
        <v>0</v>
      </c>
      <c r="J862" s="56">
        <f t="shared" si="7"/>
        <v>0</v>
      </c>
      <c r="K862" s="57">
        <f>($G862+$I862)*THONG_TIN_CHUNG!B$15</f>
        <v>0</v>
      </c>
      <c r="L862" s="58">
        <v>0</v>
      </c>
      <c r="M862" s="59"/>
      <c r="N862" s="59"/>
    </row>
    <row r="863" spans="2:14" ht="96.75" customHeight="1">
      <c r="B863" s="28"/>
      <c r="C863" s="28"/>
      <c r="D863" s="28"/>
      <c r="E863" s="39"/>
      <c r="F863" s="28"/>
      <c r="G863" s="28"/>
      <c r="H863" s="28">
        <v>5</v>
      </c>
      <c r="I863" s="40">
        <f t="shared" si="6"/>
        <v>0</v>
      </c>
      <c r="J863" s="56">
        <f t="shared" si="7"/>
        <v>0</v>
      </c>
      <c r="K863" s="57">
        <f>($G863+$I863)*THONG_TIN_CHUNG!B$15</f>
        <v>0</v>
      </c>
      <c r="L863" s="58">
        <v>0</v>
      </c>
      <c r="M863" s="59"/>
      <c r="N863" s="59"/>
    </row>
    <row r="864" spans="2:14" ht="96.75" customHeight="1">
      <c r="B864" s="28"/>
      <c r="C864" s="28"/>
      <c r="D864" s="28"/>
      <c r="E864" s="39"/>
      <c r="F864" s="28"/>
      <c r="G864" s="28"/>
      <c r="H864" s="28">
        <v>5</v>
      </c>
      <c r="I864" s="40">
        <f t="shared" si="6"/>
        <v>0</v>
      </c>
      <c r="J864" s="56">
        <f t="shared" si="7"/>
        <v>0</v>
      </c>
      <c r="K864" s="57">
        <f>($G864+$I864)*THONG_TIN_CHUNG!B$15</f>
        <v>0</v>
      </c>
      <c r="L864" s="58">
        <v>0</v>
      </c>
      <c r="M864" s="59"/>
      <c r="N864" s="59"/>
    </row>
    <row r="865" spans="2:14" ht="96.75" customHeight="1">
      <c r="B865" s="28"/>
      <c r="C865" s="28"/>
      <c r="D865" s="28"/>
      <c r="E865" s="39"/>
      <c r="F865" s="28"/>
      <c r="G865" s="28"/>
      <c r="H865" s="28">
        <v>5</v>
      </c>
      <c r="I865" s="40">
        <f t="shared" si="6"/>
        <v>0</v>
      </c>
      <c r="J865" s="56">
        <f t="shared" si="7"/>
        <v>0</v>
      </c>
      <c r="K865" s="57">
        <f>($G865+$I865)*THONG_TIN_CHUNG!B$15</f>
        <v>0</v>
      </c>
      <c r="L865" s="58">
        <v>0</v>
      </c>
      <c r="M865" s="59"/>
      <c r="N865" s="59"/>
    </row>
    <row r="866" spans="2:14" ht="96.75" customHeight="1">
      <c r="B866" s="28"/>
      <c r="C866" s="28"/>
      <c r="D866" s="28"/>
      <c r="E866" s="39"/>
      <c r="F866" s="28"/>
      <c r="G866" s="28"/>
      <c r="H866" s="28">
        <v>5</v>
      </c>
      <c r="I866" s="40">
        <f t="shared" si="6"/>
        <v>0</v>
      </c>
      <c r="J866" s="56">
        <f t="shared" si="7"/>
        <v>0</v>
      </c>
      <c r="K866" s="57">
        <f>($G866+$I866)*THONG_TIN_CHUNG!B$15</f>
        <v>0</v>
      </c>
      <c r="L866" s="58">
        <v>0</v>
      </c>
      <c r="M866" s="59"/>
      <c r="N866" s="59"/>
    </row>
    <row r="867" spans="2:14" ht="96.75" customHeight="1">
      <c r="B867" s="28"/>
      <c r="C867" s="28"/>
      <c r="D867" s="28"/>
      <c r="E867" s="39"/>
      <c r="F867" s="28"/>
      <c r="G867" s="28"/>
      <c r="H867" s="28">
        <v>5</v>
      </c>
      <c r="I867" s="40">
        <f t="shared" si="6"/>
        <v>0</v>
      </c>
      <c r="J867" s="56">
        <f t="shared" si="7"/>
        <v>0</v>
      </c>
      <c r="K867" s="57">
        <f>($G867+$I867)*THONG_TIN_CHUNG!B$15</f>
        <v>0</v>
      </c>
      <c r="L867" s="58">
        <v>0</v>
      </c>
      <c r="M867" s="59"/>
      <c r="N867" s="59"/>
    </row>
    <row r="868" spans="2:14" ht="96.75" customHeight="1">
      <c r="B868" s="28"/>
      <c r="C868" s="28"/>
      <c r="D868" s="28"/>
      <c r="E868" s="39"/>
      <c r="F868" s="28"/>
      <c r="G868" s="28"/>
      <c r="H868" s="28">
        <v>5</v>
      </c>
      <c r="I868" s="40">
        <f t="shared" si="6"/>
        <v>0</v>
      </c>
      <c r="J868" s="56">
        <f t="shared" si="7"/>
        <v>0</v>
      </c>
      <c r="K868" s="57">
        <f>($G868+$I868)*THONG_TIN_CHUNG!B$15</f>
        <v>0</v>
      </c>
      <c r="L868" s="58">
        <v>0</v>
      </c>
      <c r="M868" s="59"/>
      <c r="N868" s="59"/>
    </row>
    <row r="869" spans="2:14" ht="96.75" customHeight="1">
      <c r="B869" s="28"/>
      <c r="C869" s="28"/>
      <c r="D869" s="28"/>
      <c r="E869" s="39"/>
      <c r="F869" s="28"/>
      <c r="G869" s="28"/>
      <c r="H869" s="28">
        <v>5</v>
      </c>
      <c r="I869" s="40">
        <f t="shared" si="6"/>
        <v>0</v>
      </c>
      <c r="J869" s="56">
        <f t="shared" si="7"/>
        <v>0</v>
      </c>
      <c r="K869" s="57">
        <f>($G869+$I869)*THONG_TIN_CHUNG!B$15</f>
        <v>0</v>
      </c>
      <c r="L869" s="58">
        <v>0</v>
      </c>
      <c r="M869" s="59"/>
      <c r="N869" s="59"/>
    </row>
    <row r="870" spans="2:14" ht="96.75" customHeight="1">
      <c r="B870" s="28"/>
      <c r="C870" s="28"/>
      <c r="D870" s="28"/>
      <c r="E870" s="39"/>
      <c r="F870" s="28"/>
      <c r="G870" s="28"/>
      <c r="H870" s="28">
        <v>5</v>
      </c>
      <c r="I870" s="40">
        <f t="shared" si="6"/>
        <v>0</v>
      </c>
      <c r="J870" s="56">
        <f t="shared" si="7"/>
        <v>0</v>
      </c>
      <c r="K870" s="57">
        <f>($G870+$I870)*THONG_TIN_CHUNG!B$15</f>
        <v>0</v>
      </c>
      <c r="L870" s="58">
        <v>0</v>
      </c>
      <c r="M870" s="59"/>
      <c r="N870" s="59"/>
    </row>
    <row r="871" spans="2:14" ht="96.75" customHeight="1">
      <c r="B871" s="28"/>
      <c r="C871" s="28"/>
      <c r="D871" s="28"/>
      <c r="E871" s="39"/>
      <c r="F871" s="28"/>
      <c r="G871" s="28"/>
      <c r="H871" s="28">
        <v>5</v>
      </c>
      <c r="I871" s="40">
        <f t="shared" si="6"/>
        <v>0</v>
      </c>
      <c r="J871" s="56">
        <f t="shared" si="7"/>
        <v>0</v>
      </c>
      <c r="K871" s="57">
        <f>($G871+$I871)*THONG_TIN_CHUNG!B$15</f>
        <v>0</v>
      </c>
      <c r="L871" s="58">
        <v>0</v>
      </c>
      <c r="M871" s="59"/>
      <c r="N871" s="59"/>
    </row>
    <row r="872" spans="2:14" ht="96.75" customHeight="1">
      <c r="B872" s="28"/>
      <c r="C872" s="28"/>
      <c r="D872" s="28"/>
      <c r="E872" s="39"/>
      <c r="F872" s="28"/>
      <c r="G872" s="28"/>
      <c r="H872" s="28">
        <v>5</v>
      </c>
      <c r="I872" s="40">
        <f t="shared" si="6"/>
        <v>0</v>
      </c>
      <c r="J872" s="56">
        <f t="shared" si="7"/>
        <v>0</v>
      </c>
      <c r="K872" s="57">
        <f>($G872+$I872)*THONG_TIN_CHUNG!B$15</f>
        <v>0</v>
      </c>
      <c r="L872" s="58">
        <v>0</v>
      </c>
      <c r="M872" s="59"/>
      <c r="N872" s="59"/>
    </row>
    <row r="873" spans="2:14" ht="96.75" customHeight="1">
      <c r="B873" s="28"/>
      <c r="C873" s="28"/>
      <c r="D873" s="28"/>
      <c r="E873" s="39"/>
      <c r="F873" s="28"/>
      <c r="G873" s="28"/>
      <c r="H873" s="28">
        <v>5</v>
      </c>
      <c r="I873" s="40">
        <f t="shared" si="6"/>
        <v>0</v>
      </c>
      <c r="J873" s="56">
        <f t="shared" si="7"/>
        <v>0</v>
      </c>
      <c r="K873" s="57">
        <f>($G873+$I873)*THONG_TIN_CHUNG!B$15</f>
        <v>0</v>
      </c>
      <c r="L873" s="58">
        <v>0</v>
      </c>
      <c r="M873" s="59"/>
      <c r="N873" s="59"/>
    </row>
    <row r="874" spans="2:14" ht="96.75" customHeight="1">
      <c r="B874" s="28"/>
      <c r="C874" s="28"/>
      <c r="D874" s="28"/>
      <c r="E874" s="39"/>
      <c r="F874" s="28"/>
      <c r="G874" s="28"/>
      <c r="H874" s="28">
        <v>5</v>
      </c>
      <c r="I874" s="40">
        <f t="shared" si="6"/>
        <v>0</v>
      </c>
      <c r="J874" s="56">
        <f t="shared" si="7"/>
        <v>0</v>
      </c>
      <c r="K874" s="57">
        <f>($G874+$I874)*THONG_TIN_CHUNG!B$15</f>
        <v>0</v>
      </c>
      <c r="L874" s="58">
        <v>0</v>
      </c>
      <c r="M874" s="59"/>
      <c r="N874" s="59"/>
    </row>
    <row r="875" spans="2:14" ht="96.75" customHeight="1">
      <c r="B875" s="28"/>
      <c r="C875" s="28"/>
      <c r="D875" s="28"/>
      <c r="E875" s="39"/>
      <c r="F875" s="28"/>
      <c r="G875" s="28"/>
      <c r="H875" s="28">
        <v>5</v>
      </c>
      <c r="I875" s="40">
        <f t="shared" si="6"/>
        <v>0</v>
      </c>
      <c r="J875" s="56">
        <f t="shared" si="7"/>
        <v>0</v>
      </c>
      <c r="K875" s="57">
        <f>($G875+$I875)*THONG_TIN_CHUNG!B$15</f>
        <v>0</v>
      </c>
      <c r="L875" s="58">
        <v>0</v>
      </c>
      <c r="M875" s="59"/>
      <c r="N875" s="59"/>
    </row>
    <row r="876" spans="2:14" ht="96.75" customHeight="1">
      <c r="B876" s="28"/>
      <c r="C876" s="28"/>
      <c r="D876" s="28"/>
      <c r="E876" s="39"/>
      <c r="F876" s="28"/>
      <c r="G876" s="28"/>
      <c r="H876" s="28">
        <v>5</v>
      </c>
      <c r="I876" s="40">
        <f t="shared" si="6"/>
        <v>0</v>
      </c>
      <c r="J876" s="56">
        <f t="shared" si="7"/>
        <v>0</v>
      </c>
      <c r="K876" s="57">
        <f>($G876+$I876)*THONG_TIN_CHUNG!B$15</f>
        <v>0</v>
      </c>
      <c r="L876" s="58">
        <v>0</v>
      </c>
      <c r="M876" s="59"/>
      <c r="N876" s="59"/>
    </row>
    <row r="877" spans="2:14" ht="96.75" customHeight="1">
      <c r="B877" s="28"/>
      <c r="C877" s="28"/>
      <c r="D877" s="28"/>
      <c r="E877" s="39"/>
      <c r="F877" s="28"/>
      <c r="G877" s="28"/>
      <c r="H877" s="28">
        <v>5</v>
      </c>
      <c r="I877" s="40">
        <f t="shared" si="6"/>
        <v>0</v>
      </c>
      <c r="J877" s="56">
        <f t="shared" si="7"/>
        <v>0</v>
      </c>
      <c r="K877" s="57">
        <f>($G877+$I877)*THONG_TIN_CHUNG!B$15</f>
        <v>0</v>
      </c>
      <c r="L877" s="58">
        <v>0</v>
      </c>
      <c r="M877" s="59"/>
      <c r="N877" s="59"/>
    </row>
    <row r="878" spans="2:14" ht="96.75" customHeight="1">
      <c r="B878" s="28"/>
      <c r="C878" s="28"/>
      <c r="D878" s="28"/>
      <c r="E878" s="39"/>
      <c r="F878" s="28"/>
      <c r="G878" s="28"/>
      <c r="H878" s="28">
        <v>5</v>
      </c>
      <c r="I878" s="40">
        <f t="shared" si="6"/>
        <v>0</v>
      </c>
      <c r="J878" s="56">
        <f t="shared" si="7"/>
        <v>0</v>
      </c>
      <c r="K878" s="57">
        <f>($G878+$I878)*THONG_TIN_CHUNG!B$15</f>
        <v>0</v>
      </c>
      <c r="L878" s="58">
        <v>0</v>
      </c>
      <c r="M878" s="59"/>
      <c r="N878" s="59"/>
    </row>
    <row r="879" spans="2:14" ht="96.75" customHeight="1">
      <c r="B879" s="28"/>
      <c r="C879" s="28"/>
      <c r="D879" s="28"/>
      <c r="E879" s="39"/>
      <c r="F879" s="28"/>
      <c r="G879" s="28"/>
      <c r="H879" s="28">
        <v>5</v>
      </c>
      <c r="I879" s="40">
        <f t="shared" si="6"/>
        <v>0</v>
      </c>
      <c r="J879" s="56">
        <f t="shared" si="7"/>
        <v>0</v>
      </c>
      <c r="K879" s="57">
        <f>($G879+$I879)*THONG_TIN_CHUNG!B$15</f>
        <v>0</v>
      </c>
      <c r="L879" s="58">
        <v>0</v>
      </c>
      <c r="M879" s="59"/>
      <c r="N879" s="59"/>
    </row>
    <row r="880" spans="2:14" ht="96.75" customHeight="1">
      <c r="B880" s="28"/>
      <c r="C880" s="28"/>
      <c r="D880" s="28"/>
      <c r="E880" s="39"/>
      <c r="F880" s="28"/>
      <c r="G880" s="28"/>
      <c r="H880" s="28">
        <v>5</v>
      </c>
      <c r="I880" s="40">
        <f t="shared" si="6"/>
        <v>0</v>
      </c>
      <c r="J880" s="56">
        <f t="shared" si="7"/>
        <v>0</v>
      </c>
      <c r="K880" s="57">
        <f>($G880+$I880)*THONG_TIN_CHUNG!B$15</f>
        <v>0</v>
      </c>
      <c r="L880" s="58">
        <v>0</v>
      </c>
      <c r="M880" s="59"/>
      <c r="N880" s="59"/>
    </row>
    <row r="881" spans="2:14" ht="96.75" customHeight="1">
      <c r="B881" s="28"/>
      <c r="C881" s="28"/>
      <c r="D881" s="28"/>
      <c r="E881" s="39"/>
      <c r="F881" s="28"/>
      <c r="G881" s="28"/>
      <c r="H881" s="28">
        <v>5</v>
      </c>
      <c r="I881" s="40">
        <f t="shared" si="6"/>
        <v>0</v>
      </c>
      <c r="J881" s="56">
        <f t="shared" si="7"/>
        <v>0</v>
      </c>
      <c r="K881" s="57">
        <f>($G881+$I881)*THONG_TIN_CHUNG!B$15</f>
        <v>0</v>
      </c>
      <c r="L881" s="58">
        <v>0</v>
      </c>
      <c r="M881" s="59"/>
      <c r="N881" s="59"/>
    </row>
    <row r="882" spans="2:14" ht="96.75" customHeight="1">
      <c r="B882" s="28"/>
      <c r="C882" s="28"/>
      <c r="D882" s="28"/>
      <c r="E882" s="39"/>
      <c r="F882" s="28"/>
      <c r="G882" s="28"/>
      <c r="H882" s="28">
        <v>5</v>
      </c>
      <c r="I882" s="40">
        <f t="shared" si="6"/>
        <v>0</v>
      </c>
      <c r="J882" s="56">
        <f t="shared" si="7"/>
        <v>0</v>
      </c>
      <c r="K882" s="57">
        <f>($G882+$I882)*THONG_TIN_CHUNG!B$15</f>
        <v>0</v>
      </c>
      <c r="L882" s="58">
        <v>0</v>
      </c>
      <c r="M882" s="59"/>
      <c r="N882" s="59"/>
    </row>
    <row r="883" spans="2:14" ht="96.75" customHeight="1">
      <c r="B883" s="28"/>
      <c r="C883" s="28"/>
      <c r="D883" s="28"/>
      <c r="E883" s="39"/>
      <c r="F883" s="28"/>
      <c r="G883" s="28"/>
      <c r="H883" s="28">
        <v>5</v>
      </c>
      <c r="I883" s="40">
        <f t="shared" si="6"/>
        <v>0</v>
      </c>
      <c r="J883" s="56">
        <f t="shared" si="7"/>
        <v>0</v>
      </c>
      <c r="K883" s="57">
        <f>($G883+$I883)*THONG_TIN_CHUNG!B$15</f>
        <v>0</v>
      </c>
      <c r="L883" s="58">
        <v>0</v>
      </c>
      <c r="M883" s="59"/>
      <c r="N883" s="59"/>
    </row>
    <row r="884" spans="2:14" ht="96.75" customHeight="1">
      <c r="B884" s="28"/>
      <c r="C884" s="28"/>
      <c r="D884" s="28"/>
      <c r="E884" s="39"/>
      <c r="F884" s="28"/>
      <c r="G884" s="28"/>
      <c r="H884" s="28">
        <v>5</v>
      </c>
      <c r="I884" s="40">
        <f t="shared" si="6"/>
        <v>0</v>
      </c>
      <c r="J884" s="56">
        <f t="shared" si="7"/>
        <v>0</v>
      </c>
      <c r="K884" s="57">
        <f>($G884+$I884)*THONG_TIN_CHUNG!B$15</f>
        <v>0</v>
      </c>
      <c r="L884" s="58">
        <v>0</v>
      </c>
      <c r="M884" s="59"/>
      <c r="N884" s="59"/>
    </row>
    <row r="885" spans="2:14" ht="96.75" customHeight="1">
      <c r="B885" s="28"/>
      <c r="C885" s="28"/>
      <c r="D885" s="28"/>
      <c r="E885" s="39"/>
      <c r="F885" s="28"/>
      <c r="G885" s="28"/>
      <c r="H885" s="28">
        <v>5</v>
      </c>
      <c r="I885" s="40">
        <f t="shared" si="6"/>
        <v>0</v>
      </c>
      <c r="J885" s="56">
        <f t="shared" si="7"/>
        <v>0</v>
      </c>
      <c r="K885" s="57">
        <f>($G885+$I885)*THONG_TIN_CHUNG!B$15</f>
        <v>0</v>
      </c>
      <c r="L885" s="58">
        <v>0</v>
      </c>
      <c r="M885" s="59"/>
      <c r="N885" s="59"/>
    </row>
    <row r="886" spans="2:14" ht="96.75" customHeight="1">
      <c r="B886" s="28"/>
      <c r="C886" s="28"/>
      <c r="D886" s="28"/>
      <c r="E886" s="39"/>
      <c r="F886" s="28"/>
      <c r="G886" s="28"/>
      <c r="H886" s="28">
        <v>5</v>
      </c>
      <c r="I886" s="40">
        <f t="shared" si="6"/>
        <v>0</v>
      </c>
      <c r="J886" s="56">
        <f t="shared" si="7"/>
        <v>0</v>
      </c>
      <c r="K886" s="57">
        <f>($G886+$I886)*THONG_TIN_CHUNG!B$15</f>
        <v>0</v>
      </c>
      <c r="L886" s="58">
        <v>0</v>
      </c>
      <c r="M886" s="59"/>
      <c r="N886" s="59"/>
    </row>
    <row r="887" spans="2:14" ht="96.75" customHeight="1">
      <c r="B887" s="28"/>
      <c r="C887" s="28"/>
      <c r="D887" s="28"/>
      <c r="E887" s="39"/>
      <c r="F887" s="28"/>
      <c r="G887" s="28"/>
      <c r="H887" s="28">
        <v>5</v>
      </c>
      <c r="I887" s="40">
        <f t="shared" si="6"/>
        <v>0</v>
      </c>
      <c r="J887" s="56">
        <f t="shared" si="7"/>
        <v>0</v>
      </c>
      <c r="K887" s="57">
        <f>($G887+$I887)*THONG_TIN_CHUNG!B$15</f>
        <v>0</v>
      </c>
      <c r="L887" s="58">
        <v>0</v>
      </c>
      <c r="M887" s="59"/>
      <c r="N887" s="59"/>
    </row>
    <row r="888" spans="2:14" ht="96.75" customHeight="1">
      <c r="B888" s="28"/>
      <c r="C888" s="28"/>
      <c r="D888" s="28"/>
      <c r="E888" s="39"/>
      <c r="F888" s="28"/>
      <c r="G888" s="28"/>
      <c r="H888" s="28">
        <v>5</v>
      </c>
      <c r="I888" s="40">
        <f t="shared" si="6"/>
        <v>0</v>
      </c>
      <c r="J888" s="56">
        <f t="shared" si="7"/>
        <v>0</v>
      </c>
      <c r="K888" s="57">
        <f>($G888+$I888)*THONG_TIN_CHUNG!B$15</f>
        <v>0</v>
      </c>
      <c r="L888" s="58">
        <v>0</v>
      </c>
      <c r="M888" s="59"/>
      <c r="N888" s="59"/>
    </row>
    <row r="889" spans="2:14" ht="96.75" customHeight="1">
      <c r="B889" s="28"/>
      <c r="C889" s="28"/>
      <c r="D889" s="28"/>
      <c r="E889" s="39"/>
      <c r="F889" s="28"/>
      <c r="G889" s="28"/>
      <c r="H889" s="28">
        <v>5</v>
      </c>
      <c r="I889" s="40">
        <f t="shared" si="6"/>
        <v>0</v>
      </c>
      <c r="J889" s="56">
        <f t="shared" si="7"/>
        <v>0</v>
      </c>
      <c r="K889" s="57">
        <f>($G889+$I889)*THONG_TIN_CHUNG!B$15</f>
        <v>0</v>
      </c>
      <c r="L889" s="58">
        <v>0</v>
      </c>
      <c r="M889" s="59"/>
      <c r="N889" s="59"/>
    </row>
    <row r="890" spans="2:14" ht="96.75" customHeight="1">
      <c r="B890" s="28"/>
      <c r="C890" s="28"/>
      <c r="D890" s="28"/>
      <c r="E890" s="39"/>
      <c r="F890" s="28"/>
      <c r="G890" s="28"/>
      <c r="H890" s="28">
        <v>5</v>
      </c>
      <c r="I890" s="40">
        <f t="shared" si="6"/>
        <v>0</v>
      </c>
      <c r="J890" s="56">
        <f t="shared" si="7"/>
        <v>0</v>
      </c>
      <c r="K890" s="57">
        <f>($G890+$I890)*THONG_TIN_CHUNG!B$15</f>
        <v>0</v>
      </c>
      <c r="L890" s="58">
        <v>0</v>
      </c>
      <c r="M890" s="59"/>
      <c r="N890" s="59"/>
    </row>
    <row r="891" spans="2:14" ht="96.75" customHeight="1">
      <c r="B891" s="28"/>
      <c r="C891" s="28"/>
      <c r="D891" s="28"/>
      <c r="E891" s="39"/>
      <c r="F891" s="28"/>
      <c r="G891" s="28"/>
      <c r="H891" s="28">
        <v>5</v>
      </c>
      <c r="I891" s="40">
        <f t="shared" si="6"/>
        <v>0</v>
      </c>
      <c r="J891" s="56">
        <f t="shared" si="7"/>
        <v>0</v>
      </c>
      <c r="K891" s="57">
        <f>($G891+$I891)*THONG_TIN_CHUNG!B$15</f>
        <v>0</v>
      </c>
      <c r="L891" s="58">
        <v>0</v>
      </c>
      <c r="M891" s="59"/>
      <c r="N891" s="59"/>
    </row>
    <row r="892" spans="2:14" ht="96.75" customHeight="1">
      <c r="B892" s="28"/>
      <c r="C892" s="28"/>
      <c r="D892" s="28"/>
      <c r="E892" s="39"/>
      <c r="F892" s="28"/>
      <c r="G892" s="28"/>
      <c r="H892" s="28">
        <v>5</v>
      </c>
      <c r="I892" s="40">
        <f t="shared" si="6"/>
        <v>0</v>
      </c>
      <c r="J892" s="56">
        <f t="shared" si="7"/>
        <v>0</v>
      </c>
      <c r="K892" s="57">
        <f>($G892+$I892)*THONG_TIN_CHUNG!B$15</f>
        <v>0</v>
      </c>
      <c r="L892" s="58">
        <v>0</v>
      </c>
      <c r="M892" s="59"/>
      <c r="N892" s="59"/>
    </row>
    <row r="893" spans="2:14" ht="96.75" customHeight="1">
      <c r="B893" s="28"/>
      <c r="C893" s="28"/>
      <c r="D893" s="28"/>
      <c r="E893" s="39"/>
      <c r="F893" s="28"/>
      <c r="G893" s="28"/>
      <c r="H893" s="28">
        <v>5</v>
      </c>
      <c r="I893" s="40">
        <f t="shared" si="6"/>
        <v>0</v>
      </c>
      <c r="J893" s="56">
        <f t="shared" si="7"/>
        <v>0</v>
      </c>
      <c r="K893" s="57">
        <f>($G893+$I893)*THONG_TIN_CHUNG!B$15</f>
        <v>0</v>
      </c>
      <c r="L893" s="58">
        <v>0</v>
      </c>
      <c r="M893" s="59"/>
      <c r="N893" s="59"/>
    </row>
    <row r="894" spans="2:14" ht="96.75" customHeight="1">
      <c r="B894" s="28"/>
      <c r="C894" s="28"/>
      <c r="D894" s="28"/>
      <c r="E894" s="39"/>
      <c r="F894" s="28"/>
      <c r="G894" s="28"/>
      <c r="H894" s="28">
        <v>5</v>
      </c>
      <c r="I894" s="40">
        <f t="shared" si="6"/>
        <v>0</v>
      </c>
      <c r="J894" s="56">
        <f t="shared" si="7"/>
        <v>0</v>
      </c>
      <c r="K894" s="57">
        <f>($G894+$I894)*THONG_TIN_CHUNG!B$15</f>
        <v>0</v>
      </c>
      <c r="L894" s="58">
        <v>0</v>
      </c>
      <c r="M894" s="59"/>
      <c r="N894" s="59"/>
    </row>
    <row r="895" spans="2:14" ht="96.75" customHeight="1">
      <c r="B895" s="28"/>
      <c r="C895" s="28"/>
      <c r="D895" s="28"/>
      <c r="E895" s="39"/>
      <c r="F895" s="28"/>
      <c r="G895" s="28"/>
      <c r="H895" s="28">
        <v>5</v>
      </c>
      <c r="I895" s="40">
        <f t="shared" si="6"/>
        <v>0</v>
      </c>
      <c r="J895" s="56">
        <f t="shared" si="7"/>
        <v>0</v>
      </c>
      <c r="K895" s="57">
        <f>($G895+$I895)*THONG_TIN_CHUNG!B$15</f>
        <v>0</v>
      </c>
      <c r="L895" s="58">
        <v>0</v>
      </c>
      <c r="M895" s="59"/>
      <c r="N895" s="59"/>
    </row>
    <row r="896" spans="2:14" ht="96.75" customHeight="1">
      <c r="B896" s="28"/>
      <c r="C896" s="28"/>
      <c r="D896" s="28"/>
      <c r="E896" s="39"/>
      <c r="F896" s="28"/>
      <c r="G896" s="28"/>
      <c r="H896" s="28">
        <v>5</v>
      </c>
      <c r="I896" s="40">
        <f t="shared" si="6"/>
        <v>0</v>
      </c>
      <c r="J896" s="56">
        <f t="shared" si="7"/>
        <v>0</v>
      </c>
      <c r="K896" s="57">
        <f>($G896+$I896)*THONG_TIN_CHUNG!B$15</f>
        <v>0</v>
      </c>
      <c r="L896" s="58">
        <v>0</v>
      </c>
      <c r="M896" s="59"/>
      <c r="N896" s="59"/>
    </row>
    <row r="897" spans="2:14" ht="96.75" customHeight="1">
      <c r="B897" s="28"/>
      <c r="C897" s="28"/>
      <c r="D897" s="28"/>
      <c r="E897" s="39"/>
      <c r="F897" s="28"/>
      <c r="G897" s="28"/>
      <c r="H897" s="28">
        <v>5</v>
      </c>
      <c r="I897" s="40">
        <f t="shared" si="6"/>
        <v>0</v>
      </c>
      <c r="J897" s="56">
        <f t="shared" si="7"/>
        <v>0</v>
      </c>
      <c r="K897" s="57">
        <f>($G897+$I897)*THONG_TIN_CHUNG!B$15</f>
        <v>0</v>
      </c>
      <c r="L897" s="58">
        <v>0</v>
      </c>
      <c r="M897" s="59"/>
      <c r="N897" s="59"/>
    </row>
    <row r="898" spans="2:14" ht="96.75" customHeight="1">
      <c r="B898" s="28"/>
      <c r="C898" s="28"/>
      <c r="D898" s="28"/>
      <c r="E898" s="39"/>
      <c r="F898" s="28"/>
      <c r="G898" s="28"/>
      <c r="H898" s="28">
        <v>5</v>
      </c>
      <c r="I898" s="40">
        <f t="shared" si="6"/>
        <v>0</v>
      </c>
      <c r="J898" s="56">
        <f t="shared" si="7"/>
        <v>0</v>
      </c>
      <c r="K898" s="57">
        <f>($G898+$I898)*THONG_TIN_CHUNG!B$15</f>
        <v>0</v>
      </c>
      <c r="L898" s="58">
        <v>0</v>
      </c>
      <c r="M898" s="59"/>
      <c r="N898" s="59"/>
    </row>
    <row r="899" spans="2:14" ht="96.75" customHeight="1">
      <c r="B899" s="28"/>
      <c r="C899" s="28"/>
      <c r="D899" s="28"/>
      <c r="E899" s="39"/>
      <c r="F899" s="28"/>
      <c r="G899" s="28"/>
      <c r="H899" s="28">
        <v>5</v>
      </c>
      <c r="I899" s="40">
        <f t="shared" si="6"/>
        <v>0</v>
      </c>
      <c r="J899" s="56">
        <f t="shared" si="7"/>
        <v>0</v>
      </c>
      <c r="K899" s="57">
        <f>($G899+$I899)*THONG_TIN_CHUNG!B$15</f>
        <v>0</v>
      </c>
      <c r="L899" s="58">
        <v>0</v>
      </c>
      <c r="M899" s="59"/>
      <c r="N899" s="59"/>
    </row>
    <row r="900" spans="2:14" ht="96.75" customHeight="1">
      <c r="B900" s="28"/>
      <c r="C900" s="28"/>
      <c r="D900" s="28"/>
      <c r="E900" s="39"/>
      <c r="F900" s="28"/>
      <c r="G900" s="28"/>
      <c r="H900" s="28">
        <v>5</v>
      </c>
      <c r="I900" s="40">
        <f t="shared" si="6"/>
        <v>0</v>
      </c>
      <c r="J900" s="56">
        <f t="shared" si="7"/>
        <v>0</v>
      </c>
      <c r="K900" s="57">
        <f>($G900+$I900)*THONG_TIN_CHUNG!B$15</f>
        <v>0</v>
      </c>
      <c r="L900" s="58">
        <v>0</v>
      </c>
      <c r="M900" s="59"/>
      <c r="N900" s="59"/>
    </row>
    <row r="901" spans="2:14" ht="96.75" customHeight="1">
      <c r="B901" s="28"/>
      <c r="C901" s="28"/>
      <c r="D901" s="28"/>
      <c r="E901" s="39"/>
      <c r="F901" s="28"/>
      <c r="G901" s="28"/>
      <c r="H901" s="28">
        <v>5</v>
      </c>
      <c r="I901" s="40">
        <f t="shared" si="6"/>
        <v>0</v>
      </c>
      <c r="J901" s="56">
        <f t="shared" si="7"/>
        <v>0</v>
      </c>
      <c r="K901" s="57">
        <f>($G901+$I901)*THONG_TIN_CHUNG!B$15</f>
        <v>0</v>
      </c>
      <c r="L901" s="58">
        <v>0</v>
      </c>
      <c r="M901" s="59"/>
      <c r="N901" s="59"/>
    </row>
    <row r="902" spans="2:14" ht="96.75" customHeight="1">
      <c r="B902" s="28"/>
      <c r="C902" s="28"/>
      <c r="D902" s="28"/>
      <c r="E902" s="39"/>
      <c r="F902" s="28"/>
      <c r="G902" s="28"/>
      <c r="H902" s="28">
        <v>5</v>
      </c>
      <c r="I902" s="40">
        <f t="shared" si="6"/>
        <v>0</v>
      </c>
      <c r="J902" s="56">
        <f t="shared" si="7"/>
        <v>0</v>
      </c>
      <c r="K902" s="57">
        <f>($G902+$I902)*THONG_TIN_CHUNG!B$15</f>
        <v>0</v>
      </c>
      <c r="L902" s="58">
        <v>0</v>
      </c>
      <c r="M902" s="59"/>
      <c r="N902" s="59"/>
    </row>
    <row r="903" spans="2:14" ht="96.75" customHeight="1">
      <c r="B903" s="28"/>
      <c r="C903" s="28"/>
      <c r="D903" s="28"/>
      <c r="E903" s="39"/>
      <c r="F903" s="28"/>
      <c r="G903" s="28"/>
      <c r="H903" s="28">
        <v>5</v>
      </c>
      <c r="I903" s="40">
        <f t="shared" si="6"/>
        <v>0</v>
      </c>
      <c r="J903" s="56">
        <f t="shared" si="7"/>
        <v>0</v>
      </c>
      <c r="K903" s="57">
        <f>($G903+$I903)*THONG_TIN_CHUNG!B$15</f>
        <v>0</v>
      </c>
      <c r="L903" s="58">
        <v>0</v>
      </c>
      <c r="M903" s="59"/>
      <c r="N903" s="59"/>
    </row>
    <row r="904" spans="2:14" ht="96.75" customHeight="1">
      <c r="B904" s="28"/>
      <c r="C904" s="28"/>
      <c r="D904" s="28"/>
      <c r="E904" s="39"/>
      <c r="F904" s="28"/>
      <c r="G904" s="28"/>
      <c r="H904" s="28">
        <v>5</v>
      </c>
      <c r="I904" s="40">
        <f t="shared" si="6"/>
        <v>0</v>
      </c>
      <c r="J904" s="56">
        <f t="shared" si="7"/>
        <v>0</v>
      </c>
      <c r="K904" s="57">
        <f>($G904+$I904)*THONG_TIN_CHUNG!B$15</f>
        <v>0</v>
      </c>
      <c r="L904" s="58">
        <v>0</v>
      </c>
      <c r="M904" s="59"/>
      <c r="N904" s="59"/>
    </row>
    <row r="905" spans="2:14" ht="96.75" customHeight="1">
      <c r="B905" s="28"/>
      <c r="C905" s="28"/>
      <c r="D905" s="28"/>
      <c r="E905" s="39"/>
      <c r="F905" s="28"/>
      <c r="G905" s="28"/>
      <c r="H905" s="28">
        <v>5</v>
      </c>
      <c r="I905" s="40">
        <f t="shared" si="6"/>
        <v>0</v>
      </c>
      <c r="J905" s="56">
        <f t="shared" si="7"/>
        <v>0</v>
      </c>
      <c r="K905" s="57">
        <f>($G905+$I905)*THONG_TIN_CHUNG!B$15</f>
        <v>0</v>
      </c>
      <c r="L905" s="58">
        <v>0</v>
      </c>
      <c r="M905" s="59"/>
      <c r="N905" s="59"/>
    </row>
    <row r="906" spans="2:14" ht="96.75" customHeight="1">
      <c r="B906" s="28"/>
      <c r="C906" s="28"/>
      <c r="D906" s="28"/>
      <c r="E906" s="39"/>
      <c r="F906" s="28"/>
      <c r="G906" s="28"/>
      <c r="H906" s="28">
        <v>5</v>
      </c>
      <c r="I906" s="40">
        <f t="shared" si="6"/>
        <v>0</v>
      </c>
      <c r="J906" s="56">
        <f t="shared" si="7"/>
        <v>0</v>
      </c>
      <c r="K906" s="57">
        <f>($G906+$I906)*THONG_TIN_CHUNG!B$15</f>
        <v>0</v>
      </c>
      <c r="L906" s="58">
        <v>0</v>
      </c>
      <c r="M906" s="59"/>
      <c r="N906" s="59"/>
    </row>
    <row r="907" spans="2:14" ht="96.75" customHeight="1">
      <c r="B907" s="28"/>
      <c r="C907" s="28"/>
      <c r="D907" s="28"/>
      <c r="E907" s="39"/>
      <c r="F907" s="28"/>
      <c r="G907" s="28"/>
      <c r="H907" s="28">
        <v>5</v>
      </c>
      <c r="I907" s="40">
        <f t="shared" si="6"/>
        <v>0</v>
      </c>
      <c r="J907" s="56">
        <f t="shared" si="7"/>
        <v>0</v>
      </c>
      <c r="K907" s="57">
        <f>($G907+$I907)*THONG_TIN_CHUNG!B$15</f>
        <v>0</v>
      </c>
      <c r="L907" s="58">
        <v>0</v>
      </c>
      <c r="M907" s="59"/>
      <c r="N907" s="59"/>
    </row>
    <row r="908" spans="2:14" ht="96.75" customHeight="1">
      <c r="B908" s="28"/>
      <c r="C908" s="28"/>
      <c r="D908" s="28"/>
      <c r="E908" s="39"/>
      <c r="F908" s="28"/>
      <c r="G908" s="28"/>
      <c r="H908" s="28">
        <v>5</v>
      </c>
      <c r="I908" s="40">
        <f t="shared" si="6"/>
        <v>0</v>
      </c>
      <c r="J908" s="56">
        <f t="shared" si="7"/>
        <v>0</v>
      </c>
      <c r="K908" s="57">
        <f>($G908+$I908)*THONG_TIN_CHUNG!B$15</f>
        <v>0</v>
      </c>
      <c r="L908" s="58">
        <v>0</v>
      </c>
      <c r="M908" s="59"/>
      <c r="N908" s="59"/>
    </row>
    <row r="909" spans="2:14" ht="96.75" customHeight="1">
      <c r="B909" s="28"/>
      <c r="C909" s="28"/>
      <c r="D909" s="28"/>
      <c r="E909" s="39"/>
      <c r="F909" s="28"/>
      <c r="G909" s="28"/>
      <c r="H909" s="28">
        <v>5</v>
      </c>
      <c r="I909" s="40">
        <f t="shared" si="6"/>
        <v>0</v>
      </c>
      <c r="J909" s="56">
        <f t="shared" si="7"/>
        <v>0</v>
      </c>
      <c r="K909" s="57">
        <f>($G909+$I909)*THONG_TIN_CHUNG!B$15</f>
        <v>0</v>
      </c>
      <c r="L909" s="58">
        <v>0</v>
      </c>
      <c r="M909" s="59"/>
      <c r="N909" s="59"/>
    </row>
    <row r="910" spans="2:14" ht="96.75" customHeight="1">
      <c r="B910" s="28"/>
      <c r="C910" s="28"/>
      <c r="D910" s="28"/>
      <c r="E910" s="39"/>
      <c r="F910" s="28"/>
      <c r="G910" s="28"/>
      <c r="H910" s="28">
        <v>5</v>
      </c>
      <c r="I910" s="40">
        <f t="shared" si="6"/>
        <v>0</v>
      </c>
      <c r="J910" s="56">
        <f t="shared" si="7"/>
        <v>0</v>
      </c>
      <c r="K910" s="57">
        <f>($G910+$I910)*THONG_TIN_CHUNG!B$15</f>
        <v>0</v>
      </c>
      <c r="L910" s="58">
        <v>0</v>
      </c>
      <c r="M910" s="59"/>
      <c r="N910" s="59"/>
    </row>
    <row r="911" spans="2:14" ht="96.75" customHeight="1">
      <c r="B911" s="28"/>
      <c r="C911" s="28"/>
      <c r="D911" s="28"/>
      <c r="E911" s="39"/>
      <c r="F911" s="28"/>
      <c r="G911" s="28"/>
      <c r="H911" s="28">
        <v>5</v>
      </c>
      <c r="I911" s="40">
        <f t="shared" si="6"/>
        <v>0</v>
      </c>
      <c r="J911" s="56">
        <f t="shared" si="7"/>
        <v>0</v>
      </c>
      <c r="K911" s="57">
        <f>($G911+$I911)*THONG_TIN_CHUNG!B$15</f>
        <v>0</v>
      </c>
      <c r="L911" s="58">
        <v>0</v>
      </c>
      <c r="M911" s="59"/>
      <c r="N911" s="59"/>
    </row>
    <row r="912" spans="2:14" ht="96.75" customHeight="1">
      <c r="B912" s="28"/>
      <c r="C912" s="28"/>
      <c r="D912" s="28"/>
      <c r="E912" s="39"/>
      <c r="F912" s="28"/>
      <c r="G912" s="28"/>
      <c r="H912" s="28">
        <v>5</v>
      </c>
      <c r="I912" s="40">
        <f t="shared" si="6"/>
        <v>0</v>
      </c>
      <c r="J912" s="56">
        <f t="shared" si="7"/>
        <v>0</v>
      </c>
      <c r="K912" s="57">
        <f>($G912+$I912)*THONG_TIN_CHUNG!B$15</f>
        <v>0</v>
      </c>
      <c r="L912" s="58">
        <v>0</v>
      </c>
      <c r="M912" s="59"/>
      <c r="N912" s="59"/>
    </row>
    <row r="913" spans="2:14" ht="96.75" customHeight="1">
      <c r="B913" s="28"/>
      <c r="C913" s="28"/>
      <c r="D913" s="28"/>
      <c r="E913" s="39"/>
      <c r="F913" s="28"/>
      <c r="G913" s="28"/>
      <c r="H913" s="28">
        <v>5</v>
      </c>
      <c r="I913" s="40">
        <f t="shared" si="6"/>
        <v>0</v>
      </c>
      <c r="J913" s="56">
        <f t="shared" si="7"/>
        <v>0</v>
      </c>
      <c r="K913" s="57">
        <f>($G913+$I913)*THONG_TIN_CHUNG!B$15</f>
        <v>0</v>
      </c>
      <c r="L913" s="58">
        <v>0</v>
      </c>
      <c r="M913" s="59"/>
      <c r="N913" s="59"/>
    </row>
    <row r="914" spans="2:14" ht="96.75" customHeight="1">
      <c r="B914" s="28"/>
      <c r="C914" s="28"/>
      <c r="D914" s="28"/>
      <c r="E914" s="39"/>
      <c r="F914" s="28"/>
      <c r="G914" s="28"/>
      <c r="H914" s="28">
        <v>5</v>
      </c>
      <c r="I914" s="40">
        <f t="shared" si="6"/>
        <v>0</v>
      </c>
      <c r="J914" s="56">
        <f t="shared" si="7"/>
        <v>0</v>
      </c>
      <c r="K914" s="57">
        <f>($G914+$I914)*THONG_TIN_CHUNG!B$15</f>
        <v>0</v>
      </c>
      <c r="L914" s="58">
        <v>0</v>
      </c>
      <c r="M914" s="59"/>
      <c r="N914" s="59"/>
    </row>
    <row r="915" spans="2:14" ht="96.75" customHeight="1">
      <c r="B915" s="28"/>
      <c r="C915" s="28"/>
      <c r="D915" s="28"/>
      <c r="E915" s="39"/>
      <c r="F915" s="28"/>
      <c r="G915" s="28"/>
      <c r="H915" s="28">
        <v>5</v>
      </c>
      <c r="I915" s="40">
        <f t="shared" si="6"/>
        <v>0</v>
      </c>
      <c r="J915" s="56">
        <f t="shared" si="7"/>
        <v>0</v>
      </c>
      <c r="K915" s="57">
        <f>($G915+$I915)*THONG_TIN_CHUNG!B$15</f>
        <v>0</v>
      </c>
      <c r="L915" s="58">
        <v>0</v>
      </c>
      <c r="M915" s="59"/>
      <c r="N915" s="59"/>
    </row>
    <row r="916" spans="2:14" ht="96.75" customHeight="1">
      <c r="B916" s="28"/>
      <c r="C916" s="28"/>
      <c r="D916" s="28"/>
      <c r="E916" s="39"/>
      <c r="F916" s="28"/>
      <c r="G916" s="28"/>
      <c r="H916" s="28">
        <v>5</v>
      </c>
      <c r="I916" s="40">
        <f t="shared" si="6"/>
        <v>0</v>
      </c>
      <c r="J916" s="56">
        <f t="shared" si="7"/>
        <v>0</v>
      </c>
      <c r="K916" s="57">
        <f>($G916+$I916)*THONG_TIN_CHUNG!B$15</f>
        <v>0</v>
      </c>
      <c r="L916" s="58">
        <v>0</v>
      </c>
      <c r="M916" s="59"/>
      <c r="N916" s="59"/>
    </row>
    <row r="917" spans="2:14" ht="96.75" customHeight="1">
      <c r="B917" s="28"/>
      <c r="C917" s="28"/>
      <c r="D917" s="28"/>
      <c r="E917" s="39"/>
      <c r="F917" s="28"/>
      <c r="G917" s="28"/>
      <c r="H917" s="28">
        <v>5</v>
      </c>
      <c r="I917" s="40">
        <f t="shared" si="6"/>
        <v>0</v>
      </c>
      <c r="J917" s="56">
        <f t="shared" si="7"/>
        <v>0</v>
      </c>
      <c r="K917" s="57">
        <f>($G917+$I917)*THONG_TIN_CHUNG!B$15</f>
        <v>0</v>
      </c>
      <c r="L917" s="58">
        <v>0</v>
      </c>
      <c r="M917" s="59"/>
      <c r="N917" s="59"/>
    </row>
    <row r="918" spans="2:14" ht="96.75" customHeight="1">
      <c r="B918" s="28"/>
      <c r="C918" s="28"/>
      <c r="D918" s="28"/>
      <c r="E918" s="39"/>
      <c r="F918" s="28"/>
      <c r="G918" s="28"/>
      <c r="H918" s="28">
        <v>5</v>
      </c>
      <c r="I918" s="40">
        <f t="shared" si="6"/>
        <v>0</v>
      </c>
      <c r="J918" s="56">
        <f t="shared" si="7"/>
        <v>0</v>
      </c>
      <c r="K918" s="57">
        <f>($G918+$I918)*THONG_TIN_CHUNG!B$15</f>
        <v>0</v>
      </c>
      <c r="L918" s="58">
        <v>0</v>
      </c>
      <c r="M918" s="59"/>
      <c r="N918" s="59"/>
    </row>
    <row r="919" spans="2:14" ht="96.75" customHeight="1">
      <c r="B919" s="28"/>
      <c r="C919" s="28"/>
      <c r="D919" s="28"/>
      <c r="E919" s="39"/>
      <c r="F919" s="28"/>
      <c r="G919" s="28"/>
      <c r="H919" s="28">
        <v>5</v>
      </c>
      <c r="I919" s="40">
        <f t="shared" si="6"/>
        <v>0</v>
      </c>
      <c r="J919" s="56">
        <f t="shared" si="7"/>
        <v>0</v>
      </c>
      <c r="K919" s="57">
        <f>($G919+$I919)*THONG_TIN_CHUNG!B$15</f>
        <v>0</v>
      </c>
      <c r="L919" s="58">
        <v>0</v>
      </c>
      <c r="M919" s="59"/>
      <c r="N919" s="59"/>
    </row>
    <row r="920" spans="2:14" ht="96.75" customHeight="1">
      <c r="B920" s="28"/>
      <c r="C920" s="28"/>
      <c r="D920" s="28"/>
      <c r="E920" s="39"/>
      <c r="F920" s="28"/>
      <c r="G920" s="28"/>
      <c r="H920" s="28">
        <v>5</v>
      </c>
      <c r="I920" s="40">
        <f t="shared" si="6"/>
        <v>0</v>
      </c>
      <c r="J920" s="56">
        <f t="shared" si="7"/>
        <v>0</v>
      </c>
      <c r="K920" s="57">
        <f>($G920+$I920)*THONG_TIN_CHUNG!B$15</f>
        <v>0</v>
      </c>
      <c r="L920" s="58">
        <v>0</v>
      </c>
      <c r="M920" s="59"/>
      <c r="N920" s="59"/>
    </row>
    <row r="921" spans="2:14" ht="96.75" customHeight="1">
      <c r="B921" s="28"/>
      <c r="C921" s="28"/>
      <c r="D921" s="28"/>
      <c r="E921" s="39"/>
      <c r="F921" s="28"/>
      <c r="G921" s="28"/>
      <c r="H921" s="28">
        <v>5</v>
      </c>
      <c r="I921" s="40">
        <f t="shared" si="6"/>
        <v>0</v>
      </c>
      <c r="J921" s="56">
        <f t="shared" si="7"/>
        <v>0</v>
      </c>
      <c r="K921" s="57">
        <f>($G921+$I921)*THONG_TIN_CHUNG!B$15</f>
        <v>0</v>
      </c>
      <c r="L921" s="58">
        <v>0</v>
      </c>
      <c r="M921" s="59"/>
      <c r="N921" s="59"/>
    </row>
    <row r="922" spans="2:14" ht="96.75" customHeight="1">
      <c r="B922" s="28"/>
      <c r="C922" s="28"/>
      <c r="D922" s="28"/>
      <c r="E922" s="39"/>
      <c r="F922" s="28"/>
      <c r="G922" s="28"/>
      <c r="H922" s="28">
        <v>5</v>
      </c>
      <c r="I922" s="40">
        <f t="shared" si="6"/>
        <v>0</v>
      </c>
      <c r="J922" s="56">
        <f t="shared" si="7"/>
        <v>0</v>
      </c>
      <c r="K922" s="57">
        <f>($G922+$I922)*THONG_TIN_CHUNG!B$15</f>
        <v>0</v>
      </c>
      <c r="L922" s="58">
        <v>0</v>
      </c>
      <c r="M922" s="59"/>
      <c r="N922" s="59"/>
    </row>
    <row r="923" spans="2:14" ht="96.75" customHeight="1">
      <c r="B923" s="28"/>
      <c r="C923" s="28"/>
      <c r="D923" s="28"/>
      <c r="E923" s="39"/>
      <c r="F923" s="28"/>
      <c r="G923" s="28"/>
      <c r="H923" s="28">
        <v>5</v>
      </c>
      <c r="I923" s="40">
        <f t="shared" si="6"/>
        <v>0</v>
      </c>
      <c r="J923" s="56">
        <f t="shared" si="7"/>
        <v>0</v>
      </c>
      <c r="K923" s="57">
        <f>($G923+$I923)*THONG_TIN_CHUNG!B$15</f>
        <v>0</v>
      </c>
      <c r="L923" s="58">
        <v>0</v>
      </c>
      <c r="M923" s="59"/>
      <c r="N923" s="59"/>
    </row>
    <row r="924" spans="2:14" ht="96.75" customHeight="1">
      <c r="B924" s="28"/>
      <c r="C924" s="28"/>
      <c r="D924" s="28"/>
      <c r="E924" s="39"/>
      <c r="F924" s="28"/>
      <c r="G924" s="28"/>
      <c r="H924" s="28">
        <v>5</v>
      </c>
      <c r="I924" s="40">
        <f t="shared" si="6"/>
        <v>0</v>
      </c>
      <c r="J924" s="56">
        <f t="shared" si="7"/>
        <v>0</v>
      </c>
      <c r="K924" s="57">
        <f>($G924+$I924)*THONG_TIN_CHUNG!B$15</f>
        <v>0</v>
      </c>
      <c r="L924" s="58">
        <v>0</v>
      </c>
      <c r="M924" s="59"/>
      <c r="N924" s="59"/>
    </row>
    <row r="925" spans="2:14" ht="96.75" customHeight="1">
      <c r="B925" s="28"/>
      <c r="C925" s="28"/>
      <c r="D925" s="28"/>
      <c r="E925" s="39"/>
      <c r="F925" s="28"/>
      <c r="G925" s="28"/>
      <c r="H925" s="28">
        <v>5</v>
      </c>
      <c r="I925" s="40">
        <f t="shared" si="6"/>
        <v>0</v>
      </c>
      <c r="J925" s="56">
        <f t="shared" si="7"/>
        <v>0</v>
      </c>
      <c r="K925" s="57">
        <f>($G925+$I925)*THONG_TIN_CHUNG!B$15</f>
        <v>0</v>
      </c>
      <c r="L925" s="58">
        <v>0</v>
      </c>
      <c r="M925" s="59"/>
      <c r="N925" s="59"/>
    </row>
    <row r="926" spans="2:14" ht="96.75" customHeight="1">
      <c r="B926" s="28"/>
      <c r="C926" s="28"/>
      <c r="D926" s="28"/>
      <c r="E926" s="39"/>
      <c r="F926" s="28"/>
      <c r="G926" s="28"/>
      <c r="H926" s="28">
        <v>5</v>
      </c>
      <c r="I926" s="40">
        <f t="shared" si="6"/>
        <v>0</v>
      </c>
      <c r="J926" s="56">
        <f t="shared" si="7"/>
        <v>0</v>
      </c>
      <c r="K926" s="57">
        <f>($G926+$I926)*THONG_TIN_CHUNG!B$15</f>
        <v>0</v>
      </c>
      <c r="L926" s="58">
        <v>0</v>
      </c>
      <c r="M926" s="59"/>
      <c r="N926" s="59"/>
    </row>
    <row r="927" spans="2:14" ht="96.75" customHeight="1">
      <c r="B927" s="28"/>
      <c r="C927" s="28"/>
      <c r="D927" s="28"/>
      <c r="E927" s="39"/>
      <c r="F927" s="28"/>
      <c r="G927" s="28"/>
      <c r="H927" s="28">
        <v>5</v>
      </c>
      <c r="I927" s="40">
        <f t="shared" si="6"/>
        <v>0</v>
      </c>
      <c r="J927" s="56">
        <f t="shared" si="7"/>
        <v>0</v>
      </c>
      <c r="K927" s="57">
        <f>($G927+$I927)*THONG_TIN_CHUNG!B$15</f>
        <v>0</v>
      </c>
      <c r="L927" s="58">
        <v>0</v>
      </c>
      <c r="M927" s="59"/>
      <c r="N927" s="59"/>
    </row>
    <row r="928" spans="2:14" ht="96.75" customHeight="1">
      <c r="B928" s="28"/>
      <c r="C928" s="28"/>
      <c r="D928" s="28"/>
      <c r="E928" s="39"/>
      <c r="F928" s="28"/>
      <c r="G928" s="28"/>
      <c r="H928" s="28">
        <v>5</v>
      </c>
      <c r="I928" s="40">
        <f t="shared" si="6"/>
        <v>0</v>
      </c>
      <c r="J928" s="56">
        <f t="shared" si="7"/>
        <v>0</v>
      </c>
      <c r="K928" s="57">
        <f>($G928+$I928)*THONG_TIN_CHUNG!B$15</f>
        <v>0</v>
      </c>
      <c r="L928" s="58">
        <v>0</v>
      </c>
      <c r="M928" s="59"/>
      <c r="N928" s="59"/>
    </row>
    <row r="929" spans="2:14" ht="96.75" customHeight="1">
      <c r="B929" s="28"/>
      <c r="C929" s="28"/>
      <c r="D929" s="28"/>
      <c r="E929" s="39"/>
      <c r="F929" s="28"/>
      <c r="G929" s="28"/>
      <c r="H929" s="28">
        <v>5</v>
      </c>
      <c r="I929" s="40">
        <f t="shared" si="6"/>
        <v>0</v>
      </c>
      <c r="J929" s="56">
        <f t="shared" si="7"/>
        <v>0</v>
      </c>
      <c r="K929" s="57">
        <f>($G929+$I929)*THONG_TIN_CHUNG!B$15</f>
        <v>0</v>
      </c>
      <c r="L929" s="58">
        <v>0</v>
      </c>
      <c r="M929" s="59"/>
      <c r="N929" s="59"/>
    </row>
    <row r="930" spans="2:14" ht="96.75" customHeight="1">
      <c r="B930" s="28"/>
      <c r="C930" s="28"/>
      <c r="D930" s="28"/>
      <c r="E930" s="39"/>
      <c r="F930" s="28"/>
      <c r="G930" s="28"/>
      <c r="H930" s="28">
        <v>5</v>
      </c>
      <c r="I930" s="40">
        <f t="shared" si="6"/>
        <v>0</v>
      </c>
      <c r="J930" s="56">
        <f t="shared" si="7"/>
        <v>0</v>
      </c>
      <c r="K930" s="57">
        <f>($G930+$I930)*THONG_TIN_CHUNG!B$15</f>
        <v>0</v>
      </c>
      <c r="L930" s="58">
        <v>0</v>
      </c>
      <c r="M930" s="59"/>
      <c r="N930" s="59"/>
    </row>
    <row r="931" spans="2:14" ht="96.75" customHeight="1">
      <c r="B931" s="28"/>
      <c r="C931" s="28"/>
      <c r="D931" s="28"/>
      <c r="E931" s="39"/>
      <c r="F931" s="28"/>
      <c r="G931" s="28"/>
      <c r="H931" s="28">
        <v>5</v>
      </c>
      <c r="I931" s="40">
        <f t="shared" si="6"/>
        <v>0</v>
      </c>
      <c r="J931" s="56">
        <f t="shared" si="7"/>
        <v>0</v>
      </c>
      <c r="K931" s="57">
        <f>($G931+$I931)*THONG_TIN_CHUNG!B$15</f>
        <v>0</v>
      </c>
      <c r="L931" s="58">
        <v>0</v>
      </c>
      <c r="M931" s="59"/>
      <c r="N931" s="59"/>
    </row>
    <row r="932" spans="2:14" ht="96.75" customHeight="1">
      <c r="B932" s="28"/>
      <c r="C932" s="28"/>
      <c r="D932" s="28"/>
      <c r="E932" s="39"/>
      <c r="F932" s="28"/>
      <c r="G932" s="28"/>
      <c r="H932" s="28">
        <v>5</v>
      </c>
      <c r="I932" s="40">
        <f t="shared" si="6"/>
        <v>0</v>
      </c>
      <c r="J932" s="56">
        <f t="shared" si="7"/>
        <v>0</v>
      </c>
      <c r="K932" s="57">
        <f>($G932+$I932)*THONG_TIN_CHUNG!B$15</f>
        <v>0</v>
      </c>
      <c r="L932" s="58">
        <v>0</v>
      </c>
      <c r="M932" s="59"/>
      <c r="N932" s="59"/>
    </row>
    <row r="933" spans="2:14" ht="96.75" customHeight="1">
      <c r="B933" s="28"/>
      <c r="C933" s="28"/>
      <c r="D933" s="28"/>
      <c r="E933" s="39"/>
      <c r="F933" s="28"/>
      <c r="G933" s="28"/>
      <c r="H933" s="28">
        <v>5</v>
      </c>
      <c r="I933" s="40">
        <f t="shared" si="6"/>
        <v>0</v>
      </c>
      <c r="J933" s="56">
        <f t="shared" si="7"/>
        <v>0</v>
      </c>
      <c r="K933" s="57">
        <f>($G933+$I933)*THONG_TIN_CHUNG!B$15</f>
        <v>0</v>
      </c>
      <c r="L933" s="58">
        <v>0</v>
      </c>
      <c r="M933" s="59"/>
      <c r="N933" s="59"/>
    </row>
    <row r="934" spans="2:14" ht="96.75" customHeight="1">
      <c r="B934" s="28"/>
      <c r="C934" s="28"/>
      <c r="D934" s="28"/>
      <c r="E934" s="39"/>
      <c r="F934" s="28"/>
      <c r="G934" s="28"/>
      <c r="H934" s="28">
        <v>5</v>
      </c>
      <c r="I934" s="40">
        <f t="shared" si="6"/>
        <v>0</v>
      </c>
      <c r="J934" s="56">
        <f t="shared" si="7"/>
        <v>0</v>
      </c>
      <c r="K934" s="57">
        <f>($G934+$I934)*THONG_TIN_CHUNG!B$15</f>
        <v>0</v>
      </c>
      <c r="L934" s="58">
        <v>0</v>
      </c>
      <c r="M934" s="59"/>
      <c r="N934" s="59"/>
    </row>
    <row r="935" spans="2:14" ht="96.75" customHeight="1">
      <c r="B935" s="28"/>
      <c r="C935" s="28"/>
      <c r="D935" s="28"/>
      <c r="E935" s="39"/>
      <c r="F935" s="28"/>
      <c r="G935" s="28"/>
      <c r="H935" s="28">
        <v>5</v>
      </c>
      <c r="I935" s="40">
        <f t="shared" si="6"/>
        <v>0</v>
      </c>
      <c r="J935" s="56">
        <f t="shared" si="7"/>
        <v>0</v>
      </c>
      <c r="K935" s="57">
        <f>($G935+$I935)*THONG_TIN_CHUNG!B$15</f>
        <v>0</v>
      </c>
      <c r="L935" s="58">
        <v>0</v>
      </c>
      <c r="M935" s="59"/>
      <c r="N935" s="59"/>
    </row>
    <row r="936" spans="2:14" ht="96.75" customHeight="1">
      <c r="B936" s="28"/>
      <c r="C936" s="28"/>
      <c r="D936" s="28"/>
      <c r="E936" s="39"/>
      <c r="F936" s="28"/>
      <c r="G936" s="28"/>
      <c r="H936" s="28">
        <v>5</v>
      </c>
      <c r="I936" s="40">
        <f t="shared" si="6"/>
        <v>0</v>
      </c>
      <c r="J936" s="56">
        <f t="shared" si="7"/>
        <v>0</v>
      </c>
      <c r="K936" s="57">
        <f>($G936+$I936)*THONG_TIN_CHUNG!B$15</f>
        <v>0</v>
      </c>
      <c r="L936" s="58">
        <v>0</v>
      </c>
      <c r="M936" s="59"/>
      <c r="N936" s="59"/>
    </row>
    <row r="937" spans="2:14" ht="96.75" customHeight="1">
      <c r="B937" s="28"/>
      <c r="C937" s="28"/>
      <c r="D937" s="28"/>
      <c r="E937" s="39"/>
      <c r="F937" s="28"/>
      <c r="G937" s="28"/>
      <c r="H937" s="28">
        <v>5</v>
      </c>
      <c r="I937" s="40">
        <f t="shared" si="6"/>
        <v>0</v>
      </c>
      <c r="J937" s="56">
        <f t="shared" si="7"/>
        <v>0</v>
      </c>
      <c r="K937" s="57">
        <f>($G937+$I937)*THONG_TIN_CHUNG!B$15</f>
        <v>0</v>
      </c>
      <c r="L937" s="58">
        <v>0</v>
      </c>
      <c r="M937" s="59"/>
      <c r="N937" s="59"/>
    </row>
    <row r="938" spans="2:14" ht="96.75" customHeight="1">
      <c r="B938" s="28"/>
      <c r="C938" s="28"/>
      <c r="D938" s="28"/>
      <c r="E938" s="39"/>
      <c r="F938" s="28"/>
      <c r="G938" s="28"/>
      <c r="H938" s="28">
        <v>5</v>
      </c>
      <c r="I938" s="40">
        <f t="shared" si="6"/>
        <v>0</v>
      </c>
      <c r="J938" s="56">
        <f t="shared" si="7"/>
        <v>0</v>
      </c>
      <c r="K938" s="57">
        <f>($G938+$I938)*THONG_TIN_CHUNG!B$15</f>
        <v>0</v>
      </c>
      <c r="L938" s="58">
        <v>0</v>
      </c>
      <c r="M938" s="59"/>
      <c r="N938" s="59"/>
    </row>
    <row r="939" spans="2:14" ht="96.75" customHeight="1">
      <c r="B939" s="28"/>
      <c r="C939" s="28"/>
      <c r="D939" s="28"/>
      <c r="E939" s="39"/>
      <c r="F939" s="28"/>
      <c r="G939" s="28"/>
      <c r="H939" s="28">
        <v>5</v>
      </c>
      <c r="I939" s="40">
        <f t="shared" si="6"/>
        <v>0</v>
      </c>
      <c r="J939" s="56">
        <f t="shared" si="7"/>
        <v>0</v>
      </c>
      <c r="K939" s="57">
        <f>($G939+$I939)*THONG_TIN_CHUNG!B$15</f>
        <v>0</v>
      </c>
      <c r="L939" s="58">
        <v>0</v>
      </c>
      <c r="M939" s="59"/>
      <c r="N939" s="59"/>
    </row>
    <row r="940" spans="2:14" ht="96.75" customHeight="1">
      <c r="B940" s="28"/>
      <c r="C940" s="28"/>
      <c r="D940" s="28"/>
      <c r="E940" s="39"/>
      <c r="F940" s="28"/>
      <c r="G940" s="28"/>
      <c r="H940" s="28">
        <v>5</v>
      </c>
      <c r="I940" s="40">
        <f t="shared" si="6"/>
        <v>0</v>
      </c>
      <c r="J940" s="56">
        <f t="shared" si="7"/>
        <v>0</v>
      </c>
      <c r="K940" s="57">
        <f>($G940+$I940)*THONG_TIN_CHUNG!B$15</f>
        <v>0</v>
      </c>
      <c r="L940" s="58">
        <v>0</v>
      </c>
      <c r="M940" s="59"/>
      <c r="N940" s="59"/>
    </row>
    <row r="941" spans="2:14" ht="96.75" customHeight="1">
      <c r="B941" s="28"/>
      <c r="C941" s="28"/>
      <c r="D941" s="28"/>
      <c r="E941" s="39"/>
      <c r="F941" s="28"/>
      <c r="G941" s="28"/>
      <c r="H941" s="28">
        <v>5</v>
      </c>
      <c r="I941" s="40">
        <f t="shared" si="6"/>
        <v>0</v>
      </c>
      <c r="J941" s="56">
        <f t="shared" si="7"/>
        <v>0</v>
      </c>
      <c r="K941" s="57">
        <f>($G941+$I941)*THONG_TIN_CHUNG!B$15</f>
        <v>0</v>
      </c>
      <c r="L941" s="58">
        <v>0</v>
      </c>
      <c r="M941" s="59"/>
      <c r="N941" s="59"/>
    </row>
    <row r="942" spans="2:14" ht="96.75" customHeight="1">
      <c r="B942" s="28"/>
      <c r="C942" s="28"/>
      <c r="D942" s="28"/>
      <c r="E942" s="39"/>
      <c r="F942" s="28"/>
      <c r="G942" s="28"/>
      <c r="H942" s="28">
        <v>5</v>
      </c>
      <c r="I942" s="40">
        <f t="shared" si="6"/>
        <v>0</v>
      </c>
      <c r="J942" s="56">
        <f t="shared" si="7"/>
        <v>0</v>
      </c>
      <c r="K942" s="57">
        <f>($G942+$I942)*THONG_TIN_CHUNG!B$15</f>
        <v>0</v>
      </c>
      <c r="L942" s="58">
        <v>0</v>
      </c>
      <c r="M942" s="59"/>
      <c r="N942" s="59"/>
    </row>
    <row r="943" spans="2:14" ht="96.75" customHeight="1">
      <c r="B943" s="28"/>
      <c r="C943" s="28"/>
      <c r="D943" s="28"/>
      <c r="E943" s="39"/>
      <c r="F943" s="28"/>
      <c r="G943" s="28"/>
      <c r="H943" s="28">
        <v>5</v>
      </c>
      <c r="I943" s="40">
        <f t="shared" si="6"/>
        <v>0</v>
      </c>
      <c r="J943" s="56">
        <f t="shared" si="7"/>
        <v>0</v>
      </c>
      <c r="K943" s="57">
        <f>($G943+$I943)*THONG_TIN_CHUNG!B$15</f>
        <v>0</v>
      </c>
      <c r="L943" s="58">
        <v>0</v>
      </c>
      <c r="M943" s="59"/>
      <c r="N943" s="59"/>
    </row>
    <row r="944" spans="2:14" ht="96.75" customHeight="1">
      <c r="B944" s="28"/>
      <c r="C944" s="28"/>
      <c r="D944" s="28"/>
      <c r="E944" s="39"/>
      <c r="F944" s="28"/>
      <c r="G944" s="28"/>
      <c r="H944" s="28">
        <v>5</v>
      </c>
      <c r="I944" s="40">
        <f t="shared" si="6"/>
        <v>0</v>
      </c>
      <c r="J944" s="56">
        <f t="shared" si="7"/>
        <v>0</v>
      </c>
      <c r="K944" s="57">
        <f>($G944+$I944)*THONG_TIN_CHUNG!B$15</f>
        <v>0</v>
      </c>
      <c r="L944" s="58">
        <v>0</v>
      </c>
      <c r="M944" s="59"/>
      <c r="N944" s="59"/>
    </row>
    <row r="945" spans="2:14" ht="96.75" customHeight="1">
      <c r="B945" s="28"/>
      <c r="C945" s="28"/>
      <c r="D945" s="28"/>
      <c r="E945" s="39"/>
      <c r="F945" s="28"/>
      <c r="G945" s="28"/>
      <c r="H945" s="28">
        <v>5</v>
      </c>
      <c r="I945" s="40">
        <f t="shared" si="6"/>
        <v>0</v>
      </c>
      <c r="J945" s="56">
        <f t="shared" si="7"/>
        <v>0</v>
      </c>
      <c r="K945" s="57">
        <f>($G945+$I945)*THONG_TIN_CHUNG!B$15</f>
        <v>0</v>
      </c>
      <c r="L945" s="58">
        <v>0</v>
      </c>
      <c r="M945" s="59"/>
      <c r="N945" s="59"/>
    </row>
    <row r="946" spans="2:14" ht="96.75" customHeight="1">
      <c r="B946" s="28"/>
      <c r="C946" s="28"/>
      <c r="D946" s="28"/>
      <c r="E946" s="39"/>
      <c r="F946" s="28"/>
      <c r="G946" s="28"/>
      <c r="H946" s="28">
        <v>5</v>
      </c>
      <c r="I946" s="40">
        <f t="shared" si="6"/>
        <v>0</v>
      </c>
      <c r="J946" s="56">
        <f t="shared" si="7"/>
        <v>0</v>
      </c>
      <c r="K946" s="57">
        <f>($G946+$I946)*THONG_TIN_CHUNG!B$15</f>
        <v>0</v>
      </c>
      <c r="L946" s="58">
        <v>0</v>
      </c>
      <c r="M946" s="59"/>
      <c r="N946" s="59"/>
    </row>
    <row r="947" spans="2:14" ht="96.75" customHeight="1">
      <c r="B947" s="28"/>
      <c r="C947" s="28"/>
      <c r="D947" s="28"/>
      <c r="E947" s="39"/>
      <c r="F947" s="28"/>
      <c r="G947" s="28"/>
      <c r="H947" s="28">
        <v>5</v>
      </c>
      <c r="I947" s="40">
        <f t="shared" si="6"/>
        <v>0</v>
      </c>
      <c r="J947" s="56">
        <f t="shared" si="7"/>
        <v>0</v>
      </c>
      <c r="K947" s="57">
        <f>($G947+$I947)*THONG_TIN_CHUNG!B$15</f>
        <v>0</v>
      </c>
      <c r="L947" s="58">
        <v>0</v>
      </c>
      <c r="M947" s="59"/>
      <c r="N947" s="59"/>
    </row>
    <row r="948" spans="2:14" ht="96.75" customHeight="1">
      <c r="B948" s="28"/>
      <c r="C948" s="28"/>
      <c r="D948" s="28"/>
      <c r="E948" s="39"/>
      <c r="F948" s="28"/>
      <c r="G948" s="28"/>
      <c r="H948" s="28">
        <v>5</v>
      </c>
      <c r="I948" s="40">
        <f t="shared" si="6"/>
        <v>0</v>
      </c>
      <c r="J948" s="56">
        <f t="shared" si="7"/>
        <v>0</v>
      </c>
      <c r="K948" s="57">
        <f>($G948+$I948)*THONG_TIN_CHUNG!B$15</f>
        <v>0</v>
      </c>
      <c r="L948" s="58">
        <v>0</v>
      </c>
      <c r="M948" s="59"/>
      <c r="N948" s="59"/>
    </row>
    <row r="949" spans="2:14" ht="96.75" customHeight="1">
      <c r="B949" s="28"/>
      <c r="C949" s="28"/>
      <c r="D949" s="28"/>
      <c r="E949" s="39"/>
      <c r="F949" s="28"/>
      <c r="G949" s="28"/>
      <c r="H949" s="28">
        <v>5</v>
      </c>
      <c r="I949" s="40">
        <f t="shared" si="6"/>
        <v>0</v>
      </c>
      <c r="J949" s="56">
        <f t="shared" si="7"/>
        <v>0</v>
      </c>
      <c r="K949" s="57">
        <f>($G949+$I949)*THONG_TIN_CHUNG!B$15</f>
        <v>0</v>
      </c>
      <c r="L949" s="58">
        <v>0</v>
      </c>
      <c r="M949" s="59"/>
      <c r="N949" s="59"/>
    </row>
    <row r="950" spans="2:14" ht="96.75" customHeight="1">
      <c r="B950" s="28"/>
      <c r="C950" s="28"/>
      <c r="D950" s="28"/>
      <c r="E950" s="39"/>
      <c r="F950" s="28"/>
      <c r="G950" s="28"/>
      <c r="H950" s="28">
        <v>5</v>
      </c>
      <c r="I950" s="40">
        <f t="shared" si="6"/>
        <v>0</v>
      </c>
      <c r="J950" s="56">
        <f t="shared" si="7"/>
        <v>0</v>
      </c>
      <c r="K950" s="57">
        <f>($G950+$I950)*THONG_TIN_CHUNG!B$15</f>
        <v>0</v>
      </c>
      <c r="L950" s="58">
        <v>0</v>
      </c>
      <c r="M950" s="59"/>
      <c r="N950" s="59"/>
    </row>
    <row r="951" spans="2:14" ht="96.75" customHeight="1">
      <c r="B951" s="28"/>
      <c r="C951" s="28"/>
      <c r="D951" s="28"/>
      <c r="E951" s="39"/>
      <c r="F951" s="28"/>
      <c r="G951" s="28"/>
      <c r="H951" s="28">
        <v>5</v>
      </c>
      <c r="I951" s="40">
        <f t="shared" si="6"/>
        <v>0</v>
      </c>
      <c r="J951" s="56">
        <f t="shared" si="7"/>
        <v>0</v>
      </c>
      <c r="K951" s="57">
        <f>($G951+$I951)*THONG_TIN_CHUNG!B$15</f>
        <v>0</v>
      </c>
      <c r="L951" s="58">
        <v>0</v>
      </c>
      <c r="M951" s="59"/>
      <c r="N951" s="59"/>
    </row>
    <row r="952" spans="2:14" ht="96.75" customHeight="1">
      <c r="B952" s="28"/>
      <c r="C952" s="28"/>
      <c r="D952" s="28"/>
      <c r="E952" s="39"/>
      <c r="F952" s="28"/>
      <c r="G952" s="28"/>
      <c r="H952" s="28">
        <v>5</v>
      </c>
      <c r="I952" s="40">
        <f t="shared" si="6"/>
        <v>0</v>
      </c>
      <c r="J952" s="56">
        <f t="shared" si="7"/>
        <v>0</v>
      </c>
      <c r="K952" s="57">
        <f>($G952+$I952)*THONG_TIN_CHUNG!B$15</f>
        <v>0</v>
      </c>
      <c r="L952" s="58">
        <v>0</v>
      </c>
      <c r="M952" s="59"/>
      <c r="N952" s="59"/>
    </row>
    <row r="953" spans="2:14" ht="96.75" customHeight="1">
      <c r="B953" s="28"/>
      <c r="C953" s="28"/>
      <c r="D953" s="28"/>
      <c r="E953" s="39"/>
      <c r="F953" s="28"/>
      <c r="G953" s="28"/>
      <c r="H953" s="28">
        <v>5</v>
      </c>
      <c r="I953" s="40">
        <f t="shared" si="6"/>
        <v>0</v>
      </c>
      <c r="J953" s="56">
        <f t="shared" si="7"/>
        <v>0</v>
      </c>
      <c r="K953" s="57">
        <f>($G953+$I953)*THONG_TIN_CHUNG!B$15</f>
        <v>0</v>
      </c>
      <c r="L953" s="58">
        <v>0</v>
      </c>
      <c r="M953" s="59"/>
      <c r="N953" s="59"/>
    </row>
    <row r="954" spans="2:14" ht="96.75" customHeight="1">
      <c r="B954" s="28"/>
      <c r="C954" s="28"/>
      <c r="D954" s="28"/>
      <c r="E954" s="39"/>
      <c r="F954" s="28"/>
      <c r="G954" s="28"/>
      <c r="H954" s="28">
        <v>5</v>
      </c>
      <c r="I954" s="40">
        <f t="shared" si="6"/>
        <v>0</v>
      </c>
      <c r="J954" s="56">
        <f t="shared" si="7"/>
        <v>0</v>
      </c>
      <c r="K954" s="57">
        <f>($G954+$I954)*THONG_TIN_CHUNG!B$15</f>
        <v>0</v>
      </c>
      <c r="L954" s="58">
        <v>0</v>
      </c>
      <c r="M954" s="59"/>
      <c r="N954" s="59"/>
    </row>
    <row r="955" spans="2:14" ht="96.75" customHeight="1">
      <c r="B955" s="28"/>
      <c r="C955" s="28"/>
      <c r="D955" s="28"/>
      <c r="E955" s="39"/>
      <c r="F955" s="28"/>
      <c r="G955" s="28"/>
      <c r="H955" s="28">
        <v>5</v>
      </c>
      <c r="I955" s="40">
        <f t="shared" si="6"/>
        <v>0</v>
      </c>
      <c r="J955" s="56">
        <f t="shared" si="7"/>
        <v>0</v>
      </c>
      <c r="K955" s="57">
        <f>($G955+$I955)*THONG_TIN_CHUNG!B$15</f>
        <v>0</v>
      </c>
      <c r="L955" s="58">
        <v>0</v>
      </c>
      <c r="M955" s="59"/>
      <c r="N955" s="59"/>
    </row>
    <row r="956" spans="2:14" ht="96.75" customHeight="1">
      <c r="B956" s="28"/>
      <c r="C956" s="28"/>
      <c r="D956" s="28"/>
      <c r="E956" s="39"/>
      <c r="F956" s="28"/>
      <c r="G956" s="28"/>
      <c r="H956" s="28">
        <v>5</v>
      </c>
      <c r="I956" s="40">
        <f t="shared" si="6"/>
        <v>0</v>
      </c>
      <c r="J956" s="56">
        <f t="shared" si="7"/>
        <v>0</v>
      </c>
      <c r="K956" s="57">
        <f>($G956+$I956)*THONG_TIN_CHUNG!B$15</f>
        <v>0</v>
      </c>
      <c r="L956" s="58">
        <v>0</v>
      </c>
      <c r="M956" s="59"/>
      <c r="N956" s="59"/>
    </row>
    <row r="957" spans="2:14" ht="96.75" customHeight="1">
      <c r="B957" s="28"/>
      <c r="C957" s="28"/>
      <c r="D957" s="28"/>
      <c r="E957" s="39"/>
      <c r="F957" s="28"/>
      <c r="G957" s="28"/>
      <c r="H957" s="28">
        <v>5</v>
      </c>
      <c r="I957" s="40">
        <f t="shared" si="6"/>
        <v>0</v>
      </c>
      <c r="J957" s="56">
        <f t="shared" si="7"/>
        <v>0</v>
      </c>
      <c r="K957" s="57">
        <f>($G957+$I957)*THONG_TIN_CHUNG!B$15</f>
        <v>0</v>
      </c>
      <c r="L957" s="58">
        <v>0</v>
      </c>
      <c r="M957" s="59"/>
      <c r="N957" s="59"/>
    </row>
    <row r="958" spans="2:14" ht="96.75" customHeight="1">
      <c r="B958" s="28"/>
      <c r="C958" s="28"/>
      <c r="D958" s="28"/>
      <c r="E958" s="39"/>
      <c r="F958" s="28"/>
      <c r="G958" s="28"/>
      <c r="H958" s="28">
        <v>5</v>
      </c>
      <c r="I958" s="40">
        <f t="shared" si="6"/>
        <v>0</v>
      </c>
      <c r="J958" s="56">
        <f t="shared" si="7"/>
        <v>0</v>
      </c>
      <c r="K958" s="57">
        <f>($G958+$I958)*THONG_TIN_CHUNG!B$15</f>
        <v>0</v>
      </c>
      <c r="L958" s="58">
        <v>0</v>
      </c>
      <c r="M958" s="59"/>
      <c r="N958" s="59"/>
    </row>
    <row r="959" spans="2:14" ht="96.75" customHeight="1">
      <c r="B959" s="28"/>
      <c r="C959" s="28"/>
      <c r="D959" s="28"/>
      <c r="E959" s="39"/>
      <c r="F959" s="28"/>
      <c r="G959" s="28"/>
      <c r="H959" s="28">
        <v>5</v>
      </c>
      <c r="I959" s="40">
        <f t="shared" si="6"/>
        <v>0</v>
      </c>
      <c r="J959" s="56">
        <f t="shared" si="7"/>
        <v>0</v>
      </c>
      <c r="K959" s="57">
        <f>($G959+$I959)*THONG_TIN_CHUNG!B$15</f>
        <v>0</v>
      </c>
      <c r="L959" s="58">
        <v>0</v>
      </c>
      <c r="M959" s="59"/>
      <c r="N959" s="59"/>
    </row>
    <row r="960" spans="2:14" ht="96.75" customHeight="1">
      <c r="B960" s="28"/>
      <c r="C960" s="28"/>
      <c r="D960" s="28"/>
      <c r="E960" s="39"/>
      <c r="F960" s="28"/>
      <c r="G960" s="28"/>
      <c r="H960" s="28">
        <v>5</v>
      </c>
      <c r="I960" s="40">
        <f t="shared" si="6"/>
        <v>0</v>
      </c>
      <c r="J960" s="56">
        <f t="shared" si="7"/>
        <v>0</v>
      </c>
      <c r="K960" s="57">
        <f>($G960+$I960)*THONG_TIN_CHUNG!B$15</f>
        <v>0</v>
      </c>
      <c r="L960" s="58">
        <v>0</v>
      </c>
      <c r="M960" s="59"/>
      <c r="N960" s="59"/>
    </row>
    <row r="961" spans="2:14" ht="96.75" customHeight="1">
      <c r="B961" s="28"/>
      <c r="C961" s="28"/>
      <c r="D961" s="28"/>
      <c r="E961" s="39"/>
      <c r="F961" s="28"/>
      <c r="G961" s="28"/>
      <c r="H961" s="28">
        <v>5</v>
      </c>
      <c r="I961" s="40">
        <f t="shared" si="6"/>
        <v>0</v>
      </c>
      <c r="J961" s="56">
        <f t="shared" si="7"/>
        <v>0</v>
      </c>
      <c r="K961" s="57">
        <f>($G961+$I961)*THONG_TIN_CHUNG!B$15</f>
        <v>0</v>
      </c>
      <c r="L961" s="58">
        <v>0</v>
      </c>
      <c r="M961" s="59"/>
      <c r="N961" s="59"/>
    </row>
    <row r="962" spans="2:14" ht="96.75" customHeight="1">
      <c r="B962" s="28"/>
      <c r="C962" s="28"/>
      <c r="D962" s="28"/>
      <c r="E962" s="39"/>
      <c r="F962" s="28"/>
      <c r="G962" s="28"/>
      <c r="H962" s="28">
        <v>5</v>
      </c>
      <c r="I962" s="40">
        <f t="shared" si="6"/>
        <v>0</v>
      </c>
      <c r="J962" s="56">
        <f t="shared" si="7"/>
        <v>0</v>
      </c>
      <c r="K962" s="57">
        <f>($G962+$I962)*THONG_TIN_CHUNG!B$15</f>
        <v>0</v>
      </c>
      <c r="L962" s="58">
        <v>0</v>
      </c>
      <c r="M962" s="59"/>
      <c r="N962" s="59"/>
    </row>
    <row r="963" spans="2:14" ht="96.75" customHeight="1">
      <c r="B963" s="28"/>
      <c r="C963" s="28"/>
      <c r="D963" s="28"/>
      <c r="E963" s="39"/>
      <c r="F963" s="28"/>
      <c r="G963" s="28"/>
      <c r="H963" s="28">
        <v>5</v>
      </c>
      <c r="I963" s="40">
        <f t="shared" si="6"/>
        <v>0</v>
      </c>
      <c r="J963" s="56">
        <f t="shared" si="7"/>
        <v>0</v>
      </c>
      <c r="K963" s="57">
        <f>($G963+$I963)*THONG_TIN_CHUNG!B$15</f>
        <v>0</v>
      </c>
      <c r="L963" s="58">
        <v>0</v>
      </c>
      <c r="M963" s="59"/>
      <c r="N963" s="59"/>
    </row>
    <row r="964" spans="2:14" ht="96.75" customHeight="1">
      <c r="B964" s="28"/>
      <c r="C964" s="28"/>
      <c r="D964" s="28"/>
      <c r="E964" s="39"/>
      <c r="F964" s="28"/>
      <c r="G964" s="28"/>
      <c r="H964" s="28">
        <v>5</v>
      </c>
      <c r="I964" s="40">
        <f t="shared" si="6"/>
        <v>0</v>
      </c>
      <c r="J964" s="56">
        <f t="shared" si="7"/>
        <v>0</v>
      </c>
      <c r="K964" s="57">
        <f>($G964+$I964)*THONG_TIN_CHUNG!B$15</f>
        <v>0</v>
      </c>
      <c r="L964" s="58">
        <v>0</v>
      </c>
      <c r="M964" s="59"/>
      <c r="N964" s="59"/>
    </row>
    <row r="965" spans="2:14" ht="96.75" customHeight="1">
      <c r="B965" s="28"/>
      <c r="C965" s="28"/>
      <c r="D965" s="28"/>
      <c r="E965" s="39"/>
      <c r="F965" s="28"/>
      <c r="G965" s="28"/>
      <c r="H965" s="28">
        <v>5</v>
      </c>
      <c r="I965" s="40">
        <f t="shared" si="6"/>
        <v>0</v>
      </c>
      <c r="J965" s="56">
        <f t="shared" si="7"/>
        <v>0</v>
      </c>
      <c r="K965" s="57">
        <f>($G965+$I965)*THONG_TIN_CHUNG!B$15</f>
        <v>0</v>
      </c>
      <c r="L965" s="58">
        <v>0</v>
      </c>
      <c r="M965" s="59"/>
      <c r="N965" s="59"/>
    </row>
    <row r="966" spans="2:14" ht="96.75" customHeight="1">
      <c r="B966" s="28"/>
      <c r="C966" s="28"/>
      <c r="D966" s="28"/>
      <c r="E966" s="39"/>
      <c r="F966" s="28"/>
      <c r="G966" s="28"/>
      <c r="H966" s="28">
        <v>5</v>
      </c>
      <c r="I966" s="40">
        <f t="shared" si="6"/>
        <v>0</v>
      </c>
      <c r="J966" s="56">
        <f t="shared" si="7"/>
        <v>0</v>
      </c>
      <c r="K966" s="57">
        <f>($G966+$I966)*THONG_TIN_CHUNG!B$15</f>
        <v>0</v>
      </c>
      <c r="L966" s="58">
        <v>0</v>
      </c>
      <c r="M966" s="59"/>
      <c r="N966" s="59"/>
    </row>
    <row r="967" spans="2:14" ht="96.75" customHeight="1">
      <c r="B967" s="28"/>
      <c r="C967" s="28"/>
      <c r="D967" s="28"/>
      <c r="E967" s="39"/>
      <c r="F967" s="28"/>
      <c r="G967" s="28"/>
      <c r="H967" s="28">
        <v>5</v>
      </c>
      <c r="I967" s="40">
        <f t="shared" si="6"/>
        <v>0</v>
      </c>
      <c r="J967" s="56">
        <f t="shared" si="7"/>
        <v>0</v>
      </c>
      <c r="K967" s="57">
        <f>($G967+$I967)*THONG_TIN_CHUNG!B$15</f>
        <v>0</v>
      </c>
      <c r="L967" s="58">
        <v>0</v>
      </c>
      <c r="M967" s="59"/>
      <c r="N967" s="59"/>
    </row>
    <row r="968" spans="2:14" ht="96.75" customHeight="1">
      <c r="B968" s="28"/>
      <c r="C968" s="28"/>
      <c r="D968" s="28"/>
      <c r="E968" s="39"/>
      <c r="F968" s="28"/>
      <c r="G968" s="28"/>
      <c r="H968" s="28">
        <v>5</v>
      </c>
      <c r="I968" s="40">
        <f t="shared" si="6"/>
        <v>0</v>
      </c>
      <c r="J968" s="56">
        <f t="shared" si="7"/>
        <v>0</v>
      </c>
      <c r="K968" s="57">
        <f>($G968+$I968)*THONG_TIN_CHUNG!B$15</f>
        <v>0</v>
      </c>
      <c r="L968" s="58">
        <v>0</v>
      </c>
      <c r="M968" s="59"/>
      <c r="N968" s="59"/>
    </row>
    <row r="969" spans="2:14" ht="96.75" customHeight="1">
      <c r="B969" s="28"/>
      <c r="C969" s="28"/>
      <c r="D969" s="28"/>
      <c r="E969" s="39"/>
      <c r="F969" s="28"/>
      <c r="G969" s="28"/>
      <c r="H969" s="28">
        <v>5</v>
      </c>
      <c r="I969" s="40">
        <f t="shared" si="6"/>
        <v>0</v>
      </c>
      <c r="J969" s="56">
        <f t="shared" si="7"/>
        <v>0</v>
      </c>
      <c r="K969" s="57">
        <f>($G969+$I969)*THONG_TIN_CHUNG!B$15</f>
        <v>0</v>
      </c>
      <c r="L969" s="58">
        <v>0</v>
      </c>
      <c r="M969" s="59"/>
      <c r="N969" s="59"/>
    </row>
    <row r="970" spans="2:14" ht="96.75" customHeight="1">
      <c r="B970" s="28"/>
      <c r="C970" s="28"/>
      <c r="D970" s="28"/>
      <c r="E970" s="39"/>
      <c r="F970" s="28"/>
      <c r="G970" s="28"/>
      <c r="H970" s="28">
        <v>5</v>
      </c>
      <c r="I970" s="40">
        <f t="shared" si="6"/>
        <v>0</v>
      </c>
      <c r="J970" s="56">
        <f t="shared" si="7"/>
        <v>0</v>
      </c>
      <c r="K970" s="57">
        <f>($G970+$I970)*THONG_TIN_CHUNG!B$15</f>
        <v>0</v>
      </c>
      <c r="L970" s="58">
        <v>0</v>
      </c>
      <c r="M970" s="59"/>
      <c r="N970" s="59"/>
    </row>
    <row r="971" spans="2:14" ht="96.75" customHeight="1">
      <c r="B971" s="28"/>
      <c r="C971" s="28"/>
      <c r="D971" s="28"/>
      <c r="E971" s="39"/>
      <c r="F971" s="28"/>
      <c r="G971" s="28"/>
      <c r="H971" s="28">
        <v>5</v>
      </c>
      <c r="I971" s="40">
        <f t="shared" si="6"/>
        <v>0</v>
      </c>
      <c r="J971" s="56">
        <f t="shared" si="7"/>
        <v>0</v>
      </c>
      <c r="K971" s="57">
        <f>($G971+$I971)*THONG_TIN_CHUNG!B$15</f>
        <v>0</v>
      </c>
      <c r="L971" s="58">
        <v>0</v>
      </c>
      <c r="M971" s="59"/>
      <c r="N971" s="59"/>
    </row>
    <row r="972" spans="2:14" ht="96.75" customHeight="1">
      <c r="B972" s="28"/>
      <c r="C972" s="28"/>
      <c r="D972" s="28"/>
      <c r="E972" s="39"/>
      <c r="F972" s="28"/>
      <c r="G972" s="28"/>
      <c r="H972" s="28">
        <v>5</v>
      </c>
      <c r="I972" s="40">
        <f t="shared" si="6"/>
        <v>0</v>
      </c>
      <c r="J972" s="56">
        <f t="shared" si="7"/>
        <v>0</v>
      </c>
      <c r="K972" s="57">
        <f>($G972+$I972)*THONG_TIN_CHUNG!B$15</f>
        <v>0</v>
      </c>
      <c r="L972" s="58">
        <v>0</v>
      </c>
      <c r="M972" s="59"/>
      <c r="N972" s="59"/>
    </row>
    <row r="973" spans="2:14" ht="96.75" customHeight="1">
      <c r="B973" s="28"/>
      <c r="C973" s="28"/>
      <c r="D973" s="28"/>
      <c r="E973" s="39"/>
      <c r="F973" s="28"/>
      <c r="G973" s="28"/>
      <c r="H973" s="28">
        <v>5</v>
      </c>
      <c r="I973" s="40">
        <f t="shared" si="6"/>
        <v>0</v>
      </c>
      <c r="J973" s="56">
        <f t="shared" si="7"/>
        <v>0</v>
      </c>
      <c r="K973" s="57">
        <f>($G973+$I973)*THONG_TIN_CHUNG!B$15</f>
        <v>0</v>
      </c>
      <c r="L973" s="58">
        <v>0</v>
      </c>
      <c r="M973" s="59"/>
      <c r="N973" s="59"/>
    </row>
    <row r="974" spans="2:14" ht="96.75" customHeight="1">
      <c r="B974" s="28"/>
      <c r="C974" s="28"/>
      <c r="D974" s="28"/>
      <c r="E974" s="39"/>
      <c r="F974" s="28"/>
      <c r="G974" s="28"/>
      <c r="H974" s="28">
        <v>5</v>
      </c>
      <c r="I974" s="40">
        <f t="shared" si="6"/>
        <v>0</v>
      </c>
      <c r="J974" s="56">
        <f t="shared" si="7"/>
        <v>0</v>
      </c>
      <c r="K974" s="57">
        <f>($G974+$I974)*THONG_TIN_CHUNG!B$15</f>
        <v>0</v>
      </c>
      <c r="L974" s="58">
        <v>0</v>
      </c>
      <c r="M974" s="59"/>
      <c r="N974" s="59"/>
    </row>
    <row r="975" spans="2:14" ht="96.75" customHeight="1">
      <c r="B975" s="28"/>
      <c r="C975" s="28"/>
      <c r="D975" s="28"/>
      <c r="E975" s="39"/>
      <c r="F975" s="28"/>
      <c r="G975" s="28"/>
      <c r="H975" s="28">
        <v>5</v>
      </c>
      <c r="I975" s="40">
        <f t="shared" si="6"/>
        <v>0</v>
      </c>
      <c r="J975" s="56">
        <f t="shared" si="7"/>
        <v>0</v>
      </c>
      <c r="K975" s="57">
        <f>($G975+$I975)*THONG_TIN_CHUNG!B$15</f>
        <v>0</v>
      </c>
      <c r="L975" s="58">
        <v>0</v>
      </c>
      <c r="M975" s="59"/>
      <c r="N975" s="59"/>
    </row>
    <row r="976" spans="2:14" ht="96.75" customHeight="1">
      <c r="B976" s="28"/>
      <c r="C976" s="28"/>
      <c r="D976" s="28"/>
      <c r="E976" s="39"/>
      <c r="F976" s="28"/>
      <c r="G976" s="28"/>
      <c r="H976" s="28">
        <v>5</v>
      </c>
      <c r="I976" s="40">
        <f t="shared" si="6"/>
        <v>0</v>
      </c>
      <c r="J976" s="56">
        <f t="shared" si="7"/>
        <v>0</v>
      </c>
      <c r="K976" s="57">
        <f>($G976+$I976)*THONG_TIN_CHUNG!B$15</f>
        <v>0</v>
      </c>
      <c r="L976" s="58">
        <v>0</v>
      </c>
      <c r="M976" s="59"/>
      <c r="N976" s="59"/>
    </row>
    <row r="977" spans="2:14" ht="96.75" customHeight="1">
      <c r="B977" s="28"/>
      <c r="C977" s="28"/>
      <c r="D977" s="28"/>
      <c r="E977" s="39"/>
      <c r="F977" s="28"/>
      <c r="G977" s="28"/>
      <c r="H977" s="28">
        <v>5</v>
      </c>
      <c r="I977" s="40">
        <f t="shared" si="6"/>
        <v>0</v>
      </c>
      <c r="J977" s="56">
        <f t="shared" si="7"/>
        <v>0</v>
      </c>
      <c r="K977" s="57">
        <f>($G977+$I977)*THONG_TIN_CHUNG!B$15</f>
        <v>0</v>
      </c>
      <c r="L977" s="58">
        <v>0</v>
      </c>
      <c r="M977" s="59"/>
      <c r="N977" s="59"/>
    </row>
    <row r="978" spans="2:14" ht="96.75" customHeight="1">
      <c r="B978" s="28"/>
      <c r="C978" s="28"/>
      <c r="D978" s="28"/>
      <c r="E978" s="39"/>
      <c r="F978" s="28"/>
      <c r="G978" s="28"/>
      <c r="H978" s="28">
        <v>5</v>
      </c>
      <c r="I978" s="40">
        <f t="shared" si="6"/>
        <v>0</v>
      </c>
      <c r="J978" s="56">
        <f t="shared" si="7"/>
        <v>0</v>
      </c>
      <c r="K978" s="57">
        <f>($G978+$I978)*THONG_TIN_CHUNG!B$15</f>
        <v>0</v>
      </c>
      <c r="L978" s="58">
        <v>0</v>
      </c>
      <c r="M978" s="59"/>
      <c r="N978" s="59"/>
    </row>
    <row r="979" spans="2:14" ht="96.75" customHeight="1">
      <c r="B979" s="28"/>
      <c r="C979" s="28"/>
      <c r="D979" s="28"/>
      <c r="E979" s="39"/>
      <c r="F979" s="28"/>
      <c r="G979" s="28"/>
      <c r="H979" s="28">
        <v>5</v>
      </c>
      <c r="I979" s="40">
        <f t="shared" si="6"/>
        <v>0</v>
      </c>
      <c r="J979" s="56">
        <f t="shared" si="7"/>
        <v>0</v>
      </c>
      <c r="K979" s="57">
        <f>($G979+$I979)*THONG_TIN_CHUNG!B$15</f>
        <v>0</v>
      </c>
      <c r="L979" s="58">
        <v>0</v>
      </c>
      <c r="M979" s="59"/>
      <c r="N979" s="59"/>
    </row>
    <row r="980" spans="2:14" ht="96.75" customHeight="1">
      <c r="B980" s="28"/>
      <c r="C980" s="28"/>
      <c r="D980" s="28"/>
      <c r="E980" s="39"/>
      <c r="F980" s="28"/>
      <c r="G980" s="28"/>
      <c r="H980" s="28">
        <v>5</v>
      </c>
      <c r="I980" s="40">
        <f t="shared" si="6"/>
        <v>0</v>
      </c>
      <c r="J980" s="56">
        <f t="shared" si="7"/>
        <v>0</v>
      </c>
      <c r="K980" s="57">
        <f>($G980+$I980)*THONG_TIN_CHUNG!B$15</f>
        <v>0</v>
      </c>
      <c r="L980" s="58">
        <v>0</v>
      </c>
      <c r="M980" s="59"/>
      <c r="N980" s="59"/>
    </row>
    <row r="981" spans="2:14" ht="96.75" customHeight="1">
      <c r="B981" s="28"/>
      <c r="C981" s="28"/>
      <c r="D981" s="28"/>
      <c r="E981" s="39"/>
      <c r="F981" s="28"/>
      <c r="G981" s="28"/>
      <c r="H981" s="28">
        <v>5</v>
      </c>
      <c r="I981" s="40">
        <f t="shared" si="6"/>
        <v>0</v>
      </c>
      <c r="J981" s="56">
        <f t="shared" si="7"/>
        <v>0</v>
      </c>
      <c r="K981" s="57">
        <f>($G981+$I981)*THONG_TIN_CHUNG!B$15</f>
        <v>0</v>
      </c>
      <c r="L981" s="58">
        <v>0</v>
      </c>
      <c r="M981" s="59"/>
      <c r="N981" s="59"/>
    </row>
    <row r="982" spans="2:14" ht="96.75" customHeight="1">
      <c r="B982" s="28"/>
      <c r="C982" s="28"/>
      <c r="D982" s="28"/>
      <c r="E982" s="39"/>
      <c r="F982" s="28"/>
      <c r="G982" s="28"/>
      <c r="H982" s="28">
        <v>5</v>
      </c>
      <c r="I982" s="40">
        <f t="shared" si="6"/>
        <v>0</v>
      </c>
      <c r="J982" s="56">
        <f t="shared" si="7"/>
        <v>0</v>
      </c>
      <c r="K982" s="57">
        <f>($G982+$I982)*THONG_TIN_CHUNG!B$15</f>
        <v>0</v>
      </c>
      <c r="L982" s="58">
        <v>0</v>
      </c>
      <c r="M982" s="59"/>
      <c r="N982" s="59"/>
    </row>
    <row r="983" spans="2:14" ht="96.75" customHeight="1">
      <c r="B983" s="28"/>
      <c r="C983" s="28"/>
      <c r="D983" s="28"/>
      <c r="E983" s="39"/>
      <c r="F983" s="28"/>
      <c r="G983" s="28"/>
      <c r="H983" s="28">
        <v>5</v>
      </c>
      <c r="I983" s="40">
        <f t="shared" si="6"/>
        <v>0</v>
      </c>
      <c r="J983" s="56">
        <f t="shared" si="7"/>
        <v>0</v>
      </c>
      <c r="K983" s="57">
        <f>($G983+$I983)*THONG_TIN_CHUNG!B$15</f>
        <v>0</v>
      </c>
      <c r="L983" s="58">
        <v>0</v>
      </c>
      <c r="M983" s="59"/>
      <c r="N983" s="59"/>
    </row>
    <row r="984" spans="2:14" ht="96.75" customHeight="1">
      <c r="B984" s="28"/>
      <c r="C984" s="28"/>
      <c r="D984" s="28"/>
      <c r="E984" s="39"/>
      <c r="F984" s="28"/>
      <c r="G984" s="28"/>
      <c r="H984" s="28">
        <v>5</v>
      </c>
      <c r="I984" s="40">
        <f t="shared" si="6"/>
        <v>0</v>
      </c>
      <c r="J984" s="56">
        <f t="shared" si="7"/>
        <v>0</v>
      </c>
      <c r="K984" s="57">
        <f>($G984+$I984)*THONG_TIN_CHUNG!B$15</f>
        <v>0</v>
      </c>
      <c r="L984" s="58">
        <v>0</v>
      </c>
      <c r="M984" s="59"/>
      <c r="N984" s="59"/>
    </row>
    <row r="985" spans="2:14" ht="96.75" customHeight="1">
      <c r="B985" s="28"/>
      <c r="C985" s="28"/>
      <c r="D985" s="28"/>
      <c r="E985" s="39"/>
      <c r="F985" s="28"/>
      <c r="G985" s="28"/>
      <c r="H985" s="28">
        <v>5</v>
      </c>
      <c r="I985" s="40">
        <f t="shared" si="6"/>
        <v>0</v>
      </c>
      <c r="J985" s="56">
        <f t="shared" si="7"/>
        <v>0</v>
      </c>
      <c r="K985" s="57">
        <f>($G985+$I985)*THONG_TIN_CHUNG!B$15</f>
        <v>0</v>
      </c>
      <c r="L985" s="58">
        <v>0</v>
      </c>
      <c r="M985" s="59"/>
      <c r="N985" s="59"/>
    </row>
    <row r="986" spans="2:14" ht="96.75" customHeight="1">
      <c r="B986" s="28"/>
      <c r="C986" s="28"/>
      <c r="D986" s="28"/>
      <c r="E986" s="39"/>
      <c r="F986" s="28"/>
      <c r="G986" s="28"/>
      <c r="H986" s="28">
        <v>5</v>
      </c>
      <c r="I986" s="40">
        <f t="shared" si="6"/>
        <v>0</v>
      </c>
      <c r="J986" s="56">
        <f t="shared" si="7"/>
        <v>0</v>
      </c>
      <c r="K986" s="57">
        <f>($G986+$I986)*THONG_TIN_CHUNG!B$15</f>
        <v>0</v>
      </c>
      <c r="L986" s="58">
        <v>0</v>
      </c>
      <c r="M986" s="59"/>
      <c r="N986" s="59"/>
    </row>
    <row r="987" spans="2:14" ht="96.75" customHeight="1">
      <c r="B987" s="28"/>
      <c r="C987" s="28"/>
      <c r="D987" s="28"/>
      <c r="E987" s="39"/>
      <c r="F987" s="28"/>
      <c r="G987" s="28"/>
      <c r="H987" s="28">
        <v>5</v>
      </c>
      <c r="I987" s="40">
        <f t="shared" si="6"/>
        <v>0</v>
      </c>
      <c r="J987" s="56">
        <f t="shared" si="7"/>
        <v>0</v>
      </c>
      <c r="K987" s="57">
        <f>($G987+$I987)*THONG_TIN_CHUNG!B$15</f>
        <v>0</v>
      </c>
      <c r="L987" s="58">
        <v>0</v>
      </c>
      <c r="M987" s="59"/>
      <c r="N987" s="59"/>
    </row>
    <row r="988" spans="2:14" ht="96.75" customHeight="1">
      <c r="B988" s="28"/>
      <c r="C988" s="28"/>
      <c r="D988" s="28"/>
      <c r="E988" s="39"/>
      <c r="F988" s="28"/>
      <c r="G988" s="28"/>
      <c r="H988" s="28">
        <v>5</v>
      </c>
      <c r="I988" s="40">
        <f t="shared" si="6"/>
        <v>0</v>
      </c>
      <c r="J988" s="56">
        <f t="shared" si="7"/>
        <v>0</v>
      </c>
      <c r="K988" s="57">
        <f>($G988+$I988)*THONG_TIN_CHUNG!B$15</f>
        <v>0</v>
      </c>
      <c r="L988" s="58">
        <v>0</v>
      </c>
      <c r="M988" s="59"/>
      <c r="N988" s="59"/>
    </row>
    <row r="989" spans="2:14" ht="96.75" customHeight="1">
      <c r="B989" s="28"/>
      <c r="C989" s="28"/>
      <c r="D989" s="28"/>
      <c r="E989" s="39"/>
      <c r="F989" s="28"/>
      <c r="G989" s="28"/>
      <c r="H989" s="28">
        <v>5</v>
      </c>
      <c r="I989" s="40">
        <f t="shared" si="6"/>
        <v>0</v>
      </c>
      <c r="J989" s="56">
        <f t="shared" si="7"/>
        <v>0</v>
      </c>
      <c r="K989" s="57">
        <f>($G989+$I989)*THONG_TIN_CHUNG!B$15</f>
        <v>0</v>
      </c>
      <c r="L989" s="58">
        <v>0</v>
      </c>
      <c r="M989" s="59"/>
      <c r="N989" s="59"/>
    </row>
    <row r="990" spans="2:14" ht="96.75" customHeight="1">
      <c r="B990" s="28"/>
      <c r="C990" s="28"/>
      <c r="D990" s="28"/>
      <c r="E990" s="39"/>
      <c r="F990" s="28"/>
      <c r="G990" s="28"/>
      <c r="H990" s="28">
        <v>5</v>
      </c>
      <c r="I990" s="40">
        <f t="shared" si="6"/>
        <v>0</v>
      </c>
      <c r="J990" s="56">
        <f t="shared" si="7"/>
        <v>0</v>
      </c>
      <c r="K990" s="57">
        <f>($G990+$I990)*THONG_TIN_CHUNG!B$15</f>
        <v>0</v>
      </c>
      <c r="L990" s="58">
        <v>0</v>
      </c>
      <c r="M990" s="59"/>
      <c r="N990" s="59"/>
    </row>
    <row r="991" spans="2:14" ht="96.75" customHeight="1">
      <c r="B991" s="28"/>
      <c r="C991" s="28"/>
      <c r="D991" s="28"/>
      <c r="E991" s="39"/>
      <c r="F991" s="28"/>
      <c r="G991" s="28"/>
      <c r="H991" s="28">
        <v>5</v>
      </c>
      <c r="I991" s="40">
        <f t="shared" si="6"/>
        <v>0</v>
      </c>
      <c r="J991" s="56">
        <f t="shared" si="7"/>
        <v>0</v>
      </c>
      <c r="K991" s="57">
        <f>($G991+$I991)*THONG_TIN_CHUNG!B$15</f>
        <v>0</v>
      </c>
      <c r="L991" s="58">
        <v>0</v>
      </c>
      <c r="M991" s="59"/>
      <c r="N991" s="59"/>
    </row>
    <row r="992" spans="2:14" ht="96.75" customHeight="1">
      <c r="B992" s="28"/>
      <c r="C992" s="28"/>
      <c r="D992" s="28"/>
      <c r="E992" s="39"/>
      <c r="F992" s="28"/>
      <c r="G992" s="28"/>
      <c r="H992" s="28">
        <v>5</v>
      </c>
      <c r="I992" s="40">
        <f t="shared" si="6"/>
        <v>0</v>
      </c>
      <c r="J992" s="56">
        <f t="shared" si="7"/>
        <v>0</v>
      </c>
      <c r="K992" s="57">
        <f>($G992+$I992)*THONG_TIN_CHUNG!B$15</f>
        <v>0</v>
      </c>
      <c r="L992" s="58">
        <v>0</v>
      </c>
      <c r="M992" s="59"/>
      <c r="N992" s="59"/>
    </row>
    <row r="993" spans="2:14" ht="96.75" customHeight="1">
      <c r="B993" s="28"/>
      <c r="C993" s="28"/>
      <c r="D993" s="28"/>
      <c r="E993" s="39"/>
      <c r="F993" s="28"/>
      <c r="G993" s="28"/>
      <c r="H993" s="28">
        <v>5</v>
      </c>
      <c r="I993" s="40">
        <f t="shared" si="6"/>
        <v>0</v>
      </c>
      <c r="J993" s="56">
        <f t="shared" si="7"/>
        <v>0</v>
      </c>
      <c r="K993" s="57">
        <f>($G993+$I993)*THONG_TIN_CHUNG!B$15</f>
        <v>0</v>
      </c>
      <c r="L993" s="58">
        <v>0</v>
      </c>
      <c r="M993" s="59"/>
      <c r="N993" s="59"/>
    </row>
    <row r="994" spans="2:14" ht="96.75" customHeight="1">
      <c r="B994" s="28"/>
      <c r="C994" s="28"/>
      <c r="D994" s="28"/>
      <c r="E994" s="39"/>
      <c r="F994" s="28"/>
      <c r="G994" s="28"/>
      <c r="H994" s="28">
        <v>5</v>
      </c>
      <c r="I994" s="40">
        <f t="shared" si="6"/>
        <v>0</v>
      </c>
      <c r="J994" s="56">
        <f t="shared" si="7"/>
        <v>0</v>
      </c>
      <c r="K994" s="57">
        <f>($G994+$I994)*THONG_TIN_CHUNG!B$15</f>
        <v>0</v>
      </c>
      <c r="L994" s="58">
        <v>0</v>
      </c>
      <c r="M994" s="59"/>
      <c r="N994" s="59"/>
    </row>
    <row r="995" spans="2:14" ht="96.75" customHeight="1">
      <c r="B995" s="28"/>
      <c r="C995" s="28"/>
      <c r="D995" s="28"/>
      <c r="E995" s="39"/>
      <c r="F995" s="28"/>
      <c r="G995" s="28"/>
      <c r="H995" s="28">
        <v>5</v>
      </c>
      <c r="I995" s="40">
        <f t="shared" si="6"/>
        <v>0</v>
      </c>
      <c r="J995" s="56">
        <f t="shared" si="7"/>
        <v>0</v>
      </c>
      <c r="K995" s="57">
        <f>($G995+$I995)*THONG_TIN_CHUNG!B$15</f>
        <v>0</v>
      </c>
      <c r="L995" s="58">
        <v>0</v>
      </c>
      <c r="M995" s="59"/>
      <c r="N995" s="59"/>
    </row>
    <row r="996" spans="2:14" ht="96.75" customHeight="1">
      <c r="B996" s="28"/>
      <c r="C996" s="28"/>
      <c r="D996" s="28"/>
      <c r="E996" s="39"/>
      <c r="F996" s="28"/>
      <c r="G996" s="28"/>
      <c r="H996" s="28">
        <v>5</v>
      </c>
      <c r="I996" s="40">
        <f t="shared" si="6"/>
        <v>0</v>
      </c>
      <c r="J996" s="56">
        <f t="shared" si="7"/>
        <v>0</v>
      </c>
      <c r="K996" s="57">
        <f>($G996+$I996)*THONG_TIN_CHUNG!B$15</f>
        <v>0</v>
      </c>
      <c r="L996" s="58">
        <v>0</v>
      </c>
      <c r="M996" s="59"/>
      <c r="N996" s="59"/>
    </row>
    <row r="997" spans="2:14" ht="96.75" customHeight="1">
      <c r="B997" s="28"/>
      <c r="C997" s="28"/>
      <c r="D997" s="28"/>
      <c r="E997" s="39"/>
      <c r="F997" s="28"/>
      <c r="G997" s="28"/>
      <c r="H997" s="28">
        <v>5</v>
      </c>
      <c r="I997" s="40">
        <f t="shared" si="6"/>
        <v>0</v>
      </c>
      <c r="J997" s="56">
        <f t="shared" si="7"/>
        <v>0</v>
      </c>
      <c r="K997" s="57">
        <f>($G997+$I997)*THONG_TIN_CHUNG!B$15</f>
        <v>0</v>
      </c>
      <c r="L997" s="58">
        <v>0</v>
      </c>
      <c r="M997" s="59"/>
      <c r="N997" s="59"/>
    </row>
    <row r="998" spans="2:14" ht="96.75" customHeight="1">
      <c r="B998" s="28"/>
      <c r="C998" s="28"/>
      <c r="D998" s="28"/>
      <c r="E998" s="39"/>
      <c r="F998" s="28"/>
      <c r="G998" s="28"/>
      <c r="H998" s="28">
        <v>5</v>
      </c>
      <c r="I998" s="40">
        <f t="shared" si="6"/>
        <v>0</v>
      </c>
      <c r="J998" s="56">
        <f t="shared" si="7"/>
        <v>0</v>
      </c>
      <c r="K998" s="57">
        <f>($G998+$I998)*THONG_TIN_CHUNG!B$15</f>
        <v>0</v>
      </c>
      <c r="L998" s="58">
        <v>0</v>
      </c>
      <c r="M998" s="59"/>
      <c r="N998" s="59"/>
    </row>
    <row r="999" spans="2:14" ht="96.75" customHeight="1">
      <c r="B999" s="28"/>
      <c r="C999" s="28"/>
      <c r="D999" s="28"/>
      <c r="E999" s="39"/>
      <c r="F999" s="28"/>
      <c r="G999" s="28"/>
      <c r="H999" s="28">
        <v>5</v>
      </c>
      <c r="I999" s="40">
        <f t="shared" si="6"/>
        <v>0</v>
      </c>
      <c r="J999" s="56">
        <f t="shared" si="7"/>
        <v>0</v>
      </c>
      <c r="K999" s="57">
        <f>($G999+$I999)*THONG_TIN_CHUNG!B$15</f>
        <v>0</v>
      </c>
      <c r="L999" s="58">
        <v>0</v>
      </c>
      <c r="M999" s="59"/>
      <c r="N999" s="59"/>
    </row>
    <row r="1000" spans="2:14" ht="96.75" customHeight="1">
      <c r="B1000" s="28"/>
      <c r="C1000" s="28"/>
      <c r="D1000" s="28"/>
      <c r="E1000" s="39"/>
      <c r="F1000" s="28"/>
      <c r="G1000" s="28"/>
      <c r="H1000" s="28">
        <v>5</v>
      </c>
      <c r="I1000" s="40">
        <f t="shared" si="6"/>
        <v>0</v>
      </c>
      <c r="J1000" s="56">
        <f t="shared" si="7"/>
        <v>0</v>
      </c>
      <c r="K1000" s="57">
        <f>($G1000+$I1000)*THONG_TIN_CHUNG!B$15</f>
        <v>0</v>
      </c>
      <c r="L1000" s="58">
        <v>0</v>
      </c>
      <c r="M1000" s="59"/>
      <c r="N1000" s="59"/>
    </row>
    <row r="1001" spans="2:14" ht="96.75" customHeight="1">
      <c r="B1001" s="28"/>
      <c r="C1001" s="28"/>
      <c r="D1001" s="28"/>
      <c r="E1001" s="39"/>
      <c r="F1001" s="28"/>
      <c r="G1001" s="28"/>
      <c r="H1001" s="28">
        <v>5</v>
      </c>
      <c r="I1001" s="40">
        <f t="shared" si="6"/>
        <v>0</v>
      </c>
      <c r="J1001" s="56">
        <f t="shared" si="7"/>
        <v>0</v>
      </c>
      <c r="K1001" s="57">
        <f>($G1001+$I1001)*THONG_TIN_CHUNG!B$15</f>
        <v>0</v>
      </c>
      <c r="L1001" s="58">
        <v>0</v>
      </c>
      <c r="M1001" s="59"/>
      <c r="N1001" s="59"/>
    </row>
    <row r="1002" spans="2:14" ht="96.75" customHeight="1">
      <c r="B1002" s="28"/>
      <c r="C1002" s="28"/>
      <c r="D1002" s="28"/>
      <c r="E1002" s="39"/>
      <c r="F1002" s="28"/>
      <c r="G1002" s="28"/>
      <c r="H1002" s="28">
        <v>5</v>
      </c>
      <c r="I1002" s="40">
        <f t="shared" si="6"/>
        <v>0</v>
      </c>
      <c r="J1002" s="56">
        <f t="shared" si="7"/>
        <v>0</v>
      </c>
      <c r="K1002" s="57">
        <f>($G1002+$I1002)*THONG_TIN_CHUNG!B$15</f>
        <v>0</v>
      </c>
      <c r="L1002" s="58">
        <v>0</v>
      </c>
      <c r="M1002" s="59"/>
      <c r="N1002" s="59"/>
    </row>
    <row r="1003" spans="2:14" ht="96.75" customHeight="1">
      <c r="B1003" s="28"/>
      <c r="C1003" s="28"/>
      <c r="D1003" s="28"/>
      <c r="E1003" s="39"/>
      <c r="F1003" s="28"/>
      <c r="G1003" s="28"/>
      <c r="H1003" s="28">
        <v>5</v>
      </c>
      <c r="I1003" s="40">
        <f t="shared" si="6"/>
        <v>0</v>
      </c>
      <c r="J1003" s="56">
        <f t="shared" si="7"/>
        <v>0</v>
      </c>
      <c r="K1003" s="57">
        <f>($G1003+$I1003)*THONG_TIN_CHUNG!B$15</f>
        <v>0</v>
      </c>
      <c r="L1003" s="58">
        <v>0</v>
      </c>
      <c r="M1003" s="59"/>
      <c r="N1003" s="59"/>
    </row>
    <row r="1004" spans="2:14" ht="96.75" customHeight="1">
      <c r="B1004" s="28"/>
      <c r="C1004" s="28"/>
      <c r="D1004" s="28"/>
      <c r="E1004" s="39"/>
      <c r="F1004" s="28"/>
      <c r="G1004" s="28"/>
      <c r="H1004" s="28">
        <v>5</v>
      </c>
      <c r="I1004" s="40">
        <f t="shared" si="6"/>
        <v>0</v>
      </c>
      <c r="J1004" s="56">
        <f t="shared" si="7"/>
        <v>0</v>
      </c>
      <c r="K1004" s="57">
        <f>($G1004+$I1004)*THONG_TIN_CHUNG!B$15</f>
        <v>0</v>
      </c>
      <c r="L1004" s="58">
        <v>0</v>
      </c>
      <c r="M1004" s="59"/>
      <c r="N1004" s="59"/>
    </row>
    <row r="1005" spans="2:14" ht="96.75" customHeight="1">
      <c r="B1005" s="28"/>
      <c r="C1005" s="28"/>
      <c r="D1005" s="28"/>
      <c r="E1005" s="39"/>
      <c r="F1005" s="28"/>
      <c r="G1005" s="28"/>
      <c r="H1005" s="28">
        <v>5</v>
      </c>
      <c r="I1005" s="40">
        <f t="shared" si="6"/>
        <v>0</v>
      </c>
      <c r="J1005" s="56">
        <f t="shared" si="7"/>
        <v>0</v>
      </c>
      <c r="K1005" s="57">
        <f>($G1005+$I1005)*THONG_TIN_CHUNG!B$15</f>
        <v>0</v>
      </c>
      <c r="L1005" s="58">
        <v>0</v>
      </c>
      <c r="M1005" s="59"/>
      <c r="N1005" s="59"/>
    </row>
    <row r="1006" spans="2:14" ht="96.75" customHeight="1">
      <c r="B1006" s="28"/>
      <c r="C1006" s="28"/>
      <c r="D1006" s="28"/>
      <c r="E1006" s="39"/>
      <c r="F1006" s="28"/>
      <c r="G1006" s="28"/>
      <c r="H1006" s="28">
        <v>5</v>
      </c>
      <c r="I1006" s="40">
        <f t="shared" si="6"/>
        <v>0</v>
      </c>
      <c r="J1006" s="56">
        <f t="shared" si="7"/>
        <v>0</v>
      </c>
      <c r="K1006" s="57">
        <f>($G1006+$I1006)*THONG_TIN_CHUNG!B$15</f>
        <v>0</v>
      </c>
      <c r="L1006" s="58">
        <v>0</v>
      </c>
      <c r="M1006" s="59"/>
      <c r="N1006" s="59"/>
    </row>
    <row r="1007" spans="2:14" ht="96.75" customHeight="1">
      <c r="B1007" s="28"/>
      <c r="C1007" s="28"/>
      <c r="D1007" s="28"/>
      <c r="E1007" s="39"/>
      <c r="F1007" s="28"/>
      <c r="G1007" s="28"/>
      <c r="H1007" s="28">
        <v>5</v>
      </c>
      <c r="I1007" s="40">
        <f t="shared" si="6"/>
        <v>0</v>
      </c>
      <c r="J1007" s="56">
        <f t="shared" si="7"/>
        <v>0</v>
      </c>
      <c r="K1007" s="57">
        <f>($G1007+$I1007)*THONG_TIN_CHUNG!B$15</f>
        <v>0</v>
      </c>
      <c r="L1007" s="58">
        <v>0</v>
      </c>
      <c r="M1007" s="59"/>
      <c r="N1007" s="59"/>
    </row>
    <row r="1008" spans="2:14" ht="96.75" customHeight="1">
      <c r="B1008" s="28"/>
      <c r="C1008" s="28"/>
      <c r="D1008" s="28"/>
      <c r="E1008" s="39"/>
      <c r="F1008" s="28"/>
      <c r="G1008" s="28"/>
      <c r="H1008" s="28">
        <v>5</v>
      </c>
      <c r="I1008" s="40">
        <f t="shared" si="6"/>
        <v>0</v>
      </c>
      <c r="J1008" s="56">
        <f t="shared" si="7"/>
        <v>0</v>
      </c>
      <c r="K1008" s="57">
        <f>($G1008+$I1008)*THONG_TIN_CHUNG!B$15</f>
        <v>0</v>
      </c>
      <c r="L1008" s="58">
        <v>0</v>
      </c>
      <c r="M1008" s="59"/>
      <c r="N1008" s="59"/>
    </row>
    <row r="1009" spans="2:14" ht="96.75" customHeight="1">
      <c r="B1009" s="28"/>
      <c r="C1009" s="28"/>
      <c r="D1009" s="28"/>
      <c r="E1009" s="39"/>
      <c r="F1009" s="28"/>
      <c r="G1009" s="28"/>
      <c r="H1009" s="28">
        <v>5</v>
      </c>
      <c r="I1009" s="40">
        <f t="shared" si="6"/>
        <v>0</v>
      </c>
      <c r="J1009" s="56">
        <f t="shared" si="7"/>
        <v>0</v>
      </c>
      <c r="K1009" s="57">
        <f>($G1009+$I1009)*THONG_TIN_CHUNG!B$15</f>
        <v>0</v>
      </c>
      <c r="L1009" s="58">
        <v>0</v>
      </c>
      <c r="M1009" s="59"/>
      <c r="N1009" s="59"/>
    </row>
    <row r="1010" spans="2:14" ht="96.75" customHeight="1">
      <c r="B1010" s="28"/>
      <c r="C1010" s="28"/>
      <c r="D1010" s="28"/>
      <c r="E1010" s="39"/>
      <c r="F1010" s="28"/>
      <c r="G1010" s="28"/>
      <c r="H1010" s="28">
        <v>5</v>
      </c>
      <c r="I1010" s="40">
        <f t="shared" si="6"/>
        <v>0</v>
      </c>
      <c r="J1010" s="56">
        <f t="shared" si="7"/>
        <v>0</v>
      </c>
      <c r="K1010" s="57">
        <f>($G1010+$I1010)*THONG_TIN_CHUNG!B$15</f>
        <v>0</v>
      </c>
      <c r="L1010" s="58">
        <v>0</v>
      </c>
      <c r="M1010" s="59"/>
      <c r="N1010" s="59"/>
    </row>
    <row r="1011" spans="2:14" ht="96.75" customHeight="1">
      <c r="B1011" s="28"/>
      <c r="C1011" s="28"/>
      <c r="D1011" s="28"/>
      <c r="E1011" s="39"/>
      <c r="F1011" s="28"/>
      <c r="G1011" s="28"/>
      <c r="H1011" s="28">
        <v>5</v>
      </c>
      <c r="I1011" s="40">
        <f t="shared" si="6"/>
        <v>0</v>
      </c>
      <c r="J1011" s="56">
        <f t="shared" si="7"/>
        <v>0</v>
      </c>
      <c r="K1011" s="57">
        <f>($G1011+$I1011)*THONG_TIN_CHUNG!B$15</f>
        <v>0</v>
      </c>
      <c r="L1011" s="58">
        <v>0</v>
      </c>
      <c r="M1011" s="59"/>
      <c r="N1011" s="59"/>
    </row>
    <row r="1012" spans="2:14" ht="96.75" customHeight="1">
      <c r="B1012" s="28"/>
      <c r="C1012" s="28"/>
      <c r="D1012" s="28"/>
      <c r="E1012" s="39"/>
      <c r="F1012" s="28"/>
      <c r="G1012" s="28"/>
      <c r="H1012" s="28">
        <v>5</v>
      </c>
      <c r="I1012" s="40">
        <f t="shared" si="6"/>
        <v>0</v>
      </c>
      <c r="J1012" s="56">
        <f t="shared" si="7"/>
        <v>0</v>
      </c>
      <c r="K1012" s="57">
        <f>($G1012+$I1012)*THONG_TIN_CHUNG!B$15</f>
        <v>0</v>
      </c>
      <c r="L1012" s="58">
        <v>0</v>
      </c>
      <c r="M1012" s="59"/>
      <c r="N1012" s="59"/>
    </row>
    <row r="1013" spans="2:14" ht="96.75" customHeight="1">
      <c r="B1013" s="28"/>
      <c r="C1013" s="28"/>
      <c r="D1013" s="28"/>
      <c r="E1013" s="39"/>
      <c r="F1013" s="28"/>
      <c r="G1013" s="28"/>
      <c r="H1013" s="28">
        <v>5</v>
      </c>
      <c r="I1013" s="40">
        <f t="shared" si="6"/>
        <v>0</v>
      </c>
      <c r="J1013" s="56">
        <f t="shared" si="7"/>
        <v>0</v>
      </c>
      <c r="K1013" s="57">
        <f>($G1013+$I1013)*THONG_TIN_CHUNG!B$15</f>
        <v>0</v>
      </c>
      <c r="L1013" s="58">
        <v>0</v>
      </c>
      <c r="M1013" s="59"/>
      <c r="N1013" s="59"/>
    </row>
    <row r="1014" spans="2:14" ht="96.75" customHeight="1">
      <c r="B1014" s="28"/>
      <c r="C1014" s="28"/>
      <c r="D1014" s="28"/>
      <c r="E1014" s="39"/>
      <c r="F1014" s="28"/>
      <c r="G1014" s="28"/>
      <c r="H1014" s="28">
        <v>5</v>
      </c>
      <c r="I1014" s="40">
        <f t="shared" si="6"/>
        <v>0</v>
      </c>
      <c r="J1014" s="56">
        <f t="shared" si="7"/>
        <v>0</v>
      </c>
      <c r="K1014" s="57">
        <f>($G1014+$I1014)*THONG_TIN_CHUNG!B$15</f>
        <v>0</v>
      </c>
      <c r="L1014" s="58">
        <v>0</v>
      </c>
      <c r="M1014" s="59"/>
      <c r="N1014" s="59"/>
    </row>
    <row r="1015" spans="2:14" ht="96.75" customHeight="1">
      <c r="B1015" s="28"/>
      <c r="C1015" s="28"/>
      <c r="D1015" s="28"/>
      <c r="E1015" s="39"/>
      <c r="F1015" s="28"/>
      <c r="G1015" s="28"/>
      <c r="H1015" s="28">
        <v>5</v>
      </c>
      <c r="I1015" s="40">
        <f t="shared" si="6"/>
        <v>0</v>
      </c>
      <c r="J1015" s="56">
        <f t="shared" si="7"/>
        <v>0</v>
      </c>
      <c r="K1015" s="57">
        <f>($G1015+$I1015)*THONG_TIN_CHUNG!B$15</f>
        <v>0</v>
      </c>
      <c r="L1015" s="58">
        <v>0</v>
      </c>
      <c r="M1015" s="59"/>
      <c r="N1015" s="59"/>
    </row>
    <row r="1016" spans="2:14" ht="96.75" customHeight="1">
      <c r="B1016" s="28"/>
      <c r="C1016" s="28"/>
      <c r="D1016" s="28"/>
      <c r="E1016" s="39"/>
      <c r="F1016" s="28"/>
      <c r="G1016" s="28"/>
      <c r="H1016" s="28">
        <v>5</v>
      </c>
      <c r="I1016" s="40">
        <f t="shared" si="6"/>
        <v>0</v>
      </c>
      <c r="J1016" s="56">
        <f t="shared" si="7"/>
        <v>0</v>
      </c>
      <c r="K1016" s="57">
        <f>($G1016+$I1016)*THONG_TIN_CHUNG!B$15</f>
        <v>0</v>
      </c>
      <c r="L1016" s="58">
        <v>0</v>
      </c>
      <c r="M1016" s="59"/>
      <c r="N1016" s="59"/>
    </row>
    <row r="1017" spans="2:14" ht="96.75" customHeight="1">
      <c r="B1017" s="28"/>
      <c r="C1017" s="28"/>
      <c r="D1017" s="28"/>
      <c r="E1017" s="39"/>
      <c r="F1017" s="28"/>
      <c r="G1017" s="28"/>
      <c r="H1017" s="28">
        <v>5</v>
      </c>
      <c r="I1017" s="40">
        <f t="shared" si="6"/>
        <v>0</v>
      </c>
      <c r="J1017" s="56">
        <f t="shared" si="7"/>
        <v>0</v>
      </c>
      <c r="K1017" s="57">
        <f>($G1017+$I1017)*THONG_TIN_CHUNG!B$15</f>
        <v>0</v>
      </c>
      <c r="L1017" s="58">
        <v>0</v>
      </c>
      <c r="M1017" s="59"/>
      <c r="N1017" s="59"/>
    </row>
    <row r="1018" spans="2:14" ht="96.75" customHeight="1">
      <c r="B1018" s="28"/>
      <c r="C1018" s="28"/>
      <c r="D1018" s="28"/>
      <c r="E1018" s="39"/>
      <c r="F1018" s="28"/>
      <c r="G1018" s="28"/>
      <c r="H1018" s="28">
        <v>5</v>
      </c>
      <c r="I1018" s="40">
        <f t="shared" si="6"/>
        <v>0</v>
      </c>
      <c r="J1018" s="56">
        <f t="shared" si="7"/>
        <v>0</v>
      </c>
      <c r="K1018" s="57">
        <f>($G1018+$I1018)*THONG_TIN_CHUNG!B$15</f>
        <v>0</v>
      </c>
      <c r="L1018" s="58">
        <v>0</v>
      </c>
      <c r="M1018" s="59"/>
      <c r="N1018" s="59"/>
    </row>
    <row r="1019" spans="2:14" ht="96.75" customHeight="1">
      <c r="B1019" s="28"/>
      <c r="C1019" s="28"/>
      <c r="D1019" s="28"/>
      <c r="E1019" s="39"/>
      <c r="F1019" s="28"/>
      <c r="G1019" s="28"/>
      <c r="H1019" s="28">
        <v>5</v>
      </c>
      <c r="I1019" s="40">
        <f t="shared" si="6"/>
        <v>0</v>
      </c>
      <c r="J1019" s="56">
        <f t="shared" si="7"/>
        <v>0</v>
      </c>
      <c r="K1019" s="57">
        <f>($G1019+$I1019)*THONG_TIN_CHUNG!B$15</f>
        <v>0</v>
      </c>
      <c r="L1019" s="58">
        <v>0</v>
      </c>
      <c r="M1019" s="59"/>
      <c r="N1019" s="59"/>
    </row>
    <row r="1020" spans="2:14" ht="96.75" customHeight="1">
      <c r="B1020" s="28"/>
      <c r="C1020" s="28"/>
      <c r="D1020" s="28"/>
      <c r="E1020" s="39"/>
      <c r="F1020" s="28"/>
      <c r="G1020" s="28"/>
      <c r="H1020" s="28">
        <v>5</v>
      </c>
      <c r="I1020" s="40">
        <f t="shared" si="6"/>
        <v>0</v>
      </c>
      <c r="J1020" s="56">
        <f t="shared" si="7"/>
        <v>0</v>
      </c>
      <c r="K1020" s="57">
        <f>($G1020+$I1020)*THONG_TIN_CHUNG!B$15</f>
        <v>0</v>
      </c>
      <c r="L1020" s="58">
        <v>0</v>
      </c>
      <c r="M1020" s="59"/>
      <c r="N1020" s="59"/>
    </row>
    <row r="1021" spans="2:14" ht="96.75" customHeight="1">
      <c r="B1021" s="28"/>
      <c r="C1021" s="28"/>
      <c r="D1021" s="28"/>
      <c r="E1021" s="39"/>
      <c r="F1021" s="28"/>
      <c r="G1021" s="28"/>
      <c r="H1021" s="28">
        <v>5</v>
      </c>
      <c r="I1021" s="40">
        <f t="shared" si="6"/>
        <v>0</v>
      </c>
      <c r="J1021" s="56">
        <f t="shared" si="7"/>
        <v>0</v>
      </c>
      <c r="K1021" s="57">
        <f>($G1021+$I1021)*THONG_TIN_CHUNG!B$15</f>
        <v>0</v>
      </c>
      <c r="L1021" s="58">
        <v>0</v>
      </c>
      <c r="M1021" s="59"/>
      <c r="N1021" s="59"/>
    </row>
    <row r="1022" spans="2:14" ht="96.75" customHeight="1">
      <c r="B1022" s="28"/>
      <c r="C1022" s="28"/>
      <c r="D1022" s="28"/>
      <c r="E1022" s="39"/>
      <c r="F1022" s="28"/>
      <c r="G1022" s="28"/>
      <c r="H1022" s="28">
        <v>5</v>
      </c>
      <c r="I1022" s="40">
        <f t="shared" si="6"/>
        <v>0</v>
      </c>
      <c r="J1022" s="56">
        <f t="shared" si="7"/>
        <v>0</v>
      </c>
      <c r="K1022" s="57">
        <f>($G1022+$I1022)*THONG_TIN_CHUNG!B$15</f>
        <v>0</v>
      </c>
      <c r="L1022" s="58">
        <v>0</v>
      </c>
      <c r="M1022" s="59"/>
      <c r="N1022" s="59"/>
    </row>
    <row r="1023" spans="2:14" ht="96.75" customHeight="1">
      <c r="B1023" s="28"/>
      <c r="C1023" s="28"/>
      <c r="D1023" s="28"/>
      <c r="E1023" s="39"/>
      <c r="F1023" s="28"/>
      <c r="G1023" s="28"/>
      <c r="H1023" s="28">
        <v>5</v>
      </c>
      <c r="I1023" s="40">
        <f t="shared" si="6"/>
        <v>0</v>
      </c>
      <c r="J1023" s="56">
        <f t="shared" si="7"/>
        <v>0</v>
      </c>
      <c r="K1023" s="57">
        <f>($G1023+$I1023)*THONG_TIN_CHUNG!B$15</f>
        <v>0</v>
      </c>
      <c r="L1023" s="58">
        <v>0</v>
      </c>
      <c r="M1023" s="59"/>
      <c r="N1023" s="59"/>
    </row>
    <row r="1024" spans="2:14" ht="96.75" customHeight="1">
      <c r="B1024" s="28"/>
      <c r="C1024" s="28"/>
      <c r="D1024" s="28"/>
      <c r="E1024" s="39"/>
      <c r="F1024" s="28"/>
      <c r="G1024" s="28"/>
      <c r="H1024" s="28">
        <v>5</v>
      </c>
      <c r="I1024" s="40">
        <f t="shared" si="6"/>
        <v>0</v>
      </c>
      <c r="J1024" s="56">
        <f t="shared" si="7"/>
        <v>0</v>
      </c>
      <c r="K1024" s="57">
        <f>($G1024+$I1024)*THONG_TIN_CHUNG!B$15</f>
        <v>0</v>
      </c>
      <c r="L1024" s="58">
        <v>0</v>
      </c>
      <c r="M1024" s="59"/>
      <c r="N1024" s="59"/>
    </row>
    <row r="1025" spans="2:14" ht="96.75" customHeight="1">
      <c r="B1025" s="28"/>
      <c r="C1025" s="28"/>
      <c r="D1025" s="28"/>
      <c r="E1025" s="39"/>
      <c r="F1025" s="28"/>
      <c r="G1025" s="28"/>
      <c r="H1025" s="28">
        <v>5</v>
      </c>
      <c r="I1025" s="40">
        <f t="shared" si="6"/>
        <v>0</v>
      </c>
      <c r="J1025" s="56">
        <f t="shared" si="7"/>
        <v>0</v>
      </c>
      <c r="K1025" s="57">
        <f>($G1025+$I1025)*THONG_TIN_CHUNG!B$15</f>
        <v>0</v>
      </c>
      <c r="L1025" s="58">
        <v>0</v>
      </c>
      <c r="M1025" s="59"/>
      <c r="N1025" s="59"/>
    </row>
    <row r="1026" spans="2:14" ht="96.75" customHeight="1">
      <c r="B1026" s="28"/>
      <c r="C1026" s="28"/>
      <c r="D1026" s="28"/>
      <c r="E1026" s="39"/>
      <c r="F1026" s="28"/>
      <c r="G1026" s="28"/>
      <c r="H1026" s="28">
        <v>5</v>
      </c>
      <c r="I1026" s="40">
        <f t="shared" si="6"/>
        <v>0</v>
      </c>
      <c r="J1026" s="56">
        <f t="shared" si="7"/>
        <v>0</v>
      </c>
      <c r="K1026" s="57">
        <f>($G1026+$I1026)*THONG_TIN_CHUNG!B$15</f>
        <v>0</v>
      </c>
      <c r="L1026" s="58">
        <v>0</v>
      </c>
      <c r="M1026" s="59"/>
      <c r="N1026" s="59"/>
    </row>
    <row r="1027" spans="2:14" ht="96.75" customHeight="1">
      <c r="B1027" s="28"/>
      <c r="C1027" s="28"/>
      <c r="D1027" s="28"/>
      <c r="E1027" s="39"/>
      <c r="F1027" s="28"/>
      <c r="G1027" s="28"/>
      <c r="H1027" s="28">
        <v>5</v>
      </c>
      <c r="I1027" s="40">
        <f t="shared" si="6"/>
        <v>0</v>
      </c>
      <c r="J1027" s="56">
        <f t="shared" si="7"/>
        <v>0</v>
      </c>
      <c r="K1027" s="57">
        <f>($G1027+$I1027)*THONG_TIN_CHUNG!B$15</f>
        <v>0</v>
      </c>
      <c r="L1027" s="58">
        <v>0</v>
      </c>
      <c r="M1027" s="59"/>
      <c r="N1027" s="59"/>
    </row>
    <row r="1028" spans="2:14" ht="96.75" customHeight="1">
      <c r="B1028" s="28"/>
      <c r="C1028" s="28"/>
      <c r="D1028" s="28"/>
      <c r="E1028" s="39"/>
      <c r="F1028" s="28"/>
      <c r="G1028" s="28"/>
      <c r="H1028" s="28">
        <v>5</v>
      </c>
      <c r="I1028" s="40">
        <f t="shared" si="6"/>
        <v>0</v>
      </c>
      <c r="J1028" s="56">
        <f t="shared" si="7"/>
        <v>0</v>
      </c>
      <c r="K1028" s="57">
        <f>($G1028+$I1028)*THONG_TIN_CHUNG!B$15</f>
        <v>0</v>
      </c>
      <c r="L1028" s="58">
        <v>0</v>
      </c>
      <c r="M1028" s="59"/>
      <c r="N1028" s="59"/>
    </row>
    <row r="1029" spans="2:14" ht="96.75" customHeight="1">
      <c r="B1029" s="28"/>
      <c r="C1029" s="28"/>
      <c r="D1029" s="28"/>
      <c r="E1029" s="39"/>
      <c r="F1029" s="28"/>
      <c r="G1029" s="28"/>
      <c r="H1029" s="28">
        <v>5</v>
      </c>
      <c r="I1029" s="40">
        <f t="shared" si="6"/>
        <v>0</v>
      </c>
      <c r="J1029" s="56">
        <f t="shared" si="7"/>
        <v>0</v>
      </c>
      <c r="K1029" s="57">
        <f>($G1029+$I1029)*THONG_TIN_CHUNG!B$15</f>
        <v>0</v>
      </c>
      <c r="L1029" s="58">
        <v>0</v>
      </c>
      <c r="M1029" s="59"/>
      <c r="N1029" s="59"/>
    </row>
    <row r="1030" spans="2:14" ht="96.75" customHeight="1">
      <c r="B1030" s="28"/>
      <c r="C1030" s="28"/>
      <c r="D1030" s="28"/>
      <c r="E1030" s="39"/>
      <c r="F1030" s="28"/>
      <c r="G1030" s="28"/>
      <c r="H1030" s="28">
        <v>5</v>
      </c>
      <c r="I1030" s="40">
        <f t="shared" si="6"/>
        <v>0</v>
      </c>
      <c r="J1030" s="56">
        <f t="shared" si="7"/>
        <v>0</v>
      </c>
      <c r="K1030" s="57">
        <f>($G1030+$I1030)*THONG_TIN_CHUNG!B$15</f>
        <v>0</v>
      </c>
      <c r="L1030" s="58">
        <v>0</v>
      </c>
      <c r="M1030" s="59"/>
      <c r="N1030" s="59"/>
    </row>
    <row r="1031" spans="2:14" ht="96.75" customHeight="1">
      <c r="B1031" s="28"/>
      <c r="C1031" s="28"/>
      <c r="D1031" s="28"/>
      <c r="E1031" s="39"/>
      <c r="F1031" s="28"/>
      <c r="G1031" s="28"/>
      <c r="H1031" s="28">
        <v>5</v>
      </c>
      <c r="I1031" s="40">
        <f t="shared" si="6"/>
        <v>0</v>
      </c>
      <c r="J1031" s="56">
        <f t="shared" si="7"/>
        <v>0</v>
      </c>
      <c r="K1031" s="57">
        <f>($G1031+$I1031)*THONG_TIN_CHUNG!B$15</f>
        <v>0</v>
      </c>
      <c r="L1031" s="58">
        <v>0</v>
      </c>
      <c r="M1031" s="59"/>
      <c r="N1031" s="59"/>
    </row>
    <row r="1032" spans="2:14" ht="96.75" customHeight="1">
      <c r="B1032" s="28"/>
      <c r="C1032" s="28"/>
      <c r="D1032" s="28"/>
      <c r="E1032" s="39"/>
      <c r="F1032" s="28"/>
      <c r="G1032" s="28"/>
      <c r="H1032" s="28">
        <v>5</v>
      </c>
      <c r="I1032" s="40">
        <f t="shared" si="6"/>
        <v>0</v>
      </c>
      <c r="J1032" s="56">
        <f t="shared" si="7"/>
        <v>0</v>
      </c>
      <c r="K1032" s="57">
        <f>($G1032+$I1032)*THONG_TIN_CHUNG!B$15</f>
        <v>0</v>
      </c>
      <c r="L1032" s="58">
        <v>0</v>
      </c>
      <c r="M1032" s="59"/>
      <c r="N1032" s="59"/>
    </row>
    <row r="1033" spans="2:14" ht="96.75" customHeight="1">
      <c r="B1033" s="28"/>
      <c r="C1033" s="28"/>
      <c r="D1033" s="28"/>
      <c r="E1033" s="39"/>
      <c r="F1033" s="28"/>
      <c r="G1033" s="28"/>
      <c r="H1033" s="28">
        <v>5</v>
      </c>
      <c r="I1033" s="40">
        <f t="shared" si="6"/>
        <v>0</v>
      </c>
      <c r="J1033" s="56">
        <f t="shared" si="7"/>
        <v>0</v>
      </c>
      <c r="K1033" s="57">
        <f>($G1033+$I1033)*THONG_TIN_CHUNG!B$15</f>
        <v>0</v>
      </c>
      <c r="L1033" s="58">
        <v>0</v>
      </c>
      <c r="M1033" s="59"/>
      <c r="N1033" s="59"/>
    </row>
    <row r="1034" spans="2:14" ht="96.75" customHeight="1">
      <c r="B1034" s="28"/>
      <c r="C1034" s="28"/>
      <c r="D1034" s="28"/>
      <c r="E1034" s="39"/>
      <c r="F1034" s="28"/>
      <c r="G1034" s="28"/>
      <c r="H1034" s="28">
        <v>5</v>
      </c>
      <c r="I1034" s="40">
        <f t="shared" si="6"/>
        <v>0</v>
      </c>
      <c r="J1034" s="56">
        <f t="shared" si="7"/>
        <v>0</v>
      </c>
      <c r="K1034" s="57">
        <f>($G1034+$I1034)*THONG_TIN_CHUNG!B$15</f>
        <v>0</v>
      </c>
      <c r="L1034" s="58">
        <v>0</v>
      </c>
      <c r="M1034" s="59"/>
      <c r="N1034" s="59"/>
    </row>
    <row r="1035" spans="2:14" ht="96.75" customHeight="1">
      <c r="B1035" s="28"/>
      <c r="C1035" s="28"/>
      <c r="D1035" s="28"/>
      <c r="E1035" s="39"/>
      <c r="F1035" s="28"/>
      <c r="G1035" s="28"/>
      <c r="H1035" s="28">
        <v>5</v>
      </c>
      <c r="I1035" s="40">
        <f t="shared" si="6"/>
        <v>0</v>
      </c>
      <c r="J1035" s="56">
        <f t="shared" si="7"/>
        <v>0</v>
      </c>
      <c r="K1035" s="57">
        <f>($G1035+$I1035)*THONG_TIN_CHUNG!B$15</f>
        <v>0</v>
      </c>
      <c r="L1035" s="58">
        <v>0</v>
      </c>
      <c r="M1035" s="59"/>
      <c r="N1035" s="59"/>
    </row>
    <row r="1036" spans="2:14" ht="96.75" customHeight="1">
      <c r="B1036" s="28"/>
      <c r="C1036" s="28"/>
      <c r="D1036" s="28"/>
      <c r="E1036" s="39"/>
      <c r="F1036" s="28"/>
      <c r="G1036" s="28"/>
      <c r="H1036" s="28">
        <v>5</v>
      </c>
      <c r="I1036" s="40">
        <f t="shared" si="6"/>
        <v>0</v>
      </c>
      <c r="J1036" s="56">
        <f t="shared" si="7"/>
        <v>0</v>
      </c>
      <c r="K1036" s="57">
        <f>($G1036+$I1036)*THONG_TIN_CHUNG!B$15</f>
        <v>0</v>
      </c>
      <c r="L1036" s="58">
        <v>0</v>
      </c>
      <c r="M1036" s="59"/>
      <c r="N1036" s="59"/>
    </row>
    <row r="1037" spans="2:14" ht="96.75" customHeight="1">
      <c r="B1037" s="28"/>
      <c r="C1037" s="28"/>
      <c r="D1037" s="28"/>
      <c r="E1037" s="39"/>
      <c r="F1037" s="28"/>
      <c r="G1037" s="28"/>
      <c r="H1037" s="28">
        <v>5</v>
      </c>
      <c r="I1037" s="40">
        <f t="shared" si="6"/>
        <v>0</v>
      </c>
      <c r="J1037" s="56">
        <f t="shared" si="7"/>
        <v>0</v>
      </c>
      <c r="K1037" s="57">
        <f>($G1037+$I1037)*THONG_TIN_CHUNG!B$15</f>
        <v>0</v>
      </c>
      <c r="L1037" s="58">
        <v>0</v>
      </c>
      <c r="M1037" s="59"/>
      <c r="N1037" s="59"/>
    </row>
    <row r="1038" spans="2:14" ht="96.75" customHeight="1">
      <c r="B1038" s="28"/>
      <c r="C1038" s="28"/>
      <c r="D1038" s="28"/>
      <c r="E1038" s="39"/>
      <c r="F1038" s="28"/>
      <c r="G1038" s="28"/>
      <c r="H1038" s="28">
        <v>5</v>
      </c>
      <c r="I1038" s="40">
        <f t="shared" si="6"/>
        <v>0</v>
      </c>
      <c r="J1038" s="56">
        <f t="shared" si="7"/>
        <v>0</v>
      </c>
      <c r="K1038" s="57">
        <f>($G1038+$I1038)*THONG_TIN_CHUNG!B$15</f>
        <v>0</v>
      </c>
      <c r="L1038" s="58">
        <v>0</v>
      </c>
      <c r="M1038" s="59"/>
      <c r="N1038" s="59"/>
    </row>
    <row r="1039" spans="2:14" ht="96.75" customHeight="1">
      <c r="B1039" s="28"/>
      <c r="C1039" s="28"/>
      <c r="D1039" s="28"/>
      <c r="E1039" s="39"/>
      <c r="F1039" s="28"/>
      <c r="G1039" s="28"/>
      <c r="H1039" s="28">
        <v>5</v>
      </c>
      <c r="I1039" s="40">
        <f t="shared" si="6"/>
        <v>0</v>
      </c>
      <c r="J1039" s="56">
        <f t="shared" si="7"/>
        <v>0</v>
      </c>
      <c r="K1039" s="57">
        <f>($G1039+$I1039)*THONG_TIN_CHUNG!B$15</f>
        <v>0</v>
      </c>
      <c r="L1039" s="58">
        <v>0</v>
      </c>
      <c r="M1039" s="59"/>
      <c r="N1039" s="59"/>
    </row>
    <row r="1040" spans="2:14" ht="96.75" customHeight="1">
      <c r="B1040" s="28"/>
      <c r="C1040" s="28"/>
      <c r="D1040" s="28"/>
      <c r="E1040" s="39"/>
      <c r="F1040" s="28"/>
      <c r="G1040" s="28"/>
      <c r="H1040" s="28">
        <v>5</v>
      </c>
      <c r="I1040" s="40">
        <f t="shared" si="6"/>
        <v>0</v>
      </c>
      <c r="J1040" s="56">
        <f t="shared" si="7"/>
        <v>0</v>
      </c>
      <c r="K1040" s="57">
        <f>($G1040+$I1040)*THONG_TIN_CHUNG!B$15</f>
        <v>0</v>
      </c>
      <c r="L1040" s="58">
        <v>0</v>
      </c>
      <c r="M1040" s="59"/>
      <c r="N1040" s="59"/>
    </row>
    <row r="1041" spans="2:14" ht="96.75" customHeight="1">
      <c r="B1041" s="28"/>
      <c r="C1041" s="28"/>
      <c r="D1041" s="28"/>
      <c r="E1041" s="39"/>
      <c r="F1041" s="28"/>
      <c r="G1041" s="28"/>
      <c r="H1041" s="28">
        <v>5</v>
      </c>
      <c r="I1041" s="40">
        <f t="shared" si="6"/>
        <v>0</v>
      </c>
      <c r="J1041" s="56">
        <f t="shared" si="7"/>
        <v>0</v>
      </c>
      <c r="K1041" s="57">
        <f>($G1041+$I1041)*THONG_TIN_CHUNG!B$15</f>
        <v>0</v>
      </c>
      <c r="L1041" s="58">
        <v>0</v>
      </c>
      <c r="M1041" s="59"/>
      <c r="N1041" s="59"/>
    </row>
    <row r="1042" spans="2:14" ht="96.75" customHeight="1">
      <c r="B1042" s="28"/>
      <c r="C1042" s="28"/>
      <c r="D1042" s="28"/>
      <c r="E1042" s="39"/>
      <c r="F1042" s="28"/>
      <c r="G1042" s="28"/>
      <c r="H1042" s="28">
        <v>5</v>
      </c>
      <c r="I1042" s="40">
        <f t="shared" si="6"/>
        <v>0</v>
      </c>
      <c r="J1042" s="56">
        <f t="shared" si="7"/>
        <v>0</v>
      </c>
      <c r="K1042" s="57">
        <f>($G1042+$I1042)*THONG_TIN_CHUNG!B$15</f>
        <v>0</v>
      </c>
      <c r="L1042" s="58">
        <v>0</v>
      </c>
      <c r="M1042" s="59"/>
      <c r="N1042" s="59"/>
    </row>
    <row r="1043" spans="2:14" ht="96.75" customHeight="1">
      <c r="B1043" s="28"/>
      <c r="C1043" s="28"/>
      <c r="D1043" s="28"/>
      <c r="E1043" s="39"/>
      <c r="F1043" s="28"/>
      <c r="G1043" s="28"/>
      <c r="H1043" s="28">
        <v>5</v>
      </c>
      <c r="I1043" s="40">
        <f t="shared" si="6"/>
        <v>0</v>
      </c>
      <c r="J1043" s="56">
        <f t="shared" si="7"/>
        <v>0</v>
      </c>
      <c r="K1043" s="57">
        <f>($G1043+$I1043)*THONG_TIN_CHUNG!B$15</f>
        <v>0</v>
      </c>
      <c r="L1043" s="58">
        <v>0</v>
      </c>
      <c r="M1043" s="59"/>
      <c r="N1043" s="59"/>
    </row>
    <row r="1044" spans="2:14" ht="96.75" customHeight="1">
      <c r="B1044" s="28"/>
      <c r="C1044" s="28"/>
      <c r="D1044" s="28"/>
      <c r="E1044" s="39"/>
      <c r="F1044" s="28"/>
      <c r="G1044" s="28"/>
      <c r="H1044" s="28">
        <v>5</v>
      </c>
      <c r="I1044" s="40">
        <f t="shared" si="6"/>
        <v>0</v>
      </c>
      <c r="J1044" s="56">
        <f t="shared" si="7"/>
        <v>0</v>
      </c>
      <c r="K1044" s="57">
        <f>($G1044+$I1044)*THONG_TIN_CHUNG!B$15</f>
        <v>0</v>
      </c>
      <c r="L1044" s="58">
        <v>0</v>
      </c>
      <c r="M1044" s="59"/>
      <c r="N1044" s="59"/>
    </row>
    <row r="1045" spans="2:14" ht="96.75" customHeight="1">
      <c r="B1045" s="28"/>
      <c r="C1045" s="28"/>
      <c r="D1045" s="28"/>
      <c r="E1045" s="39"/>
      <c r="F1045" s="28"/>
      <c r="G1045" s="28"/>
      <c r="H1045" s="28">
        <v>5</v>
      </c>
      <c r="I1045" s="40">
        <f t="shared" si="6"/>
        <v>0</v>
      </c>
      <c r="J1045" s="56">
        <f t="shared" si="7"/>
        <v>0</v>
      </c>
      <c r="K1045" s="57">
        <f>($G1045+$I1045)*THONG_TIN_CHUNG!B$15</f>
        <v>0</v>
      </c>
      <c r="L1045" s="58">
        <v>0</v>
      </c>
      <c r="M1045" s="59"/>
      <c r="N1045" s="59"/>
    </row>
    <row r="1046" spans="2:14" ht="96.75" customHeight="1">
      <c r="B1046" s="28"/>
      <c r="C1046" s="28"/>
      <c r="D1046" s="28"/>
      <c r="E1046" s="39"/>
      <c r="F1046" s="28"/>
      <c r="G1046" s="28"/>
      <c r="H1046" s="28">
        <v>5</v>
      </c>
      <c r="I1046" s="40">
        <f t="shared" si="6"/>
        <v>0</v>
      </c>
      <c r="J1046" s="56">
        <f t="shared" si="7"/>
        <v>0</v>
      </c>
      <c r="K1046" s="57">
        <f>($G1046+$I1046)*THONG_TIN_CHUNG!B$15</f>
        <v>0</v>
      </c>
      <c r="L1046" s="58">
        <v>0</v>
      </c>
      <c r="M1046" s="59"/>
      <c r="N1046" s="59"/>
    </row>
    <row r="1047" spans="2:14" ht="96.75" customHeight="1">
      <c r="B1047" s="28"/>
      <c r="C1047" s="28"/>
      <c r="D1047" s="28"/>
      <c r="E1047" s="39"/>
      <c r="F1047" s="28"/>
      <c r="G1047" s="28"/>
      <c r="H1047" s="28">
        <v>5</v>
      </c>
      <c r="I1047" s="40">
        <f t="shared" si="6"/>
        <v>0</v>
      </c>
      <c r="J1047" s="56">
        <f t="shared" si="7"/>
        <v>0</v>
      </c>
      <c r="K1047" s="57">
        <f>($G1047+$I1047)*THONG_TIN_CHUNG!B$15</f>
        <v>0</v>
      </c>
      <c r="L1047" s="58">
        <v>0</v>
      </c>
      <c r="M1047" s="59"/>
      <c r="N1047" s="59"/>
    </row>
    <row r="1048" spans="2:14" ht="96.75" customHeight="1">
      <c r="B1048" s="28"/>
      <c r="C1048" s="28"/>
      <c r="D1048" s="28"/>
      <c r="E1048" s="39"/>
      <c r="F1048" s="28"/>
      <c r="G1048" s="28"/>
      <c r="H1048" s="28">
        <v>5</v>
      </c>
      <c r="I1048" s="40">
        <f t="shared" si="6"/>
        <v>0</v>
      </c>
      <c r="J1048" s="56">
        <f t="shared" si="7"/>
        <v>0</v>
      </c>
      <c r="K1048" s="57">
        <f>($G1048+$I1048)*THONG_TIN_CHUNG!B$15</f>
        <v>0</v>
      </c>
      <c r="L1048" s="58">
        <v>0</v>
      </c>
      <c r="M1048" s="59"/>
      <c r="N1048" s="59"/>
    </row>
    <row r="1049" spans="2:14" ht="96.75" customHeight="1">
      <c r="B1049" s="28"/>
      <c r="C1049" s="28"/>
      <c r="D1049" s="28"/>
      <c r="E1049" s="39"/>
      <c r="F1049" s="28"/>
      <c r="G1049" s="28"/>
      <c r="H1049" s="28">
        <v>5</v>
      </c>
      <c r="I1049" s="40">
        <f t="shared" si="6"/>
        <v>0</v>
      </c>
      <c r="J1049" s="56">
        <f t="shared" si="7"/>
        <v>0</v>
      </c>
      <c r="K1049" s="57">
        <f>($G1049+$I1049)*THONG_TIN_CHUNG!B$15</f>
        <v>0</v>
      </c>
      <c r="L1049" s="58">
        <v>0</v>
      </c>
      <c r="M1049" s="59"/>
      <c r="N1049" s="59"/>
    </row>
    <row r="1050" spans="2:14" ht="96.75" customHeight="1">
      <c r="B1050" s="28"/>
      <c r="C1050" s="28"/>
      <c r="D1050" s="28"/>
      <c r="E1050" s="39"/>
      <c r="F1050" s="28"/>
      <c r="G1050" s="28"/>
      <c r="H1050" s="28">
        <v>5</v>
      </c>
      <c r="I1050" s="40">
        <f t="shared" si="6"/>
        <v>0</v>
      </c>
      <c r="J1050" s="56">
        <f t="shared" si="7"/>
        <v>0</v>
      </c>
      <c r="K1050" s="57">
        <f>($G1050+$I1050)*THONG_TIN_CHUNG!B$15</f>
        <v>0</v>
      </c>
      <c r="L1050" s="58">
        <v>0</v>
      </c>
      <c r="M1050" s="59"/>
      <c r="N1050" s="59"/>
    </row>
    <row r="1051" spans="2:14" ht="96.75" customHeight="1">
      <c r="B1051" s="28"/>
      <c r="C1051" s="28"/>
      <c r="D1051" s="28"/>
      <c r="E1051" s="39"/>
      <c r="F1051" s="28"/>
      <c r="G1051" s="28"/>
      <c r="H1051" s="28">
        <v>5</v>
      </c>
      <c r="I1051" s="40">
        <f t="shared" si="6"/>
        <v>0</v>
      </c>
      <c r="J1051" s="56">
        <f t="shared" si="7"/>
        <v>0</v>
      </c>
      <c r="K1051" s="57">
        <f>($G1051+$I1051)*THONG_TIN_CHUNG!B$15</f>
        <v>0</v>
      </c>
      <c r="L1051" s="58">
        <v>0</v>
      </c>
      <c r="M1051" s="59"/>
      <c r="N1051" s="59"/>
    </row>
    <row r="1052" spans="2:14" ht="96.75" customHeight="1">
      <c r="B1052" s="28"/>
      <c r="C1052" s="28"/>
      <c r="D1052" s="28"/>
      <c r="E1052" s="39"/>
      <c r="F1052" s="28"/>
      <c r="G1052" s="28"/>
      <c r="H1052" s="28">
        <v>5</v>
      </c>
      <c r="I1052" s="40">
        <f t="shared" si="6"/>
        <v>0</v>
      </c>
      <c r="J1052" s="56">
        <f t="shared" si="7"/>
        <v>0</v>
      </c>
      <c r="K1052" s="57">
        <f>($G1052+$I1052)*THONG_TIN_CHUNG!B$15</f>
        <v>0</v>
      </c>
      <c r="L1052" s="58">
        <v>0</v>
      </c>
      <c r="M1052" s="59"/>
      <c r="N1052" s="59"/>
    </row>
    <row r="1053" spans="2:14" ht="96.75" customHeight="1">
      <c r="B1053" s="28"/>
      <c r="C1053" s="28"/>
      <c r="D1053" s="28"/>
      <c r="E1053" s="39"/>
      <c r="F1053" s="28"/>
      <c r="G1053" s="28"/>
      <c r="H1053" s="28">
        <v>5</v>
      </c>
      <c r="I1053" s="40">
        <f t="shared" si="6"/>
        <v>0</v>
      </c>
      <c r="J1053" s="56">
        <f t="shared" si="7"/>
        <v>0</v>
      </c>
      <c r="K1053" s="57">
        <f>($G1053+$I1053)*THONG_TIN_CHUNG!B$15</f>
        <v>0</v>
      </c>
      <c r="L1053" s="58">
        <v>0</v>
      </c>
      <c r="M1053" s="59"/>
      <c r="N1053" s="59"/>
    </row>
    <row r="1054" spans="2:14" ht="96.75" customHeight="1">
      <c r="B1054" s="28"/>
      <c r="C1054" s="28"/>
      <c r="D1054" s="28"/>
      <c r="E1054" s="39"/>
      <c r="F1054" s="28"/>
      <c r="G1054" s="28"/>
      <c r="H1054" s="28">
        <v>5</v>
      </c>
      <c r="I1054" s="40">
        <f t="shared" si="6"/>
        <v>0</v>
      </c>
      <c r="J1054" s="56">
        <f t="shared" si="7"/>
        <v>0</v>
      </c>
      <c r="K1054" s="57">
        <f>($G1054+$I1054)*THONG_TIN_CHUNG!B$15</f>
        <v>0</v>
      </c>
      <c r="L1054" s="58">
        <v>0</v>
      </c>
      <c r="M1054" s="59"/>
      <c r="N1054" s="59"/>
    </row>
    <row r="1055" spans="2:14" ht="96.75" customHeight="1">
      <c r="B1055" s="28"/>
      <c r="C1055" s="28"/>
      <c r="D1055" s="28"/>
      <c r="E1055" s="39"/>
      <c r="F1055" s="28"/>
      <c r="G1055" s="28"/>
      <c r="H1055" s="28">
        <v>5</v>
      </c>
      <c r="I1055" s="40">
        <f t="shared" si="6"/>
        <v>0</v>
      </c>
      <c r="J1055" s="56">
        <f t="shared" si="7"/>
        <v>0</v>
      </c>
      <c r="K1055" s="57">
        <f>($G1055+$I1055)*THONG_TIN_CHUNG!B$15</f>
        <v>0</v>
      </c>
      <c r="L1055" s="58">
        <v>0</v>
      </c>
      <c r="M1055" s="59"/>
      <c r="N1055" s="59"/>
    </row>
    <row r="1056" spans="2:14" ht="96.75" customHeight="1">
      <c r="B1056" s="28"/>
      <c r="C1056" s="28"/>
      <c r="D1056" s="28"/>
      <c r="E1056" s="39"/>
      <c r="F1056" s="28"/>
      <c r="G1056" s="28"/>
      <c r="H1056" s="28">
        <v>5</v>
      </c>
      <c r="I1056" s="40">
        <f t="shared" si="6"/>
        <v>0</v>
      </c>
      <c r="J1056" s="56">
        <f t="shared" si="7"/>
        <v>0</v>
      </c>
      <c r="K1056" s="57">
        <f>($G1056+$I1056)*THONG_TIN_CHUNG!B$15</f>
        <v>0</v>
      </c>
      <c r="L1056" s="58">
        <v>0</v>
      </c>
      <c r="M1056" s="59"/>
      <c r="N1056" s="59"/>
    </row>
    <row r="1057" spans="2:14" ht="96.75" customHeight="1">
      <c r="B1057" s="28"/>
      <c r="C1057" s="28"/>
      <c r="D1057" s="28"/>
      <c r="E1057" s="39"/>
      <c r="F1057" s="28"/>
      <c r="G1057" s="28"/>
      <c r="H1057" s="28">
        <v>5</v>
      </c>
      <c r="I1057" s="40">
        <f t="shared" si="6"/>
        <v>0</v>
      </c>
      <c r="J1057" s="56">
        <f t="shared" si="7"/>
        <v>0</v>
      </c>
      <c r="K1057" s="57">
        <f>($G1057+$I1057)*THONG_TIN_CHUNG!B$15</f>
        <v>0</v>
      </c>
      <c r="L1057" s="58">
        <v>0</v>
      </c>
      <c r="M1057" s="59"/>
      <c r="N1057" s="59"/>
    </row>
    <row r="1058" spans="2:14" ht="96.75" customHeight="1">
      <c r="B1058" s="28"/>
      <c r="C1058" s="28"/>
      <c r="D1058" s="28"/>
      <c r="E1058" s="39"/>
      <c r="F1058" s="28"/>
      <c r="G1058" s="28"/>
      <c r="H1058" s="28">
        <v>5</v>
      </c>
      <c r="I1058" s="40">
        <f t="shared" si="6"/>
        <v>0</v>
      </c>
      <c r="J1058" s="56">
        <f t="shared" si="7"/>
        <v>0</v>
      </c>
      <c r="K1058" s="57">
        <f>($G1058+$I1058)*THONG_TIN_CHUNG!B$15</f>
        <v>0</v>
      </c>
      <c r="L1058" s="58">
        <v>0</v>
      </c>
      <c r="M1058" s="59"/>
      <c r="N1058" s="59"/>
    </row>
  </sheetData>
  <mergeCells count="17">
    <mergeCell ref="I59:K59"/>
    <mergeCell ref="I62:K62"/>
    <mergeCell ref="A1:E7"/>
    <mergeCell ref="D15:I15"/>
    <mergeCell ref="D16:I16"/>
    <mergeCell ref="D17:I17"/>
    <mergeCell ref="I58:K58"/>
    <mergeCell ref="A130:K130"/>
    <mergeCell ref="A132:K132"/>
    <mergeCell ref="A133:A142"/>
    <mergeCell ref="J143:L143"/>
    <mergeCell ref="M204:N204"/>
    <mergeCell ref="I63:K63"/>
    <mergeCell ref="I64:K64"/>
    <mergeCell ref="A66:L66"/>
    <mergeCell ref="A67:L67"/>
    <mergeCell ref="A129:K129"/>
  </mergeCells>
  <dataValidations count="3">
    <dataValidation type="list" allowBlank="1" showErrorMessage="1" sqref="F133:F142">
      <formula1>"Cái,Bộ,Sợi,Cụm,Que,Cây,Kg,Gram,Lít,Viên,Cuộn,Mét,Chai,Hộp,Cặp,Xô,Bịch,Mili mét,Mili lít"</formula1>
    </dataValidation>
    <dataValidation type="list" allowBlank="1" showErrorMessage="1" sqref="G69:G122">
      <formula1>"mm,Cái,Bộ"</formula1>
    </dataValidation>
    <dataValidation type="list" allowBlank="1" showErrorMessage="1" sqref="H133:H142 H144:H1058">
      <formula1>"0,2,5,10"</formula1>
    </dataValidation>
  </dataValidations>
  <printOptions horizontalCentered="1" gridLines="1"/>
  <pageMargins left="0" right="0" top="0.6" bottom="0.6" header="0" footer="0"/>
  <pageSetup paperSize="9" pageOrder="overThenDown" orientation="landscape" cellComments="atEnd"/>
  <rowBreaks count="10" manualBreakCount="10">
    <brk man="1"/>
    <brk id="64" man="1"/>
    <brk id="112" man="1"/>
    <brk id="129" man="1"/>
    <brk id="98" man="1"/>
    <brk id="132" man="1"/>
    <brk id="84" man="1"/>
    <brk id="70" man="1"/>
    <brk id="87" man="1"/>
    <brk id="107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'KHO TNJ'!$B$6:$B$1410</xm:f>
          </x14:formula1>
          <xm:sqref>D69:D95 D97:D100 D102:D104 D106:D119 C133:C142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L1060"/>
  <sheetViews>
    <sheetView showGridLines="0" topLeftCell="A129" zoomScale="51" zoomScaleNormal="51" workbookViewId="0">
      <selection activeCell="A133" sqref="A133:XFD1048576"/>
    </sheetView>
  </sheetViews>
  <sheetFormatPr defaultColWidth="12.5703125" defaultRowHeight="15.75" customHeight="1"/>
  <cols>
    <col min="1" max="1" width="10.42578125" customWidth="1"/>
    <col min="2" max="2" width="24" customWidth="1"/>
    <col min="3" max="3" width="23.42578125" customWidth="1"/>
    <col min="4" max="4" width="38.7109375" customWidth="1"/>
    <col min="5" max="5" width="29.42578125" customWidth="1"/>
    <col min="6" max="6" width="15.140625" customWidth="1"/>
    <col min="7" max="7" width="36.140625" customWidth="1"/>
    <col min="8" max="8" width="28.28515625" customWidth="1"/>
    <col min="9" max="9" width="19.42578125" customWidth="1"/>
    <col min="10" max="10" width="20.42578125" customWidth="1"/>
    <col min="11" max="12" width="21.140625" customWidth="1"/>
  </cols>
  <sheetData>
    <row r="1" spans="1:12">
      <c r="A1" s="239"/>
      <c r="B1" s="238"/>
      <c r="C1" s="238"/>
      <c r="D1" s="238"/>
      <c r="E1" s="238"/>
      <c r="F1" s="1"/>
      <c r="G1" s="1"/>
      <c r="H1" s="1"/>
      <c r="I1" s="1"/>
      <c r="J1" s="1"/>
      <c r="K1" s="1"/>
      <c r="L1" s="1"/>
    </row>
    <row r="2" spans="1:12">
      <c r="A2" s="238"/>
      <c r="B2" s="238"/>
      <c r="C2" s="238"/>
      <c r="D2" s="238"/>
      <c r="E2" s="238"/>
      <c r="F2" s="1"/>
      <c r="G2" s="1"/>
      <c r="H2" s="1"/>
      <c r="I2" s="1"/>
      <c r="J2" s="1"/>
      <c r="K2" s="1"/>
      <c r="L2" s="1"/>
    </row>
    <row r="3" spans="1:12">
      <c r="A3" s="238"/>
      <c r="B3" s="238"/>
      <c r="C3" s="238"/>
      <c r="D3" s="238"/>
      <c r="E3" s="238"/>
      <c r="F3" s="1"/>
      <c r="G3" s="1"/>
      <c r="H3" s="1"/>
      <c r="I3" s="1"/>
      <c r="J3" s="1"/>
      <c r="K3" s="1"/>
      <c r="L3" s="1"/>
    </row>
    <row r="4" spans="1:12">
      <c r="A4" s="238"/>
      <c r="B4" s="238"/>
      <c r="C4" s="238"/>
      <c r="D4" s="238"/>
      <c r="E4" s="238"/>
      <c r="F4" s="1"/>
      <c r="G4" s="1"/>
      <c r="H4" s="1"/>
      <c r="I4" s="1"/>
      <c r="J4" s="1"/>
      <c r="K4" s="1"/>
      <c r="L4" s="1"/>
    </row>
    <row r="5" spans="1:12">
      <c r="A5" s="238"/>
      <c r="B5" s="238"/>
      <c r="C5" s="238"/>
      <c r="D5" s="238"/>
      <c r="E5" s="238"/>
      <c r="F5" s="1"/>
      <c r="G5" s="1"/>
      <c r="H5" s="1"/>
      <c r="I5" s="1"/>
      <c r="J5" s="1"/>
      <c r="K5" s="1"/>
      <c r="L5" s="1"/>
    </row>
    <row r="6" spans="1:12">
      <c r="A6" s="238"/>
      <c r="B6" s="238"/>
      <c r="C6" s="238"/>
      <c r="D6" s="238"/>
      <c r="E6" s="238"/>
      <c r="F6" s="1"/>
      <c r="G6" s="1"/>
      <c r="H6" s="1"/>
      <c r="I6" s="1"/>
      <c r="J6" s="1"/>
      <c r="K6" s="1"/>
      <c r="L6" s="1"/>
    </row>
    <row r="7" spans="1:12">
      <c r="A7" s="238"/>
      <c r="B7" s="238"/>
      <c r="C7" s="238"/>
      <c r="D7" s="238"/>
      <c r="E7" s="238"/>
      <c r="F7" s="1"/>
      <c r="G7" s="1"/>
      <c r="H7" s="1"/>
      <c r="I7" s="1"/>
      <c r="J7" s="1"/>
      <c r="K7" s="1"/>
      <c r="L7" s="1"/>
    </row>
    <row r="8" spans="1:12" ht="26.25">
      <c r="A8" s="5" t="s">
        <v>0</v>
      </c>
      <c r="B8" s="5"/>
      <c r="C8" s="5"/>
      <c r="D8" s="5"/>
      <c r="E8" s="6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8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8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8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8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8"/>
      <c r="F13" s="1"/>
      <c r="G13" s="1"/>
      <c r="H13" s="1"/>
      <c r="I13" s="1"/>
      <c r="J13" s="1"/>
      <c r="K13" s="1"/>
      <c r="L13" s="1"/>
    </row>
    <row r="14" spans="1:12" ht="30">
      <c r="A14" s="1"/>
      <c r="B14" s="1"/>
      <c r="C14" s="1"/>
      <c r="D14" s="15"/>
      <c r="E14" s="15"/>
      <c r="F14" s="15"/>
      <c r="G14" s="15"/>
      <c r="H14" s="15"/>
      <c r="I14" s="15"/>
      <c r="J14" s="1"/>
      <c r="K14" s="1"/>
      <c r="L14" s="1"/>
    </row>
    <row r="15" spans="1:12" ht="50.25">
      <c r="A15" s="1"/>
      <c r="B15" s="1"/>
      <c r="C15" s="1"/>
      <c r="D15" s="258" t="s">
        <v>18</v>
      </c>
      <c r="E15" s="238"/>
      <c r="F15" s="238"/>
      <c r="G15" s="238"/>
      <c r="H15" s="238"/>
      <c r="I15" s="238"/>
      <c r="J15" s="1"/>
      <c r="K15" s="1"/>
      <c r="L15" s="1"/>
    </row>
    <row r="16" spans="1:12" ht="37.5">
      <c r="A16" s="1"/>
      <c r="B16" s="1"/>
      <c r="C16" s="1"/>
      <c r="D16" s="259" t="s">
        <v>564</v>
      </c>
      <c r="E16" s="238"/>
      <c r="F16" s="238"/>
      <c r="G16" s="238"/>
      <c r="H16" s="238"/>
      <c r="I16" s="238"/>
      <c r="J16" s="1"/>
      <c r="K16" s="1"/>
      <c r="L16" s="1"/>
    </row>
    <row r="17" spans="1:12" ht="37.5">
      <c r="A17" s="1"/>
      <c r="B17" s="1"/>
      <c r="C17" s="1"/>
      <c r="D17" s="260" t="s">
        <v>565</v>
      </c>
      <c r="E17" s="238"/>
      <c r="F17" s="238"/>
      <c r="G17" s="238"/>
      <c r="H17" s="238"/>
      <c r="I17" s="238"/>
      <c r="J17" s="1"/>
      <c r="K17" s="1"/>
      <c r="L17" s="1"/>
    </row>
    <row r="18" spans="1:12">
      <c r="A18" s="1"/>
      <c r="B18" s="1"/>
      <c r="C18" s="1"/>
      <c r="D18" s="1"/>
      <c r="E18" s="8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8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8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8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8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8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8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8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8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8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8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8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8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8"/>
      <c r="F31" s="1"/>
      <c r="G31" s="1"/>
      <c r="H31" s="1"/>
      <c r="I31" s="1"/>
      <c r="J31" s="20" t="s">
        <v>25</v>
      </c>
      <c r="K31" s="1"/>
      <c r="L31" s="1"/>
    </row>
    <row r="32" spans="1:12">
      <c r="A32" s="1"/>
      <c r="B32" s="1"/>
      <c r="C32" s="1"/>
      <c r="D32" s="1"/>
      <c r="E32" s="8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8"/>
      <c r="F33" s="1"/>
      <c r="G33" s="1"/>
      <c r="H33" s="1"/>
      <c r="I33" s="1"/>
      <c r="J33" s="20" t="s">
        <v>25</v>
      </c>
      <c r="K33" s="1"/>
      <c r="L33" s="1"/>
    </row>
    <row r="34" spans="1:12">
      <c r="A34" s="1"/>
      <c r="B34" s="1"/>
      <c r="C34" s="1"/>
      <c r="D34" s="1"/>
      <c r="E34" s="8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8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8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8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8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8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8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8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8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8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8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8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8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8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8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8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8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8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8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8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8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8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8"/>
      <c r="F57" s="1"/>
      <c r="G57" s="1"/>
      <c r="H57" s="1"/>
      <c r="I57" s="1"/>
      <c r="J57" s="1"/>
      <c r="K57" s="1"/>
      <c r="L57" s="1"/>
    </row>
    <row r="58" spans="1:12" ht="26.25">
      <c r="A58" s="1"/>
      <c r="B58" s="1"/>
      <c r="C58" s="1"/>
      <c r="D58" s="1"/>
      <c r="E58" s="8"/>
      <c r="F58" s="1"/>
      <c r="G58" s="1"/>
      <c r="H58" s="21"/>
      <c r="I58" s="243"/>
      <c r="J58" s="238"/>
      <c r="K58" s="238"/>
      <c r="L58" s="5"/>
    </row>
    <row r="59" spans="1:12">
      <c r="A59" s="1"/>
      <c r="B59" s="1"/>
      <c r="C59" s="1"/>
      <c r="D59" s="1"/>
      <c r="E59" s="8"/>
      <c r="F59" s="1"/>
      <c r="G59" s="1"/>
      <c r="H59" s="1"/>
      <c r="I59" s="244"/>
      <c r="J59" s="238"/>
      <c r="K59" s="238"/>
      <c r="L59" s="1"/>
    </row>
    <row r="60" spans="1:12">
      <c r="A60" s="1"/>
      <c r="B60" s="1"/>
      <c r="C60" s="1"/>
      <c r="D60" s="1"/>
      <c r="E60" s="8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8"/>
      <c r="F61" s="1"/>
      <c r="G61" s="1"/>
      <c r="H61" s="1"/>
      <c r="I61" s="1"/>
      <c r="J61" s="1"/>
      <c r="K61" s="1"/>
      <c r="L61" s="1"/>
    </row>
    <row r="62" spans="1:12" ht="26.25">
      <c r="A62" s="1"/>
      <c r="B62" s="1"/>
      <c r="C62" s="1"/>
      <c r="D62" s="1"/>
      <c r="E62" s="8"/>
      <c r="F62" s="1"/>
      <c r="G62" s="1"/>
      <c r="H62" s="1"/>
      <c r="I62" s="243" t="s">
        <v>30</v>
      </c>
      <c r="J62" s="238"/>
      <c r="K62" s="238"/>
      <c r="L62" s="5"/>
    </row>
    <row r="63" spans="1:12" ht="26.25">
      <c r="A63" s="1"/>
      <c r="B63" s="1"/>
      <c r="C63" s="1"/>
      <c r="D63" s="1"/>
      <c r="E63" s="8"/>
      <c r="F63" s="1"/>
      <c r="G63" s="1"/>
      <c r="H63" s="1"/>
      <c r="I63" s="243" t="s">
        <v>27</v>
      </c>
      <c r="J63" s="238"/>
      <c r="K63" s="238"/>
      <c r="L63" s="5"/>
    </row>
    <row r="64" spans="1:12">
      <c r="A64" s="1"/>
      <c r="B64" s="1"/>
      <c r="C64" s="1"/>
      <c r="D64" s="1"/>
      <c r="E64" s="8"/>
      <c r="F64" s="1"/>
      <c r="G64" s="1"/>
      <c r="H64" s="1"/>
      <c r="I64" s="244"/>
      <c r="J64" s="238"/>
      <c r="K64" s="238"/>
      <c r="L64" s="1"/>
    </row>
    <row r="65" spans="1:12">
      <c r="A65" s="1"/>
      <c r="B65" s="1"/>
      <c r="C65" s="1"/>
      <c r="D65" s="1"/>
      <c r="E65" s="8"/>
      <c r="F65" s="1"/>
      <c r="G65" s="1"/>
      <c r="H65" s="1"/>
      <c r="I65" s="1"/>
      <c r="J65" s="1"/>
      <c r="K65" s="1"/>
      <c r="L65" s="1"/>
    </row>
    <row r="66" spans="1:12" ht="26.25">
      <c r="A66" s="245" t="s">
        <v>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</row>
    <row r="67" spans="1:12" ht="26.25">
      <c r="A67" s="246" t="s">
        <v>29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8"/>
    </row>
    <row r="68" spans="1:12" ht="60.75" customHeight="1">
      <c r="A68" s="23" t="s">
        <v>31</v>
      </c>
      <c r="B68" s="23" t="s">
        <v>32</v>
      </c>
      <c r="C68" s="23" t="s">
        <v>33</v>
      </c>
      <c r="D68" s="23" t="s">
        <v>34</v>
      </c>
      <c r="E68" s="23" t="s">
        <v>35</v>
      </c>
      <c r="F68" s="23" t="s">
        <v>36</v>
      </c>
      <c r="G68" s="23" t="s">
        <v>37</v>
      </c>
      <c r="H68" s="23" t="s">
        <v>38</v>
      </c>
      <c r="I68" s="23" t="s">
        <v>39</v>
      </c>
      <c r="J68" s="23" t="s">
        <v>40</v>
      </c>
      <c r="K68" s="25" t="s">
        <v>41</v>
      </c>
      <c r="L68" s="23" t="s">
        <v>553</v>
      </c>
    </row>
    <row r="69" spans="1:12" ht="93.75" customHeight="1">
      <c r="A69" s="29"/>
      <c r="B69" s="28"/>
      <c r="C69" s="29"/>
      <c r="D69" s="28" t="s">
        <v>574</v>
      </c>
      <c r="E69" s="29" t="e">
        <f>VLOOKUP(D69,'KHO TNJ'!$B$6:$C1060,2,FALSE)</f>
        <v>#N/A</v>
      </c>
      <c r="F69" s="29"/>
      <c r="G69" s="31" t="s">
        <v>53</v>
      </c>
      <c r="H69" s="37">
        <v>1</v>
      </c>
      <c r="I69" s="29"/>
      <c r="J69" s="32"/>
      <c r="K69" s="32"/>
      <c r="L69" s="33"/>
    </row>
    <row r="70" spans="1:12" ht="102" customHeight="1">
      <c r="A70" s="29"/>
      <c r="B70" s="28"/>
      <c r="C70" s="29"/>
      <c r="D70" s="28" t="s">
        <v>575</v>
      </c>
      <c r="E70" s="29" t="e">
        <f>VLOOKUP(D70,'KHO TNJ'!$B$6:$C1060,2,FALSE)</f>
        <v>#N/A</v>
      </c>
      <c r="F70" s="29"/>
      <c r="G70" s="31" t="s">
        <v>53</v>
      </c>
      <c r="H70" s="37">
        <v>1</v>
      </c>
      <c r="I70" s="29"/>
      <c r="J70" s="32"/>
      <c r="K70" s="32"/>
      <c r="L70" s="33"/>
    </row>
    <row r="71" spans="1:12" ht="102" customHeight="1">
      <c r="A71" s="29"/>
      <c r="B71" s="28"/>
      <c r="C71" s="29"/>
      <c r="D71" s="28" t="s">
        <v>576</v>
      </c>
      <c r="E71" s="29" t="e">
        <f>VLOOKUP(D71,'KHO TNJ'!$B$6:$C1060,2,FALSE)</f>
        <v>#N/A</v>
      </c>
      <c r="F71" s="29"/>
      <c r="G71" s="31" t="s">
        <v>53</v>
      </c>
      <c r="H71" s="37">
        <v>1</v>
      </c>
      <c r="I71" s="29"/>
      <c r="J71" s="32"/>
      <c r="K71" s="32"/>
      <c r="L71" s="33"/>
    </row>
    <row r="72" spans="1:12" ht="102" customHeight="1">
      <c r="A72" s="29"/>
      <c r="B72" s="28"/>
      <c r="C72" s="29"/>
      <c r="D72" s="28" t="s">
        <v>577</v>
      </c>
      <c r="E72" s="29" t="e">
        <f>VLOOKUP(D72,'KHO TNJ'!$B$6:$C1060,2,FALSE)</f>
        <v>#N/A</v>
      </c>
      <c r="F72" s="29"/>
      <c r="G72" s="31" t="s">
        <v>53</v>
      </c>
      <c r="H72" s="37">
        <v>1</v>
      </c>
      <c r="I72" s="29"/>
      <c r="J72" s="32"/>
      <c r="K72" s="32"/>
      <c r="L72" s="33"/>
    </row>
    <row r="73" spans="1:12" ht="102" customHeight="1">
      <c r="A73" s="29"/>
      <c r="B73" s="28"/>
      <c r="C73" s="29"/>
      <c r="D73" s="28" t="s">
        <v>578</v>
      </c>
      <c r="E73" s="29" t="e">
        <f>VLOOKUP(D73,'KHO TNJ'!$B$6:$C1060,2,FALSE)</f>
        <v>#N/A</v>
      </c>
      <c r="F73" s="29"/>
      <c r="G73" s="31" t="s">
        <v>53</v>
      </c>
      <c r="H73" s="37">
        <v>1</v>
      </c>
      <c r="I73" s="29"/>
      <c r="J73" s="32"/>
      <c r="K73" s="32"/>
      <c r="L73" s="33"/>
    </row>
    <row r="74" spans="1:12" ht="102" customHeight="1">
      <c r="A74" s="29"/>
      <c r="B74" s="28"/>
      <c r="C74" s="29"/>
      <c r="D74" s="28" t="s">
        <v>579</v>
      </c>
      <c r="E74" s="29" t="e">
        <f>VLOOKUP(D74,'KHO TNJ'!$B$6:$C1060,2,FALSE)</f>
        <v>#N/A</v>
      </c>
      <c r="F74" s="29"/>
      <c r="G74" s="31" t="s">
        <v>53</v>
      </c>
      <c r="H74" s="37">
        <v>1</v>
      </c>
      <c r="I74" s="29"/>
      <c r="J74" s="32"/>
      <c r="K74" s="32"/>
      <c r="L74" s="33"/>
    </row>
    <row r="75" spans="1:12" ht="102" customHeight="1">
      <c r="A75" s="29"/>
      <c r="B75" s="28"/>
      <c r="C75" s="29"/>
      <c r="D75" s="28" t="s">
        <v>580</v>
      </c>
      <c r="E75" s="29" t="str">
        <f>VLOOKUP(D75,'KHO TNJ'!$B$6:$C1060,2,FALSE)</f>
        <v>CX1NOA0513</v>
      </c>
      <c r="F75" s="29"/>
      <c r="G75" s="31" t="s">
        <v>581</v>
      </c>
      <c r="H75" s="37">
        <v>2.5999999999999999E-2</v>
      </c>
      <c r="I75" s="29"/>
      <c r="J75" s="32"/>
      <c r="K75" s="32">
        <f t="shared" ref="K75:K77" si="0">H75*14*1.05</f>
        <v>0.38219999999999998</v>
      </c>
      <c r="L75" s="33">
        <v>0.35</v>
      </c>
    </row>
    <row r="76" spans="1:12" ht="102" customHeight="1">
      <c r="A76" s="29"/>
      <c r="B76" s="28"/>
      <c r="C76" s="29"/>
      <c r="D76" s="28" t="s">
        <v>582</v>
      </c>
      <c r="E76" s="29" t="str">
        <f>VLOOKUP(D76,'KHO TNJ'!$B$6:$C1060,2,FALSE)</f>
        <v>CX1NOA0452</v>
      </c>
      <c r="F76" s="29"/>
      <c r="G76" s="31" t="s">
        <v>53</v>
      </c>
      <c r="H76" s="37">
        <v>2</v>
      </c>
      <c r="I76" s="29"/>
      <c r="J76" s="32"/>
      <c r="K76" s="32">
        <f t="shared" si="0"/>
        <v>29.400000000000002</v>
      </c>
      <c r="L76" s="33">
        <v>28</v>
      </c>
    </row>
    <row r="77" spans="1:12" ht="102" customHeight="1">
      <c r="A77" s="29"/>
      <c r="B77" s="28"/>
      <c r="C77" s="29" t="s">
        <v>583</v>
      </c>
      <c r="D77" s="28" t="s">
        <v>584</v>
      </c>
      <c r="E77" s="29" t="s">
        <v>585</v>
      </c>
      <c r="F77" s="29"/>
      <c r="G77" s="31" t="s">
        <v>53</v>
      </c>
      <c r="H77" s="51">
        <v>7</v>
      </c>
      <c r="I77" s="29"/>
      <c r="J77" s="32"/>
      <c r="K77" s="134">
        <f t="shared" si="0"/>
        <v>102.9</v>
      </c>
      <c r="L77" s="33">
        <f>55+3</f>
        <v>58</v>
      </c>
    </row>
    <row r="78" spans="1:12" ht="102" customHeight="1">
      <c r="A78" s="29"/>
      <c r="B78" s="28"/>
      <c r="C78" s="29"/>
      <c r="D78" s="28" t="s">
        <v>586</v>
      </c>
      <c r="E78" s="29" t="s">
        <v>587</v>
      </c>
      <c r="F78" s="29"/>
      <c r="G78" s="31"/>
      <c r="H78" s="51"/>
      <c r="I78" s="29"/>
      <c r="J78" s="32"/>
      <c r="K78" s="134"/>
      <c r="L78" s="33">
        <v>41</v>
      </c>
    </row>
    <row r="79" spans="1:12" ht="102" customHeight="1">
      <c r="A79" s="29"/>
      <c r="B79" s="28"/>
      <c r="C79" s="29"/>
      <c r="D79" s="28" t="s">
        <v>158</v>
      </c>
      <c r="E79" s="29" t="str">
        <f>VLOOKUP(D79,'KHO TNJ'!$B$6:$C1060,2,FALSE)</f>
        <v>CX1NOA0081</v>
      </c>
      <c r="F79" s="29"/>
      <c r="G79" s="31" t="s">
        <v>53</v>
      </c>
      <c r="H79" s="37">
        <v>7</v>
      </c>
      <c r="I79" s="29"/>
      <c r="J79" s="32"/>
      <c r="K79" s="32">
        <f t="shared" ref="K79:K89" si="1">H79*14*1.05</f>
        <v>102.9</v>
      </c>
      <c r="L79" s="33">
        <v>88</v>
      </c>
    </row>
    <row r="80" spans="1:12" ht="102" customHeight="1">
      <c r="A80" s="29"/>
      <c r="B80" s="28"/>
      <c r="C80" s="29"/>
      <c r="D80" s="28" t="s">
        <v>180</v>
      </c>
      <c r="E80" s="29" t="str">
        <f>VLOOKUP(D80,'KHO TNJ'!$B$6:$C1060,2,FALSE)</f>
        <v>CX1NOA0278</v>
      </c>
      <c r="F80" s="29"/>
      <c r="G80" s="31" t="s">
        <v>53</v>
      </c>
      <c r="H80" s="37">
        <v>14</v>
      </c>
      <c r="I80" s="29"/>
      <c r="J80" s="32"/>
      <c r="K80" s="32">
        <f t="shared" si="1"/>
        <v>205.8</v>
      </c>
      <c r="L80" s="33">
        <v>182.7</v>
      </c>
    </row>
    <row r="81" spans="1:12" ht="102" customHeight="1">
      <c r="A81" s="29"/>
      <c r="B81" s="28"/>
      <c r="C81" s="29"/>
      <c r="D81" s="28"/>
      <c r="E81" s="29"/>
      <c r="F81" s="29"/>
      <c r="G81" s="31"/>
      <c r="H81" s="37"/>
      <c r="I81" s="29"/>
      <c r="J81" s="32"/>
      <c r="K81" s="32">
        <f t="shared" si="1"/>
        <v>0</v>
      </c>
      <c r="L81" s="33"/>
    </row>
    <row r="82" spans="1:12" ht="102" customHeight="1">
      <c r="A82" s="29"/>
      <c r="B82" s="28"/>
      <c r="C82" s="29"/>
      <c r="D82" s="28" t="s">
        <v>588</v>
      </c>
      <c r="E82" s="29" t="str">
        <f>VLOOKUP(D82,'KHO TNJ'!$B$6:$C1060,2,FALSE)</f>
        <v>CX1NOA0685</v>
      </c>
      <c r="F82" s="29"/>
      <c r="G82" s="31" t="s">
        <v>581</v>
      </c>
      <c r="H82" s="37">
        <v>0.08</v>
      </c>
      <c r="I82" s="29"/>
      <c r="J82" s="32"/>
      <c r="K82" s="32">
        <f t="shared" si="1"/>
        <v>1.1760000000000002</v>
      </c>
      <c r="L82" s="33">
        <v>1.08</v>
      </c>
    </row>
    <row r="83" spans="1:12" ht="102" customHeight="1">
      <c r="A83" s="29"/>
      <c r="B83" s="28"/>
      <c r="C83" s="29"/>
      <c r="D83" s="28" t="s">
        <v>589</v>
      </c>
      <c r="E83" s="29" t="e">
        <f>VLOOKUP(D83,'KHO TNJ'!$B$6:$C1060,2,FALSE)</f>
        <v>#N/A</v>
      </c>
      <c r="F83" s="29"/>
      <c r="G83" s="31" t="s">
        <v>53</v>
      </c>
      <c r="H83" s="37">
        <v>1</v>
      </c>
      <c r="I83" s="29"/>
      <c r="J83" s="32"/>
      <c r="K83" s="32">
        <f t="shared" si="1"/>
        <v>14.700000000000001</v>
      </c>
      <c r="L83" s="33"/>
    </row>
    <row r="84" spans="1:12" ht="102" customHeight="1">
      <c r="A84" s="29"/>
      <c r="B84" s="28"/>
      <c r="C84" s="29"/>
      <c r="D84" s="28" t="s">
        <v>590</v>
      </c>
      <c r="E84" s="29" t="e">
        <f>VLOOKUP(D84,'KHO TNJ'!$B$6:$C1060,2,FALSE)</f>
        <v>#N/A</v>
      </c>
      <c r="F84" s="29"/>
      <c r="G84" s="31" t="s">
        <v>53</v>
      </c>
      <c r="H84" s="37">
        <v>1</v>
      </c>
      <c r="I84" s="29"/>
      <c r="J84" s="32"/>
      <c r="K84" s="32">
        <f t="shared" si="1"/>
        <v>14.700000000000001</v>
      </c>
      <c r="L84" s="33"/>
    </row>
    <row r="85" spans="1:12" ht="102" customHeight="1">
      <c r="A85" s="29"/>
      <c r="B85" s="28"/>
      <c r="C85" s="29"/>
      <c r="D85" s="28" t="s">
        <v>161</v>
      </c>
      <c r="E85" s="29" t="str">
        <f>VLOOKUP(D85,'KHO TNJ'!$B$6:$C1060,2,FALSE)</f>
        <v>CX1NOA0079</v>
      </c>
      <c r="F85" s="29"/>
      <c r="G85" s="31" t="s">
        <v>53</v>
      </c>
      <c r="H85" s="37">
        <v>4</v>
      </c>
      <c r="I85" s="29"/>
      <c r="J85" s="32"/>
      <c r="K85" s="32">
        <f t="shared" si="1"/>
        <v>58.800000000000004</v>
      </c>
      <c r="L85" s="33">
        <v>56</v>
      </c>
    </row>
    <row r="86" spans="1:12" ht="81" customHeight="1">
      <c r="A86" s="28"/>
      <c r="B86" s="28"/>
      <c r="C86" s="28" t="s">
        <v>591</v>
      </c>
      <c r="D86" s="28" t="s">
        <v>592</v>
      </c>
      <c r="E86" s="29" t="str">
        <f>VLOOKUP(D86,'KHO TNJ'!$B$6:$C1060,2,FALSE)</f>
        <v>CX1NOA0680</v>
      </c>
      <c r="F86" s="28"/>
      <c r="G86" s="31" t="s">
        <v>53</v>
      </c>
      <c r="H86" s="37">
        <v>8</v>
      </c>
      <c r="I86" s="29"/>
      <c r="J86" s="32"/>
      <c r="K86" s="32">
        <f t="shared" si="1"/>
        <v>117.60000000000001</v>
      </c>
      <c r="L86" s="133">
        <f>131.4-96.2</f>
        <v>35.200000000000003</v>
      </c>
    </row>
    <row r="87" spans="1:12" ht="77.25" customHeight="1">
      <c r="A87" s="28"/>
      <c r="B87" s="28"/>
      <c r="C87" s="28"/>
      <c r="D87" s="28" t="s">
        <v>593</v>
      </c>
      <c r="E87" s="29" t="e">
        <f>VLOOKUP(D87,'KHO TNJ'!$B$6:$C1060,2,FALSE)</f>
        <v>#N/A</v>
      </c>
      <c r="F87" s="28"/>
      <c r="G87" s="31" t="s">
        <v>53</v>
      </c>
      <c r="H87" s="37">
        <v>1</v>
      </c>
      <c r="I87" s="29"/>
      <c r="J87" s="32"/>
      <c r="K87" s="32">
        <f t="shared" si="1"/>
        <v>14.700000000000001</v>
      </c>
      <c r="L87" s="33"/>
    </row>
    <row r="88" spans="1:12" ht="97.5" customHeight="1">
      <c r="A88" s="28"/>
      <c r="B88" s="28"/>
      <c r="C88" s="28"/>
      <c r="D88" s="28" t="s">
        <v>594</v>
      </c>
      <c r="E88" s="29" t="e">
        <f>VLOOKUP(D88,'KHO TNJ'!$B$6:$C1060,2,FALSE)</f>
        <v>#N/A</v>
      </c>
      <c r="F88" s="28"/>
      <c r="G88" s="31" t="s">
        <v>53</v>
      </c>
      <c r="H88" s="37">
        <v>1</v>
      </c>
      <c r="I88" s="29"/>
      <c r="J88" s="32"/>
      <c r="K88" s="32">
        <f t="shared" si="1"/>
        <v>14.700000000000001</v>
      </c>
      <c r="L88" s="33"/>
    </row>
    <row r="89" spans="1:12" ht="144.75" customHeight="1">
      <c r="A89" s="28"/>
      <c r="B89" s="28"/>
      <c r="C89" s="28"/>
      <c r="D89" s="135" t="s">
        <v>595</v>
      </c>
      <c r="E89" s="136" t="str">
        <f>VLOOKUP(D89,'KHO TNJ'!$B$6:$C1060,2,FALSE)</f>
        <v>CX1NOA0305</v>
      </c>
      <c r="F89" s="28"/>
      <c r="G89" s="31" t="s">
        <v>53</v>
      </c>
      <c r="H89" s="137">
        <v>2</v>
      </c>
      <c r="I89" s="29"/>
      <c r="J89" s="32"/>
      <c r="K89" s="138">
        <f t="shared" si="1"/>
        <v>29.400000000000002</v>
      </c>
      <c r="L89" s="139">
        <v>16</v>
      </c>
    </row>
    <row r="90" spans="1:12" ht="103.5" customHeight="1">
      <c r="A90" s="28"/>
      <c r="B90" s="28"/>
      <c r="C90" s="28"/>
      <c r="D90" s="135" t="s">
        <v>598</v>
      </c>
      <c r="E90" s="136" t="str">
        <f>VLOOKUP(D90,'KHO TNJ'!$B$6:$C1060,2,FALSE)</f>
        <v>CX1NOA0688</v>
      </c>
      <c r="F90" s="28"/>
      <c r="G90" s="31"/>
      <c r="H90" s="140"/>
      <c r="I90" s="29"/>
      <c r="J90" s="32"/>
      <c r="K90" s="141"/>
      <c r="L90" s="139">
        <v>12</v>
      </c>
    </row>
    <row r="91" spans="1:12" ht="103.5" customHeight="1">
      <c r="A91" s="28"/>
      <c r="B91" s="28"/>
      <c r="C91" s="28" t="s">
        <v>601</v>
      </c>
      <c r="D91" s="28" t="s">
        <v>265</v>
      </c>
      <c r="E91" s="29" t="str">
        <f>VLOOKUP(D91,'KHO TNJ'!$B$6:$C1060,2,FALSE)</f>
        <v>CX1NOA0402</v>
      </c>
      <c r="F91" s="28"/>
      <c r="G91" s="31" t="s">
        <v>581</v>
      </c>
      <c r="H91" s="37">
        <v>0.26200000000000001</v>
      </c>
      <c r="I91" s="29"/>
      <c r="J91" s="32"/>
      <c r="K91" s="32">
        <f>H91*14*1.05</f>
        <v>3.8514000000000004</v>
      </c>
      <c r="L91" s="142">
        <v>3.89</v>
      </c>
    </row>
    <row r="92" spans="1:12" ht="103.5" customHeight="1">
      <c r="A92" s="28"/>
      <c r="B92" s="28" t="s">
        <v>603</v>
      </c>
      <c r="C92" s="28" t="s">
        <v>604</v>
      </c>
      <c r="D92" s="28" t="s">
        <v>548</v>
      </c>
      <c r="E92" s="29" t="str">
        <f>VLOOKUP(D92,'KHO TNJ'!$B$6:$C1060,2,FALSE)</f>
        <v>CX1NOA0309</v>
      </c>
      <c r="F92" s="28"/>
      <c r="G92" s="31" t="s">
        <v>53</v>
      </c>
      <c r="H92" s="37">
        <v>2</v>
      </c>
      <c r="I92" s="29"/>
      <c r="J92" s="32"/>
      <c r="K92" s="32">
        <f>H92*8*1.05</f>
        <v>16.8</v>
      </c>
      <c r="L92" s="33">
        <f>18-2</f>
        <v>16</v>
      </c>
    </row>
    <row r="93" spans="1:12" ht="109.5" customHeight="1">
      <c r="A93" s="28"/>
      <c r="B93" s="28"/>
      <c r="C93" s="28"/>
      <c r="D93" s="28"/>
      <c r="E93" s="29"/>
      <c r="F93" s="28"/>
      <c r="G93" s="31" t="s">
        <v>53</v>
      </c>
      <c r="H93" s="37"/>
      <c r="I93" s="29"/>
      <c r="J93" s="32"/>
      <c r="K93" s="32">
        <f t="shared" ref="K93:K94" si="2">H93*14*1.05</f>
        <v>0</v>
      </c>
      <c r="L93" s="33"/>
    </row>
    <row r="94" spans="1:12" ht="109.5" customHeight="1">
      <c r="A94" s="28"/>
      <c r="B94" s="28" t="s">
        <v>608</v>
      </c>
      <c r="C94" s="28" t="s">
        <v>609</v>
      </c>
      <c r="D94" s="28" t="s">
        <v>611</v>
      </c>
      <c r="E94" s="29" t="str">
        <f>VLOOKUP(D94,'KHO TNJ'!$B$6:$C1060,2,FALSE)</f>
        <v>CX1NOA0689</v>
      </c>
      <c r="F94" s="28"/>
      <c r="G94" s="31"/>
      <c r="H94" s="37">
        <v>0</v>
      </c>
      <c r="I94" s="29"/>
      <c r="J94" s="32"/>
      <c r="K94" s="32">
        <f t="shared" si="2"/>
        <v>0</v>
      </c>
      <c r="L94" s="143">
        <f>12-12</f>
        <v>0</v>
      </c>
    </row>
    <row r="95" spans="1:12" ht="109.5" customHeight="1">
      <c r="A95" s="28"/>
      <c r="B95" s="28" t="s">
        <v>613</v>
      </c>
      <c r="C95" s="28" t="s">
        <v>614</v>
      </c>
      <c r="D95" s="28" t="s">
        <v>563</v>
      </c>
      <c r="E95" s="29" t="str">
        <f>VLOOKUP(D95,'KHO TNJ'!$B$6:$C1060,2,FALSE)</f>
        <v>CX1NOA0644</v>
      </c>
      <c r="F95" s="28"/>
      <c r="G95" s="31"/>
      <c r="H95" s="37">
        <v>2</v>
      </c>
      <c r="I95" s="29"/>
      <c r="J95" s="32"/>
      <c r="K95" s="32">
        <f>H95*6*1.05</f>
        <v>12.600000000000001</v>
      </c>
      <c r="L95" s="33">
        <v>12</v>
      </c>
    </row>
    <row r="96" spans="1:12" ht="109.5" customHeight="1">
      <c r="A96" s="28"/>
      <c r="B96" s="28"/>
      <c r="C96" s="28"/>
      <c r="D96" s="28"/>
      <c r="E96" s="29"/>
      <c r="F96" s="28"/>
      <c r="G96" s="31"/>
      <c r="H96" s="127"/>
      <c r="I96" s="29"/>
      <c r="J96" s="32"/>
      <c r="K96" s="32">
        <f>H96*14*1.05</f>
        <v>0</v>
      </c>
      <c r="L96" s="33"/>
    </row>
    <row r="97" spans="1:12" ht="109.5" customHeight="1">
      <c r="A97" s="28"/>
      <c r="B97" s="28"/>
      <c r="C97" s="28"/>
      <c r="D97" s="43"/>
      <c r="E97" s="29"/>
      <c r="F97" s="28"/>
      <c r="G97" s="31"/>
      <c r="H97" s="127"/>
      <c r="I97" s="29"/>
      <c r="J97" s="32"/>
      <c r="K97" s="32"/>
      <c r="L97" s="133"/>
    </row>
    <row r="98" spans="1:12" ht="109.5" customHeight="1">
      <c r="A98" s="28"/>
      <c r="B98" s="28"/>
      <c r="C98" s="28"/>
      <c r="D98" s="43"/>
      <c r="E98" s="29"/>
      <c r="F98" s="28"/>
      <c r="G98" s="31"/>
      <c r="H98" s="127"/>
      <c r="I98" s="29"/>
      <c r="J98" s="32"/>
      <c r="K98" s="32"/>
      <c r="L98" s="33"/>
    </row>
    <row r="99" spans="1:12" ht="109.5" customHeight="1">
      <c r="A99" s="28"/>
      <c r="B99" s="28"/>
      <c r="C99" s="28"/>
      <c r="D99" s="28"/>
      <c r="E99" s="29"/>
      <c r="F99" s="28"/>
      <c r="G99" s="31"/>
      <c r="H99" s="127"/>
      <c r="I99" s="29"/>
      <c r="J99" s="32"/>
      <c r="K99" s="32"/>
      <c r="L99" s="33"/>
    </row>
    <row r="100" spans="1:12" ht="115.5" customHeight="1">
      <c r="A100" s="28"/>
      <c r="B100" s="28"/>
      <c r="C100" s="28"/>
      <c r="D100" s="28"/>
      <c r="E100" s="29"/>
      <c r="F100" s="28"/>
      <c r="G100" s="31"/>
      <c r="H100" s="127"/>
      <c r="I100" s="29"/>
      <c r="J100" s="32"/>
      <c r="K100" s="32"/>
      <c r="L100" s="33"/>
    </row>
    <row r="101" spans="1:12" ht="116.25" customHeight="1">
      <c r="A101" s="28"/>
      <c r="B101" s="28"/>
      <c r="C101" s="28"/>
      <c r="D101" s="28"/>
      <c r="E101" s="29"/>
      <c r="F101" s="28"/>
      <c r="G101" s="31"/>
      <c r="H101" s="127"/>
      <c r="I101" s="29"/>
      <c r="J101" s="32"/>
      <c r="K101" s="32"/>
      <c r="L101" s="33"/>
    </row>
    <row r="102" spans="1:12" ht="116.25" customHeight="1">
      <c r="A102" s="28"/>
      <c r="B102" s="28"/>
      <c r="C102" s="28"/>
      <c r="D102" s="43"/>
      <c r="E102" s="29"/>
      <c r="F102" s="28"/>
      <c r="G102" s="31"/>
      <c r="H102" s="127"/>
      <c r="I102" s="29"/>
      <c r="J102" s="32"/>
      <c r="K102" s="32"/>
      <c r="L102" s="33"/>
    </row>
    <row r="103" spans="1:12" ht="112.5" customHeight="1">
      <c r="A103" s="28"/>
      <c r="B103" s="28"/>
      <c r="C103" s="28"/>
      <c r="D103" s="43"/>
      <c r="E103" s="29"/>
      <c r="F103" s="28"/>
      <c r="G103" s="31"/>
      <c r="H103" s="127"/>
      <c r="I103" s="29"/>
      <c r="J103" s="32"/>
      <c r="K103" s="32"/>
      <c r="L103" s="33"/>
    </row>
    <row r="104" spans="1:12" ht="112.5" customHeight="1">
      <c r="A104" s="28"/>
      <c r="B104" s="28"/>
      <c r="C104" s="28"/>
      <c r="D104" s="28"/>
      <c r="E104" s="29"/>
      <c r="F104" s="28"/>
      <c r="G104" s="31"/>
      <c r="H104" s="127"/>
      <c r="I104" s="29"/>
      <c r="J104" s="32"/>
      <c r="K104" s="32"/>
      <c r="L104" s="33"/>
    </row>
    <row r="105" spans="1:12" ht="112.5" customHeight="1">
      <c r="A105" s="28"/>
      <c r="B105" s="28"/>
      <c r="C105" s="28"/>
      <c r="D105" s="28"/>
      <c r="E105" s="29"/>
      <c r="F105" s="28"/>
      <c r="G105" s="31"/>
      <c r="H105" s="127"/>
      <c r="I105" s="29"/>
      <c r="J105" s="32"/>
      <c r="K105" s="32"/>
      <c r="L105" s="33"/>
    </row>
    <row r="106" spans="1:12" ht="113.25" customHeight="1">
      <c r="A106" s="28"/>
      <c r="B106" s="28"/>
      <c r="C106" s="28"/>
      <c r="D106" s="43"/>
      <c r="E106" s="29"/>
      <c r="F106" s="28"/>
      <c r="G106" s="31"/>
      <c r="H106" s="127"/>
      <c r="I106" s="29"/>
      <c r="J106" s="32"/>
      <c r="K106" s="32"/>
      <c r="L106" s="33"/>
    </row>
    <row r="107" spans="1:12" ht="96" customHeight="1">
      <c r="A107" s="28"/>
      <c r="B107" s="28"/>
      <c r="C107" s="28"/>
      <c r="D107" s="43"/>
      <c r="E107" s="29"/>
      <c r="F107" s="28"/>
      <c r="G107" s="31"/>
      <c r="H107" s="127"/>
      <c r="I107" s="29"/>
      <c r="J107" s="32"/>
      <c r="K107" s="32"/>
      <c r="L107" s="33"/>
    </row>
    <row r="108" spans="1:12" ht="96" customHeight="1">
      <c r="A108" s="28"/>
      <c r="B108" s="28"/>
      <c r="C108" s="28"/>
      <c r="D108" s="28"/>
      <c r="E108" s="29"/>
      <c r="F108" s="28"/>
      <c r="G108" s="31"/>
      <c r="H108" s="127"/>
      <c r="I108" s="29"/>
      <c r="J108" s="32"/>
      <c r="K108" s="32"/>
      <c r="L108" s="33"/>
    </row>
    <row r="109" spans="1:12" ht="101.25" customHeight="1">
      <c r="A109" s="28"/>
      <c r="B109" s="28"/>
      <c r="C109" s="28"/>
      <c r="D109" s="28"/>
      <c r="E109" s="29"/>
      <c r="F109" s="28"/>
      <c r="G109" s="31"/>
      <c r="H109" s="127"/>
      <c r="I109" s="29"/>
      <c r="J109" s="32"/>
      <c r="K109" s="32"/>
      <c r="L109" s="33"/>
    </row>
    <row r="110" spans="1:12" ht="123.75" customHeight="1">
      <c r="A110" s="28"/>
      <c r="B110" s="28"/>
      <c r="C110" s="28"/>
      <c r="D110" s="28"/>
      <c r="E110" s="29"/>
      <c r="F110" s="28"/>
      <c r="G110" s="31"/>
      <c r="H110" s="127"/>
      <c r="I110" s="29"/>
      <c r="J110" s="32"/>
      <c r="K110" s="32"/>
      <c r="L110" s="33"/>
    </row>
    <row r="111" spans="1:12" ht="105" customHeight="1">
      <c r="A111" s="28"/>
      <c r="B111" s="28"/>
      <c r="C111" s="28"/>
      <c r="D111" s="28"/>
      <c r="E111" s="29"/>
      <c r="F111" s="28"/>
      <c r="G111" s="31"/>
      <c r="H111" s="127"/>
      <c r="I111" s="29"/>
      <c r="J111" s="32"/>
      <c r="K111" s="32"/>
      <c r="L111" s="33"/>
    </row>
    <row r="112" spans="1:12" ht="111.75" customHeight="1">
      <c r="A112" s="28"/>
      <c r="B112" s="28"/>
      <c r="C112" s="28"/>
      <c r="D112" s="28"/>
      <c r="E112" s="29"/>
      <c r="F112" s="28"/>
      <c r="G112" s="31"/>
      <c r="H112" s="127"/>
      <c r="I112" s="29"/>
      <c r="J112" s="32"/>
      <c r="K112" s="32"/>
      <c r="L112" s="33"/>
    </row>
    <row r="113" spans="1:12" ht="111.75" customHeight="1">
      <c r="A113" s="28"/>
      <c r="B113" s="28"/>
      <c r="C113" s="28"/>
      <c r="D113" s="28"/>
      <c r="E113" s="29"/>
      <c r="F113" s="28"/>
      <c r="G113" s="31"/>
      <c r="H113" s="127"/>
      <c r="I113" s="29"/>
      <c r="J113" s="32"/>
      <c r="K113" s="32"/>
      <c r="L113" s="33"/>
    </row>
    <row r="114" spans="1:12" ht="111.75" customHeight="1">
      <c r="A114" s="28"/>
      <c r="B114" s="28"/>
      <c r="C114" s="28"/>
      <c r="D114" s="28"/>
      <c r="E114" s="29"/>
      <c r="F114" s="28"/>
      <c r="G114" s="31"/>
      <c r="H114" s="127"/>
      <c r="I114" s="29"/>
      <c r="J114" s="32"/>
      <c r="K114" s="32"/>
      <c r="L114" s="33"/>
    </row>
    <row r="115" spans="1:12" ht="127.5" customHeight="1">
      <c r="A115" s="28"/>
      <c r="B115" s="28"/>
      <c r="C115" s="28"/>
      <c r="D115" s="28"/>
      <c r="E115" s="29"/>
      <c r="F115" s="28"/>
      <c r="G115" s="31"/>
      <c r="H115" s="127"/>
      <c r="I115" s="29"/>
      <c r="J115" s="32"/>
      <c r="K115" s="32"/>
      <c r="L115" s="33"/>
    </row>
    <row r="116" spans="1:12" ht="100.5" customHeight="1">
      <c r="A116" s="28"/>
      <c r="B116" s="28"/>
      <c r="C116" s="28"/>
      <c r="D116" s="28"/>
      <c r="E116" s="29"/>
      <c r="F116" s="28"/>
      <c r="G116" s="31"/>
      <c r="H116" s="127"/>
      <c r="I116" s="29"/>
      <c r="J116" s="32"/>
      <c r="K116" s="32"/>
      <c r="L116" s="33"/>
    </row>
    <row r="117" spans="1:12" ht="123" customHeight="1">
      <c r="A117" s="28"/>
      <c r="B117" s="28"/>
      <c r="C117" s="28"/>
      <c r="D117" s="28"/>
      <c r="E117" s="29"/>
      <c r="F117" s="28"/>
      <c r="G117" s="31"/>
      <c r="H117" s="37"/>
      <c r="I117" s="29"/>
      <c r="J117" s="32"/>
      <c r="K117" s="32"/>
      <c r="L117" s="33"/>
    </row>
    <row r="118" spans="1:12" ht="123" customHeight="1">
      <c r="A118" s="28"/>
      <c r="B118" s="28"/>
      <c r="C118" s="28"/>
      <c r="D118" s="28"/>
      <c r="E118" s="29"/>
      <c r="F118" s="28"/>
      <c r="G118" s="31"/>
      <c r="H118" s="127"/>
      <c r="I118" s="29"/>
      <c r="J118" s="32"/>
      <c r="K118" s="32"/>
      <c r="L118" s="33"/>
    </row>
    <row r="119" spans="1:12" ht="123" customHeight="1">
      <c r="A119" s="28"/>
      <c r="B119" s="28"/>
      <c r="C119" s="28"/>
      <c r="D119" s="28"/>
      <c r="E119" s="29"/>
      <c r="F119" s="28"/>
      <c r="G119" s="31"/>
      <c r="H119" s="127"/>
      <c r="I119" s="29"/>
      <c r="J119" s="32"/>
      <c r="K119" s="32"/>
      <c r="L119" s="33"/>
    </row>
    <row r="120" spans="1:12" ht="123" customHeight="1">
      <c r="A120" s="28"/>
      <c r="B120" s="28"/>
      <c r="C120" s="28"/>
      <c r="D120" s="28"/>
      <c r="E120" s="29"/>
      <c r="F120" s="28"/>
      <c r="G120" s="31"/>
      <c r="H120" s="127"/>
      <c r="I120" s="29"/>
      <c r="J120" s="32"/>
      <c r="K120" s="32"/>
      <c r="L120" s="33"/>
    </row>
    <row r="121" spans="1:12" ht="123" customHeight="1">
      <c r="A121" s="28"/>
      <c r="B121" s="28"/>
      <c r="C121" s="28"/>
      <c r="D121" s="28"/>
      <c r="E121" s="29"/>
      <c r="F121" s="28"/>
      <c r="G121" s="31"/>
      <c r="H121" s="127"/>
      <c r="I121" s="29"/>
      <c r="J121" s="32"/>
      <c r="K121" s="32"/>
      <c r="L121" s="33"/>
    </row>
    <row r="122" spans="1:12" ht="123" customHeight="1">
      <c r="A122" s="28"/>
      <c r="B122" s="28"/>
      <c r="C122" s="28"/>
      <c r="D122" s="28"/>
      <c r="E122" s="37"/>
      <c r="F122" s="28"/>
      <c r="G122" s="28"/>
      <c r="H122" s="29"/>
      <c r="I122" s="36"/>
      <c r="J122" s="29"/>
      <c r="K122" s="37"/>
      <c r="L122" s="38"/>
    </row>
    <row r="123" spans="1:12" ht="123" customHeight="1">
      <c r="A123" s="28"/>
      <c r="B123" s="28"/>
      <c r="C123" s="28"/>
      <c r="D123" s="28"/>
      <c r="E123" s="37"/>
      <c r="F123" s="28"/>
      <c r="G123" s="28"/>
      <c r="H123" s="29"/>
      <c r="I123" s="36"/>
      <c r="J123" s="29"/>
      <c r="K123" s="37"/>
      <c r="L123" s="38"/>
    </row>
    <row r="124" spans="1:12" ht="123" customHeight="1">
      <c r="A124" s="28"/>
      <c r="B124" s="28"/>
      <c r="C124" s="28"/>
      <c r="D124" s="28"/>
      <c r="E124" s="37"/>
      <c r="F124" s="28"/>
      <c r="G124" s="28"/>
      <c r="H124" s="29"/>
      <c r="I124" s="36"/>
      <c r="J124" s="29"/>
      <c r="K124" s="37"/>
      <c r="L124" s="38"/>
    </row>
    <row r="125" spans="1:12" ht="123" customHeight="1">
      <c r="A125" s="28"/>
      <c r="B125" s="28"/>
      <c r="C125" s="28"/>
      <c r="D125" s="28"/>
      <c r="E125" s="39"/>
      <c r="F125" s="28"/>
      <c r="G125" s="28"/>
      <c r="H125" s="29"/>
      <c r="I125" s="39"/>
      <c r="J125" s="29"/>
      <c r="K125" s="37"/>
      <c r="L125" s="38"/>
    </row>
    <row r="126" spans="1:12" ht="123" customHeight="1">
      <c r="A126" s="28"/>
      <c r="B126" s="28"/>
      <c r="C126" s="28"/>
      <c r="D126" s="28"/>
      <c r="E126" s="39"/>
      <c r="F126" s="28"/>
      <c r="G126" s="28"/>
      <c r="H126" s="29"/>
      <c r="I126" s="39"/>
      <c r="J126" s="29"/>
      <c r="K126" s="37"/>
      <c r="L126" s="38"/>
    </row>
    <row r="127" spans="1:12" ht="123" customHeight="1">
      <c r="A127" s="28"/>
      <c r="B127" s="28"/>
      <c r="C127" s="28"/>
      <c r="D127" s="28"/>
      <c r="E127" s="39"/>
      <c r="F127" s="28"/>
      <c r="G127" s="28"/>
      <c r="H127" s="29"/>
      <c r="I127" s="40"/>
      <c r="J127" s="29"/>
      <c r="K127" s="37"/>
      <c r="L127" s="38"/>
    </row>
    <row r="128" spans="1:12" ht="123" customHeight="1">
      <c r="A128" s="28"/>
      <c r="B128" s="28"/>
      <c r="C128" s="28"/>
      <c r="D128" s="28"/>
      <c r="E128" s="39"/>
      <c r="F128" s="28"/>
      <c r="G128" s="28"/>
      <c r="H128" s="29"/>
      <c r="I128" s="40"/>
      <c r="J128" s="29"/>
      <c r="K128" s="37"/>
      <c r="L128" s="38"/>
    </row>
    <row r="129" spans="1:12" ht="123" customHeight="1">
      <c r="A129" s="28"/>
      <c r="B129" s="28"/>
      <c r="C129" s="28"/>
      <c r="D129" s="28"/>
      <c r="E129" s="39"/>
      <c r="F129" s="28"/>
      <c r="G129" s="28"/>
      <c r="H129" s="29"/>
      <c r="I129" s="39"/>
      <c r="J129" s="29"/>
      <c r="K129" s="37"/>
      <c r="L129" s="38"/>
    </row>
    <row r="130" spans="1:12" ht="123" customHeight="1">
      <c r="A130" s="28"/>
      <c r="B130" s="28"/>
      <c r="C130" s="28"/>
      <c r="D130" s="28"/>
      <c r="E130" s="39"/>
      <c r="F130" s="28"/>
      <c r="G130" s="28"/>
      <c r="H130" s="29"/>
      <c r="I130" s="39"/>
      <c r="J130" s="29"/>
      <c r="K130" s="37"/>
      <c r="L130" s="38"/>
    </row>
    <row r="131" spans="1:12" ht="30" customHeight="1">
      <c r="A131" s="263" t="s">
        <v>215</v>
      </c>
      <c r="B131" s="233"/>
      <c r="C131" s="233"/>
      <c r="D131" s="233"/>
      <c r="E131" s="233"/>
      <c r="F131" s="233"/>
      <c r="G131" s="233"/>
      <c r="H131" s="233"/>
      <c r="I131" s="233"/>
      <c r="J131" s="233"/>
      <c r="K131" s="234"/>
      <c r="L131" s="47"/>
    </row>
    <row r="132" spans="1:12" ht="26.25">
      <c r="A132" s="254" t="s">
        <v>219</v>
      </c>
      <c r="B132" s="233"/>
      <c r="C132" s="233"/>
      <c r="D132" s="233"/>
      <c r="E132" s="233"/>
      <c r="F132" s="233"/>
      <c r="G132" s="233"/>
      <c r="H132" s="233"/>
      <c r="I132" s="233"/>
      <c r="J132" s="233"/>
      <c r="K132" s="234"/>
      <c r="L132" s="48"/>
    </row>
    <row r="133" spans="1:12" ht="25.5">
      <c r="A133" s="49"/>
      <c r="B133" s="50"/>
      <c r="C133" s="50"/>
      <c r="D133" s="50"/>
      <c r="E133" s="51"/>
      <c r="F133" s="50"/>
      <c r="G133" s="50"/>
      <c r="H133" s="50"/>
      <c r="I133" s="50"/>
      <c r="J133" s="50"/>
      <c r="K133" s="52"/>
      <c r="L133" s="50"/>
    </row>
    <row r="134" spans="1:12" ht="20.25">
      <c r="A134" s="261"/>
      <c r="B134" s="233"/>
      <c r="C134" s="233"/>
      <c r="D134" s="233"/>
      <c r="E134" s="233"/>
      <c r="F134" s="233"/>
      <c r="G134" s="233"/>
      <c r="H134" s="233"/>
      <c r="I134" s="233"/>
      <c r="J134" s="233"/>
      <c r="K134" s="234"/>
      <c r="L134" s="54"/>
    </row>
    <row r="135" spans="1:12" ht="99" customHeight="1">
      <c r="A135" s="264"/>
      <c r="B135" s="28"/>
      <c r="C135" s="28"/>
      <c r="D135" s="28"/>
      <c r="E135" s="39"/>
      <c r="F135" s="28"/>
      <c r="G135" s="28"/>
      <c r="H135" s="28"/>
      <c r="I135" s="40"/>
      <c r="J135" s="56"/>
      <c r="K135" s="57"/>
      <c r="L135" s="58"/>
    </row>
    <row r="136" spans="1:12" ht="99.75" customHeight="1">
      <c r="A136" s="250"/>
      <c r="B136" s="28"/>
      <c r="C136" s="28"/>
      <c r="D136" s="28"/>
      <c r="E136" s="39"/>
      <c r="F136" s="28"/>
      <c r="G136" s="28"/>
      <c r="H136" s="28"/>
      <c r="I136" s="40"/>
      <c r="J136" s="56"/>
      <c r="K136" s="57"/>
      <c r="L136" s="58"/>
    </row>
    <row r="137" spans="1:12" ht="99.75" customHeight="1">
      <c r="A137" s="250"/>
      <c r="B137" s="28"/>
      <c r="C137" s="28"/>
      <c r="D137" s="28"/>
      <c r="E137" s="39"/>
      <c r="F137" s="28"/>
      <c r="G137" s="28"/>
      <c r="H137" s="28"/>
      <c r="I137" s="40"/>
      <c r="J137" s="56"/>
      <c r="K137" s="57"/>
      <c r="L137" s="58"/>
    </row>
    <row r="138" spans="1:12" ht="96.75" customHeight="1">
      <c r="A138" s="250"/>
      <c r="B138" s="28"/>
      <c r="C138" s="28"/>
      <c r="D138" s="28"/>
      <c r="E138" s="39"/>
      <c r="F138" s="28"/>
      <c r="G138" s="28"/>
      <c r="H138" s="28"/>
      <c r="I138" s="40"/>
      <c r="J138" s="56"/>
      <c r="K138" s="57"/>
      <c r="L138" s="58"/>
    </row>
    <row r="139" spans="1:12" ht="89.25" customHeight="1">
      <c r="A139" s="250"/>
      <c r="B139" s="28"/>
      <c r="C139" s="28"/>
      <c r="D139" s="28"/>
      <c r="E139" s="39"/>
      <c r="F139" s="28"/>
      <c r="G139" s="28"/>
      <c r="H139" s="28"/>
      <c r="I139" s="40"/>
      <c r="J139" s="56"/>
      <c r="K139" s="57"/>
      <c r="L139" s="58"/>
    </row>
    <row r="140" spans="1:12" ht="71.25" customHeight="1">
      <c r="A140" s="250"/>
      <c r="B140" s="28"/>
      <c r="C140" s="61"/>
      <c r="D140" s="28"/>
      <c r="E140" s="39"/>
      <c r="F140" s="28"/>
      <c r="G140" s="28"/>
      <c r="H140" s="28"/>
      <c r="I140" s="40"/>
      <c r="J140" s="56"/>
      <c r="K140" s="57"/>
      <c r="L140" s="58"/>
    </row>
    <row r="141" spans="1:12" ht="128.25" customHeight="1">
      <c r="A141" s="250"/>
      <c r="B141" s="28"/>
      <c r="C141" s="28"/>
      <c r="D141" s="28"/>
      <c r="E141" s="39"/>
      <c r="F141" s="28"/>
      <c r="G141" s="28"/>
      <c r="H141" s="28"/>
      <c r="I141" s="40"/>
      <c r="J141" s="56"/>
      <c r="K141" s="57"/>
      <c r="L141" s="58"/>
    </row>
    <row r="142" spans="1:12" ht="96" customHeight="1">
      <c r="A142" s="250"/>
      <c r="B142" s="28"/>
      <c r="C142" s="28"/>
      <c r="D142" s="28"/>
      <c r="E142" s="39"/>
      <c r="F142" s="28"/>
      <c r="G142" s="28"/>
      <c r="H142" s="28"/>
      <c r="I142" s="40"/>
      <c r="J142" s="56"/>
      <c r="K142" s="57"/>
      <c r="L142" s="58"/>
    </row>
    <row r="143" spans="1:12" ht="114.75" customHeight="1">
      <c r="A143" s="250"/>
      <c r="B143" s="28"/>
      <c r="C143" s="28"/>
      <c r="D143" s="28"/>
      <c r="E143" s="39"/>
      <c r="F143" s="28"/>
      <c r="G143" s="28"/>
      <c r="H143" s="28"/>
      <c r="I143" s="40"/>
      <c r="J143" s="56"/>
      <c r="K143" s="57"/>
      <c r="L143" s="58"/>
    </row>
    <row r="144" spans="1:12" ht="96.75" customHeight="1">
      <c r="A144" s="251"/>
      <c r="B144" s="28"/>
      <c r="C144" s="28"/>
      <c r="D144" s="28"/>
      <c r="E144" s="39"/>
      <c r="F144" s="28"/>
      <c r="G144" s="28"/>
      <c r="H144" s="28"/>
      <c r="I144" s="40"/>
      <c r="J144" s="56"/>
      <c r="K144" s="57"/>
      <c r="L144" s="58"/>
    </row>
    <row r="145" spans="1:12" ht="24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262"/>
      <c r="K145" s="238"/>
      <c r="L145" s="238"/>
    </row>
    <row r="146" spans="1:12" ht="96.75" customHeight="1">
      <c r="B146" s="28"/>
      <c r="C146" s="71"/>
      <c r="D146" s="71"/>
      <c r="E146" s="73"/>
      <c r="F146" s="71"/>
      <c r="G146" s="71"/>
      <c r="H146" s="28"/>
      <c r="I146" s="40"/>
      <c r="J146" s="56"/>
      <c r="K146" s="57"/>
      <c r="L146" s="58"/>
    </row>
    <row r="147" spans="1:12" ht="96.75" customHeight="1">
      <c r="B147" s="28"/>
      <c r="C147" s="71"/>
      <c r="D147" s="71"/>
      <c r="E147" s="73"/>
      <c r="F147" s="71"/>
      <c r="G147" s="71"/>
      <c r="H147" s="28"/>
      <c r="I147" s="40"/>
      <c r="J147" s="56"/>
      <c r="K147" s="57"/>
      <c r="L147" s="58"/>
    </row>
    <row r="148" spans="1:12" ht="96.75" customHeight="1">
      <c r="B148" s="28"/>
      <c r="C148" s="79"/>
      <c r="D148" s="79"/>
      <c r="E148" s="80"/>
      <c r="F148" s="79"/>
      <c r="G148" s="79"/>
      <c r="H148" s="28"/>
      <c r="I148" s="40"/>
      <c r="J148" s="56"/>
      <c r="K148" s="57"/>
      <c r="L148" s="58"/>
    </row>
    <row r="149" spans="1:12" ht="96.75" customHeight="1">
      <c r="B149" s="28"/>
      <c r="C149" s="71"/>
      <c r="D149" s="71"/>
      <c r="E149" s="73"/>
      <c r="F149" s="71"/>
      <c r="G149" s="71"/>
      <c r="H149" s="28"/>
      <c r="I149" s="40"/>
      <c r="J149" s="56"/>
      <c r="K149" s="57"/>
      <c r="L149" s="58"/>
    </row>
    <row r="150" spans="1:12" ht="96.75" customHeight="1">
      <c r="B150" s="28"/>
      <c r="C150" s="71"/>
      <c r="D150" s="71"/>
      <c r="E150" s="73"/>
      <c r="F150" s="71"/>
      <c r="G150" s="71"/>
      <c r="H150" s="28"/>
      <c r="I150" s="40"/>
      <c r="J150" s="56"/>
      <c r="K150" s="57"/>
      <c r="L150" s="58"/>
    </row>
    <row r="151" spans="1:12" ht="96.75" customHeight="1">
      <c r="B151" s="28"/>
      <c r="C151" s="71"/>
      <c r="D151" s="71"/>
      <c r="E151" s="73"/>
      <c r="F151" s="71"/>
      <c r="G151" s="71"/>
      <c r="H151" s="28"/>
      <c r="I151" s="40"/>
      <c r="J151" s="56"/>
      <c r="K151" s="57"/>
      <c r="L151" s="58"/>
    </row>
    <row r="152" spans="1:12" ht="96.75" customHeight="1">
      <c r="B152" s="28"/>
      <c r="C152" s="71"/>
      <c r="D152" s="71"/>
      <c r="E152" s="73"/>
      <c r="F152" s="71"/>
      <c r="G152" s="71"/>
      <c r="H152" s="28"/>
      <c r="I152" s="40"/>
      <c r="J152" s="56"/>
      <c r="K152" s="57"/>
      <c r="L152" s="58"/>
    </row>
    <row r="153" spans="1:12" ht="96.75" customHeight="1">
      <c r="B153" s="28"/>
      <c r="C153" s="71"/>
      <c r="D153" s="71"/>
      <c r="E153" s="73"/>
      <c r="F153" s="71"/>
      <c r="G153" s="71"/>
      <c r="H153" s="28"/>
      <c r="I153" s="40"/>
      <c r="J153" s="56"/>
      <c r="K153" s="57"/>
      <c r="L153" s="58"/>
    </row>
    <row r="154" spans="1:12" ht="96.75" customHeight="1">
      <c r="B154" s="28"/>
      <c r="C154" s="71"/>
      <c r="D154" s="71"/>
      <c r="E154" s="73"/>
      <c r="F154" s="71"/>
      <c r="G154" s="71"/>
      <c r="H154" s="28"/>
      <c r="I154" s="40"/>
      <c r="J154" s="56"/>
      <c r="K154" s="57"/>
      <c r="L154" s="58"/>
    </row>
    <row r="155" spans="1:12" ht="96.75" customHeight="1">
      <c r="B155" s="28"/>
      <c r="C155" s="79"/>
      <c r="D155" s="79"/>
      <c r="E155" s="80"/>
      <c r="F155" s="79"/>
      <c r="G155" s="79"/>
      <c r="H155" s="28"/>
      <c r="I155" s="40"/>
      <c r="J155" s="56"/>
      <c r="K155" s="57"/>
      <c r="L155" s="58"/>
    </row>
    <row r="156" spans="1:12" ht="96.75" customHeight="1">
      <c r="B156" s="28"/>
      <c r="C156" s="71"/>
      <c r="D156" s="71"/>
      <c r="E156" s="73"/>
      <c r="F156" s="71"/>
      <c r="G156" s="71"/>
      <c r="H156" s="28"/>
      <c r="I156" s="40"/>
      <c r="J156" s="56"/>
      <c r="K156" s="57"/>
      <c r="L156" s="58"/>
    </row>
    <row r="157" spans="1:12" ht="96.75" customHeight="1">
      <c r="B157" s="28"/>
      <c r="C157" s="71"/>
      <c r="D157" s="71"/>
      <c r="E157" s="73"/>
      <c r="F157" s="71"/>
      <c r="G157" s="71"/>
      <c r="H157" s="28"/>
      <c r="I157" s="40"/>
      <c r="J157" s="56"/>
      <c r="K157" s="57"/>
      <c r="L157" s="58"/>
    </row>
    <row r="158" spans="1:12" ht="96.75" customHeight="1">
      <c r="B158" s="28"/>
      <c r="C158" s="71"/>
      <c r="D158" s="71"/>
      <c r="E158" s="73"/>
      <c r="F158" s="71"/>
      <c r="G158" s="71"/>
      <c r="H158" s="28"/>
      <c r="I158" s="40"/>
      <c r="J158" s="56"/>
      <c r="K158" s="57"/>
      <c r="L158" s="58"/>
    </row>
    <row r="159" spans="1:12" ht="96.75" customHeight="1">
      <c r="B159" s="28"/>
      <c r="C159" s="71"/>
      <c r="D159" s="71"/>
      <c r="E159" s="73"/>
      <c r="F159" s="71"/>
      <c r="G159" s="71"/>
      <c r="H159" s="28"/>
      <c r="I159" s="40"/>
      <c r="J159" s="56"/>
      <c r="K159" s="57"/>
      <c r="L159" s="58"/>
    </row>
    <row r="160" spans="1:12" ht="96.75" customHeight="1">
      <c r="B160" s="28"/>
      <c r="C160" s="71"/>
      <c r="D160" s="71"/>
      <c r="E160" s="73"/>
      <c r="F160" s="71"/>
      <c r="G160" s="71"/>
      <c r="H160" s="28"/>
      <c r="I160" s="40"/>
      <c r="J160" s="56"/>
      <c r="K160" s="57"/>
      <c r="L160" s="58"/>
    </row>
    <row r="161" spans="2:12" ht="96.75" customHeight="1">
      <c r="B161" s="28"/>
      <c r="C161" s="79"/>
      <c r="D161" s="79"/>
      <c r="E161" s="80"/>
      <c r="F161" s="79"/>
      <c r="G161" s="79"/>
      <c r="H161" s="28"/>
      <c r="I161" s="40"/>
      <c r="J161" s="56"/>
      <c r="K161" s="57"/>
      <c r="L161" s="58"/>
    </row>
    <row r="162" spans="2:12" ht="96.75" customHeight="1">
      <c r="B162" s="28"/>
      <c r="C162" s="79"/>
      <c r="D162" s="79"/>
      <c r="E162" s="80"/>
      <c r="F162" s="79"/>
      <c r="G162" s="79"/>
      <c r="H162" s="28"/>
      <c r="I162" s="40"/>
      <c r="J162" s="56"/>
      <c r="K162" s="57"/>
      <c r="L162" s="58"/>
    </row>
    <row r="163" spans="2:12" ht="96.75" customHeight="1">
      <c r="B163" s="28"/>
      <c r="C163" s="71"/>
      <c r="D163" s="71"/>
      <c r="E163" s="73"/>
      <c r="F163" s="71"/>
      <c r="G163" s="71"/>
      <c r="H163" s="28"/>
      <c r="I163" s="40"/>
      <c r="J163" s="56"/>
      <c r="K163" s="57"/>
      <c r="L163" s="58"/>
    </row>
    <row r="164" spans="2:12" ht="96.75" customHeight="1">
      <c r="B164" s="28"/>
      <c r="C164" s="71"/>
      <c r="D164" s="71"/>
      <c r="E164" s="73"/>
      <c r="F164" s="71"/>
      <c r="G164" s="71"/>
      <c r="H164" s="28"/>
      <c r="I164" s="40"/>
      <c r="J164" s="56"/>
      <c r="K164" s="57"/>
      <c r="L164" s="58"/>
    </row>
    <row r="165" spans="2:12" ht="96.75" customHeight="1">
      <c r="B165" s="28"/>
      <c r="C165" s="71"/>
      <c r="D165" s="71"/>
      <c r="E165" s="73"/>
      <c r="F165" s="71"/>
      <c r="G165" s="71"/>
      <c r="H165" s="28"/>
      <c r="I165" s="40"/>
      <c r="J165" s="56"/>
      <c r="K165" s="57"/>
      <c r="L165" s="58"/>
    </row>
    <row r="166" spans="2:12" ht="96.75" customHeight="1">
      <c r="B166" s="28"/>
      <c r="C166" s="79"/>
      <c r="D166" s="79"/>
      <c r="E166" s="80"/>
      <c r="F166" s="79"/>
      <c r="G166" s="79"/>
      <c r="H166" s="28"/>
      <c r="I166" s="40"/>
      <c r="J166" s="56"/>
      <c r="K166" s="57"/>
      <c r="L166" s="58"/>
    </row>
    <row r="167" spans="2:12" ht="96.75" customHeight="1">
      <c r="B167" s="28"/>
      <c r="C167" s="79"/>
      <c r="D167" s="79"/>
      <c r="E167" s="80"/>
      <c r="F167" s="79"/>
      <c r="G167" s="79"/>
      <c r="H167" s="28"/>
      <c r="I167" s="40"/>
      <c r="J167" s="56"/>
      <c r="K167" s="57"/>
      <c r="L167" s="58"/>
    </row>
    <row r="168" spans="2:12" ht="96.75" customHeight="1">
      <c r="B168" s="28"/>
      <c r="C168" s="79"/>
      <c r="D168" s="79"/>
      <c r="E168" s="80"/>
      <c r="F168" s="79"/>
      <c r="G168" s="79"/>
      <c r="H168" s="28"/>
      <c r="I168" s="40"/>
      <c r="J168" s="56"/>
      <c r="K168" s="57"/>
      <c r="L168" s="58"/>
    </row>
    <row r="169" spans="2:12" ht="96.75" customHeight="1">
      <c r="B169" s="28"/>
      <c r="C169" s="71"/>
      <c r="D169" s="71"/>
      <c r="E169" s="73"/>
      <c r="F169" s="71"/>
      <c r="G169" s="71"/>
      <c r="H169" s="28"/>
      <c r="I169" s="40"/>
      <c r="J169" s="56"/>
      <c r="K169" s="57"/>
      <c r="L169" s="58"/>
    </row>
    <row r="170" spans="2:12" ht="96.75" customHeight="1">
      <c r="B170" s="28"/>
      <c r="C170" s="79"/>
      <c r="D170" s="79"/>
      <c r="E170" s="80"/>
      <c r="F170" s="79"/>
      <c r="G170" s="79"/>
      <c r="H170" s="28"/>
      <c r="I170" s="40"/>
      <c r="J170" s="56"/>
      <c r="K170" s="57"/>
      <c r="L170" s="58"/>
    </row>
    <row r="171" spans="2:12" ht="96.75" customHeight="1">
      <c r="B171" s="28"/>
      <c r="C171" s="71"/>
      <c r="D171" s="71"/>
      <c r="E171" s="73"/>
      <c r="F171" s="71"/>
      <c r="G171" s="71"/>
      <c r="H171" s="28"/>
      <c r="I171" s="40"/>
      <c r="J171" s="56"/>
      <c r="K171" s="57"/>
      <c r="L171" s="58"/>
    </row>
    <row r="172" spans="2:12" ht="96.75" customHeight="1">
      <c r="B172" s="28"/>
      <c r="C172" s="71"/>
      <c r="D172" s="71"/>
      <c r="E172" s="73"/>
      <c r="F172" s="71"/>
      <c r="G172" s="71"/>
      <c r="H172" s="28"/>
      <c r="I172" s="40"/>
      <c r="J172" s="56"/>
      <c r="K172" s="57"/>
      <c r="L172" s="58"/>
    </row>
    <row r="173" spans="2:12" ht="96.75" customHeight="1">
      <c r="B173" s="28"/>
      <c r="C173" s="79"/>
      <c r="D173" s="79"/>
      <c r="E173" s="80"/>
      <c r="F173" s="79"/>
      <c r="G173" s="79"/>
      <c r="H173" s="28"/>
      <c r="I173" s="40"/>
      <c r="J173" s="56"/>
      <c r="K173" s="57"/>
      <c r="L173" s="58"/>
    </row>
    <row r="174" spans="2:12" ht="96.75" customHeight="1">
      <c r="B174" s="28"/>
      <c r="C174" s="71"/>
      <c r="D174" s="71"/>
      <c r="E174" s="73"/>
      <c r="F174" s="71"/>
      <c r="G174" s="71"/>
      <c r="H174" s="28"/>
      <c r="I174" s="40"/>
      <c r="J174" s="56"/>
      <c r="K174" s="57"/>
      <c r="L174" s="58"/>
    </row>
    <row r="175" spans="2:12" ht="96.75" customHeight="1">
      <c r="B175" s="28"/>
      <c r="C175" s="71"/>
      <c r="D175" s="71"/>
      <c r="E175" s="73"/>
      <c r="F175" s="71"/>
      <c r="G175" s="71"/>
      <c r="H175" s="28"/>
      <c r="I175" s="40"/>
      <c r="J175" s="56"/>
      <c r="K175" s="57"/>
      <c r="L175" s="58"/>
    </row>
    <row r="176" spans="2:12" ht="96.75" customHeight="1">
      <c r="B176" s="28"/>
      <c r="C176" s="71"/>
      <c r="D176" s="71"/>
      <c r="E176" s="73"/>
      <c r="F176" s="71"/>
      <c r="G176" s="71"/>
      <c r="H176" s="28"/>
      <c r="I176" s="40"/>
      <c r="J176" s="56"/>
      <c r="K176" s="57"/>
      <c r="L176" s="58"/>
    </row>
    <row r="177" spans="2:12" ht="96.75" customHeight="1">
      <c r="B177" s="28"/>
      <c r="C177" s="71"/>
      <c r="D177" s="71"/>
      <c r="E177" s="73"/>
      <c r="F177" s="71"/>
      <c r="G177" s="71"/>
      <c r="H177" s="28"/>
      <c r="I177" s="40"/>
      <c r="J177" s="56"/>
      <c r="K177" s="57"/>
      <c r="L177" s="77"/>
    </row>
    <row r="178" spans="2:12" ht="96.75" customHeight="1">
      <c r="B178" s="28"/>
      <c r="C178" s="71"/>
      <c r="D178" s="71"/>
      <c r="E178" s="73"/>
      <c r="F178" s="71"/>
      <c r="G178" s="71"/>
      <c r="H178" s="28"/>
      <c r="I178" s="40"/>
      <c r="J178" s="56"/>
      <c r="K178" s="57"/>
      <c r="L178" s="58"/>
    </row>
    <row r="179" spans="2:12" ht="96.75" customHeight="1">
      <c r="B179" s="28"/>
      <c r="C179" s="71"/>
      <c r="D179" s="71"/>
      <c r="E179" s="73"/>
      <c r="F179" s="71"/>
      <c r="G179" s="71"/>
      <c r="H179" s="28"/>
      <c r="I179" s="40"/>
      <c r="J179" s="56"/>
      <c r="K179" s="57"/>
      <c r="L179" s="58"/>
    </row>
    <row r="180" spans="2:12" ht="96.75" customHeight="1">
      <c r="B180" s="28"/>
      <c r="C180" s="71"/>
      <c r="D180" s="71"/>
      <c r="E180" s="73"/>
      <c r="F180" s="71"/>
      <c r="G180" s="71"/>
      <c r="H180" s="28"/>
      <c r="I180" s="40"/>
      <c r="J180" s="56"/>
      <c r="K180" s="57"/>
      <c r="L180" s="58"/>
    </row>
    <row r="181" spans="2:12" ht="96.75" customHeight="1">
      <c r="B181" s="28"/>
      <c r="C181" s="71"/>
      <c r="D181" s="71"/>
      <c r="E181" s="73"/>
      <c r="F181" s="71"/>
      <c r="G181" s="71"/>
      <c r="H181" s="28"/>
      <c r="I181" s="40"/>
      <c r="J181" s="56"/>
      <c r="K181" s="57"/>
      <c r="L181" s="58"/>
    </row>
    <row r="182" spans="2:12" ht="96.75" customHeight="1">
      <c r="B182" s="28"/>
      <c r="C182" s="71"/>
      <c r="D182" s="71"/>
      <c r="E182" s="73"/>
      <c r="F182" s="71"/>
      <c r="G182" s="71"/>
      <c r="H182" s="28"/>
      <c r="I182" s="40"/>
      <c r="J182" s="56"/>
      <c r="K182" s="57"/>
      <c r="L182" s="58"/>
    </row>
    <row r="183" spans="2:12" ht="96.75" customHeight="1">
      <c r="B183" s="28"/>
      <c r="C183" s="71"/>
      <c r="D183" s="71"/>
      <c r="E183" s="73"/>
      <c r="F183" s="71"/>
      <c r="G183" s="71"/>
      <c r="H183" s="28"/>
      <c r="I183" s="40"/>
      <c r="J183" s="56"/>
      <c r="K183" s="57"/>
      <c r="L183" s="58"/>
    </row>
    <row r="184" spans="2:12" ht="96.75" customHeight="1">
      <c r="B184" s="28"/>
      <c r="C184" s="71"/>
      <c r="D184" s="71"/>
      <c r="E184" s="73"/>
      <c r="F184" s="71"/>
      <c r="G184" s="71"/>
      <c r="H184" s="28"/>
      <c r="I184" s="40"/>
      <c r="J184" s="56"/>
      <c r="K184" s="57"/>
      <c r="L184" s="58"/>
    </row>
    <row r="185" spans="2:12" ht="96.75" customHeight="1">
      <c r="B185" s="28"/>
      <c r="C185" s="71"/>
      <c r="D185" s="71"/>
      <c r="E185" s="73"/>
      <c r="F185" s="71"/>
      <c r="G185" s="71"/>
      <c r="H185" s="28"/>
      <c r="I185" s="40"/>
      <c r="J185" s="56"/>
      <c r="K185" s="57"/>
      <c r="L185" s="58"/>
    </row>
    <row r="186" spans="2:12" ht="96.75" customHeight="1">
      <c r="B186" s="28"/>
      <c r="C186" s="71"/>
      <c r="D186" s="71"/>
      <c r="E186" s="73"/>
      <c r="F186" s="71"/>
      <c r="G186" s="71"/>
      <c r="H186" s="28"/>
      <c r="I186" s="40"/>
      <c r="J186" s="56"/>
      <c r="K186" s="57"/>
      <c r="L186" s="58"/>
    </row>
    <row r="187" spans="2:12" ht="96.75" customHeight="1">
      <c r="B187" s="28"/>
      <c r="C187" s="71"/>
      <c r="D187" s="71"/>
      <c r="E187" s="73"/>
      <c r="F187" s="71"/>
      <c r="G187" s="71"/>
      <c r="H187" s="28"/>
      <c r="I187" s="40"/>
      <c r="J187" s="56"/>
      <c r="K187" s="57"/>
      <c r="L187" s="58"/>
    </row>
    <row r="188" spans="2:12" ht="96.75" customHeight="1">
      <c r="B188" s="28"/>
      <c r="C188" s="79"/>
      <c r="D188" s="79"/>
      <c r="E188" s="80"/>
      <c r="F188" s="79"/>
      <c r="G188" s="79"/>
      <c r="H188" s="28"/>
      <c r="I188" s="40"/>
      <c r="J188" s="56"/>
      <c r="K188" s="57"/>
      <c r="L188" s="58"/>
    </row>
    <row r="189" spans="2:12" ht="96.75" customHeight="1">
      <c r="B189" s="28"/>
      <c r="C189" s="79"/>
      <c r="D189" s="79"/>
      <c r="E189" s="80"/>
      <c r="F189" s="79"/>
      <c r="G189" s="79"/>
      <c r="H189" s="28"/>
      <c r="I189" s="40"/>
      <c r="J189" s="56"/>
      <c r="K189" s="57"/>
      <c r="L189" s="58"/>
    </row>
    <row r="190" spans="2:12" ht="96.75" customHeight="1">
      <c r="B190" s="28"/>
      <c r="C190" s="71"/>
      <c r="D190" s="71"/>
      <c r="E190" s="73"/>
      <c r="F190" s="71"/>
      <c r="G190" s="71"/>
      <c r="H190" s="28"/>
      <c r="I190" s="40"/>
      <c r="J190" s="56"/>
      <c r="K190" s="57"/>
      <c r="L190" s="58"/>
    </row>
    <row r="191" spans="2:12" ht="96.75" customHeight="1">
      <c r="B191" s="28"/>
      <c r="C191" s="71"/>
      <c r="D191" s="71"/>
      <c r="E191" s="73"/>
      <c r="F191" s="71"/>
      <c r="G191" s="71"/>
      <c r="H191" s="28"/>
      <c r="I191" s="40"/>
      <c r="J191" s="56"/>
      <c r="K191" s="57"/>
      <c r="L191" s="58"/>
    </row>
    <row r="192" spans="2:12" ht="96.75" customHeight="1">
      <c r="B192" s="28"/>
      <c r="C192" s="71"/>
      <c r="D192" s="71"/>
      <c r="E192" s="73"/>
      <c r="F192" s="71"/>
      <c r="G192" s="71"/>
      <c r="H192" s="28"/>
      <c r="I192" s="40"/>
      <c r="J192" s="56"/>
      <c r="K192" s="57"/>
      <c r="L192" s="58"/>
    </row>
    <row r="193" spans="2:12" ht="96.75" customHeight="1">
      <c r="B193" s="28"/>
      <c r="C193" s="71"/>
      <c r="D193" s="71"/>
      <c r="E193" s="73"/>
      <c r="F193" s="71"/>
      <c r="G193" s="71"/>
      <c r="H193" s="28"/>
      <c r="I193" s="40"/>
      <c r="J193" s="56"/>
      <c r="K193" s="57"/>
      <c r="L193" s="58"/>
    </row>
    <row r="194" spans="2:12" ht="96.75" customHeight="1">
      <c r="B194" s="28"/>
      <c r="C194" s="71"/>
      <c r="D194" s="71"/>
      <c r="E194" s="73"/>
      <c r="F194" s="71"/>
      <c r="G194" s="71"/>
      <c r="H194" s="28"/>
      <c r="I194" s="40"/>
      <c r="J194" s="56"/>
      <c r="K194" s="57"/>
      <c r="L194" s="58"/>
    </row>
    <row r="195" spans="2:12" ht="96.75" customHeight="1">
      <c r="B195" s="28"/>
      <c r="C195" s="71"/>
      <c r="D195" s="71"/>
      <c r="E195" s="73"/>
      <c r="F195" s="71"/>
      <c r="G195" s="71"/>
      <c r="H195" s="28"/>
      <c r="I195" s="40"/>
      <c r="J195" s="56"/>
      <c r="K195" s="57"/>
      <c r="L195" s="58"/>
    </row>
    <row r="196" spans="2:12" ht="96.75" customHeight="1">
      <c r="B196" s="28"/>
      <c r="C196" s="71"/>
      <c r="D196" s="71"/>
      <c r="E196" s="73"/>
      <c r="F196" s="71"/>
      <c r="G196" s="71"/>
      <c r="H196" s="28"/>
      <c r="I196" s="40"/>
      <c r="J196" s="56"/>
      <c r="K196" s="57"/>
      <c r="L196" s="72"/>
    </row>
    <row r="197" spans="2:12" ht="96.75" customHeight="1">
      <c r="B197" s="28"/>
      <c r="C197" s="71"/>
      <c r="D197" s="71"/>
      <c r="E197" s="73"/>
      <c r="F197" s="71"/>
      <c r="G197" s="71"/>
      <c r="H197" s="28"/>
      <c r="I197" s="40"/>
      <c r="J197" s="56"/>
      <c r="K197" s="57"/>
      <c r="L197" s="72"/>
    </row>
    <row r="198" spans="2:12" ht="96.75" customHeight="1">
      <c r="B198" s="28"/>
      <c r="C198" s="71"/>
      <c r="D198" s="71"/>
      <c r="E198" s="73"/>
      <c r="F198" s="71"/>
      <c r="G198" s="71"/>
      <c r="H198" s="28"/>
      <c r="I198" s="40"/>
      <c r="J198" s="56"/>
      <c r="K198" s="57"/>
      <c r="L198" s="58"/>
    </row>
    <row r="199" spans="2:12" ht="96.75" customHeight="1">
      <c r="B199" s="28"/>
      <c r="C199" s="71"/>
      <c r="D199" s="71"/>
      <c r="E199" s="73"/>
      <c r="F199" s="71"/>
      <c r="G199" s="71"/>
      <c r="H199" s="28"/>
      <c r="I199" s="40"/>
      <c r="J199" s="56"/>
      <c r="K199" s="57"/>
      <c r="L199" s="58"/>
    </row>
    <row r="200" spans="2:12" ht="96.75" customHeight="1">
      <c r="B200" s="28"/>
      <c r="C200" s="71"/>
      <c r="D200" s="71"/>
      <c r="E200" s="73"/>
      <c r="F200" s="71"/>
      <c r="G200" s="71"/>
      <c r="H200" s="28"/>
      <c r="I200" s="40"/>
      <c r="J200" s="56"/>
      <c r="K200" s="57"/>
      <c r="L200" s="58"/>
    </row>
    <row r="201" spans="2:12" ht="96.75" customHeight="1">
      <c r="B201" s="28"/>
      <c r="C201" s="71"/>
      <c r="D201" s="71"/>
      <c r="E201" s="73"/>
      <c r="F201" s="71"/>
      <c r="G201" s="71"/>
      <c r="H201" s="28"/>
      <c r="I201" s="40"/>
      <c r="J201" s="56"/>
      <c r="K201" s="57"/>
      <c r="L201" s="58"/>
    </row>
    <row r="202" spans="2:12" ht="96.75" customHeight="1">
      <c r="B202" s="28"/>
      <c r="C202" s="71"/>
      <c r="D202" s="71"/>
      <c r="E202" s="73"/>
      <c r="F202" s="71"/>
      <c r="G202" s="71"/>
      <c r="H202" s="28"/>
      <c r="I202" s="40"/>
      <c r="J202" s="56"/>
      <c r="K202" s="57"/>
      <c r="L202" s="58"/>
    </row>
    <row r="203" spans="2:12" ht="96.75" customHeight="1">
      <c r="B203" s="28"/>
      <c r="C203" s="71"/>
      <c r="D203" s="71"/>
      <c r="E203" s="73"/>
      <c r="F203" s="71"/>
      <c r="G203" s="71"/>
      <c r="H203" s="28"/>
      <c r="I203" s="40"/>
      <c r="J203" s="56"/>
      <c r="K203" s="57"/>
      <c r="L203" s="58"/>
    </row>
    <row r="204" spans="2:12" ht="96.75" customHeight="1">
      <c r="B204" s="28"/>
      <c r="C204" s="71"/>
      <c r="D204" s="71"/>
      <c r="E204" s="73"/>
      <c r="F204" s="71"/>
      <c r="G204" s="71"/>
      <c r="H204" s="28"/>
      <c r="I204" s="40"/>
      <c r="J204" s="56"/>
      <c r="K204" s="57"/>
      <c r="L204" s="58"/>
    </row>
    <row r="205" spans="2:12" ht="96.75" customHeight="1">
      <c r="B205" s="28"/>
      <c r="C205" s="71"/>
      <c r="D205" s="71"/>
      <c r="E205" s="73"/>
      <c r="F205" s="71"/>
      <c r="G205" s="71"/>
      <c r="H205" s="28"/>
      <c r="I205" s="40"/>
      <c r="J205" s="56"/>
      <c r="K205" s="57"/>
      <c r="L205" s="58"/>
    </row>
    <row r="206" spans="2:12" ht="96.75" customHeight="1">
      <c r="B206" s="28"/>
      <c r="C206" s="71"/>
      <c r="D206" s="71"/>
      <c r="E206" s="73"/>
      <c r="F206" s="71"/>
      <c r="G206" s="71"/>
      <c r="H206" s="28"/>
      <c r="I206" s="40"/>
      <c r="J206" s="56"/>
      <c r="K206" s="57"/>
      <c r="L206" s="58"/>
    </row>
    <row r="207" spans="2:12" ht="96.75" customHeight="1">
      <c r="B207" s="28"/>
      <c r="C207" s="71"/>
      <c r="D207" s="71"/>
      <c r="E207" s="73"/>
      <c r="F207" s="71"/>
      <c r="G207" s="71"/>
      <c r="H207" s="28"/>
      <c r="I207" s="40"/>
      <c r="J207" s="56"/>
      <c r="K207" s="57"/>
      <c r="L207" s="58"/>
    </row>
    <row r="208" spans="2:12" ht="96.75" customHeight="1">
      <c r="B208" s="28"/>
      <c r="C208" s="28"/>
      <c r="D208" s="28"/>
      <c r="E208" s="39"/>
      <c r="F208" s="28"/>
      <c r="G208" s="28"/>
      <c r="H208" s="28"/>
      <c r="I208" s="40"/>
      <c r="J208" s="56"/>
      <c r="K208" s="57"/>
      <c r="L208" s="58"/>
    </row>
    <row r="209" spans="2:12" ht="96.75" customHeight="1">
      <c r="B209" s="28"/>
      <c r="C209" s="28"/>
      <c r="D209" s="28"/>
      <c r="E209" s="39"/>
      <c r="F209" s="28"/>
      <c r="G209" s="28"/>
      <c r="H209" s="28"/>
      <c r="I209" s="40"/>
      <c r="J209" s="56"/>
      <c r="K209" s="57"/>
      <c r="L209" s="58"/>
    </row>
    <row r="210" spans="2:12" ht="96.75" customHeight="1">
      <c r="B210" s="28"/>
      <c r="C210" s="28"/>
      <c r="D210" s="28"/>
      <c r="E210" s="39"/>
      <c r="F210" s="28"/>
      <c r="G210" s="28"/>
      <c r="H210" s="28"/>
      <c r="I210" s="40"/>
      <c r="J210" s="56"/>
      <c r="K210" s="57"/>
      <c r="L210" s="58"/>
    </row>
    <row r="211" spans="2:12" ht="96.75" customHeight="1">
      <c r="B211" s="28"/>
      <c r="C211" s="28"/>
      <c r="D211" s="28"/>
      <c r="E211" s="39"/>
      <c r="F211" s="28"/>
      <c r="G211" s="28"/>
      <c r="H211" s="28"/>
      <c r="I211" s="40"/>
      <c r="J211" s="56"/>
      <c r="K211" s="57"/>
      <c r="L211" s="58"/>
    </row>
    <row r="212" spans="2:12" ht="96.75" customHeight="1">
      <c r="B212" s="28"/>
      <c r="C212" s="28"/>
      <c r="D212" s="28"/>
      <c r="E212" s="39"/>
      <c r="F212" s="28"/>
      <c r="G212" s="28"/>
      <c r="H212" s="28"/>
      <c r="I212" s="40"/>
      <c r="J212" s="56"/>
      <c r="K212" s="57"/>
      <c r="L212" s="58"/>
    </row>
    <row r="213" spans="2:12" ht="96.75" customHeight="1">
      <c r="B213" s="28"/>
      <c r="C213" s="28"/>
      <c r="D213" s="28"/>
      <c r="E213" s="39"/>
      <c r="F213" s="28"/>
      <c r="G213" s="28"/>
      <c r="H213" s="28"/>
      <c r="I213" s="40"/>
      <c r="J213" s="56"/>
      <c r="K213" s="57"/>
      <c r="L213" s="58"/>
    </row>
    <row r="214" spans="2:12" ht="96.75" customHeight="1">
      <c r="B214" s="28"/>
      <c r="C214" s="28"/>
      <c r="D214" s="28"/>
      <c r="E214" s="39"/>
      <c r="F214" s="28"/>
      <c r="G214" s="28"/>
      <c r="H214" s="28"/>
      <c r="I214" s="40"/>
      <c r="J214" s="56"/>
      <c r="K214" s="57"/>
      <c r="L214" s="58"/>
    </row>
    <row r="215" spans="2:12" ht="96.75" customHeight="1">
      <c r="B215" s="28"/>
      <c r="C215" s="28"/>
      <c r="D215" s="28"/>
      <c r="E215" s="39"/>
      <c r="F215" s="28"/>
      <c r="G215" s="28"/>
      <c r="H215" s="28"/>
      <c r="I215" s="40"/>
      <c r="J215" s="56"/>
      <c r="K215" s="57"/>
      <c r="L215" s="58"/>
    </row>
    <row r="216" spans="2:12" ht="96.75" customHeight="1">
      <c r="B216" s="28"/>
      <c r="C216" s="28"/>
      <c r="D216" s="28"/>
      <c r="E216" s="39"/>
      <c r="F216" s="28"/>
      <c r="G216" s="28"/>
      <c r="H216" s="28"/>
      <c r="I216" s="40"/>
      <c r="J216" s="56"/>
      <c r="K216" s="57"/>
      <c r="L216" s="58"/>
    </row>
    <row r="217" spans="2:12" ht="96.75" customHeight="1">
      <c r="B217" s="28"/>
      <c r="C217" s="28"/>
      <c r="D217" s="28"/>
      <c r="E217" s="39"/>
      <c r="F217" s="28"/>
      <c r="G217" s="28"/>
      <c r="H217" s="28"/>
      <c r="I217" s="40"/>
      <c r="J217" s="56"/>
      <c r="K217" s="57"/>
      <c r="L217" s="58"/>
    </row>
    <row r="218" spans="2:12" ht="96.75" customHeight="1">
      <c r="B218" s="28"/>
      <c r="C218" s="28"/>
      <c r="D218" s="28"/>
      <c r="E218" s="39"/>
      <c r="F218" s="28"/>
      <c r="G218" s="28"/>
      <c r="H218" s="28"/>
      <c r="I218" s="40"/>
      <c r="J218" s="56"/>
      <c r="K218" s="57"/>
      <c r="L218" s="58"/>
    </row>
    <row r="219" spans="2:12" ht="96.75" customHeight="1">
      <c r="B219" s="28"/>
      <c r="C219" s="28"/>
      <c r="D219" s="28"/>
      <c r="E219" s="39"/>
      <c r="F219" s="28"/>
      <c r="G219" s="28"/>
      <c r="H219" s="28"/>
      <c r="I219" s="40"/>
      <c r="J219" s="56"/>
      <c r="K219" s="57"/>
      <c r="L219" s="58"/>
    </row>
    <row r="220" spans="2:12" ht="96.75" customHeight="1">
      <c r="B220" s="28"/>
      <c r="C220" s="28"/>
      <c r="D220" s="28"/>
      <c r="E220" s="39"/>
      <c r="F220" s="28"/>
      <c r="G220" s="28"/>
      <c r="H220" s="28"/>
      <c r="I220" s="40"/>
      <c r="J220" s="56"/>
      <c r="K220" s="57"/>
      <c r="L220" s="58"/>
    </row>
    <row r="221" spans="2:12" ht="96.75" customHeight="1">
      <c r="B221" s="28"/>
      <c r="C221" s="28"/>
      <c r="D221" s="28"/>
      <c r="E221" s="39"/>
      <c r="F221" s="28"/>
      <c r="G221" s="28"/>
      <c r="H221" s="28"/>
      <c r="I221" s="40"/>
      <c r="J221" s="56"/>
      <c r="K221" s="57"/>
      <c r="L221" s="58"/>
    </row>
    <row r="222" spans="2:12" ht="96.75" customHeight="1">
      <c r="B222" s="28"/>
      <c r="C222" s="28"/>
      <c r="D222" s="28"/>
      <c r="E222" s="39"/>
      <c r="F222" s="28"/>
      <c r="G222" s="28"/>
      <c r="H222" s="28"/>
      <c r="I222" s="40"/>
      <c r="J222" s="56"/>
      <c r="K222" s="57"/>
      <c r="L222" s="58"/>
    </row>
    <row r="223" spans="2:12" ht="96.75" customHeight="1">
      <c r="B223" s="28"/>
      <c r="C223" s="28"/>
      <c r="D223" s="28"/>
      <c r="E223" s="39"/>
      <c r="F223" s="28"/>
      <c r="G223" s="28"/>
      <c r="H223" s="28"/>
      <c r="I223" s="40"/>
      <c r="J223" s="56"/>
      <c r="K223" s="57"/>
      <c r="L223" s="58"/>
    </row>
    <row r="224" spans="2:12" ht="96.75" customHeight="1">
      <c r="B224" s="28"/>
      <c r="C224" s="28"/>
      <c r="D224" s="28"/>
      <c r="E224" s="39"/>
      <c r="F224" s="28"/>
      <c r="G224" s="28"/>
      <c r="H224" s="28"/>
      <c r="I224" s="40"/>
      <c r="J224" s="56"/>
      <c r="K224" s="57"/>
      <c r="L224" s="58"/>
    </row>
    <row r="225" spans="2:12" ht="96.75" customHeight="1">
      <c r="B225" s="28"/>
      <c r="C225" s="28"/>
      <c r="D225" s="28"/>
      <c r="E225" s="39"/>
      <c r="F225" s="28"/>
      <c r="G225" s="28"/>
      <c r="H225" s="28"/>
      <c r="I225" s="40"/>
      <c r="J225" s="56"/>
      <c r="K225" s="57"/>
      <c r="L225" s="58"/>
    </row>
    <row r="226" spans="2:12" ht="96.75" customHeight="1">
      <c r="B226" s="28"/>
      <c r="C226" s="28"/>
      <c r="D226" s="28"/>
      <c r="E226" s="39"/>
      <c r="F226" s="28"/>
      <c r="G226" s="28"/>
      <c r="H226" s="28"/>
      <c r="I226" s="40"/>
      <c r="J226" s="56"/>
      <c r="K226" s="57"/>
      <c r="L226" s="58"/>
    </row>
    <row r="227" spans="2:12" ht="96.75" customHeight="1">
      <c r="B227" s="28"/>
      <c r="C227" s="28"/>
      <c r="D227" s="28"/>
      <c r="E227" s="39"/>
      <c r="F227" s="28"/>
      <c r="G227" s="28"/>
      <c r="H227" s="28"/>
      <c r="I227" s="40"/>
      <c r="J227" s="56"/>
      <c r="K227" s="57"/>
      <c r="L227" s="58"/>
    </row>
    <row r="228" spans="2:12" ht="96.75" customHeight="1">
      <c r="B228" s="28"/>
      <c r="C228" s="28"/>
      <c r="D228" s="28"/>
      <c r="E228" s="39"/>
      <c r="F228" s="28"/>
      <c r="G228" s="28"/>
      <c r="H228" s="28"/>
      <c r="I228" s="40"/>
      <c r="J228" s="56"/>
      <c r="K228" s="57"/>
      <c r="L228" s="58"/>
    </row>
    <row r="229" spans="2:12" ht="96.75" customHeight="1">
      <c r="B229" s="28"/>
      <c r="C229" s="28"/>
      <c r="D229" s="28"/>
      <c r="E229" s="39"/>
      <c r="F229" s="28"/>
      <c r="G229" s="28"/>
      <c r="H229" s="28"/>
      <c r="I229" s="40"/>
      <c r="J229" s="56"/>
      <c r="K229" s="57"/>
      <c r="L229" s="58"/>
    </row>
    <row r="230" spans="2:12" ht="96.75" customHeight="1">
      <c r="B230" s="28"/>
      <c r="C230" s="28"/>
      <c r="D230" s="28"/>
      <c r="E230" s="39"/>
      <c r="F230" s="28"/>
      <c r="G230" s="28"/>
      <c r="H230" s="28"/>
      <c r="I230" s="40"/>
      <c r="J230" s="56"/>
      <c r="K230" s="57"/>
      <c r="L230" s="58"/>
    </row>
    <row r="231" spans="2:12" ht="96.75" customHeight="1">
      <c r="B231" s="28"/>
      <c r="C231" s="28"/>
      <c r="D231" s="28"/>
      <c r="E231" s="39"/>
      <c r="F231" s="28"/>
      <c r="G231" s="28"/>
      <c r="H231" s="28"/>
      <c r="I231" s="40"/>
      <c r="J231" s="56"/>
      <c r="K231" s="57"/>
      <c r="L231" s="58"/>
    </row>
    <row r="232" spans="2:12" ht="96.75" customHeight="1">
      <c r="B232" s="28"/>
      <c r="C232" s="28"/>
      <c r="D232" s="28"/>
      <c r="E232" s="39"/>
      <c r="F232" s="28"/>
      <c r="G232" s="28"/>
      <c r="H232" s="28"/>
      <c r="I232" s="40"/>
      <c r="J232" s="56"/>
      <c r="K232" s="57"/>
      <c r="L232" s="58"/>
    </row>
    <row r="233" spans="2:12" ht="96.75" customHeight="1">
      <c r="B233" s="28"/>
      <c r="C233" s="28"/>
      <c r="D233" s="28"/>
      <c r="E233" s="39"/>
      <c r="F233" s="28"/>
      <c r="G233" s="28"/>
      <c r="H233" s="28"/>
      <c r="I233" s="40"/>
      <c r="J233" s="56"/>
      <c r="K233" s="57"/>
      <c r="L233" s="58"/>
    </row>
    <row r="234" spans="2:12" ht="96.75" customHeight="1">
      <c r="B234" s="28"/>
      <c r="C234" s="28"/>
      <c r="D234" s="28"/>
      <c r="E234" s="39"/>
      <c r="F234" s="28"/>
      <c r="G234" s="28"/>
      <c r="H234" s="28"/>
      <c r="I234" s="40"/>
      <c r="J234" s="56"/>
      <c r="K234" s="57"/>
      <c r="L234" s="58"/>
    </row>
    <row r="235" spans="2:12" ht="96.75" customHeight="1">
      <c r="B235" s="28"/>
      <c r="C235" s="28"/>
      <c r="D235" s="28"/>
      <c r="E235" s="39"/>
      <c r="F235" s="28"/>
      <c r="G235" s="28"/>
      <c r="H235" s="28"/>
      <c r="I235" s="40"/>
      <c r="J235" s="56"/>
      <c r="K235" s="57"/>
      <c r="L235" s="58"/>
    </row>
    <row r="236" spans="2:12" ht="96.75" customHeight="1">
      <c r="B236" s="28"/>
      <c r="C236" s="28"/>
      <c r="D236" s="28"/>
      <c r="E236" s="39"/>
      <c r="F236" s="28"/>
      <c r="G236" s="28"/>
      <c r="H236" s="28"/>
      <c r="I236" s="40"/>
      <c r="J236" s="56"/>
      <c r="K236" s="57"/>
      <c r="L236" s="58"/>
    </row>
    <row r="237" spans="2:12" ht="96.75" customHeight="1">
      <c r="B237" s="28"/>
      <c r="C237" s="28"/>
      <c r="D237" s="28"/>
      <c r="E237" s="39"/>
      <c r="F237" s="28"/>
      <c r="G237" s="28"/>
      <c r="H237" s="28"/>
      <c r="I237" s="40"/>
      <c r="J237" s="56"/>
      <c r="K237" s="57"/>
      <c r="L237" s="58"/>
    </row>
    <row r="238" spans="2:12" ht="96.75" customHeight="1">
      <c r="B238" s="28"/>
      <c r="C238" s="28"/>
      <c r="D238" s="28"/>
      <c r="E238" s="39"/>
      <c r="F238" s="28"/>
      <c r="G238" s="28"/>
      <c r="H238" s="28"/>
      <c r="I238" s="40"/>
      <c r="J238" s="56"/>
      <c r="K238" s="57"/>
      <c r="L238" s="58"/>
    </row>
    <row r="239" spans="2:12" ht="96.75" customHeight="1">
      <c r="B239" s="28"/>
      <c r="C239" s="28"/>
      <c r="D239" s="28"/>
      <c r="E239" s="39"/>
      <c r="F239" s="28"/>
      <c r="G239" s="28"/>
      <c r="H239" s="28"/>
      <c r="I239" s="40"/>
      <c r="J239" s="56"/>
      <c r="K239" s="57"/>
      <c r="L239" s="58"/>
    </row>
    <row r="240" spans="2:12" ht="96.75" customHeight="1">
      <c r="B240" s="28"/>
      <c r="C240" s="28"/>
      <c r="D240" s="28"/>
      <c r="E240" s="39"/>
      <c r="F240" s="28"/>
      <c r="G240" s="28"/>
      <c r="H240" s="28"/>
      <c r="I240" s="40"/>
      <c r="J240" s="56"/>
      <c r="K240" s="57"/>
      <c r="L240" s="58"/>
    </row>
    <row r="241" spans="2:12" ht="96.75" customHeight="1">
      <c r="B241" s="28"/>
      <c r="C241" s="28"/>
      <c r="D241" s="28"/>
      <c r="E241" s="39"/>
      <c r="F241" s="28"/>
      <c r="G241" s="28"/>
      <c r="H241" s="28"/>
      <c r="I241" s="40"/>
      <c r="J241" s="56"/>
      <c r="K241" s="57"/>
      <c r="L241" s="58"/>
    </row>
    <row r="242" spans="2:12" ht="96.75" customHeight="1">
      <c r="B242" s="28"/>
      <c r="C242" s="28"/>
      <c r="D242" s="28"/>
      <c r="E242" s="39"/>
      <c r="F242" s="28"/>
      <c r="G242" s="28"/>
      <c r="H242" s="28"/>
      <c r="I242" s="40"/>
      <c r="J242" s="56"/>
      <c r="K242" s="57"/>
      <c r="L242" s="58"/>
    </row>
    <row r="243" spans="2:12" ht="96.75" customHeight="1">
      <c r="B243" s="28"/>
      <c r="C243" s="28"/>
      <c r="D243" s="28"/>
      <c r="E243" s="39"/>
      <c r="F243" s="28"/>
      <c r="G243" s="28"/>
      <c r="H243" s="28"/>
      <c r="I243" s="40"/>
      <c r="J243" s="56"/>
      <c r="K243" s="57"/>
      <c r="L243" s="58"/>
    </row>
    <row r="244" spans="2:12" ht="96.75" customHeight="1">
      <c r="B244" s="28"/>
      <c r="C244" s="28"/>
      <c r="D244" s="28"/>
      <c r="E244" s="39"/>
      <c r="F244" s="28"/>
      <c r="G244" s="28"/>
      <c r="H244" s="28"/>
      <c r="I244" s="40"/>
      <c r="J244" s="56"/>
      <c r="K244" s="57"/>
      <c r="L244" s="58"/>
    </row>
    <row r="245" spans="2:12" ht="96.75" customHeight="1">
      <c r="B245" s="28"/>
      <c r="C245" s="28"/>
      <c r="D245" s="28"/>
      <c r="E245" s="39"/>
      <c r="F245" s="28"/>
      <c r="G245" s="28"/>
      <c r="H245" s="28"/>
      <c r="I245" s="40"/>
      <c r="J245" s="56"/>
      <c r="K245" s="57"/>
      <c r="L245" s="58"/>
    </row>
    <row r="246" spans="2:12" ht="96.75" customHeight="1">
      <c r="B246" s="28"/>
      <c r="C246" s="28"/>
      <c r="D246" s="28"/>
      <c r="E246" s="39"/>
      <c r="F246" s="28"/>
      <c r="G246" s="28"/>
      <c r="H246" s="28"/>
      <c r="I246" s="40"/>
      <c r="J246" s="56"/>
      <c r="K246" s="57"/>
      <c r="L246" s="58"/>
    </row>
    <row r="247" spans="2:12" ht="96.75" customHeight="1">
      <c r="B247" s="28"/>
      <c r="C247" s="28"/>
      <c r="D247" s="28"/>
      <c r="E247" s="39"/>
      <c r="F247" s="28"/>
      <c r="G247" s="28"/>
      <c r="H247" s="28"/>
      <c r="I247" s="40"/>
      <c r="J247" s="56"/>
      <c r="K247" s="57"/>
      <c r="L247" s="58"/>
    </row>
    <row r="248" spans="2:12" ht="96.75" customHeight="1">
      <c r="B248" s="28"/>
      <c r="C248" s="28"/>
      <c r="D248" s="28"/>
      <c r="E248" s="39"/>
      <c r="F248" s="28"/>
      <c r="G248" s="28"/>
      <c r="H248" s="28"/>
      <c r="I248" s="40"/>
      <c r="J248" s="56"/>
      <c r="K248" s="57"/>
      <c r="L248" s="58"/>
    </row>
    <row r="249" spans="2:12" ht="96.75" customHeight="1">
      <c r="B249" s="28"/>
      <c r="C249" s="28"/>
      <c r="D249" s="28"/>
      <c r="E249" s="39"/>
      <c r="F249" s="28"/>
      <c r="G249" s="28"/>
      <c r="H249" s="28"/>
      <c r="I249" s="40"/>
      <c r="J249" s="56"/>
      <c r="K249" s="57"/>
      <c r="L249" s="58"/>
    </row>
    <row r="250" spans="2:12" ht="96.75" customHeight="1">
      <c r="B250" s="28"/>
      <c r="C250" s="28"/>
      <c r="D250" s="28"/>
      <c r="E250" s="39"/>
      <c r="F250" s="28"/>
      <c r="G250" s="28"/>
      <c r="H250" s="28"/>
      <c r="I250" s="40"/>
      <c r="J250" s="56"/>
      <c r="K250" s="57"/>
      <c r="L250" s="58"/>
    </row>
    <row r="251" spans="2:12" ht="96.75" customHeight="1">
      <c r="B251" s="28"/>
      <c r="C251" s="28"/>
      <c r="D251" s="28"/>
      <c r="E251" s="39"/>
      <c r="F251" s="28"/>
      <c r="G251" s="28"/>
      <c r="H251" s="28"/>
      <c r="I251" s="40"/>
      <c r="J251" s="56"/>
      <c r="K251" s="57"/>
      <c r="L251" s="58"/>
    </row>
    <row r="252" spans="2:12" ht="96.75" customHeight="1">
      <c r="B252" s="28"/>
      <c r="C252" s="28"/>
      <c r="D252" s="28"/>
      <c r="E252" s="39"/>
      <c r="F252" s="28"/>
      <c r="G252" s="28"/>
      <c r="H252" s="28"/>
      <c r="I252" s="40"/>
      <c r="J252" s="56"/>
      <c r="K252" s="57"/>
      <c r="L252" s="58"/>
    </row>
    <row r="253" spans="2:12" ht="96.75" customHeight="1">
      <c r="B253" s="28"/>
      <c r="C253" s="28"/>
      <c r="D253" s="28"/>
      <c r="E253" s="39"/>
      <c r="F253" s="28"/>
      <c r="G253" s="28"/>
      <c r="H253" s="28"/>
      <c r="I253" s="40"/>
      <c r="J253" s="56"/>
      <c r="K253" s="57"/>
      <c r="L253" s="58"/>
    </row>
    <row r="254" spans="2:12" ht="96.75" customHeight="1">
      <c r="B254" s="28"/>
      <c r="C254" s="28"/>
      <c r="D254" s="28"/>
      <c r="E254" s="39"/>
      <c r="F254" s="28"/>
      <c r="G254" s="28"/>
      <c r="H254" s="28"/>
      <c r="I254" s="40"/>
      <c r="J254" s="56"/>
      <c r="K254" s="57"/>
      <c r="L254" s="58"/>
    </row>
    <row r="255" spans="2:12" ht="96.75" customHeight="1">
      <c r="B255" s="28"/>
      <c r="C255" s="28"/>
      <c r="D255" s="28"/>
      <c r="E255" s="39"/>
      <c r="F255" s="28"/>
      <c r="G255" s="28"/>
      <c r="H255" s="28"/>
      <c r="I255" s="40"/>
      <c r="J255" s="56"/>
      <c r="K255" s="57"/>
      <c r="L255" s="58"/>
    </row>
    <row r="256" spans="2:12" ht="96.75" customHeight="1">
      <c r="B256" s="28"/>
      <c r="C256" s="28"/>
      <c r="D256" s="28"/>
      <c r="E256" s="39"/>
      <c r="F256" s="28"/>
      <c r="G256" s="28"/>
      <c r="H256" s="28"/>
      <c r="I256" s="40"/>
      <c r="J256" s="56"/>
      <c r="K256" s="57"/>
      <c r="L256" s="58"/>
    </row>
    <row r="257" spans="2:12" ht="96.75" customHeight="1">
      <c r="B257" s="28"/>
      <c r="C257" s="28"/>
      <c r="D257" s="28"/>
      <c r="E257" s="39"/>
      <c r="F257" s="28"/>
      <c r="G257" s="28"/>
      <c r="H257" s="28"/>
      <c r="I257" s="40"/>
      <c r="J257" s="56"/>
      <c r="K257" s="57"/>
      <c r="L257" s="58"/>
    </row>
    <row r="258" spans="2:12" ht="96.75" customHeight="1">
      <c r="B258" s="28"/>
      <c r="C258" s="28"/>
      <c r="D258" s="28"/>
      <c r="E258" s="39"/>
      <c r="F258" s="28"/>
      <c r="G258" s="28"/>
      <c r="H258" s="28"/>
      <c r="I258" s="40"/>
      <c r="J258" s="56"/>
      <c r="K258" s="57"/>
      <c r="L258" s="58"/>
    </row>
    <row r="259" spans="2:12" ht="96.75" customHeight="1">
      <c r="B259" s="28"/>
      <c r="C259" s="28"/>
      <c r="D259" s="28"/>
      <c r="E259" s="39"/>
      <c r="F259" s="28"/>
      <c r="G259" s="28"/>
      <c r="H259" s="28"/>
      <c r="I259" s="40"/>
      <c r="J259" s="56"/>
      <c r="K259" s="57"/>
      <c r="L259" s="58"/>
    </row>
    <row r="260" spans="2:12" ht="96.75" customHeight="1">
      <c r="B260" s="28"/>
      <c r="C260" s="28"/>
      <c r="D260" s="28"/>
      <c r="E260" s="39"/>
      <c r="F260" s="28"/>
      <c r="G260" s="28"/>
      <c r="H260" s="28"/>
      <c r="I260" s="40"/>
      <c r="J260" s="56"/>
      <c r="K260" s="57"/>
      <c r="L260" s="58"/>
    </row>
    <row r="261" spans="2:12" ht="96.75" customHeight="1">
      <c r="B261" s="28"/>
      <c r="C261" s="28"/>
      <c r="D261" s="28"/>
      <c r="E261" s="39"/>
      <c r="F261" s="28"/>
      <c r="G261" s="28"/>
      <c r="H261" s="28"/>
      <c r="I261" s="40"/>
      <c r="J261" s="56"/>
      <c r="K261" s="57"/>
      <c r="L261" s="58"/>
    </row>
    <row r="262" spans="2:12" ht="96.75" customHeight="1">
      <c r="B262" s="28"/>
      <c r="C262" s="28"/>
      <c r="D262" s="28"/>
      <c r="E262" s="39"/>
      <c r="F262" s="28"/>
      <c r="G262" s="28"/>
      <c r="H262" s="28"/>
      <c r="I262" s="40"/>
      <c r="J262" s="56"/>
      <c r="K262" s="57"/>
      <c r="L262" s="58"/>
    </row>
    <row r="263" spans="2:12" ht="96.75" customHeight="1">
      <c r="B263" s="28"/>
      <c r="C263" s="28"/>
      <c r="D263" s="28"/>
      <c r="E263" s="39"/>
      <c r="F263" s="28"/>
      <c r="G263" s="28"/>
      <c r="H263" s="28"/>
      <c r="I263" s="40"/>
      <c r="J263" s="56"/>
      <c r="K263" s="57"/>
      <c r="L263" s="58"/>
    </row>
    <row r="264" spans="2:12" ht="96.75" customHeight="1">
      <c r="B264" s="28"/>
      <c r="C264" s="28"/>
      <c r="D264" s="28"/>
      <c r="E264" s="39"/>
      <c r="F264" s="28"/>
      <c r="G264" s="28"/>
      <c r="H264" s="28"/>
      <c r="I264" s="40"/>
      <c r="J264" s="56"/>
      <c r="K264" s="57"/>
      <c r="L264" s="58"/>
    </row>
    <row r="265" spans="2:12" ht="96.75" customHeight="1">
      <c r="B265" s="28"/>
      <c r="C265" s="28"/>
      <c r="D265" s="28"/>
      <c r="E265" s="39"/>
      <c r="F265" s="28"/>
      <c r="G265" s="28"/>
      <c r="H265" s="28"/>
      <c r="I265" s="40"/>
      <c r="J265" s="56"/>
      <c r="K265" s="57"/>
      <c r="L265" s="58"/>
    </row>
    <row r="266" spans="2:12" ht="96.75" customHeight="1">
      <c r="B266" s="28"/>
      <c r="C266" s="28"/>
      <c r="D266" s="28"/>
      <c r="E266" s="39"/>
      <c r="F266" s="28"/>
      <c r="G266" s="28"/>
      <c r="H266" s="28"/>
      <c r="I266" s="40"/>
      <c r="J266" s="56"/>
      <c r="K266" s="57"/>
      <c r="L266" s="58"/>
    </row>
    <row r="267" spans="2:12" ht="96.75" customHeight="1">
      <c r="B267" s="28"/>
      <c r="C267" s="28"/>
      <c r="D267" s="28"/>
      <c r="E267" s="39"/>
      <c r="F267" s="28"/>
      <c r="G267" s="28"/>
      <c r="H267" s="28"/>
      <c r="I267" s="40"/>
      <c r="J267" s="56"/>
      <c r="K267" s="57"/>
      <c r="L267" s="58"/>
    </row>
    <row r="268" spans="2:12" ht="96.75" customHeight="1">
      <c r="B268" s="28"/>
      <c r="C268" s="28"/>
      <c r="D268" s="28"/>
      <c r="E268" s="39"/>
      <c r="F268" s="28"/>
      <c r="G268" s="28"/>
      <c r="H268" s="28"/>
      <c r="I268" s="40"/>
      <c r="J268" s="56"/>
      <c r="K268" s="57"/>
      <c r="L268" s="58"/>
    </row>
    <row r="269" spans="2:12" ht="96.75" customHeight="1">
      <c r="B269" s="28"/>
      <c r="C269" s="28"/>
      <c r="D269" s="28"/>
      <c r="E269" s="39"/>
      <c r="F269" s="28"/>
      <c r="G269" s="28"/>
      <c r="H269" s="28"/>
      <c r="I269" s="40"/>
      <c r="J269" s="56"/>
      <c r="K269" s="57"/>
      <c r="L269" s="58"/>
    </row>
    <row r="270" spans="2:12" ht="96.75" customHeight="1">
      <c r="B270" s="28"/>
      <c r="C270" s="28"/>
      <c r="D270" s="28"/>
      <c r="E270" s="39"/>
      <c r="F270" s="28"/>
      <c r="G270" s="28"/>
      <c r="H270" s="28"/>
      <c r="I270" s="40"/>
      <c r="J270" s="56"/>
      <c r="K270" s="57"/>
      <c r="L270" s="58"/>
    </row>
    <row r="271" spans="2:12" ht="96.75" customHeight="1">
      <c r="B271" s="28"/>
      <c r="C271" s="28"/>
      <c r="D271" s="28"/>
      <c r="E271" s="39"/>
      <c r="F271" s="28"/>
      <c r="G271" s="28"/>
      <c r="H271" s="28"/>
      <c r="I271" s="40"/>
      <c r="J271" s="56"/>
      <c r="K271" s="57"/>
      <c r="L271" s="58"/>
    </row>
    <row r="272" spans="2:12" ht="96.75" customHeight="1">
      <c r="B272" s="28"/>
      <c r="C272" s="28"/>
      <c r="D272" s="28"/>
      <c r="E272" s="39"/>
      <c r="F272" s="28"/>
      <c r="G272" s="28"/>
      <c r="H272" s="28"/>
      <c r="I272" s="40"/>
      <c r="J272" s="56"/>
      <c r="K272" s="57"/>
      <c r="L272" s="58"/>
    </row>
    <row r="273" spans="2:12" ht="96.75" customHeight="1">
      <c r="B273" s="28"/>
      <c r="C273" s="28"/>
      <c r="D273" s="28"/>
      <c r="E273" s="39"/>
      <c r="F273" s="28"/>
      <c r="G273" s="28"/>
      <c r="H273" s="28"/>
      <c r="I273" s="40"/>
      <c r="J273" s="56"/>
      <c r="K273" s="57"/>
      <c r="L273" s="58"/>
    </row>
    <row r="274" spans="2:12" ht="96.75" customHeight="1">
      <c r="B274" s="28"/>
      <c r="C274" s="28"/>
      <c r="D274" s="28"/>
      <c r="E274" s="39"/>
      <c r="F274" s="28"/>
      <c r="G274" s="28"/>
      <c r="H274" s="28"/>
      <c r="I274" s="40"/>
      <c r="J274" s="56"/>
      <c r="K274" s="57"/>
      <c r="L274" s="58"/>
    </row>
    <row r="275" spans="2:12" ht="96.75" customHeight="1">
      <c r="B275" s="28"/>
      <c r="C275" s="28"/>
      <c r="D275" s="28"/>
      <c r="E275" s="39"/>
      <c r="F275" s="28"/>
      <c r="G275" s="28"/>
      <c r="H275" s="28"/>
      <c r="I275" s="40"/>
      <c r="J275" s="56"/>
      <c r="K275" s="57"/>
      <c r="L275" s="58"/>
    </row>
    <row r="276" spans="2:12" ht="96.75" customHeight="1">
      <c r="B276" s="28"/>
      <c r="C276" s="28"/>
      <c r="D276" s="28"/>
      <c r="E276" s="39"/>
      <c r="F276" s="28"/>
      <c r="G276" s="28"/>
      <c r="H276" s="28"/>
      <c r="I276" s="40"/>
      <c r="J276" s="56"/>
      <c r="K276" s="57"/>
      <c r="L276" s="58"/>
    </row>
    <row r="277" spans="2:12" ht="96.75" customHeight="1">
      <c r="B277" s="28"/>
      <c r="C277" s="28"/>
      <c r="D277" s="28"/>
      <c r="E277" s="39"/>
      <c r="F277" s="28"/>
      <c r="G277" s="28"/>
      <c r="H277" s="28"/>
      <c r="I277" s="40"/>
      <c r="J277" s="56"/>
      <c r="K277" s="57"/>
      <c r="L277" s="58"/>
    </row>
    <row r="278" spans="2:12" ht="96.75" customHeight="1">
      <c r="B278" s="28"/>
      <c r="C278" s="28"/>
      <c r="D278" s="28"/>
      <c r="E278" s="39"/>
      <c r="F278" s="28"/>
      <c r="G278" s="28"/>
      <c r="H278" s="28"/>
      <c r="I278" s="40"/>
      <c r="J278" s="56"/>
      <c r="K278" s="57"/>
      <c r="L278" s="58"/>
    </row>
    <row r="279" spans="2:12" ht="96.75" customHeight="1">
      <c r="B279" s="28"/>
      <c r="C279" s="28"/>
      <c r="D279" s="28"/>
      <c r="E279" s="39"/>
      <c r="F279" s="28"/>
      <c r="G279" s="28"/>
      <c r="H279" s="28"/>
      <c r="I279" s="40"/>
      <c r="J279" s="56"/>
      <c r="K279" s="57"/>
      <c r="L279" s="58"/>
    </row>
    <row r="280" spans="2:12" ht="96.75" customHeight="1">
      <c r="B280" s="28"/>
      <c r="C280" s="28"/>
      <c r="D280" s="28"/>
      <c r="E280" s="39"/>
      <c r="F280" s="28"/>
      <c r="G280" s="28"/>
      <c r="H280" s="28"/>
      <c r="I280" s="40"/>
      <c r="J280" s="56"/>
      <c r="K280" s="57"/>
      <c r="L280" s="58"/>
    </row>
    <row r="281" spans="2:12" ht="96.75" customHeight="1">
      <c r="B281" s="28"/>
      <c r="C281" s="28"/>
      <c r="D281" s="28"/>
      <c r="E281" s="39"/>
      <c r="F281" s="28"/>
      <c r="G281" s="28"/>
      <c r="H281" s="28"/>
      <c r="I281" s="40"/>
      <c r="J281" s="56"/>
      <c r="K281" s="57"/>
      <c r="L281" s="58"/>
    </row>
    <row r="282" spans="2:12" ht="96.75" customHeight="1">
      <c r="B282" s="28"/>
      <c r="C282" s="28"/>
      <c r="D282" s="28"/>
      <c r="E282" s="39"/>
      <c r="F282" s="28"/>
      <c r="G282" s="28"/>
      <c r="H282" s="28"/>
      <c r="I282" s="40"/>
      <c r="J282" s="56"/>
      <c r="K282" s="57"/>
      <c r="L282" s="58"/>
    </row>
    <row r="283" spans="2:12" ht="96.75" customHeight="1">
      <c r="B283" s="28"/>
      <c r="C283" s="28"/>
      <c r="D283" s="28"/>
      <c r="E283" s="39"/>
      <c r="F283" s="28"/>
      <c r="G283" s="28"/>
      <c r="H283" s="28"/>
      <c r="I283" s="40"/>
      <c r="J283" s="56"/>
      <c r="K283" s="57"/>
      <c r="L283" s="58"/>
    </row>
    <row r="284" spans="2:12" ht="96.75" customHeight="1">
      <c r="B284" s="28"/>
      <c r="C284" s="28"/>
      <c r="D284" s="28"/>
      <c r="E284" s="39"/>
      <c r="F284" s="28"/>
      <c r="G284" s="28"/>
      <c r="H284" s="28"/>
      <c r="I284" s="40"/>
      <c r="J284" s="56"/>
      <c r="K284" s="57"/>
      <c r="L284" s="58"/>
    </row>
    <row r="285" spans="2:12" ht="96.75" customHeight="1">
      <c r="B285" s="28"/>
      <c r="C285" s="28"/>
      <c r="D285" s="28"/>
      <c r="E285" s="39"/>
      <c r="F285" s="28"/>
      <c r="G285" s="28"/>
      <c r="H285" s="28"/>
      <c r="I285" s="40"/>
      <c r="J285" s="56"/>
      <c r="K285" s="57"/>
      <c r="L285" s="58"/>
    </row>
    <row r="286" spans="2:12" ht="96.75" customHeight="1">
      <c r="B286" s="28"/>
      <c r="C286" s="28"/>
      <c r="D286" s="28"/>
      <c r="E286" s="39"/>
      <c r="F286" s="28"/>
      <c r="G286" s="28"/>
      <c r="H286" s="28"/>
      <c r="I286" s="40"/>
      <c r="J286" s="56"/>
      <c r="K286" s="57"/>
      <c r="L286" s="58"/>
    </row>
    <row r="287" spans="2:12" ht="96.75" customHeight="1">
      <c r="B287" s="28"/>
      <c r="C287" s="28"/>
      <c r="D287" s="28"/>
      <c r="E287" s="39"/>
      <c r="F287" s="28"/>
      <c r="G287" s="28"/>
      <c r="H287" s="28"/>
      <c r="I287" s="40"/>
      <c r="J287" s="56"/>
      <c r="K287" s="57"/>
      <c r="L287" s="58"/>
    </row>
    <row r="288" spans="2:12" ht="96.75" customHeight="1">
      <c r="B288" s="28"/>
      <c r="C288" s="28"/>
      <c r="D288" s="28"/>
      <c r="E288" s="39"/>
      <c r="F288" s="28"/>
      <c r="G288" s="28"/>
      <c r="H288" s="28"/>
      <c r="I288" s="40"/>
      <c r="J288" s="56"/>
      <c r="K288" s="57"/>
      <c r="L288" s="58"/>
    </row>
    <row r="289" spans="2:12" ht="96.75" customHeight="1">
      <c r="B289" s="28"/>
      <c r="C289" s="28"/>
      <c r="D289" s="28"/>
      <c r="E289" s="39"/>
      <c r="F289" s="28"/>
      <c r="G289" s="28"/>
      <c r="H289" s="28"/>
      <c r="I289" s="40"/>
      <c r="J289" s="56"/>
      <c r="K289" s="57"/>
      <c r="L289" s="58"/>
    </row>
    <row r="290" spans="2:12" ht="96.75" customHeight="1">
      <c r="B290" s="28"/>
      <c r="C290" s="28"/>
      <c r="D290" s="28"/>
      <c r="E290" s="39"/>
      <c r="F290" s="28"/>
      <c r="G290" s="28"/>
      <c r="H290" s="28"/>
      <c r="I290" s="40"/>
      <c r="J290" s="56"/>
      <c r="K290" s="57"/>
      <c r="L290" s="58"/>
    </row>
    <row r="291" spans="2:12" ht="96.75" customHeight="1">
      <c r="B291" s="28"/>
      <c r="C291" s="28"/>
      <c r="D291" s="28"/>
      <c r="E291" s="39"/>
      <c r="F291" s="28"/>
      <c r="G291" s="28"/>
      <c r="H291" s="28"/>
      <c r="I291" s="40"/>
      <c r="J291" s="56"/>
      <c r="K291" s="57"/>
      <c r="L291" s="58"/>
    </row>
    <row r="292" spans="2:12" ht="96.75" customHeight="1">
      <c r="B292" s="28"/>
      <c r="C292" s="28"/>
      <c r="D292" s="28"/>
      <c r="E292" s="39"/>
      <c r="F292" s="28"/>
      <c r="G292" s="28"/>
      <c r="H292" s="28"/>
      <c r="I292" s="40"/>
      <c r="J292" s="56"/>
      <c r="K292" s="57"/>
      <c r="L292" s="58"/>
    </row>
    <row r="293" spans="2:12" ht="96.75" customHeight="1">
      <c r="B293" s="28"/>
      <c r="C293" s="28"/>
      <c r="D293" s="28"/>
      <c r="E293" s="39"/>
      <c r="F293" s="28"/>
      <c r="G293" s="28"/>
      <c r="H293" s="28"/>
      <c r="I293" s="40"/>
      <c r="J293" s="56"/>
      <c r="K293" s="57"/>
      <c r="L293" s="58"/>
    </row>
    <row r="294" spans="2:12" ht="96.75" customHeight="1">
      <c r="B294" s="28"/>
      <c r="C294" s="28"/>
      <c r="D294" s="28"/>
      <c r="E294" s="39"/>
      <c r="F294" s="28"/>
      <c r="G294" s="28"/>
      <c r="H294" s="28"/>
      <c r="I294" s="40"/>
      <c r="J294" s="56"/>
      <c r="K294" s="57"/>
      <c r="L294" s="58"/>
    </row>
    <row r="295" spans="2:12" ht="96.75" customHeight="1">
      <c r="B295" s="28"/>
      <c r="C295" s="28"/>
      <c r="D295" s="28"/>
      <c r="E295" s="39"/>
      <c r="F295" s="28"/>
      <c r="G295" s="28"/>
      <c r="H295" s="28"/>
      <c r="I295" s="40"/>
      <c r="J295" s="56"/>
      <c r="K295" s="57"/>
      <c r="L295" s="58"/>
    </row>
    <row r="296" spans="2:12" ht="96.75" customHeight="1">
      <c r="B296" s="28"/>
      <c r="C296" s="28"/>
      <c r="D296" s="28"/>
      <c r="E296" s="39"/>
      <c r="F296" s="28"/>
      <c r="G296" s="28"/>
      <c r="H296" s="28"/>
      <c r="I296" s="40"/>
      <c r="J296" s="56"/>
      <c r="K296" s="57"/>
      <c r="L296" s="58"/>
    </row>
    <row r="297" spans="2:12" ht="96.75" customHeight="1">
      <c r="B297" s="28"/>
      <c r="C297" s="28"/>
      <c r="D297" s="28"/>
      <c r="E297" s="39"/>
      <c r="F297" s="28"/>
      <c r="G297" s="28"/>
      <c r="H297" s="28"/>
      <c r="I297" s="40"/>
      <c r="J297" s="56"/>
      <c r="K297" s="57"/>
      <c r="L297" s="58"/>
    </row>
    <row r="298" spans="2:12" ht="96.75" customHeight="1">
      <c r="B298" s="28"/>
      <c r="C298" s="28"/>
      <c r="D298" s="28"/>
      <c r="E298" s="39"/>
      <c r="F298" s="28"/>
      <c r="G298" s="28"/>
      <c r="H298" s="28"/>
      <c r="I298" s="40"/>
      <c r="J298" s="56"/>
      <c r="K298" s="57"/>
      <c r="L298" s="58"/>
    </row>
    <row r="299" spans="2:12" ht="96.75" customHeight="1">
      <c r="B299" s="28"/>
      <c r="C299" s="28"/>
      <c r="D299" s="28"/>
      <c r="E299" s="39"/>
      <c r="F299" s="28"/>
      <c r="G299" s="28"/>
      <c r="H299" s="28"/>
      <c r="I299" s="40"/>
      <c r="J299" s="56"/>
      <c r="K299" s="57"/>
      <c r="L299" s="58"/>
    </row>
    <row r="300" spans="2:12" ht="96.75" customHeight="1">
      <c r="B300" s="28"/>
      <c r="C300" s="28"/>
      <c r="D300" s="28"/>
      <c r="E300" s="39"/>
      <c r="F300" s="28"/>
      <c r="G300" s="28"/>
      <c r="H300" s="28"/>
      <c r="I300" s="40"/>
      <c r="J300" s="56"/>
      <c r="K300" s="57"/>
      <c r="L300" s="58"/>
    </row>
    <row r="301" spans="2:12" ht="96.75" customHeight="1">
      <c r="B301" s="28"/>
      <c r="C301" s="28"/>
      <c r="D301" s="28"/>
      <c r="E301" s="39"/>
      <c r="F301" s="28"/>
      <c r="G301" s="28"/>
      <c r="H301" s="28"/>
      <c r="I301" s="40"/>
      <c r="J301" s="56"/>
      <c r="K301" s="57"/>
      <c r="L301" s="58"/>
    </row>
    <row r="302" spans="2:12" ht="96.75" customHeight="1">
      <c r="B302" s="28"/>
      <c r="C302" s="28"/>
      <c r="D302" s="28"/>
      <c r="E302" s="39"/>
      <c r="F302" s="28"/>
      <c r="G302" s="28"/>
      <c r="H302" s="28"/>
      <c r="I302" s="40"/>
      <c r="J302" s="56"/>
      <c r="K302" s="57"/>
      <c r="L302" s="58"/>
    </row>
    <row r="303" spans="2:12" ht="96.75" customHeight="1">
      <c r="B303" s="28"/>
      <c r="C303" s="28"/>
      <c r="D303" s="28"/>
      <c r="E303" s="39"/>
      <c r="F303" s="28"/>
      <c r="G303" s="28"/>
      <c r="H303" s="28"/>
      <c r="I303" s="40"/>
      <c r="J303" s="56"/>
      <c r="K303" s="57"/>
      <c r="L303" s="58"/>
    </row>
    <row r="304" spans="2:12" ht="96.75" customHeight="1">
      <c r="B304" s="28"/>
      <c r="C304" s="28"/>
      <c r="D304" s="28"/>
      <c r="E304" s="39"/>
      <c r="F304" s="28"/>
      <c r="G304" s="28"/>
      <c r="H304" s="28"/>
      <c r="I304" s="40"/>
      <c r="J304" s="56"/>
      <c r="K304" s="57"/>
      <c r="L304" s="58"/>
    </row>
    <row r="305" spans="2:12" ht="96.75" customHeight="1">
      <c r="B305" s="28"/>
      <c r="C305" s="28"/>
      <c r="D305" s="28"/>
      <c r="E305" s="39"/>
      <c r="F305" s="28"/>
      <c r="G305" s="28"/>
      <c r="H305" s="28"/>
      <c r="I305" s="40"/>
      <c r="J305" s="56"/>
      <c r="K305" s="57"/>
      <c r="L305" s="58"/>
    </row>
    <row r="306" spans="2:12" ht="96.75" customHeight="1">
      <c r="B306" s="28"/>
      <c r="C306" s="28"/>
      <c r="D306" s="28"/>
      <c r="E306" s="39"/>
      <c r="F306" s="28"/>
      <c r="G306" s="28"/>
      <c r="H306" s="28"/>
      <c r="I306" s="40"/>
      <c r="J306" s="56"/>
      <c r="K306" s="57"/>
      <c r="L306" s="58"/>
    </row>
    <row r="307" spans="2:12" ht="96.75" customHeight="1">
      <c r="B307" s="28"/>
      <c r="C307" s="28"/>
      <c r="D307" s="28"/>
      <c r="E307" s="39"/>
      <c r="F307" s="28"/>
      <c r="G307" s="28"/>
      <c r="H307" s="28"/>
      <c r="I307" s="40"/>
      <c r="J307" s="56"/>
      <c r="K307" s="57"/>
      <c r="L307" s="58"/>
    </row>
    <row r="308" spans="2:12" ht="96.75" customHeight="1">
      <c r="B308" s="28"/>
      <c r="C308" s="28"/>
      <c r="D308" s="28"/>
      <c r="E308" s="39"/>
      <c r="F308" s="28"/>
      <c r="G308" s="28"/>
      <c r="H308" s="28"/>
      <c r="I308" s="40"/>
      <c r="J308" s="56"/>
      <c r="K308" s="57"/>
      <c r="L308" s="58"/>
    </row>
    <row r="309" spans="2:12" ht="96.75" customHeight="1">
      <c r="B309" s="28"/>
      <c r="C309" s="28"/>
      <c r="D309" s="28"/>
      <c r="E309" s="39"/>
      <c r="F309" s="28"/>
      <c r="G309" s="28"/>
      <c r="H309" s="28"/>
      <c r="I309" s="40"/>
      <c r="J309" s="56"/>
      <c r="K309" s="57"/>
      <c r="L309" s="58"/>
    </row>
    <row r="310" spans="2:12" ht="96.75" customHeight="1">
      <c r="B310" s="28"/>
      <c r="C310" s="28"/>
      <c r="D310" s="28"/>
      <c r="E310" s="39"/>
      <c r="F310" s="28"/>
      <c r="G310" s="28"/>
      <c r="H310" s="28"/>
      <c r="I310" s="40"/>
      <c r="J310" s="56"/>
      <c r="K310" s="57"/>
      <c r="L310" s="58"/>
    </row>
    <row r="311" spans="2:12" ht="96.75" customHeight="1">
      <c r="B311" s="28"/>
      <c r="C311" s="28"/>
      <c r="D311" s="28"/>
      <c r="E311" s="39"/>
      <c r="F311" s="28"/>
      <c r="G311" s="28"/>
      <c r="H311" s="28"/>
      <c r="I311" s="40"/>
      <c r="J311" s="56"/>
      <c r="K311" s="57"/>
      <c r="L311" s="58"/>
    </row>
    <row r="312" spans="2:12" ht="96.75" customHeight="1">
      <c r="B312" s="28"/>
      <c r="C312" s="28"/>
      <c r="D312" s="28"/>
      <c r="E312" s="39"/>
      <c r="F312" s="28"/>
      <c r="G312" s="28"/>
      <c r="H312" s="28"/>
      <c r="I312" s="40"/>
      <c r="J312" s="56"/>
      <c r="K312" s="57"/>
      <c r="L312" s="58"/>
    </row>
    <row r="313" spans="2:12" ht="96.75" customHeight="1">
      <c r="B313" s="28"/>
      <c r="C313" s="28"/>
      <c r="D313" s="28"/>
      <c r="E313" s="39"/>
      <c r="F313" s="28"/>
      <c r="G313" s="28"/>
      <c r="H313" s="28"/>
      <c r="I313" s="40"/>
      <c r="J313" s="56"/>
      <c r="K313" s="57"/>
      <c r="L313" s="58"/>
    </row>
    <row r="314" spans="2:12" ht="96.75" customHeight="1">
      <c r="B314" s="28"/>
      <c r="C314" s="28"/>
      <c r="D314" s="28"/>
      <c r="E314" s="39"/>
      <c r="F314" s="28"/>
      <c r="G314" s="28"/>
      <c r="H314" s="28"/>
      <c r="I314" s="40"/>
      <c r="J314" s="56"/>
      <c r="K314" s="57"/>
      <c r="L314" s="58"/>
    </row>
    <row r="315" spans="2:12" ht="96.75" customHeight="1">
      <c r="B315" s="28"/>
      <c r="C315" s="28"/>
      <c r="D315" s="28"/>
      <c r="E315" s="39"/>
      <c r="F315" s="28"/>
      <c r="G315" s="28"/>
      <c r="H315" s="28"/>
      <c r="I315" s="40"/>
      <c r="J315" s="56"/>
      <c r="K315" s="57"/>
      <c r="L315" s="58"/>
    </row>
    <row r="316" spans="2:12" ht="96.75" customHeight="1">
      <c r="B316" s="28"/>
      <c r="C316" s="28"/>
      <c r="D316" s="28"/>
      <c r="E316" s="39"/>
      <c r="F316" s="28"/>
      <c r="G316" s="28"/>
      <c r="H316" s="28"/>
      <c r="I316" s="40"/>
      <c r="J316" s="56"/>
      <c r="K316" s="57"/>
      <c r="L316" s="58"/>
    </row>
    <row r="317" spans="2:12" ht="96.75" customHeight="1">
      <c r="B317" s="28"/>
      <c r="C317" s="28"/>
      <c r="D317" s="28"/>
      <c r="E317" s="39"/>
      <c r="F317" s="28"/>
      <c r="G317" s="28"/>
      <c r="H317" s="28"/>
      <c r="I317" s="40"/>
      <c r="J317" s="56"/>
      <c r="K317" s="57"/>
      <c r="L317" s="58"/>
    </row>
    <row r="318" spans="2:12" ht="96.75" customHeight="1">
      <c r="B318" s="28"/>
      <c r="C318" s="28"/>
      <c r="D318" s="28"/>
      <c r="E318" s="39"/>
      <c r="F318" s="28"/>
      <c r="G318" s="28"/>
      <c r="H318" s="28"/>
      <c r="I318" s="40"/>
      <c r="J318" s="56"/>
      <c r="K318" s="57"/>
      <c r="L318" s="58"/>
    </row>
    <row r="319" spans="2:12" ht="96.75" customHeight="1">
      <c r="B319" s="28"/>
      <c r="C319" s="28"/>
      <c r="D319" s="28"/>
      <c r="E319" s="39"/>
      <c r="F319" s="28"/>
      <c r="G319" s="28"/>
      <c r="H319" s="28"/>
      <c r="I319" s="40"/>
      <c r="J319" s="56"/>
      <c r="K319" s="57"/>
      <c r="L319" s="58"/>
    </row>
    <row r="320" spans="2:12" ht="96.75" customHeight="1">
      <c r="B320" s="28"/>
      <c r="C320" s="28"/>
      <c r="D320" s="28"/>
      <c r="E320" s="39"/>
      <c r="F320" s="28"/>
      <c r="G320" s="28"/>
      <c r="H320" s="28"/>
      <c r="I320" s="40"/>
      <c r="J320" s="56"/>
      <c r="K320" s="57"/>
      <c r="L320" s="58"/>
    </row>
    <row r="321" spans="2:12" ht="96.75" customHeight="1">
      <c r="B321" s="28"/>
      <c r="C321" s="28"/>
      <c r="D321" s="28"/>
      <c r="E321" s="39"/>
      <c r="F321" s="28"/>
      <c r="G321" s="28"/>
      <c r="H321" s="28"/>
      <c r="I321" s="40"/>
      <c r="J321" s="56"/>
      <c r="K321" s="57"/>
      <c r="L321" s="58"/>
    </row>
    <row r="322" spans="2:12" ht="96.75" customHeight="1">
      <c r="B322" s="28"/>
      <c r="C322" s="28"/>
      <c r="D322" s="28"/>
      <c r="E322" s="39"/>
      <c r="F322" s="28"/>
      <c r="G322" s="28"/>
      <c r="H322" s="28"/>
      <c r="I322" s="40"/>
      <c r="J322" s="56"/>
      <c r="K322" s="57"/>
      <c r="L322" s="58"/>
    </row>
    <row r="323" spans="2:12" ht="96.75" customHeight="1">
      <c r="B323" s="28"/>
      <c r="C323" s="28"/>
      <c r="D323" s="28"/>
      <c r="E323" s="39"/>
      <c r="F323" s="28"/>
      <c r="G323" s="28"/>
      <c r="H323" s="28"/>
      <c r="I323" s="40"/>
      <c r="J323" s="56"/>
      <c r="K323" s="57"/>
      <c r="L323" s="58"/>
    </row>
    <row r="324" spans="2:12" ht="96.75" customHeight="1">
      <c r="B324" s="28"/>
      <c r="C324" s="28"/>
      <c r="D324" s="28"/>
      <c r="E324" s="39"/>
      <c r="F324" s="28"/>
      <c r="G324" s="28"/>
      <c r="H324" s="28"/>
      <c r="I324" s="40"/>
      <c r="J324" s="56"/>
      <c r="K324" s="57"/>
      <c r="L324" s="58"/>
    </row>
    <row r="325" spans="2:12" ht="96.75" customHeight="1">
      <c r="B325" s="28"/>
      <c r="C325" s="28"/>
      <c r="D325" s="28"/>
      <c r="E325" s="39"/>
      <c r="F325" s="28"/>
      <c r="G325" s="28"/>
      <c r="H325" s="28"/>
      <c r="I325" s="40"/>
      <c r="J325" s="56"/>
      <c r="K325" s="57"/>
      <c r="L325" s="58"/>
    </row>
    <row r="326" spans="2:12" ht="96.75" customHeight="1">
      <c r="B326" s="28"/>
      <c r="C326" s="28"/>
      <c r="D326" s="28"/>
      <c r="E326" s="39"/>
      <c r="F326" s="28"/>
      <c r="G326" s="28"/>
      <c r="H326" s="28"/>
      <c r="I326" s="40"/>
      <c r="J326" s="56"/>
      <c r="K326" s="57"/>
      <c r="L326" s="58"/>
    </row>
    <row r="327" spans="2:12" ht="96.75" customHeight="1">
      <c r="B327" s="28"/>
      <c r="C327" s="28"/>
      <c r="D327" s="28"/>
      <c r="E327" s="39"/>
      <c r="F327" s="28"/>
      <c r="G327" s="28"/>
      <c r="H327" s="28"/>
      <c r="I327" s="40"/>
      <c r="J327" s="56"/>
      <c r="K327" s="57"/>
      <c r="L327" s="58"/>
    </row>
    <row r="328" spans="2:12" ht="96.75" customHeight="1">
      <c r="B328" s="28"/>
      <c r="C328" s="28"/>
      <c r="D328" s="28"/>
      <c r="E328" s="39"/>
      <c r="F328" s="28"/>
      <c r="G328" s="28"/>
      <c r="H328" s="28"/>
      <c r="I328" s="40"/>
      <c r="J328" s="56"/>
      <c r="K328" s="57"/>
      <c r="L328" s="58"/>
    </row>
    <row r="329" spans="2:12" ht="96.75" customHeight="1">
      <c r="B329" s="28"/>
      <c r="C329" s="28"/>
      <c r="D329" s="28"/>
      <c r="E329" s="39"/>
      <c r="F329" s="28"/>
      <c r="G329" s="28"/>
      <c r="H329" s="28"/>
      <c r="I329" s="40"/>
      <c r="J329" s="56"/>
      <c r="K329" s="57"/>
      <c r="L329" s="58"/>
    </row>
    <row r="330" spans="2:12" ht="96.75" customHeight="1">
      <c r="B330" s="28"/>
      <c r="C330" s="28"/>
      <c r="D330" s="28"/>
      <c r="E330" s="39"/>
      <c r="F330" s="28"/>
      <c r="G330" s="28"/>
      <c r="H330" s="28"/>
      <c r="I330" s="40"/>
      <c r="J330" s="56"/>
      <c r="K330" s="57"/>
      <c r="L330" s="58"/>
    </row>
    <row r="331" spans="2:12" ht="96.75" customHeight="1">
      <c r="B331" s="28"/>
      <c r="C331" s="28"/>
      <c r="D331" s="28"/>
      <c r="E331" s="39"/>
      <c r="F331" s="28"/>
      <c r="G331" s="28"/>
      <c r="H331" s="28"/>
      <c r="I331" s="40"/>
      <c r="J331" s="56"/>
      <c r="K331" s="57"/>
      <c r="L331" s="58"/>
    </row>
    <row r="332" spans="2:12" ht="96.75" customHeight="1">
      <c r="B332" s="28"/>
      <c r="C332" s="28"/>
      <c r="D332" s="28"/>
      <c r="E332" s="39"/>
      <c r="F332" s="28"/>
      <c r="G332" s="28"/>
      <c r="H332" s="28"/>
      <c r="I332" s="40"/>
      <c r="J332" s="56"/>
      <c r="K332" s="57"/>
      <c r="L332" s="58"/>
    </row>
    <row r="333" spans="2:12" ht="96.75" customHeight="1">
      <c r="B333" s="28"/>
      <c r="C333" s="28"/>
      <c r="D333" s="28"/>
      <c r="E333" s="39"/>
      <c r="F333" s="28"/>
      <c r="G333" s="28"/>
      <c r="H333" s="28"/>
      <c r="I333" s="40"/>
      <c r="J333" s="56"/>
      <c r="K333" s="57"/>
      <c r="L333" s="58"/>
    </row>
    <row r="334" spans="2:12" ht="96.75" customHeight="1">
      <c r="B334" s="28"/>
      <c r="C334" s="28"/>
      <c r="D334" s="28"/>
      <c r="E334" s="39"/>
      <c r="F334" s="28"/>
      <c r="G334" s="28"/>
      <c r="H334" s="28"/>
      <c r="I334" s="40"/>
      <c r="J334" s="56"/>
      <c r="K334" s="57"/>
      <c r="L334" s="58"/>
    </row>
    <row r="335" spans="2:12" ht="96.75" customHeight="1">
      <c r="B335" s="28"/>
      <c r="C335" s="28"/>
      <c r="D335" s="28"/>
      <c r="E335" s="39"/>
      <c r="F335" s="28"/>
      <c r="G335" s="28"/>
      <c r="H335" s="28"/>
      <c r="I335" s="40"/>
      <c r="J335" s="56"/>
      <c r="K335" s="57"/>
      <c r="L335" s="58"/>
    </row>
    <row r="336" spans="2:12" ht="96.75" customHeight="1">
      <c r="B336" s="28"/>
      <c r="C336" s="28"/>
      <c r="D336" s="28"/>
      <c r="E336" s="39"/>
      <c r="F336" s="28"/>
      <c r="G336" s="28"/>
      <c r="H336" s="28"/>
      <c r="I336" s="40"/>
      <c r="J336" s="56"/>
      <c r="K336" s="57"/>
      <c r="L336" s="58"/>
    </row>
    <row r="337" spans="2:12" ht="96.75" customHeight="1">
      <c r="B337" s="28"/>
      <c r="C337" s="28"/>
      <c r="D337" s="28"/>
      <c r="E337" s="39"/>
      <c r="F337" s="28"/>
      <c r="G337" s="28"/>
      <c r="H337" s="28"/>
      <c r="I337" s="40"/>
      <c r="J337" s="56"/>
      <c r="K337" s="57"/>
      <c r="L337" s="58"/>
    </row>
    <row r="338" spans="2:12" ht="96.75" customHeight="1">
      <c r="B338" s="28"/>
      <c r="C338" s="28"/>
      <c r="D338" s="28"/>
      <c r="E338" s="39"/>
      <c r="F338" s="28"/>
      <c r="G338" s="28"/>
      <c r="H338" s="28"/>
      <c r="I338" s="40"/>
      <c r="J338" s="56"/>
      <c r="K338" s="57"/>
      <c r="L338" s="58"/>
    </row>
    <row r="339" spans="2:12" ht="96.75" customHeight="1">
      <c r="B339" s="28"/>
      <c r="C339" s="28"/>
      <c r="D339" s="28"/>
      <c r="E339" s="39"/>
      <c r="F339" s="28"/>
      <c r="G339" s="28"/>
      <c r="H339" s="28"/>
      <c r="I339" s="40"/>
      <c r="J339" s="56"/>
      <c r="K339" s="57"/>
      <c r="L339" s="58"/>
    </row>
    <row r="340" spans="2:12" ht="96.75" customHeight="1">
      <c r="B340" s="28"/>
      <c r="C340" s="28"/>
      <c r="D340" s="28"/>
      <c r="E340" s="39"/>
      <c r="F340" s="28"/>
      <c r="G340" s="28"/>
      <c r="H340" s="28"/>
      <c r="I340" s="40"/>
      <c r="J340" s="56"/>
      <c r="K340" s="57"/>
      <c r="L340" s="58"/>
    </row>
    <row r="341" spans="2:12" ht="96.75" customHeight="1">
      <c r="B341" s="28"/>
      <c r="C341" s="28"/>
      <c r="D341" s="28"/>
      <c r="E341" s="39"/>
      <c r="F341" s="28"/>
      <c r="G341" s="28"/>
      <c r="H341" s="28"/>
      <c r="I341" s="40"/>
      <c r="J341" s="56"/>
      <c r="K341" s="57"/>
      <c r="L341" s="58"/>
    </row>
    <row r="342" spans="2:12" ht="96.75" customHeight="1">
      <c r="B342" s="28"/>
      <c r="C342" s="28"/>
      <c r="D342" s="28"/>
      <c r="E342" s="39"/>
      <c r="F342" s="28"/>
      <c r="G342" s="28"/>
      <c r="H342" s="28"/>
      <c r="I342" s="40"/>
      <c r="J342" s="56"/>
      <c r="K342" s="57"/>
      <c r="L342" s="58"/>
    </row>
    <row r="343" spans="2:12" ht="96.75" customHeight="1">
      <c r="B343" s="28"/>
      <c r="C343" s="28"/>
      <c r="D343" s="28"/>
      <c r="E343" s="39"/>
      <c r="F343" s="28"/>
      <c r="G343" s="28"/>
      <c r="H343" s="28"/>
      <c r="I343" s="40"/>
      <c r="J343" s="56"/>
      <c r="K343" s="57"/>
      <c r="L343" s="58"/>
    </row>
    <row r="344" spans="2:12" ht="96.75" customHeight="1">
      <c r="B344" s="28"/>
      <c r="C344" s="28"/>
      <c r="D344" s="28"/>
      <c r="E344" s="39"/>
      <c r="F344" s="28"/>
      <c r="G344" s="28"/>
      <c r="H344" s="28"/>
      <c r="I344" s="40"/>
      <c r="J344" s="56"/>
      <c r="K344" s="57"/>
      <c r="L344" s="58"/>
    </row>
    <row r="345" spans="2:12" ht="96.75" customHeight="1">
      <c r="B345" s="28"/>
      <c r="C345" s="28"/>
      <c r="D345" s="28"/>
      <c r="E345" s="39"/>
      <c r="F345" s="28"/>
      <c r="G345" s="28"/>
      <c r="H345" s="28"/>
      <c r="I345" s="40"/>
      <c r="J345" s="56"/>
      <c r="K345" s="57"/>
      <c r="L345" s="58"/>
    </row>
    <row r="346" spans="2:12" ht="96.75" customHeight="1">
      <c r="B346" s="28"/>
      <c r="C346" s="28"/>
      <c r="D346" s="28"/>
      <c r="E346" s="39"/>
      <c r="F346" s="28"/>
      <c r="G346" s="28"/>
      <c r="H346" s="28"/>
      <c r="I346" s="40"/>
      <c r="J346" s="56"/>
      <c r="K346" s="57"/>
      <c r="L346" s="58"/>
    </row>
    <row r="347" spans="2:12" ht="96.75" customHeight="1">
      <c r="B347" s="28"/>
      <c r="C347" s="28"/>
      <c r="D347" s="28"/>
      <c r="E347" s="39"/>
      <c r="F347" s="28"/>
      <c r="G347" s="28"/>
      <c r="H347" s="28"/>
      <c r="I347" s="40"/>
      <c r="J347" s="56"/>
      <c r="K347" s="57"/>
      <c r="L347" s="58"/>
    </row>
    <row r="348" spans="2:12" ht="96.75" customHeight="1">
      <c r="B348" s="28"/>
      <c r="C348" s="28"/>
      <c r="D348" s="28"/>
      <c r="E348" s="39"/>
      <c r="F348" s="28"/>
      <c r="G348" s="28"/>
      <c r="H348" s="28"/>
      <c r="I348" s="40"/>
      <c r="J348" s="56"/>
      <c r="K348" s="57"/>
      <c r="L348" s="58"/>
    </row>
    <row r="349" spans="2:12" ht="96.75" customHeight="1">
      <c r="B349" s="28"/>
      <c r="C349" s="28"/>
      <c r="D349" s="28"/>
      <c r="E349" s="39"/>
      <c r="F349" s="28"/>
      <c r="G349" s="28"/>
      <c r="H349" s="28"/>
      <c r="I349" s="40"/>
      <c r="J349" s="56"/>
      <c r="K349" s="57"/>
      <c r="L349" s="58"/>
    </row>
    <row r="350" spans="2:12" ht="96.75" customHeight="1">
      <c r="B350" s="28"/>
      <c r="C350" s="28"/>
      <c r="D350" s="28"/>
      <c r="E350" s="39"/>
      <c r="F350" s="28"/>
      <c r="G350" s="28"/>
      <c r="H350" s="28"/>
      <c r="I350" s="40"/>
      <c r="J350" s="56"/>
      <c r="K350" s="57"/>
      <c r="L350" s="58"/>
    </row>
    <row r="351" spans="2:12" ht="96.75" customHeight="1">
      <c r="B351" s="28"/>
      <c r="C351" s="28"/>
      <c r="D351" s="28"/>
      <c r="E351" s="39"/>
      <c r="F351" s="28"/>
      <c r="G351" s="28"/>
      <c r="H351" s="28"/>
      <c r="I351" s="40"/>
      <c r="J351" s="56"/>
      <c r="K351" s="57"/>
      <c r="L351" s="58"/>
    </row>
    <row r="352" spans="2:12" ht="96.75" customHeight="1">
      <c r="B352" s="28"/>
      <c r="C352" s="28"/>
      <c r="D352" s="28"/>
      <c r="E352" s="39"/>
      <c r="F352" s="28"/>
      <c r="G352" s="28"/>
      <c r="H352" s="28"/>
      <c r="I352" s="40"/>
      <c r="J352" s="56"/>
      <c r="K352" s="57"/>
      <c r="L352" s="58"/>
    </row>
    <row r="353" spans="2:12" ht="96.75" customHeight="1">
      <c r="B353" s="28"/>
      <c r="C353" s="28"/>
      <c r="D353" s="28"/>
      <c r="E353" s="39"/>
      <c r="F353" s="28"/>
      <c r="G353" s="28"/>
      <c r="H353" s="28"/>
      <c r="I353" s="40"/>
      <c r="J353" s="56"/>
      <c r="K353" s="57"/>
      <c r="L353" s="58"/>
    </row>
    <row r="354" spans="2:12" ht="96.75" customHeight="1">
      <c r="B354" s="28"/>
      <c r="C354" s="28"/>
      <c r="D354" s="28"/>
      <c r="E354" s="39"/>
      <c r="F354" s="28"/>
      <c r="G354" s="28"/>
      <c r="H354" s="28"/>
      <c r="I354" s="40"/>
      <c r="J354" s="56"/>
      <c r="K354" s="57"/>
      <c r="L354" s="58"/>
    </row>
    <row r="355" spans="2:12" ht="96.75" customHeight="1">
      <c r="B355" s="28"/>
      <c r="C355" s="28"/>
      <c r="D355" s="28"/>
      <c r="E355" s="39"/>
      <c r="F355" s="28"/>
      <c r="G355" s="28"/>
      <c r="H355" s="28"/>
      <c r="I355" s="40"/>
      <c r="J355" s="56"/>
      <c r="K355" s="57"/>
      <c r="L355" s="58"/>
    </row>
    <row r="356" spans="2:12" ht="96.75" customHeight="1">
      <c r="B356" s="28"/>
      <c r="C356" s="28"/>
      <c r="D356" s="28"/>
      <c r="E356" s="39"/>
      <c r="F356" s="28"/>
      <c r="G356" s="28"/>
      <c r="H356" s="28"/>
      <c r="I356" s="40"/>
      <c r="J356" s="56"/>
      <c r="K356" s="57"/>
      <c r="L356" s="58"/>
    </row>
    <row r="357" spans="2:12" ht="96.75" customHeight="1">
      <c r="B357" s="28"/>
      <c r="C357" s="28"/>
      <c r="D357" s="28"/>
      <c r="E357" s="39"/>
      <c r="F357" s="28"/>
      <c r="G357" s="28"/>
      <c r="H357" s="28"/>
      <c r="I357" s="40"/>
      <c r="J357" s="56"/>
      <c r="K357" s="57"/>
      <c r="L357" s="58"/>
    </row>
    <row r="358" spans="2:12" ht="96.75" customHeight="1">
      <c r="B358" s="28"/>
      <c r="C358" s="28"/>
      <c r="D358" s="28"/>
      <c r="E358" s="39"/>
      <c r="F358" s="28"/>
      <c r="G358" s="28"/>
      <c r="H358" s="28"/>
      <c r="I358" s="40"/>
      <c r="J358" s="56"/>
      <c r="K358" s="57"/>
      <c r="L358" s="58"/>
    </row>
    <row r="359" spans="2:12" ht="96.75" customHeight="1">
      <c r="B359" s="28"/>
      <c r="C359" s="28"/>
      <c r="D359" s="28"/>
      <c r="E359" s="39"/>
      <c r="F359" s="28"/>
      <c r="G359" s="28"/>
      <c r="H359" s="28"/>
      <c r="I359" s="40"/>
      <c r="J359" s="56"/>
      <c r="K359" s="57"/>
      <c r="L359" s="58"/>
    </row>
    <row r="360" spans="2:12" ht="96.75" customHeight="1">
      <c r="B360" s="28"/>
      <c r="C360" s="28"/>
      <c r="D360" s="28"/>
      <c r="E360" s="39"/>
      <c r="F360" s="28"/>
      <c r="G360" s="28"/>
      <c r="H360" s="28"/>
      <c r="I360" s="40"/>
      <c r="J360" s="56"/>
      <c r="K360" s="57"/>
      <c r="L360" s="58"/>
    </row>
    <row r="361" spans="2:12" ht="96.75" customHeight="1">
      <c r="B361" s="28"/>
      <c r="C361" s="28"/>
      <c r="D361" s="28"/>
      <c r="E361" s="39"/>
      <c r="F361" s="28"/>
      <c r="G361" s="28"/>
      <c r="H361" s="28"/>
      <c r="I361" s="40"/>
      <c r="J361" s="56"/>
      <c r="K361" s="57"/>
      <c r="L361" s="58"/>
    </row>
    <row r="362" spans="2:12" ht="96.75" customHeight="1">
      <c r="B362" s="28"/>
      <c r="C362" s="28"/>
      <c r="D362" s="28"/>
      <c r="E362" s="39"/>
      <c r="F362" s="28"/>
      <c r="G362" s="28"/>
      <c r="H362" s="28"/>
      <c r="I362" s="40"/>
      <c r="J362" s="56"/>
      <c r="K362" s="57"/>
      <c r="L362" s="58"/>
    </row>
    <row r="363" spans="2:12" ht="96.75" customHeight="1">
      <c r="B363" s="28"/>
      <c r="C363" s="28"/>
      <c r="D363" s="28"/>
      <c r="E363" s="39"/>
      <c r="F363" s="28"/>
      <c r="G363" s="28"/>
      <c r="H363" s="28"/>
      <c r="I363" s="40"/>
      <c r="J363" s="56"/>
      <c r="K363" s="57"/>
      <c r="L363" s="58"/>
    </row>
    <row r="364" spans="2:12" ht="96.75" customHeight="1">
      <c r="B364" s="28"/>
      <c r="C364" s="28"/>
      <c r="D364" s="28"/>
      <c r="E364" s="39"/>
      <c r="F364" s="28"/>
      <c r="G364" s="28"/>
      <c r="H364" s="28"/>
      <c r="I364" s="40"/>
      <c r="J364" s="56"/>
      <c r="K364" s="57"/>
      <c r="L364" s="58"/>
    </row>
    <row r="365" spans="2:12" ht="96.75" customHeight="1">
      <c r="B365" s="28"/>
      <c r="C365" s="28"/>
      <c r="D365" s="28"/>
      <c r="E365" s="39"/>
      <c r="F365" s="28"/>
      <c r="G365" s="28"/>
      <c r="H365" s="28"/>
      <c r="I365" s="40"/>
      <c r="J365" s="56"/>
      <c r="K365" s="57"/>
      <c r="L365" s="58"/>
    </row>
    <row r="366" spans="2:12" ht="96.75" customHeight="1">
      <c r="B366" s="28"/>
      <c r="C366" s="28"/>
      <c r="D366" s="28"/>
      <c r="E366" s="39"/>
      <c r="F366" s="28"/>
      <c r="G366" s="28"/>
      <c r="H366" s="28"/>
      <c r="I366" s="40"/>
      <c r="J366" s="56"/>
      <c r="K366" s="57"/>
      <c r="L366" s="58"/>
    </row>
    <row r="367" spans="2:12" ht="96.75" customHeight="1">
      <c r="B367" s="28"/>
      <c r="C367" s="28"/>
      <c r="D367" s="28"/>
      <c r="E367" s="39"/>
      <c r="F367" s="28"/>
      <c r="G367" s="28"/>
      <c r="H367" s="28"/>
      <c r="I367" s="40"/>
      <c r="J367" s="56"/>
      <c r="K367" s="57"/>
      <c r="L367" s="58"/>
    </row>
    <row r="368" spans="2:12" ht="96.75" customHeight="1">
      <c r="B368" s="28"/>
      <c r="C368" s="28"/>
      <c r="D368" s="28"/>
      <c r="E368" s="39"/>
      <c r="F368" s="28"/>
      <c r="G368" s="28"/>
      <c r="H368" s="28"/>
      <c r="I368" s="40"/>
      <c r="J368" s="56"/>
      <c r="K368" s="57"/>
      <c r="L368" s="58"/>
    </row>
    <row r="369" spans="2:12" ht="96.75" customHeight="1">
      <c r="B369" s="28"/>
      <c r="C369" s="28"/>
      <c r="D369" s="28"/>
      <c r="E369" s="39"/>
      <c r="F369" s="28"/>
      <c r="G369" s="28"/>
      <c r="H369" s="28"/>
      <c r="I369" s="40"/>
      <c r="J369" s="56"/>
      <c r="K369" s="57"/>
      <c r="L369" s="58"/>
    </row>
    <row r="370" spans="2:12" ht="96.75" customHeight="1">
      <c r="B370" s="28"/>
      <c r="C370" s="28"/>
      <c r="D370" s="28"/>
      <c r="E370" s="39"/>
      <c r="F370" s="28"/>
      <c r="G370" s="28"/>
      <c r="H370" s="28"/>
      <c r="I370" s="40"/>
      <c r="J370" s="56"/>
      <c r="K370" s="57"/>
      <c r="L370" s="58"/>
    </row>
    <row r="371" spans="2:12" ht="96.75" customHeight="1">
      <c r="B371" s="28"/>
      <c r="C371" s="28"/>
      <c r="D371" s="28"/>
      <c r="E371" s="39"/>
      <c r="F371" s="28"/>
      <c r="G371" s="28"/>
      <c r="H371" s="28"/>
      <c r="I371" s="40"/>
      <c r="J371" s="56"/>
      <c r="K371" s="57"/>
      <c r="L371" s="58"/>
    </row>
    <row r="372" spans="2:12" ht="96.75" customHeight="1">
      <c r="B372" s="28"/>
      <c r="C372" s="28"/>
      <c r="D372" s="28"/>
      <c r="E372" s="39"/>
      <c r="F372" s="28"/>
      <c r="G372" s="28"/>
      <c r="H372" s="28"/>
      <c r="I372" s="40"/>
      <c r="J372" s="56"/>
      <c r="K372" s="57"/>
      <c r="L372" s="58"/>
    </row>
    <row r="373" spans="2:12" ht="96.75" customHeight="1">
      <c r="B373" s="28"/>
      <c r="C373" s="28"/>
      <c r="D373" s="28"/>
      <c r="E373" s="39"/>
      <c r="F373" s="28"/>
      <c r="G373" s="28"/>
      <c r="H373" s="28"/>
      <c r="I373" s="40"/>
      <c r="J373" s="56"/>
      <c r="K373" s="57"/>
      <c r="L373" s="58"/>
    </row>
    <row r="374" spans="2:12" ht="96.75" customHeight="1">
      <c r="B374" s="28"/>
      <c r="C374" s="28"/>
      <c r="D374" s="28"/>
      <c r="E374" s="39"/>
      <c r="F374" s="28"/>
      <c r="G374" s="28"/>
      <c r="H374" s="28"/>
      <c r="I374" s="40"/>
      <c r="J374" s="56"/>
      <c r="K374" s="57"/>
      <c r="L374" s="58"/>
    </row>
    <row r="375" spans="2:12" ht="96.75" customHeight="1">
      <c r="B375" s="28"/>
      <c r="C375" s="28"/>
      <c r="D375" s="28"/>
      <c r="E375" s="39"/>
      <c r="F375" s="28"/>
      <c r="G375" s="28"/>
      <c r="H375" s="28"/>
      <c r="I375" s="40"/>
      <c r="J375" s="56"/>
      <c r="K375" s="57"/>
      <c r="L375" s="58"/>
    </row>
    <row r="376" spans="2:12" ht="96.75" customHeight="1">
      <c r="B376" s="28"/>
      <c r="C376" s="28"/>
      <c r="D376" s="28"/>
      <c r="E376" s="39"/>
      <c r="F376" s="28"/>
      <c r="G376" s="28"/>
      <c r="H376" s="28"/>
      <c r="I376" s="40"/>
      <c r="J376" s="56"/>
      <c r="K376" s="57"/>
      <c r="L376" s="58"/>
    </row>
    <row r="377" spans="2:12" ht="96.75" customHeight="1">
      <c r="B377" s="28"/>
      <c r="C377" s="28"/>
      <c r="D377" s="28"/>
      <c r="E377" s="39"/>
      <c r="F377" s="28"/>
      <c r="G377" s="28"/>
      <c r="H377" s="28"/>
      <c r="I377" s="40"/>
      <c r="J377" s="56"/>
      <c r="K377" s="57"/>
      <c r="L377" s="58"/>
    </row>
    <row r="378" spans="2:12" ht="96.75" customHeight="1">
      <c r="B378" s="28"/>
      <c r="C378" s="28"/>
      <c r="D378" s="28"/>
      <c r="E378" s="39"/>
      <c r="F378" s="28"/>
      <c r="G378" s="28"/>
      <c r="H378" s="28"/>
      <c r="I378" s="40"/>
      <c r="J378" s="56"/>
      <c r="K378" s="57"/>
      <c r="L378" s="58"/>
    </row>
    <row r="379" spans="2:12" ht="96.75" customHeight="1">
      <c r="B379" s="28"/>
      <c r="C379" s="28"/>
      <c r="D379" s="28"/>
      <c r="E379" s="39"/>
      <c r="F379" s="28"/>
      <c r="G379" s="28"/>
      <c r="H379" s="28"/>
      <c r="I379" s="40"/>
      <c r="J379" s="56"/>
      <c r="K379" s="57"/>
      <c r="L379" s="58"/>
    </row>
    <row r="380" spans="2:12" ht="96.75" customHeight="1">
      <c r="B380" s="28"/>
      <c r="C380" s="28"/>
      <c r="D380" s="28"/>
      <c r="E380" s="39"/>
      <c r="F380" s="28"/>
      <c r="G380" s="28"/>
      <c r="H380" s="28"/>
      <c r="I380" s="40"/>
      <c r="J380" s="56"/>
      <c r="K380" s="57"/>
      <c r="L380" s="58"/>
    </row>
    <row r="381" spans="2:12" ht="96.75" customHeight="1">
      <c r="B381" s="28"/>
      <c r="C381" s="28"/>
      <c r="D381" s="28"/>
      <c r="E381" s="39"/>
      <c r="F381" s="28"/>
      <c r="G381" s="28"/>
      <c r="H381" s="28"/>
      <c r="I381" s="40"/>
      <c r="J381" s="56"/>
      <c r="K381" s="57"/>
      <c r="L381" s="58"/>
    </row>
    <row r="382" spans="2:12" ht="96.75" customHeight="1">
      <c r="B382" s="28"/>
      <c r="C382" s="28"/>
      <c r="D382" s="28"/>
      <c r="E382" s="39"/>
      <c r="F382" s="28"/>
      <c r="G382" s="28"/>
      <c r="H382" s="28"/>
      <c r="I382" s="40"/>
      <c r="J382" s="56"/>
      <c r="K382" s="57"/>
      <c r="L382" s="58"/>
    </row>
    <row r="383" spans="2:12" ht="96.75" customHeight="1">
      <c r="B383" s="28"/>
      <c r="C383" s="28"/>
      <c r="D383" s="28"/>
      <c r="E383" s="39"/>
      <c r="F383" s="28"/>
      <c r="G383" s="28"/>
      <c r="H383" s="28"/>
      <c r="I383" s="40"/>
      <c r="J383" s="56"/>
      <c r="K383" s="57"/>
      <c r="L383" s="58"/>
    </row>
    <row r="384" spans="2:12" ht="96.75" customHeight="1">
      <c r="B384" s="28"/>
      <c r="C384" s="28"/>
      <c r="D384" s="28"/>
      <c r="E384" s="39"/>
      <c r="F384" s="28"/>
      <c r="G384" s="28"/>
      <c r="H384" s="28"/>
      <c r="I384" s="40"/>
      <c r="J384" s="56"/>
      <c r="K384" s="57"/>
      <c r="L384" s="58"/>
    </row>
    <row r="385" spans="2:12" ht="96.75" customHeight="1">
      <c r="B385" s="28"/>
      <c r="C385" s="28"/>
      <c r="D385" s="28"/>
      <c r="E385" s="39"/>
      <c r="F385" s="28"/>
      <c r="G385" s="28"/>
      <c r="H385" s="28"/>
      <c r="I385" s="40"/>
      <c r="J385" s="56"/>
      <c r="K385" s="57"/>
      <c r="L385" s="58"/>
    </row>
    <row r="386" spans="2:12" ht="96.75" customHeight="1">
      <c r="B386" s="28"/>
      <c r="C386" s="28"/>
      <c r="D386" s="28"/>
      <c r="E386" s="39"/>
      <c r="F386" s="28"/>
      <c r="G386" s="28"/>
      <c r="H386" s="28"/>
      <c r="I386" s="40"/>
      <c r="J386" s="56"/>
      <c r="K386" s="57"/>
      <c r="L386" s="58"/>
    </row>
    <row r="387" spans="2:12" ht="96.75" customHeight="1">
      <c r="B387" s="28"/>
      <c r="C387" s="28"/>
      <c r="D387" s="28"/>
      <c r="E387" s="39"/>
      <c r="F387" s="28"/>
      <c r="G387" s="28"/>
      <c r="H387" s="28"/>
      <c r="I387" s="40"/>
      <c r="J387" s="56"/>
      <c r="K387" s="57"/>
      <c r="L387" s="58"/>
    </row>
    <row r="388" spans="2:12" ht="96.75" customHeight="1">
      <c r="B388" s="28"/>
      <c r="C388" s="28"/>
      <c r="D388" s="28"/>
      <c r="E388" s="39"/>
      <c r="F388" s="28"/>
      <c r="G388" s="28"/>
      <c r="H388" s="28"/>
      <c r="I388" s="40"/>
      <c r="J388" s="56"/>
      <c r="K388" s="57"/>
      <c r="L388" s="58"/>
    </row>
    <row r="389" spans="2:12" ht="96.75" customHeight="1">
      <c r="B389" s="28"/>
      <c r="C389" s="28"/>
      <c r="D389" s="28"/>
      <c r="E389" s="39"/>
      <c r="F389" s="28"/>
      <c r="G389" s="28"/>
      <c r="H389" s="28"/>
      <c r="I389" s="40"/>
      <c r="J389" s="56"/>
      <c r="K389" s="57"/>
      <c r="L389" s="58"/>
    </row>
    <row r="390" spans="2:12" ht="96.75" customHeight="1">
      <c r="B390" s="28"/>
      <c r="C390" s="28"/>
      <c r="D390" s="28"/>
      <c r="E390" s="39"/>
      <c r="F390" s="28"/>
      <c r="G390" s="28"/>
      <c r="H390" s="28"/>
      <c r="I390" s="40"/>
      <c r="J390" s="56"/>
      <c r="K390" s="57"/>
      <c r="L390" s="58"/>
    </row>
    <row r="391" spans="2:12" ht="96.75" customHeight="1">
      <c r="B391" s="28"/>
      <c r="C391" s="28"/>
      <c r="D391" s="28"/>
      <c r="E391" s="39"/>
      <c r="F391" s="28"/>
      <c r="G391" s="28"/>
      <c r="H391" s="28"/>
      <c r="I391" s="40"/>
      <c r="J391" s="56"/>
      <c r="K391" s="57"/>
      <c r="L391" s="58"/>
    </row>
    <row r="392" spans="2:12" ht="96.75" customHeight="1">
      <c r="B392" s="28"/>
      <c r="C392" s="28"/>
      <c r="D392" s="28"/>
      <c r="E392" s="39"/>
      <c r="F392" s="28"/>
      <c r="G392" s="28"/>
      <c r="H392" s="28"/>
      <c r="I392" s="40"/>
      <c r="J392" s="56"/>
      <c r="K392" s="57"/>
      <c r="L392" s="58"/>
    </row>
    <row r="393" spans="2:12" ht="96.75" customHeight="1">
      <c r="B393" s="28"/>
      <c r="C393" s="28"/>
      <c r="D393" s="28"/>
      <c r="E393" s="39"/>
      <c r="F393" s="28"/>
      <c r="G393" s="28"/>
      <c r="H393" s="28"/>
      <c r="I393" s="40"/>
      <c r="J393" s="56"/>
      <c r="K393" s="57"/>
      <c r="L393" s="58"/>
    </row>
    <row r="394" spans="2:12" ht="96.75" customHeight="1">
      <c r="B394" s="28"/>
      <c r="C394" s="28"/>
      <c r="D394" s="28"/>
      <c r="E394" s="39"/>
      <c r="F394" s="28"/>
      <c r="G394" s="28"/>
      <c r="H394" s="28"/>
      <c r="I394" s="40"/>
      <c r="J394" s="56"/>
      <c r="K394" s="57"/>
      <c r="L394" s="58"/>
    </row>
    <row r="395" spans="2:12" ht="96.75" customHeight="1">
      <c r="B395" s="28"/>
      <c r="C395" s="28"/>
      <c r="D395" s="28"/>
      <c r="E395" s="39"/>
      <c r="F395" s="28"/>
      <c r="G395" s="28"/>
      <c r="H395" s="28"/>
      <c r="I395" s="40"/>
      <c r="J395" s="56"/>
      <c r="K395" s="57"/>
      <c r="L395" s="58"/>
    </row>
    <row r="396" spans="2:12" ht="96.75" customHeight="1">
      <c r="B396" s="28"/>
      <c r="C396" s="28"/>
      <c r="D396" s="28"/>
      <c r="E396" s="39"/>
      <c r="F396" s="28"/>
      <c r="G396" s="28"/>
      <c r="H396" s="28"/>
      <c r="I396" s="40"/>
      <c r="J396" s="56"/>
      <c r="K396" s="57"/>
      <c r="L396" s="58"/>
    </row>
    <row r="397" spans="2:12" ht="96.75" customHeight="1">
      <c r="B397" s="28"/>
      <c r="C397" s="28"/>
      <c r="D397" s="28"/>
      <c r="E397" s="39"/>
      <c r="F397" s="28"/>
      <c r="G397" s="28"/>
      <c r="H397" s="28"/>
      <c r="I397" s="40"/>
      <c r="J397" s="56"/>
      <c r="K397" s="57"/>
      <c r="L397" s="58"/>
    </row>
    <row r="398" spans="2:12" ht="96.75" customHeight="1">
      <c r="B398" s="28"/>
      <c r="C398" s="28"/>
      <c r="D398" s="28"/>
      <c r="E398" s="39"/>
      <c r="F398" s="28"/>
      <c r="G398" s="28"/>
      <c r="H398" s="28"/>
      <c r="I398" s="40"/>
      <c r="J398" s="56"/>
      <c r="K398" s="57"/>
      <c r="L398" s="58"/>
    </row>
    <row r="399" spans="2:12" ht="96.75" customHeight="1">
      <c r="B399" s="28"/>
      <c r="C399" s="28"/>
      <c r="D399" s="28"/>
      <c r="E399" s="39"/>
      <c r="F399" s="28"/>
      <c r="G399" s="28"/>
      <c r="H399" s="28"/>
      <c r="I399" s="40"/>
      <c r="J399" s="56"/>
      <c r="K399" s="57"/>
      <c r="L399" s="58"/>
    </row>
    <row r="400" spans="2:12" ht="96.75" customHeight="1">
      <c r="B400" s="28"/>
      <c r="C400" s="28"/>
      <c r="D400" s="28"/>
      <c r="E400" s="39"/>
      <c r="F400" s="28"/>
      <c r="G400" s="28"/>
      <c r="H400" s="28"/>
      <c r="I400" s="40"/>
      <c r="J400" s="56"/>
      <c r="K400" s="57"/>
      <c r="L400" s="58"/>
    </row>
    <row r="401" spans="2:12" ht="96.75" customHeight="1">
      <c r="B401" s="28"/>
      <c r="C401" s="28"/>
      <c r="D401" s="28"/>
      <c r="E401" s="39"/>
      <c r="F401" s="28"/>
      <c r="G401" s="28"/>
      <c r="H401" s="28"/>
      <c r="I401" s="40"/>
      <c r="J401" s="56"/>
      <c r="K401" s="57"/>
      <c r="L401" s="58"/>
    </row>
    <row r="402" spans="2:12" ht="96.75" customHeight="1">
      <c r="B402" s="28"/>
      <c r="C402" s="28"/>
      <c r="D402" s="28"/>
      <c r="E402" s="39"/>
      <c r="F402" s="28"/>
      <c r="G402" s="28"/>
      <c r="H402" s="28"/>
      <c r="I402" s="40"/>
      <c r="J402" s="56"/>
      <c r="K402" s="57"/>
      <c r="L402" s="58"/>
    </row>
    <row r="403" spans="2:12" ht="96.75" customHeight="1">
      <c r="B403" s="28"/>
      <c r="C403" s="28"/>
      <c r="D403" s="28"/>
      <c r="E403" s="39"/>
      <c r="F403" s="28"/>
      <c r="G403" s="28"/>
      <c r="H403" s="28"/>
      <c r="I403" s="40"/>
      <c r="J403" s="56"/>
      <c r="K403" s="57"/>
      <c r="L403" s="58"/>
    </row>
    <row r="404" spans="2:12" ht="96.75" customHeight="1">
      <c r="B404" s="28"/>
      <c r="C404" s="28"/>
      <c r="D404" s="28"/>
      <c r="E404" s="39"/>
      <c r="F404" s="28"/>
      <c r="G404" s="28"/>
      <c r="H404" s="28"/>
      <c r="I404" s="40"/>
      <c r="J404" s="56"/>
      <c r="K404" s="57"/>
      <c r="L404" s="58"/>
    </row>
    <row r="405" spans="2:12" ht="96.75" customHeight="1">
      <c r="B405" s="28"/>
      <c r="C405" s="28"/>
      <c r="D405" s="28"/>
      <c r="E405" s="39"/>
      <c r="F405" s="28"/>
      <c r="G405" s="28"/>
      <c r="H405" s="28"/>
      <c r="I405" s="40"/>
      <c r="J405" s="56"/>
      <c r="K405" s="57"/>
      <c r="L405" s="58"/>
    </row>
    <row r="406" spans="2:12" ht="96.75" customHeight="1">
      <c r="B406" s="28"/>
      <c r="C406" s="28"/>
      <c r="D406" s="28"/>
      <c r="E406" s="39"/>
      <c r="F406" s="28"/>
      <c r="G406" s="28"/>
      <c r="H406" s="28"/>
      <c r="I406" s="40"/>
      <c r="J406" s="56"/>
      <c r="K406" s="57"/>
      <c r="L406" s="58"/>
    </row>
    <row r="407" spans="2:12" ht="96.75" customHeight="1">
      <c r="B407" s="28"/>
      <c r="C407" s="28"/>
      <c r="D407" s="28"/>
      <c r="E407" s="39"/>
      <c r="F407" s="28"/>
      <c r="G407" s="28"/>
      <c r="H407" s="28"/>
      <c r="I407" s="40"/>
      <c r="J407" s="56"/>
      <c r="K407" s="57"/>
      <c r="L407" s="58"/>
    </row>
    <row r="408" spans="2:12" ht="96.75" customHeight="1">
      <c r="B408" s="28"/>
      <c r="C408" s="28"/>
      <c r="D408" s="28"/>
      <c r="E408" s="39"/>
      <c r="F408" s="28"/>
      <c r="G408" s="28"/>
      <c r="H408" s="28"/>
      <c r="I408" s="40"/>
      <c r="J408" s="56"/>
      <c r="K408" s="57"/>
      <c r="L408" s="58"/>
    </row>
    <row r="409" spans="2:12" ht="96.75" customHeight="1">
      <c r="B409" s="28"/>
      <c r="C409" s="28"/>
      <c r="D409" s="28"/>
      <c r="E409" s="39"/>
      <c r="F409" s="28"/>
      <c r="G409" s="28"/>
      <c r="H409" s="28"/>
      <c r="I409" s="40"/>
      <c r="J409" s="56"/>
      <c r="K409" s="57"/>
      <c r="L409" s="58"/>
    </row>
    <row r="410" spans="2:12" ht="96.75" customHeight="1">
      <c r="B410" s="28"/>
      <c r="C410" s="28"/>
      <c r="D410" s="28"/>
      <c r="E410" s="39"/>
      <c r="F410" s="28"/>
      <c r="G410" s="28"/>
      <c r="H410" s="28"/>
      <c r="I410" s="40"/>
      <c r="J410" s="56"/>
      <c r="K410" s="57"/>
      <c r="L410" s="58"/>
    </row>
    <row r="411" spans="2:12" ht="96.75" customHeight="1">
      <c r="B411" s="28"/>
      <c r="C411" s="28"/>
      <c r="D411" s="28"/>
      <c r="E411" s="39"/>
      <c r="F411" s="28"/>
      <c r="G411" s="28"/>
      <c r="H411" s="28"/>
      <c r="I411" s="40"/>
      <c r="J411" s="56"/>
      <c r="K411" s="57"/>
      <c r="L411" s="58"/>
    </row>
    <row r="412" spans="2:12" ht="96.75" customHeight="1">
      <c r="B412" s="28"/>
      <c r="C412" s="28"/>
      <c r="D412" s="28"/>
      <c r="E412" s="39"/>
      <c r="F412" s="28"/>
      <c r="G412" s="28"/>
      <c r="H412" s="28"/>
      <c r="I412" s="40"/>
      <c r="J412" s="56"/>
      <c r="K412" s="57"/>
      <c r="L412" s="58"/>
    </row>
    <row r="413" spans="2:12" ht="96.75" customHeight="1">
      <c r="B413" s="28"/>
      <c r="C413" s="28"/>
      <c r="D413" s="28"/>
      <c r="E413" s="39"/>
      <c r="F413" s="28"/>
      <c r="G413" s="28"/>
      <c r="H413" s="28"/>
      <c r="I413" s="40"/>
      <c r="J413" s="56"/>
      <c r="K413" s="57"/>
      <c r="L413" s="58"/>
    </row>
    <row r="414" spans="2:12" ht="96.75" customHeight="1">
      <c r="B414" s="28"/>
      <c r="C414" s="28"/>
      <c r="D414" s="28"/>
      <c r="E414" s="39"/>
      <c r="F414" s="28"/>
      <c r="G414" s="28"/>
      <c r="H414" s="28"/>
      <c r="I414" s="40"/>
      <c r="J414" s="56"/>
      <c r="K414" s="57"/>
      <c r="L414" s="58"/>
    </row>
    <row r="415" spans="2:12" ht="96.75" customHeight="1">
      <c r="B415" s="28"/>
      <c r="C415" s="28"/>
      <c r="D415" s="28"/>
      <c r="E415" s="39"/>
      <c r="F415" s="28"/>
      <c r="G415" s="28"/>
      <c r="H415" s="28"/>
      <c r="I415" s="40"/>
      <c r="J415" s="56"/>
      <c r="K415" s="57"/>
      <c r="L415" s="58"/>
    </row>
    <row r="416" spans="2:12" ht="96.75" customHeight="1">
      <c r="B416" s="28"/>
      <c r="C416" s="28"/>
      <c r="D416" s="28"/>
      <c r="E416" s="39"/>
      <c r="F416" s="28"/>
      <c r="G416" s="28"/>
      <c r="H416" s="28"/>
      <c r="I416" s="40"/>
      <c r="J416" s="56"/>
      <c r="K416" s="57"/>
      <c r="L416" s="58"/>
    </row>
    <row r="417" spans="2:12" ht="96.75" customHeight="1">
      <c r="B417" s="28"/>
      <c r="C417" s="28"/>
      <c r="D417" s="28"/>
      <c r="E417" s="39"/>
      <c r="F417" s="28"/>
      <c r="G417" s="28"/>
      <c r="H417" s="28"/>
      <c r="I417" s="40"/>
      <c r="J417" s="56"/>
      <c r="K417" s="57"/>
      <c r="L417" s="58"/>
    </row>
    <row r="418" spans="2:12" ht="96.75" customHeight="1">
      <c r="B418" s="28"/>
      <c r="C418" s="28"/>
      <c r="D418" s="28"/>
      <c r="E418" s="39"/>
      <c r="F418" s="28"/>
      <c r="G418" s="28"/>
      <c r="H418" s="28"/>
      <c r="I418" s="40"/>
      <c r="J418" s="56"/>
      <c r="K418" s="57"/>
      <c r="L418" s="58"/>
    </row>
    <row r="419" spans="2:12" ht="96.75" customHeight="1">
      <c r="B419" s="28"/>
      <c r="C419" s="28"/>
      <c r="D419" s="28"/>
      <c r="E419" s="39"/>
      <c r="F419" s="28"/>
      <c r="G419" s="28"/>
      <c r="H419" s="28"/>
      <c r="I419" s="40"/>
      <c r="J419" s="56"/>
      <c r="K419" s="57"/>
      <c r="L419" s="58"/>
    </row>
    <row r="420" spans="2:12" ht="96.75" customHeight="1">
      <c r="B420" s="28"/>
      <c r="C420" s="28"/>
      <c r="D420" s="28"/>
      <c r="E420" s="39"/>
      <c r="F420" s="28"/>
      <c r="G420" s="28"/>
      <c r="H420" s="28"/>
      <c r="I420" s="40"/>
      <c r="J420" s="56"/>
      <c r="K420" s="57"/>
      <c r="L420" s="58"/>
    </row>
    <row r="421" spans="2:12" ht="96.75" customHeight="1">
      <c r="B421" s="28"/>
      <c r="C421" s="28"/>
      <c r="D421" s="28"/>
      <c r="E421" s="39"/>
      <c r="F421" s="28"/>
      <c r="G421" s="28"/>
      <c r="H421" s="28"/>
      <c r="I421" s="40"/>
      <c r="J421" s="56"/>
      <c r="K421" s="57"/>
      <c r="L421" s="58"/>
    </row>
    <row r="422" spans="2:12" ht="96.75" customHeight="1">
      <c r="B422" s="28"/>
      <c r="C422" s="28"/>
      <c r="D422" s="28"/>
      <c r="E422" s="39"/>
      <c r="F422" s="28"/>
      <c r="G422" s="28"/>
      <c r="H422" s="28"/>
      <c r="I422" s="40"/>
      <c r="J422" s="56"/>
      <c r="K422" s="57"/>
      <c r="L422" s="58"/>
    </row>
    <row r="423" spans="2:12" ht="96.75" customHeight="1">
      <c r="B423" s="28"/>
      <c r="C423" s="28"/>
      <c r="D423" s="28"/>
      <c r="E423" s="39"/>
      <c r="F423" s="28"/>
      <c r="G423" s="28"/>
      <c r="H423" s="28"/>
      <c r="I423" s="40"/>
      <c r="J423" s="56"/>
      <c r="K423" s="57"/>
      <c r="L423" s="58"/>
    </row>
    <row r="424" spans="2:12" ht="96.75" customHeight="1">
      <c r="B424" s="28"/>
      <c r="C424" s="28"/>
      <c r="D424" s="28"/>
      <c r="E424" s="39"/>
      <c r="F424" s="28"/>
      <c r="G424" s="28"/>
      <c r="H424" s="28"/>
      <c r="I424" s="40"/>
      <c r="J424" s="56"/>
      <c r="K424" s="57"/>
      <c r="L424" s="58"/>
    </row>
    <row r="425" spans="2:12" ht="96.75" customHeight="1">
      <c r="B425" s="28"/>
      <c r="C425" s="28"/>
      <c r="D425" s="28"/>
      <c r="E425" s="39"/>
      <c r="F425" s="28"/>
      <c r="G425" s="28"/>
      <c r="H425" s="28"/>
      <c r="I425" s="40"/>
      <c r="J425" s="56"/>
      <c r="K425" s="57"/>
      <c r="L425" s="58"/>
    </row>
    <row r="426" spans="2:12" ht="96.75" customHeight="1">
      <c r="B426" s="28"/>
      <c r="C426" s="28"/>
      <c r="D426" s="28"/>
      <c r="E426" s="39"/>
      <c r="F426" s="28"/>
      <c r="G426" s="28"/>
      <c r="H426" s="28"/>
      <c r="I426" s="40"/>
      <c r="J426" s="56"/>
      <c r="K426" s="57"/>
      <c r="L426" s="58"/>
    </row>
    <row r="427" spans="2:12" ht="96.75" customHeight="1">
      <c r="B427" s="28"/>
      <c r="C427" s="28"/>
      <c r="D427" s="28"/>
      <c r="E427" s="39"/>
      <c r="F427" s="28"/>
      <c r="G427" s="28"/>
      <c r="H427" s="28"/>
      <c r="I427" s="40"/>
      <c r="J427" s="56"/>
      <c r="K427" s="57"/>
      <c r="L427" s="58"/>
    </row>
    <row r="428" spans="2:12" ht="96.75" customHeight="1">
      <c r="B428" s="28"/>
      <c r="C428" s="28"/>
      <c r="D428" s="28"/>
      <c r="E428" s="39"/>
      <c r="F428" s="28"/>
      <c r="G428" s="28"/>
      <c r="H428" s="28"/>
      <c r="I428" s="40"/>
      <c r="J428" s="56"/>
      <c r="K428" s="57"/>
      <c r="L428" s="58"/>
    </row>
    <row r="429" spans="2:12" ht="96.75" customHeight="1">
      <c r="B429" s="28"/>
      <c r="C429" s="28"/>
      <c r="D429" s="28"/>
      <c r="E429" s="39"/>
      <c r="F429" s="28"/>
      <c r="G429" s="28"/>
      <c r="H429" s="28"/>
      <c r="I429" s="40"/>
      <c r="J429" s="56"/>
      <c r="K429" s="57"/>
      <c r="L429" s="58"/>
    </row>
    <row r="430" spans="2:12" ht="96.75" customHeight="1">
      <c r="B430" s="28"/>
      <c r="C430" s="28"/>
      <c r="D430" s="28"/>
      <c r="E430" s="39"/>
      <c r="F430" s="28"/>
      <c r="G430" s="28"/>
      <c r="H430" s="28"/>
      <c r="I430" s="40"/>
      <c r="J430" s="56"/>
      <c r="K430" s="57"/>
      <c r="L430" s="58"/>
    </row>
    <row r="431" spans="2:12" ht="96.75" customHeight="1">
      <c r="B431" s="28"/>
      <c r="C431" s="28"/>
      <c r="D431" s="28"/>
      <c r="E431" s="39"/>
      <c r="F431" s="28"/>
      <c r="G431" s="28"/>
      <c r="H431" s="28"/>
      <c r="I431" s="40"/>
      <c r="J431" s="56"/>
      <c r="K431" s="57"/>
      <c r="L431" s="58"/>
    </row>
    <row r="432" spans="2:12" ht="96.75" customHeight="1">
      <c r="B432" s="28"/>
      <c r="C432" s="28"/>
      <c r="D432" s="28"/>
      <c r="E432" s="39"/>
      <c r="F432" s="28"/>
      <c r="G432" s="28"/>
      <c r="H432" s="28"/>
      <c r="I432" s="40"/>
      <c r="J432" s="56"/>
      <c r="K432" s="57"/>
      <c r="L432" s="58"/>
    </row>
    <row r="433" spans="2:12" ht="96.75" customHeight="1">
      <c r="B433" s="28"/>
      <c r="C433" s="28"/>
      <c r="D433" s="28"/>
      <c r="E433" s="39"/>
      <c r="F433" s="28"/>
      <c r="G433" s="28"/>
      <c r="H433" s="28"/>
      <c r="I433" s="40"/>
      <c r="J433" s="56"/>
      <c r="K433" s="57"/>
      <c r="L433" s="58"/>
    </row>
    <row r="434" spans="2:12" ht="96.75" customHeight="1">
      <c r="B434" s="28"/>
      <c r="C434" s="28"/>
      <c r="D434" s="28"/>
      <c r="E434" s="39"/>
      <c r="F434" s="28"/>
      <c r="G434" s="28"/>
      <c r="H434" s="28"/>
      <c r="I434" s="40"/>
      <c r="J434" s="56"/>
      <c r="K434" s="57"/>
      <c r="L434" s="58"/>
    </row>
    <row r="435" spans="2:12" ht="96.75" customHeight="1">
      <c r="B435" s="28"/>
      <c r="C435" s="28"/>
      <c r="D435" s="28"/>
      <c r="E435" s="39"/>
      <c r="F435" s="28"/>
      <c r="G435" s="28"/>
      <c r="H435" s="28"/>
      <c r="I435" s="40"/>
      <c r="J435" s="56"/>
      <c r="K435" s="57"/>
      <c r="L435" s="58"/>
    </row>
    <row r="436" spans="2:12" ht="96.75" customHeight="1">
      <c r="B436" s="28"/>
      <c r="C436" s="28"/>
      <c r="D436" s="28"/>
      <c r="E436" s="39"/>
      <c r="F436" s="28"/>
      <c r="G436" s="28"/>
      <c r="H436" s="28"/>
      <c r="I436" s="40"/>
      <c r="J436" s="56"/>
      <c r="K436" s="57"/>
      <c r="L436" s="58"/>
    </row>
    <row r="437" spans="2:12" ht="96.75" customHeight="1">
      <c r="B437" s="28"/>
      <c r="C437" s="28"/>
      <c r="D437" s="28"/>
      <c r="E437" s="39"/>
      <c r="F437" s="28"/>
      <c r="G437" s="28"/>
      <c r="H437" s="28"/>
      <c r="I437" s="40"/>
      <c r="J437" s="56"/>
      <c r="K437" s="57"/>
      <c r="L437" s="58"/>
    </row>
    <row r="438" spans="2:12" ht="96.75" customHeight="1">
      <c r="B438" s="28"/>
      <c r="C438" s="28"/>
      <c r="D438" s="28"/>
      <c r="E438" s="39"/>
      <c r="F438" s="28"/>
      <c r="G438" s="28"/>
      <c r="H438" s="28"/>
      <c r="I438" s="40"/>
      <c r="J438" s="56"/>
      <c r="K438" s="57"/>
      <c r="L438" s="58"/>
    </row>
    <row r="439" spans="2:12" ht="96.75" customHeight="1">
      <c r="B439" s="28"/>
      <c r="C439" s="28"/>
      <c r="D439" s="28"/>
      <c r="E439" s="39"/>
      <c r="F439" s="28"/>
      <c r="G439" s="28"/>
      <c r="H439" s="28"/>
      <c r="I439" s="40"/>
      <c r="J439" s="56"/>
      <c r="K439" s="57"/>
      <c r="L439" s="58"/>
    </row>
    <row r="440" spans="2:12" ht="96.75" customHeight="1">
      <c r="B440" s="28"/>
      <c r="C440" s="28"/>
      <c r="D440" s="28"/>
      <c r="E440" s="39"/>
      <c r="F440" s="28"/>
      <c r="G440" s="28"/>
      <c r="H440" s="28"/>
      <c r="I440" s="40"/>
      <c r="J440" s="56"/>
      <c r="K440" s="57"/>
      <c r="L440" s="58"/>
    </row>
    <row r="441" spans="2:12" ht="96.75" customHeight="1">
      <c r="B441" s="28"/>
      <c r="C441" s="28"/>
      <c r="D441" s="28"/>
      <c r="E441" s="39"/>
      <c r="F441" s="28"/>
      <c r="G441" s="28"/>
      <c r="H441" s="28"/>
      <c r="I441" s="40"/>
      <c r="J441" s="56"/>
      <c r="K441" s="57"/>
      <c r="L441" s="58"/>
    </row>
    <row r="442" spans="2:12" ht="96.75" customHeight="1">
      <c r="B442" s="28"/>
      <c r="C442" s="28"/>
      <c r="D442" s="28"/>
      <c r="E442" s="39"/>
      <c r="F442" s="28"/>
      <c r="G442" s="28"/>
      <c r="H442" s="28"/>
      <c r="I442" s="40"/>
      <c r="J442" s="56"/>
      <c r="K442" s="57"/>
      <c r="L442" s="58"/>
    </row>
    <row r="443" spans="2:12" ht="96.75" customHeight="1">
      <c r="B443" s="28"/>
      <c r="C443" s="28"/>
      <c r="D443" s="28"/>
      <c r="E443" s="39"/>
      <c r="F443" s="28"/>
      <c r="G443" s="28"/>
      <c r="H443" s="28"/>
      <c r="I443" s="40"/>
      <c r="J443" s="56"/>
      <c r="K443" s="57"/>
      <c r="L443" s="58"/>
    </row>
    <row r="444" spans="2:12" ht="96.75" customHeight="1">
      <c r="B444" s="28"/>
      <c r="C444" s="28"/>
      <c r="D444" s="28"/>
      <c r="E444" s="39"/>
      <c r="F444" s="28"/>
      <c r="G444" s="28"/>
      <c r="H444" s="28"/>
      <c r="I444" s="40"/>
      <c r="J444" s="56"/>
      <c r="K444" s="57"/>
      <c r="L444" s="58"/>
    </row>
    <row r="445" spans="2:12" ht="96.75" customHeight="1">
      <c r="B445" s="28"/>
      <c r="C445" s="28"/>
      <c r="D445" s="28"/>
      <c r="E445" s="39"/>
      <c r="F445" s="28"/>
      <c r="G445" s="28"/>
      <c r="H445" s="28"/>
      <c r="I445" s="40"/>
      <c r="J445" s="56"/>
      <c r="K445" s="57"/>
      <c r="L445" s="58"/>
    </row>
    <row r="446" spans="2:12" ht="96.75" customHeight="1">
      <c r="B446" s="28"/>
      <c r="C446" s="28"/>
      <c r="D446" s="28"/>
      <c r="E446" s="39"/>
      <c r="F446" s="28"/>
      <c r="G446" s="28"/>
      <c r="H446" s="28"/>
      <c r="I446" s="40"/>
      <c r="J446" s="56"/>
      <c r="K446" s="57"/>
      <c r="L446" s="58"/>
    </row>
    <row r="447" spans="2:12" ht="96.75" customHeight="1">
      <c r="B447" s="28"/>
      <c r="C447" s="28"/>
      <c r="D447" s="28"/>
      <c r="E447" s="39"/>
      <c r="F447" s="28"/>
      <c r="G447" s="28"/>
      <c r="H447" s="28"/>
      <c r="I447" s="40"/>
      <c r="J447" s="56"/>
      <c r="K447" s="57"/>
      <c r="L447" s="58"/>
    </row>
    <row r="448" spans="2:12" ht="96.75" customHeight="1">
      <c r="B448" s="28"/>
      <c r="C448" s="28"/>
      <c r="D448" s="28"/>
      <c r="E448" s="39"/>
      <c r="F448" s="28"/>
      <c r="G448" s="28"/>
      <c r="H448" s="28"/>
      <c r="I448" s="40"/>
      <c r="J448" s="56"/>
      <c r="K448" s="57"/>
      <c r="L448" s="58"/>
    </row>
    <row r="449" spans="2:12" ht="96.75" customHeight="1">
      <c r="B449" s="28"/>
      <c r="C449" s="28"/>
      <c r="D449" s="28"/>
      <c r="E449" s="39"/>
      <c r="F449" s="28"/>
      <c r="G449" s="28"/>
      <c r="H449" s="28"/>
      <c r="I449" s="40"/>
      <c r="J449" s="56"/>
      <c r="K449" s="57"/>
      <c r="L449" s="58"/>
    </row>
    <row r="450" spans="2:12" ht="96.75" customHeight="1">
      <c r="B450" s="28"/>
      <c r="C450" s="28"/>
      <c r="D450" s="28"/>
      <c r="E450" s="39"/>
      <c r="F450" s="28"/>
      <c r="G450" s="28"/>
      <c r="H450" s="28"/>
      <c r="I450" s="40"/>
      <c r="J450" s="56"/>
      <c r="K450" s="57"/>
      <c r="L450" s="58"/>
    </row>
    <row r="451" spans="2:12" ht="96.75" customHeight="1">
      <c r="B451" s="28"/>
      <c r="C451" s="28"/>
      <c r="D451" s="28"/>
      <c r="E451" s="39"/>
      <c r="F451" s="28"/>
      <c r="G451" s="28"/>
      <c r="H451" s="28"/>
      <c r="I451" s="40"/>
      <c r="J451" s="56"/>
      <c r="K451" s="57"/>
      <c r="L451" s="58"/>
    </row>
    <row r="452" spans="2:12" ht="96.75" customHeight="1">
      <c r="B452" s="28"/>
      <c r="C452" s="28"/>
      <c r="D452" s="28"/>
      <c r="E452" s="39"/>
      <c r="F452" s="28"/>
      <c r="G452" s="28"/>
      <c r="H452" s="28"/>
      <c r="I452" s="40"/>
      <c r="J452" s="56"/>
      <c r="K452" s="57"/>
      <c r="L452" s="58"/>
    </row>
    <row r="453" spans="2:12" ht="96.75" customHeight="1">
      <c r="B453" s="28"/>
      <c r="C453" s="28"/>
      <c r="D453" s="28"/>
      <c r="E453" s="39"/>
      <c r="F453" s="28"/>
      <c r="G453" s="28"/>
      <c r="H453" s="28"/>
      <c r="I453" s="40"/>
      <c r="J453" s="56"/>
      <c r="K453" s="57"/>
      <c r="L453" s="58"/>
    </row>
    <row r="454" spans="2:12" ht="96.75" customHeight="1">
      <c r="B454" s="28"/>
      <c r="C454" s="28"/>
      <c r="D454" s="28"/>
      <c r="E454" s="39"/>
      <c r="F454" s="28"/>
      <c r="G454" s="28"/>
      <c r="H454" s="28"/>
      <c r="I454" s="40"/>
      <c r="J454" s="56"/>
      <c r="K454" s="57"/>
      <c r="L454" s="58"/>
    </row>
    <row r="455" spans="2:12" ht="96.75" customHeight="1">
      <c r="B455" s="28"/>
      <c r="C455" s="28"/>
      <c r="D455" s="28"/>
      <c r="E455" s="39"/>
      <c r="F455" s="28"/>
      <c r="G455" s="28"/>
      <c r="H455" s="28"/>
      <c r="I455" s="40"/>
      <c r="J455" s="56"/>
      <c r="K455" s="57"/>
      <c r="L455" s="58"/>
    </row>
    <row r="456" spans="2:12" ht="96.75" customHeight="1">
      <c r="B456" s="28"/>
      <c r="C456" s="28"/>
      <c r="D456" s="28"/>
      <c r="E456" s="39"/>
      <c r="F456" s="28"/>
      <c r="G456" s="28"/>
      <c r="H456" s="28"/>
      <c r="I456" s="40"/>
      <c r="J456" s="56"/>
      <c r="K456" s="57"/>
      <c r="L456" s="58"/>
    </row>
    <row r="457" spans="2:12" ht="96.75" customHeight="1">
      <c r="B457" s="28"/>
      <c r="C457" s="28"/>
      <c r="D457" s="28"/>
      <c r="E457" s="39"/>
      <c r="F457" s="28"/>
      <c r="G457" s="28"/>
      <c r="H457" s="28"/>
      <c r="I457" s="40"/>
      <c r="J457" s="56"/>
      <c r="K457" s="57"/>
      <c r="L457" s="58"/>
    </row>
    <row r="458" spans="2:12" ht="96.75" customHeight="1">
      <c r="B458" s="28"/>
      <c r="C458" s="28"/>
      <c r="D458" s="28"/>
      <c r="E458" s="39"/>
      <c r="F458" s="28"/>
      <c r="G458" s="28"/>
      <c r="H458" s="28"/>
      <c r="I458" s="40"/>
      <c r="J458" s="56"/>
      <c r="K458" s="57"/>
      <c r="L458" s="58"/>
    </row>
    <row r="459" spans="2:12" ht="96.75" customHeight="1">
      <c r="B459" s="28"/>
      <c r="C459" s="28"/>
      <c r="D459" s="28"/>
      <c r="E459" s="39"/>
      <c r="F459" s="28"/>
      <c r="G459" s="28"/>
      <c r="H459" s="28"/>
      <c r="I459" s="40"/>
      <c r="J459" s="56"/>
      <c r="K459" s="57"/>
      <c r="L459" s="58"/>
    </row>
    <row r="460" spans="2:12" ht="96.75" customHeight="1">
      <c r="B460" s="28"/>
      <c r="C460" s="28"/>
      <c r="D460" s="28"/>
      <c r="E460" s="39"/>
      <c r="F460" s="28"/>
      <c r="G460" s="28"/>
      <c r="H460" s="28"/>
      <c r="I460" s="40"/>
      <c r="J460" s="56"/>
      <c r="K460" s="57"/>
      <c r="L460" s="58"/>
    </row>
    <row r="461" spans="2:12" ht="96.75" customHeight="1">
      <c r="B461" s="28"/>
      <c r="C461" s="28"/>
      <c r="D461" s="28"/>
      <c r="E461" s="39"/>
      <c r="F461" s="28"/>
      <c r="G461" s="28"/>
      <c r="H461" s="28"/>
      <c r="I461" s="40"/>
      <c r="J461" s="56"/>
      <c r="K461" s="57"/>
      <c r="L461" s="58"/>
    </row>
    <row r="462" spans="2:12" ht="96.75" customHeight="1">
      <c r="B462" s="28"/>
      <c r="C462" s="28"/>
      <c r="D462" s="28"/>
      <c r="E462" s="39"/>
      <c r="F462" s="28"/>
      <c r="G462" s="28"/>
      <c r="H462" s="28"/>
      <c r="I462" s="40"/>
      <c r="J462" s="56"/>
      <c r="K462" s="57"/>
      <c r="L462" s="58"/>
    </row>
    <row r="463" spans="2:12" ht="96.75" customHeight="1">
      <c r="B463" s="28"/>
      <c r="C463" s="28"/>
      <c r="D463" s="28"/>
      <c r="E463" s="39"/>
      <c r="F463" s="28"/>
      <c r="G463" s="28"/>
      <c r="H463" s="28"/>
      <c r="I463" s="40"/>
      <c r="J463" s="56"/>
      <c r="K463" s="57"/>
      <c r="L463" s="58"/>
    </row>
    <row r="464" spans="2:12" ht="96.75" customHeight="1">
      <c r="B464" s="28"/>
      <c r="C464" s="28"/>
      <c r="D464" s="28"/>
      <c r="E464" s="39"/>
      <c r="F464" s="28"/>
      <c r="G464" s="28"/>
      <c r="H464" s="28"/>
      <c r="I464" s="40"/>
      <c r="J464" s="56"/>
      <c r="K464" s="57"/>
      <c r="L464" s="58"/>
    </row>
    <row r="465" spans="2:12" ht="96.75" customHeight="1">
      <c r="B465" s="28"/>
      <c r="C465" s="28"/>
      <c r="D465" s="28"/>
      <c r="E465" s="39"/>
      <c r="F465" s="28"/>
      <c r="G465" s="28"/>
      <c r="H465" s="28"/>
      <c r="I465" s="40"/>
      <c r="J465" s="56"/>
      <c r="K465" s="57"/>
      <c r="L465" s="58"/>
    </row>
    <row r="466" spans="2:12" ht="96.75" customHeight="1">
      <c r="B466" s="28"/>
      <c r="C466" s="28"/>
      <c r="D466" s="28"/>
      <c r="E466" s="39"/>
      <c r="F466" s="28"/>
      <c r="G466" s="28"/>
      <c r="H466" s="28"/>
      <c r="I466" s="40"/>
      <c r="J466" s="56"/>
      <c r="K466" s="57"/>
      <c r="L466" s="58"/>
    </row>
    <row r="467" spans="2:12" ht="96.75" customHeight="1">
      <c r="B467" s="28"/>
      <c r="C467" s="28"/>
      <c r="D467" s="28"/>
      <c r="E467" s="39"/>
      <c r="F467" s="28"/>
      <c r="G467" s="28"/>
      <c r="H467" s="28"/>
      <c r="I467" s="40"/>
      <c r="J467" s="56"/>
      <c r="K467" s="57"/>
      <c r="L467" s="58"/>
    </row>
    <row r="468" spans="2:12" ht="96.75" customHeight="1">
      <c r="B468" s="28"/>
      <c r="C468" s="28"/>
      <c r="D468" s="28"/>
      <c r="E468" s="39"/>
      <c r="F468" s="28"/>
      <c r="G468" s="28"/>
      <c r="H468" s="28"/>
      <c r="I468" s="40"/>
      <c r="J468" s="56"/>
      <c r="K468" s="57"/>
      <c r="L468" s="58"/>
    </row>
    <row r="469" spans="2:12" ht="96.75" customHeight="1">
      <c r="B469" s="28"/>
      <c r="C469" s="28"/>
      <c r="D469" s="28"/>
      <c r="E469" s="39"/>
      <c r="F469" s="28"/>
      <c r="G469" s="28"/>
      <c r="H469" s="28"/>
      <c r="I469" s="40"/>
      <c r="J469" s="56"/>
      <c r="K469" s="57"/>
      <c r="L469" s="58"/>
    </row>
    <row r="470" spans="2:12" ht="96.75" customHeight="1">
      <c r="B470" s="28"/>
      <c r="C470" s="28"/>
      <c r="D470" s="28"/>
      <c r="E470" s="39"/>
      <c r="F470" s="28"/>
      <c r="G470" s="28"/>
      <c r="H470" s="28"/>
      <c r="I470" s="40"/>
      <c r="J470" s="56"/>
      <c r="K470" s="57"/>
      <c r="L470" s="58"/>
    </row>
    <row r="471" spans="2:12" ht="96.75" customHeight="1">
      <c r="B471" s="28"/>
      <c r="C471" s="28"/>
      <c r="D471" s="28"/>
      <c r="E471" s="39"/>
      <c r="F471" s="28"/>
      <c r="G471" s="28"/>
      <c r="H471" s="28"/>
      <c r="I471" s="40"/>
      <c r="J471" s="56"/>
      <c r="K471" s="57"/>
      <c r="L471" s="58"/>
    </row>
    <row r="472" spans="2:12" ht="96.75" customHeight="1">
      <c r="B472" s="28"/>
      <c r="C472" s="28"/>
      <c r="D472" s="28"/>
      <c r="E472" s="39"/>
      <c r="F472" s="28"/>
      <c r="G472" s="28"/>
      <c r="H472" s="28"/>
      <c r="I472" s="40"/>
      <c r="J472" s="56"/>
      <c r="K472" s="57"/>
      <c r="L472" s="58"/>
    </row>
    <row r="473" spans="2:12" ht="96.75" customHeight="1">
      <c r="B473" s="28"/>
      <c r="C473" s="28"/>
      <c r="D473" s="28"/>
      <c r="E473" s="39"/>
      <c r="F473" s="28"/>
      <c r="G473" s="28"/>
      <c r="H473" s="28"/>
      <c r="I473" s="40"/>
      <c r="J473" s="56"/>
      <c r="K473" s="57"/>
      <c r="L473" s="58"/>
    </row>
    <row r="474" spans="2:12" ht="96.75" customHeight="1">
      <c r="B474" s="28"/>
      <c r="C474" s="28"/>
      <c r="D474" s="28"/>
      <c r="E474" s="39"/>
      <c r="F474" s="28"/>
      <c r="G474" s="28"/>
      <c r="H474" s="28"/>
      <c r="I474" s="40"/>
      <c r="J474" s="56"/>
      <c r="K474" s="57"/>
      <c r="L474" s="58"/>
    </row>
    <row r="475" spans="2:12" ht="96.75" customHeight="1">
      <c r="B475" s="28"/>
      <c r="C475" s="28"/>
      <c r="D475" s="28"/>
      <c r="E475" s="39"/>
      <c r="F475" s="28"/>
      <c r="G475" s="28"/>
      <c r="H475" s="28"/>
      <c r="I475" s="40"/>
      <c r="J475" s="56"/>
      <c r="K475" s="57"/>
      <c r="L475" s="58"/>
    </row>
    <row r="476" spans="2:12" ht="96.75" customHeight="1">
      <c r="B476" s="28"/>
      <c r="C476" s="28"/>
      <c r="D476" s="28"/>
      <c r="E476" s="39"/>
      <c r="F476" s="28"/>
      <c r="G476" s="28"/>
      <c r="H476" s="28"/>
      <c r="I476" s="40"/>
      <c r="J476" s="56"/>
      <c r="K476" s="57"/>
      <c r="L476" s="58"/>
    </row>
    <row r="477" spans="2:12" ht="96.75" customHeight="1">
      <c r="B477" s="28"/>
      <c r="C477" s="28"/>
      <c r="D477" s="28"/>
      <c r="E477" s="39"/>
      <c r="F477" s="28"/>
      <c r="G477" s="28"/>
      <c r="H477" s="28"/>
      <c r="I477" s="40"/>
      <c r="J477" s="56"/>
      <c r="K477" s="57"/>
      <c r="L477" s="58"/>
    </row>
    <row r="478" spans="2:12" ht="96.75" customHeight="1">
      <c r="B478" s="28"/>
      <c r="C478" s="28"/>
      <c r="D478" s="28"/>
      <c r="E478" s="39"/>
      <c r="F478" s="28"/>
      <c r="G478" s="28"/>
      <c r="H478" s="28"/>
      <c r="I478" s="40"/>
      <c r="J478" s="56"/>
      <c r="K478" s="57"/>
      <c r="L478" s="58"/>
    </row>
    <row r="479" spans="2:12" ht="96.75" customHeight="1">
      <c r="B479" s="28"/>
      <c r="C479" s="28"/>
      <c r="D479" s="28"/>
      <c r="E479" s="39"/>
      <c r="F479" s="28"/>
      <c r="G479" s="28"/>
      <c r="H479" s="28"/>
      <c r="I479" s="40"/>
      <c r="J479" s="56"/>
      <c r="K479" s="57"/>
      <c r="L479" s="58"/>
    </row>
    <row r="480" spans="2:12" ht="96.75" customHeight="1">
      <c r="B480" s="28"/>
      <c r="C480" s="28"/>
      <c r="D480" s="28"/>
      <c r="E480" s="39"/>
      <c r="F480" s="28"/>
      <c r="G480" s="28"/>
      <c r="H480" s="28"/>
      <c r="I480" s="40"/>
      <c r="J480" s="56"/>
      <c r="K480" s="57"/>
      <c r="L480" s="58"/>
    </row>
    <row r="481" spans="2:12" ht="96.75" customHeight="1">
      <c r="B481" s="28"/>
      <c r="C481" s="28"/>
      <c r="D481" s="28"/>
      <c r="E481" s="39"/>
      <c r="F481" s="28"/>
      <c r="G481" s="28"/>
      <c r="H481" s="28"/>
      <c r="I481" s="40"/>
      <c r="J481" s="56"/>
      <c r="K481" s="57"/>
      <c r="L481" s="58"/>
    </row>
    <row r="482" spans="2:12" ht="96.75" customHeight="1">
      <c r="B482" s="28"/>
      <c r="C482" s="28"/>
      <c r="D482" s="28"/>
      <c r="E482" s="39"/>
      <c r="F482" s="28"/>
      <c r="G482" s="28"/>
      <c r="H482" s="28"/>
      <c r="I482" s="40"/>
      <c r="J482" s="56"/>
      <c r="K482" s="57"/>
      <c r="L482" s="58"/>
    </row>
    <row r="483" spans="2:12" ht="96.75" customHeight="1">
      <c r="B483" s="28"/>
      <c r="C483" s="28"/>
      <c r="D483" s="28"/>
      <c r="E483" s="39"/>
      <c r="F483" s="28"/>
      <c r="G483" s="28"/>
      <c r="H483" s="28"/>
      <c r="I483" s="40"/>
      <c r="J483" s="56"/>
      <c r="K483" s="57"/>
      <c r="L483" s="58"/>
    </row>
    <row r="484" spans="2:12" ht="96.75" customHeight="1">
      <c r="B484" s="28"/>
      <c r="C484" s="28"/>
      <c r="D484" s="28"/>
      <c r="E484" s="39"/>
      <c r="F484" s="28"/>
      <c r="G484" s="28"/>
      <c r="H484" s="28"/>
      <c r="I484" s="40"/>
      <c r="J484" s="56"/>
      <c r="K484" s="57"/>
      <c r="L484" s="58"/>
    </row>
    <row r="485" spans="2:12" ht="96.75" customHeight="1">
      <c r="B485" s="28"/>
      <c r="C485" s="28"/>
      <c r="D485" s="28"/>
      <c r="E485" s="39"/>
      <c r="F485" s="28"/>
      <c r="G485" s="28"/>
      <c r="H485" s="28"/>
      <c r="I485" s="40"/>
      <c r="J485" s="56"/>
      <c r="K485" s="57"/>
      <c r="L485" s="58"/>
    </row>
    <row r="486" spans="2:12" ht="96.75" customHeight="1">
      <c r="B486" s="28"/>
      <c r="C486" s="28"/>
      <c r="D486" s="28"/>
      <c r="E486" s="39"/>
      <c r="F486" s="28"/>
      <c r="G486" s="28"/>
      <c r="H486" s="28"/>
      <c r="I486" s="40"/>
      <c r="J486" s="56"/>
      <c r="K486" s="57"/>
      <c r="L486" s="58"/>
    </row>
    <row r="487" spans="2:12" ht="96.75" customHeight="1">
      <c r="B487" s="28"/>
      <c r="C487" s="28"/>
      <c r="D487" s="28"/>
      <c r="E487" s="39"/>
      <c r="F487" s="28"/>
      <c r="G487" s="28"/>
      <c r="H487" s="28"/>
      <c r="I487" s="40"/>
      <c r="J487" s="56"/>
      <c r="K487" s="57"/>
      <c r="L487" s="58"/>
    </row>
    <row r="488" spans="2:12" ht="96.75" customHeight="1">
      <c r="B488" s="28"/>
      <c r="C488" s="28"/>
      <c r="D488" s="28"/>
      <c r="E488" s="39"/>
      <c r="F488" s="28"/>
      <c r="G488" s="28"/>
      <c r="H488" s="28"/>
      <c r="I488" s="40"/>
      <c r="J488" s="56"/>
      <c r="K488" s="57"/>
      <c r="L488" s="58"/>
    </row>
    <row r="489" spans="2:12" ht="96.75" customHeight="1">
      <c r="B489" s="28"/>
      <c r="C489" s="28"/>
      <c r="D489" s="28"/>
      <c r="E489" s="39"/>
      <c r="F489" s="28"/>
      <c r="G489" s="28"/>
      <c r="H489" s="28"/>
      <c r="I489" s="40"/>
      <c r="J489" s="56"/>
      <c r="K489" s="57"/>
      <c r="L489" s="58"/>
    </row>
    <row r="490" spans="2:12" ht="96.75" customHeight="1">
      <c r="B490" s="28"/>
      <c r="C490" s="28"/>
      <c r="D490" s="28"/>
      <c r="E490" s="39"/>
      <c r="F490" s="28"/>
      <c r="G490" s="28"/>
      <c r="H490" s="28"/>
      <c r="I490" s="40"/>
      <c r="J490" s="56"/>
      <c r="K490" s="57"/>
      <c r="L490" s="58"/>
    </row>
    <row r="491" spans="2:12" ht="96.75" customHeight="1">
      <c r="B491" s="28"/>
      <c r="C491" s="28"/>
      <c r="D491" s="28"/>
      <c r="E491" s="39"/>
      <c r="F491" s="28"/>
      <c r="G491" s="28"/>
      <c r="H491" s="28"/>
      <c r="I491" s="40"/>
      <c r="J491" s="56"/>
      <c r="K491" s="57"/>
      <c r="L491" s="58"/>
    </row>
    <row r="492" spans="2:12" ht="96.75" customHeight="1">
      <c r="B492" s="28"/>
      <c r="C492" s="28"/>
      <c r="D492" s="28"/>
      <c r="E492" s="39"/>
      <c r="F492" s="28"/>
      <c r="G492" s="28"/>
      <c r="H492" s="28"/>
      <c r="I492" s="40"/>
      <c r="J492" s="56"/>
      <c r="K492" s="57"/>
      <c r="L492" s="58"/>
    </row>
    <row r="493" spans="2:12" ht="96.75" customHeight="1">
      <c r="B493" s="28"/>
      <c r="C493" s="28"/>
      <c r="D493" s="28"/>
      <c r="E493" s="39"/>
      <c r="F493" s="28"/>
      <c r="G493" s="28"/>
      <c r="H493" s="28"/>
      <c r="I493" s="40"/>
      <c r="J493" s="56"/>
      <c r="K493" s="57"/>
      <c r="L493" s="58"/>
    </row>
    <row r="494" spans="2:12" ht="96.75" customHeight="1">
      <c r="B494" s="28"/>
      <c r="C494" s="28"/>
      <c r="D494" s="28"/>
      <c r="E494" s="39"/>
      <c r="F494" s="28"/>
      <c r="G494" s="28"/>
      <c r="H494" s="28"/>
      <c r="I494" s="40"/>
      <c r="J494" s="56"/>
      <c r="K494" s="57"/>
      <c r="L494" s="58"/>
    </row>
    <row r="495" spans="2:12" ht="96.75" customHeight="1">
      <c r="B495" s="28"/>
      <c r="C495" s="28"/>
      <c r="D495" s="28"/>
      <c r="E495" s="39"/>
      <c r="F495" s="28"/>
      <c r="G495" s="28"/>
      <c r="H495" s="28"/>
      <c r="I495" s="40"/>
      <c r="J495" s="56"/>
      <c r="K495" s="57"/>
      <c r="L495" s="58"/>
    </row>
    <row r="496" spans="2:12" ht="96.75" customHeight="1">
      <c r="B496" s="28"/>
      <c r="C496" s="28"/>
      <c r="D496" s="28"/>
      <c r="E496" s="39"/>
      <c r="F496" s="28"/>
      <c r="G496" s="28"/>
      <c r="H496" s="28"/>
      <c r="I496" s="40"/>
      <c r="J496" s="56"/>
      <c r="K496" s="57"/>
      <c r="L496" s="58"/>
    </row>
    <row r="497" spans="2:12" ht="96.75" customHeight="1">
      <c r="B497" s="28"/>
      <c r="C497" s="28"/>
      <c r="D497" s="28"/>
      <c r="E497" s="39"/>
      <c r="F497" s="28"/>
      <c r="G497" s="28"/>
      <c r="H497" s="28"/>
      <c r="I497" s="40"/>
      <c r="J497" s="56"/>
      <c r="K497" s="57"/>
      <c r="L497" s="58"/>
    </row>
    <row r="498" spans="2:12" ht="96.75" customHeight="1">
      <c r="B498" s="28"/>
      <c r="C498" s="28"/>
      <c r="D498" s="28"/>
      <c r="E498" s="39"/>
      <c r="F498" s="28"/>
      <c r="G498" s="28"/>
      <c r="H498" s="28"/>
      <c r="I498" s="40"/>
      <c r="J498" s="56"/>
      <c r="K498" s="57"/>
      <c r="L498" s="58"/>
    </row>
    <row r="499" spans="2:12" ht="96.75" customHeight="1">
      <c r="B499" s="28"/>
      <c r="C499" s="28"/>
      <c r="D499" s="28"/>
      <c r="E499" s="39"/>
      <c r="F499" s="28"/>
      <c r="G499" s="28"/>
      <c r="H499" s="28"/>
      <c r="I499" s="40"/>
      <c r="J499" s="56"/>
      <c r="K499" s="57"/>
      <c r="L499" s="58"/>
    </row>
    <row r="500" spans="2:12" ht="96.75" customHeight="1">
      <c r="B500" s="28"/>
      <c r="C500" s="28"/>
      <c r="D500" s="28"/>
      <c r="E500" s="39"/>
      <c r="F500" s="28"/>
      <c r="G500" s="28"/>
      <c r="H500" s="28"/>
      <c r="I500" s="40"/>
      <c r="J500" s="56"/>
      <c r="K500" s="57"/>
      <c r="L500" s="58"/>
    </row>
    <row r="501" spans="2:12" ht="96.75" customHeight="1">
      <c r="B501" s="28"/>
      <c r="C501" s="28"/>
      <c r="D501" s="28"/>
      <c r="E501" s="39"/>
      <c r="F501" s="28"/>
      <c r="G501" s="28"/>
      <c r="H501" s="28"/>
      <c r="I501" s="40"/>
      <c r="J501" s="56"/>
      <c r="K501" s="57"/>
      <c r="L501" s="58"/>
    </row>
    <row r="502" spans="2:12" ht="96.75" customHeight="1">
      <c r="B502" s="28"/>
      <c r="C502" s="28"/>
      <c r="D502" s="28"/>
      <c r="E502" s="39"/>
      <c r="F502" s="28"/>
      <c r="G502" s="28"/>
      <c r="H502" s="28"/>
      <c r="I502" s="40"/>
      <c r="J502" s="56"/>
      <c r="K502" s="57"/>
      <c r="L502" s="58"/>
    </row>
    <row r="503" spans="2:12" ht="96.75" customHeight="1">
      <c r="B503" s="28"/>
      <c r="C503" s="28"/>
      <c r="D503" s="28"/>
      <c r="E503" s="39"/>
      <c r="F503" s="28"/>
      <c r="G503" s="28"/>
      <c r="H503" s="28"/>
      <c r="I503" s="40"/>
      <c r="J503" s="56"/>
      <c r="K503" s="57"/>
      <c r="L503" s="58"/>
    </row>
    <row r="504" spans="2:12" ht="96.75" customHeight="1">
      <c r="B504" s="28"/>
      <c r="C504" s="28"/>
      <c r="D504" s="28"/>
      <c r="E504" s="39"/>
      <c r="F504" s="28"/>
      <c r="G504" s="28"/>
      <c r="H504" s="28"/>
      <c r="I504" s="40"/>
      <c r="J504" s="56"/>
      <c r="K504" s="57"/>
      <c r="L504" s="58"/>
    </row>
    <row r="505" spans="2:12" ht="96.75" customHeight="1">
      <c r="B505" s="28"/>
      <c r="C505" s="28"/>
      <c r="D505" s="28"/>
      <c r="E505" s="39"/>
      <c r="F505" s="28"/>
      <c r="G505" s="28"/>
      <c r="H505" s="28"/>
      <c r="I505" s="40"/>
      <c r="J505" s="56"/>
      <c r="K505" s="57"/>
      <c r="L505" s="58"/>
    </row>
    <row r="506" spans="2:12" ht="96.75" customHeight="1">
      <c r="B506" s="28"/>
      <c r="C506" s="28"/>
      <c r="D506" s="28"/>
      <c r="E506" s="39"/>
      <c r="F506" s="28"/>
      <c r="G506" s="28"/>
      <c r="H506" s="28"/>
      <c r="I506" s="40"/>
      <c r="J506" s="56"/>
      <c r="K506" s="57"/>
      <c r="L506" s="58"/>
    </row>
    <row r="507" spans="2:12" ht="96.75" customHeight="1">
      <c r="B507" s="28"/>
      <c r="C507" s="28"/>
      <c r="D507" s="28"/>
      <c r="E507" s="39"/>
      <c r="F507" s="28"/>
      <c r="G507" s="28"/>
      <c r="H507" s="28"/>
      <c r="I507" s="40"/>
      <c r="J507" s="56"/>
      <c r="K507" s="57"/>
      <c r="L507" s="58"/>
    </row>
    <row r="508" spans="2:12" ht="96.75" customHeight="1">
      <c r="B508" s="28"/>
      <c r="C508" s="28"/>
      <c r="D508" s="28"/>
      <c r="E508" s="39"/>
      <c r="F508" s="28"/>
      <c r="G508" s="28"/>
      <c r="H508" s="28"/>
      <c r="I508" s="40"/>
      <c r="J508" s="56"/>
      <c r="K508" s="57"/>
      <c r="L508" s="58"/>
    </row>
    <row r="509" spans="2:12" ht="96.75" customHeight="1">
      <c r="B509" s="28"/>
      <c r="C509" s="28"/>
      <c r="D509" s="28"/>
      <c r="E509" s="39"/>
      <c r="F509" s="28"/>
      <c r="G509" s="28"/>
      <c r="H509" s="28"/>
      <c r="I509" s="40"/>
      <c r="J509" s="56"/>
      <c r="K509" s="57"/>
      <c r="L509" s="58"/>
    </row>
    <row r="510" spans="2:12" ht="96.75" customHeight="1">
      <c r="B510" s="28"/>
      <c r="C510" s="28"/>
      <c r="D510" s="28"/>
      <c r="E510" s="39"/>
      <c r="F510" s="28"/>
      <c r="G510" s="28"/>
      <c r="H510" s="28"/>
      <c r="I510" s="40"/>
      <c r="J510" s="56"/>
      <c r="K510" s="57"/>
      <c r="L510" s="58"/>
    </row>
    <row r="511" spans="2:12" ht="96.75" customHeight="1">
      <c r="B511" s="28"/>
      <c r="C511" s="28"/>
      <c r="D511" s="28"/>
      <c r="E511" s="39"/>
      <c r="F511" s="28"/>
      <c r="G511" s="28"/>
      <c r="H511" s="28"/>
      <c r="I511" s="40"/>
      <c r="J511" s="56"/>
      <c r="K511" s="57"/>
      <c r="L511" s="58"/>
    </row>
    <row r="512" spans="2:12" ht="96.75" customHeight="1">
      <c r="B512" s="28"/>
      <c r="C512" s="28"/>
      <c r="D512" s="28"/>
      <c r="E512" s="39"/>
      <c r="F512" s="28"/>
      <c r="G512" s="28"/>
      <c r="H512" s="28"/>
      <c r="I512" s="40"/>
      <c r="J512" s="56"/>
      <c r="K512" s="57"/>
      <c r="L512" s="58"/>
    </row>
    <row r="513" spans="2:12" ht="96.75" customHeight="1">
      <c r="B513" s="28"/>
      <c r="C513" s="28"/>
      <c r="D513" s="28"/>
      <c r="E513" s="39"/>
      <c r="F513" s="28"/>
      <c r="G513" s="28"/>
      <c r="H513" s="28"/>
      <c r="I513" s="40"/>
      <c r="J513" s="56"/>
      <c r="K513" s="57"/>
      <c r="L513" s="58"/>
    </row>
    <row r="514" spans="2:12" ht="96.75" customHeight="1">
      <c r="B514" s="28"/>
      <c r="C514" s="28"/>
      <c r="D514" s="28"/>
      <c r="E514" s="39"/>
      <c r="F514" s="28"/>
      <c r="G514" s="28"/>
      <c r="H514" s="28"/>
      <c r="I514" s="40"/>
      <c r="J514" s="56"/>
      <c r="K514" s="57"/>
      <c r="L514" s="58"/>
    </row>
    <row r="515" spans="2:12" ht="96.75" customHeight="1">
      <c r="B515" s="28"/>
      <c r="C515" s="28"/>
      <c r="D515" s="28"/>
      <c r="E515" s="39"/>
      <c r="F515" s="28"/>
      <c r="G515" s="28"/>
      <c r="H515" s="28"/>
      <c r="I515" s="40"/>
      <c r="J515" s="56"/>
      <c r="K515" s="57"/>
      <c r="L515" s="58"/>
    </row>
    <row r="516" spans="2:12" ht="96.75" customHeight="1">
      <c r="B516" s="28"/>
      <c r="C516" s="28"/>
      <c r="D516" s="28"/>
      <c r="E516" s="39"/>
      <c r="F516" s="28"/>
      <c r="G516" s="28"/>
      <c r="H516" s="28"/>
      <c r="I516" s="40"/>
      <c r="J516" s="56"/>
      <c r="K516" s="57"/>
      <c r="L516" s="58"/>
    </row>
    <row r="517" spans="2:12" ht="96.75" customHeight="1">
      <c r="B517" s="28"/>
      <c r="C517" s="28"/>
      <c r="D517" s="28"/>
      <c r="E517" s="39"/>
      <c r="F517" s="28"/>
      <c r="G517" s="28"/>
      <c r="H517" s="28"/>
      <c r="I517" s="40"/>
      <c r="J517" s="56"/>
      <c r="K517" s="57"/>
      <c r="L517" s="58"/>
    </row>
    <row r="518" spans="2:12" ht="96.75" customHeight="1">
      <c r="B518" s="28"/>
      <c r="C518" s="28"/>
      <c r="D518" s="28"/>
      <c r="E518" s="39"/>
      <c r="F518" s="28"/>
      <c r="G518" s="28"/>
      <c r="H518" s="28"/>
      <c r="I518" s="40"/>
      <c r="J518" s="56"/>
      <c r="K518" s="57"/>
      <c r="L518" s="58"/>
    </row>
    <row r="519" spans="2:12" ht="96.75" customHeight="1">
      <c r="B519" s="28"/>
      <c r="C519" s="28"/>
      <c r="D519" s="28"/>
      <c r="E519" s="39"/>
      <c r="F519" s="28"/>
      <c r="G519" s="28"/>
      <c r="H519" s="28"/>
      <c r="I519" s="40"/>
      <c r="J519" s="56"/>
      <c r="K519" s="57"/>
      <c r="L519" s="58"/>
    </row>
    <row r="520" spans="2:12" ht="96.75" customHeight="1">
      <c r="B520" s="28"/>
      <c r="C520" s="28"/>
      <c r="D520" s="28"/>
      <c r="E520" s="39"/>
      <c r="F520" s="28"/>
      <c r="G520" s="28"/>
      <c r="H520" s="28"/>
      <c r="I520" s="40"/>
      <c r="J520" s="56"/>
      <c r="K520" s="57"/>
      <c r="L520" s="58"/>
    </row>
    <row r="521" spans="2:12" ht="96.75" customHeight="1">
      <c r="B521" s="28"/>
      <c r="C521" s="28"/>
      <c r="D521" s="28"/>
      <c r="E521" s="39"/>
      <c r="F521" s="28"/>
      <c r="G521" s="28"/>
      <c r="H521" s="28"/>
      <c r="I521" s="40"/>
      <c r="J521" s="56"/>
      <c r="K521" s="57"/>
      <c r="L521" s="58"/>
    </row>
    <row r="522" spans="2:12" ht="96.75" customHeight="1">
      <c r="B522" s="28"/>
      <c r="C522" s="28"/>
      <c r="D522" s="28"/>
      <c r="E522" s="39"/>
      <c r="F522" s="28"/>
      <c r="G522" s="28"/>
      <c r="H522" s="28"/>
      <c r="I522" s="40"/>
      <c r="J522" s="56"/>
      <c r="K522" s="57"/>
      <c r="L522" s="58"/>
    </row>
    <row r="523" spans="2:12" ht="96.75" customHeight="1">
      <c r="B523" s="28"/>
      <c r="C523" s="28"/>
      <c r="D523" s="28"/>
      <c r="E523" s="39"/>
      <c r="F523" s="28"/>
      <c r="G523" s="28"/>
      <c r="H523" s="28"/>
      <c r="I523" s="40"/>
      <c r="J523" s="56"/>
      <c r="K523" s="57"/>
      <c r="L523" s="58"/>
    </row>
    <row r="524" spans="2:12" ht="96.75" customHeight="1">
      <c r="B524" s="28"/>
      <c r="C524" s="28"/>
      <c r="D524" s="28"/>
      <c r="E524" s="39"/>
      <c r="F524" s="28"/>
      <c r="G524" s="28"/>
      <c r="H524" s="28"/>
      <c r="I524" s="40"/>
      <c r="J524" s="56"/>
      <c r="K524" s="57"/>
      <c r="L524" s="58"/>
    </row>
    <row r="525" spans="2:12" ht="96.75" customHeight="1">
      <c r="B525" s="28"/>
      <c r="C525" s="28"/>
      <c r="D525" s="28"/>
      <c r="E525" s="39"/>
      <c r="F525" s="28"/>
      <c r="G525" s="28"/>
      <c r="H525" s="28"/>
      <c r="I525" s="40"/>
      <c r="J525" s="56"/>
      <c r="K525" s="57"/>
      <c r="L525" s="58"/>
    </row>
    <row r="526" spans="2:12" ht="96.75" customHeight="1">
      <c r="B526" s="28"/>
      <c r="C526" s="28"/>
      <c r="D526" s="28"/>
      <c r="E526" s="39"/>
      <c r="F526" s="28"/>
      <c r="G526" s="28"/>
      <c r="H526" s="28"/>
      <c r="I526" s="40"/>
      <c r="J526" s="56"/>
      <c r="K526" s="57"/>
      <c r="L526" s="58"/>
    </row>
    <row r="527" spans="2:12" ht="96.75" customHeight="1">
      <c r="B527" s="28"/>
      <c r="C527" s="28"/>
      <c r="D527" s="28"/>
      <c r="E527" s="39"/>
      <c r="F527" s="28"/>
      <c r="G527" s="28"/>
      <c r="H527" s="28"/>
      <c r="I527" s="40"/>
      <c r="J527" s="56"/>
      <c r="K527" s="57"/>
      <c r="L527" s="58"/>
    </row>
    <row r="528" spans="2:12" ht="96.75" customHeight="1">
      <c r="B528" s="28"/>
      <c r="C528" s="28"/>
      <c r="D528" s="28"/>
      <c r="E528" s="39"/>
      <c r="F528" s="28"/>
      <c r="G528" s="28"/>
      <c r="H528" s="28"/>
      <c r="I528" s="40"/>
      <c r="J528" s="56"/>
      <c r="K528" s="57"/>
      <c r="L528" s="58"/>
    </row>
    <row r="529" spans="2:12" ht="96.75" customHeight="1">
      <c r="B529" s="28"/>
      <c r="C529" s="28"/>
      <c r="D529" s="28"/>
      <c r="E529" s="39"/>
      <c r="F529" s="28"/>
      <c r="G529" s="28"/>
      <c r="H529" s="28"/>
      <c r="I529" s="40"/>
      <c r="J529" s="56"/>
      <c r="K529" s="57"/>
      <c r="L529" s="58"/>
    </row>
    <row r="530" spans="2:12" ht="96.75" customHeight="1">
      <c r="B530" s="28"/>
      <c r="C530" s="28"/>
      <c r="D530" s="28"/>
      <c r="E530" s="39"/>
      <c r="F530" s="28"/>
      <c r="G530" s="28"/>
      <c r="H530" s="28"/>
      <c r="I530" s="40"/>
      <c r="J530" s="56"/>
      <c r="K530" s="57"/>
      <c r="L530" s="58"/>
    </row>
    <row r="531" spans="2:12" ht="96.75" customHeight="1">
      <c r="B531" s="28"/>
      <c r="C531" s="28"/>
      <c r="D531" s="28"/>
      <c r="E531" s="39"/>
      <c r="F531" s="28"/>
      <c r="G531" s="28"/>
      <c r="H531" s="28"/>
      <c r="I531" s="40"/>
      <c r="J531" s="56"/>
      <c r="K531" s="57"/>
      <c r="L531" s="58"/>
    </row>
    <row r="532" spans="2:12" ht="96.75" customHeight="1">
      <c r="B532" s="28"/>
      <c r="C532" s="28"/>
      <c r="D532" s="28"/>
      <c r="E532" s="39"/>
      <c r="F532" s="28"/>
      <c r="G532" s="28"/>
      <c r="H532" s="28"/>
      <c r="I532" s="40"/>
      <c r="J532" s="56"/>
      <c r="K532" s="57"/>
      <c r="L532" s="58"/>
    </row>
    <row r="533" spans="2:12" ht="96.75" customHeight="1">
      <c r="B533" s="28"/>
      <c r="C533" s="28"/>
      <c r="D533" s="28"/>
      <c r="E533" s="39"/>
      <c r="F533" s="28"/>
      <c r="G533" s="28"/>
      <c r="H533" s="28"/>
      <c r="I533" s="40"/>
      <c r="J533" s="56"/>
      <c r="K533" s="57"/>
      <c r="L533" s="58"/>
    </row>
    <row r="534" spans="2:12" ht="96.75" customHeight="1">
      <c r="B534" s="28"/>
      <c r="C534" s="28"/>
      <c r="D534" s="28"/>
      <c r="E534" s="39"/>
      <c r="F534" s="28"/>
      <c r="G534" s="28"/>
      <c r="H534" s="28"/>
      <c r="I534" s="40"/>
      <c r="J534" s="56"/>
      <c r="K534" s="57"/>
      <c r="L534" s="58"/>
    </row>
    <row r="535" spans="2:12" ht="96.75" customHeight="1">
      <c r="B535" s="28"/>
      <c r="C535" s="28"/>
      <c r="D535" s="28"/>
      <c r="E535" s="39"/>
      <c r="F535" s="28"/>
      <c r="G535" s="28"/>
      <c r="H535" s="28"/>
      <c r="I535" s="40"/>
      <c r="J535" s="56"/>
      <c r="K535" s="57"/>
      <c r="L535" s="58"/>
    </row>
    <row r="536" spans="2:12" ht="96.75" customHeight="1">
      <c r="B536" s="28"/>
      <c r="C536" s="28"/>
      <c r="D536" s="28"/>
      <c r="E536" s="39"/>
      <c r="F536" s="28"/>
      <c r="G536" s="28"/>
      <c r="H536" s="28"/>
      <c r="I536" s="40"/>
      <c r="J536" s="56"/>
      <c r="K536" s="57"/>
      <c r="L536" s="58"/>
    </row>
    <row r="537" spans="2:12" ht="96.75" customHeight="1">
      <c r="B537" s="28"/>
      <c r="C537" s="28"/>
      <c r="D537" s="28"/>
      <c r="E537" s="39"/>
      <c r="F537" s="28"/>
      <c r="G537" s="28"/>
      <c r="H537" s="28"/>
      <c r="I537" s="40"/>
      <c r="J537" s="56"/>
      <c r="K537" s="57"/>
      <c r="L537" s="58"/>
    </row>
    <row r="538" spans="2:12" ht="96.75" customHeight="1">
      <c r="B538" s="28"/>
      <c r="C538" s="28"/>
      <c r="D538" s="28"/>
      <c r="E538" s="39"/>
      <c r="F538" s="28"/>
      <c r="G538" s="28"/>
      <c r="H538" s="28"/>
      <c r="I538" s="40"/>
      <c r="J538" s="56"/>
      <c r="K538" s="57"/>
      <c r="L538" s="58"/>
    </row>
    <row r="539" spans="2:12" ht="96.75" customHeight="1">
      <c r="B539" s="28"/>
      <c r="C539" s="28"/>
      <c r="D539" s="28"/>
      <c r="E539" s="39"/>
      <c r="F539" s="28"/>
      <c r="G539" s="28"/>
      <c r="H539" s="28"/>
      <c r="I539" s="40"/>
      <c r="J539" s="56"/>
      <c r="K539" s="57"/>
      <c r="L539" s="58"/>
    </row>
    <row r="540" spans="2:12" ht="96.75" customHeight="1">
      <c r="B540" s="28"/>
      <c r="C540" s="28"/>
      <c r="D540" s="28"/>
      <c r="E540" s="39"/>
      <c r="F540" s="28"/>
      <c r="G540" s="28"/>
      <c r="H540" s="28"/>
      <c r="I540" s="40"/>
      <c r="J540" s="56"/>
      <c r="K540" s="57"/>
      <c r="L540" s="58"/>
    </row>
    <row r="541" spans="2:12" ht="96.75" customHeight="1">
      <c r="B541" s="28"/>
      <c r="C541" s="28"/>
      <c r="D541" s="28"/>
      <c r="E541" s="39"/>
      <c r="F541" s="28"/>
      <c r="G541" s="28"/>
      <c r="H541" s="28"/>
      <c r="I541" s="40"/>
      <c r="J541" s="56"/>
      <c r="K541" s="57"/>
      <c r="L541" s="58"/>
    </row>
    <row r="542" spans="2:12" ht="96.75" customHeight="1">
      <c r="B542" s="28"/>
      <c r="C542" s="28"/>
      <c r="D542" s="28"/>
      <c r="E542" s="39"/>
      <c r="F542" s="28"/>
      <c r="G542" s="28"/>
      <c r="H542" s="28"/>
      <c r="I542" s="40"/>
      <c r="J542" s="56"/>
      <c r="K542" s="57"/>
      <c r="L542" s="58"/>
    </row>
    <row r="543" spans="2:12" ht="96.75" customHeight="1">
      <c r="B543" s="28"/>
      <c r="C543" s="28"/>
      <c r="D543" s="28"/>
      <c r="E543" s="39"/>
      <c r="F543" s="28"/>
      <c r="G543" s="28"/>
      <c r="H543" s="28"/>
      <c r="I543" s="40"/>
      <c r="J543" s="56"/>
      <c r="K543" s="57"/>
      <c r="L543" s="58"/>
    </row>
    <row r="544" spans="2:12" ht="96.75" customHeight="1">
      <c r="B544" s="28"/>
      <c r="C544" s="28"/>
      <c r="D544" s="28"/>
      <c r="E544" s="39"/>
      <c r="F544" s="28"/>
      <c r="G544" s="28"/>
      <c r="H544" s="28"/>
      <c r="I544" s="40"/>
      <c r="J544" s="56"/>
      <c r="K544" s="57"/>
      <c r="L544" s="58"/>
    </row>
    <row r="545" spans="2:12" ht="96.75" customHeight="1">
      <c r="B545" s="28"/>
      <c r="C545" s="28"/>
      <c r="D545" s="28"/>
      <c r="E545" s="39"/>
      <c r="F545" s="28"/>
      <c r="G545" s="28"/>
      <c r="H545" s="28"/>
      <c r="I545" s="40"/>
      <c r="J545" s="56"/>
      <c r="K545" s="57"/>
      <c r="L545" s="58"/>
    </row>
    <row r="546" spans="2:12" ht="96.75" customHeight="1">
      <c r="B546" s="28"/>
      <c r="C546" s="28"/>
      <c r="D546" s="28"/>
      <c r="E546" s="39"/>
      <c r="F546" s="28"/>
      <c r="G546" s="28"/>
      <c r="H546" s="28"/>
      <c r="I546" s="40"/>
      <c r="J546" s="56"/>
      <c r="K546" s="57"/>
      <c r="L546" s="58"/>
    </row>
    <row r="547" spans="2:12" ht="96.75" customHeight="1">
      <c r="B547" s="28"/>
      <c r="C547" s="28"/>
      <c r="D547" s="28"/>
      <c r="E547" s="39"/>
      <c r="F547" s="28"/>
      <c r="G547" s="28"/>
      <c r="H547" s="28"/>
      <c r="I547" s="40"/>
      <c r="J547" s="56"/>
      <c r="K547" s="57"/>
      <c r="L547" s="58"/>
    </row>
    <row r="548" spans="2:12" ht="96.75" customHeight="1">
      <c r="B548" s="28"/>
      <c r="C548" s="28"/>
      <c r="D548" s="28"/>
      <c r="E548" s="39"/>
      <c r="F548" s="28"/>
      <c r="G548" s="28"/>
      <c r="H548" s="28"/>
      <c r="I548" s="40"/>
      <c r="J548" s="56"/>
      <c r="K548" s="57"/>
      <c r="L548" s="58"/>
    </row>
    <row r="549" spans="2:12" ht="96.75" customHeight="1">
      <c r="B549" s="28"/>
      <c r="C549" s="28"/>
      <c r="D549" s="28"/>
      <c r="E549" s="39"/>
      <c r="F549" s="28"/>
      <c r="G549" s="28"/>
      <c r="H549" s="28"/>
      <c r="I549" s="40"/>
      <c r="J549" s="56"/>
      <c r="K549" s="57"/>
      <c r="L549" s="58"/>
    </row>
    <row r="550" spans="2:12" ht="96.75" customHeight="1">
      <c r="B550" s="28"/>
      <c r="C550" s="28"/>
      <c r="D550" s="28"/>
      <c r="E550" s="39"/>
      <c r="F550" s="28"/>
      <c r="G550" s="28"/>
      <c r="H550" s="28"/>
      <c r="I550" s="40"/>
      <c r="J550" s="56"/>
      <c r="K550" s="57"/>
      <c r="L550" s="58"/>
    </row>
    <row r="551" spans="2:12" ht="96.75" customHeight="1">
      <c r="B551" s="28"/>
      <c r="C551" s="28"/>
      <c r="D551" s="28"/>
      <c r="E551" s="39"/>
      <c r="F551" s="28"/>
      <c r="G551" s="28"/>
      <c r="H551" s="28"/>
      <c r="I551" s="40"/>
      <c r="J551" s="56"/>
      <c r="K551" s="57"/>
      <c r="L551" s="58"/>
    </row>
    <row r="552" spans="2:12" ht="96.75" customHeight="1">
      <c r="B552" s="28"/>
      <c r="C552" s="28"/>
      <c r="D552" s="28"/>
      <c r="E552" s="39"/>
      <c r="F552" s="28"/>
      <c r="G552" s="28"/>
      <c r="H552" s="28"/>
      <c r="I552" s="40"/>
      <c r="J552" s="56"/>
      <c r="K552" s="57"/>
      <c r="L552" s="58"/>
    </row>
    <row r="553" spans="2:12" ht="96.75" customHeight="1">
      <c r="B553" s="28"/>
      <c r="C553" s="28"/>
      <c r="D553" s="28"/>
      <c r="E553" s="39"/>
      <c r="F553" s="28"/>
      <c r="G553" s="28"/>
      <c r="H553" s="28"/>
      <c r="I553" s="40"/>
      <c r="J553" s="56"/>
      <c r="K553" s="57"/>
      <c r="L553" s="58"/>
    </row>
    <row r="554" spans="2:12" ht="96.75" customHeight="1">
      <c r="B554" s="28"/>
      <c r="C554" s="28"/>
      <c r="D554" s="28"/>
      <c r="E554" s="39"/>
      <c r="F554" s="28"/>
      <c r="G554" s="28"/>
      <c r="H554" s="28"/>
      <c r="I554" s="40"/>
      <c r="J554" s="56"/>
      <c r="K554" s="57"/>
      <c r="L554" s="58"/>
    </row>
    <row r="555" spans="2:12" ht="96.75" customHeight="1">
      <c r="B555" s="28"/>
      <c r="C555" s="28"/>
      <c r="D555" s="28"/>
      <c r="E555" s="39"/>
      <c r="F555" s="28"/>
      <c r="G555" s="28"/>
      <c r="H555" s="28"/>
      <c r="I555" s="40"/>
      <c r="J555" s="56"/>
      <c r="K555" s="57"/>
      <c r="L555" s="58"/>
    </row>
    <row r="556" spans="2:12" ht="96.75" customHeight="1">
      <c r="B556" s="28"/>
      <c r="C556" s="28"/>
      <c r="D556" s="28"/>
      <c r="E556" s="39"/>
      <c r="F556" s="28"/>
      <c r="G556" s="28"/>
      <c r="H556" s="28"/>
      <c r="I556" s="40"/>
      <c r="J556" s="56"/>
      <c r="K556" s="57"/>
      <c r="L556" s="58"/>
    </row>
    <row r="557" spans="2:12" ht="96.75" customHeight="1">
      <c r="B557" s="28"/>
      <c r="C557" s="28"/>
      <c r="D557" s="28"/>
      <c r="E557" s="39"/>
      <c r="F557" s="28"/>
      <c r="G557" s="28"/>
      <c r="H557" s="28"/>
      <c r="I557" s="40"/>
      <c r="J557" s="56"/>
      <c r="K557" s="57"/>
      <c r="L557" s="58"/>
    </row>
    <row r="558" spans="2:12" ht="96.75" customHeight="1">
      <c r="B558" s="28"/>
      <c r="C558" s="28"/>
      <c r="D558" s="28"/>
      <c r="E558" s="39"/>
      <c r="F558" s="28"/>
      <c r="G558" s="28"/>
      <c r="H558" s="28"/>
      <c r="I558" s="40"/>
      <c r="J558" s="56"/>
      <c r="K558" s="57"/>
      <c r="L558" s="58"/>
    </row>
    <row r="559" spans="2:12" ht="96.75" customHeight="1">
      <c r="B559" s="28"/>
      <c r="C559" s="28"/>
      <c r="D559" s="28"/>
      <c r="E559" s="39"/>
      <c r="F559" s="28"/>
      <c r="G559" s="28"/>
      <c r="H559" s="28"/>
      <c r="I559" s="40"/>
      <c r="J559" s="56"/>
      <c r="K559" s="57"/>
      <c r="L559" s="58"/>
    </row>
    <row r="560" spans="2:12" ht="96.75" customHeight="1">
      <c r="B560" s="28"/>
      <c r="C560" s="28"/>
      <c r="D560" s="28"/>
      <c r="E560" s="39"/>
      <c r="F560" s="28"/>
      <c r="G560" s="28"/>
      <c r="H560" s="28"/>
      <c r="I560" s="40"/>
      <c r="J560" s="56"/>
      <c r="K560" s="57"/>
      <c r="L560" s="58"/>
    </row>
    <row r="561" spans="2:12" ht="96.75" customHeight="1">
      <c r="B561" s="28"/>
      <c r="C561" s="28"/>
      <c r="D561" s="28"/>
      <c r="E561" s="39"/>
      <c r="F561" s="28"/>
      <c r="G561" s="28"/>
      <c r="H561" s="28"/>
      <c r="I561" s="40"/>
      <c r="J561" s="56"/>
      <c r="K561" s="57"/>
      <c r="L561" s="58"/>
    </row>
    <row r="562" spans="2:12" ht="96.75" customHeight="1">
      <c r="B562" s="28"/>
      <c r="C562" s="28"/>
      <c r="D562" s="28"/>
      <c r="E562" s="39"/>
      <c r="F562" s="28"/>
      <c r="G562" s="28"/>
      <c r="H562" s="28"/>
      <c r="I562" s="40"/>
      <c r="J562" s="56"/>
      <c r="K562" s="57"/>
      <c r="L562" s="58"/>
    </row>
    <row r="563" spans="2:12" ht="96.75" customHeight="1">
      <c r="B563" s="28"/>
      <c r="C563" s="28"/>
      <c r="D563" s="28"/>
      <c r="E563" s="39"/>
      <c r="F563" s="28"/>
      <c r="G563" s="28"/>
      <c r="H563" s="28"/>
      <c r="I563" s="40"/>
      <c r="J563" s="56"/>
      <c r="K563" s="57"/>
      <c r="L563" s="58"/>
    </row>
    <row r="564" spans="2:12" ht="96.75" customHeight="1">
      <c r="B564" s="28"/>
      <c r="C564" s="28"/>
      <c r="D564" s="28"/>
      <c r="E564" s="39"/>
      <c r="F564" s="28"/>
      <c r="G564" s="28"/>
      <c r="H564" s="28"/>
      <c r="I564" s="40"/>
      <c r="J564" s="56"/>
      <c r="K564" s="57"/>
      <c r="L564" s="58"/>
    </row>
    <row r="565" spans="2:12" ht="96.75" customHeight="1">
      <c r="B565" s="28"/>
      <c r="C565" s="28"/>
      <c r="D565" s="28"/>
      <c r="E565" s="39"/>
      <c r="F565" s="28"/>
      <c r="G565" s="28"/>
      <c r="H565" s="28"/>
      <c r="I565" s="40"/>
      <c r="J565" s="56"/>
      <c r="K565" s="57"/>
      <c r="L565" s="58"/>
    </row>
    <row r="566" spans="2:12" ht="96.75" customHeight="1">
      <c r="B566" s="28"/>
      <c r="C566" s="28"/>
      <c r="D566" s="28"/>
      <c r="E566" s="39"/>
      <c r="F566" s="28"/>
      <c r="G566" s="28"/>
      <c r="H566" s="28"/>
      <c r="I566" s="40"/>
      <c r="J566" s="56"/>
      <c r="K566" s="57"/>
      <c r="L566" s="58"/>
    </row>
    <row r="567" spans="2:12" ht="96.75" customHeight="1">
      <c r="B567" s="28"/>
      <c r="C567" s="28"/>
      <c r="D567" s="28"/>
      <c r="E567" s="39"/>
      <c r="F567" s="28"/>
      <c r="G567" s="28"/>
      <c r="H567" s="28"/>
      <c r="I567" s="40"/>
      <c r="J567" s="56"/>
      <c r="K567" s="57"/>
      <c r="L567" s="58"/>
    </row>
    <row r="568" spans="2:12" ht="96.75" customHeight="1">
      <c r="B568" s="28"/>
      <c r="C568" s="28"/>
      <c r="D568" s="28"/>
      <c r="E568" s="39"/>
      <c r="F568" s="28"/>
      <c r="G568" s="28"/>
      <c r="H568" s="28"/>
      <c r="I568" s="40"/>
      <c r="J568" s="56"/>
      <c r="K568" s="57"/>
      <c r="L568" s="58"/>
    </row>
    <row r="569" spans="2:12" ht="96.75" customHeight="1">
      <c r="B569" s="28"/>
      <c r="C569" s="28"/>
      <c r="D569" s="28"/>
      <c r="E569" s="39"/>
      <c r="F569" s="28"/>
      <c r="G569" s="28"/>
      <c r="H569" s="28"/>
      <c r="I569" s="40"/>
      <c r="J569" s="56"/>
      <c r="K569" s="57"/>
      <c r="L569" s="58"/>
    </row>
    <row r="570" spans="2:12" ht="96.75" customHeight="1">
      <c r="B570" s="28"/>
      <c r="C570" s="28"/>
      <c r="D570" s="28"/>
      <c r="E570" s="39"/>
      <c r="F570" s="28"/>
      <c r="G570" s="28"/>
      <c r="H570" s="28"/>
      <c r="I570" s="40"/>
      <c r="J570" s="56"/>
      <c r="K570" s="57"/>
      <c r="L570" s="58"/>
    </row>
    <row r="571" spans="2:12" ht="96.75" customHeight="1">
      <c r="B571" s="28"/>
      <c r="C571" s="28"/>
      <c r="D571" s="28"/>
      <c r="E571" s="39"/>
      <c r="F571" s="28"/>
      <c r="G571" s="28"/>
      <c r="H571" s="28"/>
      <c r="I571" s="40"/>
      <c r="J571" s="56"/>
      <c r="K571" s="57"/>
      <c r="L571" s="58"/>
    </row>
    <row r="572" spans="2:12" ht="96.75" customHeight="1">
      <c r="B572" s="28"/>
      <c r="C572" s="28"/>
      <c r="D572" s="28"/>
      <c r="E572" s="39"/>
      <c r="F572" s="28"/>
      <c r="G572" s="28"/>
      <c r="H572" s="28"/>
      <c r="I572" s="40"/>
      <c r="J572" s="56"/>
      <c r="K572" s="57"/>
      <c r="L572" s="58"/>
    </row>
    <row r="573" spans="2:12" ht="96.75" customHeight="1">
      <c r="B573" s="28"/>
      <c r="C573" s="28"/>
      <c r="D573" s="28"/>
      <c r="E573" s="39"/>
      <c r="F573" s="28"/>
      <c r="G573" s="28"/>
      <c r="H573" s="28"/>
      <c r="I573" s="40"/>
      <c r="J573" s="56"/>
      <c r="K573" s="57"/>
      <c r="L573" s="58"/>
    </row>
    <row r="574" spans="2:12" ht="96.75" customHeight="1">
      <c r="B574" s="28"/>
      <c r="C574" s="28"/>
      <c r="D574" s="28"/>
      <c r="E574" s="39"/>
      <c r="F574" s="28"/>
      <c r="G574" s="28"/>
      <c r="H574" s="28"/>
      <c r="I574" s="40"/>
      <c r="J574" s="56"/>
      <c r="K574" s="57"/>
      <c r="L574" s="58"/>
    </row>
    <row r="575" spans="2:12" ht="96.75" customHeight="1">
      <c r="B575" s="28"/>
      <c r="C575" s="28"/>
      <c r="D575" s="28"/>
      <c r="E575" s="39"/>
      <c r="F575" s="28"/>
      <c r="G575" s="28"/>
      <c r="H575" s="28"/>
      <c r="I575" s="40"/>
      <c r="J575" s="56"/>
      <c r="K575" s="57"/>
      <c r="L575" s="58"/>
    </row>
    <row r="576" spans="2:12" ht="96.75" customHeight="1">
      <c r="B576" s="28"/>
      <c r="C576" s="28"/>
      <c r="D576" s="28"/>
      <c r="E576" s="39"/>
      <c r="F576" s="28"/>
      <c r="G576" s="28"/>
      <c r="H576" s="28"/>
      <c r="I576" s="40"/>
      <c r="J576" s="56"/>
      <c r="K576" s="57"/>
      <c r="L576" s="58"/>
    </row>
    <row r="577" spans="2:12" ht="96.75" customHeight="1">
      <c r="B577" s="28"/>
      <c r="C577" s="28"/>
      <c r="D577" s="28"/>
      <c r="E577" s="39"/>
      <c r="F577" s="28"/>
      <c r="G577" s="28"/>
      <c r="H577" s="28"/>
      <c r="I577" s="40"/>
      <c r="J577" s="56"/>
      <c r="K577" s="57"/>
      <c r="L577" s="58"/>
    </row>
    <row r="578" spans="2:12" ht="96.75" customHeight="1">
      <c r="B578" s="28"/>
      <c r="C578" s="28"/>
      <c r="D578" s="28"/>
      <c r="E578" s="39"/>
      <c r="F578" s="28"/>
      <c r="G578" s="28"/>
      <c r="H578" s="28"/>
      <c r="I578" s="40"/>
      <c r="J578" s="56"/>
      <c r="K578" s="57"/>
      <c r="L578" s="58"/>
    </row>
    <row r="579" spans="2:12" ht="96.75" customHeight="1">
      <c r="B579" s="28"/>
      <c r="C579" s="28"/>
      <c r="D579" s="28"/>
      <c r="E579" s="39"/>
      <c r="F579" s="28"/>
      <c r="G579" s="28"/>
      <c r="H579" s="28"/>
      <c r="I579" s="40"/>
      <c r="J579" s="56"/>
      <c r="K579" s="57"/>
      <c r="L579" s="58"/>
    </row>
    <row r="580" spans="2:12" ht="96.75" customHeight="1">
      <c r="B580" s="28"/>
      <c r="C580" s="28"/>
      <c r="D580" s="28"/>
      <c r="E580" s="39"/>
      <c r="F580" s="28"/>
      <c r="G580" s="28"/>
      <c r="H580" s="28"/>
      <c r="I580" s="40"/>
      <c r="J580" s="56"/>
      <c r="K580" s="57"/>
      <c r="L580" s="58"/>
    </row>
    <row r="581" spans="2:12" ht="96.75" customHeight="1">
      <c r="B581" s="28"/>
      <c r="C581" s="28"/>
      <c r="D581" s="28"/>
      <c r="E581" s="39"/>
      <c r="F581" s="28"/>
      <c r="G581" s="28"/>
      <c r="H581" s="28"/>
      <c r="I581" s="40"/>
      <c r="J581" s="56"/>
      <c r="K581" s="57"/>
      <c r="L581" s="58"/>
    </row>
    <row r="582" spans="2:12" ht="96.75" customHeight="1">
      <c r="B582" s="28"/>
      <c r="C582" s="28"/>
      <c r="D582" s="28"/>
      <c r="E582" s="39"/>
      <c r="F582" s="28"/>
      <c r="G582" s="28"/>
      <c r="H582" s="28"/>
      <c r="I582" s="40"/>
      <c r="J582" s="56"/>
      <c r="K582" s="57"/>
      <c r="L582" s="58"/>
    </row>
    <row r="583" spans="2:12" ht="96.75" customHeight="1">
      <c r="B583" s="28"/>
      <c r="C583" s="28"/>
      <c r="D583" s="28"/>
      <c r="E583" s="39"/>
      <c r="F583" s="28"/>
      <c r="G583" s="28"/>
      <c r="H583" s="28"/>
      <c r="I583" s="40"/>
      <c r="J583" s="56"/>
      <c r="K583" s="57"/>
      <c r="L583" s="58"/>
    </row>
    <row r="584" spans="2:12" ht="96.75" customHeight="1">
      <c r="B584" s="28"/>
      <c r="C584" s="28"/>
      <c r="D584" s="28"/>
      <c r="E584" s="39"/>
      <c r="F584" s="28"/>
      <c r="G584" s="28"/>
      <c r="H584" s="28"/>
      <c r="I584" s="40"/>
      <c r="J584" s="56"/>
      <c r="K584" s="57"/>
      <c r="L584" s="58"/>
    </row>
    <row r="585" spans="2:12" ht="96.75" customHeight="1">
      <c r="B585" s="28"/>
      <c r="C585" s="28"/>
      <c r="D585" s="28"/>
      <c r="E585" s="39"/>
      <c r="F585" s="28"/>
      <c r="G585" s="28"/>
      <c r="H585" s="28"/>
      <c r="I585" s="40"/>
      <c r="J585" s="56"/>
      <c r="K585" s="57"/>
      <c r="L585" s="58"/>
    </row>
    <row r="586" spans="2:12" ht="96.75" customHeight="1">
      <c r="B586" s="28"/>
      <c r="C586" s="28"/>
      <c r="D586" s="28"/>
      <c r="E586" s="39"/>
      <c r="F586" s="28"/>
      <c r="G586" s="28"/>
      <c r="H586" s="28"/>
      <c r="I586" s="40"/>
      <c r="J586" s="56"/>
      <c r="K586" s="57"/>
      <c r="L586" s="58"/>
    </row>
    <row r="587" spans="2:12" ht="96.75" customHeight="1">
      <c r="B587" s="28"/>
      <c r="C587" s="28"/>
      <c r="D587" s="28"/>
      <c r="E587" s="39"/>
      <c r="F587" s="28"/>
      <c r="G587" s="28"/>
      <c r="H587" s="28"/>
      <c r="I587" s="40"/>
      <c r="J587" s="56"/>
      <c r="K587" s="57"/>
      <c r="L587" s="58"/>
    </row>
    <row r="588" spans="2:12" ht="96.75" customHeight="1">
      <c r="B588" s="28"/>
      <c r="C588" s="28"/>
      <c r="D588" s="28"/>
      <c r="E588" s="39"/>
      <c r="F588" s="28"/>
      <c r="G588" s="28"/>
      <c r="H588" s="28"/>
      <c r="I588" s="40"/>
      <c r="J588" s="56"/>
      <c r="K588" s="57"/>
      <c r="L588" s="58"/>
    </row>
    <row r="589" spans="2:12" ht="96.75" customHeight="1">
      <c r="B589" s="28"/>
      <c r="C589" s="28"/>
      <c r="D589" s="28"/>
      <c r="E589" s="39"/>
      <c r="F589" s="28"/>
      <c r="G589" s="28"/>
      <c r="H589" s="28"/>
      <c r="I589" s="40"/>
      <c r="J589" s="56"/>
      <c r="K589" s="57"/>
      <c r="L589" s="58"/>
    </row>
    <row r="590" spans="2:12" ht="96.75" customHeight="1">
      <c r="B590" s="28"/>
      <c r="C590" s="28"/>
      <c r="D590" s="28"/>
      <c r="E590" s="39"/>
      <c r="F590" s="28"/>
      <c r="G590" s="28"/>
      <c r="H590" s="28"/>
      <c r="I590" s="40"/>
      <c r="J590" s="56"/>
      <c r="K590" s="57"/>
      <c r="L590" s="58"/>
    </row>
    <row r="591" spans="2:12" ht="96.75" customHeight="1">
      <c r="B591" s="28"/>
      <c r="C591" s="28"/>
      <c r="D591" s="28"/>
      <c r="E591" s="39"/>
      <c r="F591" s="28"/>
      <c r="G591" s="28"/>
      <c r="H591" s="28"/>
      <c r="I591" s="40"/>
      <c r="J591" s="56"/>
      <c r="K591" s="57"/>
      <c r="L591" s="58"/>
    </row>
    <row r="592" spans="2:12" ht="96.75" customHeight="1">
      <c r="B592" s="28"/>
      <c r="C592" s="28"/>
      <c r="D592" s="28"/>
      <c r="E592" s="39"/>
      <c r="F592" s="28"/>
      <c r="G592" s="28"/>
      <c r="H592" s="28"/>
      <c r="I592" s="40"/>
      <c r="J592" s="56"/>
      <c r="K592" s="57"/>
      <c r="L592" s="58"/>
    </row>
    <row r="593" spans="2:12" ht="96.75" customHeight="1">
      <c r="B593" s="28"/>
      <c r="C593" s="28"/>
      <c r="D593" s="28"/>
      <c r="E593" s="39"/>
      <c r="F593" s="28"/>
      <c r="G593" s="28"/>
      <c r="H593" s="28"/>
      <c r="I593" s="40"/>
      <c r="J593" s="56"/>
      <c r="K593" s="57"/>
      <c r="L593" s="58"/>
    </row>
    <row r="594" spans="2:12" ht="96.75" customHeight="1">
      <c r="B594" s="28"/>
      <c r="C594" s="28"/>
      <c r="D594" s="28"/>
      <c r="E594" s="39"/>
      <c r="F594" s="28"/>
      <c r="G594" s="28"/>
      <c r="H594" s="28"/>
      <c r="I594" s="40"/>
      <c r="J594" s="56"/>
      <c r="K594" s="57"/>
      <c r="L594" s="58"/>
    </row>
    <row r="595" spans="2:12" ht="96.75" customHeight="1">
      <c r="B595" s="28"/>
      <c r="C595" s="28"/>
      <c r="D595" s="28"/>
      <c r="E595" s="39"/>
      <c r="F595" s="28"/>
      <c r="G595" s="28"/>
      <c r="H595" s="28"/>
      <c r="I595" s="40"/>
      <c r="J595" s="56"/>
      <c r="K595" s="57"/>
      <c r="L595" s="58"/>
    </row>
    <row r="596" spans="2:12" ht="96.75" customHeight="1">
      <c r="B596" s="28"/>
      <c r="C596" s="28"/>
      <c r="D596" s="28"/>
      <c r="E596" s="39"/>
      <c r="F596" s="28"/>
      <c r="G596" s="28"/>
      <c r="H596" s="28"/>
      <c r="I596" s="40"/>
      <c r="J596" s="56"/>
      <c r="K596" s="57"/>
      <c r="L596" s="58"/>
    </row>
    <row r="597" spans="2:12" ht="96.75" customHeight="1">
      <c r="B597" s="28"/>
      <c r="C597" s="28"/>
      <c r="D597" s="28"/>
      <c r="E597" s="39"/>
      <c r="F597" s="28"/>
      <c r="G597" s="28"/>
      <c r="H597" s="28"/>
      <c r="I597" s="40"/>
      <c r="J597" s="56"/>
      <c r="K597" s="57"/>
      <c r="L597" s="58"/>
    </row>
    <row r="598" spans="2:12" ht="96.75" customHeight="1">
      <c r="B598" s="28"/>
      <c r="C598" s="28"/>
      <c r="D598" s="28"/>
      <c r="E598" s="39"/>
      <c r="F598" s="28"/>
      <c r="G598" s="28"/>
      <c r="H598" s="28"/>
      <c r="I598" s="40"/>
      <c r="J598" s="56"/>
      <c r="K598" s="57"/>
      <c r="L598" s="58"/>
    </row>
    <row r="599" spans="2:12" ht="96.75" customHeight="1">
      <c r="B599" s="28"/>
      <c r="C599" s="28"/>
      <c r="D599" s="28"/>
      <c r="E599" s="39"/>
      <c r="F599" s="28"/>
      <c r="G599" s="28"/>
      <c r="H599" s="28"/>
      <c r="I599" s="40"/>
      <c r="J599" s="56"/>
      <c r="K599" s="57"/>
      <c r="L599" s="58"/>
    </row>
    <row r="600" spans="2:12" ht="96.75" customHeight="1">
      <c r="B600" s="28"/>
      <c r="C600" s="28"/>
      <c r="D600" s="28"/>
      <c r="E600" s="39"/>
      <c r="F600" s="28"/>
      <c r="G600" s="28"/>
      <c r="H600" s="28"/>
      <c r="I600" s="40"/>
      <c r="J600" s="56"/>
      <c r="K600" s="57"/>
      <c r="L600" s="58"/>
    </row>
    <row r="601" spans="2:12" ht="96.75" customHeight="1">
      <c r="B601" s="28"/>
      <c r="C601" s="28"/>
      <c r="D601" s="28"/>
      <c r="E601" s="39"/>
      <c r="F601" s="28"/>
      <c r="G601" s="28"/>
      <c r="H601" s="28"/>
      <c r="I601" s="40"/>
      <c r="J601" s="56"/>
      <c r="K601" s="57"/>
      <c r="L601" s="58"/>
    </row>
    <row r="602" spans="2:12" ht="96.75" customHeight="1">
      <c r="B602" s="28"/>
      <c r="C602" s="28"/>
      <c r="D602" s="28"/>
      <c r="E602" s="39"/>
      <c r="F602" s="28"/>
      <c r="G602" s="28"/>
      <c r="H602" s="28"/>
      <c r="I602" s="40"/>
      <c r="J602" s="56"/>
      <c r="K602" s="57"/>
      <c r="L602" s="58"/>
    </row>
    <row r="603" spans="2:12" ht="96.75" customHeight="1">
      <c r="B603" s="28"/>
      <c r="C603" s="28"/>
      <c r="D603" s="28"/>
      <c r="E603" s="39"/>
      <c r="F603" s="28"/>
      <c r="G603" s="28"/>
      <c r="H603" s="28"/>
      <c r="I603" s="40"/>
      <c r="J603" s="56"/>
      <c r="K603" s="57"/>
      <c r="L603" s="58"/>
    </row>
    <row r="604" spans="2:12" ht="96.75" customHeight="1">
      <c r="B604" s="28"/>
      <c r="C604" s="28"/>
      <c r="D604" s="28"/>
      <c r="E604" s="39"/>
      <c r="F604" s="28"/>
      <c r="G604" s="28"/>
      <c r="H604" s="28"/>
      <c r="I604" s="40"/>
      <c r="J604" s="56"/>
      <c r="K604" s="57"/>
      <c r="L604" s="58"/>
    </row>
    <row r="605" spans="2:12" ht="96.75" customHeight="1">
      <c r="B605" s="28"/>
      <c r="C605" s="28"/>
      <c r="D605" s="28"/>
      <c r="E605" s="39"/>
      <c r="F605" s="28"/>
      <c r="G605" s="28"/>
      <c r="H605" s="28"/>
      <c r="I605" s="40"/>
      <c r="J605" s="56"/>
      <c r="K605" s="57"/>
      <c r="L605" s="58"/>
    </row>
    <row r="606" spans="2:12" ht="96.75" customHeight="1">
      <c r="B606" s="28"/>
      <c r="C606" s="28"/>
      <c r="D606" s="28"/>
      <c r="E606" s="39"/>
      <c r="F606" s="28"/>
      <c r="G606" s="28"/>
      <c r="H606" s="28"/>
      <c r="I606" s="40"/>
      <c r="J606" s="56"/>
      <c r="K606" s="57"/>
      <c r="L606" s="58"/>
    </row>
    <row r="607" spans="2:12" ht="96.75" customHeight="1">
      <c r="B607" s="28"/>
      <c r="C607" s="28"/>
      <c r="D607" s="28"/>
      <c r="E607" s="39"/>
      <c r="F607" s="28"/>
      <c r="G607" s="28"/>
      <c r="H607" s="28"/>
      <c r="I607" s="40"/>
      <c r="J607" s="56"/>
      <c r="K607" s="57"/>
      <c r="L607" s="58"/>
    </row>
    <row r="608" spans="2:12" ht="96.75" customHeight="1">
      <c r="B608" s="28"/>
      <c r="C608" s="28"/>
      <c r="D608" s="28"/>
      <c r="E608" s="39"/>
      <c r="F608" s="28"/>
      <c r="G608" s="28"/>
      <c r="H608" s="28"/>
      <c r="I608" s="40"/>
      <c r="J608" s="56"/>
      <c r="K608" s="57"/>
      <c r="L608" s="58"/>
    </row>
    <row r="609" spans="2:12" ht="96.75" customHeight="1">
      <c r="B609" s="28"/>
      <c r="C609" s="28"/>
      <c r="D609" s="28"/>
      <c r="E609" s="39"/>
      <c r="F609" s="28"/>
      <c r="G609" s="28"/>
      <c r="H609" s="28"/>
      <c r="I609" s="40"/>
      <c r="J609" s="56"/>
      <c r="K609" s="57"/>
      <c r="L609" s="58"/>
    </row>
    <row r="610" spans="2:12" ht="96.75" customHeight="1">
      <c r="B610" s="28"/>
      <c r="C610" s="28"/>
      <c r="D610" s="28"/>
      <c r="E610" s="39"/>
      <c r="F610" s="28"/>
      <c r="G610" s="28"/>
      <c r="H610" s="28"/>
      <c r="I610" s="40"/>
      <c r="J610" s="56"/>
      <c r="K610" s="57"/>
      <c r="L610" s="58"/>
    </row>
    <row r="611" spans="2:12" ht="96.75" customHeight="1">
      <c r="B611" s="28"/>
      <c r="C611" s="28"/>
      <c r="D611" s="28"/>
      <c r="E611" s="39"/>
      <c r="F611" s="28"/>
      <c r="G611" s="28"/>
      <c r="H611" s="28"/>
      <c r="I611" s="40"/>
      <c r="J611" s="56"/>
      <c r="K611" s="57"/>
      <c r="L611" s="58"/>
    </row>
    <row r="612" spans="2:12" ht="96.75" customHeight="1">
      <c r="B612" s="28"/>
      <c r="C612" s="28"/>
      <c r="D612" s="28"/>
      <c r="E612" s="39"/>
      <c r="F612" s="28"/>
      <c r="G612" s="28"/>
      <c r="H612" s="28"/>
      <c r="I612" s="40"/>
      <c r="J612" s="56"/>
      <c r="K612" s="57"/>
      <c r="L612" s="58"/>
    </row>
    <row r="613" spans="2:12" ht="96.75" customHeight="1">
      <c r="B613" s="28"/>
      <c r="C613" s="28"/>
      <c r="D613" s="28"/>
      <c r="E613" s="39"/>
      <c r="F613" s="28"/>
      <c r="G613" s="28"/>
      <c r="H613" s="28"/>
      <c r="I613" s="40"/>
      <c r="J613" s="56"/>
      <c r="K613" s="57"/>
      <c r="L613" s="58"/>
    </row>
    <row r="614" spans="2:12" ht="96.75" customHeight="1">
      <c r="B614" s="28"/>
      <c r="C614" s="28"/>
      <c r="D614" s="28"/>
      <c r="E614" s="39"/>
      <c r="F614" s="28"/>
      <c r="G614" s="28"/>
      <c r="H614" s="28"/>
      <c r="I614" s="40"/>
      <c r="J614" s="56"/>
      <c r="K614" s="57"/>
      <c r="L614" s="58"/>
    </row>
    <row r="615" spans="2:12" ht="96.75" customHeight="1">
      <c r="B615" s="28"/>
      <c r="C615" s="28"/>
      <c r="D615" s="28"/>
      <c r="E615" s="39"/>
      <c r="F615" s="28"/>
      <c r="G615" s="28"/>
      <c r="H615" s="28"/>
      <c r="I615" s="40"/>
      <c r="J615" s="56"/>
      <c r="K615" s="57"/>
      <c r="L615" s="58"/>
    </row>
    <row r="616" spans="2:12" ht="96.75" customHeight="1">
      <c r="B616" s="28"/>
      <c r="C616" s="28"/>
      <c r="D616" s="28"/>
      <c r="E616" s="39"/>
      <c r="F616" s="28"/>
      <c r="G616" s="28"/>
      <c r="H616" s="28"/>
      <c r="I616" s="40"/>
      <c r="J616" s="56"/>
      <c r="K616" s="57"/>
      <c r="L616" s="58"/>
    </row>
    <row r="617" spans="2:12" ht="96.75" customHeight="1">
      <c r="B617" s="28"/>
      <c r="C617" s="28"/>
      <c r="D617" s="28"/>
      <c r="E617" s="39"/>
      <c r="F617" s="28"/>
      <c r="G617" s="28"/>
      <c r="H617" s="28"/>
      <c r="I617" s="40"/>
      <c r="J617" s="56"/>
      <c r="K617" s="57"/>
      <c r="L617" s="58"/>
    </row>
    <row r="618" spans="2:12" ht="96.75" customHeight="1">
      <c r="B618" s="28"/>
      <c r="C618" s="28"/>
      <c r="D618" s="28"/>
      <c r="E618" s="39"/>
      <c r="F618" s="28"/>
      <c r="G618" s="28"/>
      <c r="H618" s="28"/>
      <c r="I618" s="40"/>
      <c r="J618" s="56"/>
      <c r="K618" s="57"/>
      <c r="L618" s="58"/>
    </row>
    <row r="619" spans="2:12" ht="96.75" customHeight="1">
      <c r="B619" s="28"/>
      <c r="C619" s="28"/>
      <c r="D619" s="28"/>
      <c r="E619" s="39"/>
      <c r="F619" s="28"/>
      <c r="G619" s="28"/>
      <c r="H619" s="28"/>
      <c r="I619" s="40"/>
      <c r="J619" s="56"/>
      <c r="K619" s="57"/>
      <c r="L619" s="58"/>
    </row>
    <row r="620" spans="2:12" ht="96.75" customHeight="1">
      <c r="B620" s="28"/>
      <c r="C620" s="28"/>
      <c r="D620" s="28"/>
      <c r="E620" s="39"/>
      <c r="F620" s="28"/>
      <c r="G620" s="28"/>
      <c r="H620" s="28"/>
      <c r="I620" s="40"/>
      <c r="J620" s="56"/>
      <c r="K620" s="57"/>
      <c r="L620" s="58"/>
    </row>
    <row r="621" spans="2:12" ht="96.75" customHeight="1">
      <c r="B621" s="28"/>
      <c r="C621" s="28"/>
      <c r="D621" s="28"/>
      <c r="E621" s="39"/>
      <c r="F621" s="28"/>
      <c r="G621" s="28"/>
      <c r="H621" s="28"/>
      <c r="I621" s="40"/>
      <c r="J621" s="56"/>
      <c r="K621" s="57"/>
      <c r="L621" s="58"/>
    </row>
    <row r="622" spans="2:12" ht="96.75" customHeight="1">
      <c r="B622" s="28"/>
      <c r="C622" s="28"/>
      <c r="D622" s="28"/>
      <c r="E622" s="39"/>
      <c r="F622" s="28"/>
      <c r="G622" s="28"/>
      <c r="H622" s="28"/>
      <c r="I622" s="40"/>
      <c r="J622" s="56"/>
      <c r="K622" s="57"/>
      <c r="L622" s="58"/>
    </row>
    <row r="623" spans="2:12" ht="96.75" customHeight="1">
      <c r="B623" s="28"/>
      <c r="C623" s="28"/>
      <c r="D623" s="28"/>
      <c r="E623" s="39"/>
      <c r="F623" s="28"/>
      <c r="G623" s="28"/>
      <c r="H623" s="28"/>
      <c r="I623" s="40"/>
      <c r="J623" s="56"/>
      <c r="K623" s="57"/>
      <c r="L623" s="58"/>
    </row>
    <row r="624" spans="2:12" ht="96.75" customHeight="1">
      <c r="B624" s="28"/>
      <c r="C624" s="28"/>
      <c r="D624" s="28"/>
      <c r="E624" s="39"/>
      <c r="F624" s="28"/>
      <c r="G624" s="28"/>
      <c r="H624" s="28"/>
      <c r="I624" s="40"/>
      <c r="J624" s="56"/>
      <c r="K624" s="57"/>
      <c r="L624" s="58"/>
    </row>
    <row r="625" spans="2:12" ht="96.75" customHeight="1">
      <c r="B625" s="28"/>
      <c r="C625" s="28"/>
      <c r="D625" s="28"/>
      <c r="E625" s="39"/>
      <c r="F625" s="28"/>
      <c r="G625" s="28"/>
      <c r="H625" s="28"/>
      <c r="I625" s="40"/>
      <c r="J625" s="56"/>
      <c r="K625" s="57"/>
      <c r="L625" s="58"/>
    </row>
    <row r="626" spans="2:12" ht="96.75" customHeight="1">
      <c r="B626" s="28"/>
      <c r="C626" s="28"/>
      <c r="D626" s="28"/>
      <c r="E626" s="39"/>
      <c r="F626" s="28"/>
      <c r="G626" s="28"/>
      <c r="H626" s="28"/>
      <c r="I626" s="40"/>
      <c r="J626" s="56"/>
      <c r="K626" s="57"/>
      <c r="L626" s="58"/>
    </row>
    <row r="627" spans="2:12" ht="96.75" customHeight="1">
      <c r="B627" s="28"/>
      <c r="C627" s="28"/>
      <c r="D627" s="28"/>
      <c r="E627" s="39"/>
      <c r="F627" s="28"/>
      <c r="G627" s="28"/>
      <c r="H627" s="28"/>
      <c r="I627" s="40"/>
      <c r="J627" s="56"/>
      <c r="K627" s="57"/>
      <c r="L627" s="58"/>
    </row>
    <row r="628" spans="2:12" ht="96.75" customHeight="1">
      <c r="B628" s="28"/>
      <c r="C628" s="28"/>
      <c r="D628" s="28"/>
      <c r="E628" s="39"/>
      <c r="F628" s="28"/>
      <c r="G628" s="28"/>
      <c r="H628" s="28"/>
      <c r="I628" s="40"/>
      <c r="J628" s="56"/>
      <c r="K628" s="57"/>
      <c r="L628" s="58"/>
    </row>
    <row r="629" spans="2:12" ht="96.75" customHeight="1">
      <c r="B629" s="28"/>
      <c r="C629" s="28"/>
      <c r="D629" s="28"/>
      <c r="E629" s="39"/>
      <c r="F629" s="28"/>
      <c r="G629" s="28"/>
      <c r="H629" s="28"/>
      <c r="I629" s="40"/>
      <c r="J629" s="56"/>
      <c r="K629" s="57"/>
      <c r="L629" s="58"/>
    </row>
    <row r="630" spans="2:12" ht="96.75" customHeight="1">
      <c r="B630" s="28"/>
      <c r="C630" s="28"/>
      <c r="D630" s="28"/>
      <c r="E630" s="39"/>
      <c r="F630" s="28"/>
      <c r="G630" s="28"/>
      <c r="H630" s="28"/>
      <c r="I630" s="40"/>
      <c r="J630" s="56"/>
      <c r="K630" s="57"/>
      <c r="L630" s="58"/>
    </row>
    <row r="631" spans="2:12" ht="96.75" customHeight="1">
      <c r="B631" s="28"/>
      <c r="C631" s="28"/>
      <c r="D631" s="28"/>
      <c r="E631" s="39"/>
      <c r="F631" s="28"/>
      <c r="G631" s="28"/>
      <c r="H631" s="28"/>
      <c r="I631" s="40"/>
      <c r="J631" s="56"/>
      <c r="K631" s="57"/>
      <c r="L631" s="58"/>
    </row>
    <row r="632" spans="2:12" ht="96.75" customHeight="1">
      <c r="B632" s="28"/>
      <c r="C632" s="28"/>
      <c r="D632" s="28"/>
      <c r="E632" s="39"/>
      <c r="F632" s="28"/>
      <c r="G632" s="28"/>
      <c r="H632" s="28"/>
      <c r="I632" s="40"/>
      <c r="J632" s="56"/>
      <c r="K632" s="57"/>
      <c r="L632" s="58"/>
    </row>
    <row r="633" spans="2:12" ht="96.75" customHeight="1">
      <c r="B633" s="28"/>
      <c r="C633" s="28"/>
      <c r="D633" s="28"/>
      <c r="E633" s="39"/>
      <c r="F633" s="28"/>
      <c r="G633" s="28"/>
      <c r="H633" s="28"/>
      <c r="I633" s="40"/>
      <c r="J633" s="56"/>
      <c r="K633" s="57"/>
      <c r="L633" s="58"/>
    </row>
    <row r="634" spans="2:12" ht="96.75" customHeight="1">
      <c r="B634" s="28"/>
      <c r="C634" s="28"/>
      <c r="D634" s="28"/>
      <c r="E634" s="39"/>
      <c r="F634" s="28"/>
      <c r="G634" s="28"/>
      <c r="H634" s="28"/>
      <c r="I634" s="40"/>
      <c r="J634" s="56"/>
      <c r="K634" s="57"/>
      <c r="L634" s="58"/>
    </row>
    <row r="635" spans="2:12" ht="96.75" customHeight="1">
      <c r="B635" s="28"/>
      <c r="C635" s="28"/>
      <c r="D635" s="28"/>
      <c r="E635" s="39"/>
      <c r="F635" s="28"/>
      <c r="G635" s="28"/>
      <c r="H635" s="28"/>
      <c r="I635" s="40"/>
      <c r="J635" s="56"/>
      <c r="K635" s="57"/>
      <c r="L635" s="58"/>
    </row>
    <row r="636" spans="2:12" ht="96.75" customHeight="1">
      <c r="B636" s="28"/>
      <c r="C636" s="28"/>
      <c r="D636" s="28"/>
      <c r="E636" s="39"/>
      <c r="F636" s="28"/>
      <c r="G636" s="28"/>
      <c r="H636" s="28"/>
      <c r="I636" s="40"/>
      <c r="J636" s="56"/>
      <c r="K636" s="57"/>
      <c r="L636" s="58"/>
    </row>
    <row r="637" spans="2:12" ht="96.75" customHeight="1">
      <c r="B637" s="28"/>
      <c r="C637" s="28"/>
      <c r="D637" s="28"/>
      <c r="E637" s="39"/>
      <c r="F637" s="28"/>
      <c r="G637" s="28"/>
      <c r="H637" s="28"/>
      <c r="I637" s="40"/>
      <c r="J637" s="56"/>
      <c r="K637" s="57"/>
      <c r="L637" s="58"/>
    </row>
    <row r="638" spans="2:12" ht="96.75" customHeight="1">
      <c r="B638" s="28"/>
      <c r="C638" s="28"/>
      <c r="D638" s="28"/>
      <c r="E638" s="39"/>
      <c r="F638" s="28"/>
      <c r="G638" s="28"/>
      <c r="H638" s="28"/>
      <c r="I638" s="40"/>
      <c r="J638" s="56"/>
      <c r="K638" s="57"/>
      <c r="L638" s="58"/>
    </row>
    <row r="639" spans="2:12" ht="96.75" customHeight="1">
      <c r="B639" s="28"/>
      <c r="C639" s="28"/>
      <c r="D639" s="28"/>
      <c r="E639" s="39"/>
      <c r="F639" s="28"/>
      <c r="G639" s="28"/>
      <c r="H639" s="28"/>
      <c r="I639" s="40"/>
      <c r="J639" s="56"/>
      <c r="K639" s="57"/>
      <c r="L639" s="58"/>
    </row>
    <row r="640" spans="2:12" ht="96.75" customHeight="1">
      <c r="B640" s="28"/>
      <c r="C640" s="28"/>
      <c r="D640" s="28"/>
      <c r="E640" s="39"/>
      <c r="F640" s="28"/>
      <c r="G640" s="28"/>
      <c r="H640" s="28"/>
      <c r="I640" s="40"/>
      <c r="J640" s="56"/>
      <c r="K640" s="57"/>
      <c r="L640" s="58"/>
    </row>
    <row r="641" spans="2:12" ht="96.75" customHeight="1">
      <c r="B641" s="28"/>
      <c r="C641" s="28"/>
      <c r="D641" s="28"/>
      <c r="E641" s="39"/>
      <c r="F641" s="28"/>
      <c r="G641" s="28"/>
      <c r="H641" s="28"/>
      <c r="I641" s="40"/>
      <c r="J641" s="56"/>
      <c r="K641" s="57"/>
      <c r="L641" s="58"/>
    </row>
    <row r="642" spans="2:12" ht="96.75" customHeight="1">
      <c r="B642" s="28"/>
      <c r="C642" s="28"/>
      <c r="D642" s="28"/>
      <c r="E642" s="39"/>
      <c r="F642" s="28"/>
      <c r="G642" s="28"/>
      <c r="H642" s="28"/>
      <c r="I642" s="40"/>
      <c r="J642" s="56"/>
      <c r="K642" s="57"/>
      <c r="L642" s="58"/>
    </row>
    <row r="643" spans="2:12" ht="96.75" customHeight="1">
      <c r="B643" s="28"/>
      <c r="C643" s="28"/>
      <c r="D643" s="28"/>
      <c r="E643" s="39"/>
      <c r="F643" s="28"/>
      <c r="G643" s="28"/>
      <c r="H643" s="28"/>
      <c r="I643" s="40"/>
      <c r="J643" s="56"/>
      <c r="K643" s="57"/>
      <c r="L643" s="58"/>
    </row>
    <row r="644" spans="2:12" ht="96.75" customHeight="1">
      <c r="B644" s="28"/>
      <c r="C644" s="28"/>
      <c r="D644" s="28"/>
      <c r="E644" s="39"/>
      <c r="F644" s="28"/>
      <c r="G644" s="28"/>
      <c r="H644" s="28"/>
      <c r="I644" s="40"/>
      <c r="J644" s="56"/>
      <c r="K644" s="57"/>
      <c r="L644" s="58"/>
    </row>
    <row r="645" spans="2:12" ht="96.75" customHeight="1">
      <c r="B645" s="28"/>
      <c r="C645" s="28"/>
      <c r="D645" s="28"/>
      <c r="E645" s="39"/>
      <c r="F645" s="28"/>
      <c r="G645" s="28"/>
      <c r="H645" s="28"/>
      <c r="I645" s="40"/>
      <c r="J645" s="56"/>
      <c r="K645" s="57"/>
      <c r="L645" s="58"/>
    </row>
    <row r="646" spans="2:12" ht="96.75" customHeight="1">
      <c r="B646" s="28"/>
      <c r="C646" s="28"/>
      <c r="D646" s="28"/>
      <c r="E646" s="39"/>
      <c r="F646" s="28"/>
      <c r="G646" s="28"/>
      <c r="H646" s="28"/>
      <c r="I646" s="40"/>
      <c r="J646" s="56"/>
      <c r="K646" s="57"/>
      <c r="L646" s="58"/>
    </row>
    <row r="647" spans="2:12" ht="96.75" customHeight="1">
      <c r="B647" s="28"/>
      <c r="C647" s="28"/>
      <c r="D647" s="28"/>
      <c r="E647" s="39"/>
      <c r="F647" s="28"/>
      <c r="G647" s="28"/>
      <c r="H647" s="28"/>
      <c r="I647" s="40"/>
      <c r="J647" s="56"/>
      <c r="K647" s="57"/>
      <c r="L647" s="58"/>
    </row>
    <row r="648" spans="2:12" ht="96.75" customHeight="1">
      <c r="B648" s="28"/>
      <c r="C648" s="28"/>
      <c r="D648" s="28"/>
      <c r="E648" s="39"/>
      <c r="F648" s="28"/>
      <c r="G648" s="28"/>
      <c r="H648" s="28"/>
      <c r="I648" s="40"/>
      <c r="J648" s="56"/>
      <c r="K648" s="57"/>
      <c r="L648" s="58"/>
    </row>
    <row r="649" spans="2:12" ht="96.75" customHeight="1">
      <c r="B649" s="28"/>
      <c r="C649" s="28"/>
      <c r="D649" s="28"/>
      <c r="E649" s="39"/>
      <c r="F649" s="28"/>
      <c r="G649" s="28"/>
      <c r="H649" s="28"/>
      <c r="I649" s="40"/>
      <c r="J649" s="56"/>
      <c r="K649" s="57"/>
      <c r="L649" s="58"/>
    </row>
    <row r="650" spans="2:12" ht="96.75" customHeight="1">
      <c r="B650" s="28"/>
      <c r="C650" s="28"/>
      <c r="D650" s="28"/>
      <c r="E650" s="39"/>
      <c r="F650" s="28"/>
      <c r="G650" s="28"/>
      <c r="H650" s="28"/>
      <c r="I650" s="40"/>
      <c r="J650" s="56"/>
      <c r="K650" s="57"/>
      <c r="L650" s="58"/>
    </row>
    <row r="651" spans="2:12" ht="96.75" customHeight="1">
      <c r="B651" s="28"/>
      <c r="C651" s="28"/>
      <c r="D651" s="28"/>
      <c r="E651" s="39"/>
      <c r="F651" s="28"/>
      <c r="G651" s="28"/>
      <c r="H651" s="28"/>
      <c r="I651" s="40"/>
      <c r="J651" s="56"/>
      <c r="K651" s="57"/>
      <c r="L651" s="58"/>
    </row>
    <row r="652" spans="2:12" ht="96.75" customHeight="1">
      <c r="B652" s="28"/>
      <c r="C652" s="28"/>
      <c r="D652" s="28"/>
      <c r="E652" s="39"/>
      <c r="F652" s="28"/>
      <c r="G652" s="28"/>
      <c r="H652" s="28"/>
      <c r="I652" s="40"/>
      <c r="J652" s="56"/>
      <c r="K652" s="57"/>
      <c r="L652" s="58"/>
    </row>
    <row r="653" spans="2:12" ht="96.75" customHeight="1">
      <c r="B653" s="28"/>
      <c r="C653" s="28"/>
      <c r="D653" s="28"/>
      <c r="E653" s="39"/>
      <c r="F653" s="28"/>
      <c r="G653" s="28"/>
      <c r="H653" s="28"/>
      <c r="I653" s="40"/>
      <c r="J653" s="56"/>
      <c r="K653" s="57"/>
      <c r="L653" s="58"/>
    </row>
    <row r="654" spans="2:12" ht="96.75" customHeight="1">
      <c r="B654" s="28"/>
      <c r="C654" s="28"/>
      <c r="D654" s="28"/>
      <c r="E654" s="39"/>
      <c r="F654" s="28"/>
      <c r="G654" s="28"/>
      <c r="H654" s="28"/>
      <c r="I654" s="40"/>
      <c r="J654" s="56"/>
      <c r="K654" s="57"/>
      <c r="L654" s="58"/>
    </row>
    <row r="655" spans="2:12" ht="96.75" customHeight="1">
      <c r="B655" s="28"/>
      <c r="C655" s="28"/>
      <c r="D655" s="28"/>
      <c r="E655" s="39"/>
      <c r="F655" s="28"/>
      <c r="G655" s="28"/>
      <c r="H655" s="28"/>
      <c r="I655" s="40"/>
      <c r="J655" s="56"/>
      <c r="K655" s="57"/>
      <c r="L655" s="58"/>
    </row>
    <row r="656" spans="2:12" ht="96.75" customHeight="1">
      <c r="B656" s="28"/>
      <c r="C656" s="28"/>
      <c r="D656" s="28"/>
      <c r="E656" s="39"/>
      <c r="F656" s="28"/>
      <c r="G656" s="28"/>
      <c r="H656" s="28"/>
      <c r="I656" s="40"/>
      <c r="J656" s="56"/>
      <c r="K656" s="57"/>
      <c r="L656" s="58"/>
    </row>
    <row r="657" spans="2:12" ht="96.75" customHeight="1">
      <c r="B657" s="28"/>
      <c r="C657" s="28"/>
      <c r="D657" s="28"/>
      <c r="E657" s="39"/>
      <c r="F657" s="28"/>
      <c r="G657" s="28"/>
      <c r="H657" s="28"/>
      <c r="I657" s="40"/>
      <c r="J657" s="56"/>
      <c r="K657" s="57"/>
      <c r="L657" s="58"/>
    </row>
    <row r="658" spans="2:12" ht="96.75" customHeight="1">
      <c r="B658" s="28"/>
      <c r="C658" s="28"/>
      <c r="D658" s="28"/>
      <c r="E658" s="39"/>
      <c r="F658" s="28"/>
      <c r="G658" s="28"/>
      <c r="H658" s="28"/>
      <c r="I658" s="40"/>
      <c r="J658" s="56"/>
      <c r="K658" s="57"/>
      <c r="L658" s="58"/>
    </row>
    <row r="659" spans="2:12" ht="96.75" customHeight="1">
      <c r="B659" s="28"/>
      <c r="C659" s="28"/>
      <c r="D659" s="28"/>
      <c r="E659" s="39"/>
      <c r="F659" s="28"/>
      <c r="G659" s="28"/>
      <c r="H659" s="28"/>
      <c r="I659" s="40"/>
      <c r="J659" s="56"/>
      <c r="K659" s="57"/>
      <c r="L659" s="58"/>
    </row>
    <row r="660" spans="2:12" ht="96.75" customHeight="1">
      <c r="B660" s="28"/>
      <c r="C660" s="28"/>
      <c r="D660" s="28"/>
      <c r="E660" s="39"/>
      <c r="F660" s="28"/>
      <c r="G660" s="28"/>
      <c r="H660" s="28"/>
      <c r="I660" s="40"/>
      <c r="J660" s="56"/>
      <c r="K660" s="57"/>
      <c r="L660" s="58"/>
    </row>
    <row r="661" spans="2:12" ht="96.75" customHeight="1">
      <c r="B661" s="28"/>
      <c r="C661" s="28"/>
      <c r="D661" s="28"/>
      <c r="E661" s="39"/>
      <c r="F661" s="28"/>
      <c r="G661" s="28"/>
      <c r="H661" s="28"/>
      <c r="I661" s="40"/>
      <c r="J661" s="56"/>
      <c r="K661" s="57"/>
      <c r="L661" s="58"/>
    </row>
    <row r="662" spans="2:12" ht="96.75" customHeight="1">
      <c r="B662" s="28"/>
      <c r="C662" s="28"/>
      <c r="D662" s="28"/>
      <c r="E662" s="39"/>
      <c r="F662" s="28"/>
      <c r="G662" s="28"/>
      <c r="H662" s="28"/>
      <c r="I662" s="40"/>
      <c r="J662" s="56"/>
      <c r="K662" s="57"/>
      <c r="L662" s="58"/>
    </row>
    <row r="663" spans="2:12" ht="96.75" customHeight="1">
      <c r="B663" s="28"/>
      <c r="C663" s="28"/>
      <c r="D663" s="28"/>
      <c r="E663" s="39"/>
      <c r="F663" s="28"/>
      <c r="G663" s="28"/>
      <c r="H663" s="28"/>
      <c r="I663" s="40"/>
      <c r="J663" s="56"/>
      <c r="K663" s="57"/>
      <c r="L663" s="58"/>
    </row>
    <row r="664" spans="2:12" ht="96.75" customHeight="1">
      <c r="B664" s="28"/>
      <c r="C664" s="28"/>
      <c r="D664" s="28"/>
      <c r="E664" s="39"/>
      <c r="F664" s="28"/>
      <c r="G664" s="28"/>
      <c r="H664" s="28"/>
      <c r="I664" s="40"/>
      <c r="J664" s="56"/>
      <c r="K664" s="57"/>
      <c r="L664" s="58"/>
    </row>
    <row r="665" spans="2:12" ht="96.75" customHeight="1">
      <c r="B665" s="28"/>
      <c r="C665" s="28"/>
      <c r="D665" s="28"/>
      <c r="E665" s="39"/>
      <c r="F665" s="28"/>
      <c r="G665" s="28"/>
      <c r="H665" s="28"/>
      <c r="I665" s="40"/>
      <c r="J665" s="56"/>
      <c r="K665" s="57"/>
      <c r="L665" s="58"/>
    </row>
    <row r="666" spans="2:12" ht="96.75" customHeight="1">
      <c r="B666" s="28"/>
      <c r="C666" s="28"/>
      <c r="D666" s="28"/>
      <c r="E666" s="39"/>
      <c r="F666" s="28"/>
      <c r="G666" s="28"/>
      <c r="H666" s="28"/>
      <c r="I666" s="40"/>
      <c r="J666" s="56"/>
      <c r="K666" s="57"/>
      <c r="L666" s="58"/>
    </row>
    <row r="667" spans="2:12" ht="96.75" customHeight="1">
      <c r="B667" s="28"/>
      <c r="C667" s="28"/>
      <c r="D667" s="28"/>
      <c r="E667" s="39"/>
      <c r="F667" s="28"/>
      <c r="G667" s="28"/>
      <c r="H667" s="28"/>
      <c r="I667" s="40"/>
      <c r="J667" s="56"/>
      <c r="K667" s="57"/>
      <c r="L667" s="58"/>
    </row>
    <row r="668" spans="2:12" ht="96.75" customHeight="1">
      <c r="B668" s="28"/>
      <c r="C668" s="28"/>
      <c r="D668" s="28"/>
      <c r="E668" s="39"/>
      <c r="F668" s="28"/>
      <c r="G668" s="28"/>
      <c r="H668" s="28"/>
      <c r="I668" s="40"/>
      <c r="J668" s="56"/>
      <c r="K668" s="57"/>
      <c r="L668" s="58"/>
    </row>
    <row r="669" spans="2:12" ht="96.75" customHeight="1">
      <c r="B669" s="28"/>
      <c r="C669" s="28"/>
      <c r="D669" s="28"/>
      <c r="E669" s="39"/>
      <c r="F669" s="28"/>
      <c r="G669" s="28"/>
      <c r="H669" s="28"/>
      <c r="I669" s="40"/>
      <c r="J669" s="56"/>
      <c r="K669" s="57"/>
      <c r="L669" s="58"/>
    </row>
    <row r="670" spans="2:12" ht="96.75" customHeight="1">
      <c r="B670" s="28"/>
      <c r="C670" s="28"/>
      <c r="D670" s="28"/>
      <c r="E670" s="39"/>
      <c r="F670" s="28"/>
      <c r="G670" s="28"/>
      <c r="H670" s="28"/>
      <c r="I670" s="40"/>
      <c r="J670" s="56"/>
      <c r="K670" s="57"/>
      <c r="L670" s="58"/>
    </row>
    <row r="671" spans="2:12" ht="96.75" customHeight="1">
      <c r="B671" s="28"/>
      <c r="C671" s="28"/>
      <c r="D671" s="28"/>
      <c r="E671" s="39"/>
      <c r="F671" s="28"/>
      <c r="G671" s="28"/>
      <c r="H671" s="28"/>
      <c r="I671" s="40"/>
      <c r="J671" s="56"/>
      <c r="K671" s="57"/>
      <c r="L671" s="58"/>
    </row>
    <row r="672" spans="2:12" ht="96.75" customHeight="1">
      <c r="B672" s="28"/>
      <c r="C672" s="28"/>
      <c r="D672" s="28"/>
      <c r="E672" s="39"/>
      <c r="F672" s="28"/>
      <c r="G672" s="28"/>
      <c r="H672" s="28"/>
      <c r="I672" s="40"/>
      <c r="J672" s="56"/>
      <c r="K672" s="57"/>
      <c r="L672" s="58"/>
    </row>
    <row r="673" spans="2:12" ht="96.75" customHeight="1">
      <c r="B673" s="28"/>
      <c r="C673" s="28"/>
      <c r="D673" s="28"/>
      <c r="E673" s="39"/>
      <c r="F673" s="28"/>
      <c r="G673" s="28"/>
      <c r="H673" s="28"/>
      <c r="I673" s="40"/>
      <c r="J673" s="56"/>
      <c r="K673" s="57"/>
      <c r="L673" s="58"/>
    </row>
    <row r="674" spans="2:12" ht="96.75" customHeight="1">
      <c r="B674" s="28"/>
      <c r="C674" s="28"/>
      <c r="D674" s="28"/>
      <c r="E674" s="39"/>
      <c r="F674" s="28"/>
      <c r="G674" s="28"/>
      <c r="H674" s="28"/>
      <c r="I674" s="40"/>
      <c r="J674" s="56"/>
      <c r="K674" s="57"/>
      <c r="L674" s="58"/>
    </row>
    <row r="675" spans="2:12" ht="96.75" customHeight="1">
      <c r="B675" s="28"/>
      <c r="C675" s="28"/>
      <c r="D675" s="28"/>
      <c r="E675" s="39"/>
      <c r="F675" s="28"/>
      <c r="G675" s="28"/>
      <c r="H675" s="28"/>
      <c r="I675" s="40"/>
      <c r="J675" s="56"/>
      <c r="K675" s="57"/>
      <c r="L675" s="58"/>
    </row>
    <row r="676" spans="2:12" ht="96.75" customHeight="1">
      <c r="B676" s="28"/>
      <c r="C676" s="28"/>
      <c r="D676" s="28"/>
      <c r="E676" s="39"/>
      <c r="F676" s="28"/>
      <c r="G676" s="28"/>
      <c r="H676" s="28"/>
      <c r="I676" s="40"/>
      <c r="J676" s="56"/>
      <c r="K676" s="57"/>
      <c r="L676" s="58"/>
    </row>
    <row r="677" spans="2:12" ht="96.75" customHeight="1">
      <c r="B677" s="28"/>
      <c r="C677" s="28"/>
      <c r="D677" s="28"/>
      <c r="E677" s="39"/>
      <c r="F677" s="28"/>
      <c r="G677" s="28"/>
      <c r="H677" s="28"/>
      <c r="I677" s="40"/>
      <c r="J677" s="56"/>
      <c r="K677" s="57"/>
      <c r="L677" s="58"/>
    </row>
    <row r="678" spans="2:12" ht="96.75" customHeight="1">
      <c r="B678" s="28"/>
      <c r="C678" s="28"/>
      <c r="D678" s="28"/>
      <c r="E678" s="39"/>
      <c r="F678" s="28"/>
      <c r="G678" s="28"/>
      <c r="H678" s="28"/>
      <c r="I678" s="40"/>
      <c r="J678" s="56"/>
      <c r="K678" s="57"/>
      <c r="L678" s="58"/>
    </row>
    <row r="679" spans="2:12" ht="96.75" customHeight="1">
      <c r="B679" s="28"/>
      <c r="C679" s="28"/>
      <c r="D679" s="28"/>
      <c r="E679" s="39"/>
      <c r="F679" s="28"/>
      <c r="G679" s="28"/>
      <c r="H679" s="28"/>
      <c r="I679" s="40"/>
      <c r="J679" s="56"/>
      <c r="K679" s="57"/>
      <c r="L679" s="58"/>
    </row>
    <row r="680" spans="2:12" ht="96.75" customHeight="1">
      <c r="B680" s="28"/>
      <c r="C680" s="28"/>
      <c r="D680" s="28"/>
      <c r="E680" s="39"/>
      <c r="F680" s="28"/>
      <c r="G680" s="28"/>
      <c r="H680" s="28"/>
      <c r="I680" s="40"/>
      <c r="J680" s="56"/>
      <c r="K680" s="57"/>
      <c r="L680" s="58"/>
    </row>
    <row r="681" spans="2:12" ht="96.75" customHeight="1">
      <c r="B681" s="28"/>
      <c r="C681" s="28"/>
      <c r="D681" s="28"/>
      <c r="E681" s="39"/>
      <c r="F681" s="28"/>
      <c r="G681" s="28"/>
      <c r="H681" s="28"/>
      <c r="I681" s="40"/>
      <c r="J681" s="56"/>
      <c r="K681" s="57"/>
      <c r="L681" s="58"/>
    </row>
    <row r="682" spans="2:12" ht="96.75" customHeight="1">
      <c r="B682" s="28"/>
      <c r="C682" s="28"/>
      <c r="D682" s="28"/>
      <c r="E682" s="39"/>
      <c r="F682" s="28"/>
      <c r="G682" s="28"/>
      <c r="H682" s="28"/>
      <c r="I682" s="40"/>
      <c r="J682" s="56"/>
      <c r="K682" s="57"/>
      <c r="L682" s="58"/>
    </row>
    <row r="683" spans="2:12" ht="96.75" customHeight="1">
      <c r="B683" s="28"/>
      <c r="C683" s="28"/>
      <c r="D683" s="28"/>
      <c r="E683" s="39"/>
      <c r="F683" s="28"/>
      <c r="G683" s="28"/>
      <c r="H683" s="28"/>
      <c r="I683" s="40"/>
      <c r="J683" s="56"/>
      <c r="K683" s="57"/>
      <c r="L683" s="58"/>
    </row>
    <row r="684" spans="2:12" ht="96.75" customHeight="1">
      <c r="B684" s="28"/>
      <c r="C684" s="28"/>
      <c r="D684" s="28"/>
      <c r="E684" s="39"/>
      <c r="F684" s="28"/>
      <c r="G684" s="28"/>
      <c r="H684" s="28"/>
      <c r="I684" s="40"/>
      <c r="J684" s="56"/>
      <c r="K684" s="57"/>
      <c r="L684" s="58"/>
    </row>
    <row r="685" spans="2:12" ht="96.75" customHeight="1">
      <c r="B685" s="28"/>
      <c r="C685" s="28"/>
      <c r="D685" s="28"/>
      <c r="E685" s="39"/>
      <c r="F685" s="28"/>
      <c r="G685" s="28"/>
      <c r="H685" s="28"/>
      <c r="I685" s="40"/>
      <c r="J685" s="56"/>
      <c r="K685" s="57"/>
      <c r="L685" s="58"/>
    </row>
    <row r="686" spans="2:12" ht="96.75" customHeight="1">
      <c r="B686" s="28"/>
      <c r="C686" s="28"/>
      <c r="D686" s="28"/>
      <c r="E686" s="39"/>
      <c r="F686" s="28"/>
      <c r="G686" s="28"/>
      <c r="H686" s="28"/>
      <c r="I686" s="40"/>
      <c r="J686" s="56"/>
      <c r="K686" s="57"/>
      <c r="L686" s="58"/>
    </row>
    <row r="687" spans="2:12" ht="96.75" customHeight="1">
      <c r="B687" s="28"/>
      <c r="C687" s="28"/>
      <c r="D687" s="28"/>
      <c r="E687" s="39"/>
      <c r="F687" s="28"/>
      <c r="G687" s="28"/>
      <c r="H687" s="28"/>
      <c r="I687" s="40"/>
      <c r="J687" s="56"/>
      <c r="K687" s="57"/>
      <c r="L687" s="58"/>
    </row>
    <row r="688" spans="2:12" ht="96.75" customHeight="1">
      <c r="B688" s="28"/>
      <c r="C688" s="28"/>
      <c r="D688" s="28"/>
      <c r="E688" s="39"/>
      <c r="F688" s="28"/>
      <c r="G688" s="28"/>
      <c r="H688" s="28"/>
      <c r="I688" s="40"/>
      <c r="J688" s="56"/>
      <c r="K688" s="57"/>
      <c r="L688" s="58"/>
    </row>
    <row r="689" spans="2:12" ht="96.75" customHeight="1">
      <c r="B689" s="28"/>
      <c r="C689" s="28"/>
      <c r="D689" s="28"/>
      <c r="E689" s="39"/>
      <c r="F689" s="28"/>
      <c r="G689" s="28"/>
      <c r="H689" s="28"/>
      <c r="I689" s="40"/>
      <c r="J689" s="56"/>
      <c r="K689" s="57"/>
      <c r="L689" s="58"/>
    </row>
    <row r="690" spans="2:12" ht="96.75" customHeight="1">
      <c r="B690" s="28"/>
      <c r="C690" s="28"/>
      <c r="D690" s="28"/>
      <c r="E690" s="39"/>
      <c r="F690" s="28"/>
      <c r="G690" s="28"/>
      <c r="H690" s="28"/>
      <c r="I690" s="40"/>
      <c r="J690" s="56"/>
      <c r="K690" s="57"/>
      <c r="L690" s="58"/>
    </row>
    <row r="691" spans="2:12" ht="96.75" customHeight="1">
      <c r="B691" s="28"/>
      <c r="C691" s="28"/>
      <c r="D691" s="28"/>
      <c r="E691" s="39"/>
      <c r="F691" s="28"/>
      <c r="G691" s="28"/>
      <c r="H691" s="28"/>
      <c r="I691" s="40"/>
      <c r="J691" s="56"/>
      <c r="K691" s="57"/>
      <c r="L691" s="58"/>
    </row>
    <row r="692" spans="2:12" ht="96.75" customHeight="1">
      <c r="B692" s="28"/>
      <c r="C692" s="28"/>
      <c r="D692" s="28"/>
      <c r="E692" s="39"/>
      <c r="F692" s="28"/>
      <c r="G692" s="28"/>
      <c r="H692" s="28"/>
      <c r="I692" s="40"/>
      <c r="J692" s="56"/>
      <c r="K692" s="57"/>
      <c r="L692" s="58"/>
    </row>
    <row r="693" spans="2:12" ht="96.75" customHeight="1">
      <c r="B693" s="28"/>
      <c r="C693" s="28"/>
      <c r="D693" s="28"/>
      <c r="E693" s="39"/>
      <c r="F693" s="28"/>
      <c r="G693" s="28"/>
      <c r="H693" s="28"/>
      <c r="I693" s="40"/>
      <c r="J693" s="56"/>
      <c r="K693" s="57"/>
      <c r="L693" s="58"/>
    </row>
    <row r="694" spans="2:12" ht="96.75" customHeight="1">
      <c r="B694" s="28"/>
      <c r="C694" s="28"/>
      <c r="D694" s="28"/>
      <c r="E694" s="39"/>
      <c r="F694" s="28"/>
      <c r="G694" s="28"/>
      <c r="H694" s="28"/>
      <c r="I694" s="40"/>
      <c r="J694" s="56"/>
      <c r="K694" s="57"/>
      <c r="L694" s="58"/>
    </row>
    <row r="695" spans="2:12" ht="96.75" customHeight="1">
      <c r="B695" s="28"/>
      <c r="C695" s="28"/>
      <c r="D695" s="28"/>
      <c r="E695" s="39"/>
      <c r="F695" s="28"/>
      <c r="G695" s="28"/>
      <c r="H695" s="28"/>
      <c r="I695" s="40"/>
      <c r="J695" s="56"/>
      <c r="K695" s="57"/>
      <c r="L695" s="58"/>
    </row>
    <row r="696" spans="2:12" ht="96.75" customHeight="1">
      <c r="B696" s="28"/>
      <c r="C696" s="28"/>
      <c r="D696" s="28"/>
      <c r="E696" s="39"/>
      <c r="F696" s="28"/>
      <c r="G696" s="28"/>
      <c r="H696" s="28"/>
      <c r="I696" s="40"/>
      <c r="J696" s="56"/>
      <c r="K696" s="57"/>
      <c r="L696" s="58"/>
    </row>
    <row r="697" spans="2:12" ht="96.75" customHeight="1">
      <c r="B697" s="28"/>
      <c r="C697" s="28"/>
      <c r="D697" s="28"/>
      <c r="E697" s="39"/>
      <c r="F697" s="28"/>
      <c r="G697" s="28"/>
      <c r="H697" s="28"/>
      <c r="I697" s="40"/>
      <c r="J697" s="56"/>
      <c r="K697" s="57"/>
      <c r="L697" s="58"/>
    </row>
    <row r="698" spans="2:12" ht="96.75" customHeight="1">
      <c r="B698" s="28"/>
      <c r="C698" s="28"/>
      <c r="D698" s="28"/>
      <c r="E698" s="39"/>
      <c r="F698" s="28"/>
      <c r="G698" s="28"/>
      <c r="H698" s="28"/>
      <c r="I698" s="40"/>
      <c r="J698" s="56"/>
      <c r="K698" s="57"/>
      <c r="L698" s="58"/>
    </row>
    <row r="699" spans="2:12" ht="96.75" customHeight="1">
      <c r="B699" s="28"/>
      <c r="C699" s="28"/>
      <c r="D699" s="28"/>
      <c r="E699" s="39"/>
      <c r="F699" s="28"/>
      <c r="G699" s="28"/>
      <c r="H699" s="28"/>
      <c r="I699" s="40"/>
      <c r="J699" s="56"/>
      <c r="K699" s="57"/>
      <c r="L699" s="58"/>
    </row>
    <row r="700" spans="2:12" ht="96.75" customHeight="1">
      <c r="B700" s="28"/>
      <c r="C700" s="28"/>
      <c r="D700" s="28"/>
      <c r="E700" s="39"/>
      <c r="F700" s="28"/>
      <c r="G700" s="28"/>
      <c r="H700" s="28"/>
      <c r="I700" s="40"/>
      <c r="J700" s="56"/>
      <c r="K700" s="57"/>
      <c r="L700" s="58"/>
    </row>
    <row r="701" spans="2:12" ht="96.75" customHeight="1">
      <c r="B701" s="28"/>
      <c r="C701" s="28"/>
      <c r="D701" s="28"/>
      <c r="E701" s="39"/>
      <c r="F701" s="28"/>
      <c r="G701" s="28"/>
      <c r="H701" s="28"/>
      <c r="I701" s="40"/>
      <c r="J701" s="56"/>
      <c r="K701" s="57"/>
      <c r="L701" s="58"/>
    </row>
    <row r="702" spans="2:12" ht="96.75" customHeight="1">
      <c r="B702" s="28"/>
      <c r="C702" s="28"/>
      <c r="D702" s="28"/>
      <c r="E702" s="39"/>
      <c r="F702" s="28"/>
      <c r="G702" s="28"/>
      <c r="H702" s="28"/>
      <c r="I702" s="40"/>
      <c r="J702" s="56"/>
      <c r="K702" s="57"/>
      <c r="L702" s="58"/>
    </row>
    <row r="703" spans="2:12" ht="96.75" customHeight="1">
      <c r="B703" s="28"/>
      <c r="C703" s="28"/>
      <c r="D703" s="28"/>
      <c r="E703" s="39"/>
      <c r="F703" s="28"/>
      <c r="G703" s="28"/>
      <c r="H703" s="28"/>
      <c r="I703" s="40"/>
      <c r="J703" s="56"/>
      <c r="K703" s="57"/>
      <c r="L703" s="58"/>
    </row>
    <row r="704" spans="2:12" ht="96.75" customHeight="1">
      <c r="B704" s="28"/>
      <c r="C704" s="28"/>
      <c r="D704" s="28"/>
      <c r="E704" s="39"/>
      <c r="F704" s="28"/>
      <c r="G704" s="28"/>
      <c r="H704" s="28"/>
      <c r="I704" s="40"/>
      <c r="J704" s="56"/>
      <c r="K704" s="57"/>
      <c r="L704" s="58"/>
    </row>
    <row r="705" spans="2:12" ht="96.75" customHeight="1">
      <c r="B705" s="28"/>
      <c r="C705" s="28"/>
      <c r="D705" s="28"/>
      <c r="E705" s="39"/>
      <c r="F705" s="28"/>
      <c r="G705" s="28"/>
      <c r="H705" s="28"/>
      <c r="I705" s="40"/>
      <c r="J705" s="56"/>
      <c r="K705" s="57"/>
      <c r="L705" s="58"/>
    </row>
    <row r="706" spans="2:12" ht="96.75" customHeight="1">
      <c r="B706" s="28"/>
      <c r="C706" s="28"/>
      <c r="D706" s="28"/>
      <c r="E706" s="39"/>
      <c r="F706" s="28"/>
      <c r="G706" s="28"/>
      <c r="H706" s="28"/>
      <c r="I706" s="40"/>
      <c r="J706" s="56"/>
      <c r="K706" s="57"/>
      <c r="L706" s="58"/>
    </row>
    <row r="707" spans="2:12" ht="96.75" customHeight="1">
      <c r="B707" s="28"/>
      <c r="C707" s="28"/>
      <c r="D707" s="28"/>
      <c r="E707" s="39"/>
      <c r="F707" s="28"/>
      <c r="G707" s="28"/>
      <c r="H707" s="28"/>
      <c r="I707" s="40"/>
      <c r="J707" s="56"/>
      <c r="K707" s="57"/>
      <c r="L707" s="58"/>
    </row>
    <row r="708" spans="2:12" ht="96.75" customHeight="1">
      <c r="B708" s="28"/>
      <c r="C708" s="28"/>
      <c r="D708" s="28"/>
      <c r="E708" s="39"/>
      <c r="F708" s="28"/>
      <c r="G708" s="28"/>
      <c r="H708" s="28"/>
      <c r="I708" s="40"/>
      <c r="J708" s="56"/>
      <c r="K708" s="57"/>
      <c r="L708" s="58"/>
    </row>
    <row r="709" spans="2:12" ht="96.75" customHeight="1">
      <c r="B709" s="28"/>
      <c r="C709" s="28"/>
      <c r="D709" s="28"/>
      <c r="E709" s="39"/>
      <c r="F709" s="28"/>
      <c r="G709" s="28"/>
      <c r="H709" s="28"/>
      <c r="I709" s="40"/>
      <c r="J709" s="56"/>
      <c r="K709" s="57"/>
      <c r="L709" s="58"/>
    </row>
    <row r="710" spans="2:12" ht="96.75" customHeight="1">
      <c r="B710" s="28"/>
      <c r="C710" s="28"/>
      <c r="D710" s="28"/>
      <c r="E710" s="39"/>
      <c r="F710" s="28"/>
      <c r="G710" s="28"/>
      <c r="H710" s="28"/>
      <c r="I710" s="40"/>
      <c r="J710" s="56"/>
      <c r="K710" s="57"/>
      <c r="L710" s="58"/>
    </row>
    <row r="711" spans="2:12" ht="96.75" customHeight="1">
      <c r="B711" s="28"/>
      <c r="C711" s="28"/>
      <c r="D711" s="28"/>
      <c r="E711" s="39"/>
      <c r="F711" s="28"/>
      <c r="G711" s="28"/>
      <c r="H711" s="28"/>
      <c r="I711" s="40"/>
      <c r="J711" s="56"/>
      <c r="K711" s="57"/>
      <c r="L711" s="58"/>
    </row>
    <row r="712" spans="2:12" ht="96.75" customHeight="1">
      <c r="B712" s="28"/>
      <c r="C712" s="28"/>
      <c r="D712" s="28"/>
      <c r="E712" s="39"/>
      <c r="F712" s="28"/>
      <c r="G712" s="28"/>
      <c r="H712" s="28"/>
      <c r="I712" s="40"/>
      <c r="J712" s="56"/>
      <c r="K712" s="57"/>
      <c r="L712" s="58"/>
    </row>
    <row r="713" spans="2:12" ht="96.75" customHeight="1">
      <c r="B713" s="28"/>
      <c r="C713" s="28"/>
      <c r="D713" s="28"/>
      <c r="E713" s="39"/>
      <c r="F713" s="28"/>
      <c r="G713" s="28"/>
      <c r="H713" s="28"/>
      <c r="I713" s="40"/>
      <c r="J713" s="56"/>
      <c r="K713" s="57"/>
      <c r="L713" s="58"/>
    </row>
    <row r="714" spans="2:12" ht="96.75" customHeight="1">
      <c r="B714" s="28"/>
      <c r="C714" s="28"/>
      <c r="D714" s="28"/>
      <c r="E714" s="39"/>
      <c r="F714" s="28"/>
      <c r="G714" s="28"/>
      <c r="H714" s="28"/>
      <c r="I714" s="40"/>
      <c r="J714" s="56"/>
      <c r="K714" s="57"/>
      <c r="L714" s="58"/>
    </row>
    <row r="715" spans="2:12" ht="96.75" customHeight="1">
      <c r="B715" s="28"/>
      <c r="C715" s="28"/>
      <c r="D715" s="28"/>
      <c r="E715" s="39"/>
      <c r="F715" s="28"/>
      <c r="G715" s="28"/>
      <c r="H715" s="28"/>
      <c r="I715" s="40"/>
      <c r="J715" s="56"/>
      <c r="K715" s="57"/>
      <c r="L715" s="58"/>
    </row>
    <row r="716" spans="2:12" ht="96.75" customHeight="1">
      <c r="B716" s="28"/>
      <c r="C716" s="28"/>
      <c r="D716" s="28"/>
      <c r="E716" s="39"/>
      <c r="F716" s="28"/>
      <c r="G716" s="28"/>
      <c r="H716" s="28"/>
      <c r="I716" s="40"/>
      <c r="J716" s="56"/>
      <c r="K716" s="57"/>
      <c r="L716" s="58"/>
    </row>
    <row r="717" spans="2:12" ht="96.75" customHeight="1">
      <c r="B717" s="28"/>
      <c r="C717" s="28"/>
      <c r="D717" s="28"/>
      <c r="E717" s="39"/>
      <c r="F717" s="28"/>
      <c r="G717" s="28"/>
      <c r="H717" s="28"/>
      <c r="I717" s="40"/>
      <c r="J717" s="56"/>
      <c r="K717" s="57"/>
      <c r="L717" s="58"/>
    </row>
    <row r="718" spans="2:12" ht="96.75" customHeight="1">
      <c r="B718" s="28"/>
      <c r="C718" s="28"/>
      <c r="D718" s="28"/>
      <c r="E718" s="39"/>
      <c r="F718" s="28"/>
      <c r="G718" s="28"/>
      <c r="H718" s="28"/>
      <c r="I718" s="40"/>
      <c r="J718" s="56"/>
      <c r="K718" s="57"/>
      <c r="L718" s="58"/>
    </row>
    <row r="719" spans="2:12" ht="96.75" customHeight="1">
      <c r="B719" s="28"/>
      <c r="C719" s="28"/>
      <c r="D719" s="28"/>
      <c r="E719" s="39"/>
      <c r="F719" s="28"/>
      <c r="G719" s="28"/>
      <c r="H719" s="28"/>
      <c r="I719" s="40"/>
      <c r="J719" s="56"/>
      <c r="K719" s="57"/>
      <c r="L719" s="58"/>
    </row>
    <row r="720" spans="2:12" ht="96.75" customHeight="1">
      <c r="B720" s="28"/>
      <c r="C720" s="28"/>
      <c r="D720" s="28"/>
      <c r="E720" s="39"/>
      <c r="F720" s="28"/>
      <c r="G720" s="28"/>
      <c r="H720" s="28"/>
      <c r="I720" s="40"/>
      <c r="J720" s="56"/>
      <c r="K720" s="57"/>
      <c r="L720" s="58"/>
    </row>
    <row r="721" spans="2:12" ht="96.75" customHeight="1">
      <c r="B721" s="28"/>
      <c r="C721" s="28"/>
      <c r="D721" s="28"/>
      <c r="E721" s="39"/>
      <c r="F721" s="28"/>
      <c r="G721" s="28"/>
      <c r="H721" s="28"/>
      <c r="I721" s="40"/>
      <c r="J721" s="56"/>
      <c r="K721" s="57"/>
      <c r="L721" s="58"/>
    </row>
    <row r="722" spans="2:12" ht="96.75" customHeight="1">
      <c r="B722" s="28"/>
      <c r="C722" s="28"/>
      <c r="D722" s="28"/>
      <c r="E722" s="39"/>
      <c r="F722" s="28"/>
      <c r="G722" s="28"/>
      <c r="H722" s="28"/>
      <c r="I722" s="40"/>
      <c r="J722" s="56"/>
      <c r="K722" s="57"/>
      <c r="L722" s="58"/>
    </row>
    <row r="723" spans="2:12" ht="96.75" customHeight="1">
      <c r="B723" s="28"/>
      <c r="C723" s="28"/>
      <c r="D723" s="28"/>
      <c r="E723" s="39"/>
      <c r="F723" s="28"/>
      <c r="G723" s="28"/>
      <c r="H723" s="28"/>
      <c r="I723" s="40"/>
      <c r="J723" s="56"/>
      <c r="K723" s="57"/>
      <c r="L723" s="58"/>
    </row>
    <row r="724" spans="2:12" ht="96.75" customHeight="1">
      <c r="B724" s="28"/>
      <c r="C724" s="28"/>
      <c r="D724" s="28"/>
      <c r="E724" s="39"/>
      <c r="F724" s="28"/>
      <c r="G724" s="28"/>
      <c r="H724" s="28"/>
      <c r="I724" s="40"/>
      <c r="J724" s="56"/>
      <c r="K724" s="57"/>
      <c r="L724" s="58"/>
    </row>
    <row r="725" spans="2:12" ht="96.75" customHeight="1">
      <c r="B725" s="28"/>
      <c r="C725" s="28"/>
      <c r="D725" s="28"/>
      <c r="E725" s="39"/>
      <c r="F725" s="28"/>
      <c r="G725" s="28"/>
      <c r="H725" s="28"/>
      <c r="I725" s="40"/>
      <c r="J725" s="56"/>
      <c r="K725" s="57"/>
      <c r="L725" s="58"/>
    </row>
    <row r="726" spans="2:12" ht="96.75" customHeight="1">
      <c r="B726" s="28"/>
      <c r="C726" s="28"/>
      <c r="D726" s="28"/>
      <c r="E726" s="39"/>
      <c r="F726" s="28"/>
      <c r="G726" s="28"/>
      <c r="H726" s="28"/>
      <c r="I726" s="40"/>
      <c r="J726" s="56"/>
      <c r="K726" s="57"/>
      <c r="L726" s="58"/>
    </row>
    <row r="727" spans="2:12" ht="96.75" customHeight="1">
      <c r="B727" s="28"/>
      <c r="C727" s="28"/>
      <c r="D727" s="28"/>
      <c r="E727" s="39"/>
      <c r="F727" s="28"/>
      <c r="G727" s="28"/>
      <c r="H727" s="28"/>
      <c r="I727" s="40"/>
      <c r="J727" s="56"/>
      <c r="K727" s="57"/>
      <c r="L727" s="58"/>
    </row>
    <row r="728" spans="2:12" ht="96.75" customHeight="1">
      <c r="B728" s="28"/>
      <c r="C728" s="28"/>
      <c r="D728" s="28"/>
      <c r="E728" s="39"/>
      <c r="F728" s="28"/>
      <c r="G728" s="28"/>
      <c r="H728" s="28"/>
      <c r="I728" s="40"/>
      <c r="J728" s="56"/>
      <c r="K728" s="57"/>
      <c r="L728" s="58"/>
    </row>
    <row r="729" spans="2:12" ht="96.75" customHeight="1">
      <c r="B729" s="28"/>
      <c r="C729" s="28"/>
      <c r="D729" s="28"/>
      <c r="E729" s="39"/>
      <c r="F729" s="28"/>
      <c r="G729" s="28"/>
      <c r="H729" s="28"/>
      <c r="I729" s="40"/>
      <c r="J729" s="56"/>
      <c r="K729" s="57"/>
      <c r="L729" s="58"/>
    </row>
    <row r="730" spans="2:12" ht="96.75" customHeight="1">
      <c r="B730" s="28"/>
      <c r="C730" s="28"/>
      <c r="D730" s="28"/>
      <c r="E730" s="39"/>
      <c r="F730" s="28"/>
      <c r="G730" s="28"/>
      <c r="H730" s="28"/>
      <c r="I730" s="40"/>
      <c r="J730" s="56"/>
      <c r="K730" s="57"/>
      <c r="L730" s="58"/>
    </row>
    <row r="731" spans="2:12" ht="96.75" customHeight="1">
      <c r="B731" s="28"/>
      <c r="C731" s="28"/>
      <c r="D731" s="28"/>
      <c r="E731" s="39"/>
      <c r="F731" s="28"/>
      <c r="G731" s="28"/>
      <c r="H731" s="28"/>
      <c r="I731" s="40"/>
      <c r="J731" s="56"/>
      <c r="K731" s="57"/>
      <c r="L731" s="58"/>
    </row>
    <row r="732" spans="2:12" ht="96.75" customHeight="1">
      <c r="B732" s="28"/>
      <c r="C732" s="28"/>
      <c r="D732" s="28"/>
      <c r="E732" s="39"/>
      <c r="F732" s="28"/>
      <c r="G732" s="28"/>
      <c r="H732" s="28"/>
      <c r="I732" s="40"/>
      <c r="J732" s="56"/>
      <c r="K732" s="57"/>
      <c r="L732" s="58"/>
    </row>
    <row r="733" spans="2:12" ht="96.75" customHeight="1">
      <c r="B733" s="28"/>
      <c r="C733" s="28"/>
      <c r="D733" s="28"/>
      <c r="E733" s="39"/>
      <c r="F733" s="28"/>
      <c r="G733" s="28"/>
      <c r="H733" s="28"/>
      <c r="I733" s="40"/>
      <c r="J733" s="56"/>
      <c r="K733" s="57"/>
      <c r="L733" s="58"/>
    </row>
    <row r="734" spans="2:12" ht="96.75" customHeight="1">
      <c r="B734" s="28"/>
      <c r="C734" s="28"/>
      <c r="D734" s="28"/>
      <c r="E734" s="39"/>
      <c r="F734" s="28"/>
      <c r="G734" s="28"/>
      <c r="H734" s="28"/>
      <c r="I734" s="40"/>
      <c r="J734" s="56"/>
      <c r="K734" s="57"/>
      <c r="L734" s="58"/>
    </row>
    <row r="735" spans="2:12" ht="96.75" customHeight="1">
      <c r="B735" s="28"/>
      <c r="C735" s="28"/>
      <c r="D735" s="28"/>
      <c r="E735" s="39"/>
      <c r="F735" s="28"/>
      <c r="G735" s="28"/>
      <c r="H735" s="28"/>
      <c r="I735" s="40"/>
      <c r="J735" s="56"/>
      <c r="K735" s="57"/>
      <c r="L735" s="58"/>
    </row>
    <row r="736" spans="2:12" ht="96.75" customHeight="1">
      <c r="B736" s="28"/>
      <c r="C736" s="28"/>
      <c r="D736" s="28"/>
      <c r="E736" s="39"/>
      <c r="F736" s="28"/>
      <c r="G736" s="28"/>
      <c r="H736" s="28"/>
      <c r="I736" s="40"/>
      <c r="J736" s="56"/>
      <c r="K736" s="57"/>
      <c r="L736" s="58"/>
    </row>
    <row r="737" spans="2:12" ht="96.75" customHeight="1">
      <c r="B737" s="28"/>
      <c r="C737" s="28"/>
      <c r="D737" s="28"/>
      <c r="E737" s="39"/>
      <c r="F737" s="28"/>
      <c r="G737" s="28"/>
      <c r="H737" s="28"/>
      <c r="I737" s="40"/>
      <c r="J737" s="56"/>
      <c r="K737" s="57"/>
      <c r="L737" s="58"/>
    </row>
    <row r="738" spans="2:12" ht="96.75" customHeight="1">
      <c r="B738" s="28"/>
      <c r="C738" s="28"/>
      <c r="D738" s="28"/>
      <c r="E738" s="39"/>
      <c r="F738" s="28"/>
      <c r="G738" s="28"/>
      <c r="H738" s="28"/>
      <c r="I738" s="40"/>
      <c r="J738" s="56"/>
      <c r="K738" s="57"/>
      <c r="L738" s="58"/>
    </row>
    <row r="739" spans="2:12" ht="96.75" customHeight="1">
      <c r="B739" s="28"/>
      <c r="C739" s="28"/>
      <c r="D739" s="28"/>
      <c r="E739" s="39"/>
      <c r="F739" s="28"/>
      <c r="G739" s="28"/>
      <c r="H739" s="28"/>
      <c r="I739" s="40"/>
      <c r="J739" s="56"/>
      <c r="K739" s="57"/>
      <c r="L739" s="58"/>
    </row>
    <row r="740" spans="2:12" ht="96.75" customHeight="1">
      <c r="B740" s="28"/>
      <c r="C740" s="28"/>
      <c r="D740" s="28"/>
      <c r="E740" s="39"/>
      <c r="F740" s="28"/>
      <c r="G740" s="28"/>
      <c r="H740" s="28"/>
      <c r="I740" s="40"/>
      <c r="J740" s="56"/>
      <c r="K740" s="57"/>
      <c r="L740" s="58"/>
    </row>
    <row r="741" spans="2:12" ht="96.75" customHeight="1">
      <c r="B741" s="28"/>
      <c r="C741" s="28"/>
      <c r="D741" s="28"/>
      <c r="E741" s="39"/>
      <c r="F741" s="28"/>
      <c r="G741" s="28"/>
      <c r="H741" s="28"/>
      <c r="I741" s="40"/>
      <c r="J741" s="56"/>
      <c r="K741" s="57"/>
      <c r="L741" s="58"/>
    </row>
    <row r="742" spans="2:12" ht="96.75" customHeight="1">
      <c r="B742" s="28"/>
      <c r="C742" s="28"/>
      <c r="D742" s="28"/>
      <c r="E742" s="39"/>
      <c r="F742" s="28"/>
      <c r="G742" s="28"/>
      <c r="H742" s="28"/>
      <c r="I742" s="40"/>
      <c r="J742" s="56"/>
      <c r="K742" s="57"/>
      <c r="L742" s="58"/>
    </row>
    <row r="743" spans="2:12" ht="96.75" customHeight="1">
      <c r="B743" s="28"/>
      <c r="C743" s="28"/>
      <c r="D743" s="28"/>
      <c r="E743" s="39"/>
      <c r="F743" s="28"/>
      <c r="G743" s="28"/>
      <c r="H743" s="28"/>
      <c r="I743" s="40"/>
      <c r="J743" s="56"/>
      <c r="K743" s="57"/>
      <c r="L743" s="58"/>
    </row>
    <row r="744" spans="2:12" ht="96.75" customHeight="1">
      <c r="B744" s="28"/>
      <c r="C744" s="28"/>
      <c r="D744" s="28"/>
      <c r="E744" s="39"/>
      <c r="F744" s="28"/>
      <c r="G744" s="28"/>
      <c r="H744" s="28"/>
      <c r="I744" s="40"/>
      <c r="J744" s="56"/>
      <c r="K744" s="57"/>
      <c r="L744" s="58"/>
    </row>
    <row r="745" spans="2:12" ht="96.75" customHeight="1">
      <c r="B745" s="28"/>
      <c r="C745" s="28"/>
      <c r="D745" s="28"/>
      <c r="E745" s="39"/>
      <c r="F745" s="28"/>
      <c r="G745" s="28"/>
      <c r="H745" s="28"/>
      <c r="I745" s="40"/>
      <c r="J745" s="56"/>
      <c r="K745" s="57"/>
      <c r="L745" s="58"/>
    </row>
    <row r="746" spans="2:12" ht="96.75" customHeight="1">
      <c r="B746" s="28"/>
      <c r="C746" s="28"/>
      <c r="D746" s="28"/>
      <c r="E746" s="39"/>
      <c r="F746" s="28"/>
      <c r="G746" s="28"/>
      <c r="H746" s="28"/>
      <c r="I746" s="40"/>
      <c r="J746" s="56"/>
      <c r="K746" s="57"/>
      <c r="L746" s="58"/>
    </row>
    <row r="747" spans="2:12" ht="96.75" customHeight="1">
      <c r="B747" s="28"/>
      <c r="C747" s="28"/>
      <c r="D747" s="28"/>
      <c r="E747" s="39"/>
      <c r="F747" s="28"/>
      <c r="G747" s="28"/>
      <c r="H747" s="28"/>
      <c r="I747" s="40"/>
      <c r="J747" s="56"/>
      <c r="K747" s="57"/>
      <c r="L747" s="58"/>
    </row>
    <row r="748" spans="2:12" ht="96.75" customHeight="1">
      <c r="B748" s="28"/>
      <c r="C748" s="28"/>
      <c r="D748" s="28"/>
      <c r="E748" s="39"/>
      <c r="F748" s="28"/>
      <c r="G748" s="28"/>
      <c r="H748" s="28"/>
      <c r="I748" s="40"/>
      <c r="J748" s="56"/>
      <c r="K748" s="57"/>
      <c r="L748" s="58"/>
    </row>
    <row r="749" spans="2:12" ht="96.75" customHeight="1">
      <c r="B749" s="28"/>
      <c r="C749" s="28"/>
      <c r="D749" s="28"/>
      <c r="E749" s="39"/>
      <c r="F749" s="28"/>
      <c r="G749" s="28"/>
      <c r="H749" s="28"/>
      <c r="I749" s="40"/>
      <c r="J749" s="56"/>
      <c r="K749" s="57"/>
      <c r="L749" s="58"/>
    </row>
    <row r="750" spans="2:12" ht="96.75" customHeight="1">
      <c r="B750" s="28"/>
      <c r="C750" s="28"/>
      <c r="D750" s="28"/>
      <c r="E750" s="39"/>
      <c r="F750" s="28"/>
      <c r="G750" s="28"/>
      <c r="H750" s="28"/>
      <c r="I750" s="40"/>
      <c r="J750" s="56"/>
      <c r="K750" s="57"/>
      <c r="L750" s="58"/>
    </row>
    <row r="751" spans="2:12" ht="96.75" customHeight="1">
      <c r="B751" s="28"/>
      <c r="C751" s="28"/>
      <c r="D751" s="28"/>
      <c r="E751" s="39"/>
      <c r="F751" s="28"/>
      <c r="G751" s="28"/>
      <c r="H751" s="28"/>
      <c r="I751" s="40"/>
      <c r="J751" s="56"/>
      <c r="K751" s="57"/>
      <c r="L751" s="58"/>
    </row>
    <row r="752" spans="2:12" ht="96.75" customHeight="1">
      <c r="B752" s="28"/>
      <c r="C752" s="28"/>
      <c r="D752" s="28"/>
      <c r="E752" s="39"/>
      <c r="F752" s="28"/>
      <c r="G752" s="28"/>
      <c r="H752" s="28"/>
      <c r="I752" s="40"/>
      <c r="J752" s="56"/>
      <c r="K752" s="57"/>
      <c r="L752" s="58"/>
    </row>
    <row r="753" spans="2:12" ht="96.75" customHeight="1">
      <c r="B753" s="28"/>
      <c r="C753" s="28"/>
      <c r="D753" s="28"/>
      <c r="E753" s="39"/>
      <c r="F753" s="28"/>
      <c r="G753" s="28"/>
      <c r="H753" s="28"/>
      <c r="I753" s="40"/>
      <c r="J753" s="56"/>
      <c r="K753" s="57"/>
      <c r="L753" s="58"/>
    </row>
    <row r="754" spans="2:12" ht="96.75" customHeight="1">
      <c r="B754" s="28"/>
      <c r="C754" s="28"/>
      <c r="D754" s="28"/>
      <c r="E754" s="39"/>
      <c r="F754" s="28"/>
      <c r="G754" s="28"/>
      <c r="H754" s="28"/>
      <c r="I754" s="40"/>
      <c r="J754" s="56"/>
      <c r="K754" s="57"/>
      <c r="L754" s="58"/>
    </row>
    <row r="755" spans="2:12" ht="96.75" customHeight="1">
      <c r="B755" s="28"/>
      <c r="C755" s="28"/>
      <c r="D755" s="28"/>
      <c r="E755" s="39"/>
      <c r="F755" s="28"/>
      <c r="G755" s="28"/>
      <c r="H755" s="28"/>
      <c r="I755" s="40"/>
      <c r="J755" s="56"/>
      <c r="K755" s="57"/>
      <c r="L755" s="58"/>
    </row>
    <row r="756" spans="2:12" ht="96.75" customHeight="1">
      <c r="B756" s="28"/>
      <c r="C756" s="28"/>
      <c r="D756" s="28"/>
      <c r="E756" s="39"/>
      <c r="F756" s="28"/>
      <c r="G756" s="28"/>
      <c r="H756" s="28"/>
      <c r="I756" s="40"/>
      <c r="J756" s="56"/>
      <c r="K756" s="57"/>
      <c r="L756" s="58"/>
    </row>
    <row r="757" spans="2:12" ht="96.75" customHeight="1">
      <c r="B757" s="28"/>
      <c r="C757" s="28"/>
      <c r="D757" s="28"/>
      <c r="E757" s="39"/>
      <c r="F757" s="28"/>
      <c r="G757" s="28"/>
      <c r="H757" s="28"/>
      <c r="I757" s="40"/>
      <c r="J757" s="56"/>
      <c r="K757" s="57"/>
      <c r="L757" s="58"/>
    </row>
    <row r="758" spans="2:12" ht="96.75" customHeight="1">
      <c r="B758" s="28"/>
      <c r="C758" s="28"/>
      <c r="D758" s="28"/>
      <c r="E758" s="39"/>
      <c r="F758" s="28"/>
      <c r="G758" s="28"/>
      <c r="H758" s="28"/>
      <c r="I758" s="40"/>
      <c r="J758" s="56"/>
      <c r="K758" s="57"/>
      <c r="L758" s="58"/>
    </row>
    <row r="759" spans="2:12" ht="96.75" customHeight="1">
      <c r="B759" s="28"/>
      <c r="C759" s="28"/>
      <c r="D759" s="28"/>
      <c r="E759" s="39"/>
      <c r="F759" s="28"/>
      <c r="G759" s="28"/>
      <c r="H759" s="28"/>
      <c r="I759" s="40"/>
      <c r="J759" s="56"/>
      <c r="K759" s="57"/>
      <c r="L759" s="58"/>
    </row>
    <row r="760" spans="2:12" ht="96.75" customHeight="1">
      <c r="B760" s="28"/>
      <c r="C760" s="28"/>
      <c r="D760" s="28"/>
      <c r="E760" s="39"/>
      <c r="F760" s="28"/>
      <c r="G760" s="28"/>
      <c r="H760" s="28"/>
      <c r="I760" s="40"/>
      <c r="J760" s="56"/>
      <c r="K760" s="57"/>
      <c r="L760" s="58"/>
    </row>
    <row r="761" spans="2:12" ht="96.75" customHeight="1">
      <c r="B761" s="28"/>
      <c r="C761" s="28"/>
      <c r="D761" s="28"/>
      <c r="E761" s="39"/>
      <c r="F761" s="28"/>
      <c r="G761" s="28"/>
      <c r="H761" s="28"/>
      <c r="I761" s="40"/>
      <c r="J761" s="56"/>
      <c r="K761" s="57"/>
      <c r="L761" s="58"/>
    </row>
    <row r="762" spans="2:12" ht="96.75" customHeight="1">
      <c r="B762" s="28"/>
      <c r="C762" s="28"/>
      <c r="D762" s="28"/>
      <c r="E762" s="39"/>
      <c r="F762" s="28"/>
      <c r="G762" s="28"/>
      <c r="H762" s="28"/>
      <c r="I762" s="40"/>
      <c r="J762" s="56"/>
      <c r="K762" s="57"/>
      <c r="L762" s="58"/>
    </row>
    <row r="763" spans="2:12" ht="96.75" customHeight="1">
      <c r="B763" s="28"/>
      <c r="C763" s="28"/>
      <c r="D763" s="28"/>
      <c r="E763" s="39"/>
      <c r="F763" s="28"/>
      <c r="G763" s="28"/>
      <c r="H763" s="28"/>
      <c r="I763" s="40"/>
      <c r="J763" s="56"/>
      <c r="K763" s="57"/>
      <c r="L763" s="58"/>
    </row>
    <row r="764" spans="2:12" ht="96.75" customHeight="1">
      <c r="B764" s="28"/>
      <c r="C764" s="28"/>
      <c r="D764" s="28"/>
      <c r="E764" s="39"/>
      <c r="F764" s="28"/>
      <c r="G764" s="28"/>
      <c r="H764" s="28"/>
      <c r="I764" s="40"/>
      <c r="J764" s="56"/>
      <c r="K764" s="57"/>
      <c r="L764" s="58"/>
    </row>
    <row r="765" spans="2:12" ht="96.75" customHeight="1">
      <c r="B765" s="28"/>
      <c r="C765" s="28"/>
      <c r="D765" s="28"/>
      <c r="E765" s="39"/>
      <c r="F765" s="28"/>
      <c r="G765" s="28"/>
      <c r="H765" s="28"/>
      <c r="I765" s="40"/>
      <c r="J765" s="56"/>
      <c r="K765" s="57"/>
      <c r="L765" s="58"/>
    </row>
    <row r="766" spans="2:12" ht="96.75" customHeight="1">
      <c r="B766" s="28"/>
      <c r="C766" s="28"/>
      <c r="D766" s="28"/>
      <c r="E766" s="39"/>
      <c r="F766" s="28"/>
      <c r="G766" s="28"/>
      <c r="H766" s="28"/>
      <c r="I766" s="40"/>
      <c r="J766" s="56"/>
      <c r="K766" s="57"/>
      <c r="L766" s="58"/>
    </row>
    <row r="767" spans="2:12" ht="96.75" customHeight="1">
      <c r="B767" s="28"/>
      <c r="C767" s="28"/>
      <c r="D767" s="28"/>
      <c r="E767" s="39"/>
      <c r="F767" s="28"/>
      <c r="G767" s="28"/>
      <c r="H767" s="28"/>
      <c r="I767" s="40"/>
      <c r="J767" s="56"/>
      <c r="K767" s="57"/>
      <c r="L767" s="58"/>
    </row>
    <row r="768" spans="2:12" ht="96.75" customHeight="1">
      <c r="B768" s="28"/>
      <c r="C768" s="28"/>
      <c r="D768" s="28"/>
      <c r="E768" s="39"/>
      <c r="F768" s="28"/>
      <c r="G768" s="28"/>
      <c r="H768" s="28"/>
      <c r="I768" s="40"/>
      <c r="J768" s="56"/>
      <c r="K768" s="57"/>
      <c r="L768" s="58"/>
    </row>
    <row r="769" spans="2:12" ht="96.75" customHeight="1">
      <c r="B769" s="28"/>
      <c r="C769" s="28"/>
      <c r="D769" s="28"/>
      <c r="E769" s="39"/>
      <c r="F769" s="28"/>
      <c r="G769" s="28"/>
      <c r="H769" s="28"/>
      <c r="I769" s="40"/>
      <c r="J769" s="56"/>
      <c r="K769" s="57"/>
      <c r="L769" s="58"/>
    </row>
    <row r="770" spans="2:12" ht="96.75" customHeight="1">
      <c r="B770" s="28"/>
      <c r="C770" s="28"/>
      <c r="D770" s="28"/>
      <c r="E770" s="39"/>
      <c r="F770" s="28"/>
      <c r="G770" s="28"/>
      <c r="H770" s="28"/>
      <c r="I770" s="40"/>
      <c r="J770" s="56"/>
      <c r="K770" s="57"/>
      <c r="L770" s="58"/>
    </row>
    <row r="771" spans="2:12" ht="96.75" customHeight="1">
      <c r="B771" s="28"/>
      <c r="C771" s="28"/>
      <c r="D771" s="28"/>
      <c r="E771" s="39"/>
      <c r="F771" s="28"/>
      <c r="G771" s="28"/>
      <c r="H771" s="28"/>
      <c r="I771" s="40"/>
      <c r="J771" s="56"/>
      <c r="K771" s="57"/>
      <c r="L771" s="58"/>
    </row>
    <row r="772" spans="2:12" ht="96.75" customHeight="1">
      <c r="B772" s="28"/>
      <c r="C772" s="28"/>
      <c r="D772" s="28"/>
      <c r="E772" s="39"/>
      <c r="F772" s="28"/>
      <c r="G772" s="28"/>
      <c r="H772" s="28"/>
      <c r="I772" s="40"/>
      <c r="J772" s="56"/>
      <c r="K772" s="57"/>
      <c r="L772" s="58"/>
    </row>
    <row r="773" spans="2:12" ht="96.75" customHeight="1">
      <c r="B773" s="28"/>
      <c r="C773" s="28"/>
      <c r="D773" s="28"/>
      <c r="E773" s="39"/>
      <c r="F773" s="28"/>
      <c r="G773" s="28"/>
      <c r="H773" s="28"/>
      <c r="I773" s="40"/>
      <c r="J773" s="56"/>
      <c r="K773" s="57"/>
      <c r="L773" s="58"/>
    </row>
    <row r="774" spans="2:12" ht="96.75" customHeight="1">
      <c r="B774" s="28"/>
      <c r="C774" s="28"/>
      <c r="D774" s="28"/>
      <c r="E774" s="39"/>
      <c r="F774" s="28"/>
      <c r="G774" s="28"/>
      <c r="H774" s="28"/>
      <c r="I774" s="40"/>
      <c r="J774" s="56"/>
      <c r="K774" s="57"/>
      <c r="L774" s="58"/>
    </row>
    <row r="775" spans="2:12" ht="96.75" customHeight="1">
      <c r="B775" s="28"/>
      <c r="C775" s="28"/>
      <c r="D775" s="28"/>
      <c r="E775" s="39"/>
      <c r="F775" s="28"/>
      <c r="G775" s="28"/>
      <c r="H775" s="28"/>
      <c r="I775" s="40"/>
      <c r="J775" s="56"/>
      <c r="K775" s="57"/>
      <c r="L775" s="58"/>
    </row>
    <row r="776" spans="2:12" ht="96.75" customHeight="1">
      <c r="B776" s="28"/>
      <c r="C776" s="28"/>
      <c r="D776" s="28"/>
      <c r="E776" s="39"/>
      <c r="F776" s="28"/>
      <c r="G776" s="28"/>
      <c r="H776" s="28"/>
      <c r="I776" s="40"/>
      <c r="J776" s="56"/>
      <c r="K776" s="57"/>
      <c r="L776" s="58"/>
    </row>
    <row r="777" spans="2:12" ht="96.75" customHeight="1">
      <c r="B777" s="28"/>
      <c r="C777" s="28"/>
      <c r="D777" s="28"/>
      <c r="E777" s="39"/>
      <c r="F777" s="28"/>
      <c r="G777" s="28"/>
      <c r="H777" s="28"/>
      <c r="I777" s="40"/>
      <c r="J777" s="56"/>
      <c r="K777" s="57"/>
      <c r="L777" s="58"/>
    </row>
    <row r="778" spans="2:12" ht="96.75" customHeight="1">
      <c r="B778" s="28"/>
      <c r="C778" s="28"/>
      <c r="D778" s="28"/>
      <c r="E778" s="39"/>
      <c r="F778" s="28"/>
      <c r="G778" s="28"/>
      <c r="H778" s="28"/>
      <c r="I778" s="40"/>
      <c r="J778" s="56"/>
      <c r="K778" s="57"/>
      <c r="L778" s="58"/>
    </row>
    <row r="779" spans="2:12" ht="96.75" customHeight="1">
      <c r="B779" s="28"/>
      <c r="C779" s="28"/>
      <c r="D779" s="28"/>
      <c r="E779" s="39"/>
      <c r="F779" s="28"/>
      <c r="G779" s="28"/>
      <c r="H779" s="28"/>
      <c r="I779" s="40"/>
      <c r="J779" s="56"/>
      <c r="K779" s="57"/>
      <c r="L779" s="58"/>
    </row>
    <row r="780" spans="2:12" ht="96.75" customHeight="1">
      <c r="B780" s="28"/>
      <c r="C780" s="28"/>
      <c r="D780" s="28"/>
      <c r="E780" s="39"/>
      <c r="F780" s="28"/>
      <c r="G780" s="28"/>
      <c r="H780" s="28"/>
      <c r="I780" s="40"/>
      <c r="J780" s="56"/>
      <c r="K780" s="57"/>
      <c r="L780" s="58"/>
    </row>
    <row r="781" spans="2:12" ht="96.75" customHeight="1">
      <c r="B781" s="28"/>
      <c r="C781" s="28"/>
      <c r="D781" s="28"/>
      <c r="E781" s="39"/>
      <c r="F781" s="28"/>
      <c r="G781" s="28"/>
      <c r="H781" s="28"/>
      <c r="I781" s="40"/>
      <c r="J781" s="56"/>
      <c r="K781" s="57"/>
      <c r="L781" s="58"/>
    </row>
    <row r="782" spans="2:12" ht="96.75" customHeight="1">
      <c r="B782" s="28"/>
      <c r="C782" s="28"/>
      <c r="D782" s="28"/>
      <c r="E782" s="39"/>
      <c r="F782" s="28"/>
      <c r="G782" s="28"/>
      <c r="H782" s="28"/>
      <c r="I782" s="40"/>
      <c r="J782" s="56"/>
      <c r="K782" s="57"/>
      <c r="L782" s="58"/>
    </row>
    <row r="783" spans="2:12" ht="96.75" customHeight="1">
      <c r="B783" s="28"/>
      <c r="C783" s="28"/>
      <c r="D783" s="28"/>
      <c r="E783" s="39"/>
      <c r="F783" s="28"/>
      <c r="G783" s="28"/>
      <c r="H783" s="28"/>
      <c r="I783" s="40"/>
      <c r="J783" s="56"/>
      <c r="K783" s="57"/>
      <c r="L783" s="58"/>
    </row>
    <row r="784" spans="2:12" ht="96.75" customHeight="1">
      <c r="B784" s="28"/>
      <c r="C784" s="28"/>
      <c r="D784" s="28"/>
      <c r="E784" s="39"/>
      <c r="F784" s="28"/>
      <c r="G784" s="28"/>
      <c r="H784" s="28"/>
      <c r="I784" s="40"/>
      <c r="J784" s="56"/>
      <c r="K784" s="57"/>
      <c r="L784" s="58"/>
    </row>
    <row r="785" spans="2:12" ht="96.75" customHeight="1">
      <c r="B785" s="28"/>
      <c r="C785" s="28"/>
      <c r="D785" s="28"/>
      <c r="E785" s="39"/>
      <c r="F785" s="28"/>
      <c r="G785" s="28"/>
      <c r="H785" s="28"/>
      <c r="I785" s="40"/>
      <c r="J785" s="56"/>
      <c r="K785" s="57"/>
      <c r="L785" s="58"/>
    </row>
    <row r="786" spans="2:12" ht="96.75" customHeight="1">
      <c r="B786" s="28"/>
      <c r="C786" s="28"/>
      <c r="D786" s="28"/>
      <c r="E786" s="39"/>
      <c r="F786" s="28"/>
      <c r="G786" s="28"/>
      <c r="H786" s="28"/>
      <c r="I786" s="40"/>
      <c r="J786" s="56"/>
      <c r="K786" s="57"/>
      <c r="L786" s="58"/>
    </row>
    <row r="787" spans="2:12" ht="96.75" customHeight="1">
      <c r="B787" s="28"/>
      <c r="C787" s="28"/>
      <c r="D787" s="28"/>
      <c r="E787" s="39"/>
      <c r="F787" s="28"/>
      <c r="G787" s="28"/>
      <c r="H787" s="28"/>
      <c r="I787" s="40"/>
      <c r="J787" s="56"/>
      <c r="K787" s="57"/>
      <c r="L787" s="58"/>
    </row>
    <row r="788" spans="2:12" ht="96.75" customHeight="1">
      <c r="B788" s="28"/>
      <c r="C788" s="28"/>
      <c r="D788" s="28"/>
      <c r="E788" s="39"/>
      <c r="F788" s="28"/>
      <c r="G788" s="28"/>
      <c r="H788" s="28"/>
      <c r="I788" s="40"/>
      <c r="J788" s="56"/>
      <c r="K788" s="57"/>
      <c r="L788" s="58"/>
    </row>
    <row r="789" spans="2:12" ht="96.75" customHeight="1">
      <c r="B789" s="28"/>
      <c r="C789" s="28"/>
      <c r="D789" s="28"/>
      <c r="E789" s="39"/>
      <c r="F789" s="28"/>
      <c r="G789" s="28"/>
      <c r="H789" s="28"/>
      <c r="I789" s="40"/>
      <c r="J789" s="56"/>
      <c r="K789" s="57"/>
      <c r="L789" s="58"/>
    </row>
    <row r="790" spans="2:12" ht="96.75" customHeight="1">
      <c r="B790" s="28"/>
      <c r="C790" s="28"/>
      <c r="D790" s="28"/>
      <c r="E790" s="39"/>
      <c r="F790" s="28"/>
      <c r="G790" s="28"/>
      <c r="H790" s="28"/>
      <c r="I790" s="40"/>
      <c r="J790" s="56"/>
      <c r="K790" s="57"/>
      <c r="L790" s="58"/>
    </row>
    <row r="791" spans="2:12" ht="96.75" customHeight="1">
      <c r="B791" s="28"/>
      <c r="C791" s="28"/>
      <c r="D791" s="28"/>
      <c r="E791" s="39"/>
      <c r="F791" s="28"/>
      <c r="G791" s="28"/>
      <c r="H791" s="28"/>
      <c r="I791" s="40"/>
      <c r="J791" s="56"/>
      <c r="K791" s="57"/>
      <c r="L791" s="58"/>
    </row>
    <row r="792" spans="2:12" ht="96.75" customHeight="1">
      <c r="B792" s="28"/>
      <c r="C792" s="28"/>
      <c r="D792" s="28"/>
      <c r="E792" s="39"/>
      <c r="F792" s="28"/>
      <c r="G792" s="28"/>
      <c r="H792" s="28"/>
      <c r="I792" s="40"/>
      <c r="J792" s="56"/>
      <c r="K792" s="57"/>
      <c r="L792" s="58"/>
    </row>
    <row r="793" spans="2:12" ht="96.75" customHeight="1">
      <c r="B793" s="28"/>
      <c r="C793" s="28"/>
      <c r="D793" s="28"/>
      <c r="E793" s="39"/>
      <c r="F793" s="28"/>
      <c r="G793" s="28"/>
      <c r="H793" s="28"/>
      <c r="I793" s="40"/>
      <c r="J793" s="56"/>
      <c r="K793" s="57"/>
      <c r="L793" s="58"/>
    </row>
    <row r="794" spans="2:12" ht="96.75" customHeight="1">
      <c r="B794" s="28"/>
      <c r="C794" s="28"/>
      <c r="D794" s="28"/>
      <c r="E794" s="39"/>
      <c r="F794" s="28"/>
      <c r="G794" s="28"/>
      <c r="H794" s="28"/>
      <c r="I794" s="40"/>
      <c r="J794" s="56"/>
      <c r="K794" s="57"/>
      <c r="L794" s="58"/>
    </row>
    <row r="795" spans="2:12" ht="96.75" customHeight="1">
      <c r="B795" s="28"/>
      <c r="C795" s="28"/>
      <c r="D795" s="28"/>
      <c r="E795" s="39"/>
      <c r="F795" s="28"/>
      <c r="G795" s="28"/>
      <c r="H795" s="28"/>
      <c r="I795" s="40"/>
      <c r="J795" s="56"/>
      <c r="K795" s="57"/>
      <c r="L795" s="58"/>
    </row>
    <row r="796" spans="2:12" ht="96.75" customHeight="1">
      <c r="B796" s="28"/>
      <c r="C796" s="28"/>
      <c r="D796" s="28"/>
      <c r="E796" s="39"/>
      <c r="F796" s="28"/>
      <c r="G796" s="28"/>
      <c r="H796" s="28"/>
      <c r="I796" s="40"/>
      <c r="J796" s="56"/>
      <c r="K796" s="57"/>
      <c r="L796" s="58"/>
    </row>
    <row r="797" spans="2:12" ht="96.75" customHeight="1">
      <c r="B797" s="28"/>
      <c r="C797" s="28"/>
      <c r="D797" s="28"/>
      <c r="E797" s="39"/>
      <c r="F797" s="28"/>
      <c r="G797" s="28"/>
      <c r="H797" s="28"/>
      <c r="I797" s="40"/>
      <c r="J797" s="56"/>
      <c r="K797" s="57"/>
      <c r="L797" s="58"/>
    </row>
    <row r="798" spans="2:12" ht="96.75" customHeight="1">
      <c r="B798" s="28"/>
      <c r="C798" s="28"/>
      <c r="D798" s="28"/>
      <c r="E798" s="39"/>
      <c r="F798" s="28"/>
      <c r="G798" s="28"/>
      <c r="H798" s="28"/>
      <c r="I798" s="40"/>
      <c r="J798" s="56"/>
      <c r="K798" s="57"/>
      <c r="L798" s="58"/>
    </row>
    <row r="799" spans="2:12" ht="96.75" customHeight="1">
      <c r="B799" s="28"/>
      <c r="C799" s="28"/>
      <c r="D799" s="28"/>
      <c r="E799" s="39"/>
      <c r="F799" s="28"/>
      <c r="G799" s="28"/>
      <c r="H799" s="28"/>
      <c r="I799" s="40"/>
      <c r="J799" s="56"/>
      <c r="K799" s="57"/>
      <c r="L799" s="58"/>
    </row>
    <row r="800" spans="2:12" ht="96.75" customHeight="1">
      <c r="B800" s="28"/>
      <c r="C800" s="28"/>
      <c r="D800" s="28"/>
      <c r="E800" s="39"/>
      <c r="F800" s="28"/>
      <c r="G800" s="28"/>
      <c r="H800" s="28"/>
      <c r="I800" s="40"/>
      <c r="J800" s="56"/>
      <c r="K800" s="57"/>
      <c r="L800" s="58"/>
    </row>
    <row r="801" spans="2:12" ht="96.75" customHeight="1">
      <c r="B801" s="28"/>
      <c r="C801" s="28"/>
      <c r="D801" s="28"/>
      <c r="E801" s="39"/>
      <c r="F801" s="28"/>
      <c r="G801" s="28"/>
      <c r="H801" s="28"/>
      <c r="I801" s="40"/>
      <c r="J801" s="56"/>
      <c r="K801" s="57"/>
      <c r="L801" s="58"/>
    </row>
    <row r="802" spans="2:12" ht="96.75" customHeight="1">
      <c r="B802" s="28"/>
      <c r="C802" s="28"/>
      <c r="D802" s="28"/>
      <c r="E802" s="39"/>
      <c r="F802" s="28"/>
      <c r="G802" s="28"/>
      <c r="H802" s="28"/>
      <c r="I802" s="40"/>
      <c r="J802" s="56"/>
      <c r="K802" s="57"/>
      <c r="L802" s="58"/>
    </row>
    <row r="803" spans="2:12" ht="96.75" customHeight="1">
      <c r="B803" s="28"/>
      <c r="C803" s="28"/>
      <c r="D803" s="28"/>
      <c r="E803" s="39"/>
      <c r="F803" s="28"/>
      <c r="G803" s="28"/>
      <c r="H803" s="28"/>
      <c r="I803" s="40"/>
      <c r="J803" s="56"/>
      <c r="K803" s="57"/>
      <c r="L803" s="58"/>
    </row>
    <row r="804" spans="2:12" ht="96.75" customHeight="1">
      <c r="B804" s="28"/>
      <c r="C804" s="28"/>
      <c r="D804" s="28"/>
      <c r="E804" s="39"/>
      <c r="F804" s="28"/>
      <c r="G804" s="28"/>
      <c r="H804" s="28"/>
      <c r="I804" s="40"/>
      <c r="J804" s="56"/>
      <c r="K804" s="57"/>
      <c r="L804" s="58"/>
    </row>
    <row r="805" spans="2:12" ht="96.75" customHeight="1">
      <c r="B805" s="28"/>
      <c r="C805" s="28"/>
      <c r="D805" s="28"/>
      <c r="E805" s="39"/>
      <c r="F805" s="28"/>
      <c r="G805" s="28"/>
      <c r="H805" s="28"/>
      <c r="I805" s="40"/>
      <c r="J805" s="56"/>
      <c r="K805" s="57"/>
      <c r="L805" s="58"/>
    </row>
    <row r="806" spans="2:12" ht="96.75" customHeight="1">
      <c r="B806" s="28"/>
      <c r="C806" s="28"/>
      <c r="D806" s="28"/>
      <c r="E806" s="39"/>
      <c r="F806" s="28"/>
      <c r="G806" s="28"/>
      <c r="H806" s="28"/>
      <c r="I806" s="40"/>
      <c r="J806" s="56"/>
      <c r="K806" s="57"/>
      <c r="L806" s="58"/>
    </row>
    <row r="807" spans="2:12" ht="96.75" customHeight="1">
      <c r="B807" s="28"/>
      <c r="C807" s="28"/>
      <c r="D807" s="28"/>
      <c r="E807" s="39"/>
      <c r="F807" s="28"/>
      <c r="G807" s="28"/>
      <c r="H807" s="28"/>
      <c r="I807" s="40"/>
      <c r="J807" s="56"/>
      <c r="K807" s="57"/>
      <c r="L807" s="58"/>
    </row>
    <row r="808" spans="2:12" ht="96.75" customHeight="1">
      <c r="B808" s="28"/>
      <c r="C808" s="28"/>
      <c r="D808" s="28"/>
      <c r="E808" s="39"/>
      <c r="F808" s="28"/>
      <c r="G808" s="28"/>
      <c r="H808" s="28"/>
      <c r="I808" s="40"/>
      <c r="J808" s="56"/>
      <c r="K808" s="57"/>
      <c r="L808" s="58"/>
    </row>
    <row r="809" spans="2:12" ht="96.75" customHeight="1">
      <c r="B809" s="28"/>
      <c r="C809" s="28"/>
      <c r="D809" s="28"/>
      <c r="E809" s="39"/>
      <c r="F809" s="28"/>
      <c r="G809" s="28"/>
      <c r="H809" s="28"/>
      <c r="I809" s="40"/>
      <c r="J809" s="56"/>
      <c r="K809" s="57"/>
      <c r="L809" s="58"/>
    </row>
    <row r="810" spans="2:12" ht="96.75" customHeight="1">
      <c r="B810" s="28"/>
      <c r="C810" s="28"/>
      <c r="D810" s="28"/>
      <c r="E810" s="39"/>
      <c r="F810" s="28"/>
      <c r="G810" s="28"/>
      <c r="H810" s="28"/>
      <c r="I810" s="40"/>
      <c r="J810" s="56"/>
      <c r="K810" s="57"/>
      <c r="L810" s="58"/>
    </row>
    <row r="811" spans="2:12" ht="96.75" customHeight="1">
      <c r="B811" s="28"/>
      <c r="C811" s="28"/>
      <c r="D811" s="28"/>
      <c r="E811" s="39"/>
      <c r="F811" s="28"/>
      <c r="G811" s="28"/>
      <c r="H811" s="28"/>
      <c r="I811" s="40"/>
      <c r="J811" s="56"/>
      <c r="K811" s="57"/>
      <c r="L811" s="58"/>
    </row>
    <row r="812" spans="2:12" ht="96.75" customHeight="1">
      <c r="B812" s="28"/>
      <c r="C812" s="28"/>
      <c r="D812" s="28"/>
      <c r="E812" s="39"/>
      <c r="F812" s="28"/>
      <c r="G812" s="28"/>
      <c r="H812" s="28"/>
      <c r="I812" s="40"/>
      <c r="J812" s="56"/>
      <c r="K812" s="57"/>
      <c r="L812" s="58"/>
    </row>
    <row r="813" spans="2:12" ht="96.75" customHeight="1">
      <c r="B813" s="28"/>
      <c r="C813" s="28"/>
      <c r="D813" s="28"/>
      <c r="E813" s="39"/>
      <c r="F813" s="28"/>
      <c r="G813" s="28"/>
      <c r="H813" s="28"/>
      <c r="I813" s="40"/>
      <c r="J813" s="56"/>
      <c r="K813" s="57"/>
      <c r="L813" s="58"/>
    </row>
    <row r="814" spans="2:12" ht="96.75" customHeight="1">
      <c r="B814" s="28"/>
      <c r="C814" s="28"/>
      <c r="D814" s="28"/>
      <c r="E814" s="39"/>
      <c r="F814" s="28"/>
      <c r="G814" s="28"/>
      <c r="H814" s="28"/>
      <c r="I814" s="40"/>
      <c r="J814" s="56"/>
      <c r="K814" s="57"/>
      <c r="L814" s="58"/>
    </row>
    <row r="815" spans="2:12" ht="96.75" customHeight="1">
      <c r="B815" s="28"/>
      <c r="C815" s="28"/>
      <c r="D815" s="28"/>
      <c r="E815" s="39"/>
      <c r="F815" s="28"/>
      <c r="G815" s="28"/>
      <c r="H815" s="28"/>
      <c r="I815" s="40"/>
      <c r="J815" s="56"/>
      <c r="K815" s="57"/>
      <c r="L815" s="58"/>
    </row>
    <row r="816" spans="2:12" ht="96.75" customHeight="1">
      <c r="B816" s="28"/>
      <c r="C816" s="28"/>
      <c r="D816" s="28"/>
      <c r="E816" s="39"/>
      <c r="F816" s="28"/>
      <c r="G816" s="28"/>
      <c r="H816" s="28"/>
      <c r="I816" s="40"/>
      <c r="J816" s="56"/>
      <c r="K816" s="57"/>
      <c r="L816" s="58"/>
    </row>
    <row r="817" spans="2:12" ht="96.75" customHeight="1">
      <c r="B817" s="28"/>
      <c r="C817" s="28"/>
      <c r="D817" s="28"/>
      <c r="E817" s="39"/>
      <c r="F817" s="28"/>
      <c r="G817" s="28"/>
      <c r="H817" s="28"/>
      <c r="I817" s="40"/>
      <c r="J817" s="56"/>
      <c r="K817" s="57"/>
      <c r="L817" s="58"/>
    </row>
    <row r="818" spans="2:12" ht="96.75" customHeight="1">
      <c r="B818" s="28"/>
      <c r="C818" s="28"/>
      <c r="D818" s="28"/>
      <c r="E818" s="39"/>
      <c r="F818" s="28"/>
      <c r="G818" s="28"/>
      <c r="H818" s="28"/>
      <c r="I818" s="40"/>
      <c r="J818" s="56"/>
      <c r="K818" s="57"/>
      <c r="L818" s="58"/>
    </row>
    <row r="819" spans="2:12" ht="96.75" customHeight="1">
      <c r="B819" s="28"/>
      <c r="C819" s="28"/>
      <c r="D819" s="28"/>
      <c r="E819" s="39"/>
      <c r="F819" s="28"/>
      <c r="G819" s="28"/>
      <c r="H819" s="28"/>
      <c r="I819" s="40"/>
      <c r="J819" s="56"/>
      <c r="K819" s="57"/>
      <c r="L819" s="58"/>
    </row>
    <row r="820" spans="2:12" ht="96.75" customHeight="1">
      <c r="B820" s="28"/>
      <c r="C820" s="28"/>
      <c r="D820" s="28"/>
      <c r="E820" s="39"/>
      <c r="F820" s="28"/>
      <c r="G820" s="28"/>
      <c r="H820" s="28"/>
      <c r="I820" s="40"/>
      <c r="J820" s="56"/>
      <c r="K820" s="57"/>
      <c r="L820" s="58"/>
    </row>
    <row r="821" spans="2:12" ht="96.75" customHeight="1">
      <c r="B821" s="28"/>
      <c r="C821" s="28"/>
      <c r="D821" s="28"/>
      <c r="E821" s="39"/>
      <c r="F821" s="28"/>
      <c r="G821" s="28"/>
      <c r="H821" s="28"/>
      <c r="I821" s="40"/>
      <c r="J821" s="56"/>
      <c r="K821" s="57"/>
      <c r="L821" s="58"/>
    </row>
    <row r="822" spans="2:12" ht="96.75" customHeight="1">
      <c r="B822" s="28"/>
      <c r="C822" s="28"/>
      <c r="D822" s="28"/>
      <c r="E822" s="39"/>
      <c r="F822" s="28"/>
      <c r="G822" s="28"/>
      <c r="H822" s="28"/>
      <c r="I822" s="40"/>
      <c r="J822" s="56"/>
      <c r="K822" s="57"/>
      <c r="L822" s="58"/>
    </row>
    <row r="823" spans="2:12" ht="96.75" customHeight="1">
      <c r="B823" s="28"/>
      <c r="C823" s="28"/>
      <c r="D823" s="28"/>
      <c r="E823" s="39"/>
      <c r="F823" s="28"/>
      <c r="G823" s="28"/>
      <c r="H823" s="28"/>
      <c r="I823" s="40"/>
      <c r="J823" s="56"/>
      <c r="K823" s="57"/>
      <c r="L823" s="58"/>
    </row>
    <row r="824" spans="2:12" ht="96.75" customHeight="1">
      <c r="B824" s="28"/>
      <c r="C824" s="28"/>
      <c r="D824" s="28"/>
      <c r="E824" s="39"/>
      <c r="F824" s="28"/>
      <c r="G824" s="28"/>
      <c r="H824" s="28"/>
      <c r="I824" s="40"/>
      <c r="J824" s="56"/>
      <c r="K824" s="57"/>
      <c r="L824" s="58"/>
    </row>
    <row r="825" spans="2:12" ht="96.75" customHeight="1">
      <c r="B825" s="28"/>
      <c r="C825" s="28"/>
      <c r="D825" s="28"/>
      <c r="E825" s="39"/>
      <c r="F825" s="28"/>
      <c r="G825" s="28"/>
      <c r="H825" s="28"/>
      <c r="I825" s="40"/>
      <c r="J825" s="56"/>
      <c r="K825" s="57"/>
      <c r="L825" s="58"/>
    </row>
    <row r="826" spans="2:12" ht="96.75" customHeight="1">
      <c r="B826" s="28"/>
      <c r="C826" s="28"/>
      <c r="D826" s="28"/>
      <c r="E826" s="39"/>
      <c r="F826" s="28"/>
      <c r="G826" s="28"/>
      <c r="H826" s="28"/>
      <c r="I826" s="40"/>
      <c r="J826" s="56"/>
      <c r="K826" s="57"/>
      <c r="L826" s="58"/>
    </row>
    <row r="827" spans="2:12" ht="96.75" customHeight="1">
      <c r="B827" s="28"/>
      <c r="C827" s="28"/>
      <c r="D827" s="28"/>
      <c r="E827" s="39"/>
      <c r="F827" s="28"/>
      <c r="G827" s="28"/>
      <c r="H827" s="28"/>
      <c r="I827" s="40"/>
      <c r="J827" s="56"/>
      <c r="K827" s="57"/>
      <c r="L827" s="58"/>
    </row>
    <row r="828" spans="2:12" ht="96.75" customHeight="1">
      <c r="B828" s="28"/>
      <c r="C828" s="28"/>
      <c r="D828" s="28"/>
      <c r="E828" s="39"/>
      <c r="F828" s="28"/>
      <c r="G828" s="28"/>
      <c r="H828" s="28"/>
      <c r="I828" s="40"/>
      <c r="J828" s="56"/>
      <c r="K828" s="57"/>
      <c r="L828" s="58"/>
    </row>
    <row r="829" spans="2:12" ht="96.75" customHeight="1">
      <c r="B829" s="28"/>
      <c r="C829" s="28"/>
      <c r="D829" s="28"/>
      <c r="E829" s="39"/>
      <c r="F829" s="28"/>
      <c r="G829" s="28"/>
      <c r="H829" s="28"/>
      <c r="I829" s="40"/>
      <c r="J829" s="56"/>
      <c r="K829" s="57"/>
      <c r="L829" s="58"/>
    </row>
    <row r="830" spans="2:12" ht="96.75" customHeight="1">
      <c r="B830" s="28"/>
      <c r="C830" s="28"/>
      <c r="D830" s="28"/>
      <c r="E830" s="39"/>
      <c r="F830" s="28"/>
      <c r="G830" s="28"/>
      <c r="H830" s="28"/>
      <c r="I830" s="40"/>
      <c r="J830" s="56"/>
      <c r="K830" s="57"/>
      <c r="L830" s="58"/>
    </row>
    <row r="831" spans="2:12" ht="96.75" customHeight="1">
      <c r="B831" s="28"/>
      <c r="C831" s="28"/>
      <c r="D831" s="28"/>
      <c r="E831" s="39"/>
      <c r="F831" s="28"/>
      <c r="G831" s="28"/>
      <c r="H831" s="28"/>
      <c r="I831" s="40"/>
      <c r="J831" s="56"/>
      <c r="K831" s="57"/>
      <c r="L831" s="58"/>
    </row>
    <row r="832" spans="2:12" ht="96.75" customHeight="1">
      <c r="B832" s="28"/>
      <c r="C832" s="28"/>
      <c r="D832" s="28"/>
      <c r="E832" s="39"/>
      <c r="F832" s="28"/>
      <c r="G832" s="28"/>
      <c r="H832" s="28"/>
      <c r="I832" s="40"/>
      <c r="J832" s="56"/>
      <c r="K832" s="57"/>
      <c r="L832" s="58"/>
    </row>
    <row r="833" spans="2:12" ht="96.75" customHeight="1">
      <c r="B833" s="28"/>
      <c r="C833" s="28"/>
      <c r="D833" s="28"/>
      <c r="E833" s="39"/>
      <c r="F833" s="28"/>
      <c r="G833" s="28"/>
      <c r="H833" s="28"/>
      <c r="I833" s="40"/>
      <c r="J833" s="56"/>
      <c r="K833" s="57"/>
      <c r="L833" s="58"/>
    </row>
    <row r="834" spans="2:12" ht="96.75" customHeight="1">
      <c r="B834" s="28"/>
      <c r="C834" s="28"/>
      <c r="D834" s="28"/>
      <c r="E834" s="39"/>
      <c r="F834" s="28"/>
      <c r="G834" s="28"/>
      <c r="H834" s="28"/>
      <c r="I834" s="40"/>
      <c r="J834" s="56"/>
      <c r="K834" s="57"/>
      <c r="L834" s="58"/>
    </row>
    <row r="835" spans="2:12" ht="96.75" customHeight="1">
      <c r="B835" s="28"/>
      <c r="C835" s="28"/>
      <c r="D835" s="28"/>
      <c r="E835" s="39"/>
      <c r="F835" s="28"/>
      <c r="G835" s="28"/>
      <c r="H835" s="28"/>
      <c r="I835" s="40"/>
      <c r="J835" s="56"/>
      <c r="K835" s="57"/>
      <c r="L835" s="58"/>
    </row>
    <row r="836" spans="2:12" ht="96.75" customHeight="1">
      <c r="B836" s="28"/>
      <c r="C836" s="28"/>
      <c r="D836" s="28"/>
      <c r="E836" s="39"/>
      <c r="F836" s="28"/>
      <c r="G836" s="28"/>
      <c r="H836" s="28"/>
      <c r="I836" s="40"/>
      <c r="J836" s="56"/>
      <c r="K836" s="57"/>
      <c r="L836" s="58"/>
    </row>
    <row r="837" spans="2:12" ht="96.75" customHeight="1">
      <c r="B837" s="28"/>
      <c r="C837" s="28"/>
      <c r="D837" s="28"/>
      <c r="E837" s="39"/>
      <c r="F837" s="28"/>
      <c r="G837" s="28"/>
      <c r="H837" s="28"/>
      <c r="I837" s="40"/>
      <c r="J837" s="56"/>
      <c r="K837" s="57"/>
      <c r="L837" s="58"/>
    </row>
    <row r="838" spans="2:12" ht="96.75" customHeight="1">
      <c r="B838" s="28"/>
      <c r="C838" s="28"/>
      <c r="D838" s="28"/>
      <c r="E838" s="39"/>
      <c r="F838" s="28"/>
      <c r="G838" s="28"/>
      <c r="H838" s="28"/>
      <c r="I838" s="40"/>
      <c r="J838" s="56"/>
      <c r="K838" s="57"/>
      <c r="L838" s="58"/>
    </row>
    <row r="839" spans="2:12" ht="96.75" customHeight="1">
      <c r="B839" s="28"/>
      <c r="C839" s="28"/>
      <c r="D839" s="28"/>
      <c r="E839" s="39"/>
      <c r="F839" s="28"/>
      <c r="G839" s="28"/>
      <c r="H839" s="28"/>
      <c r="I839" s="40"/>
      <c r="J839" s="56"/>
      <c r="K839" s="57"/>
      <c r="L839" s="58"/>
    </row>
    <row r="840" spans="2:12" ht="96.75" customHeight="1">
      <c r="B840" s="28"/>
      <c r="C840" s="28"/>
      <c r="D840" s="28"/>
      <c r="E840" s="39"/>
      <c r="F840" s="28"/>
      <c r="G840" s="28"/>
      <c r="H840" s="28"/>
      <c r="I840" s="40"/>
      <c r="J840" s="56"/>
      <c r="K840" s="57"/>
      <c r="L840" s="58"/>
    </row>
    <row r="841" spans="2:12" ht="96.75" customHeight="1">
      <c r="B841" s="28"/>
      <c r="C841" s="28"/>
      <c r="D841" s="28"/>
      <c r="E841" s="39"/>
      <c r="F841" s="28"/>
      <c r="G841" s="28"/>
      <c r="H841" s="28"/>
      <c r="I841" s="40"/>
      <c r="J841" s="56"/>
      <c r="K841" s="57"/>
      <c r="L841" s="58"/>
    </row>
    <row r="842" spans="2:12" ht="96.75" customHeight="1">
      <c r="B842" s="28"/>
      <c r="C842" s="28"/>
      <c r="D842" s="28"/>
      <c r="E842" s="39"/>
      <c r="F842" s="28"/>
      <c r="G842" s="28"/>
      <c r="H842" s="28"/>
      <c r="I842" s="40"/>
      <c r="J842" s="56"/>
      <c r="K842" s="57"/>
      <c r="L842" s="58"/>
    </row>
    <row r="843" spans="2:12" ht="96.75" customHeight="1">
      <c r="B843" s="28"/>
      <c r="C843" s="28"/>
      <c r="D843" s="28"/>
      <c r="E843" s="39"/>
      <c r="F843" s="28"/>
      <c r="G843" s="28"/>
      <c r="H843" s="28"/>
      <c r="I843" s="40"/>
      <c r="J843" s="56"/>
      <c r="K843" s="57"/>
      <c r="L843" s="58"/>
    </row>
    <row r="844" spans="2:12" ht="96.75" customHeight="1">
      <c r="B844" s="28"/>
      <c r="C844" s="28"/>
      <c r="D844" s="28"/>
      <c r="E844" s="39"/>
      <c r="F844" s="28"/>
      <c r="G844" s="28"/>
      <c r="H844" s="28"/>
      <c r="I844" s="40"/>
      <c r="J844" s="56"/>
      <c r="K844" s="57"/>
      <c r="L844" s="58"/>
    </row>
    <row r="845" spans="2:12" ht="96.75" customHeight="1">
      <c r="B845" s="28"/>
      <c r="C845" s="28"/>
      <c r="D845" s="28"/>
      <c r="E845" s="39"/>
      <c r="F845" s="28"/>
      <c r="G845" s="28"/>
      <c r="H845" s="28"/>
      <c r="I845" s="40"/>
      <c r="J845" s="56"/>
      <c r="K845" s="57"/>
      <c r="L845" s="58"/>
    </row>
    <row r="846" spans="2:12" ht="96.75" customHeight="1">
      <c r="B846" s="28"/>
      <c r="C846" s="28"/>
      <c r="D846" s="28"/>
      <c r="E846" s="39"/>
      <c r="F846" s="28"/>
      <c r="G846" s="28"/>
      <c r="H846" s="28"/>
      <c r="I846" s="40"/>
      <c r="J846" s="56"/>
      <c r="K846" s="57"/>
      <c r="L846" s="58"/>
    </row>
    <row r="847" spans="2:12" ht="96.75" customHeight="1">
      <c r="B847" s="28"/>
      <c r="C847" s="28"/>
      <c r="D847" s="28"/>
      <c r="E847" s="39"/>
      <c r="F847" s="28"/>
      <c r="G847" s="28"/>
      <c r="H847" s="28"/>
      <c r="I847" s="40"/>
      <c r="J847" s="56"/>
      <c r="K847" s="57"/>
      <c r="L847" s="58"/>
    </row>
    <row r="848" spans="2:12" ht="96.75" customHeight="1">
      <c r="B848" s="28"/>
      <c r="C848" s="28"/>
      <c r="D848" s="28"/>
      <c r="E848" s="39"/>
      <c r="F848" s="28"/>
      <c r="G848" s="28"/>
      <c r="H848" s="28"/>
      <c r="I848" s="40"/>
      <c r="J848" s="56"/>
      <c r="K848" s="57"/>
      <c r="L848" s="58"/>
    </row>
    <row r="849" spans="2:12" ht="96.75" customHeight="1">
      <c r="B849" s="28"/>
      <c r="C849" s="28"/>
      <c r="D849" s="28"/>
      <c r="E849" s="39"/>
      <c r="F849" s="28"/>
      <c r="G849" s="28"/>
      <c r="H849" s="28"/>
      <c r="I849" s="40"/>
      <c r="J849" s="56"/>
      <c r="K849" s="57"/>
      <c r="L849" s="58"/>
    </row>
    <row r="850" spans="2:12" ht="96.75" customHeight="1">
      <c r="B850" s="28"/>
      <c r="C850" s="28"/>
      <c r="D850" s="28"/>
      <c r="E850" s="39"/>
      <c r="F850" s="28"/>
      <c r="G850" s="28"/>
      <c r="H850" s="28"/>
      <c r="I850" s="40"/>
      <c r="J850" s="56"/>
      <c r="K850" s="57"/>
      <c r="L850" s="58"/>
    </row>
    <row r="851" spans="2:12" ht="96.75" customHeight="1">
      <c r="B851" s="28"/>
      <c r="C851" s="28"/>
      <c r="D851" s="28"/>
      <c r="E851" s="39"/>
      <c r="F851" s="28"/>
      <c r="G851" s="28"/>
      <c r="H851" s="28"/>
      <c r="I851" s="40"/>
      <c r="J851" s="56"/>
      <c r="K851" s="57"/>
      <c r="L851" s="58"/>
    </row>
    <row r="852" spans="2:12" ht="96.75" customHeight="1">
      <c r="B852" s="28"/>
      <c r="C852" s="28"/>
      <c r="D852" s="28"/>
      <c r="E852" s="39"/>
      <c r="F852" s="28"/>
      <c r="G852" s="28"/>
      <c r="H852" s="28"/>
      <c r="I852" s="40"/>
      <c r="J852" s="56"/>
      <c r="K852" s="57"/>
      <c r="L852" s="58"/>
    </row>
    <row r="853" spans="2:12" ht="96.75" customHeight="1">
      <c r="B853" s="28"/>
      <c r="C853" s="28"/>
      <c r="D853" s="28"/>
      <c r="E853" s="39"/>
      <c r="F853" s="28"/>
      <c r="G853" s="28"/>
      <c r="H853" s="28"/>
      <c r="I853" s="40"/>
      <c r="J853" s="56"/>
      <c r="K853" s="57"/>
      <c r="L853" s="58"/>
    </row>
    <row r="854" spans="2:12" ht="96.75" customHeight="1">
      <c r="B854" s="28"/>
      <c r="C854" s="28"/>
      <c r="D854" s="28"/>
      <c r="E854" s="39"/>
      <c r="F854" s="28"/>
      <c r="G854" s="28"/>
      <c r="H854" s="28"/>
      <c r="I854" s="40"/>
      <c r="J854" s="56"/>
      <c r="K854" s="57"/>
      <c r="L854" s="58"/>
    </row>
    <row r="855" spans="2:12" ht="96.75" customHeight="1">
      <c r="B855" s="28"/>
      <c r="C855" s="28"/>
      <c r="D855" s="28"/>
      <c r="E855" s="39"/>
      <c r="F855" s="28"/>
      <c r="G855" s="28"/>
      <c r="H855" s="28"/>
      <c r="I855" s="40"/>
      <c r="J855" s="56"/>
      <c r="K855" s="57"/>
      <c r="L855" s="58"/>
    </row>
    <row r="856" spans="2:12" ht="96.75" customHeight="1">
      <c r="B856" s="28"/>
      <c r="C856" s="28"/>
      <c r="D856" s="28"/>
      <c r="E856" s="39"/>
      <c r="F856" s="28"/>
      <c r="G856" s="28"/>
      <c r="H856" s="28"/>
      <c r="I856" s="40"/>
      <c r="J856" s="56"/>
      <c r="K856" s="57"/>
      <c r="L856" s="58"/>
    </row>
    <row r="857" spans="2:12" ht="96.75" customHeight="1">
      <c r="B857" s="28"/>
      <c r="C857" s="28"/>
      <c r="D857" s="28"/>
      <c r="E857" s="39"/>
      <c r="F857" s="28"/>
      <c r="G857" s="28"/>
      <c r="H857" s="28"/>
      <c r="I857" s="40"/>
      <c r="J857" s="56"/>
      <c r="K857" s="57"/>
      <c r="L857" s="58"/>
    </row>
    <row r="858" spans="2:12" ht="96.75" customHeight="1">
      <c r="B858" s="28"/>
      <c r="C858" s="28"/>
      <c r="D858" s="28"/>
      <c r="E858" s="39"/>
      <c r="F858" s="28"/>
      <c r="G858" s="28"/>
      <c r="H858" s="28"/>
      <c r="I858" s="40"/>
      <c r="J858" s="56"/>
      <c r="K858" s="57"/>
      <c r="L858" s="58"/>
    </row>
    <row r="859" spans="2:12" ht="96.75" customHeight="1">
      <c r="B859" s="28"/>
      <c r="C859" s="28"/>
      <c r="D859" s="28"/>
      <c r="E859" s="39"/>
      <c r="F859" s="28"/>
      <c r="G859" s="28"/>
      <c r="H859" s="28"/>
      <c r="I859" s="40"/>
      <c r="J859" s="56"/>
      <c r="K859" s="57"/>
      <c r="L859" s="58"/>
    </row>
    <row r="860" spans="2:12" ht="96.75" customHeight="1">
      <c r="B860" s="28"/>
      <c r="C860" s="28"/>
      <c r="D860" s="28"/>
      <c r="E860" s="39"/>
      <c r="F860" s="28"/>
      <c r="G860" s="28"/>
      <c r="H860" s="28"/>
      <c r="I860" s="40"/>
      <c r="J860" s="56"/>
      <c r="K860" s="57"/>
      <c r="L860" s="58"/>
    </row>
    <row r="861" spans="2:12" ht="96.75" customHeight="1">
      <c r="B861" s="28"/>
      <c r="C861" s="28"/>
      <c r="D861" s="28"/>
      <c r="E861" s="39"/>
      <c r="F861" s="28"/>
      <c r="G861" s="28"/>
      <c r="H861" s="28"/>
      <c r="I861" s="40"/>
      <c r="J861" s="56"/>
      <c r="K861" s="57"/>
      <c r="L861" s="58"/>
    </row>
    <row r="862" spans="2:12" ht="96.75" customHeight="1">
      <c r="B862" s="28"/>
      <c r="C862" s="28"/>
      <c r="D862" s="28"/>
      <c r="E862" s="39"/>
      <c r="F862" s="28"/>
      <c r="G862" s="28"/>
      <c r="H862" s="28"/>
      <c r="I862" s="40"/>
      <c r="J862" s="56"/>
      <c r="K862" s="57"/>
      <c r="L862" s="58"/>
    </row>
    <row r="863" spans="2:12" ht="96.75" customHeight="1">
      <c r="B863" s="28"/>
      <c r="C863" s="28"/>
      <c r="D863" s="28"/>
      <c r="E863" s="39"/>
      <c r="F863" s="28"/>
      <c r="G863" s="28"/>
      <c r="H863" s="28"/>
      <c r="I863" s="40"/>
      <c r="J863" s="56"/>
      <c r="K863" s="57"/>
      <c r="L863" s="58"/>
    </row>
    <row r="864" spans="2:12" ht="96.75" customHeight="1">
      <c r="B864" s="28"/>
      <c r="C864" s="28"/>
      <c r="D864" s="28"/>
      <c r="E864" s="39"/>
      <c r="F864" s="28"/>
      <c r="G864" s="28"/>
      <c r="H864" s="28"/>
      <c r="I864" s="40"/>
      <c r="J864" s="56"/>
      <c r="K864" s="57"/>
      <c r="L864" s="58"/>
    </row>
    <row r="865" spans="2:12" ht="96.75" customHeight="1">
      <c r="B865" s="28"/>
      <c r="C865" s="28"/>
      <c r="D865" s="28"/>
      <c r="E865" s="39"/>
      <c r="F865" s="28"/>
      <c r="G865" s="28"/>
      <c r="H865" s="28"/>
      <c r="I865" s="40"/>
      <c r="J865" s="56"/>
      <c r="K865" s="57"/>
      <c r="L865" s="58"/>
    </row>
    <row r="866" spans="2:12" ht="96.75" customHeight="1">
      <c r="B866" s="28"/>
      <c r="C866" s="28"/>
      <c r="D866" s="28"/>
      <c r="E866" s="39"/>
      <c r="F866" s="28"/>
      <c r="G866" s="28"/>
      <c r="H866" s="28"/>
      <c r="I866" s="40"/>
      <c r="J866" s="56"/>
      <c r="K866" s="57"/>
      <c r="L866" s="58"/>
    </row>
    <row r="867" spans="2:12" ht="96.75" customHeight="1">
      <c r="B867" s="28"/>
      <c r="C867" s="28"/>
      <c r="D867" s="28"/>
      <c r="E867" s="39"/>
      <c r="F867" s="28"/>
      <c r="G867" s="28"/>
      <c r="H867" s="28"/>
      <c r="I867" s="40"/>
      <c r="J867" s="56"/>
      <c r="K867" s="57"/>
      <c r="L867" s="58"/>
    </row>
    <row r="868" spans="2:12" ht="96.75" customHeight="1">
      <c r="B868" s="28"/>
      <c r="C868" s="28"/>
      <c r="D868" s="28"/>
      <c r="E868" s="39"/>
      <c r="F868" s="28"/>
      <c r="G868" s="28"/>
      <c r="H868" s="28"/>
      <c r="I868" s="40"/>
      <c r="J868" s="56"/>
      <c r="K868" s="57"/>
      <c r="L868" s="58"/>
    </row>
    <row r="869" spans="2:12" ht="96.75" customHeight="1">
      <c r="B869" s="28"/>
      <c r="C869" s="28"/>
      <c r="D869" s="28"/>
      <c r="E869" s="39"/>
      <c r="F869" s="28"/>
      <c r="G869" s="28"/>
      <c r="H869" s="28"/>
      <c r="I869" s="40"/>
      <c r="J869" s="56"/>
      <c r="K869" s="57"/>
      <c r="L869" s="58"/>
    </row>
    <row r="870" spans="2:12" ht="96.75" customHeight="1">
      <c r="B870" s="28"/>
      <c r="C870" s="28"/>
      <c r="D870" s="28"/>
      <c r="E870" s="39"/>
      <c r="F870" s="28"/>
      <c r="G870" s="28"/>
      <c r="H870" s="28"/>
      <c r="I870" s="40"/>
      <c r="J870" s="56"/>
      <c r="K870" s="57"/>
      <c r="L870" s="58"/>
    </row>
    <row r="871" spans="2:12" ht="96.75" customHeight="1">
      <c r="B871" s="28"/>
      <c r="C871" s="28"/>
      <c r="D871" s="28"/>
      <c r="E871" s="39"/>
      <c r="F871" s="28"/>
      <c r="G871" s="28"/>
      <c r="H871" s="28"/>
      <c r="I871" s="40"/>
      <c r="J871" s="56"/>
      <c r="K871" s="57"/>
      <c r="L871" s="58"/>
    </row>
    <row r="872" spans="2:12" ht="96.75" customHeight="1">
      <c r="B872" s="28"/>
      <c r="C872" s="28"/>
      <c r="D872" s="28"/>
      <c r="E872" s="39"/>
      <c r="F872" s="28"/>
      <c r="G872" s="28"/>
      <c r="H872" s="28"/>
      <c r="I872" s="40"/>
      <c r="J872" s="56"/>
      <c r="K872" s="57"/>
      <c r="L872" s="58"/>
    </row>
    <row r="873" spans="2:12" ht="96.75" customHeight="1">
      <c r="B873" s="28"/>
      <c r="C873" s="28"/>
      <c r="D873" s="28"/>
      <c r="E873" s="39"/>
      <c r="F873" s="28"/>
      <c r="G873" s="28"/>
      <c r="H873" s="28"/>
      <c r="I873" s="40"/>
      <c r="J873" s="56"/>
      <c r="K873" s="57"/>
      <c r="L873" s="58"/>
    </row>
    <row r="874" spans="2:12" ht="96.75" customHeight="1">
      <c r="B874" s="28"/>
      <c r="C874" s="28"/>
      <c r="D874" s="28"/>
      <c r="E874" s="39"/>
      <c r="F874" s="28"/>
      <c r="G874" s="28"/>
      <c r="H874" s="28"/>
      <c r="I874" s="40"/>
      <c r="J874" s="56"/>
      <c r="K874" s="57"/>
      <c r="L874" s="58"/>
    </row>
    <row r="875" spans="2:12" ht="96.75" customHeight="1">
      <c r="B875" s="28"/>
      <c r="C875" s="28"/>
      <c r="D875" s="28"/>
      <c r="E875" s="39"/>
      <c r="F875" s="28"/>
      <c r="G875" s="28"/>
      <c r="H875" s="28"/>
      <c r="I875" s="40"/>
      <c r="J875" s="56"/>
      <c r="K875" s="57"/>
      <c r="L875" s="58"/>
    </row>
    <row r="876" spans="2:12" ht="96.75" customHeight="1">
      <c r="B876" s="28"/>
      <c r="C876" s="28"/>
      <c r="D876" s="28"/>
      <c r="E876" s="39"/>
      <c r="F876" s="28"/>
      <c r="G876" s="28"/>
      <c r="H876" s="28"/>
      <c r="I876" s="40"/>
      <c r="J876" s="56"/>
      <c r="K876" s="57"/>
      <c r="L876" s="58"/>
    </row>
    <row r="877" spans="2:12" ht="96.75" customHeight="1">
      <c r="B877" s="28"/>
      <c r="C877" s="28"/>
      <c r="D877" s="28"/>
      <c r="E877" s="39"/>
      <c r="F877" s="28"/>
      <c r="G877" s="28"/>
      <c r="H877" s="28"/>
      <c r="I877" s="40"/>
      <c r="J877" s="56"/>
      <c r="K877" s="57"/>
      <c r="L877" s="58"/>
    </row>
    <row r="878" spans="2:12" ht="96.75" customHeight="1">
      <c r="B878" s="28"/>
      <c r="C878" s="28"/>
      <c r="D878" s="28"/>
      <c r="E878" s="39"/>
      <c r="F878" s="28"/>
      <c r="G878" s="28"/>
      <c r="H878" s="28"/>
      <c r="I878" s="40"/>
      <c r="J878" s="56"/>
      <c r="K878" s="57"/>
      <c r="L878" s="58"/>
    </row>
    <row r="879" spans="2:12" ht="96.75" customHeight="1">
      <c r="B879" s="28"/>
      <c r="C879" s="28"/>
      <c r="D879" s="28"/>
      <c r="E879" s="39"/>
      <c r="F879" s="28"/>
      <c r="G879" s="28"/>
      <c r="H879" s="28"/>
      <c r="I879" s="40"/>
      <c r="J879" s="56"/>
      <c r="K879" s="57"/>
      <c r="L879" s="58"/>
    </row>
    <row r="880" spans="2:12" ht="96.75" customHeight="1">
      <c r="B880" s="28"/>
      <c r="C880" s="28"/>
      <c r="D880" s="28"/>
      <c r="E880" s="39"/>
      <c r="F880" s="28"/>
      <c r="G880" s="28"/>
      <c r="H880" s="28"/>
      <c r="I880" s="40"/>
      <c r="J880" s="56"/>
      <c r="K880" s="57"/>
      <c r="L880" s="58"/>
    </row>
    <row r="881" spans="2:12" ht="96.75" customHeight="1">
      <c r="B881" s="28"/>
      <c r="C881" s="28"/>
      <c r="D881" s="28"/>
      <c r="E881" s="39"/>
      <c r="F881" s="28"/>
      <c r="G881" s="28"/>
      <c r="H881" s="28"/>
      <c r="I881" s="40"/>
      <c r="J881" s="56"/>
      <c r="K881" s="57"/>
      <c r="L881" s="58"/>
    </row>
    <row r="882" spans="2:12" ht="96.75" customHeight="1">
      <c r="B882" s="28"/>
      <c r="C882" s="28"/>
      <c r="D882" s="28"/>
      <c r="E882" s="39"/>
      <c r="F882" s="28"/>
      <c r="G882" s="28"/>
      <c r="H882" s="28"/>
      <c r="I882" s="40"/>
      <c r="J882" s="56"/>
      <c r="K882" s="57"/>
      <c r="L882" s="58"/>
    </row>
    <row r="883" spans="2:12" ht="96.75" customHeight="1">
      <c r="B883" s="28"/>
      <c r="C883" s="28"/>
      <c r="D883" s="28"/>
      <c r="E883" s="39"/>
      <c r="F883" s="28"/>
      <c r="G883" s="28"/>
      <c r="H883" s="28"/>
      <c r="I883" s="40"/>
      <c r="J883" s="56"/>
      <c r="K883" s="57"/>
      <c r="L883" s="58"/>
    </row>
    <row r="884" spans="2:12" ht="96.75" customHeight="1">
      <c r="B884" s="28"/>
      <c r="C884" s="28"/>
      <c r="D884" s="28"/>
      <c r="E884" s="39"/>
      <c r="F884" s="28"/>
      <c r="G884" s="28"/>
      <c r="H884" s="28"/>
      <c r="I884" s="40"/>
      <c r="J884" s="56"/>
      <c r="K884" s="57"/>
      <c r="L884" s="58"/>
    </row>
    <row r="885" spans="2:12" ht="96.75" customHeight="1">
      <c r="B885" s="28"/>
      <c r="C885" s="28"/>
      <c r="D885" s="28"/>
      <c r="E885" s="39"/>
      <c r="F885" s="28"/>
      <c r="G885" s="28"/>
      <c r="H885" s="28"/>
      <c r="I885" s="40"/>
      <c r="J885" s="56"/>
      <c r="K885" s="57"/>
      <c r="L885" s="58"/>
    </row>
    <row r="886" spans="2:12" ht="96.75" customHeight="1">
      <c r="B886" s="28"/>
      <c r="C886" s="28"/>
      <c r="D886" s="28"/>
      <c r="E886" s="39"/>
      <c r="F886" s="28"/>
      <c r="G886" s="28"/>
      <c r="H886" s="28"/>
      <c r="I886" s="40"/>
      <c r="J886" s="56"/>
      <c r="K886" s="57"/>
      <c r="L886" s="58"/>
    </row>
    <row r="887" spans="2:12" ht="96.75" customHeight="1">
      <c r="B887" s="28"/>
      <c r="C887" s="28"/>
      <c r="D887" s="28"/>
      <c r="E887" s="39"/>
      <c r="F887" s="28"/>
      <c r="G887" s="28"/>
      <c r="H887" s="28"/>
      <c r="I887" s="40"/>
      <c r="J887" s="56"/>
      <c r="K887" s="57"/>
      <c r="L887" s="58"/>
    </row>
    <row r="888" spans="2:12" ht="96.75" customHeight="1">
      <c r="B888" s="28"/>
      <c r="C888" s="28"/>
      <c r="D888" s="28"/>
      <c r="E888" s="39"/>
      <c r="F888" s="28"/>
      <c r="G888" s="28"/>
      <c r="H888" s="28"/>
      <c r="I888" s="40"/>
      <c r="J888" s="56"/>
      <c r="K888" s="57"/>
      <c r="L888" s="58"/>
    </row>
    <row r="889" spans="2:12" ht="96.75" customHeight="1">
      <c r="B889" s="28"/>
      <c r="C889" s="28"/>
      <c r="D889" s="28"/>
      <c r="E889" s="39"/>
      <c r="F889" s="28"/>
      <c r="G889" s="28"/>
      <c r="H889" s="28"/>
      <c r="I889" s="40"/>
      <c r="J889" s="56"/>
      <c r="K889" s="57"/>
      <c r="L889" s="58"/>
    </row>
    <row r="890" spans="2:12" ht="96.75" customHeight="1">
      <c r="B890" s="28"/>
      <c r="C890" s="28"/>
      <c r="D890" s="28"/>
      <c r="E890" s="39"/>
      <c r="F890" s="28"/>
      <c r="G890" s="28"/>
      <c r="H890" s="28"/>
      <c r="I890" s="40"/>
      <c r="J890" s="56"/>
      <c r="K890" s="57"/>
      <c r="L890" s="58"/>
    </row>
    <row r="891" spans="2:12" ht="96.75" customHeight="1">
      <c r="B891" s="28"/>
      <c r="C891" s="28"/>
      <c r="D891" s="28"/>
      <c r="E891" s="39"/>
      <c r="F891" s="28"/>
      <c r="G891" s="28"/>
      <c r="H891" s="28"/>
      <c r="I891" s="40"/>
      <c r="J891" s="56"/>
      <c r="K891" s="57"/>
      <c r="L891" s="58"/>
    </row>
    <row r="892" spans="2:12" ht="96.75" customHeight="1">
      <c r="B892" s="28"/>
      <c r="C892" s="28"/>
      <c r="D892" s="28"/>
      <c r="E892" s="39"/>
      <c r="F892" s="28"/>
      <c r="G892" s="28"/>
      <c r="H892" s="28"/>
      <c r="I892" s="40"/>
      <c r="J892" s="56"/>
      <c r="K892" s="57"/>
      <c r="L892" s="58"/>
    </row>
    <row r="893" spans="2:12" ht="96.75" customHeight="1">
      <c r="B893" s="28"/>
      <c r="C893" s="28"/>
      <c r="D893" s="28"/>
      <c r="E893" s="39"/>
      <c r="F893" s="28"/>
      <c r="G893" s="28"/>
      <c r="H893" s="28"/>
      <c r="I893" s="40"/>
      <c r="J893" s="56"/>
      <c r="K893" s="57"/>
      <c r="L893" s="58"/>
    </row>
    <row r="894" spans="2:12" ht="96.75" customHeight="1">
      <c r="B894" s="28"/>
      <c r="C894" s="28"/>
      <c r="D894" s="28"/>
      <c r="E894" s="39"/>
      <c r="F894" s="28"/>
      <c r="G894" s="28"/>
      <c r="H894" s="28"/>
      <c r="I894" s="40"/>
      <c r="J894" s="56"/>
      <c r="K894" s="57"/>
      <c r="L894" s="58"/>
    </row>
    <row r="895" spans="2:12" ht="96.75" customHeight="1">
      <c r="B895" s="28"/>
      <c r="C895" s="28"/>
      <c r="D895" s="28"/>
      <c r="E895" s="39"/>
      <c r="F895" s="28"/>
      <c r="G895" s="28"/>
      <c r="H895" s="28"/>
      <c r="I895" s="40"/>
      <c r="J895" s="56"/>
      <c r="K895" s="57"/>
      <c r="L895" s="58"/>
    </row>
    <row r="896" spans="2:12" ht="96.75" customHeight="1">
      <c r="B896" s="28"/>
      <c r="C896" s="28"/>
      <c r="D896" s="28"/>
      <c r="E896" s="39"/>
      <c r="F896" s="28"/>
      <c r="G896" s="28"/>
      <c r="H896" s="28"/>
      <c r="I896" s="40"/>
      <c r="J896" s="56"/>
      <c r="K896" s="57"/>
      <c r="L896" s="58"/>
    </row>
    <row r="897" spans="2:12" ht="96.75" customHeight="1">
      <c r="B897" s="28"/>
      <c r="C897" s="28"/>
      <c r="D897" s="28"/>
      <c r="E897" s="39"/>
      <c r="F897" s="28"/>
      <c r="G897" s="28"/>
      <c r="H897" s="28"/>
      <c r="I897" s="40"/>
      <c r="J897" s="56"/>
      <c r="K897" s="57"/>
      <c r="L897" s="58"/>
    </row>
    <row r="898" spans="2:12" ht="96.75" customHeight="1">
      <c r="B898" s="28"/>
      <c r="C898" s="28"/>
      <c r="D898" s="28"/>
      <c r="E898" s="39"/>
      <c r="F898" s="28"/>
      <c r="G898" s="28"/>
      <c r="H898" s="28"/>
      <c r="I898" s="40"/>
      <c r="J898" s="56"/>
      <c r="K898" s="57"/>
      <c r="L898" s="58"/>
    </row>
    <row r="899" spans="2:12" ht="96.75" customHeight="1">
      <c r="B899" s="28"/>
      <c r="C899" s="28"/>
      <c r="D899" s="28"/>
      <c r="E899" s="39"/>
      <c r="F899" s="28"/>
      <c r="G899" s="28"/>
      <c r="H899" s="28"/>
      <c r="I899" s="40"/>
      <c r="J899" s="56"/>
      <c r="K899" s="57"/>
      <c r="L899" s="58"/>
    </row>
    <row r="900" spans="2:12" ht="96.75" customHeight="1">
      <c r="B900" s="28"/>
      <c r="C900" s="28"/>
      <c r="D900" s="28"/>
      <c r="E900" s="39"/>
      <c r="F900" s="28"/>
      <c r="G900" s="28"/>
      <c r="H900" s="28"/>
      <c r="I900" s="40"/>
      <c r="J900" s="56"/>
      <c r="K900" s="57"/>
      <c r="L900" s="58"/>
    </row>
    <row r="901" spans="2:12" ht="96.75" customHeight="1">
      <c r="B901" s="28"/>
      <c r="C901" s="28"/>
      <c r="D901" s="28"/>
      <c r="E901" s="39"/>
      <c r="F901" s="28"/>
      <c r="G901" s="28"/>
      <c r="H901" s="28"/>
      <c r="I901" s="40"/>
      <c r="J901" s="56"/>
      <c r="K901" s="57"/>
      <c r="L901" s="58"/>
    </row>
    <row r="902" spans="2:12" ht="96.75" customHeight="1">
      <c r="B902" s="28"/>
      <c r="C902" s="28"/>
      <c r="D902" s="28"/>
      <c r="E902" s="39"/>
      <c r="F902" s="28"/>
      <c r="G902" s="28"/>
      <c r="H902" s="28"/>
      <c r="I902" s="40"/>
      <c r="J902" s="56"/>
      <c r="K902" s="57"/>
      <c r="L902" s="58"/>
    </row>
    <row r="903" spans="2:12" ht="96.75" customHeight="1">
      <c r="B903" s="28"/>
      <c r="C903" s="28"/>
      <c r="D903" s="28"/>
      <c r="E903" s="39"/>
      <c r="F903" s="28"/>
      <c r="G903" s="28"/>
      <c r="H903" s="28"/>
      <c r="I903" s="40"/>
      <c r="J903" s="56"/>
      <c r="K903" s="57"/>
      <c r="L903" s="58"/>
    </row>
    <row r="904" spans="2:12" ht="96.75" customHeight="1">
      <c r="B904" s="28"/>
      <c r="C904" s="28"/>
      <c r="D904" s="28"/>
      <c r="E904" s="39"/>
      <c r="F904" s="28"/>
      <c r="G904" s="28"/>
      <c r="H904" s="28"/>
      <c r="I904" s="40"/>
      <c r="J904" s="56"/>
      <c r="K904" s="57"/>
      <c r="L904" s="58"/>
    </row>
    <row r="905" spans="2:12" ht="96.75" customHeight="1">
      <c r="B905" s="28"/>
      <c r="C905" s="28"/>
      <c r="D905" s="28"/>
      <c r="E905" s="39"/>
      <c r="F905" s="28"/>
      <c r="G905" s="28"/>
      <c r="H905" s="28"/>
      <c r="I905" s="40"/>
      <c r="J905" s="56"/>
      <c r="K905" s="57"/>
      <c r="L905" s="58"/>
    </row>
    <row r="906" spans="2:12" ht="96.75" customHeight="1">
      <c r="B906" s="28"/>
      <c r="C906" s="28"/>
      <c r="D906" s="28"/>
      <c r="E906" s="39"/>
      <c r="F906" s="28"/>
      <c r="G906" s="28"/>
      <c r="H906" s="28"/>
      <c r="I906" s="40"/>
      <c r="J906" s="56"/>
      <c r="K906" s="57"/>
      <c r="L906" s="58"/>
    </row>
    <row r="907" spans="2:12" ht="96.75" customHeight="1">
      <c r="B907" s="28"/>
      <c r="C907" s="28"/>
      <c r="D907" s="28"/>
      <c r="E907" s="39"/>
      <c r="F907" s="28"/>
      <c r="G907" s="28"/>
      <c r="H907" s="28"/>
      <c r="I907" s="40"/>
      <c r="J907" s="56"/>
      <c r="K907" s="57"/>
      <c r="L907" s="58"/>
    </row>
    <row r="908" spans="2:12" ht="96.75" customHeight="1">
      <c r="B908" s="28"/>
      <c r="C908" s="28"/>
      <c r="D908" s="28"/>
      <c r="E908" s="39"/>
      <c r="F908" s="28"/>
      <c r="G908" s="28"/>
      <c r="H908" s="28"/>
      <c r="I908" s="40"/>
      <c r="J908" s="56"/>
      <c r="K908" s="57"/>
      <c r="L908" s="58"/>
    </row>
    <row r="909" spans="2:12" ht="96.75" customHeight="1">
      <c r="B909" s="28"/>
      <c r="C909" s="28"/>
      <c r="D909" s="28"/>
      <c r="E909" s="39"/>
      <c r="F909" s="28"/>
      <c r="G909" s="28"/>
      <c r="H909" s="28"/>
      <c r="I909" s="40"/>
      <c r="J909" s="56"/>
      <c r="K909" s="57"/>
      <c r="L909" s="58"/>
    </row>
    <row r="910" spans="2:12" ht="96.75" customHeight="1">
      <c r="B910" s="28"/>
      <c r="C910" s="28"/>
      <c r="D910" s="28"/>
      <c r="E910" s="39"/>
      <c r="F910" s="28"/>
      <c r="G910" s="28"/>
      <c r="H910" s="28"/>
      <c r="I910" s="40"/>
      <c r="J910" s="56"/>
      <c r="K910" s="57"/>
      <c r="L910" s="58"/>
    </row>
    <row r="911" spans="2:12" ht="96.75" customHeight="1">
      <c r="B911" s="28"/>
      <c r="C911" s="28"/>
      <c r="D911" s="28"/>
      <c r="E911" s="39"/>
      <c r="F911" s="28"/>
      <c r="G911" s="28"/>
      <c r="H911" s="28"/>
      <c r="I911" s="40"/>
      <c r="J911" s="56"/>
      <c r="K911" s="57"/>
      <c r="L911" s="58"/>
    </row>
    <row r="912" spans="2:12" ht="96.75" customHeight="1">
      <c r="B912" s="28"/>
      <c r="C912" s="28"/>
      <c r="D912" s="28"/>
      <c r="E912" s="39"/>
      <c r="F912" s="28"/>
      <c r="G912" s="28"/>
      <c r="H912" s="28"/>
      <c r="I912" s="40"/>
      <c r="J912" s="56"/>
      <c r="K912" s="57"/>
      <c r="L912" s="58"/>
    </row>
    <row r="913" spans="2:12" ht="96.75" customHeight="1">
      <c r="B913" s="28"/>
      <c r="C913" s="28"/>
      <c r="D913" s="28"/>
      <c r="E913" s="39"/>
      <c r="F913" s="28"/>
      <c r="G913" s="28"/>
      <c r="H913" s="28"/>
      <c r="I913" s="40"/>
      <c r="J913" s="56"/>
      <c r="K913" s="57"/>
      <c r="L913" s="58"/>
    </row>
    <row r="914" spans="2:12" ht="96.75" customHeight="1">
      <c r="B914" s="28"/>
      <c r="C914" s="28"/>
      <c r="D914" s="28"/>
      <c r="E914" s="39"/>
      <c r="F914" s="28"/>
      <c r="G914" s="28"/>
      <c r="H914" s="28"/>
      <c r="I914" s="40"/>
      <c r="J914" s="56"/>
      <c r="K914" s="57"/>
      <c r="L914" s="58"/>
    </row>
    <row r="915" spans="2:12" ht="96.75" customHeight="1">
      <c r="B915" s="28"/>
      <c r="C915" s="28"/>
      <c r="D915" s="28"/>
      <c r="E915" s="39"/>
      <c r="F915" s="28"/>
      <c r="G915" s="28"/>
      <c r="H915" s="28"/>
      <c r="I915" s="40"/>
      <c r="J915" s="56"/>
      <c r="K915" s="57"/>
      <c r="L915" s="58"/>
    </row>
    <row r="916" spans="2:12" ht="96.75" customHeight="1">
      <c r="B916" s="28"/>
      <c r="C916" s="28"/>
      <c r="D916" s="28"/>
      <c r="E916" s="39"/>
      <c r="F916" s="28"/>
      <c r="G916" s="28"/>
      <c r="H916" s="28"/>
      <c r="I916" s="40"/>
      <c r="J916" s="56"/>
      <c r="K916" s="57"/>
      <c r="L916" s="58"/>
    </row>
    <row r="917" spans="2:12" ht="96.75" customHeight="1">
      <c r="B917" s="28"/>
      <c r="C917" s="28"/>
      <c r="D917" s="28"/>
      <c r="E917" s="39"/>
      <c r="F917" s="28"/>
      <c r="G917" s="28"/>
      <c r="H917" s="28"/>
      <c r="I917" s="40"/>
      <c r="J917" s="56"/>
      <c r="K917" s="57"/>
      <c r="L917" s="58"/>
    </row>
    <row r="918" spans="2:12" ht="96.75" customHeight="1">
      <c r="B918" s="28"/>
      <c r="C918" s="28"/>
      <c r="D918" s="28"/>
      <c r="E918" s="39"/>
      <c r="F918" s="28"/>
      <c r="G918" s="28"/>
      <c r="H918" s="28"/>
      <c r="I918" s="40"/>
      <c r="J918" s="56"/>
      <c r="K918" s="57"/>
      <c r="L918" s="58"/>
    </row>
    <row r="919" spans="2:12" ht="96.75" customHeight="1">
      <c r="B919" s="28"/>
      <c r="C919" s="28"/>
      <c r="D919" s="28"/>
      <c r="E919" s="39"/>
      <c r="F919" s="28"/>
      <c r="G919" s="28"/>
      <c r="H919" s="28"/>
      <c r="I919" s="40"/>
      <c r="J919" s="56"/>
      <c r="K919" s="57"/>
      <c r="L919" s="58"/>
    </row>
    <row r="920" spans="2:12" ht="96.75" customHeight="1">
      <c r="B920" s="28"/>
      <c r="C920" s="28"/>
      <c r="D920" s="28"/>
      <c r="E920" s="39"/>
      <c r="F920" s="28"/>
      <c r="G920" s="28"/>
      <c r="H920" s="28"/>
      <c r="I920" s="40"/>
      <c r="J920" s="56"/>
      <c r="K920" s="57"/>
      <c r="L920" s="58"/>
    </row>
    <row r="921" spans="2:12" ht="96.75" customHeight="1">
      <c r="B921" s="28"/>
      <c r="C921" s="28"/>
      <c r="D921" s="28"/>
      <c r="E921" s="39"/>
      <c r="F921" s="28"/>
      <c r="G921" s="28"/>
      <c r="H921" s="28"/>
      <c r="I921" s="40"/>
      <c r="J921" s="56"/>
      <c r="K921" s="57"/>
      <c r="L921" s="58"/>
    </row>
    <row r="922" spans="2:12" ht="96.75" customHeight="1">
      <c r="B922" s="28"/>
      <c r="C922" s="28"/>
      <c r="D922" s="28"/>
      <c r="E922" s="39"/>
      <c r="F922" s="28"/>
      <c r="G922" s="28"/>
      <c r="H922" s="28"/>
      <c r="I922" s="40"/>
      <c r="J922" s="56"/>
      <c r="K922" s="57"/>
      <c r="L922" s="58"/>
    </row>
    <row r="923" spans="2:12" ht="96.75" customHeight="1">
      <c r="B923" s="28"/>
      <c r="C923" s="28"/>
      <c r="D923" s="28"/>
      <c r="E923" s="39"/>
      <c r="F923" s="28"/>
      <c r="G923" s="28"/>
      <c r="H923" s="28"/>
      <c r="I923" s="40"/>
      <c r="J923" s="56"/>
      <c r="K923" s="57"/>
      <c r="L923" s="58"/>
    </row>
    <row r="924" spans="2:12" ht="96.75" customHeight="1">
      <c r="B924" s="28"/>
      <c r="C924" s="28"/>
      <c r="D924" s="28"/>
      <c r="E924" s="39"/>
      <c r="F924" s="28"/>
      <c r="G924" s="28"/>
      <c r="H924" s="28"/>
      <c r="I924" s="40"/>
      <c r="J924" s="56"/>
      <c r="K924" s="57"/>
      <c r="L924" s="58"/>
    </row>
    <row r="925" spans="2:12" ht="96.75" customHeight="1">
      <c r="B925" s="28"/>
      <c r="C925" s="28"/>
      <c r="D925" s="28"/>
      <c r="E925" s="39"/>
      <c r="F925" s="28"/>
      <c r="G925" s="28"/>
      <c r="H925" s="28"/>
      <c r="I925" s="40"/>
      <c r="J925" s="56"/>
      <c r="K925" s="57"/>
      <c r="L925" s="58"/>
    </row>
    <row r="926" spans="2:12" ht="96.75" customHeight="1">
      <c r="B926" s="28"/>
      <c r="C926" s="28"/>
      <c r="D926" s="28"/>
      <c r="E926" s="39"/>
      <c r="F926" s="28"/>
      <c r="G926" s="28"/>
      <c r="H926" s="28"/>
      <c r="I926" s="40"/>
      <c r="J926" s="56"/>
      <c r="K926" s="57"/>
      <c r="L926" s="58"/>
    </row>
    <row r="927" spans="2:12" ht="96.75" customHeight="1">
      <c r="B927" s="28"/>
      <c r="C927" s="28"/>
      <c r="D927" s="28"/>
      <c r="E927" s="39"/>
      <c r="F927" s="28"/>
      <c r="G927" s="28"/>
      <c r="H927" s="28"/>
      <c r="I927" s="40"/>
      <c r="J927" s="56"/>
      <c r="K927" s="57"/>
      <c r="L927" s="58"/>
    </row>
    <row r="928" spans="2:12" ht="96.75" customHeight="1">
      <c r="B928" s="28"/>
      <c r="C928" s="28"/>
      <c r="D928" s="28"/>
      <c r="E928" s="39"/>
      <c r="F928" s="28"/>
      <c r="G928" s="28"/>
      <c r="H928" s="28"/>
      <c r="I928" s="40"/>
      <c r="J928" s="56"/>
      <c r="K928" s="57"/>
      <c r="L928" s="58"/>
    </row>
    <row r="929" spans="2:12" ht="96.75" customHeight="1">
      <c r="B929" s="28"/>
      <c r="C929" s="28"/>
      <c r="D929" s="28"/>
      <c r="E929" s="39"/>
      <c r="F929" s="28"/>
      <c r="G929" s="28"/>
      <c r="H929" s="28"/>
      <c r="I929" s="40"/>
      <c r="J929" s="56"/>
      <c r="K929" s="57"/>
      <c r="L929" s="58"/>
    </row>
    <row r="930" spans="2:12" ht="96.75" customHeight="1">
      <c r="B930" s="28"/>
      <c r="C930" s="28"/>
      <c r="D930" s="28"/>
      <c r="E930" s="39"/>
      <c r="F930" s="28"/>
      <c r="G930" s="28"/>
      <c r="H930" s="28"/>
      <c r="I930" s="40"/>
      <c r="J930" s="56"/>
      <c r="K930" s="57"/>
      <c r="L930" s="58"/>
    </row>
    <row r="931" spans="2:12" ht="96.75" customHeight="1">
      <c r="B931" s="28"/>
      <c r="C931" s="28"/>
      <c r="D931" s="28"/>
      <c r="E931" s="39"/>
      <c r="F931" s="28"/>
      <c r="G931" s="28"/>
      <c r="H931" s="28"/>
      <c r="I931" s="40"/>
      <c r="J931" s="56"/>
      <c r="K931" s="57"/>
      <c r="L931" s="58"/>
    </row>
    <row r="932" spans="2:12" ht="96.75" customHeight="1">
      <c r="B932" s="28"/>
      <c r="C932" s="28"/>
      <c r="D932" s="28"/>
      <c r="E932" s="39"/>
      <c r="F932" s="28"/>
      <c r="G932" s="28"/>
      <c r="H932" s="28"/>
      <c r="I932" s="40"/>
      <c r="J932" s="56"/>
      <c r="K932" s="57"/>
      <c r="L932" s="58"/>
    </row>
    <row r="933" spans="2:12" ht="96.75" customHeight="1">
      <c r="B933" s="28"/>
      <c r="C933" s="28"/>
      <c r="D933" s="28"/>
      <c r="E933" s="39"/>
      <c r="F933" s="28"/>
      <c r="G933" s="28"/>
      <c r="H933" s="28"/>
      <c r="I933" s="40"/>
      <c r="J933" s="56"/>
      <c r="K933" s="57"/>
      <c r="L933" s="58"/>
    </row>
    <row r="934" spans="2:12" ht="96.75" customHeight="1">
      <c r="B934" s="28"/>
      <c r="C934" s="28"/>
      <c r="D934" s="28"/>
      <c r="E934" s="39"/>
      <c r="F934" s="28"/>
      <c r="G934" s="28"/>
      <c r="H934" s="28"/>
      <c r="I934" s="40"/>
      <c r="J934" s="56"/>
      <c r="K934" s="57"/>
      <c r="L934" s="58"/>
    </row>
    <row r="935" spans="2:12" ht="96.75" customHeight="1">
      <c r="B935" s="28"/>
      <c r="C935" s="28"/>
      <c r="D935" s="28"/>
      <c r="E935" s="39"/>
      <c r="F935" s="28"/>
      <c r="G935" s="28"/>
      <c r="H935" s="28"/>
      <c r="I935" s="40"/>
      <c r="J935" s="56"/>
      <c r="K935" s="57"/>
      <c r="L935" s="58"/>
    </row>
    <row r="936" spans="2:12" ht="96.75" customHeight="1">
      <c r="B936" s="28"/>
      <c r="C936" s="28"/>
      <c r="D936" s="28"/>
      <c r="E936" s="39"/>
      <c r="F936" s="28"/>
      <c r="G936" s="28"/>
      <c r="H936" s="28"/>
      <c r="I936" s="40"/>
      <c r="J936" s="56"/>
      <c r="K936" s="57"/>
      <c r="L936" s="58"/>
    </row>
    <row r="937" spans="2:12" ht="96.75" customHeight="1">
      <c r="B937" s="28"/>
      <c r="C937" s="28"/>
      <c r="D937" s="28"/>
      <c r="E937" s="39"/>
      <c r="F937" s="28"/>
      <c r="G937" s="28"/>
      <c r="H937" s="28"/>
      <c r="I937" s="40"/>
      <c r="J937" s="56"/>
      <c r="K937" s="57"/>
      <c r="L937" s="58"/>
    </row>
    <row r="938" spans="2:12" ht="96.75" customHeight="1">
      <c r="B938" s="28"/>
      <c r="C938" s="28"/>
      <c r="D938" s="28"/>
      <c r="E938" s="39"/>
      <c r="F938" s="28"/>
      <c r="G938" s="28"/>
      <c r="H938" s="28"/>
      <c r="I938" s="40"/>
      <c r="J938" s="56"/>
      <c r="K938" s="57"/>
      <c r="L938" s="58"/>
    </row>
    <row r="939" spans="2:12" ht="96.75" customHeight="1">
      <c r="B939" s="28"/>
      <c r="C939" s="28"/>
      <c r="D939" s="28"/>
      <c r="E939" s="39"/>
      <c r="F939" s="28"/>
      <c r="G939" s="28"/>
      <c r="H939" s="28"/>
      <c r="I939" s="40"/>
      <c r="J939" s="56"/>
      <c r="K939" s="57"/>
      <c r="L939" s="58"/>
    </row>
    <row r="940" spans="2:12" ht="96.75" customHeight="1">
      <c r="B940" s="28"/>
      <c r="C940" s="28"/>
      <c r="D940" s="28"/>
      <c r="E940" s="39"/>
      <c r="F940" s="28"/>
      <c r="G940" s="28"/>
      <c r="H940" s="28"/>
      <c r="I940" s="40"/>
      <c r="J940" s="56"/>
      <c r="K940" s="57"/>
      <c r="L940" s="58"/>
    </row>
    <row r="941" spans="2:12" ht="96.75" customHeight="1">
      <c r="B941" s="28"/>
      <c r="C941" s="28"/>
      <c r="D941" s="28"/>
      <c r="E941" s="39"/>
      <c r="F941" s="28"/>
      <c r="G941" s="28"/>
      <c r="H941" s="28"/>
      <c r="I941" s="40"/>
      <c r="J941" s="56"/>
      <c r="K941" s="57"/>
      <c r="L941" s="58"/>
    </row>
    <row r="942" spans="2:12" ht="96.75" customHeight="1">
      <c r="B942" s="28"/>
      <c r="C942" s="28"/>
      <c r="D942" s="28"/>
      <c r="E942" s="39"/>
      <c r="F942" s="28"/>
      <c r="G942" s="28"/>
      <c r="H942" s="28"/>
      <c r="I942" s="40"/>
      <c r="J942" s="56"/>
      <c r="K942" s="57"/>
      <c r="L942" s="58"/>
    </row>
    <row r="943" spans="2:12" ht="96.75" customHeight="1">
      <c r="B943" s="28"/>
      <c r="C943" s="28"/>
      <c r="D943" s="28"/>
      <c r="E943" s="39"/>
      <c r="F943" s="28"/>
      <c r="G943" s="28"/>
      <c r="H943" s="28"/>
      <c r="I943" s="40"/>
      <c r="J943" s="56"/>
      <c r="K943" s="57"/>
      <c r="L943" s="58"/>
    </row>
    <row r="944" spans="2:12" ht="96.75" customHeight="1">
      <c r="B944" s="28"/>
      <c r="C944" s="28"/>
      <c r="D944" s="28"/>
      <c r="E944" s="39"/>
      <c r="F944" s="28"/>
      <c r="G944" s="28"/>
      <c r="H944" s="28"/>
      <c r="I944" s="40"/>
      <c r="J944" s="56"/>
      <c r="K944" s="57"/>
      <c r="L944" s="58"/>
    </row>
    <row r="945" spans="2:12" ht="96.75" customHeight="1">
      <c r="B945" s="28"/>
      <c r="C945" s="28"/>
      <c r="D945" s="28"/>
      <c r="E945" s="39"/>
      <c r="F945" s="28"/>
      <c r="G945" s="28"/>
      <c r="H945" s="28"/>
      <c r="I945" s="40"/>
      <c r="J945" s="56"/>
      <c r="K945" s="57"/>
      <c r="L945" s="58"/>
    </row>
    <row r="946" spans="2:12" ht="96.75" customHeight="1">
      <c r="B946" s="28"/>
      <c r="C946" s="28"/>
      <c r="D946" s="28"/>
      <c r="E946" s="39"/>
      <c r="F946" s="28"/>
      <c r="G946" s="28"/>
      <c r="H946" s="28"/>
      <c r="I946" s="40"/>
      <c r="J946" s="56"/>
      <c r="K946" s="57"/>
      <c r="L946" s="58"/>
    </row>
    <row r="947" spans="2:12" ht="96.75" customHeight="1">
      <c r="B947" s="28"/>
      <c r="C947" s="28"/>
      <c r="D947" s="28"/>
      <c r="E947" s="39"/>
      <c r="F947" s="28"/>
      <c r="G947" s="28"/>
      <c r="H947" s="28"/>
      <c r="I947" s="40"/>
      <c r="J947" s="56"/>
      <c r="K947" s="57"/>
      <c r="L947" s="58"/>
    </row>
    <row r="948" spans="2:12" ht="96.75" customHeight="1">
      <c r="B948" s="28"/>
      <c r="C948" s="28"/>
      <c r="D948" s="28"/>
      <c r="E948" s="39"/>
      <c r="F948" s="28"/>
      <c r="G948" s="28"/>
      <c r="H948" s="28"/>
      <c r="I948" s="40"/>
      <c r="J948" s="56"/>
      <c r="K948" s="57"/>
      <c r="L948" s="58"/>
    </row>
    <row r="949" spans="2:12" ht="96.75" customHeight="1">
      <c r="B949" s="28"/>
      <c r="C949" s="28"/>
      <c r="D949" s="28"/>
      <c r="E949" s="39"/>
      <c r="F949" s="28"/>
      <c r="G949" s="28"/>
      <c r="H949" s="28"/>
      <c r="I949" s="40"/>
      <c r="J949" s="56"/>
      <c r="K949" s="57"/>
      <c r="L949" s="58"/>
    </row>
    <row r="950" spans="2:12" ht="96.75" customHeight="1">
      <c r="B950" s="28"/>
      <c r="C950" s="28"/>
      <c r="D950" s="28"/>
      <c r="E950" s="39"/>
      <c r="F950" s="28"/>
      <c r="G950" s="28"/>
      <c r="H950" s="28"/>
      <c r="I950" s="40"/>
      <c r="J950" s="56"/>
      <c r="K950" s="57"/>
      <c r="L950" s="58"/>
    </row>
    <row r="951" spans="2:12" ht="96.75" customHeight="1">
      <c r="B951" s="28"/>
      <c r="C951" s="28"/>
      <c r="D951" s="28"/>
      <c r="E951" s="39"/>
      <c r="F951" s="28"/>
      <c r="G951" s="28"/>
      <c r="H951" s="28"/>
      <c r="I951" s="40"/>
      <c r="J951" s="56"/>
      <c r="K951" s="57"/>
      <c r="L951" s="58"/>
    </row>
    <row r="952" spans="2:12" ht="96.75" customHeight="1">
      <c r="B952" s="28"/>
      <c r="C952" s="28"/>
      <c r="D952" s="28"/>
      <c r="E952" s="39"/>
      <c r="F952" s="28"/>
      <c r="G952" s="28"/>
      <c r="H952" s="28"/>
      <c r="I952" s="40"/>
      <c r="J952" s="56"/>
      <c r="K952" s="57"/>
      <c r="L952" s="58"/>
    </row>
    <row r="953" spans="2:12" ht="96.75" customHeight="1">
      <c r="B953" s="28"/>
      <c r="C953" s="28"/>
      <c r="D953" s="28"/>
      <c r="E953" s="39"/>
      <c r="F953" s="28"/>
      <c r="G953" s="28"/>
      <c r="H953" s="28"/>
      <c r="I953" s="40"/>
      <c r="J953" s="56"/>
      <c r="K953" s="57"/>
      <c r="L953" s="58"/>
    </row>
    <row r="954" spans="2:12" ht="96.75" customHeight="1">
      <c r="B954" s="28"/>
      <c r="C954" s="28"/>
      <c r="D954" s="28"/>
      <c r="E954" s="39"/>
      <c r="F954" s="28"/>
      <c r="G954" s="28"/>
      <c r="H954" s="28"/>
      <c r="I954" s="40"/>
      <c r="J954" s="56"/>
      <c r="K954" s="57"/>
      <c r="L954" s="58"/>
    </row>
    <row r="955" spans="2:12" ht="96.75" customHeight="1">
      <c r="B955" s="28"/>
      <c r="C955" s="28"/>
      <c r="D955" s="28"/>
      <c r="E955" s="39"/>
      <c r="F955" s="28"/>
      <c r="G955" s="28"/>
      <c r="H955" s="28"/>
      <c r="I955" s="40"/>
      <c r="J955" s="56"/>
      <c r="K955" s="57"/>
      <c r="L955" s="58"/>
    </row>
    <row r="956" spans="2:12" ht="96.75" customHeight="1">
      <c r="B956" s="28"/>
      <c r="C956" s="28"/>
      <c r="D956" s="28"/>
      <c r="E956" s="39"/>
      <c r="F956" s="28"/>
      <c r="G956" s="28"/>
      <c r="H956" s="28"/>
      <c r="I956" s="40"/>
      <c r="J956" s="56"/>
      <c r="K956" s="57"/>
      <c r="L956" s="58"/>
    </row>
    <row r="957" spans="2:12" ht="96.75" customHeight="1">
      <c r="B957" s="28"/>
      <c r="C957" s="28"/>
      <c r="D957" s="28"/>
      <c r="E957" s="39"/>
      <c r="F957" s="28"/>
      <c r="G957" s="28"/>
      <c r="H957" s="28"/>
      <c r="I957" s="40"/>
      <c r="J957" s="56"/>
      <c r="K957" s="57"/>
      <c r="L957" s="58"/>
    </row>
    <row r="958" spans="2:12" ht="96.75" customHeight="1">
      <c r="B958" s="28"/>
      <c r="C958" s="28"/>
      <c r="D958" s="28"/>
      <c r="E958" s="39"/>
      <c r="F958" s="28"/>
      <c r="G958" s="28"/>
      <c r="H958" s="28"/>
      <c r="I958" s="40"/>
      <c r="J958" s="56"/>
      <c r="K958" s="57"/>
      <c r="L958" s="58"/>
    </row>
    <row r="959" spans="2:12" ht="96.75" customHeight="1">
      <c r="B959" s="28"/>
      <c r="C959" s="28"/>
      <c r="D959" s="28"/>
      <c r="E959" s="39"/>
      <c r="F959" s="28"/>
      <c r="G959" s="28"/>
      <c r="H959" s="28"/>
      <c r="I959" s="40"/>
      <c r="J959" s="56"/>
      <c r="K959" s="57"/>
      <c r="L959" s="58"/>
    </row>
    <row r="960" spans="2:12" ht="96.75" customHeight="1">
      <c r="B960" s="28"/>
      <c r="C960" s="28"/>
      <c r="D960" s="28"/>
      <c r="E960" s="39"/>
      <c r="F960" s="28"/>
      <c r="G960" s="28"/>
      <c r="H960" s="28"/>
      <c r="I960" s="40"/>
      <c r="J960" s="56"/>
      <c r="K960" s="57"/>
      <c r="L960" s="58"/>
    </row>
    <row r="961" spans="2:12" ht="96.75" customHeight="1">
      <c r="B961" s="28"/>
      <c r="C961" s="28"/>
      <c r="D961" s="28"/>
      <c r="E961" s="39"/>
      <c r="F961" s="28"/>
      <c r="G961" s="28"/>
      <c r="H961" s="28"/>
      <c r="I961" s="40"/>
      <c r="J961" s="56"/>
      <c r="K961" s="57"/>
      <c r="L961" s="58"/>
    </row>
    <row r="962" spans="2:12" ht="96.75" customHeight="1">
      <c r="B962" s="28"/>
      <c r="C962" s="28"/>
      <c r="D962" s="28"/>
      <c r="E962" s="39"/>
      <c r="F962" s="28"/>
      <c r="G962" s="28"/>
      <c r="H962" s="28"/>
      <c r="I962" s="40"/>
      <c r="J962" s="56"/>
      <c r="K962" s="57"/>
      <c r="L962" s="58"/>
    </row>
    <row r="963" spans="2:12" ht="96.75" customHeight="1">
      <c r="B963" s="28"/>
      <c r="C963" s="28"/>
      <c r="D963" s="28"/>
      <c r="E963" s="39"/>
      <c r="F963" s="28"/>
      <c r="G963" s="28"/>
      <c r="H963" s="28"/>
      <c r="I963" s="40"/>
      <c r="J963" s="56"/>
      <c r="K963" s="57"/>
      <c r="L963" s="58"/>
    </row>
    <row r="964" spans="2:12" ht="96.75" customHeight="1">
      <c r="B964" s="28"/>
      <c r="C964" s="28"/>
      <c r="D964" s="28"/>
      <c r="E964" s="39"/>
      <c r="F964" s="28"/>
      <c r="G964" s="28"/>
      <c r="H964" s="28"/>
      <c r="I964" s="40"/>
      <c r="J964" s="56"/>
      <c r="K964" s="57"/>
      <c r="L964" s="58"/>
    </row>
    <row r="965" spans="2:12" ht="96.75" customHeight="1">
      <c r="B965" s="28"/>
      <c r="C965" s="28"/>
      <c r="D965" s="28"/>
      <c r="E965" s="39"/>
      <c r="F965" s="28"/>
      <c r="G965" s="28"/>
      <c r="H965" s="28"/>
      <c r="I965" s="40"/>
      <c r="J965" s="56"/>
      <c r="K965" s="57"/>
      <c r="L965" s="58"/>
    </row>
    <row r="966" spans="2:12" ht="96.75" customHeight="1">
      <c r="B966" s="28"/>
      <c r="C966" s="28"/>
      <c r="D966" s="28"/>
      <c r="E966" s="39"/>
      <c r="F966" s="28"/>
      <c r="G966" s="28"/>
      <c r="H966" s="28"/>
      <c r="I966" s="40"/>
      <c r="J966" s="56"/>
      <c r="K966" s="57"/>
      <c r="L966" s="58"/>
    </row>
    <row r="967" spans="2:12" ht="96.75" customHeight="1">
      <c r="B967" s="28"/>
      <c r="C967" s="28"/>
      <c r="D967" s="28"/>
      <c r="E967" s="39"/>
      <c r="F967" s="28"/>
      <c r="G967" s="28"/>
      <c r="H967" s="28"/>
      <c r="I967" s="40"/>
      <c r="J967" s="56"/>
      <c r="K967" s="57"/>
      <c r="L967" s="58"/>
    </row>
    <row r="968" spans="2:12" ht="96.75" customHeight="1">
      <c r="B968" s="28"/>
      <c r="C968" s="28"/>
      <c r="D968" s="28"/>
      <c r="E968" s="39"/>
      <c r="F968" s="28"/>
      <c r="G968" s="28"/>
      <c r="H968" s="28"/>
      <c r="I968" s="40"/>
      <c r="J968" s="56"/>
      <c r="K968" s="57"/>
      <c r="L968" s="58"/>
    </row>
    <row r="969" spans="2:12" ht="96.75" customHeight="1">
      <c r="B969" s="28"/>
      <c r="C969" s="28"/>
      <c r="D969" s="28"/>
      <c r="E969" s="39"/>
      <c r="F969" s="28"/>
      <c r="G969" s="28"/>
      <c r="H969" s="28"/>
      <c r="I969" s="40"/>
      <c r="J969" s="56"/>
      <c r="K969" s="57"/>
      <c r="L969" s="58"/>
    </row>
    <row r="970" spans="2:12" ht="96.75" customHeight="1">
      <c r="B970" s="28"/>
      <c r="C970" s="28"/>
      <c r="D970" s="28"/>
      <c r="E970" s="39"/>
      <c r="F970" s="28"/>
      <c r="G970" s="28"/>
      <c r="H970" s="28"/>
      <c r="I970" s="40"/>
      <c r="J970" s="56"/>
      <c r="K970" s="57"/>
      <c r="L970" s="58"/>
    </row>
    <row r="971" spans="2:12" ht="96.75" customHeight="1">
      <c r="B971" s="28"/>
      <c r="C971" s="28"/>
      <c r="D971" s="28"/>
      <c r="E971" s="39"/>
      <c r="F971" s="28"/>
      <c r="G971" s="28"/>
      <c r="H971" s="28"/>
      <c r="I971" s="40"/>
      <c r="J971" s="56"/>
      <c r="K971" s="57"/>
      <c r="L971" s="58"/>
    </row>
    <row r="972" spans="2:12" ht="96.75" customHeight="1">
      <c r="B972" s="28"/>
      <c r="C972" s="28"/>
      <c r="D972" s="28"/>
      <c r="E972" s="39"/>
      <c r="F972" s="28"/>
      <c r="G972" s="28"/>
      <c r="H972" s="28"/>
      <c r="I972" s="40"/>
      <c r="J972" s="56"/>
      <c r="K972" s="57"/>
      <c r="L972" s="58"/>
    </row>
    <row r="973" spans="2:12" ht="96.75" customHeight="1">
      <c r="B973" s="28"/>
      <c r="C973" s="28"/>
      <c r="D973" s="28"/>
      <c r="E973" s="39"/>
      <c r="F973" s="28"/>
      <c r="G973" s="28"/>
      <c r="H973" s="28"/>
      <c r="I973" s="40"/>
      <c r="J973" s="56"/>
      <c r="K973" s="57"/>
      <c r="L973" s="58"/>
    </row>
    <row r="974" spans="2:12" ht="96.75" customHeight="1">
      <c r="B974" s="28"/>
      <c r="C974" s="28"/>
      <c r="D974" s="28"/>
      <c r="E974" s="39"/>
      <c r="F974" s="28"/>
      <c r="G974" s="28"/>
      <c r="H974" s="28"/>
      <c r="I974" s="40"/>
      <c r="J974" s="56"/>
      <c r="K974" s="57"/>
      <c r="L974" s="58"/>
    </row>
    <row r="975" spans="2:12" ht="96.75" customHeight="1">
      <c r="B975" s="28"/>
      <c r="C975" s="28"/>
      <c r="D975" s="28"/>
      <c r="E975" s="39"/>
      <c r="F975" s="28"/>
      <c r="G975" s="28"/>
      <c r="H975" s="28"/>
      <c r="I975" s="40"/>
      <c r="J975" s="56"/>
      <c r="K975" s="57"/>
      <c r="L975" s="58"/>
    </row>
    <row r="976" spans="2:12" ht="96.75" customHeight="1">
      <c r="B976" s="28"/>
      <c r="C976" s="28"/>
      <c r="D976" s="28"/>
      <c r="E976" s="39"/>
      <c r="F976" s="28"/>
      <c r="G976" s="28"/>
      <c r="H976" s="28"/>
      <c r="I976" s="40"/>
      <c r="J976" s="56"/>
      <c r="K976" s="57"/>
      <c r="L976" s="58"/>
    </row>
    <row r="977" spans="2:12" ht="96.75" customHeight="1">
      <c r="B977" s="28"/>
      <c r="C977" s="28"/>
      <c r="D977" s="28"/>
      <c r="E977" s="39"/>
      <c r="F977" s="28"/>
      <c r="G977" s="28"/>
      <c r="H977" s="28"/>
      <c r="I977" s="40"/>
      <c r="J977" s="56"/>
      <c r="K977" s="57"/>
      <c r="L977" s="58"/>
    </row>
    <row r="978" spans="2:12" ht="96.75" customHeight="1">
      <c r="B978" s="28"/>
      <c r="C978" s="28"/>
      <c r="D978" s="28"/>
      <c r="E978" s="39"/>
      <c r="F978" s="28"/>
      <c r="G978" s="28"/>
      <c r="H978" s="28"/>
      <c r="I978" s="40"/>
      <c r="J978" s="56"/>
      <c r="K978" s="57"/>
      <c r="L978" s="58"/>
    </row>
    <row r="979" spans="2:12" ht="96.75" customHeight="1">
      <c r="B979" s="28"/>
      <c r="C979" s="28"/>
      <c r="D979" s="28"/>
      <c r="E979" s="39"/>
      <c r="F979" s="28"/>
      <c r="G979" s="28"/>
      <c r="H979" s="28"/>
      <c r="I979" s="40"/>
      <c r="J979" s="56"/>
      <c r="K979" s="57"/>
      <c r="L979" s="58"/>
    </row>
    <row r="980" spans="2:12" ht="96.75" customHeight="1">
      <c r="B980" s="28"/>
      <c r="C980" s="28"/>
      <c r="D980" s="28"/>
      <c r="E980" s="39"/>
      <c r="F980" s="28"/>
      <c r="G980" s="28"/>
      <c r="H980" s="28"/>
      <c r="I980" s="40"/>
      <c r="J980" s="56"/>
      <c r="K980" s="57"/>
      <c r="L980" s="58"/>
    </row>
    <row r="981" spans="2:12" ht="96.75" customHeight="1">
      <c r="B981" s="28"/>
      <c r="C981" s="28"/>
      <c r="D981" s="28"/>
      <c r="E981" s="39"/>
      <c r="F981" s="28"/>
      <c r="G981" s="28"/>
      <c r="H981" s="28"/>
      <c r="I981" s="40"/>
      <c r="J981" s="56"/>
      <c r="K981" s="57"/>
      <c r="L981" s="58"/>
    </row>
    <row r="982" spans="2:12" ht="96.75" customHeight="1">
      <c r="B982" s="28"/>
      <c r="C982" s="28"/>
      <c r="D982" s="28"/>
      <c r="E982" s="39"/>
      <c r="F982" s="28"/>
      <c r="G982" s="28"/>
      <c r="H982" s="28"/>
      <c r="I982" s="40"/>
      <c r="J982" s="56"/>
      <c r="K982" s="57"/>
      <c r="L982" s="58"/>
    </row>
    <row r="983" spans="2:12" ht="96.75" customHeight="1">
      <c r="B983" s="28"/>
      <c r="C983" s="28"/>
      <c r="D983" s="28"/>
      <c r="E983" s="39"/>
      <c r="F983" s="28"/>
      <c r="G983" s="28"/>
      <c r="H983" s="28"/>
      <c r="I983" s="40"/>
      <c r="J983" s="56"/>
      <c r="K983" s="57"/>
      <c r="L983" s="58"/>
    </row>
    <row r="984" spans="2:12" ht="96.75" customHeight="1">
      <c r="B984" s="28"/>
      <c r="C984" s="28"/>
      <c r="D984" s="28"/>
      <c r="E984" s="39"/>
      <c r="F984" s="28"/>
      <c r="G984" s="28"/>
      <c r="H984" s="28"/>
      <c r="I984" s="40"/>
      <c r="J984" s="56"/>
      <c r="K984" s="57"/>
      <c r="L984" s="58"/>
    </row>
    <row r="985" spans="2:12" ht="96.75" customHeight="1">
      <c r="B985" s="28"/>
      <c r="C985" s="28"/>
      <c r="D985" s="28"/>
      <c r="E985" s="39"/>
      <c r="F985" s="28"/>
      <c r="G985" s="28"/>
      <c r="H985" s="28"/>
      <c r="I985" s="40"/>
      <c r="J985" s="56"/>
      <c r="K985" s="57"/>
      <c r="L985" s="58"/>
    </row>
    <row r="986" spans="2:12" ht="96.75" customHeight="1">
      <c r="B986" s="28"/>
      <c r="C986" s="28"/>
      <c r="D986" s="28"/>
      <c r="E986" s="39"/>
      <c r="F986" s="28"/>
      <c r="G986" s="28"/>
      <c r="H986" s="28"/>
      <c r="I986" s="40"/>
      <c r="J986" s="56"/>
      <c r="K986" s="57"/>
      <c r="L986" s="58"/>
    </row>
    <row r="987" spans="2:12" ht="96.75" customHeight="1">
      <c r="B987" s="28"/>
      <c r="C987" s="28"/>
      <c r="D987" s="28"/>
      <c r="E987" s="39"/>
      <c r="F987" s="28"/>
      <c r="G987" s="28"/>
      <c r="H987" s="28"/>
      <c r="I987" s="40"/>
      <c r="J987" s="56"/>
      <c r="K987" s="57"/>
      <c r="L987" s="58"/>
    </row>
    <row r="988" spans="2:12" ht="96.75" customHeight="1">
      <c r="B988" s="28"/>
      <c r="C988" s="28"/>
      <c r="D988" s="28"/>
      <c r="E988" s="39"/>
      <c r="F988" s="28"/>
      <c r="G988" s="28"/>
      <c r="H988" s="28"/>
      <c r="I988" s="40"/>
      <c r="J988" s="56"/>
      <c r="K988" s="57"/>
      <c r="L988" s="58"/>
    </row>
    <row r="989" spans="2:12" ht="96.75" customHeight="1">
      <c r="B989" s="28"/>
      <c r="C989" s="28"/>
      <c r="D989" s="28"/>
      <c r="E989" s="39"/>
      <c r="F989" s="28"/>
      <c r="G989" s="28"/>
      <c r="H989" s="28"/>
      <c r="I989" s="40"/>
      <c r="J989" s="56"/>
      <c r="K989" s="57"/>
      <c r="L989" s="58"/>
    </row>
    <row r="990" spans="2:12" ht="96.75" customHeight="1">
      <c r="B990" s="28"/>
      <c r="C990" s="28"/>
      <c r="D990" s="28"/>
      <c r="E990" s="39"/>
      <c r="F990" s="28"/>
      <c r="G990" s="28"/>
      <c r="H990" s="28"/>
      <c r="I990" s="40"/>
      <c r="J990" s="56"/>
      <c r="K990" s="57"/>
      <c r="L990" s="58"/>
    </row>
    <row r="991" spans="2:12" ht="96.75" customHeight="1">
      <c r="B991" s="28"/>
      <c r="C991" s="28"/>
      <c r="D991" s="28"/>
      <c r="E991" s="39"/>
      <c r="F991" s="28"/>
      <c r="G991" s="28"/>
      <c r="H991" s="28"/>
      <c r="I991" s="40"/>
      <c r="J991" s="56"/>
      <c r="K991" s="57"/>
      <c r="L991" s="58"/>
    </row>
    <row r="992" spans="2:12" ht="96.75" customHeight="1">
      <c r="B992" s="28"/>
      <c r="C992" s="28"/>
      <c r="D992" s="28"/>
      <c r="E992" s="39"/>
      <c r="F992" s="28"/>
      <c r="G992" s="28"/>
      <c r="H992" s="28"/>
      <c r="I992" s="40"/>
      <c r="J992" s="56"/>
      <c r="K992" s="57"/>
      <c r="L992" s="58"/>
    </row>
    <row r="993" spans="2:12" ht="96.75" customHeight="1">
      <c r="B993" s="28"/>
      <c r="C993" s="28"/>
      <c r="D993" s="28"/>
      <c r="E993" s="39"/>
      <c r="F993" s="28"/>
      <c r="G993" s="28"/>
      <c r="H993" s="28"/>
      <c r="I993" s="40"/>
      <c r="J993" s="56"/>
      <c r="K993" s="57"/>
      <c r="L993" s="58"/>
    </row>
    <row r="994" spans="2:12" ht="96.75" customHeight="1">
      <c r="B994" s="28"/>
      <c r="C994" s="28"/>
      <c r="D994" s="28"/>
      <c r="E994" s="39"/>
      <c r="F994" s="28"/>
      <c r="G994" s="28"/>
      <c r="H994" s="28"/>
      <c r="I994" s="40"/>
      <c r="J994" s="56"/>
      <c r="K994" s="57"/>
      <c r="L994" s="58"/>
    </row>
    <row r="995" spans="2:12" ht="96.75" customHeight="1">
      <c r="B995" s="28"/>
      <c r="C995" s="28"/>
      <c r="D995" s="28"/>
      <c r="E995" s="39"/>
      <c r="F995" s="28"/>
      <c r="G995" s="28"/>
      <c r="H995" s="28"/>
      <c r="I995" s="40"/>
      <c r="J995" s="56"/>
      <c r="K995" s="57"/>
      <c r="L995" s="58"/>
    </row>
    <row r="996" spans="2:12" ht="96.75" customHeight="1">
      <c r="B996" s="28"/>
      <c r="C996" s="28"/>
      <c r="D996" s="28"/>
      <c r="E996" s="39"/>
      <c r="F996" s="28"/>
      <c r="G996" s="28"/>
      <c r="H996" s="28"/>
      <c r="I996" s="40"/>
      <c r="J996" s="56"/>
      <c r="K996" s="57"/>
      <c r="L996" s="58"/>
    </row>
    <row r="997" spans="2:12" ht="96.75" customHeight="1">
      <c r="B997" s="28"/>
      <c r="C997" s="28"/>
      <c r="D997" s="28"/>
      <c r="E997" s="39"/>
      <c r="F997" s="28"/>
      <c r="G997" s="28"/>
      <c r="H997" s="28"/>
      <c r="I997" s="40"/>
      <c r="J997" s="56"/>
      <c r="K997" s="57"/>
      <c r="L997" s="58"/>
    </row>
    <row r="998" spans="2:12" ht="96.75" customHeight="1">
      <c r="B998" s="28"/>
      <c r="C998" s="28"/>
      <c r="D998" s="28"/>
      <c r="E998" s="39"/>
      <c r="F998" s="28"/>
      <c r="G998" s="28"/>
      <c r="H998" s="28"/>
      <c r="I998" s="40"/>
      <c r="J998" s="56"/>
      <c r="K998" s="57"/>
      <c r="L998" s="58"/>
    </row>
    <row r="999" spans="2:12" ht="96.75" customHeight="1">
      <c r="B999" s="28"/>
      <c r="C999" s="28"/>
      <c r="D999" s="28"/>
      <c r="E999" s="39"/>
      <c r="F999" s="28"/>
      <c r="G999" s="28"/>
      <c r="H999" s="28"/>
      <c r="I999" s="40"/>
      <c r="J999" s="56"/>
      <c r="K999" s="57"/>
      <c r="L999" s="58"/>
    </row>
    <row r="1000" spans="2:12" ht="96.75" customHeight="1">
      <c r="B1000" s="28"/>
      <c r="C1000" s="28"/>
      <c r="D1000" s="28"/>
      <c r="E1000" s="39"/>
      <c r="F1000" s="28"/>
      <c r="G1000" s="28"/>
      <c r="H1000" s="28"/>
      <c r="I1000" s="40"/>
      <c r="J1000" s="56"/>
      <c r="K1000" s="57"/>
      <c r="L1000" s="58"/>
    </row>
    <row r="1001" spans="2:12" ht="96.75" customHeight="1">
      <c r="B1001" s="28"/>
      <c r="C1001" s="28"/>
      <c r="D1001" s="28"/>
      <c r="E1001" s="39"/>
      <c r="F1001" s="28"/>
      <c r="G1001" s="28"/>
      <c r="H1001" s="28"/>
      <c r="I1001" s="40"/>
      <c r="J1001" s="56"/>
      <c r="K1001" s="57"/>
      <c r="L1001" s="58"/>
    </row>
    <row r="1002" spans="2:12" ht="96.75" customHeight="1">
      <c r="B1002" s="28"/>
      <c r="C1002" s="28"/>
      <c r="D1002" s="28"/>
      <c r="E1002" s="39"/>
      <c r="F1002" s="28"/>
      <c r="G1002" s="28"/>
      <c r="H1002" s="28"/>
      <c r="I1002" s="40"/>
      <c r="J1002" s="56"/>
      <c r="K1002" s="57"/>
      <c r="L1002" s="58"/>
    </row>
    <row r="1003" spans="2:12" ht="96.75" customHeight="1">
      <c r="B1003" s="28"/>
      <c r="C1003" s="28"/>
      <c r="D1003" s="28"/>
      <c r="E1003" s="39"/>
      <c r="F1003" s="28"/>
      <c r="G1003" s="28"/>
      <c r="H1003" s="28"/>
      <c r="I1003" s="40"/>
      <c r="J1003" s="56"/>
      <c r="K1003" s="57"/>
      <c r="L1003" s="58"/>
    </row>
    <row r="1004" spans="2:12" ht="96.75" customHeight="1">
      <c r="B1004" s="28"/>
      <c r="C1004" s="28"/>
      <c r="D1004" s="28"/>
      <c r="E1004" s="39"/>
      <c r="F1004" s="28"/>
      <c r="G1004" s="28"/>
      <c r="H1004" s="28"/>
      <c r="I1004" s="40"/>
      <c r="J1004" s="56"/>
      <c r="K1004" s="57"/>
      <c r="L1004" s="58"/>
    </row>
    <row r="1005" spans="2:12" ht="96.75" customHeight="1">
      <c r="B1005" s="28"/>
      <c r="C1005" s="28"/>
      <c r="D1005" s="28"/>
      <c r="E1005" s="39"/>
      <c r="F1005" s="28"/>
      <c r="G1005" s="28"/>
      <c r="H1005" s="28"/>
      <c r="I1005" s="40"/>
      <c r="J1005" s="56"/>
      <c r="K1005" s="57"/>
      <c r="L1005" s="58"/>
    </row>
    <row r="1006" spans="2:12" ht="96.75" customHeight="1">
      <c r="B1006" s="28"/>
      <c r="C1006" s="28"/>
      <c r="D1006" s="28"/>
      <c r="E1006" s="39"/>
      <c r="F1006" s="28"/>
      <c r="G1006" s="28"/>
      <c r="H1006" s="28"/>
      <c r="I1006" s="40"/>
      <c r="J1006" s="56"/>
      <c r="K1006" s="57"/>
      <c r="L1006" s="58"/>
    </row>
    <row r="1007" spans="2:12" ht="96.75" customHeight="1">
      <c r="B1007" s="28"/>
      <c r="C1007" s="28"/>
      <c r="D1007" s="28"/>
      <c r="E1007" s="39"/>
      <c r="F1007" s="28"/>
      <c r="G1007" s="28"/>
      <c r="H1007" s="28"/>
      <c r="I1007" s="40"/>
      <c r="J1007" s="56"/>
      <c r="K1007" s="57"/>
      <c r="L1007" s="58"/>
    </row>
    <row r="1008" spans="2:12" ht="96.75" customHeight="1">
      <c r="B1008" s="28"/>
      <c r="C1008" s="28"/>
      <c r="D1008" s="28"/>
      <c r="E1008" s="39"/>
      <c r="F1008" s="28"/>
      <c r="G1008" s="28"/>
      <c r="H1008" s="28"/>
      <c r="I1008" s="40"/>
      <c r="J1008" s="56"/>
      <c r="K1008" s="57"/>
      <c r="L1008" s="58"/>
    </row>
    <row r="1009" spans="2:12" ht="96.75" customHeight="1">
      <c r="B1009" s="28"/>
      <c r="C1009" s="28"/>
      <c r="D1009" s="28"/>
      <c r="E1009" s="39"/>
      <c r="F1009" s="28"/>
      <c r="G1009" s="28"/>
      <c r="H1009" s="28"/>
      <c r="I1009" s="40"/>
      <c r="J1009" s="56"/>
      <c r="K1009" s="57"/>
      <c r="L1009" s="58"/>
    </row>
    <row r="1010" spans="2:12" ht="96.75" customHeight="1">
      <c r="B1010" s="28"/>
      <c r="C1010" s="28"/>
      <c r="D1010" s="28"/>
      <c r="E1010" s="39"/>
      <c r="F1010" s="28"/>
      <c r="G1010" s="28"/>
      <c r="H1010" s="28"/>
      <c r="I1010" s="40"/>
      <c r="J1010" s="56"/>
      <c r="K1010" s="57"/>
      <c r="L1010" s="58"/>
    </row>
    <row r="1011" spans="2:12" ht="96.75" customHeight="1">
      <c r="B1011" s="28"/>
      <c r="C1011" s="28"/>
      <c r="D1011" s="28"/>
      <c r="E1011" s="39"/>
      <c r="F1011" s="28"/>
      <c r="G1011" s="28"/>
      <c r="H1011" s="28"/>
      <c r="I1011" s="40"/>
      <c r="J1011" s="56"/>
      <c r="K1011" s="57"/>
      <c r="L1011" s="58"/>
    </row>
    <row r="1012" spans="2:12" ht="96.75" customHeight="1">
      <c r="B1012" s="28"/>
      <c r="C1012" s="28"/>
      <c r="D1012" s="28"/>
      <c r="E1012" s="39"/>
      <c r="F1012" s="28"/>
      <c r="G1012" s="28"/>
      <c r="H1012" s="28"/>
      <c r="I1012" s="40"/>
      <c r="J1012" s="56"/>
      <c r="K1012" s="57"/>
      <c r="L1012" s="58"/>
    </row>
    <row r="1013" spans="2:12" ht="96.75" customHeight="1">
      <c r="B1013" s="28"/>
      <c r="C1013" s="28"/>
      <c r="D1013" s="28"/>
      <c r="E1013" s="39"/>
      <c r="F1013" s="28"/>
      <c r="G1013" s="28"/>
      <c r="H1013" s="28"/>
      <c r="I1013" s="40"/>
      <c r="J1013" s="56"/>
      <c r="K1013" s="57"/>
      <c r="L1013" s="58"/>
    </row>
    <row r="1014" spans="2:12" ht="96.75" customHeight="1">
      <c r="B1014" s="28"/>
      <c r="C1014" s="28"/>
      <c r="D1014" s="28"/>
      <c r="E1014" s="39"/>
      <c r="F1014" s="28"/>
      <c r="G1014" s="28"/>
      <c r="H1014" s="28"/>
      <c r="I1014" s="40"/>
      <c r="J1014" s="56"/>
      <c r="K1014" s="57"/>
      <c r="L1014" s="58"/>
    </row>
    <row r="1015" spans="2:12" ht="96.75" customHeight="1">
      <c r="B1015" s="28"/>
      <c r="C1015" s="28"/>
      <c r="D1015" s="28"/>
      <c r="E1015" s="39"/>
      <c r="F1015" s="28"/>
      <c r="G1015" s="28"/>
      <c r="H1015" s="28"/>
      <c r="I1015" s="40"/>
      <c r="J1015" s="56"/>
      <c r="K1015" s="57"/>
      <c r="L1015" s="58"/>
    </row>
    <row r="1016" spans="2:12" ht="96.75" customHeight="1">
      <c r="B1016" s="28"/>
      <c r="C1016" s="28"/>
      <c r="D1016" s="28"/>
      <c r="E1016" s="39"/>
      <c r="F1016" s="28"/>
      <c r="G1016" s="28"/>
      <c r="H1016" s="28"/>
      <c r="I1016" s="40"/>
      <c r="J1016" s="56"/>
      <c r="K1016" s="57"/>
      <c r="L1016" s="58"/>
    </row>
    <row r="1017" spans="2:12" ht="96.75" customHeight="1">
      <c r="B1017" s="28"/>
      <c r="C1017" s="28"/>
      <c r="D1017" s="28"/>
      <c r="E1017" s="39"/>
      <c r="F1017" s="28"/>
      <c r="G1017" s="28"/>
      <c r="H1017" s="28"/>
      <c r="I1017" s="40"/>
      <c r="J1017" s="56"/>
      <c r="K1017" s="57"/>
      <c r="L1017" s="58"/>
    </row>
    <row r="1018" spans="2:12" ht="96.75" customHeight="1">
      <c r="B1018" s="28"/>
      <c r="C1018" s="28"/>
      <c r="D1018" s="28"/>
      <c r="E1018" s="39"/>
      <c r="F1018" s="28"/>
      <c r="G1018" s="28"/>
      <c r="H1018" s="28"/>
      <c r="I1018" s="40"/>
      <c r="J1018" s="56"/>
      <c r="K1018" s="57"/>
      <c r="L1018" s="58"/>
    </row>
    <row r="1019" spans="2:12" ht="96.75" customHeight="1">
      <c r="B1019" s="28"/>
      <c r="C1019" s="28"/>
      <c r="D1019" s="28"/>
      <c r="E1019" s="39"/>
      <c r="F1019" s="28"/>
      <c r="G1019" s="28"/>
      <c r="H1019" s="28"/>
      <c r="I1019" s="40"/>
      <c r="J1019" s="56"/>
      <c r="K1019" s="57"/>
      <c r="L1019" s="58"/>
    </row>
    <row r="1020" spans="2:12" ht="96.75" customHeight="1">
      <c r="B1020" s="28"/>
      <c r="C1020" s="28"/>
      <c r="D1020" s="28"/>
      <c r="E1020" s="39"/>
      <c r="F1020" s="28"/>
      <c r="G1020" s="28"/>
      <c r="H1020" s="28"/>
      <c r="I1020" s="40"/>
      <c r="J1020" s="56"/>
      <c r="K1020" s="57"/>
      <c r="L1020" s="58"/>
    </row>
    <row r="1021" spans="2:12" ht="96.75" customHeight="1">
      <c r="B1021" s="28"/>
      <c r="C1021" s="28"/>
      <c r="D1021" s="28"/>
      <c r="E1021" s="39"/>
      <c r="F1021" s="28"/>
      <c r="G1021" s="28"/>
      <c r="H1021" s="28"/>
      <c r="I1021" s="40"/>
      <c r="J1021" s="56"/>
      <c r="K1021" s="57"/>
      <c r="L1021" s="58"/>
    </row>
    <row r="1022" spans="2:12" ht="96.75" customHeight="1">
      <c r="B1022" s="28"/>
      <c r="C1022" s="28"/>
      <c r="D1022" s="28"/>
      <c r="E1022" s="39"/>
      <c r="F1022" s="28"/>
      <c r="G1022" s="28"/>
      <c r="H1022" s="28"/>
      <c r="I1022" s="40"/>
      <c r="J1022" s="56"/>
      <c r="K1022" s="57"/>
      <c r="L1022" s="58"/>
    </row>
    <row r="1023" spans="2:12" ht="96.75" customHeight="1">
      <c r="B1023" s="28"/>
      <c r="C1023" s="28"/>
      <c r="D1023" s="28"/>
      <c r="E1023" s="39"/>
      <c r="F1023" s="28"/>
      <c r="G1023" s="28"/>
      <c r="H1023" s="28"/>
      <c r="I1023" s="40"/>
      <c r="J1023" s="56"/>
      <c r="K1023" s="57"/>
      <c r="L1023" s="58"/>
    </row>
    <row r="1024" spans="2:12" ht="96.75" customHeight="1">
      <c r="B1024" s="28"/>
      <c r="C1024" s="28"/>
      <c r="D1024" s="28"/>
      <c r="E1024" s="39"/>
      <c r="F1024" s="28"/>
      <c r="G1024" s="28"/>
      <c r="H1024" s="28"/>
      <c r="I1024" s="40"/>
      <c r="J1024" s="56"/>
      <c r="K1024" s="57"/>
      <c r="L1024" s="58"/>
    </row>
    <row r="1025" spans="2:12" ht="96.75" customHeight="1">
      <c r="B1025" s="28"/>
      <c r="C1025" s="28"/>
      <c r="D1025" s="28"/>
      <c r="E1025" s="39"/>
      <c r="F1025" s="28"/>
      <c r="G1025" s="28"/>
      <c r="H1025" s="28"/>
      <c r="I1025" s="40"/>
      <c r="J1025" s="56"/>
      <c r="K1025" s="57"/>
      <c r="L1025" s="58"/>
    </row>
    <row r="1026" spans="2:12" ht="96.75" customHeight="1">
      <c r="B1026" s="28"/>
      <c r="C1026" s="28"/>
      <c r="D1026" s="28"/>
      <c r="E1026" s="39"/>
      <c r="F1026" s="28"/>
      <c r="G1026" s="28"/>
      <c r="H1026" s="28"/>
      <c r="I1026" s="40"/>
      <c r="J1026" s="56"/>
      <c r="K1026" s="57"/>
      <c r="L1026" s="58"/>
    </row>
    <row r="1027" spans="2:12" ht="96.75" customHeight="1">
      <c r="B1027" s="28"/>
      <c r="C1027" s="28"/>
      <c r="D1027" s="28"/>
      <c r="E1027" s="39"/>
      <c r="F1027" s="28"/>
      <c r="G1027" s="28"/>
      <c r="H1027" s="28"/>
      <c r="I1027" s="40"/>
      <c r="J1027" s="56"/>
      <c r="K1027" s="57"/>
      <c r="L1027" s="58"/>
    </row>
    <row r="1028" spans="2:12" ht="96.75" customHeight="1">
      <c r="B1028" s="28"/>
      <c r="C1028" s="28"/>
      <c r="D1028" s="28"/>
      <c r="E1028" s="39"/>
      <c r="F1028" s="28"/>
      <c r="G1028" s="28"/>
      <c r="H1028" s="28"/>
      <c r="I1028" s="40"/>
      <c r="J1028" s="56"/>
      <c r="K1028" s="57"/>
      <c r="L1028" s="58"/>
    </row>
    <row r="1029" spans="2:12" ht="96.75" customHeight="1">
      <c r="B1029" s="28"/>
      <c r="C1029" s="28"/>
      <c r="D1029" s="28"/>
      <c r="E1029" s="39"/>
      <c r="F1029" s="28"/>
      <c r="G1029" s="28"/>
      <c r="H1029" s="28"/>
      <c r="I1029" s="40"/>
      <c r="J1029" s="56"/>
      <c r="K1029" s="57"/>
      <c r="L1029" s="58"/>
    </row>
    <row r="1030" spans="2:12" ht="96.75" customHeight="1">
      <c r="B1030" s="28"/>
      <c r="C1030" s="28"/>
      <c r="D1030" s="28"/>
      <c r="E1030" s="39"/>
      <c r="F1030" s="28"/>
      <c r="G1030" s="28"/>
      <c r="H1030" s="28"/>
      <c r="I1030" s="40"/>
      <c r="J1030" s="56"/>
      <c r="K1030" s="57"/>
      <c r="L1030" s="58"/>
    </row>
    <row r="1031" spans="2:12" ht="96.75" customHeight="1">
      <c r="B1031" s="28"/>
      <c r="C1031" s="28"/>
      <c r="D1031" s="28"/>
      <c r="E1031" s="39"/>
      <c r="F1031" s="28"/>
      <c r="G1031" s="28"/>
      <c r="H1031" s="28"/>
      <c r="I1031" s="40"/>
      <c r="J1031" s="56"/>
      <c r="K1031" s="57"/>
      <c r="L1031" s="58"/>
    </row>
    <row r="1032" spans="2:12" ht="96.75" customHeight="1">
      <c r="B1032" s="28"/>
      <c r="C1032" s="28"/>
      <c r="D1032" s="28"/>
      <c r="E1032" s="39"/>
      <c r="F1032" s="28"/>
      <c r="G1032" s="28"/>
      <c r="H1032" s="28"/>
      <c r="I1032" s="40"/>
      <c r="J1032" s="56"/>
      <c r="K1032" s="57"/>
      <c r="L1032" s="58"/>
    </row>
    <row r="1033" spans="2:12" ht="96.75" customHeight="1">
      <c r="B1033" s="28"/>
      <c r="C1033" s="28"/>
      <c r="D1033" s="28"/>
      <c r="E1033" s="39"/>
      <c r="F1033" s="28"/>
      <c r="G1033" s="28"/>
      <c r="H1033" s="28"/>
      <c r="I1033" s="40"/>
      <c r="J1033" s="56"/>
      <c r="K1033" s="57"/>
      <c r="L1033" s="58"/>
    </row>
    <row r="1034" spans="2:12" ht="96.75" customHeight="1">
      <c r="B1034" s="28"/>
      <c r="C1034" s="28"/>
      <c r="D1034" s="28"/>
      <c r="E1034" s="39"/>
      <c r="F1034" s="28"/>
      <c r="G1034" s="28"/>
      <c r="H1034" s="28"/>
      <c r="I1034" s="40"/>
      <c r="J1034" s="56"/>
      <c r="K1034" s="57"/>
      <c r="L1034" s="58"/>
    </row>
    <row r="1035" spans="2:12" ht="96.75" customHeight="1">
      <c r="B1035" s="28"/>
      <c r="C1035" s="28"/>
      <c r="D1035" s="28"/>
      <c r="E1035" s="39"/>
      <c r="F1035" s="28"/>
      <c r="G1035" s="28"/>
      <c r="H1035" s="28"/>
      <c r="I1035" s="40"/>
      <c r="J1035" s="56"/>
      <c r="K1035" s="57"/>
      <c r="L1035" s="58"/>
    </row>
    <row r="1036" spans="2:12" ht="96.75" customHeight="1">
      <c r="B1036" s="28"/>
      <c r="C1036" s="28"/>
      <c r="D1036" s="28"/>
      <c r="E1036" s="39"/>
      <c r="F1036" s="28"/>
      <c r="G1036" s="28"/>
      <c r="H1036" s="28"/>
      <c r="I1036" s="40"/>
      <c r="J1036" s="56"/>
      <c r="K1036" s="57"/>
      <c r="L1036" s="58"/>
    </row>
    <row r="1037" spans="2:12" ht="96.75" customHeight="1">
      <c r="B1037" s="28"/>
      <c r="C1037" s="28"/>
      <c r="D1037" s="28"/>
      <c r="E1037" s="39"/>
      <c r="F1037" s="28"/>
      <c r="G1037" s="28"/>
      <c r="H1037" s="28"/>
      <c r="I1037" s="40"/>
      <c r="J1037" s="56"/>
      <c r="K1037" s="57"/>
      <c r="L1037" s="58"/>
    </row>
    <row r="1038" spans="2:12" ht="96.75" customHeight="1">
      <c r="B1038" s="28"/>
      <c r="C1038" s="28"/>
      <c r="D1038" s="28"/>
      <c r="E1038" s="39"/>
      <c r="F1038" s="28"/>
      <c r="G1038" s="28"/>
      <c r="H1038" s="28"/>
      <c r="I1038" s="40"/>
      <c r="J1038" s="56"/>
      <c r="K1038" s="57"/>
      <c r="L1038" s="58"/>
    </row>
    <row r="1039" spans="2:12" ht="96.75" customHeight="1">
      <c r="B1039" s="28"/>
      <c r="C1039" s="28"/>
      <c r="D1039" s="28"/>
      <c r="E1039" s="39"/>
      <c r="F1039" s="28"/>
      <c r="G1039" s="28"/>
      <c r="H1039" s="28"/>
      <c r="I1039" s="40"/>
      <c r="J1039" s="56"/>
      <c r="K1039" s="57"/>
      <c r="L1039" s="58"/>
    </row>
    <row r="1040" spans="2:12" ht="96.75" customHeight="1">
      <c r="B1040" s="28"/>
      <c r="C1040" s="28"/>
      <c r="D1040" s="28"/>
      <c r="E1040" s="39"/>
      <c r="F1040" s="28"/>
      <c r="G1040" s="28"/>
      <c r="H1040" s="28"/>
      <c r="I1040" s="40"/>
      <c r="J1040" s="56"/>
      <c r="K1040" s="57"/>
      <c r="L1040" s="58"/>
    </row>
    <row r="1041" spans="2:12" ht="96.75" customHeight="1">
      <c r="B1041" s="28"/>
      <c r="C1041" s="28"/>
      <c r="D1041" s="28"/>
      <c r="E1041" s="39"/>
      <c r="F1041" s="28"/>
      <c r="G1041" s="28"/>
      <c r="H1041" s="28"/>
      <c r="I1041" s="40"/>
      <c r="J1041" s="56"/>
      <c r="K1041" s="57"/>
      <c r="L1041" s="58"/>
    </row>
    <row r="1042" spans="2:12" ht="96.75" customHeight="1">
      <c r="B1042" s="28"/>
      <c r="C1042" s="28"/>
      <c r="D1042" s="28"/>
      <c r="E1042" s="39"/>
      <c r="F1042" s="28"/>
      <c r="G1042" s="28"/>
      <c r="H1042" s="28"/>
      <c r="I1042" s="40"/>
      <c r="J1042" s="56"/>
      <c r="K1042" s="57"/>
      <c r="L1042" s="58"/>
    </row>
    <row r="1043" spans="2:12" ht="96.75" customHeight="1">
      <c r="B1043" s="28"/>
      <c r="C1043" s="28"/>
      <c r="D1043" s="28"/>
      <c r="E1043" s="39"/>
      <c r="F1043" s="28"/>
      <c r="G1043" s="28"/>
      <c r="H1043" s="28"/>
      <c r="I1043" s="40"/>
      <c r="J1043" s="56"/>
      <c r="K1043" s="57"/>
      <c r="L1043" s="58"/>
    </row>
    <row r="1044" spans="2:12" ht="96.75" customHeight="1">
      <c r="B1044" s="28"/>
      <c r="C1044" s="28"/>
      <c r="D1044" s="28"/>
      <c r="E1044" s="39"/>
      <c r="F1044" s="28"/>
      <c r="G1044" s="28"/>
      <c r="H1044" s="28"/>
      <c r="I1044" s="40"/>
      <c r="J1044" s="56"/>
      <c r="K1044" s="57"/>
      <c r="L1044" s="58"/>
    </row>
    <row r="1045" spans="2:12" ht="96.75" customHeight="1">
      <c r="B1045" s="28"/>
      <c r="C1045" s="28"/>
      <c r="D1045" s="28"/>
      <c r="E1045" s="39"/>
      <c r="F1045" s="28"/>
      <c r="G1045" s="28"/>
      <c r="H1045" s="28"/>
      <c r="I1045" s="40"/>
      <c r="J1045" s="56"/>
      <c r="K1045" s="57"/>
      <c r="L1045" s="58"/>
    </row>
    <row r="1046" spans="2:12" ht="96.75" customHeight="1">
      <c r="B1046" s="28"/>
      <c r="C1046" s="28"/>
      <c r="D1046" s="28"/>
      <c r="E1046" s="39"/>
      <c r="F1046" s="28"/>
      <c r="G1046" s="28"/>
      <c r="H1046" s="28"/>
      <c r="I1046" s="40"/>
      <c r="J1046" s="56"/>
      <c r="K1046" s="57"/>
      <c r="L1046" s="58"/>
    </row>
    <row r="1047" spans="2:12" ht="96.75" customHeight="1">
      <c r="B1047" s="28"/>
      <c r="C1047" s="28"/>
      <c r="D1047" s="28"/>
      <c r="E1047" s="39"/>
      <c r="F1047" s="28"/>
      <c r="G1047" s="28"/>
      <c r="H1047" s="28"/>
      <c r="I1047" s="40"/>
      <c r="J1047" s="56"/>
      <c r="K1047" s="57"/>
      <c r="L1047" s="58"/>
    </row>
    <row r="1048" spans="2:12" ht="96.75" customHeight="1">
      <c r="B1048" s="28"/>
      <c r="C1048" s="28"/>
      <c r="D1048" s="28"/>
      <c r="E1048" s="39"/>
      <c r="F1048" s="28"/>
      <c r="G1048" s="28"/>
      <c r="H1048" s="28"/>
      <c r="I1048" s="40"/>
      <c r="J1048" s="56"/>
      <c r="K1048" s="57"/>
      <c r="L1048" s="58"/>
    </row>
    <row r="1049" spans="2:12" ht="96.75" customHeight="1">
      <c r="B1049" s="28"/>
      <c r="C1049" s="28"/>
      <c r="D1049" s="28"/>
      <c r="E1049" s="39"/>
      <c r="F1049" s="28"/>
      <c r="G1049" s="28"/>
      <c r="H1049" s="28"/>
      <c r="I1049" s="40"/>
      <c r="J1049" s="56"/>
      <c r="K1049" s="57"/>
      <c r="L1049" s="58"/>
    </row>
    <row r="1050" spans="2:12" ht="96.75" customHeight="1">
      <c r="B1050" s="28"/>
      <c r="C1050" s="28"/>
      <c r="D1050" s="28"/>
      <c r="E1050" s="39"/>
      <c r="F1050" s="28"/>
      <c r="G1050" s="28"/>
      <c r="H1050" s="28"/>
      <c r="I1050" s="40"/>
      <c r="J1050" s="56"/>
      <c r="K1050" s="57"/>
      <c r="L1050" s="58"/>
    </row>
    <row r="1051" spans="2:12" ht="96.75" customHeight="1">
      <c r="B1051" s="28"/>
      <c r="C1051" s="28"/>
      <c r="D1051" s="28"/>
      <c r="E1051" s="39"/>
      <c r="F1051" s="28"/>
      <c r="G1051" s="28"/>
      <c r="H1051" s="28"/>
      <c r="I1051" s="40"/>
      <c r="J1051" s="56"/>
      <c r="K1051" s="57"/>
      <c r="L1051" s="58"/>
    </row>
    <row r="1052" spans="2:12" ht="96.75" customHeight="1">
      <c r="B1052" s="28"/>
      <c r="C1052" s="28"/>
      <c r="D1052" s="28"/>
      <c r="E1052" s="39"/>
      <c r="F1052" s="28"/>
      <c r="G1052" s="28"/>
      <c r="H1052" s="28"/>
      <c r="I1052" s="40"/>
      <c r="J1052" s="56"/>
      <c r="K1052" s="57"/>
      <c r="L1052" s="58"/>
    </row>
    <row r="1053" spans="2:12" ht="96.75" customHeight="1">
      <c r="B1053" s="28"/>
      <c r="C1053" s="28"/>
      <c r="D1053" s="28"/>
      <c r="E1053" s="39"/>
      <c r="F1053" s="28"/>
      <c r="G1053" s="28"/>
      <c r="H1053" s="28"/>
      <c r="I1053" s="40"/>
      <c r="J1053" s="56"/>
      <c r="K1053" s="57"/>
      <c r="L1053" s="58"/>
    </row>
    <row r="1054" spans="2:12" ht="96.75" customHeight="1">
      <c r="B1054" s="28"/>
      <c r="C1054" s="28"/>
      <c r="D1054" s="28"/>
      <c r="E1054" s="39"/>
      <c r="F1054" s="28"/>
      <c r="G1054" s="28"/>
      <c r="H1054" s="28"/>
      <c r="I1054" s="40"/>
      <c r="J1054" s="56"/>
      <c r="K1054" s="57"/>
      <c r="L1054" s="58"/>
    </row>
    <row r="1055" spans="2:12" ht="96.75" customHeight="1">
      <c r="B1055" s="28"/>
      <c r="C1055" s="28"/>
      <c r="D1055" s="28"/>
      <c r="E1055" s="39"/>
      <c r="F1055" s="28"/>
      <c r="G1055" s="28"/>
      <c r="H1055" s="28"/>
      <c r="I1055" s="40"/>
      <c r="J1055" s="56"/>
      <c r="K1055" s="57"/>
      <c r="L1055" s="58"/>
    </row>
    <row r="1056" spans="2:12" ht="96.75" customHeight="1">
      <c r="B1056" s="28"/>
      <c r="C1056" s="28"/>
      <c r="D1056" s="28"/>
      <c r="E1056" s="39"/>
      <c r="F1056" s="28"/>
      <c r="G1056" s="28"/>
      <c r="H1056" s="28"/>
      <c r="I1056" s="40"/>
      <c r="J1056" s="56"/>
      <c r="K1056" s="57"/>
      <c r="L1056" s="58"/>
    </row>
    <row r="1057" spans="2:12" ht="96.75" customHeight="1">
      <c r="B1057" s="28"/>
      <c r="C1057" s="28"/>
      <c r="D1057" s="28"/>
      <c r="E1057" s="39"/>
      <c r="F1057" s="28"/>
      <c r="G1057" s="28"/>
      <c r="H1057" s="28"/>
      <c r="I1057" s="40"/>
      <c r="J1057" s="56"/>
      <c r="K1057" s="57"/>
      <c r="L1057" s="58"/>
    </row>
    <row r="1058" spans="2:12" ht="96.75" customHeight="1">
      <c r="B1058" s="28"/>
      <c r="C1058" s="28"/>
      <c r="D1058" s="28"/>
      <c r="E1058" s="39"/>
      <c r="F1058" s="28"/>
      <c r="G1058" s="28"/>
      <c r="H1058" s="28"/>
      <c r="I1058" s="40"/>
      <c r="J1058" s="56"/>
      <c r="K1058" s="57"/>
      <c r="L1058" s="58"/>
    </row>
    <row r="1059" spans="2:12" ht="96.75" customHeight="1">
      <c r="B1059" s="28"/>
      <c r="C1059" s="28"/>
      <c r="D1059" s="28"/>
      <c r="E1059" s="39"/>
      <c r="F1059" s="28"/>
      <c r="G1059" s="28"/>
      <c r="H1059" s="28"/>
      <c r="I1059" s="40"/>
      <c r="J1059" s="56"/>
      <c r="K1059" s="57"/>
      <c r="L1059" s="58"/>
    </row>
    <row r="1060" spans="2:12" ht="96.75" customHeight="1">
      <c r="B1060" s="28"/>
      <c r="C1060" s="28"/>
      <c r="D1060" s="28"/>
      <c r="E1060" s="39"/>
      <c r="F1060" s="28"/>
      <c r="G1060" s="28"/>
      <c r="H1060" s="28"/>
      <c r="I1060" s="40"/>
      <c r="J1060" s="56"/>
      <c r="K1060" s="57"/>
      <c r="L1060" s="58"/>
    </row>
  </sheetData>
  <mergeCells count="16">
    <mergeCell ref="A132:K132"/>
    <mergeCell ref="A134:K134"/>
    <mergeCell ref="A135:A144"/>
    <mergeCell ref="J145:L145"/>
    <mergeCell ref="A1:E7"/>
    <mergeCell ref="D15:I15"/>
    <mergeCell ref="D16:I16"/>
    <mergeCell ref="D17:I17"/>
    <mergeCell ref="I58:K58"/>
    <mergeCell ref="I59:K59"/>
    <mergeCell ref="I62:K62"/>
    <mergeCell ref="I63:K63"/>
    <mergeCell ref="I64:K64"/>
    <mergeCell ref="A66:L66"/>
    <mergeCell ref="A67:L67"/>
    <mergeCell ref="A131:K131"/>
  </mergeCells>
  <dataValidations count="3">
    <dataValidation type="list" allowBlank="1" showErrorMessage="1" sqref="F135:F144">
      <formula1>"Cái,Bộ,Sợi,Cụm,Que,Cây,Kg,Gram,Lít,Viên,Cuộn,Mét,Chai,Hộp,Cặp,Xô,Bịch,Mili mét,Mili lít"</formula1>
    </dataValidation>
    <dataValidation type="list" allowBlank="1" showErrorMessage="1" sqref="H135:H144 H146:H1060">
      <formula1>"0,2,5,10"</formula1>
    </dataValidation>
    <dataValidation type="list" allowBlank="1" showErrorMessage="1" sqref="G69:G121">
      <formula1>"mm,Cái,Bộ,Mét"</formula1>
    </dataValidation>
  </dataValidations>
  <printOptions horizontalCentered="1" gridLines="1"/>
  <pageMargins left="0" right="0" top="0.6" bottom="0.6" header="0" footer="0"/>
  <pageSetup paperSize="9" pageOrder="overThenDown" orientation="landscape" cellComments="atEnd"/>
  <rowBreaks count="10" manualBreakCount="10">
    <brk id="64" man="1"/>
    <brk man="1"/>
    <brk id="114" man="1"/>
    <brk id="131" man="1"/>
    <brk id="100" man="1"/>
    <brk id="85" man="1"/>
    <brk id="134" man="1"/>
    <brk id="70" man="1"/>
    <brk id="88" man="1"/>
    <brk id="109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'KHO TNJ'!$B$6:$B$1410</xm:f>
          </x14:formula1>
          <xm:sqref>D69:D92 D94:D102 D104:D106 D108:D121 C135:C144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L1058"/>
  <sheetViews>
    <sheetView showGridLines="0" topLeftCell="A127" zoomScale="35" zoomScaleNormal="35" workbookViewId="0">
      <selection activeCell="R128" sqref="R128"/>
    </sheetView>
  </sheetViews>
  <sheetFormatPr defaultColWidth="12.5703125" defaultRowHeight="15.75" customHeight="1"/>
  <cols>
    <col min="1" max="1" width="10.42578125" customWidth="1"/>
    <col min="2" max="2" width="24" customWidth="1"/>
    <col min="3" max="3" width="23.42578125" customWidth="1"/>
    <col min="4" max="4" width="38.7109375" customWidth="1"/>
    <col min="5" max="5" width="29.42578125" customWidth="1"/>
    <col min="6" max="6" width="15.140625" customWidth="1"/>
    <col min="7" max="7" width="36.140625" customWidth="1"/>
    <col min="8" max="8" width="28.28515625" customWidth="1"/>
    <col min="9" max="9" width="19.42578125" customWidth="1"/>
    <col min="10" max="10" width="20.42578125" customWidth="1"/>
    <col min="11" max="12" width="21.140625" customWidth="1"/>
  </cols>
  <sheetData>
    <row r="1" spans="1:12">
      <c r="A1" s="239"/>
      <c r="B1" s="238"/>
      <c r="C1" s="238"/>
      <c r="D1" s="238"/>
      <c r="E1" s="238"/>
      <c r="F1" s="1"/>
      <c r="G1" s="1"/>
      <c r="H1" s="1"/>
      <c r="I1" s="1"/>
      <c r="J1" s="1"/>
      <c r="K1" s="1"/>
      <c r="L1" s="1"/>
    </row>
    <row r="2" spans="1:12">
      <c r="A2" s="238"/>
      <c r="B2" s="238"/>
      <c r="C2" s="238"/>
      <c r="D2" s="238"/>
      <c r="E2" s="238"/>
      <c r="F2" s="1"/>
      <c r="G2" s="1"/>
      <c r="H2" s="1"/>
      <c r="I2" s="1"/>
      <c r="J2" s="1"/>
      <c r="K2" s="1"/>
      <c r="L2" s="1"/>
    </row>
    <row r="3" spans="1:12">
      <c r="A3" s="238"/>
      <c r="B3" s="238"/>
      <c r="C3" s="238"/>
      <c r="D3" s="238"/>
      <c r="E3" s="238"/>
      <c r="F3" s="1"/>
      <c r="G3" s="1"/>
      <c r="H3" s="1"/>
      <c r="I3" s="1"/>
      <c r="J3" s="1"/>
      <c r="K3" s="1"/>
      <c r="L3" s="1"/>
    </row>
    <row r="4" spans="1:12">
      <c r="A4" s="238"/>
      <c r="B4" s="238"/>
      <c r="C4" s="238"/>
      <c r="D4" s="238"/>
      <c r="E4" s="238"/>
      <c r="F4" s="1"/>
      <c r="G4" s="1"/>
      <c r="H4" s="1"/>
      <c r="I4" s="1"/>
      <c r="J4" s="1"/>
      <c r="K4" s="1"/>
      <c r="L4" s="1"/>
    </row>
    <row r="5" spans="1:12">
      <c r="A5" s="238"/>
      <c r="B5" s="238"/>
      <c r="C5" s="238"/>
      <c r="D5" s="238"/>
      <c r="E5" s="238"/>
      <c r="F5" s="1"/>
      <c r="G5" s="1"/>
      <c r="H5" s="1"/>
      <c r="I5" s="1"/>
      <c r="J5" s="1"/>
      <c r="K5" s="1"/>
      <c r="L5" s="1"/>
    </row>
    <row r="6" spans="1:12">
      <c r="A6" s="238"/>
      <c r="B6" s="238"/>
      <c r="C6" s="238"/>
      <c r="D6" s="238"/>
      <c r="E6" s="238"/>
      <c r="F6" s="1"/>
      <c r="G6" s="1"/>
      <c r="H6" s="1"/>
      <c r="I6" s="1"/>
      <c r="J6" s="1"/>
      <c r="K6" s="1"/>
      <c r="L6" s="1"/>
    </row>
    <row r="7" spans="1:12">
      <c r="A7" s="238"/>
      <c r="B7" s="238"/>
      <c r="C7" s="238"/>
      <c r="D7" s="238"/>
      <c r="E7" s="238"/>
      <c r="F7" s="1"/>
      <c r="G7" s="1"/>
      <c r="H7" s="1"/>
      <c r="I7" s="1"/>
      <c r="J7" s="1"/>
      <c r="K7" s="1"/>
      <c r="L7" s="1"/>
    </row>
    <row r="8" spans="1:12" ht="26.25">
      <c r="A8" s="5" t="s">
        <v>0</v>
      </c>
      <c r="B8" s="5"/>
      <c r="C8" s="5"/>
      <c r="D8" s="5"/>
      <c r="E8" s="6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8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8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8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8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8"/>
      <c r="F13" s="1"/>
      <c r="G13" s="1"/>
      <c r="H13" s="1"/>
      <c r="I13" s="1"/>
      <c r="J13" s="1"/>
      <c r="K13" s="1"/>
      <c r="L13" s="1"/>
    </row>
    <row r="14" spans="1:12" ht="30">
      <c r="A14" s="1"/>
      <c r="B14" s="1"/>
      <c r="C14" s="1"/>
      <c r="D14" s="15"/>
      <c r="E14" s="15"/>
      <c r="F14" s="15"/>
      <c r="G14" s="15"/>
      <c r="H14" s="15"/>
      <c r="I14" s="15"/>
      <c r="J14" s="1"/>
      <c r="K14" s="1"/>
      <c r="L14" s="1"/>
    </row>
    <row r="15" spans="1:12" ht="50.25">
      <c r="A15" s="1"/>
      <c r="B15" s="1"/>
      <c r="C15" s="1"/>
      <c r="D15" s="258" t="s">
        <v>18</v>
      </c>
      <c r="E15" s="238"/>
      <c r="F15" s="238"/>
      <c r="G15" s="238"/>
      <c r="H15" s="238"/>
      <c r="I15" s="238"/>
      <c r="J15" s="1"/>
      <c r="K15" s="1"/>
      <c r="L15" s="1"/>
    </row>
    <row r="16" spans="1:12" ht="37.5">
      <c r="A16" s="1"/>
      <c r="B16" s="1"/>
      <c r="C16" s="1"/>
      <c r="D16" s="259" t="s">
        <v>679</v>
      </c>
      <c r="E16" s="238"/>
      <c r="F16" s="238"/>
      <c r="G16" s="238"/>
      <c r="H16" s="238"/>
      <c r="I16" s="238"/>
      <c r="J16" s="1"/>
      <c r="K16" s="1"/>
      <c r="L16" s="1"/>
    </row>
    <row r="17" spans="1:12" ht="37.5">
      <c r="A17" s="1"/>
      <c r="B17" s="1"/>
      <c r="C17" s="1"/>
      <c r="D17" s="260" t="s">
        <v>680</v>
      </c>
      <c r="E17" s="238"/>
      <c r="F17" s="238"/>
      <c r="G17" s="238"/>
      <c r="H17" s="238"/>
      <c r="I17" s="238"/>
      <c r="J17" s="1"/>
      <c r="K17" s="1"/>
      <c r="L17" s="1"/>
    </row>
    <row r="18" spans="1:12">
      <c r="A18" s="1"/>
      <c r="B18" s="1"/>
      <c r="C18" s="1"/>
      <c r="D18" s="1"/>
      <c r="E18" s="8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8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8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8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8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8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8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8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8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8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8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8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8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8"/>
      <c r="F31" s="1"/>
      <c r="G31" s="1"/>
      <c r="H31" s="1"/>
      <c r="I31" s="1"/>
      <c r="J31" s="20" t="s">
        <v>25</v>
      </c>
      <c r="K31" s="1"/>
      <c r="L31" s="1"/>
    </row>
    <row r="32" spans="1:12">
      <c r="A32" s="1"/>
      <c r="B32" s="1"/>
      <c r="C32" s="1"/>
      <c r="D32" s="1"/>
      <c r="E32" s="8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8"/>
      <c r="F33" s="1"/>
      <c r="G33" s="1"/>
      <c r="H33" s="1"/>
      <c r="I33" s="1"/>
      <c r="J33" s="20" t="s">
        <v>25</v>
      </c>
      <c r="K33" s="1"/>
      <c r="L33" s="1"/>
    </row>
    <row r="34" spans="1:12">
      <c r="A34" s="1"/>
      <c r="B34" s="1"/>
      <c r="C34" s="1"/>
      <c r="D34" s="1"/>
      <c r="E34" s="8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8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8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8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8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8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8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8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8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8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8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8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8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8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8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8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8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8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8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8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8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8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8"/>
      <c r="F57" s="1"/>
      <c r="G57" s="1"/>
      <c r="H57" s="1"/>
      <c r="I57" s="1"/>
      <c r="J57" s="1"/>
      <c r="K57" s="1"/>
      <c r="L57" s="1"/>
    </row>
    <row r="58" spans="1:12" ht="26.25">
      <c r="A58" s="1"/>
      <c r="B58" s="1"/>
      <c r="C58" s="1"/>
      <c r="D58" s="1"/>
      <c r="E58" s="8"/>
      <c r="F58" s="1"/>
      <c r="G58" s="1"/>
      <c r="H58" s="21"/>
      <c r="I58" s="243"/>
      <c r="J58" s="238"/>
      <c r="K58" s="238"/>
      <c r="L58" s="5"/>
    </row>
    <row r="59" spans="1:12">
      <c r="A59" s="1"/>
      <c r="B59" s="1"/>
      <c r="C59" s="1"/>
      <c r="D59" s="1"/>
      <c r="E59" s="8"/>
      <c r="F59" s="1"/>
      <c r="G59" s="1"/>
      <c r="H59" s="1"/>
      <c r="I59" s="244"/>
      <c r="J59" s="238"/>
      <c r="K59" s="238"/>
      <c r="L59" s="1"/>
    </row>
    <row r="60" spans="1:12">
      <c r="A60" s="1"/>
      <c r="B60" s="1"/>
      <c r="C60" s="1"/>
      <c r="D60" s="1"/>
      <c r="E60" s="8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8"/>
      <c r="F61" s="1"/>
      <c r="G61" s="1"/>
      <c r="H61" s="1"/>
      <c r="I61" s="1"/>
      <c r="J61" s="1"/>
      <c r="K61" s="1"/>
      <c r="L61" s="1"/>
    </row>
    <row r="62" spans="1:12" ht="26.25">
      <c r="A62" s="1"/>
      <c r="B62" s="1"/>
      <c r="C62" s="1"/>
      <c r="D62" s="1"/>
      <c r="E62" s="8"/>
      <c r="F62" s="1"/>
      <c r="G62" s="1"/>
      <c r="H62" s="1"/>
      <c r="I62" s="243" t="s">
        <v>30</v>
      </c>
      <c r="J62" s="238"/>
      <c r="K62" s="238"/>
      <c r="L62" s="5"/>
    </row>
    <row r="63" spans="1:12" ht="26.25">
      <c r="A63" s="1"/>
      <c r="B63" s="1"/>
      <c r="C63" s="1"/>
      <c r="D63" s="1"/>
      <c r="E63" s="8"/>
      <c r="F63" s="1"/>
      <c r="G63" s="1"/>
      <c r="H63" s="1"/>
      <c r="I63" s="243" t="s">
        <v>27</v>
      </c>
      <c r="J63" s="238"/>
      <c r="K63" s="238"/>
      <c r="L63" s="5"/>
    </row>
    <row r="64" spans="1:12">
      <c r="A64" s="1"/>
      <c r="B64" s="1"/>
      <c r="C64" s="1"/>
      <c r="D64" s="1"/>
      <c r="E64" s="8"/>
      <c r="F64" s="1"/>
      <c r="G64" s="1"/>
      <c r="H64" s="1"/>
      <c r="I64" s="244"/>
      <c r="J64" s="238"/>
      <c r="K64" s="238"/>
      <c r="L64" s="1"/>
    </row>
    <row r="65" spans="1:12">
      <c r="A65" s="1"/>
      <c r="B65" s="1"/>
      <c r="C65" s="1"/>
      <c r="D65" s="1"/>
      <c r="E65" s="8"/>
      <c r="F65" s="1"/>
      <c r="G65" s="1"/>
      <c r="H65" s="1"/>
      <c r="I65" s="1"/>
      <c r="J65" s="1"/>
      <c r="K65" s="1"/>
      <c r="L65" s="1"/>
    </row>
    <row r="66" spans="1:12" ht="26.25">
      <c r="A66" s="245" t="s">
        <v>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</row>
    <row r="67" spans="1:12" ht="26.25">
      <c r="A67" s="246" t="s">
        <v>29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8"/>
    </row>
    <row r="68" spans="1:12" ht="60.75" customHeight="1">
      <c r="A68" s="23" t="s">
        <v>31</v>
      </c>
      <c r="B68" s="23" t="s">
        <v>32</v>
      </c>
      <c r="C68" s="23" t="s">
        <v>33</v>
      </c>
      <c r="D68" s="23" t="s">
        <v>34</v>
      </c>
      <c r="E68" s="23" t="s">
        <v>35</v>
      </c>
      <c r="F68" s="23" t="s">
        <v>36</v>
      </c>
      <c r="G68" s="23" t="s">
        <v>37</v>
      </c>
      <c r="H68" s="23" t="s">
        <v>38</v>
      </c>
      <c r="I68" s="23" t="s">
        <v>39</v>
      </c>
      <c r="J68" s="23" t="s">
        <v>40</v>
      </c>
      <c r="K68" s="25" t="s">
        <v>41</v>
      </c>
      <c r="L68" s="23" t="s">
        <v>553</v>
      </c>
    </row>
    <row r="69" spans="1:12" ht="93.75" customHeight="1">
      <c r="A69" s="29"/>
      <c r="B69" s="28"/>
      <c r="C69" s="29"/>
      <c r="D69" s="28" t="s">
        <v>574</v>
      </c>
      <c r="E69" s="29" t="e">
        <f>VLOOKUP(D69,'KHO TNJ'!$B$6:$C1058,2,FALSE)</f>
        <v>#N/A</v>
      </c>
      <c r="F69" s="29"/>
      <c r="G69" s="31" t="s">
        <v>53</v>
      </c>
      <c r="H69" s="28">
        <v>1</v>
      </c>
      <c r="I69" s="29"/>
      <c r="J69" s="32"/>
      <c r="K69" s="32"/>
      <c r="L69" s="33"/>
    </row>
    <row r="70" spans="1:12" ht="102" customHeight="1">
      <c r="A70" s="29"/>
      <c r="B70" s="28"/>
      <c r="C70" s="29"/>
      <c r="D70" s="28" t="s">
        <v>575</v>
      </c>
      <c r="E70" s="29" t="e">
        <f>VLOOKUP(D70,'KHO TNJ'!$B$6:$C1058,2,FALSE)</f>
        <v>#N/A</v>
      </c>
      <c r="F70" s="29"/>
      <c r="G70" s="31" t="s">
        <v>53</v>
      </c>
      <c r="H70" s="28">
        <v>1</v>
      </c>
      <c r="I70" s="29"/>
      <c r="J70" s="32"/>
      <c r="K70" s="32"/>
      <c r="L70" s="33"/>
    </row>
    <row r="71" spans="1:12" ht="102" customHeight="1">
      <c r="A71" s="29"/>
      <c r="B71" s="28"/>
      <c r="C71" s="29"/>
      <c r="D71" s="28" t="s">
        <v>576</v>
      </c>
      <c r="E71" s="29" t="e">
        <f>VLOOKUP(D71,'KHO TNJ'!$B$6:$C1058,2,FALSE)</f>
        <v>#N/A</v>
      </c>
      <c r="F71" s="29"/>
      <c r="G71" s="31" t="s">
        <v>53</v>
      </c>
      <c r="H71" s="28">
        <v>1</v>
      </c>
      <c r="I71" s="29"/>
      <c r="J71" s="32"/>
      <c r="K71" s="32"/>
      <c r="L71" s="33"/>
    </row>
    <row r="72" spans="1:12" ht="102" customHeight="1">
      <c r="A72" s="29"/>
      <c r="B72" s="28"/>
      <c r="C72" s="29"/>
      <c r="D72" s="28" t="s">
        <v>577</v>
      </c>
      <c r="E72" s="29" t="e">
        <f>VLOOKUP(D72,'KHO TNJ'!$B$6:$C1058,2,FALSE)</f>
        <v>#N/A</v>
      </c>
      <c r="F72" s="29"/>
      <c r="G72" s="31" t="s">
        <v>53</v>
      </c>
      <c r="H72" s="28">
        <v>1</v>
      </c>
      <c r="I72" s="29"/>
      <c r="J72" s="32"/>
      <c r="K72" s="32"/>
      <c r="L72" s="33"/>
    </row>
    <row r="73" spans="1:12" ht="102" customHeight="1">
      <c r="A73" s="29"/>
      <c r="B73" s="28"/>
      <c r="C73" s="29"/>
      <c r="D73" s="28" t="s">
        <v>578</v>
      </c>
      <c r="E73" s="29" t="e">
        <f>VLOOKUP(D73,'KHO TNJ'!$B$6:$C1058,2,FALSE)</f>
        <v>#N/A</v>
      </c>
      <c r="F73" s="29"/>
      <c r="G73" s="31" t="s">
        <v>53</v>
      </c>
      <c r="H73" s="28">
        <v>1</v>
      </c>
      <c r="I73" s="29"/>
      <c r="J73" s="32"/>
      <c r="K73" s="32"/>
      <c r="L73" s="33"/>
    </row>
    <row r="74" spans="1:12" ht="102" customHeight="1">
      <c r="A74" s="29"/>
      <c r="B74" s="28"/>
      <c r="C74" s="29"/>
      <c r="D74" s="28" t="s">
        <v>579</v>
      </c>
      <c r="E74" s="29" t="e">
        <f>VLOOKUP(D74,'KHO TNJ'!$B$6:$C1058,2,FALSE)</f>
        <v>#N/A</v>
      </c>
      <c r="F74" s="29"/>
      <c r="G74" s="31" t="s">
        <v>53</v>
      </c>
      <c r="H74" s="28">
        <v>1</v>
      </c>
      <c r="I74" s="29"/>
      <c r="J74" s="32"/>
      <c r="K74" s="32"/>
      <c r="L74" s="33"/>
    </row>
    <row r="75" spans="1:12" ht="102" customHeight="1">
      <c r="A75" s="29"/>
      <c r="B75" s="28"/>
      <c r="C75" s="29"/>
      <c r="D75" s="28" t="s">
        <v>580</v>
      </c>
      <c r="E75" s="29" t="str">
        <f>VLOOKUP(D75,'KHO TNJ'!$B$6:$C1058,2,FALSE)</f>
        <v>CX1NOA0513</v>
      </c>
      <c r="F75" s="29"/>
      <c r="G75" s="31" t="s">
        <v>581</v>
      </c>
      <c r="H75" s="28">
        <v>2.5999999999999999E-2</v>
      </c>
      <c r="I75" s="29"/>
      <c r="J75" s="32"/>
      <c r="K75" s="32">
        <f t="shared" ref="K75:K81" si="0">H75*14*1.05</f>
        <v>0.38219999999999998</v>
      </c>
      <c r="L75" s="143">
        <v>0.37</v>
      </c>
    </row>
    <row r="76" spans="1:12" ht="102" customHeight="1">
      <c r="A76" s="29"/>
      <c r="B76" s="28"/>
      <c r="C76" s="29"/>
      <c r="D76" s="28" t="s">
        <v>611</v>
      </c>
      <c r="E76" s="29" t="str">
        <f>VLOOKUP(D76,'KHO TNJ'!$B$6:$C1058,2,FALSE)</f>
        <v>CX1NOA0689</v>
      </c>
      <c r="F76" s="29"/>
      <c r="G76" s="31" t="s">
        <v>53</v>
      </c>
      <c r="H76" s="28">
        <v>2</v>
      </c>
      <c r="I76" s="29"/>
      <c r="J76" s="32"/>
      <c r="K76" s="32">
        <f t="shared" si="0"/>
        <v>29.400000000000002</v>
      </c>
      <c r="L76" s="33">
        <v>28</v>
      </c>
    </row>
    <row r="77" spans="1:12" ht="102" customHeight="1">
      <c r="A77" s="29"/>
      <c r="B77" s="28"/>
      <c r="C77" s="29"/>
      <c r="D77" s="28" t="s">
        <v>584</v>
      </c>
      <c r="E77" s="29" t="str">
        <f>VLOOKUP(D77,'KHO TNJ'!$B$6:$C1058,2,FALSE)</f>
        <v>CX1NOA0229</v>
      </c>
      <c r="F77" s="29"/>
      <c r="G77" s="31" t="s">
        <v>53</v>
      </c>
      <c r="H77" s="28">
        <v>5</v>
      </c>
      <c r="I77" s="29"/>
      <c r="J77" s="32"/>
      <c r="K77" s="32">
        <f t="shared" si="0"/>
        <v>73.5</v>
      </c>
      <c r="L77" s="33">
        <v>70</v>
      </c>
    </row>
    <row r="78" spans="1:12" ht="102" customHeight="1">
      <c r="A78" s="29"/>
      <c r="B78" s="28"/>
      <c r="C78" s="29"/>
      <c r="D78" s="28" t="s">
        <v>158</v>
      </c>
      <c r="E78" s="29" t="str">
        <f>VLOOKUP(D78,'KHO TNJ'!$B$6:$C1058,2,FALSE)</f>
        <v>CX1NOA0081</v>
      </c>
      <c r="F78" s="29"/>
      <c r="G78" s="31" t="s">
        <v>53</v>
      </c>
      <c r="H78" s="28">
        <v>5</v>
      </c>
      <c r="I78" s="29"/>
      <c r="J78" s="32"/>
      <c r="K78" s="32">
        <f t="shared" si="0"/>
        <v>73.5</v>
      </c>
      <c r="L78" s="33">
        <v>72</v>
      </c>
    </row>
    <row r="79" spans="1:12" ht="102" customHeight="1">
      <c r="A79" s="29"/>
      <c r="B79" s="28"/>
      <c r="C79" s="29"/>
      <c r="D79" s="28" t="s">
        <v>180</v>
      </c>
      <c r="E79" s="29" t="str">
        <f>VLOOKUP(D79,'KHO TNJ'!$B$6:$C1058,2,FALSE)</f>
        <v>CX1NOA0278</v>
      </c>
      <c r="F79" s="29"/>
      <c r="G79" s="31" t="s">
        <v>53</v>
      </c>
      <c r="H79" s="28">
        <v>10</v>
      </c>
      <c r="I79" s="29"/>
      <c r="J79" s="32"/>
      <c r="K79" s="32">
        <f t="shared" si="0"/>
        <v>147</v>
      </c>
      <c r="L79" s="33">
        <v>106.85</v>
      </c>
    </row>
    <row r="80" spans="1:12" ht="102" customHeight="1">
      <c r="A80" s="29"/>
      <c r="B80" s="28"/>
      <c r="C80" s="29"/>
      <c r="D80" s="28" t="s">
        <v>588</v>
      </c>
      <c r="E80" s="29" t="str">
        <f>VLOOKUP(D80,'KHO TNJ'!$B$6:$C1058,2,FALSE)</f>
        <v>CX1NOA0685</v>
      </c>
      <c r="F80" s="29"/>
      <c r="G80" s="31" t="s">
        <v>581</v>
      </c>
      <c r="H80" s="28">
        <v>0.08</v>
      </c>
      <c r="I80" s="29"/>
      <c r="J80" s="32"/>
      <c r="K80" s="32">
        <f t="shared" si="0"/>
        <v>1.1760000000000002</v>
      </c>
      <c r="L80" s="33">
        <v>1.08</v>
      </c>
    </row>
    <row r="81" spans="1:12" ht="102" customHeight="1">
      <c r="A81" s="29"/>
      <c r="B81" s="28"/>
      <c r="C81" s="29">
        <v>632</v>
      </c>
      <c r="D81" s="28" t="s">
        <v>265</v>
      </c>
      <c r="E81" s="29" t="str">
        <f>VLOOKUP(D81,'KHO TNJ'!$B$6:$C1058,2,FALSE)</f>
        <v>CX1NOA0402</v>
      </c>
      <c r="F81" s="29"/>
      <c r="G81" s="31" t="s">
        <v>581</v>
      </c>
      <c r="H81" s="28">
        <v>0.26200000000000001</v>
      </c>
      <c r="I81" s="29"/>
      <c r="J81" s="32"/>
      <c r="K81" s="32">
        <f t="shared" si="0"/>
        <v>3.8514000000000004</v>
      </c>
      <c r="L81" s="142">
        <v>4.34</v>
      </c>
    </row>
    <row r="82" spans="1:12" ht="102" customHeight="1">
      <c r="A82" s="29"/>
      <c r="B82" s="28" t="s">
        <v>681</v>
      </c>
      <c r="C82" s="28" t="s">
        <v>604</v>
      </c>
      <c r="D82" s="28" t="s">
        <v>548</v>
      </c>
      <c r="E82" s="29" t="str">
        <f>VLOOKUP(D82,'KHO TNJ'!$B$6:$C1058,2,FALSE)</f>
        <v>CX1NOA0309</v>
      </c>
      <c r="F82" s="29"/>
      <c r="G82" s="31" t="s">
        <v>53</v>
      </c>
      <c r="H82" s="28">
        <v>2</v>
      </c>
      <c r="I82" s="29"/>
      <c r="J82" s="32"/>
      <c r="K82" s="32">
        <f>H82*8*1.05</f>
        <v>16.8</v>
      </c>
      <c r="L82" s="143">
        <f>18-2</f>
        <v>16</v>
      </c>
    </row>
    <row r="83" spans="1:12" ht="102" customHeight="1">
      <c r="A83" s="29"/>
      <c r="B83" s="28" t="s">
        <v>682</v>
      </c>
      <c r="C83" s="28" t="s">
        <v>683</v>
      </c>
      <c r="D83" s="162" t="s">
        <v>161</v>
      </c>
      <c r="E83" s="29" t="str">
        <f>VLOOKUP(D83,'KHO TNJ'!$B$6:$C1058,2,FALSE)</f>
        <v>CX1NOA0079</v>
      </c>
      <c r="F83" s="29"/>
      <c r="G83" s="31"/>
      <c r="H83" s="163">
        <v>0</v>
      </c>
      <c r="I83" s="29"/>
      <c r="J83" s="32"/>
      <c r="K83" s="32">
        <f t="shared" ref="K83:K84" si="1">H83*14*1.05</f>
        <v>0</v>
      </c>
      <c r="L83" s="143">
        <f>12-12</f>
        <v>0</v>
      </c>
    </row>
    <row r="84" spans="1:12" ht="102" customHeight="1">
      <c r="A84" s="29"/>
      <c r="B84" s="28"/>
      <c r="C84" s="29"/>
      <c r="D84" s="162" t="s">
        <v>592</v>
      </c>
      <c r="E84" s="29" t="str">
        <f>VLOOKUP(D84,'KHO TNJ'!$B$6:$C1058,2,FALSE)</f>
        <v>CX1NOA0680</v>
      </c>
      <c r="F84" s="29"/>
      <c r="G84" s="31"/>
      <c r="H84" s="163"/>
      <c r="I84" s="29"/>
      <c r="J84" s="32"/>
      <c r="K84" s="32">
        <f t="shared" si="1"/>
        <v>0</v>
      </c>
      <c r="L84" s="33">
        <v>33.700000000000003</v>
      </c>
    </row>
    <row r="85" spans="1:12" ht="81" customHeight="1">
      <c r="A85" s="28"/>
      <c r="B85" s="28"/>
      <c r="C85" s="28" t="s">
        <v>614</v>
      </c>
      <c r="D85" s="162" t="s">
        <v>563</v>
      </c>
      <c r="E85" s="29" t="str">
        <f>VLOOKUP(D85,'KHO TNJ'!$B$6:$C1058,2,FALSE)</f>
        <v>CX1NOA0644</v>
      </c>
      <c r="F85" s="28"/>
      <c r="G85" s="31"/>
      <c r="H85" s="163">
        <v>2</v>
      </c>
      <c r="I85" s="29"/>
      <c r="J85" s="32"/>
      <c r="K85" s="32">
        <f>H85*6*1.05</f>
        <v>12.600000000000001</v>
      </c>
      <c r="L85" s="33">
        <v>12</v>
      </c>
    </row>
    <row r="86" spans="1:12" ht="77.25" customHeight="1">
      <c r="A86" s="28"/>
      <c r="B86" s="28" t="s">
        <v>684</v>
      </c>
      <c r="C86" s="28"/>
      <c r="D86" s="162" t="s">
        <v>598</v>
      </c>
      <c r="E86" s="29" t="str">
        <f>VLOOKUP(D86,'KHO TNJ'!$B$6:$C1058,2,FALSE)</f>
        <v>CX1NOA0688</v>
      </c>
      <c r="F86" s="28"/>
      <c r="G86" s="31"/>
      <c r="H86" s="163"/>
      <c r="I86" s="29"/>
      <c r="J86" s="32"/>
      <c r="K86" s="32"/>
      <c r="L86" s="164">
        <f>12-12</f>
        <v>0</v>
      </c>
    </row>
    <row r="87" spans="1:12" ht="97.5" customHeight="1">
      <c r="A87" s="28"/>
      <c r="B87" s="28"/>
      <c r="C87" s="28"/>
      <c r="D87" s="165"/>
      <c r="E87" s="29"/>
      <c r="F87" s="28"/>
      <c r="G87" s="31"/>
      <c r="H87" s="163"/>
      <c r="I87" s="29"/>
      <c r="J87" s="32"/>
      <c r="K87" s="32"/>
      <c r="L87" s="33"/>
    </row>
    <row r="88" spans="1:12" ht="144.75" customHeight="1">
      <c r="A88" s="28"/>
      <c r="B88" s="28"/>
      <c r="C88" s="28"/>
      <c r="D88" s="165"/>
      <c r="E88" s="29"/>
      <c r="F88" s="28"/>
      <c r="G88" s="31"/>
      <c r="H88" s="163"/>
      <c r="I88" s="29"/>
      <c r="J88" s="32"/>
      <c r="K88" s="32"/>
      <c r="L88" s="33"/>
    </row>
    <row r="89" spans="1:12" ht="103.5" customHeight="1">
      <c r="A89" s="28"/>
      <c r="B89" s="28"/>
      <c r="C89" s="28"/>
      <c r="D89" s="28"/>
      <c r="E89" s="29"/>
      <c r="F89" s="28"/>
      <c r="G89" s="31"/>
      <c r="H89" s="127"/>
      <c r="I89" s="29"/>
      <c r="J89" s="32"/>
      <c r="K89" s="32"/>
      <c r="L89" s="33"/>
    </row>
    <row r="90" spans="1:12" ht="103.5" customHeight="1">
      <c r="A90" s="28"/>
      <c r="B90" s="28"/>
      <c r="C90" s="28"/>
      <c r="D90" s="28"/>
      <c r="E90" s="29"/>
      <c r="F90" s="28"/>
      <c r="G90" s="31"/>
      <c r="H90" s="127"/>
      <c r="I90" s="29"/>
      <c r="J90" s="32"/>
      <c r="K90" s="32"/>
      <c r="L90" s="33"/>
    </row>
    <row r="91" spans="1:12" ht="109.5" customHeight="1">
      <c r="A91" s="28"/>
      <c r="B91" s="28"/>
      <c r="C91" s="28"/>
      <c r="D91" s="28"/>
      <c r="E91" s="29"/>
      <c r="F91" s="28"/>
      <c r="G91" s="31"/>
      <c r="H91" s="127"/>
      <c r="I91" s="29"/>
      <c r="J91" s="32"/>
      <c r="K91" s="32"/>
      <c r="L91" s="33"/>
    </row>
    <row r="92" spans="1:12" ht="109.5" customHeight="1">
      <c r="A92" s="28"/>
      <c r="B92" s="28"/>
      <c r="C92" s="28"/>
      <c r="D92" s="28"/>
      <c r="E92" s="29"/>
      <c r="F92" s="28"/>
      <c r="G92" s="31"/>
      <c r="H92" s="127"/>
      <c r="I92" s="29"/>
      <c r="J92" s="32"/>
      <c r="K92" s="32"/>
      <c r="L92" s="33"/>
    </row>
    <row r="93" spans="1:12" ht="109.5" customHeight="1">
      <c r="A93" s="28"/>
      <c r="B93" s="28"/>
      <c r="C93" s="28"/>
      <c r="D93" s="28"/>
      <c r="E93" s="29"/>
      <c r="F93" s="28"/>
      <c r="G93" s="31"/>
      <c r="H93" s="127"/>
      <c r="I93" s="29"/>
      <c r="J93" s="32"/>
      <c r="K93" s="32"/>
      <c r="L93" s="33"/>
    </row>
    <row r="94" spans="1:12" ht="109.5" customHeight="1">
      <c r="A94" s="28"/>
      <c r="B94" s="28"/>
      <c r="C94" s="28"/>
      <c r="D94" s="28"/>
      <c r="E94" s="29"/>
      <c r="F94" s="28"/>
      <c r="G94" s="31"/>
      <c r="H94" s="127"/>
      <c r="I94" s="29"/>
      <c r="J94" s="32"/>
      <c r="K94" s="32"/>
      <c r="L94" s="33"/>
    </row>
    <row r="95" spans="1:12" ht="109.5" customHeight="1">
      <c r="A95" s="28"/>
      <c r="B95" s="28"/>
      <c r="C95" s="28"/>
      <c r="D95" s="43"/>
      <c r="E95" s="29"/>
      <c r="F95" s="28"/>
      <c r="G95" s="31"/>
      <c r="H95" s="127"/>
      <c r="I95" s="29"/>
      <c r="J95" s="32"/>
      <c r="K95" s="32"/>
      <c r="L95" s="133"/>
    </row>
    <row r="96" spans="1:12" ht="109.5" customHeight="1">
      <c r="A96" s="28"/>
      <c r="B96" s="28"/>
      <c r="C96" s="28"/>
      <c r="D96" s="43"/>
      <c r="E96" s="29"/>
      <c r="F96" s="28"/>
      <c r="G96" s="31"/>
      <c r="H96" s="127"/>
      <c r="I96" s="29"/>
      <c r="J96" s="32"/>
      <c r="K96" s="32"/>
      <c r="L96" s="33"/>
    </row>
    <row r="97" spans="1:12" ht="109.5" customHeight="1">
      <c r="A97" s="28"/>
      <c r="B97" s="28"/>
      <c r="C97" s="28"/>
      <c r="D97" s="28"/>
      <c r="E97" s="29"/>
      <c r="F97" s="28"/>
      <c r="G97" s="31"/>
      <c r="H97" s="127"/>
      <c r="I97" s="29"/>
      <c r="J97" s="32"/>
      <c r="K97" s="32"/>
      <c r="L97" s="33"/>
    </row>
    <row r="98" spans="1:12" ht="115.5" customHeight="1">
      <c r="A98" s="28"/>
      <c r="B98" s="28"/>
      <c r="C98" s="28"/>
      <c r="D98" s="28"/>
      <c r="E98" s="29"/>
      <c r="F98" s="28"/>
      <c r="G98" s="31"/>
      <c r="H98" s="127"/>
      <c r="I98" s="29"/>
      <c r="J98" s="32"/>
      <c r="K98" s="32"/>
      <c r="L98" s="33"/>
    </row>
    <row r="99" spans="1:12" ht="116.25" customHeight="1">
      <c r="A99" s="28"/>
      <c r="B99" s="28"/>
      <c r="C99" s="28"/>
      <c r="D99" s="28"/>
      <c r="E99" s="29"/>
      <c r="F99" s="28"/>
      <c r="G99" s="31"/>
      <c r="H99" s="127"/>
      <c r="I99" s="29"/>
      <c r="J99" s="32"/>
      <c r="K99" s="32"/>
      <c r="L99" s="33"/>
    </row>
    <row r="100" spans="1:12" ht="116.25" customHeight="1">
      <c r="A100" s="28"/>
      <c r="B100" s="28"/>
      <c r="C100" s="28"/>
      <c r="D100" s="43"/>
      <c r="E100" s="29"/>
      <c r="F100" s="28"/>
      <c r="G100" s="31"/>
      <c r="H100" s="127"/>
      <c r="I100" s="29"/>
      <c r="J100" s="32"/>
      <c r="K100" s="32"/>
      <c r="L100" s="33"/>
    </row>
    <row r="101" spans="1:12" ht="112.5" customHeight="1">
      <c r="A101" s="28"/>
      <c r="B101" s="28"/>
      <c r="C101" s="28"/>
      <c r="D101" s="43"/>
      <c r="E101" s="29"/>
      <c r="F101" s="28"/>
      <c r="G101" s="31"/>
      <c r="H101" s="127"/>
      <c r="I101" s="29"/>
      <c r="J101" s="32"/>
      <c r="K101" s="32"/>
      <c r="L101" s="33"/>
    </row>
    <row r="102" spans="1:12" ht="112.5" customHeight="1">
      <c r="A102" s="28"/>
      <c r="B102" s="28"/>
      <c r="C102" s="28"/>
      <c r="D102" s="28"/>
      <c r="E102" s="29"/>
      <c r="F102" s="28"/>
      <c r="G102" s="31"/>
      <c r="H102" s="127"/>
      <c r="I102" s="29"/>
      <c r="J102" s="32"/>
      <c r="K102" s="32"/>
      <c r="L102" s="33"/>
    </row>
    <row r="103" spans="1:12" ht="112.5" customHeight="1">
      <c r="A103" s="28"/>
      <c r="B103" s="28"/>
      <c r="C103" s="28"/>
      <c r="D103" s="28"/>
      <c r="E103" s="29"/>
      <c r="F103" s="28"/>
      <c r="G103" s="31"/>
      <c r="H103" s="127"/>
      <c r="I103" s="29"/>
      <c r="J103" s="32"/>
      <c r="K103" s="32"/>
      <c r="L103" s="33"/>
    </row>
    <row r="104" spans="1:12" ht="113.25" customHeight="1">
      <c r="A104" s="28"/>
      <c r="B104" s="28"/>
      <c r="C104" s="28"/>
      <c r="D104" s="43"/>
      <c r="E104" s="29"/>
      <c r="F104" s="28"/>
      <c r="G104" s="31"/>
      <c r="H104" s="127"/>
      <c r="I104" s="29"/>
      <c r="J104" s="32"/>
      <c r="K104" s="32"/>
      <c r="L104" s="33"/>
    </row>
    <row r="105" spans="1:12" ht="96" customHeight="1">
      <c r="A105" s="28"/>
      <c r="B105" s="28"/>
      <c r="C105" s="28"/>
      <c r="D105" s="43"/>
      <c r="E105" s="29"/>
      <c r="F105" s="28"/>
      <c r="G105" s="31"/>
      <c r="H105" s="127"/>
      <c r="I105" s="29"/>
      <c r="J105" s="32"/>
      <c r="K105" s="32"/>
      <c r="L105" s="33"/>
    </row>
    <row r="106" spans="1:12" ht="96" customHeight="1">
      <c r="A106" s="28"/>
      <c r="B106" s="28"/>
      <c r="C106" s="28"/>
      <c r="D106" s="28"/>
      <c r="E106" s="29"/>
      <c r="F106" s="28"/>
      <c r="G106" s="31"/>
      <c r="H106" s="127"/>
      <c r="I106" s="29"/>
      <c r="J106" s="32"/>
      <c r="K106" s="32"/>
      <c r="L106" s="33"/>
    </row>
    <row r="107" spans="1:12" ht="101.25" customHeight="1">
      <c r="A107" s="28"/>
      <c r="B107" s="28"/>
      <c r="C107" s="28"/>
      <c r="D107" s="28"/>
      <c r="E107" s="29"/>
      <c r="F107" s="28"/>
      <c r="G107" s="31"/>
      <c r="H107" s="127"/>
      <c r="I107" s="29"/>
      <c r="J107" s="32"/>
      <c r="K107" s="32"/>
      <c r="L107" s="33"/>
    </row>
    <row r="108" spans="1:12" ht="123.75" customHeight="1">
      <c r="A108" s="28"/>
      <c r="B108" s="28"/>
      <c r="C108" s="28"/>
      <c r="D108" s="28"/>
      <c r="E108" s="29"/>
      <c r="F108" s="28"/>
      <c r="G108" s="31"/>
      <c r="H108" s="127"/>
      <c r="I108" s="29"/>
      <c r="J108" s="32"/>
      <c r="K108" s="32"/>
      <c r="L108" s="33"/>
    </row>
    <row r="109" spans="1:12" ht="105" customHeight="1">
      <c r="A109" s="28"/>
      <c r="B109" s="28"/>
      <c r="C109" s="28"/>
      <c r="D109" s="28"/>
      <c r="E109" s="29"/>
      <c r="F109" s="28"/>
      <c r="G109" s="31"/>
      <c r="H109" s="127"/>
      <c r="I109" s="29"/>
      <c r="J109" s="32"/>
      <c r="K109" s="32"/>
      <c r="L109" s="33"/>
    </row>
    <row r="110" spans="1:12" ht="111.75" customHeight="1">
      <c r="A110" s="28"/>
      <c r="B110" s="28"/>
      <c r="C110" s="28"/>
      <c r="D110" s="28"/>
      <c r="E110" s="29"/>
      <c r="F110" s="28"/>
      <c r="G110" s="31"/>
      <c r="H110" s="127"/>
      <c r="I110" s="29"/>
      <c r="J110" s="32"/>
      <c r="K110" s="32"/>
      <c r="L110" s="33"/>
    </row>
    <row r="111" spans="1:12" ht="111.75" customHeight="1">
      <c r="A111" s="28"/>
      <c r="B111" s="28"/>
      <c r="C111" s="28"/>
      <c r="D111" s="28"/>
      <c r="E111" s="29"/>
      <c r="F111" s="28"/>
      <c r="G111" s="31"/>
      <c r="H111" s="127"/>
      <c r="I111" s="29"/>
      <c r="J111" s="32"/>
      <c r="K111" s="32"/>
      <c r="L111" s="33"/>
    </row>
    <row r="112" spans="1:12" ht="111.75" customHeight="1">
      <c r="A112" s="28"/>
      <c r="B112" s="28"/>
      <c r="C112" s="28"/>
      <c r="D112" s="28"/>
      <c r="E112" s="29"/>
      <c r="F112" s="28"/>
      <c r="G112" s="31"/>
      <c r="H112" s="127"/>
      <c r="I112" s="29"/>
      <c r="J112" s="32"/>
      <c r="K112" s="32"/>
      <c r="L112" s="33"/>
    </row>
    <row r="113" spans="1:12" ht="127.5" customHeight="1">
      <c r="A113" s="28"/>
      <c r="B113" s="28"/>
      <c r="C113" s="28"/>
      <c r="D113" s="28"/>
      <c r="E113" s="29"/>
      <c r="F113" s="28"/>
      <c r="G113" s="31"/>
      <c r="H113" s="127"/>
      <c r="I113" s="29"/>
      <c r="J113" s="32"/>
      <c r="K113" s="32"/>
      <c r="L113" s="33"/>
    </row>
    <row r="114" spans="1:12" ht="100.5" customHeight="1">
      <c r="A114" s="28"/>
      <c r="B114" s="28"/>
      <c r="C114" s="28"/>
      <c r="D114" s="28"/>
      <c r="E114" s="29"/>
      <c r="F114" s="28"/>
      <c r="G114" s="31"/>
      <c r="H114" s="127"/>
      <c r="I114" s="29"/>
      <c r="J114" s="32"/>
      <c r="K114" s="32"/>
      <c r="L114" s="33"/>
    </row>
    <row r="115" spans="1:12" ht="123" customHeight="1">
      <c r="A115" s="28"/>
      <c r="B115" s="28"/>
      <c r="C115" s="28"/>
      <c r="D115" s="28"/>
      <c r="E115" s="29"/>
      <c r="F115" s="28"/>
      <c r="G115" s="31"/>
      <c r="H115" s="37"/>
      <c r="I115" s="29"/>
      <c r="J115" s="32"/>
      <c r="K115" s="32"/>
      <c r="L115" s="33"/>
    </row>
    <row r="116" spans="1:12" ht="123" customHeight="1">
      <c r="A116" s="28"/>
      <c r="B116" s="28"/>
      <c r="C116" s="28"/>
      <c r="D116" s="28"/>
      <c r="E116" s="29"/>
      <c r="F116" s="28"/>
      <c r="G116" s="31"/>
      <c r="H116" s="127"/>
      <c r="I116" s="29"/>
      <c r="J116" s="32"/>
      <c r="K116" s="32"/>
      <c r="L116" s="33"/>
    </row>
    <row r="117" spans="1:12" ht="123" customHeight="1">
      <c r="A117" s="28"/>
      <c r="B117" s="28"/>
      <c r="C117" s="28"/>
      <c r="D117" s="28"/>
      <c r="E117" s="29"/>
      <c r="F117" s="28"/>
      <c r="G117" s="31"/>
      <c r="H117" s="127"/>
      <c r="I117" s="29"/>
      <c r="J117" s="32"/>
      <c r="K117" s="32"/>
      <c r="L117" s="33"/>
    </row>
    <row r="118" spans="1:12" ht="123" customHeight="1">
      <c r="A118" s="28"/>
      <c r="B118" s="28"/>
      <c r="C118" s="28"/>
      <c r="D118" s="28"/>
      <c r="E118" s="29"/>
      <c r="F118" s="28"/>
      <c r="G118" s="31"/>
      <c r="H118" s="127"/>
      <c r="I118" s="29"/>
      <c r="J118" s="32"/>
      <c r="K118" s="32"/>
      <c r="L118" s="33"/>
    </row>
    <row r="119" spans="1:12" ht="123" customHeight="1">
      <c r="A119" s="28"/>
      <c r="B119" s="28"/>
      <c r="C119" s="28"/>
      <c r="D119" s="28"/>
      <c r="E119" s="29"/>
      <c r="F119" s="28"/>
      <c r="G119" s="31"/>
      <c r="H119" s="127"/>
      <c r="I119" s="29"/>
      <c r="J119" s="32"/>
      <c r="K119" s="32"/>
      <c r="L119" s="33"/>
    </row>
    <row r="120" spans="1:12" ht="123" customHeight="1">
      <c r="A120" s="28"/>
      <c r="B120" s="28"/>
      <c r="C120" s="28"/>
      <c r="D120" s="28"/>
      <c r="E120" s="37"/>
      <c r="F120" s="28"/>
      <c r="G120" s="28"/>
      <c r="H120" s="29"/>
      <c r="I120" s="36"/>
      <c r="J120" s="29"/>
      <c r="K120" s="37"/>
      <c r="L120" s="38"/>
    </row>
    <row r="121" spans="1:12" ht="123" customHeight="1">
      <c r="A121" s="28"/>
      <c r="B121" s="28"/>
      <c r="C121" s="28"/>
      <c r="D121" s="28"/>
      <c r="E121" s="37"/>
      <c r="F121" s="28"/>
      <c r="G121" s="28"/>
      <c r="H121" s="29"/>
      <c r="I121" s="36"/>
      <c r="J121" s="29"/>
      <c r="K121" s="37"/>
      <c r="L121" s="38"/>
    </row>
    <row r="122" spans="1:12" ht="123" customHeight="1">
      <c r="A122" s="28"/>
      <c r="B122" s="28"/>
      <c r="C122" s="28"/>
      <c r="D122" s="28"/>
      <c r="E122" s="37"/>
      <c r="F122" s="28"/>
      <c r="G122" s="28"/>
      <c r="H122" s="29"/>
      <c r="I122" s="36"/>
      <c r="J122" s="29"/>
      <c r="K122" s="37"/>
      <c r="L122" s="38"/>
    </row>
    <row r="123" spans="1:12" ht="123" customHeight="1">
      <c r="A123" s="28"/>
      <c r="B123" s="28"/>
      <c r="C123" s="28"/>
      <c r="D123" s="28"/>
      <c r="E123" s="39"/>
      <c r="F123" s="28"/>
      <c r="G123" s="28"/>
      <c r="H123" s="29"/>
      <c r="I123" s="39"/>
      <c r="J123" s="29"/>
      <c r="K123" s="37"/>
      <c r="L123" s="38"/>
    </row>
    <row r="124" spans="1:12" ht="123" customHeight="1">
      <c r="A124" s="28"/>
      <c r="B124" s="28"/>
      <c r="C124" s="28"/>
      <c r="D124" s="28"/>
      <c r="E124" s="39"/>
      <c r="F124" s="28"/>
      <c r="G124" s="28"/>
      <c r="H124" s="29"/>
      <c r="I124" s="39"/>
      <c r="J124" s="29"/>
      <c r="K124" s="37"/>
      <c r="L124" s="38"/>
    </row>
    <row r="125" spans="1:12" ht="123" customHeight="1">
      <c r="A125" s="28"/>
      <c r="B125" s="28"/>
      <c r="C125" s="28"/>
      <c r="D125" s="28"/>
      <c r="E125" s="39"/>
      <c r="F125" s="28"/>
      <c r="G125" s="28"/>
      <c r="H125" s="29"/>
      <c r="I125" s="40"/>
      <c r="J125" s="29"/>
      <c r="K125" s="37"/>
      <c r="L125" s="38"/>
    </row>
    <row r="126" spans="1:12" ht="123" customHeight="1">
      <c r="A126" s="28"/>
      <c r="B126" s="28"/>
      <c r="C126" s="28"/>
      <c r="D126" s="28"/>
      <c r="E126" s="39"/>
      <c r="F126" s="28"/>
      <c r="G126" s="28"/>
      <c r="H126" s="29"/>
      <c r="I126" s="40"/>
      <c r="J126" s="29"/>
      <c r="K126" s="37"/>
      <c r="L126" s="38"/>
    </row>
    <row r="127" spans="1:12" ht="123" customHeight="1">
      <c r="A127" s="28"/>
      <c r="B127" s="28"/>
      <c r="C127" s="28"/>
      <c r="D127" s="28"/>
      <c r="E127" s="39"/>
      <c r="F127" s="28"/>
      <c r="G127" s="28"/>
      <c r="H127" s="29"/>
      <c r="I127" s="39"/>
      <c r="J127" s="29"/>
      <c r="K127" s="37"/>
      <c r="L127" s="38"/>
    </row>
    <row r="128" spans="1:12" ht="123" customHeight="1">
      <c r="A128" s="28"/>
      <c r="B128" s="28"/>
      <c r="C128" s="28"/>
      <c r="D128" s="28"/>
      <c r="E128" s="39"/>
      <c r="F128" s="28"/>
      <c r="G128" s="28"/>
      <c r="H128" s="29"/>
      <c r="I128" s="39"/>
      <c r="J128" s="29"/>
      <c r="K128" s="37"/>
      <c r="L128" s="38"/>
    </row>
    <row r="129" spans="1:12" ht="30" customHeight="1">
      <c r="A129" s="263" t="s">
        <v>215</v>
      </c>
      <c r="B129" s="233"/>
      <c r="C129" s="233"/>
      <c r="D129" s="233"/>
      <c r="E129" s="233"/>
      <c r="F129" s="233"/>
      <c r="G129" s="233"/>
      <c r="H129" s="233"/>
      <c r="I129" s="233"/>
      <c r="J129" s="233"/>
      <c r="K129" s="234"/>
      <c r="L129" s="47"/>
    </row>
    <row r="130" spans="1:12" ht="26.25">
      <c r="A130" s="254" t="s">
        <v>219</v>
      </c>
      <c r="B130" s="233"/>
      <c r="C130" s="233"/>
      <c r="D130" s="233"/>
      <c r="E130" s="233"/>
      <c r="F130" s="233"/>
      <c r="G130" s="233"/>
      <c r="H130" s="233"/>
      <c r="I130" s="233"/>
      <c r="J130" s="233"/>
      <c r="K130" s="234"/>
      <c r="L130" s="48"/>
    </row>
    <row r="131" spans="1:12" ht="76.5">
      <c r="A131" s="49"/>
      <c r="B131" s="50" t="s">
        <v>220</v>
      </c>
      <c r="C131" s="50" t="s">
        <v>221</v>
      </c>
      <c r="D131" s="50" t="s">
        <v>35</v>
      </c>
      <c r="E131" s="51" t="s">
        <v>223</v>
      </c>
      <c r="F131" s="50" t="s">
        <v>224</v>
      </c>
      <c r="G131" s="50" t="s">
        <v>225</v>
      </c>
      <c r="H131" s="50" t="s">
        <v>226</v>
      </c>
      <c r="I131" s="50" t="s">
        <v>228</v>
      </c>
      <c r="J131" s="50" t="s">
        <v>229</v>
      </c>
      <c r="K131" s="52" t="s">
        <v>230</v>
      </c>
      <c r="L131" s="50" t="s">
        <v>231</v>
      </c>
    </row>
    <row r="132" spans="1:12" ht="20.25">
      <c r="A132" s="261" t="s">
        <v>232</v>
      </c>
      <c r="B132" s="233"/>
      <c r="C132" s="233"/>
      <c r="D132" s="233"/>
      <c r="E132" s="233"/>
      <c r="F132" s="233"/>
      <c r="G132" s="233"/>
      <c r="H132" s="233"/>
      <c r="I132" s="233"/>
      <c r="J132" s="233"/>
      <c r="K132" s="234"/>
      <c r="L132" s="54"/>
    </row>
    <row r="133" spans="1:12" ht="99" customHeight="1">
      <c r="A133" s="264"/>
      <c r="B133" s="28"/>
      <c r="C133" s="28"/>
      <c r="D133" s="28"/>
      <c r="E133" s="39"/>
      <c r="F133" s="28"/>
      <c r="G133" s="28"/>
      <c r="H133" s="28"/>
      <c r="I133" s="40"/>
      <c r="J133" s="56"/>
      <c r="K133" s="57"/>
      <c r="L133" s="58"/>
    </row>
    <row r="134" spans="1:12" ht="99.75" customHeight="1">
      <c r="A134" s="250"/>
      <c r="B134" s="28"/>
      <c r="C134" s="28"/>
      <c r="D134" s="28"/>
      <c r="E134" s="39"/>
      <c r="F134" s="28"/>
      <c r="G134" s="28"/>
      <c r="H134" s="28"/>
      <c r="I134" s="40"/>
      <c r="J134" s="56"/>
      <c r="K134" s="57"/>
      <c r="L134" s="58"/>
    </row>
    <row r="135" spans="1:12" ht="99.75" customHeight="1">
      <c r="A135" s="250"/>
      <c r="B135" s="28"/>
      <c r="C135" s="28"/>
      <c r="D135" s="28"/>
      <c r="E135" s="39"/>
      <c r="F135" s="28"/>
      <c r="G135" s="28"/>
      <c r="H135" s="28"/>
      <c r="I135" s="40"/>
      <c r="J135" s="56"/>
      <c r="K135" s="57"/>
      <c r="L135" s="58"/>
    </row>
    <row r="136" spans="1:12" ht="96.75" customHeight="1">
      <c r="A136" s="250"/>
      <c r="B136" s="28"/>
      <c r="C136" s="28"/>
      <c r="D136" s="28"/>
      <c r="E136" s="39"/>
      <c r="F136" s="28"/>
      <c r="G136" s="28"/>
      <c r="H136" s="28"/>
      <c r="I136" s="40"/>
      <c r="J136" s="56"/>
      <c r="K136" s="57"/>
      <c r="L136" s="58"/>
    </row>
    <row r="137" spans="1:12" ht="89.25" customHeight="1">
      <c r="A137" s="250"/>
      <c r="B137" s="28"/>
      <c r="C137" s="28"/>
      <c r="D137" s="28"/>
      <c r="E137" s="39"/>
      <c r="F137" s="28"/>
      <c r="G137" s="28"/>
      <c r="H137" s="28"/>
      <c r="I137" s="40"/>
      <c r="J137" s="56"/>
      <c r="K137" s="57"/>
      <c r="L137" s="58"/>
    </row>
    <row r="138" spans="1:12" ht="71.25" customHeight="1">
      <c r="A138" s="250"/>
      <c r="B138" s="28"/>
      <c r="C138" s="61"/>
      <c r="D138" s="28"/>
      <c r="E138" s="39"/>
      <c r="F138" s="28"/>
      <c r="G138" s="28"/>
      <c r="H138" s="28"/>
      <c r="I138" s="40"/>
      <c r="J138" s="56"/>
      <c r="K138" s="57"/>
      <c r="L138" s="58"/>
    </row>
    <row r="139" spans="1:12" ht="128.25" customHeight="1">
      <c r="A139" s="250"/>
      <c r="B139" s="28"/>
      <c r="C139" s="28"/>
      <c r="D139" s="28"/>
      <c r="E139" s="39"/>
      <c r="F139" s="28"/>
      <c r="G139" s="28"/>
      <c r="H139" s="28"/>
      <c r="I139" s="40"/>
      <c r="J139" s="56"/>
      <c r="K139" s="57"/>
      <c r="L139" s="58"/>
    </row>
    <row r="140" spans="1:12" ht="96" customHeight="1">
      <c r="A140" s="250"/>
      <c r="B140" s="28"/>
      <c r="C140" s="28"/>
      <c r="D140" s="28"/>
      <c r="E140" s="39"/>
      <c r="F140" s="28"/>
      <c r="G140" s="28"/>
      <c r="H140" s="28"/>
      <c r="I140" s="40"/>
      <c r="J140" s="56"/>
      <c r="K140" s="57"/>
      <c r="L140" s="58"/>
    </row>
    <row r="141" spans="1:12" ht="114.75" customHeight="1">
      <c r="A141" s="250"/>
      <c r="B141" s="28"/>
      <c r="C141" s="28"/>
      <c r="D141" s="28"/>
      <c r="E141" s="39"/>
      <c r="F141" s="28"/>
      <c r="G141" s="28"/>
      <c r="H141" s="28"/>
      <c r="I141" s="40"/>
      <c r="J141" s="56"/>
      <c r="K141" s="57"/>
      <c r="L141" s="58"/>
    </row>
    <row r="142" spans="1:12" ht="96.75" customHeight="1">
      <c r="A142" s="251"/>
      <c r="B142" s="28"/>
      <c r="C142" s="28"/>
      <c r="D142" s="28"/>
      <c r="E142" s="39"/>
      <c r="F142" s="28"/>
      <c r="G142" s="28"/>
      <c r="H142" s="28"/>
      <c r="I142" s="40"/>
      <c r="J142" s="56"/>
      <c r="K142" s="57"/>
      <c r="L142" s="58"/>
    </row>
    <row r="143" spans="1:12" ht="24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262"/>
      <c r="K143" s="238"/>
      <c r="L143" s="238"/>
    </row>
    <row r="144" spans="1:12" ht="96.75" customHeight="1">
      <c r="B144" s="28"/>
      <c r="C144" s="71"/>
      <c r="D144" s="71"/>
      <c r="E144" s="73"/>
      <c r="F144" s="71"/>
      <c r="G144" s="71"/>
      <c r="H144" s="28"/>
      <c r="I144" s="40"/>
      <c r="J144" s="56"/>
      <c r="K144" s="57"/>
      <c r="L144" s="58"/>
    </row>
    <row r="145" spans="2:12" ht="96.75" customHeight="1">
      <c r="B145" s="28"/>
      <c r="C145" s="71"/>
      <c r="D145" s="71"/>
      <c r="E145" s="73"/>
      <c r="F145" s="71"/>
      <c r="G145" s="71"/>
      <c r="H145" s="28"/>
      <c r="I145" s="40"/>
      <c r="J145" s="56"/>
      <c r="K145" s="57"/>
      <c r="L145" s="58"/>
    </row>
    <row r="146" spans="2:12" ht="96.75" customHeight="1">
      <c r="B146" s="28"/>
      <c r="C146" s="79"/>
      <c r="D146" s="79"/>
      <c r="E146" s="80"/>
      <c r="F146" s="79"/>
      <c r="G146" s="79"/>
      <c r="H146" s="28"/>
      <c r="I146" s="40"/>
      <c r="J146" s="56"/>
      <c r="K146" s="57"/>
      <c r="L146" s="58"/>
    </row>
    <row r="147" spans="2:12" ht="96.75" customHeight="1">
      <c r="B147" s="28"/>
      <c r="C147" s="71"/>
      <c r="D147" s="71"/>
      <c r="E147" s="73"/>
      <c r="F147" s="71"/>
      <c r="G147" s="71"/>
      <c r="H147" s="28"/>
      <c r="I147" s="40"/>
      <c r="J147" s="56"/>
      <c r="K147" s="57"/>
      <c r="L147" s="58"/>
    </row>
    <row r="148" spans="2:12" ht="96.75" customHeight="1">
      <c r="B148" s="28"/>
      <c r="C148" s="71"/>
      <c r="D148" s="71"/>
      <c r="E148" s="73"/>
      <c r="F148" s="71"/>
      <c r="G148" s="71"/>
      <c r="H148" s="28"/>
      <c r="I148" s="40"/>
      <c r="J148" s="56"/>
      <c r="K148" s="57"/>
      <c r="L148" s="58"/>
    </row>
    <row r="149" spans="2:12" ht="96.75" customHeight="1">
      <c r="B149" s="28"/>
      <c r="C149" s="71"/>
      <c r="D149" s="71"/>
      <c r="E149" s="73"/>
      <c r="F149" s="71"/>
      <c r="G149" s="71"/>
      <c r="H149" s="28"/>
      <c r="I149" s="40"/>
      <c r="J149" s="56"/>
      <c r="K149" s="57"/>
      <c r="L149" s="58"/>
    </row>
    <row r="150" spans="2:12" ht="96.75" customHeight="1">
      <c r="B150" s="28"/>
      <c r="C150" s="71"/>
      <c r="D150" s="71"/>
      <c r="E150" s="73"/>
      <c r="F150" s="71"/>
      <c r="G150" s="71"/>
      <c r="H150" s="28"/>
      <c r="I150" s="40"/>
      <c r="J150" s="56"/>
      <c r="K150" s="57"/>
      <c r="L150" s="58"/>
    </row>
    <row r="151" spans="2:12" ht="96.75" customHeight="1">
      <c r="B151" s="28"/>
      <c r="C151" s="71"/>
      <c r="D151" s="71"/>
      <c r="E151" s="73"/>
      <c r="F151" s="71"/>
      <c r="G151" s="71"/>
      <c r="H151" s="28"/>
      <c r="I151" s="40"/>
      <c r="J151" s="56"/>
      <c r="K151" s="57"/>
      <c r="L151" s="58"/>
    </row>
    <row r="152" spans="2:12" ht="96.75" customHeight="1">
      <c r="B152" s="28"/>
      <c r="C152" s="71"/>
      <c r="D152" s="71"/>
      <c r="E152" s="73"/>
      <c r="F152" s="71"/>
      <c r="G152" s="71"/>
      <c r="H152" s="28"/>
      <c r="I152" s="40"/>
      <c r="J152" s="56"/>
      <c r="K152" s="57"/>
      <c r="L152" s="58"/>
    </row>
    <row r="153" spans="2:12" ht="96.75" customHeight="1">
      <c r="B153" s="28"/>
      <c r="C153" s="79"/>
      <c r="D153" s="79"/>
      <c r="E153" s="80"/>
      <c r="F153" s="79"/>
      <c r="G153" s="79"/>
      <c r="H153" s="28"/>
      <c r="I153" s="40"/>
      <c r="J153" s="56"/>
      <c r="K153" s="57"/>
      <c r="L153" s="58"/>
    </row>
    <row r="154" spans="2:12" ht="96.75" customHeight="1">
      <c r="B154" s="28"/>
      <c r="C154" s="71"/>
      <c r="D154" s="71"/>
      <c r="E154" s="73"/>
      <c r="F154" s="71"/>
      <c r="G154" s="71"/>
      <c r="H154" s="28"/>
      <c r="I154" s="40"/>
      <c r="J154" s="56"/>
      <c r="K154" s="57"/>
      <c r="L154" s="58"/>
    </row>
    <row r="155" spans="2:12" ht="96.75" customHeight="1">
      <c r="B155" s="28"/>
      <c r="C155" s="71"/>
      <c r="D155" s="71"/>
      <c r="E155" s="73"/>
      <c r="F155" s="71"/>
      <c r="G155" s="71"/>
      <c r="H155" s="28"/>
      <c r="I155" s="40"/>
      <c r="J155" s="56"/>
      <c r="K155" s="57"/>
      <c r="L155" s="58"/>
    </row>
    <row r="156" spans="2:12" ht="96.75" customHeight="1">
      <c r="B156" s="28"/>
      <c r="C156" s="71"/>
      <c r="D156" s="71"/>
      <c r="E156" s="73"/>
      <c r="F156" s="71"/>
      <c r="G156" s="71"/>
      <c r="H156" s="28"/>
      <c r="I156" s="40"/>
      <c r="J156" s="56"/>
      <c r="K156" s="57"/>
      <c r="L156" s="58"/>
    </row>
    <row r="157" spans="2:12" ht="96.75" customHeight="1">
      <c r="B157" s="28"/>
      <c r="C157" s="71"/>
      <c r="D157" s="71"/>
      <c r="E157" s="73"/>
      <c r="F157" s="71"/>
      <c r="G157" s="71"/>
      <c r="H157" s="28"/>
      <c r="I157" s="40"/>
      <c r="J157" s="56"/>
      <c r="K157" s="57"/>
      <c r="L157" s="58"/>
    </row>
    <row r="158" spans="2:12" ht="96.75" customHeight="1">
      <c r="B158" s="28"/>
      <c r="C158" s="71"/>
      <c r="D158" s="71"/>
      <c r="E158" s="73"/>
      <c r="F158" s="71"/>
      <c r="G158" s="71"/>
      <c r="H158" s="28"/>
      <c r="I158" s="40"/>
      <c r="J158" s="56"/>
      <c r="K158" s="57"/>
      <c r="L158" s="58"/>
    </row>
    <row r="159" spans="2:12" ht="96.75" customHeight="1">
      <c r="B159" s="28"/>
      <c r="C159" s="79"/>
      <c r="D159" s="79"/>
      <c r="E159" s="80"/>
      <c r="F159" s="79"/>
      <c r="G159" s="79"/>
      <c r="H159" s="28"/>
      <c r="I159" s="40"/>
      <c r="J159" s="56"/>
      <c r="K159" s="57"/>
      <c r="L159" s="58"/>
    </row>
    <row r="160" spans="2:12" ht="96.75" customHeight="1">
      <c r="B160" s="28"/>
      <c r="C160" s="79"/>
      <c r="D160" s="79"/>
      <c r="E160" s="80"/>
      <c r="F160" s="79"/>
      <c r="G160" s="79"/>
      <c r="H160" s="28"/>
      <c r="I160" s="40"/>
      <c r="J160" s="56"/>
      <c r="K160" s="57"/>
      <c r="L160" s="58"/>
    </row>
    <row r="161" spans="2:12" ht="96.75" customHeight="1">
      <c r="B161" s="28"/>
      <c r="C161" s="71"/>
      <c r="D161" s="71"/>
      <c r="E161" s="73"/>
      <c r="F161" s="71"/>
      <c r="G161" s="71"/>
      <c r="H161" s="28"/>
      <c r="I161" s="40"/>
      <c r="J161" s="56"/>
      <c r="K161" s="57"/>
      <c r="L161" s="58"/>
    </row>
    <row r="162" spans="2:12" ht="96.75" customHeight="1">
      <c r="B162" s="28"/>
      <c r="C162" s="71"/>
      <c r="D162" s="71"/>
      <c r="E162" s="73"/>
      <c r="F162" s="71"/>
      <c r="G162" s="71"/>
      <c r="H162" s="28"/>
      <c r="I162" s="40"/>
      <c r="J162" s="56"/>
      <c r="K162" s="57"/>
      <c r="L162" s="58"/>
    </row>
    <row r="163" spans="2:12" ht="96.75" customHeight="1">
      <c r="B163" s="28"/>
      <c r="C163" s="71"/>
      <c r="D163" s="71"/>
      <c r="E163" s="73"/>
      <c r="F163" s="71"/>
      <c r="G163" s="71"/>
      <c r="H163" s="28"/>
      <c r="I163" s="40"/>
      <c r="J163" s="56"/>
      <c r="K163" s="57"/>
      <c r="L163" s="58"/>
    </row>
    <row r="164" spans="2:12" ht="96.75" customHeight="1">
      <c r="B164" s="28"/>
      <c r="C164" s="79"/>
      <c r="D164" s="79"/>
      <c r="E164" s="80"/>
      <c r="F164" s="79"/>
      <c r="G164" s="79"/>
      <c r="H164" s="28"/>
      <c r="I164" s="40"/>
      <c r="J164" s="56"/>
      <c r="K164" s="57"/>
      <c r="L164" s="58"/>
    </row>
    <row r="165" spans="2:12" ht="96.75" customHeight="1">
      <c r="B165" s="28"/>
      <c r="C165" s="79"/>
      <c r="D165" s="79"/>
      <c r="E165" s="80"/>
      <c r="F165" s="79"/>
      <c r="G165" s="79"/>
      <c r="H165" s="28"/>
      <c r="I165" s="40"/>
      <c r="J165" s="56"/>
      <c r="K165" s="57"/>
      <c r="L165" s="58"/>
    </row>
    <row r="166" spans="2:12" ht="96.75" customHeight="1">
      <c r="B166" s="28"/>
      <c r="C166" s="79"/>
      <c r="D166" s="79"/>
      <c r="E166" s="80"/>
      <c r="F166" s="79"/>
      <c r="G166" s="79"/>
      <c r="H166" s="28"/>
      <c r="I166" s="40"/>
      <c r="J166" s="56"/>
      <c r="K166" s="57"/>
      <c r="L166" s="58"/>
    </row>
    <row r="167" spans="2:12" ht="96.75" customHeight="1">
      <c r="B167" s="28"/>
      <c r="C167" s="71"/>
      <c r="D167" s="71"/>
      <c r="E167" s="73"/>
      <c r="F167" s="71"/>
      <c r="G167" s="71"/>
      <c r="H167" s="28"/>
      <c r="I167" s="40"/>
      <c r="J167" s="56"/>
      <c r="K167" s="57"/>
      <c r="L167" s="58"/>
    </row>
    <row r="168" spans="2:12" ht="96.75" customHeight="1">
      <c r="B168" s="28"/>
      <c r="C168" s="79"/>
      <c r="D168" s="79"/>
      <c r="E168" s="80"/>
      <c r="F168" s="79"/>
      <c r="G168" s="79"/>
      <c r="H168" s="28"/>
      <c r="I168" s="40"/>
      <c r="J168" s="56"/>
      <c r="K168" s="57"/>
      <c r="L168" s="58"/>
    </row>
    <row r="169" spans="2:12" ht="96.75" customHeight="1">
      <c r="B169" s="28"/>
      <c r="C169" s="71"/>
      <c r="D169" s="71"/>
      <c r="E169" s="73"/>
      <c r="F169" s="71"/>
      <c r="G169" s="71"/>
      <c r="H169" s="28"/>
      <c r="I169" s="40"/>
      <c r="J169" s="56"/>
      <c r="K169" s="57"/>
      <c r="L169" s="58"/>
    </row>
    <row r="170" spans="2:12" ht="96.75" customHeight="1">
      <c r="B170" s="28"/>
      <c r="C170" s="71"/>
      <c r="D170" s="71"/>
      <c r="E170" s="73"/>
      <c r="F170" s="71"/>
      <c r="G170" s="71"/>
      <c r="H170" s="28"/>
      <c r="I170" s="40"/>
      <c r="J170" s="56"/>
      <c r="K170" s="57"/>
      <c r="L170" s="58"/>
    </row>
    <row r="171" spans="2:12" ht="96.75" customHeight="1">
      <c r="B171" s="28"/>
      <c r="C171" s="79"/>
      <c r="D171" s="79"/>
      <c r="E171" s="80"/>
      <c r="F171" s="79"/>
      <c r="G171" s="79"/>
      <c r="H171" s="28"/>
      <c r="I171" s="40"/>
      <c r="J171" s="56"/>
      <c r="K171" s="57"/>
      <c r="L171" s="58"/>
    </row>
    <row r="172" spans="2:12" ht="96.75" customHeight="1">
      <c r="B172" s="28"/>
      <c r="C172" s="71"/>
      <c r="D172" s="71"/>
      <c r="E172" s="73"/>
      <c r="F172" s="71"/>
      <c r="G172" s="71"/>
      <c r="H172" s="28"/>
      <c r="I172" s="40"/>
      <c r="J172" s="56"/>
      <c r="K172" s="57"/>
      <c r="L172" s="58"/>
    </row>
    <row r="173" spans="2:12" ht="96.75" customHeight="1">
      <c r="B173" s="28"/>
      <c r="C173" s="71"/>
      <c r="D173" s="71"/>
      <c r="E173" s="73"/>
      <c r="F173" s="71"/>
      <c r="G173" s="71"/>
      <c r="H173" s="28"/>
      <c r="I173" s="40"/>
      <c r="J173" s="56"/>
      <c r="K173" s="57"/>
      <c r="L173" s="58"/>
    </row>
    <row r="174" spans="2:12" ht="96.75" customHeight="1">
      <c r="B174" s="28"/>
      <c r="C174" s="71"/>
      <c r="D174" s="71"/>
      <c r="E174" s="73"/>
      <c r="F174" s="71"/>
      <c r="G174" s="71"/>
      <c r="H174" s="28"/>
      <c r="I174" s="40"/>
      <c r="J174" s="56"/>
      <c r="K174" s="57"/>
      <c r="L174" s="58"/>
    </row>
    <row r="175" spans="2:12" ht="96.75" customHeight="1">
      <c r="B175" s="28"/>
      <c r="C175" s="71"/>
      <c r="D175" s="71"/>
      <c r="E175" s="73"/>
      <c r="F175" s="71"/>
      <c r="G175" s="71"/>
      <c r="H175" s="28"/>
      <c r="I175" s="40"/>
      <c r="J175" s="56"/>
      <c r="K175" s="57"/>
      <c r="L175" s="77"/>
    </row>
    <row r="176" spans="2:12" ht="96.75" customHeight="1">
      <c r="B176" s="28"/>
      <c r="C176" s="71"/>
      <c r="D176" s="71"/>
      <c r="E176" s="73"/>
      <c r="F176" s="71"/>
      <c r="G176" s="71"/>
      <c r="H176" s="28"/>
      <c r="I176" s="40"/>
      <c r="J176" s="56"/>
      <c r="K176" s="57"/>
      <c r="L176" s="58"/>
    </row>
    <row r="177" spans="2:12" ht="96.75" customHeight="1">
      <c r="B177" s="28"/>
      <c r="C177" s="71"/>
      <c r="D177" s="71"/>
      <c r="E177" s="73"/>
      <c r="F177" s="71"/>
      <c r="G177" s="71"/>
      <c r="H177" s="28"/>
      <c r="I177" s="40"/>
      <c r="J177" s="56"/>
      <c r="K177" s="57"/>
      <c r="L177" s="58"/>
    </row>
    <row r="178" spans="2:12" ht="96.75" customHeight="1">
      <c r="B178" s="28"/>
      <c r="C178" s="71"/>
      <c r="D178" s="71"/>
      <c r="E178" s="73"/>
      <c r="F178" s="71"/>
      <c r="G178" s="71"/>
      <c r="H178" s="28"/>
      <c r="I178" s="40"/>
      <c r="J178" s="56"/>
      <c r="K178" s="57"/>
      <c r="L178" s="58"/>
    </row>
    <row r="179" spans="2:12" ht="96.75" customHeight="1">
      <c r="B179" s="28"/>
      <c r="C179" s="71"/>
      <c r="D179" s="71"/>
      <c r="E179" s="73"/>
      <c r="F179" s="71"/>
      <c r="G179" s="71"/>
      <c r="H179" s="28"/>
      <c r="I179" s="40"/>
      <c r="J179" s="56"/>
      <c r="K179" s="57"/>
      <c r="L179" s="58"/>
    </row>
    <row r="180" spans="2:12" ht="96.75" customHeight="1">
      <c r="B180" s="28"/>
      <c r="C180" s="71"/>
      <c r="D180" s="71"/>
      <c r="E180" s="73"/>
      <c r="F180" s="71"/>
      <c r="G180" s="71"/>
      <c r="H180" s="28"/>
      <c r="I180" s="40"/>
      <c r="J180" s="56"/>
      <c r="K180" s="57"/>
      <c r="L180" s="58"/>
    </row>
    <row r="181" spans="2:12" ht="96.75" customHeight="1">
      <c r="B181" s="28"/>
      <c r="C181" s="71"/>
      <c r="D181" s="71"/>
      <c r="E181" s="73"/>
      <c r="F181" s="71"/>
      <c r="G181" s="71"/>
      <c r="H181" s="28"/>
      <c r="I181" s="40"/>
      <c r="J181" s="56"/>
      <c r="K181" s="57"/>
      <c r="L181" s="58"/>
    </row>
    <row r="182" spans="2:12" ht="96.75" customHeight="1">
      <c r="B182" s="28"/>
      <c r="C182" s="71"/>
      <c r="D182" s="71"/>
      <c r="E182" s="73"/>
      <c r="F182" s="71"/>
      <c r="G182" s="71"/>
      <c r="H182" s="28"/>
      <c r="I182" s="40"/>
      <c r="J182" s="56"/>
      <c r="K182" s="57"/>
      <c r="L182" s="58"/>
    </row>
    <row r="183" spans="2:12" ht="96.75" customHeight="1">
      <c r="B183" s="28"/>
      <c r="C183" s="71"/>
      <c r="D183" s="71"/>
      <c r="E183" s="73"/>
      <c r="F183" s="71"/>
      <c r="G183" s="71"/>
      <c r="H183" s="28"/>
      <c r="I183" s="40"/>
      <c r="J183" s="56"/>
      <c r="K183" s="57"/>
      <c r="L183" s="58"/>
    </row>
    <row r="184" spans="2:12" ht="96.75" customHeight="1">
      <c r="B184" s="28"/>
      <c r="C184" s="71"/>
      <c r="D184" s="71"/>
      <c r="E184" s="73"/>
      <c r="F184" s="71"/>
      <c r="G184" s="71"/>
      <c r="H184" s="28"/>
      <c r="I184" s="40"/>
      <c r="J184" s="56"/>
      <c r="K184" s="57"/>
      <c r="L184" s="58"/>
    </row>
    <row r="185" spans="2:12" ht="96.75" customHeight="1">
      <c r="B185" s="28"/>
      <c r="C185" s="71"/>
      <c r="D185" s="71"/>
      <c r="E185" s="73"/>
      <c r="F185" s="71"/>
      <c r="G185" s="71"/>
      <c r="H185" s="28"/>
      <c r="I185" s="40"/>
      <c r="J185" s="56"/>
      <c r="K185" s="57"/>
      <c r="L185" s="58"/>
    </row>
    <row r="186" spans="2:12" ht="96.75" customHeight="1">
      <c r="B186" s="28"/>
      <c r="C186" s="79"/>
      <c r="D186" s="79"/>
      <c r="E186" s="80"/>
      <c r="F186" s="79"/>
      <c r="G186" s="79"/>
      <c r="H186" s="28"/>
      <c r="I186" s="40"/>
      <c r="J186" s="56"/>
      <c r="K186" s="57"/>
      <c r="L186" s="58"/>
    </row>
    <row r="187" spans="2:12" ht="96.75" customHeight="1">
      <c r="B187" s="28"/>
      <c r="C187" s="79"/>
      <c r="D187" s="79"/>
      <c r="E187" s="80"/>
      <c r="F187" s="79"/>
      <c r="G187" s="79"/>
      <c r="H187" s="28"/>
      <c r="I187" s="40"/>
      <c r="J187" s="56"/>
      <c r="K187" s="57"/>
      <c r="L187" s="58"/>
    </row>
    <row r="188" spans="2:12" ht="96.75" customHeight="1">
      <c r="B188" s="28"/>
      <c r="C188" s="71"/>
      <c r="D188" s="71"/>
      <c r="E188" s="73"/>
      <c r="F188" s="71"/>
      <c r="G188" s="71"/>
      <c r="H188" s="28"/>
      <c r="I188" s="40"/>
      <c r="J188" s="56"/>
      <c r="K188" s="57"/>
      <c r="L188" s="58"/>
    </row>
    <row r="189" spans="2:12" ht="96.75" customHeight="1">
      <c r="B189" s="28"/>
      <c r="C189" s="71"/>
      <c r="D189" s="71"/>
      <c r="E189" s="73"/>
      <c r="F189" s="71"/>
      <c r="G189" s="71"/>
      <c r="H189" s="28"/>
      <c r="I189" s="40"/>
      <c r="J189" s="56"/>
      <c r="K189" s="57"/>
      <c r="L189" s="58"/>
    </row>
    <row r="190" spans="2:12" ht="96.75" customHeight="1">
      <c r="B190" s="28"/>
      <c r="C190" s="71"/>
      <c r="D190" s="71"/>
      <c r="E190" s="73"/>
      <c r="F190" s="71"/>
      <c r="G190" s="71"/>
      <c r="H190" s="28"/>
      <c r="I190" s="40"/>
      <c r="J190" s="56"/>
      <c r="K190" s="57"/>
      <c r="L190" s="58"/>
    </row>
    <row r="191" spans="2:12" ht="96.75" customHeight="1">
      <c r="B191" s="28"/>
      <c r="C191" s="71"/>
      <c r="D191" s="71"/>
      <c r="E191" s="73"/>
      <c r="F191" s="71"/>
      <c r="G191" s="71"/>
      <c r="H191" s="28"/>
      <c r="I191" s="40"/>
      <c r="J191" s="56"/>
      <c r="K191" s="57"/>
      <c r="L191" s="58"/>
    </row>
    <row r="192" spans="2:12" ht="96.75" customHeight="1">
      <c r="B192" s="28"/>
      <c r="C192" s="71"/>
      <c r="D192" s="71"/>
      <c r="E192" s="73"/>
      <c r="F192" s="71"/>
      <c r="G192" s="71"/>
      <c r="H192" s="28"/>
      <c r="I192" s="40"/>
      <c r="J192" s="56"/>
      <c r="K192" s="57"/>
      <c r="L192" s="58"/>
    </row>
    <row r="193" spans="2:12" ht="96.75" customHeight="1">
      <c r="B193" s="28"/>
      <c r="C193" s="71"/>
      <c r="D193" s="71"/>
      <c r="E193" s="73"/>
      <c r="F193" s="71"/>
      <c r="G193" s="71"/>
      <c r="H193" s="28"/>
      <c r="I193" s="40"/>
      <c r="J193" s="56"/>
      <c r="K193" s="57"/>
      <c r="L193" s="58"/>
    </row>
    <row r="194" spans="2:12" ht="96.75" customHeight="1">
      <c r="B194" s="28"/>
      <c r="C194" s="71"/>
      <c r="D194" s="71"/>
      <c r="E194" s="73"/>
      <c r="F194" s="71"/>
      <c r="G194" s="71"/>
      <c r="H194" s="28"/>
      <c r="I194" s="40"/>
      <c r="J194" s="56"/>
      <c r="K194" s="57"/>
      <c r="L194" s="72"/>
    </row>
    <row r="195" spans="2:12" ht="96.75" customHeight="1">
      <c r="B195" s="28"/>
      <c r="C195" s="71"/>
      <c r="D195" s="71"/>
      <c r="E195" s="73"/>
      <c r="F195" s="71"/>
      <c r="G195" s="71"/>
      <c r="H195" s="28"/>
      <c r="I195" s="40"/>
      <c r="J195" s="56"/>
      <c r="K195" s="57"/>
      <c r="L195" s="72"/>
    </row>
    <row r="196" spans="2:12" ht="96.75" customHeight="1">
      <c r="B196" s="28"/>
      <c r="C196" s="71"/>
      <c r="D196" s="71"/>
      <c r="E196" s="73"/>
      <c r="F196" s="71"/>
      <c r="G196" s="71"/>
      <c r="H196" s="28"/>
      <c r="I196" s="40"/>
      <c r="J196" s="56"/>
      <c r="K196" s="57"/>
      <c r="L196" s="58"/>
    </row>
    <row r="197" spans="2:12" ht="96.75" customHeight="1">
      <c r="B197" s="28"/>
      <c r="C197" s="71"/>
      <c r="D197" s="71"/>
      <c r="E197" s="73"/>
      <c r="F197" s="71"/>
      <c r="G197" s="71"/>
      <c r="H197" s="28"/>
      <c r="I197" s="40"/>
      <c r="J197" s="56"/>
      <c r="K197" s="57"/>
      <c r="L197" s="58"/>
    </row>
    <row r="198" spans="2:12" ht="96.75" customHeight="1">
      <c r="B198" s="28"/>
      <c r="C198" s="71"/>
      <c r="D198" s="71"/>
      <c r="E198" s="73"/>
      <c r="F198" s="71"/>
      <c r="G198" s="71"/>
      <c r="H198" s="28"/>
      <c r="I198" s="40"/>
      <c r="J198" s="56"/>
      <c r="K198" s="57"/>
      <c r="L198" s="58"/>
    </row>
    <row r="199" spans="2:12" ht="96.75" customHeight="1">
      <c r="B199" s="28"/>
      <c r="C199" s="71"/>
      <c r="D199" s="71"/>
      <c r="E199" s="73"/>
      <c r="F199" s="71"/>
      <c r="G199" s="71"/>
      <c r="H199" s="28"/>
      <c r="I199" s="40"/>
      <c r="J199" s="56"/>
      <c r="K199" s="57"/>
      <c r="L199" s="58"/>
    </row>
    <row r="200" spans="2:12" ht="96.75" customHeight="1">
      <c r="B200" s="28"/>
      <c r="C200" s="71"/>
      <c r="D200" s="71"/>
      <c r="E200" s="73"/>
      <c r="F200" s="71"/>
      <c r="G200" s="71"/>
      <c r="H200" s="28"/>
      <c r="I200" s="40"/>
      <c r="J200" s="56"/>
      <c r="K200" s="57"/>
      <c r="L200" s="58"/>
    </row>
    <row r="201" spans="2:12" ht="96.75" customHeight="1">
      <c r="B201" s="28"/>
      <c r="C201" s="71"/>
      <c r="D201" s="71"/>
      <c r="E201" s="73"/>
      <c r="F201" s="71"/>
      <c r="G201" s="71"/>
      <c r="H201" s="28"/>
      <c r="I201" s="40"/>
      <c r="J201" s="56"/>
      <c r="K201" s="57"/>
      <c r="L201" s="58"/>
    </row>
    <row r="202" spans="2:12" ht="96.75" customHeight="1">
      <c r="B202" s="28"/>
      <c r="C202" s="71"/>
      <c r="D202" s="71"/>
      <c r="E202" s="73"/>
      <c r="F202" s="71"/>
      <c r="G202" s="71"/>
      <c r="H202" s="28"/>
      <c r="I202" s="40"/>
      <c r="J202" s="56"/>
      <c r="K202" s="57"/>
      <c r="L202" s="58"/>
    </row>
    <row r="203" spans="2:12" ht="96.75" customHeight="1">
      <c r="B203" s="28"/>
      <c r="C203" s="71"/>
      <c r="D203" s="71"/>
      <c r="E203" s="73"/>
      <c r="F203" s="71"/>
      <c r="G203" s="71"/>
      <c r="H203" s="28"/>
      <c r="I203" s="40"/>
      <c r="J203" s="56"/>
      <c r="K203" s="57"/>
      <c r="L203" s="58"/>
    </row>
    <row r="204" spans="2:12" ht="96.75" customHeight="1">
      <c r="B204" s="28"/>
      <c r="C204" s="71"/>
      <c r="D204" s="71"/>
      <c r="E204" s="73"/>
      <c r="F204" s="71"/>
      <c r="G204" s="71"/>
      <c r="H204" s="28"/>
      <c r="I204" s="40"/>
      <c r="J204" s="56"/>
      <c r="K204" s="57"/>
      <c r="L204" s="58"/>
    </row>
    <row r="205" spans="2:12" ht="96.75" customHeight="1">
      <c r="B205" s="28"/>
      <c r="C205" s="71"/>
      <c r="D205" s="71"/>
      <c r="E205" s="73"/>
      <c r="F205" s="71"/>
      <c r="G205" s="71"/>
      <c r="H205" s="28"/>
      <c r="I205" s="40"/>
      <c r="J205" s="56"/>
      <c r="K205" s="57"/>
      <c r="L205" s="58"/>
    </row>
    <row r="206" spans="2:12" ht="96.75" customHeight="1">
      <c r="B206" s="28"/>
      <c r="C206" s="28"/>
      <c r="D206" s="28"/>
      <c r="E206" s="39"/>
      <c r="F206" s="28"/>
      <c r="G206" s="28"/>
      <c r="H206" s="28"/>
      <c r="I206" s="40"/>
      <c r="J206" s="56"/>
      <c r="K206" s="57"/>
      <c r="L206" s="58"/>
    </row>
    <row r="207" spans="2:12" ht="96.75" customHeight="1">
      <c r="B207" s="28"/>
      <c r="C207" s="28"/>
      <c r="D207" s="28"/>
      <c r="E207" s="39"/>
      <c r="F207" s="28"/>
      <c r="G207" s="28"/>
      <c r="H207" s="28"/>
      <c r="I207" s="40"/>
      <c r="J207" s="56"/>
      <c r="K207" s="57"/>
      <c r="L207" s="58"/>
    </row>
    <row r="208" spans="2:12" ht="96.75" customHeight="1">
      <c r="B208" s="28"/>
      <c r="C208" s="28"/>
      <c r="D208" s="28"/>
      <c r="E208" s="39"/>
      <c r="F208" s="28"/>
      <c r="G208" s="28"/>
      <c r="H208" s="28"/>
      <c r="I208" s="40"/>
      <c r="J208" s="56"/>
      <c r="K208" s="57"/>
      <c r="L208" s="58"/>
    </row>
    <row r="209" spans="2:12" ht="96.75" customHeight="1">
      <c r="B209" s="28"/>
      <c r="C209" s="28"/>
      <c r="D209" s="28"/>
      <c r="E209" s="39"/>
      <c r="F209" s="28"/>
      <c r="G209" s="28"/>
      <c r="H209" s="28"/>
      <c r="I209" s="40"/>
      <c r="J209" s="56"/>
      <c r="K209" s="57"/>
      <c r="L209" s="58"/>
    </row>
    <row r="210" spans="2:12" ht="96.75" customHeight="1">
      <c r="B210" s="28"/>
      <c r="C210" s="28"/>
      <c r="D210" s="28"/>
      <c r="E210" s="39"/>
      <c r="F210" s="28"/>
      <c r="G210" s="28"/>
      <c r="H210" s="28"/>
      <c r="I210" s="40"/>
      <c r="J210" s="56"/>
      <c r="K210" s="57"/>
      <c r="L210" s="58"/>
    </row>
    <row r="211" spans="2:12" ht="96.75" customHeight="1">
      <c r="B211" s="28"/>
      <c r="C211" s="28"/>
      <c r="D211" s="28"/>
      <c r="E211" s="39"/>
      <c r="F211" s="28"/>
      <c r="G211" s="28"/>
      <c r="H211" s="28"/>
      <c r="I211" s="40"/>
      <c r="J211" s="56"/>
      <c r="K211" s="57"/>
      <c r="L211" s="58"/>
    </row>
    <row r="212" spans="2:12" ht="96.75" customHeight="1">
      <c r="B212" s="28"/>
      <c r="C212" s="28"/>
      <c r="D212" s="28"/>
      <c r="E212" s="39"/>
      <c r="F212" s="28"/>
      <c r="G212" s="28"/>
      <c r="H212" s="28"/>
      <c r="I212" s="40"/>
      <c r="J212" s="56"/>
      <c r="K212" s="57"/>
      <c r="L212" s="58"/>
    </row>
    <row r="213" spans="2:12" ht="96.75" customHeight="1">
      <c r="B213" s="28"/>
      <c r="C213" s="28"/>
      <c r="D213" s="28"/>
      <c r="E213" s="39"/>
      <c r="F213" s="28"/>
      <c r="G213" s="28"/>
      <c r="H213" s="28"/>
      <c r="I213" s="40"/>
      <c r="J213" s="56"/>
      <c r="K213" s="57"/>
      <c r="L213" s="58"/>
    </row>
    <row r="214" spans="2:12" ht="96.75" customHeight="1">
      <c r="B214" s="28"/>
      <c r="C214" s="28"/>
      <c r="D214" s="28"/>
      <c r="E214" s="39"/>
      <c r="F214" s="28"/>
      <c r="G214" s="28"/>
      <c r="H214" s="28"/>
      <c r="I214" s="40"/>
      <c r="J214" s="56"/>
      <c r="K214" s="57"/>
      <c r="L214" s="58"/>
    </row>
    <row r="215" spans="2:12" ht="96.75" customHeight="1">
      <c r="B215" s="28"/>
      <c r="C215" s="28"/>
      <c r="D215" s="28"/>
      <c r="E215" s="39"/>
      <c r="F215" s="28"/>
      <c r="G215" s="28"/>
      <c r="H215" s="28"/>
      <c r="I215" s="40"/>
      <c r="J215" s="56"/>
      <c r="K215" s="57"/>
      <c r="L215" s="58"/>
    </row>
    <row r="216" spans="2:12" ht="96.75" customHeight="1">
      <c r="B216" s="28"/>
      <c r="C216" s="28"/>
      <c r="D216" s="28"/>
      <c r="E216" s="39"/>
      <c r="F216" s="28"/>
      <c r="G216" s="28"/>
      <c r="H216" s="28"/>
      <c r="I216" s="40"/>
      <c r="J216" s="56"/>
      <c r="K216" s="57"/>
      <c r="L216" s="58"/>
    </row>
    <row r="217" spans="2:12" ht="96.75" customHeight="1">
      <c r="B217" s="28"/>
      <c r="C217" s="28"/>
      <c r="D217" s="28"/>
      <c r="E217" s="39"/>
      <c r="F217" s="28"/>
      <c r="G217" s="28"/>
      <c r="H217" s="28"/>
      <c r="I217" s="40"/>
      <c r="J217" s="56"/>
      <c r="K217" s="57"/>
      <c r="L217" s="58"/>
    </row>
    <row r="218" spans="2:12" ht="96.75" customHeight="1">
      <c r="B218" s="28"/>
      <c r="C218" s="28"/>
      <c r="D218" s="28"/>
      <c r="E218" s="39"/>
      <c r="F218" s="28"/>
      <c r="G218" s="28"/>
      <c r="H218" s="28"/>
      <c r="I218" s="40"/>
      <c r="J218" s="56"/>
      <c r="K218" s="57"/>
      <c r="L218" s="58"/>
    </row>
    <row r="219" spans="2:12" ht="96.75" customHeight="1">
      <c r="B219" s="28"/>
      <c r="C219" s="28"/>
      <c r="D219" s="28"/>
      <c r="E219" s="39"/>
      <c r="F219" s="28"/>
      <c r="G219" s="28"/>
      <c r="H219" s="28"/>
      <c r="I219" s="40"/>
      <c r="J219" s="56"/>
      <c r="K219" s="57"/>
      <c r="L219" s="58"/>
    </row>
    <row r="220" spans="2:12" ht="96.75" customHeight="1">
      <c r="B220" s="28"/>
      <c r="C220" s="28"/>
      <c r="D220" s="28"/>
      <c r="E220" s="39"/>
      <c r="F220" s="28"/>
      <c r="G220" s="28"/>
      <c r="H220" s="28"/>
      <c r="I220" s="40"/>
      <c r="J220" s="56"/>
      <c r="K220" s="57"/>
      <c r="L220" s="58"/>
    </row>
    <row r="221" spans="2:12" ht="96.75" customHeight="1">
      <c r="B221" s="28"/>
      <c r="C221" s="28"/>
      <c r="D221" s="28"/>
      <c r="E221" s="39"/>
      <c r="F221" s="28"/>
      <c r="G221" s="28"/>
      <c r="H221" s="28"/>
      <c r="I221" s="40"/>
      <c r="J221" s="56"/>
      <c r="K221" s="57"/>
      <c r="L221" s="58"/>
    </row>
    <row r="222" spans="2:12" ht="96.75" customHeight="1">
      <c r="B222" s="28"/>
      <c r="C222" s="28"/>
      <c r="D222" s="28"/>
      <c r="E222" s="39"/>
      <c r="F222" s="28"/>
      <c r="G222" s="28"/>
      <c r="H222" s="28"/>
      <c r="I222" s="40"/>
      <c r="J222" s="56"/>
      <c r="K222" s="57"/>
      <c r="L222" s="58"/>
    </row>
    <row r="223" spans="2:12" ht="96.75" customHeight="1">
      <c r="B223" s="28"/>
      <c r="C223" s="28"/>
      <c r="D223" s="28"/>
      <c r="E223" s="39"/>
      <c r="F223" s="28"/>
      <c r="G223" s="28"/>
      <c r="H223" s="28"/>
      <c r="I223" s="40"/>
      <c r="J223" s="56"/>
      <c r="K223" s="57"/>
      <c r="L223" s="58"/>
    </row>
    <row r="224" spans="2:12" ht="96.75" customHeight="1">
      <c r="B224" s="28"/>
      <c r="C224" s="28"/>
      <c r="D224" s="28"/>
      <c r="E224" s="39"/>
      <c r="F224" s="28"/>
      <c r="G224" s="28"/>
      <c r="H224" s="28"/>
      <c r="I224" s="40"/>
      <c r="J224" s="56"/>
      <c r="K224" s="57"/>
      <c r="L224" s="58"/>
    </row>
    <row r="225" spans="2:12" ht="96.75" customHeight="1">
      <c r="B225" s="28"/>
      <c r="C225" s="28"/>
      <c r="D225" s="28"/>
      <c r="E225" s="39"/>
      <c r="F225" s="28"/>
      <c r="G225" s="28"/>
      <c r="H225" s="28"/>
      <c r="I225" s="40"/>
      <c r="J225" s="56"/>
      <c r="K225" s="57"/>
      <c r="L225" s="58"/>
    </row>
    <row r="226" spans="2:12" ht="96.75" customHeight="1">
      <c r="B226" s="28"/>
      <c r="C226" s="28"/>
      <c r="D226" s="28"/>
      <c r="E226" s="39"/>
      <c r="F226" s="28"/>
      <c r="G226" s="28"/>
      <c r="H226" s="28"/>
      <c r="I226" s="40"/>
      <c r="J226" s="56"/>
      <c r="K226" s="57"/>
      <c r="L226" s="58"/>
    </row>
    <row r="227" spans="2:12" ht="96.75" customHeight="1">
      <c r="B227" s="28"/>
      <c r="C227" s="28"/>
      <c r="D227" s="28"/>
      <c r="E227" s="39"/>
      <c r="F227" s="28"/>
      <c r="G227" s="28"/>
      <c r="H227" s="28"/>
      <c r="I227" s="40"/>
      <c r="J227" s="56"/>
      <c r="K227" s="57"/>
      <c r="L227" s="58"/>
    </row>
    <row r="228" spans="2:12" ht="96.75" customHeight="1">
      <c r="B228" s="28"/>
      <c r="C228" s="28"/>
      <c r="D228" s="28"/>
      <c r="E228" s="39"/>
      <c r="F228" s="28"/>
      <c r="G228" s="28"/>
      <c r="H228" s="28"/>
      <c r="I228" s="40"/>
      <c r="J228" s="56"/>
      <c r="K228" s="57"/>
      <c r="L228" s="58"/>
    </row>
    <row r="229" spans="2:12" ht="96.75" customHeight="1">
      <c r="B229" s="28"/>
      <c r="C229" s="28"/>
      <c r="D229" s="28"/>
      <c r="E229" s="39"/>
      <c r="F229" s="28"/>
      <c r="G229" s="28"/>
      <c r="H229" s="28"/>
      <c r="I229" s="40"/>
      <c r="J229" s="56"/>
      <c r="K229" s="57"/>
      <c r="L229" s="58"/>
    </row>
    <row r="230" spans="2:12" ht="96.75" customHeight="1">
      <c r="B230" s="28"/>
      <c r="C230" s="28"/>
      <c r="D230" s="28"/>
      <c r="E230" s="39"/>
      <c r="F230" s="28"/>
      <c r="G230" s="28"/>
      <c r="H230" s="28"/>
      <c r="I230" s="40"/>
      <c r="J230" s="56"/>
      <c r="K230" s="57"/>
      <c r="L230" s="58"/>
    </row>
    <row r="231" spans="2:12" ht="96.75" customHeight="1">
      <c r="B231" s="28"/>
      <c r="C231" s="28"/>
      <c r="D231" s="28"/>
      <c r="E231" s="39"/>
      <c r="F231" s="28"/>
      <c r="G231" s="28"/>
      <c r="H231" s="28"/>
      <c r="I231" s="40"/>
      <c r="J231" s="56"/>
      <c r="K231" s="57"/>
      <c r="L231" s="58"/>
    </row>
    <row r="232" spans="2:12" ht="96.75" customHeight="1">
      <c r="B232" s="28"/>
      <c r="C232" s="28"/>
      <c r="D232" s="28"/>
      <c r="E232" s="39"/>
      <c r="F232" s="28"/>
      <c r="G232" s="28"/>
      <c r="H232" s="28"/>
      <c r="I232" s="40"/>
      <c r="J232" s="56"/>
      <c r="K232" s="57"/>
      <c r="L232" s="58"/>
    </row>
    <row r="233" spans="2:12" ht="96.75" customHeight="1">
      <c r="B233" s="28"/>
      <c r="C233" s="28"/>
      <c r="D233" s="28"/>
      <c r="E233" s="39"/>
      <c r="F233" s="28"/>
      <c r="G233" s="28"/>
      <c r="H233" s="28"/>
      <c r="I233" s="40"/>
      <c r="J233" s="56"/>
      <c r="K233" s="57"/>
      <c r="L233" s="58"/>
    </row>
    <row r="234" spans="2:12" ht="96.75" customHeight="1">
      <c r="B234" s="28"/>
      <c r="C234" s="28"/>
      <c r="D234" s="28"/>
      <c r="E234" s="39"/>
      <c r="F234" s="28"/>
      <c r="G234" s="28"/>
      <c r="H234" s="28"/>
      <c r="I234" s="40"/>
      <c r="J234" s="56"/>
      <c r="K234" s="57"/>
      <c r="L234" s="58"/>
    </row>
    <row r="235" spans="2:12" ht="96.75" customHeight="1">
      <c r="B235" s="28"/>
      <c r="C235" s="28"/>
      <c r="D235" s="28"/>
      <c r="E235" s="39"/>
      <c r="F235" s="28"/>
      <c r="G235" s="28"/>
      <c r="H235" s="28"/>
      <c r="I235" s="40"/>
      <c r="J235" s="56"/>
      <c r="K235" s="57"/>
      <c r="L235" s="58"/>
    </row>
    <row r="236" spans="2:12" ht="96.75" customHeight="1">
      <c r="B236" s="28"/>
      <c r="C236" s="28"/>
      <c r="D236" s="28"/>
      <c r="E236" s="39"/>
      <c r="F236" s="28"/>
      <c r="G236" s="28"/>
      <c r="H236" s="28"/>
      <c r="I236" s="40"/>
      <c r="J236" s="56"/>
      <c r="K236" s="57"/>
      <c r="L236" s="58"/>
    </row>
    <row r="237" spans="2:12" ht="96.75" customHeight="1">
      <c r="B237" s="28"/>
      <c r="C237" s="28"/>
      <c r="D237" s="28"/>
      <c r="E237" s="39"/>
      <c r="F237" s="28"/>
      <c r="G237" s="28"/>
      <c r="H237" s="28"/>
      <c r="I237" s="40"/>
      <c r="J237" s="56"/>
      <c r="K237" s="57"/>
      <c r="L237" s="58"/>
    </row>
    <row r="238" spans="2:12" ht="96.75" customHeight="1">
      <c r="B238" s="28"/>
      <c r="C238" s="28"/>
      <c r="D238" s="28"/>
      <c r="E238" s="39"/>
      <c r="F238" s="28"/>
      <c r="G238" s="28"/>
      <c r="H238" s="28"/>
      <c r="I238" s="40"/>
      <c r="J238" s="56"/>
      <c r="K238" s="57"/>
      <c r="L238" s="58"/>
    </row>
    <row r="239" spans="2:12" ht="96.75" customHeight="1">
      <c r="B239" s="28"/>
      <c r="C239" s="28"/>
      <c r="D239" s="28"/>
      <c r="E239" s="39"/>
      <c r="F239" s="28"/>
      <c r="G239" s="28"/>
      <c r="H239" s="28"/>
      <c r="I239" s="40"/>
      <c r="J239" s="56"/>
      <c r="K239" s="57"/>
      <c r="L239" s="58"/>
    </row>
    <row r="240" spans="2:12" ht="96.75" customHeight="1">
      <c r="B240" s="28"/>
      <c r="C240" s="28"/>
      <c r="D240" s="28"/>
      <c r="E240" s="39"/>
      <c r="F240" s="28"/>
      <c r="G240" s="28"/>
      <c r="H240" s="28"/>
      <c r="I240" s="40"/>
      <c r="J240" s="56"/>
      <c r="K240" s="57"/>
      <c r="L240" s="58"/>
    </row>
    <row r="241" spans="2:12" ht="96.75" customHeight="1">
      <c r="B241" s="28"/>
      <c r="C241" s="28"/>
      <c r="D241" s="28"/>
      <c r="E241" s="39"/>
      <c r="F241" s="28"/>
      <c r="G241" s="28"/>
      <c r="H241" s="28"/>
      <c r="I241" s="40"/>
      <c r="J241" s="56"/>
      <c r="K241" s="57"/>
      <c r="L241" s="58"/>
    </row>
    <row r="242" spans="2:12" ht="96.75" customHeight="1">
      <c r="B242" s="28"/>
      <c r="C242" s="28"/>
      <c r="D242" s="28"/>
      <c r="E242" s="39"/>
      <c r="F242" s="28"/>
      <c r="G242" s="28"/>
      <c r="H242" s="28"/>
      <c r="I242" s="40"/>
      <c r="J242" s="56"/>
      <c r="K242" s="57"/>
      <c r="L242" s="58"/>
    </row>
    <row r="243" spans="2:12" ht="96.75" customHeight="1">
      <c r="B243" s="28"/>
      <c r="C243" s="28"/>
      <c r="D243" s="28"/>
      <c r="E243" s="39"/>
      <c r="F243" s="28"/>
      <c r="G243" s="28"/>
      <c r="H243" s="28"/>
      <c r="I243" s="40"/>
      <c r="J243" s="56"/>
      <c r="K243" s="57"/>
      <c r="L243" s="58"/>
    </row>
    <row r="244" spans="2:12" ht="96.75" customHeight="1">
      <c r="B244" s="28"/>
      <c r="C244" s="28"/>
      <c r="D244" s="28"/>
      <c r="E244" s="39"/>
      <c r="F244" s="28"/>
      <c r="G244" s="28"/>
      <c r="H244" s="28"/>
      <c r="I244" s="40"/>
      <c r="J244" s="56"/>
      <c r="K244" s="57"/>
      <c r="L244" s="58"/>
    </row>
    <row r="245" spans="2:12" ht="96.75" customHeight="1">
      <c r="B245" s="28"/>
      <c r="C245" s="28"/>
      <c r="D245" s="28"/>
      <c r="E245" s="39"/>
      <c r="F245" s="28"/>
      <c r="G245" s="28"/>
      <c r="H245" s="28"/>
      <c r="I245" s="40"/>
      <c r="J245" s="56"/>
      <c r="K245" s="57"/>
      <c r="L245" s="58"/>
    </row>
    <row r="246" spans="2:12" ht="96.75" customHeight="1">
      <c r="B246" s="28"/>
      <c r="C246" s="28"/>
      <c r="D246" s="28"/>
      <c r="E246" s="39"/>
      <c r="F246" s="28"/>
      <c r="G246" s="28"/>
      <c r="H246" s="28"/>
      <c r="I246" s="40"/>
      <c r="J246" s="56"/>
      <c r="K246" s="57"/>
      <c r="L246" s="58"/>
    </row>
    <row r="247" spans="2:12" ht="96.75" customHeight="1">
      <c r="B247" s="28"/>
      <c r="C247" s="28"/>
      <c r="D247" s="28"/>
      <c r="E247" s="39"/>
      <c r="F247" s="28"/>
      <c r="G247" s="28"/>
      <c r="H247" s="28"/>
      <c r="I247" s="40"/>
      <c r="J247" s="56"/>
      <c r="K247" s="57"/>
      <c r="L247" s="58"/>
    </row>
    <row r="248" spans="2:12" ht="96.75" customHeight="1">
      <c r="B248" s="28"/>
      <c r="C248" s="28"/>
      <c r="D248" s="28"/>
      <c r="E248" s="39"/>
      <c r="F248" s="28"/>
      <c r="G248" s="28"/>
      <c r="H248" s="28"/>
      <c r="I248" s="40"/>
      <c r="J248" s="56"/>
      <c r="K248" s="57"/>
      <c r="L248" s="58"/>
    </row>
    <row r="249" spans="2:12" ht="96.75" customHeight="1">
      <c r="B249" s="28"/>
      <c r="C249" s="28"/>
      <c r="D249" s="28"/>
      <c r="E249" s="39"/>
      <c r="F249" s="28"/>
      <c r="G249" s="28"/>
      <c r="H249" s="28"/>
      <c r="I249" s="40"/>
      <c r="J249" s="56"/>
      <c r="K249" s="57"/>
      <c r="L249" s="58"/>
    </row>
    <row r="250" spans="2:12" ht="96.75" customHeight="1">
      <c r="B250" s="28"/>
      <c r="C250" s="28"/>
      <c r="D250" s="28"/>
      <c r="E250" s="39"/>
      <c r="F250" s="28"/>
      <c r="G250" s="28"/>
      <c r="H250" s="28"/>
      <c r="I250" s="40"/>
      <c r="J250" s="56"/>
      <c r="K250" s="57"/>
      <c r="L250" s="58"/>
    </row>
    <row r="251" spans="2:12" ht="96.75" customHeight="1">
      <c r="B251" s="28"/>
      <c r="C251" s="28"/>
      <c r="D251" s="28"/>
      <c r="E251" s="39"/>
      <c r="F251" s="28"/>
      <c r="G251" s="28"/>
      <c r="H251" s="28"/>
      <c r="I251" s="40"/>
      <c r="J251" s="56"/>
      <c r="K251" s="57"/>
      <c r="L251" s="58"/>
    </row>
    <row r="252" spans="2:12" ht="96.75" customHeight="1">
      <c r="B252" s="28"/>
      <c r="C252" s="28"/>
      <c r="D252" s="28"/>
      <c r="E252" s="39"/>
      <c r="F252" s="28"/>
      <c r="G252" s="28"/>
      <c r="H252" s="28"/>
      <c r="I252" s="40"/>
      <c r="J252" s="56"/>
      <c r="K252" s="57"/>
      <c r="L252" s="58"/>
    </row>
    <row r="253" spans="2:12" ht="96.75" customHeight="1">
      <c r="B253" s="28"/>
      <c r="C253" s="28"/>
      <c r="D253" s="28"/>
      <c r="E253" s="39"/>
      <c r="F253" s="28"/>
      <c r="G253" s="28"/>
      <c r="H253" s="28"/>
      <c r="I253" s="40"/>
      <c r="J253" s="56"/>
      <c r="K253" s="57"/>
      <c r="L253" s="58"/>
    </row>
    <row r="254" spans="2:12" ht="96.75" customHeight="1">
      <c r="B254" s="28"/>
      <c r="C254" s="28"/>
      <c r="D254" s="28"/>
      <c r="E254" s="39"/>
      <c r="F254" s="28"/>
      <c r="G254" s="28"/>
      <c r="H254" s="28"/>
      <c r="I254" s="40"/>
      <c r="J254" s="56"/>
      <c r="K254" s="57"/>
      <c r="L254" s="58"/>
    </row>
    <row r="255" spans="2:12" ht="96.75" customHeight="1">
      <c r="B255" s="28"/>
      <c r="C255" s="28"/>
      <c r="D255" s="28"/>
      <c r="E255" s="39"/>
      <c r="F255" s="28"/>
      <c r="G255" s="28"/>
      <c r="H255" s="28"/>
      <c r="I255" s="40"/>
      <c r="J255" s="56"/>
      <c r="K255" s="57"/>
      <c r="L255" s="58"/>
    </row>
    <row r="256" spans="2:12" ht="96.75" customHeight="1">
      <c r="B256" s="28"/>
      <c r="C256" s="28"/>
      <c r="D256" s="28"/>
      <c r="E256" s="39"/>
      <c r="F256" s="28"/>
      <c r="G256" s="28"/>
      <c r="H256" s="28"/>
      <c r="I256" s="40"/>
      <c r="J256" s="56"/>
      <c r="K256" s="57"/>
      <c r="L256" s="58"/>
    </row>
    <row r="257" spans="2:12" ht="96.75" customHeight="1">
      <c r="B257" s="28"/>
      <c r="C257" s="28"/>
      <c r="D257" s="28"/>
      <c r="E257" s="39"/>
      <c r="F257" s="28"/>
      <c r="G257" s="28"/>
      <c r="H257" s="28"/>
      <c r="I257" s="40"/>
      <c r="J257" s="56"/>
      <c r="K257" s="57"/>
      <c r="L257" s="58"/>
    </row>
    <row r="258" spans="2:12" ht="96.75" customHeight="1">
      <c r="B258" s="28"/>
      <c r="C258" s="28"/>
      <c r="D258" s="28"/>
      <c r="E258" s="39"/>
      <c r="F258" s="28"/>
      <c r="G258" s="28"/>
      <c r="H258" s="28"/>
      <c r="I258" s="40"/>
      <c r="J258" s="56"/>
      <c r="K258" s="57"/>
      <c r="L258" s="58"/>
    </row>
    <row r="259" spans="2:12" ht="96.75" customHeight="1">
      <c r="B259" s="28"/>
      <c r="C259" s="28"/>
      <c r="D259" s="28"/>
      <c r="E259" s="39"/>
      <c r="F259" s="28"/>
      <c r="G259" s="28"/>
      <c r="H259" s="28"/>
      <c r="I259" s="40"/>
      <c r="J259" s="56"/>
      <c r="K259" s="57"/>
      <c r="L259" s="58"/>
    </row>
    <row r="260" spans="2:12" ht="96.75" customHeight="1">
      <c r="B260" s="28"/>
      <c r="C260" s="28"/>
      <c r="D260" s="28"/>
      <c r="E260" s="39"/>
      <c r="F260" s="28"/>
      <c r="G260" s="28"/>
      <c r="H260" s="28"/>
      <c r="I260" s="40"/>
      <c r="J260" s="56"/>
      <c r="K260" s="57"/>
      <c r="L260" s="58"/>
    </row>
    <row r="261" spans="2:12" ht="96.75" customHeight="1">
      <c r="B261" s="28"/>
      <c r="C261" s="28"/>
      <c r="D261" s="28"/>
      <c r="E261" s="39"/>
      <c r="F261" s="28"/>
      <c r="G261" s="28"/>
      <c r="H261" s="28"/>
      <c r="I261" s="40"/>
      <c r="J261" s="56"/>
      <c r="K261" s="57"/>
      <c r="L261" s="58"/>
    </row>
    <row r="262" spans="2:12" ht="96.75" customHeight="1">
      <c r="B262" s="28"/>
      <c r="C262" s="28"/>
      <c r="D262" s="28"/>
      <c r="E262" s="39"/>
      <c r="F262" s="28"/>
      <c r="G262" s="28"/>
      <c r="H262" s="28"/>
      <c r="I262" s="40"/>
      <c r="J262" s="56"/>
      <c r="K262" s="57"/>
      <c r="L262" s="58"/>
    </row>
    <row r="263" spans="2:12" ht="96.75" customHeight="1">
      <c r="B263" s="28"/>
      <c r="C263" s="28"/>
      <c r="D263" s="28"/>
      <c r="E263" s="39"/>
      <c r="F263" s="28"/>
      <c r="G263" s="28"/>
      <c r="H263" s="28"/>
      <c r="I263" s="40"/>
      <c r="J263" s="56"/>
      <c r="K263" s="57"/>
      <c r="L263" s="58"/>
    </row>
    <row r="264" spans="2:12" ht="96.75" customHeight="1">
      <c r="B264" s="28"/>
      <c r="C264" s="28"/>
      <c r="D264" s="28"/>
      <c r="E264" s="39"/>
      <c r="F264" s="28"/>
      <c r="G264" s="28"/>
      <c r="H264" s="28"/>
      <c r="I264" s="40"/>
      <c r="J264" s="56"/>
      <c r="K264" s="57"/>
      <c r="L264" s="58"/>
    </row>
    <row r="265" spans="2:12" ht="96.75" customHeight="1">
      <c r="B265" s="28"/>
      <c r="C265" s="28"/>
      <c r="D265" s="28"/>
      <c r="E265" s="39"/>
      <c r="F265" s="28"/>
      <c r="G265" s="28"/>
      <c r="H265" s="28"/>
      <c r="I265" s="40"/>
      <c r="J265" s="56"/>
      <c r="K265" s="57"/>
      <c r="L265" s="58"/>
    </row>
    <row r="266" spans="2:12" ht="96.75" customHeight="1">
      <c r="B266" s="28"/>
      <c r="C266" s="28"/>
      <c r="D266" s="28"/>
      <c r="E266" s="39"/>
      <c r="F266" s="28"/>
      <c r="G266" s="28"/>
      <c r="H266" s="28"/>
      <c r="I266" s="40"/>
      <c r="J266" s="56"/>
      <c r="K266" s="57"/>
      <c r="L266" s="58"/>
    </row>
    <row r="267" spans="2:12" ht="96.75" customHeight="1">
      <c r="B267" s="28"/>
      <c r="C267" s="28"/>
      <c r="D267" s="28"/>
      <c r="E267" s="39"/>
      <c r="F267" s="28"/>
      <c r="G267" s="28"/>
      <c r="H267" s="28"/>
      <c r="I267" s="40"/>
      <c r="J267" s="56"/>
      <c r="K267" s="57"/>
      <c r="L267" s="58"/>
    </row>
    <row r="268" spans="2:12" ht="96.75" customHeight="1">
      <c r="B268" s="28"/>
      <c r="C268" s="28"/>
      <c r="D268" s="28"/>
      <c r="E268" s="39"/>
      <c r="F268" s="28"/>
      <c r="G268" s="28"/>
      <c r="H268" s="28"/>
      <c r="I268" s="40"/>
      <c r="J268" s="56"/>
      <c r="K268" s="57"/>
      <c r="L268" s="58"/>
    </row>
    <row r="269" spans="2:12" ht="96.75" customHeight="1">
      <c r="B269" s="28"/>
      <c r="C269" s="28"/>
      <c r="D269" s="28"/>
      <c r="E269" s="39"/>
      <c r="F269" s="28"/>
      <c r="G269" s="28"/>
      <c r="H269" s="28"/>
      <c r="I269" s="40"/>
      <c r="J269" s="56"/>
      <c r="K269" s="57"/>
      <c r="L269" s="58"/>
    </row>
    <row r="270" spans="2:12" ht="96.75" customHeight="1">
      <c r="B270" s="28"/>
      <c r="C270" s="28"/>
      <c r="D270" s="28"/>
      <c r="E270" s="39"/>
      <c r="F270" s="28"/>
      <c r="G270" s="28"/>
      <c r="H270" s="28"/>
      <c r="I270" s="40"/>
      <c r="J270" s="56"/>
      <c r="K270" s="57"/>
      <c r="L270" s="58"/>
    </row>
    <row r="271" spans="2:12" ht="96.75" customHeight="1">
      <c r="B271" s="28"/>
      <c r="C271" s="28"/>
      <c r="D271" s="28"/>
      <c r="E271" s="39"/>
      <c r="F271" s="28"/>
      <c r="G271" s="28"/>
      <c r="H271" s="28"/>
      <c r="I271" s="40"/>
      <c r="J271" s="56"/>
      <c r="K271" s="57"/>
      <c r="L271" s="58"/>
    </row>
    <row r="272" spans="2:12" ht="96.75" customHeight="1">
      <c r="B272" s="28"/>
      <c r="C272" s="28"/>
      <c r="D272" s="28"/>
      <c r="E272" s="39"/>
      <c r="F272" s="28"/>
      <c r="G272" s="28"/>
      <c r="H272" s="28"/>
      <c r="I272" s="40"/>
      <c r="J272" s="56"/>
      <c r="K272" s="57"/>
      <c r="L272" s="58"/>
    </row>
    <row r="273" spans="2:12" ht="96.75" customHeight="1">
      <c r="B273" s="28"/>
      <c r="C273" s="28"/>
      <c r="D273" s="28"/>
      <c r="E273" s="39"/>
      <c r="F273" s="28"/>
      <c r="G273" s="28"/>
      <c r="H273" s="28"/>
      <c r="I273" s="40"/>
      <c r="J273" s="56"/>
      <c r="K273" s="57"/>
      <c r="L273" s="58"/>
    </row>
    <row r="274" spans="2:12" ht="96.75" customHeight="1">
      <c r="B274" s="28"/>
      <c r="C274" s="28"/>
      <c r="D274" s="28"/>
      <c r="E274" s="39"/>
      <c r="F274" s="28"/>
      <c r="G274" s="28"/>
      <c r="H274" s="28"/>
      <c r="I274" s="40"/>
      <c r="J274" s="56"/>
      <c r="K274" s="57"/>
      <c r="L274" s="58"/>
    </row>
    <row r="275" spans="2:12" ht="96.75" customHeight="1">
      <c r="B275" s="28"/>
      <c r="C275" s="28"/>
      <c r="D275" s="28"/>
      <c r="E275" s="39"/>
      <c r="F275" s="28"/>
      <c r="G275" s="28"/>
      <c r="H275" s="28"/>
      <c r="I275" s="40"/>
      <c r="J275" s="56"/>
      <c r="K275" s="57"/>
      <c r="L275" s="58"/>
    </row>
    <row r="276" spans="2:12" ht="96.75" customHeight="1">
      <c r="B276" s="28"/>
      <c r="C276" s="28"/>
      <c r="D276" s="28"/>
      <c r="E276" s="39"/>
      <c r="F276" s="28"/>
      <c r="G276" s="28"/>
      <c r="H276" s="28"/>
      <c r="I276" s="40"/>
      <c r="J276" s="56"/>
      <c r="K276" s="57"/>
      <c r="L276" s="58"/>
    </row>
    <row r="277" spans="2:12" ht="96.75" customHeight="1">
      <c r="B277" s="28"/>
      <c r="C277" s="28"/>
      <c r="D277" s="28"/>
      <c r="E277" s="39"/>
      <c r="F277" s="28"/>
      <c r="G277" s="28"/>
      <c r="H277" s="28"/>
      <c r="I277" s="40"/>
      <c r="J277" s="56"/>
      <c r="K277" s="57"/>
      <c r="L277" s="58"/>
    </row>
    <row r="278" spans="2:12" ht="96.75" customHeight="1">
      <c r="B278" s="28"/>
      <c r="C278" s="28"/>
      <c r="D278" s="28"/>
      <c r="E278" s="39"/>
      <c r="F278" s="28"/>
      <c r="G278" s="28"/>
      <c r="H278" s="28"/>
      <c r="I278" s="40"/>
      <c r="J278" s="56"/>
      <c r="K278" s="57"/>
      <c r="L278" s="58"/>
    </row>
    <row r="279" spans="2:12" ht="96.75" customHeight="1">
      <c r="B279" s="28"/>
      <c r="C279" s="28"/>
      <c r="D279" s="28"/>
      <c r="E279" s="39"/>
      <c r="F279" s="28"/>
      <c r="G279" s="28"/>
      <c r="H279" s="28"/>
      <c r="I279" s="40"/>
      <c r="J279" s="56"/>
      <c r="K279" s="57"/>
      <c r="L279" s="58"/>
    </row>
    <row r="280" spans="2:12" ht="96.75" customHeight="1">
      <c r="B280" s="28"/>
      <c r="C280" s="28"/>
      <c r="D280" s="28"/>
      <c r="E280" s="39"/>
      <c r="F280" s="28"/>
      <c r="G280" s="28"/>
      <c r="H280" s="28"/>
      <c r="I280" s="40"/>
      <c r="J280" s="56"/>
      <c r="K280" s="57"/>
      <c r="L280" s="58"/>
    </row>
    <row r="281" spans="2:12" ht="96.75" customHeight="1">
      <c r="B281" s="28"/>
      <c r="C281" s="28"/>
      <c r="D281" s="28"/>
      <c r="E281" s="39"/>
      <c r="F281" s="28"/>
      <c r="G281" s="28"/>
      <c r="H281" s="28"/>
      <c r="I281" s="40"/>
      <c r="J281" s="56"/>
      <c r="K281" s="57"/>
      <c r="L281" s="58"/>
    </row>
    <row r="282" spans="2:12" ht="96.75" customHeight="1">
      <c r="B282" s="28"/>
      <c r="C282" s="28"/>
      <c r="D282" s="28"/>
      <c r="E282" s="39"/>
      <c r="F282" s="28"/>
      <c r="G282" s="28"/>
      <c r="H282" s="28"/>
      <c r="I282" s="40"/>
      <c r="J282" s="56"/>
      <c r="K282" s="57"/>
      <c r="L282" s="58"/>
    </row>
    <row r="283" spans="2:12" ht="96.75" customHeight="1">
      <c r="B283" s="28"/>
      <c r="C283" s="28"/>
      <c r="D283" s="28"/>
      <c r="E283" s="39"/>
      <c r="F283" s="28"/>
      <c r="G283" s="28"/>
      <c r="H283" s="28"/>
      <c r="I283" s="40"/>
      <c r="J283" s="56"/>
      <c r="K283" s="57"/>
      <c r="L283" s="58"/>
    </row>
    <row r="284" spans="2:12" ht="96.75" customHeight="1">
      <c r="B284" s="28"/>
      <c r="C284" s="28"/>
      <c r="D284" s="28"/>
      <c r="E284" s="39"/>
      <c r="F284" s="28"/>
      <c r="G284" s="28"/>
      <c r="H284" s="28"/>
      <c r="I284" s="40"/>
      <c r="J284" s="56"/>
      <c r="K284" s="57"/>
      <c r="L284" s="58"/>
    </row>
    <row r="285" spans="2:12" ht="96.75" customHeight="1">
      <c r="B285" s="28"/>
      <c r="C285" s="28"/>
      <c r="D285" s="28"/>
      <c r="E285" s="39"/>
      <c r="F285" s="28"/>
      <c r="G285" s="28"/>
      <c r="H285" s="28"/>
      <c r="I285" s="40"/>
      <c r="J285" s="56"/>
      <c r="K285" s="57"/>
      <c r="L285" s="58"/>
    </row>
    <row r="286" spans="2:12" ht="96.75" customHeight="1">
      <c r="B286" s="28"/>
      <c r="C286" s="28"/>
      <c r="D286" s="28"/>
      <c r="E286" s="39"/>
      <c r="F286" s="28"/>
      <c r="G286" s="28"/>
      <c r="H286" s="28"/>
      <c r="I286" s="40"/>
      <c r="J286" s="56"/>
      <c r="K286" s="57"/>
      <c r="L286" s="58"/>
    </row>
    <row r="287" spans="2:12" ht="96.75" customHeight="1">
      <c r="B287" s="28"/>
      <c r="C287" s="28"/>
      <c r="D287" s="28"/>
      <c r="E287" s="39"/>
      <c r="F287" s="28"/>
      <c r="G287" s="28"/>
      <c r="H287" s="28"/>
      <c r="I287" s="40"/>
      <c r="J287" s="56"/>
      <c r="K287" s="57"/>
      <c r="L287" s="58"/>
    </row>
    <row r="288" spans="2:12" ht="96.75" customHeight="1">
      <c r="B288" s="28"/>
      <c r="C288" s="28"/>
      <c r="D288" s="28"/>
      <c r="E288" s="39"/>
      <c r="F288" s="28"/>
      <c r="G288" s="28"/>
      <c r="H288" s="28"/>
      <c r="I288" s="40"/>
      <c r="J288" s="56"/>
      <c r="K288" s="57"/>
      <c r="L288" s="58"/>
    </row>
    <row r="289" spans="2:12" ht="96.75" customHeight="1">
      <c r="B289" s="28"/>
      <c r="C289" s="28"/>
      <c r="D289" s="28"/>
      <c r="E289" s="39"/>
      <c r="F289" s="28"/>
      <c r="G289" s="28"/>
      <c r="H289" s="28"/>
      <c r="I289" s="40"/>
      <c r="J289" s="56"/>
      <c r="K289" s="57"/>
      <c r="L289" s="58"/>
    </row>
    <row r="290" spans="2:12" ht="96.75" customHeight="1">
      <c r="B290" s="28"/>
      <c r="C290" s="28"/>
      <c r="D290" s="28"/>
      <c r="E290" s="39"/>
      <c r="F290" s="28"/>
      <c r="G290" s="28"/>
      <c r="H290" s="28"/>
      <c r="I290" s="40"/>
      <c r="J290" s="56"/>
      <c r="K290" s="57"/>
      <c r="L290" s="58"/>
    </row>
    <row r="291" spans="2:12" ht="96.75" customHeight="1">
      <c r="B291" s="28"/>
      <c r="C291" s="28"/>
      <c r="D291" s="28"/>
      <c r="E291" s="39"/>
      <c r="F291" s="28"/>
      <c r="G291" s="28"/>
      <c r="H291" s="28"/>
      <c r="I291" s="40"/>
      <c r="J291" s="56"/>
      <c r="K291" s="57"/>
      <c r="L291" s="58"/>
    </row>
    <row r="292" spans="2:12" ht="96.75" customHeight="1">
      <c r="B292" s="28"/>
      <c r="C292" s="28"/>
      <c r="D292" s="28"/>
      <c r="E292" s="39"/>
      <c r="F292" s="28"/>
      <c r="G292" s="28"/>
      <c r="H292" s="28"/>
      <c r="I292" s="40"/>
      <c r="J292" s="56"/>
      <c r="K292" s="57"/>
      <c r="L292" s="58"/>
    </row>
    <row r="293" spans="2:12" ht="96.75" customHeight="1">
      <c r="B293" s="28"/>
      <c r="C293" s="28"/>
      <c r="D293" s="28"/>
      <c r="E293" s="39"/>
      <c r="F293" s="28"/>
      <c r="G293" s="28"/>
      <c r="H293" s="28"/>
      <c r="I293" s="40"/>
      <c r="J293" s="56"/>
      <c r="K293" s="57"/>
      <c r="L293" s="58"/>
    </row>
    <row r="294" spans="2:12" ht="96.75" customHeight="1">
      <c r="B294" s="28"/>
      <c r="C294" s="28"/>
      <c r="D294" s="28"/>
      <c r="E294" s="39"/>
      <c r="F294" s="28"/>
      <c r="G294" s="28"/>
      <c r="H294" s="28"/>
      <c r="I294" s="40"/>
      <c r="J294" s="56"/>
      <c r="K294" s="57"/>
      <c r="L294" s="58"/>
    </row>
    <row r="295" spans="2:12" ht="96.75" customHeight="1">
      <c r="B295" s="28"/>
      <c r="C295" s="28"/>
      <c r="D295" s="28"/>
      <c r="E295" s="39"/>
      <c r="F295" s="28"/>
      <c r="G295" s="28"/>
      <c r="H295" s="28"/>
      <c r="I295" s="40"/>
      <c r="J295" s="56"/>
      <c r="K295" s="57"/>
      <c r="L295" s="58"/>
    </row>
    <row r="296" spans="2:12" ht="96.75" customHeight="1">
      <c r="B296" s="28"/>
      <c r="C296" s="28"/>
      <c r="D296" s="28"/>
      <c r="E296" s="39"/>
      <c r="F296" s="28"/>
      <c r="G296" s="28"/>
      <c r="H296" s="28"/>
      <c r="I296" s="40"/>
      <c r="J296" s="56"/>
      <c r="K296" s="57"/>
      <c r="L296" s="58"/>
    </row>
    <row r="297" spans="2:12" ht="96.75" customHeight="1">
      <c r="B297" s="28"/>
      <c r="C297" s="28"/>
      <c r="D297" s="28"/>
      <c r="E297" s="39"/>
      <c r="F297" s="28"/>
      <c r="G297" s="28"/>
      <c r="H297" s="28"/>
      <c r="I297" s="40"/>
      <c r="J297" s="56"/>
      <c r="K297" s="57"/>
      <c r="L297" s="58"/>
    </row>
    <row r="298" spans="2:12" ht="96.75" customHeight="1">
      <c r="B298" s="28"/>
      <c r="C298" s="28"/>
      <c r="D298" s="28"/>
      <c r="E298" s="39"/>
      <c r="F298" s="28"/>
      <c r="G298" s="28"/>
      <c r="H298" s="28"/>
      <c r="I298" s="40"/>
      <c r="J298" s="56"/>
      <c r="K298" s="57"/>
      <c r="L298" s="58"/>
    </row>
    <row r="299" spans="2:12" ht="96.75" customHeight="1">
      <c r="B299" s="28"/>
      <c r="C299" s="28"/>
      <c r="D299" s="28"/>
      <c r="E299" s="39"/>
      <c r="F299" s="28"/>
      <c r="G299" s="28"/>
      <c r="H299" s="28"/>
      <c r="I299" s="40"/>
      <c r="J299" s="56"/>
      <c r="K299" s="57"/>
      <c r="L299" s="58"/>
    </row>
    <row r="300" spans="2:12" ht="96.75" customHeight="1">
      <c r="B300" s="28"/>
      <c r="C300" s="28"/>
      <c r="D300" s="28"/>
      <c r="E300" s="39"/>
      <c r="F300" s="28"/>
      <c r="G300" s="28"/>
      <c r="H300" s="28"/>
      <c r="I300" s="40"/>
      <c r="J300" s="56"/>
      <c r="K300" s="57"/>
      <c r="L300" s="58"/>
    </row>
    <row r="301" spans="2:12" ht="96.75" customHeight="1">
      <c r="B301" s="28"/>
      <c r="C301" s="28"/>
      <c r="D301" s="28"/>
      <c r="E301" s="39"/>
      <c r="F301" s="28"/>
      <c r="G301" s="28"/>
      <c r="H301" s="28"/>
      <c r="I301" s="40"/>
      <c r="J301" s="56"/>
      <c r="K301" s="57"/>
      <c r="L301" s="58"/>
    </row>
    <row r="302" spans="2:12" ht="96.75" customHeight="1">
      <c r="B302" s="28"/>
      <c r="C302" s="28"/>
      <c r="D302" s="28"/>
      <c r="E302" s="39"/>
      <c r="F302" s="28"/>
      <c r="G302" s="28"/>
      <c r="H302" s="28"/>
      <c r="I302" s="40"/>
      <c r="J302" s="56"/>
      <c r="K302" s="57"/>
      <c r="L302" s="58"/>
    </row>
    <row r="303" spans="2:12" ht="96.75" customHeight="1">
      <c r="B303" s="28"/>
      <c r="C303" s="28"/>
      <c r="D303" s="28"/>
      <c r="E303" s="39"/>
      <c r="F303" s="28"/>
      <c r="G303" s="28"/>
      <c r="H303" s="28"/>
      <c r="I303" s="40"/>
      <c r="J303" s="56"/>
      <c r="K303" s="57"/>
      <c r="L303" s="58"/>
    </row>
    <row r="304" spans="2:12" ht="96.75" customHeight="1">
      <c r="B304" s="28"/>
      <c r="C304" s="28"/>
      <c r="D304" s="28"/>
      <c r="E304" s="39"/>
      <c r="F304" s="28"/>
      <c r="G304" s="28"/>
      <c r="H304" s="28"/>
      <c r="I304" s="40"/>
      <c r="J304" s="56"/>
      <c r="K304" s="57"/>
      <c r="L304" s="58"/>
    </row>
    <row r="305" spans="2:12" ht="96.75" customHeight="1">
      <c r="B305" s="28"/>
      <c r="C305" s="28"/>
      <c r="D305" s="28"/>
      <c r="E305" s="39"/>
      <c r="F305" s="28"/>
      <c r="G305" s="28"/>
      <c r="H305" s="28"/>
      <c r="I305" s="40"/>
      <c r="J305" s="56"/>
      <c r="K305" s="57"/>
      <c r="L305" s="58"/>
    </row>
    <row r="306" spans="2:12" ht="96.75" customHeight="1">
      <c r="B306" s="28"/>
      <c r="C306" s="28"/>
      <c r="D306" s="28"/>
      <c r="E306" s="39"/>
      <c r="F306" s="28"/>
      <c r="G306" s="28"/>
      <c r="H306" s="28"/>
      <c r="I306" s="40"/>
      <c r="J306" s="56"/>
      <c r="K306" s="57"/>
      <c r="L306" s="58"/>
    </row>
    <row r="307" spans="2:12" ht="96.75" customHeight="1">
      <c r="B307" s="28"/>
      <c r="C307" s="28"/>
      <c r="D307" s="28"/>
      <c r="E307" s="39"/>
      <c r="F307" s="28"/>
      <c r="G307" s="28"/>
      <c r="H307" s="28"/>
      <c r="I307" s="40"/>
      <c r="J307" s="56"/>
      <c r="K307" s="57"/>
      <c r="L307" s="58"/>
    </row>
    <row r="308" spans="2:12" ht="96.75" customHeight="1">
      <c r="B308" s="28"/>
      <c r="C308" s="28"/>
      <c r="D308" s="28"/>
      <c r="E308" s="39"/>
      <c r="F308" s="28"/>
      <c r="G308" s="28"/>
      <c r="H308" s="28"/>
      <c r="I308" s="40"/>
      <c r="J308" s="56"/>
      <c r="K308" s="57"/>
      <c r="L308" s="58"/>
    </row>
    <row r="309" spans="2:12" ht="96.75" customHeight="1">
      <c r="B309" s="28"/>
      <c r="C309" s="28"/>
      <c r="D309" s="28"/>
      <c r="E309" s="39"/>
      <c r="F309" s="28"/>
      <c r="G309" s="28"/>
      <c r="H309" s="28"/>
      <c r="I309" s="40"/>
      <c r="J309" s="56"/>
      <c r="K309" s="57"/>
      <c r="L309" s="58"/>
    </row>
    <row r="310" spans="2:12" ht="96.75" customHeight="1">
      <c r="B310" s="28"/>
      <c r="C310" s="28"/>
      <c r="D310" s="28"/>
      <c r="E310" s="39"/>
      <c r="F310" s="28"/>
      <c r="G310" s="28"/>
      <c r="H310" s="28"/>
      <c r="I310" s="40"/>
      <c r="J310" s="56"/>
      <c r="K310" s="57"/>
      <c r="L310" s="58"/>
    </row>
    <row r="311" spans="2:12" ht="96.75" customHeight="1">
      <c r="B311" s="28"/>
      <c r="C311" s="28"/>
      <c r="D311" s="28"/>
      <c r="E311" s="39"/>
      <c r="F311" s="28"/>
      <c r="G311" s="28"/>
      <c r="H311" s="28"/>
      <c r="I311" s="40"/>
      <c r="J311" s="56"/>
      <c r="K311" s="57"/>
      <c r="L311" s="58"/>
    </row>
    <row r="312" spans="2:12" ht="96.75" customHeight="1">
      <c r="B312" s="28"/>
      <c r="C312" s="28"/>
      <c r="D312" s="28"/>
      <c r="E312" s="39"/>
      <c r="F312" s="28"/>
      <c r="G312" s="28"/>
      <c r="H312" s="28"/>
      <c r="I312" s="40"/>
      <c r="J312" s="56"/>
      <c r="K312" s="57"/>
      <c r="L312" s="58"/>
    </row>
    <row r="313" spans="2:12" ht="96.75" customHeight="1">
      <c r="B313" s="28"/>
      <c r="C313" s="28"/>
      <c r="D313" s="28"/>
      <c r="E313" s="39"/>
      <c r="F313" s="28"/>
      <c r="G313" s="28"/>
      <c r="H313" s="28"/>
      <c r="I313" s="40"/>
      <c r="J313" s="56"/>
      <c r="K313" s="57"/>
      <c r="L313" s="58"/>
    </row>
    <row r="314" spans="2:12" ht="96.75" customHeight="1">
      <c r="B314" s="28"/>
      <c r="C314" s="28"/>
      <c r="D314" s="28"/>
      <c r="E314" s="39"/>
      <c r="F314" s="28"/>
      <c r="G314" s="28"/>
      <c r="H314" s="28"/>
      <c r="I314" s="40"/>
      <c r="J314" s="56"/>
      <c r="K314" s="57"/>
      <c r="L314" s="58"/>
    </row>
    <row r="315" spans="2:12" ht="96.75" customHeight="1">
      <c r="B315" s="28"/>
      <c r="C315" s="28"/>
      <c r="D315" s="28"/>
      <c r="E315" s="39"/>
      <c r="F315" s="28"/>
      <c r="G315" s="28"/>
      <c r="H315" s="28"/>
      <c r="I315" s="40"/>
      <c r="J315" s="56"/>
      <c r="K315" s="57"/>
      <c r="L315" s="58"/>
    </row>
    <row r="316" spans="2:12" ht="96.75" customHeight="1">
      <c r="B316" s="28"/>
      <c r="C316" s="28"/>
      <c r="D316" s="28"/>
      <c r="E316" s="39"/>
      <c r="F316" s="28"/>
      <c r="G316" s="28"/>
      <c r="H316" s="28"/>
      <c r="I316" s="40"/>
      <c r="J316" s="56"/>
      <c r="K316" s="57"/>
      <c r="L316" s="58"/>
    </row>
    <row r="317" spans="2:12" ht="96.75" customHeight="1">
      <c r="B317" s="28"/>
      <c r="C317" s="28"/>
      <c r="D317" s="28"/>
      <c r="E317" s="39"/>
      <c r="F317" s="28"/>
      <c r="G317" s="28"/>
      <c r="H317" s="28"/>
      <c r="I317" s="40"/>
      <c r="J317" s="56"/>
      <c r="K317" s="57"/>
      <c r="L317" s="58"/>
    </row>
    <row r="318" spans="2:12" ht="96.75" customHeight="1">
      <c r="B318" s="28"/>
      <c r="C318" s="28"/>
      <c r="D318" s="28"/>
      <c r="E318" s="39"/>
      <c r="F318" s="28"/>
      <c r="G318" s="28"/>
      <c r="H318" s="28"/>
      <c r="I318" s="40"/>
      <c r="J318" s="56"/>
      <c r="K318" s="57"/>
      <c r="L318" s="58"/>
    </row>
    <row r="319" spans="2:12" ht="96.75" customHeight="1">
      <c r="B319" s="28"/>
      <c r="C319" s="28"/>
      <c r="D319" s="28"/>
      <c r="E319" s="39"/>
      <c r="F319" s="28"/>
      <c r="G319" s="28"/>
      <c r="H319" s="28"/>
      <c r="I319" s="40"/>
      <c r="J319" s="56"/>
      <c r="K319" s="57"/>
      <c r="L319" s="58"/>
    </row>
    <row r="320" spans="2:12" ht="96.75" customHeight="1">
      <c r="B320" s="28"/>
      <c r="C320" s="28"/>
      <c r="D320" s="28"/>
      <c r="E320" s="39"/>
      <c r="F320" s="28"/>
      <c r="G320" s="28"/>
      <c r="H320" s="28"/>
      <c r="I320" s="40"/>
      <c r="J320" s="56"/>
      <c r="K320" s="57"/>
      <c r="L320" s="58"/>
    </row>
    <row r="321" spans="2:12" ht="96.75" customHeight="1">
      <c r="B321" s="28"/>
      <c r="C321" s="28"/>
      <c r="D321" s="28"/>
      <c r="E321" s="39"/>
      <c r="F321" s="28"/>
      <c r="G321" s="28"/>
      <c r="H321" s="28"/>
      <c r="I321" s="40"/>
      <c r="J321" s="56"/>
      <c r="K321" s="57"/>
      <c r="L321" s="58"/>
    </row>
    <row r="322" spans="2:12" ht="96.75" customHeight="1">
      <c r="B322" s="28"/>
      <c r="C322" s="28"/>
      <c r="D322" s="28"/>
      <c r="E322" s="39"/>
      <c r="F322" s="28"/>
      <c r="G322" s="28"/>
      <c r="H322" s="28"/>
      <c r="I322" s="40"/>
      <c r="J322" s="56"/>
      <c r="K322" s="57"/>
      <c r="L322" s="58"/>
    </row>
    <row r="323" spans="2:12" ht="96.75" customHeight="1">
      <c r="B323" s="28"/>
      <c r="C323" s="28"/>
      <c r="D323" s="28"/>
      <c r="E323" s="39"/>
      <c r="F323" s="28"/>
      <c r="G323" s="28"/>
      <c r="H323" s="28"/>
      <c r="I323" s="40"/>
      <c r="J323" s="56"/>
      <c r="K323" s="57"/>
      <c r="L323" s="58"/>
    </row>
    <row r="324" spans="2:12" ht="96.75" customHeight="1">
      <c r="B324" s="28"/>
      <c r="C324" s="28"/>
      <c r="D324" s="28"/>
      <c r="E324" s="39"/>
      <c r="F324" s="28"/>
      <c r="G324" s="28"/>
      <c r="H324" s="28"/>
      <c r="I324" s="40"/>
      <c r="J324" s="56"/>
      <c r="K324" s="57"/>
      <c r="L324" s="58"/>
    </row>
    <row r="325" spans="2:12" ht="96.75" customHeight="1">
      <c r="B325" s="28"/>
      <c r="C325" s="28"/>
      <c r="D325" s="28"/>
      <c r="E325" s="39"/>
      <c r="F325" s="28"/>
      <c r="G325" s="28"/>
      <c r="H325" s="28"/>
      <c r="I325" s="40"/>
      <c r="J325" s="56"/>
      <c r="K325" s="57"/>
      <c r="L325" s="58"/>
    </row>
    <row r="326" spans="2:12" ht="96.75" customHeight="1">
      <c r="B326" s="28"/>
      <c r="C326" s="28"/>
      <c r="D326" s="28"/>
      <c r="E326" s="39"/>
      <c r="F326" s="28"/>
      <c r="G326" s="28"/>
      <c r="H326" s="28"/>
      <c r="I326" s="40"/>
      <c r="J326" s="56"/>
      <c r="K326" s="57"/>
      <c r="L326" s="58"/>
    </row>
    <row r="327" spans="2:12" ht="96.75" customHeight="1">
      <c r="B327" s="28"/>
      <c r="C327" s="28"/>
      <c r="D327" s="28"/>
      <c r="E327" s="39"/>
      <c r="F327" s="28"/>
      <c r="G327" s="28"/>
      <c r="H327" s="28"/>
      <c r="I327" s="40"/>
      <c r="J327" s="56"/>
      <c r="K327" s="57"/>
      <c r="L327" s="58"/>
    </row>
    <row r="328" spans="2:12" ht="96.75" customHeight="1">
      <c r="B328" s="28"/>
      <c r="C328" s="28"/>
      <c r="D328" s="28"/>
      <c r="E328" s="39"/>
      <c r="F328" s="28"/>
      <c r="G328" s="28"/>
      <c r="H328" s="28"/>
      <c r="I328" s="40"/>
      <c r="J328" s="56"/>
      <c r="K328" s="57"/>
      <c r="L328" s="58"/>
    </row>
    <row r="329" spans="2:12" ht="96.75" customHeight="1">
      <c r="B329" s="28"/>
      <c r="C329" s="28"/>
      <c r="D329" s="28"/>
      <c r="E329" s="39"/>
      <c r="F329" s="28"/>
      <c r="G329" s="28"/>
      <c r="H329" s="28"/>
      <c r="I329" s="40"/>
      <c r="J329" s="56"/>
      <c r="K329" s="57"/>
      <c r="L329" s="58"/>
    </row>
    <row r="330" spans="2:12" ht="96.75" customHeight="1">
      <c r="B330" s="28"/>
      <c r="C330" s="28"/>
      <c r="D330" s="28"/>
      <c r="E330" s="39"/>
      <c r="F330" s="28"/>
      <c r="G330" s="28"/>
      <c r="H330" s="28"/>
      <c r="I330" s="40"/>
      <c r="J330" s="56"/>
      <c r="K330" s="57"/>
      <c r="L330" s="58"/>
    </row>
    <row r="331" spans="2:12" ht="96.75" customHeight="1">
      <c r="B331" s="28"/>
      <c r="C331" s="28"/>
      <c r="D331" s="28"/>
      <c r="E331" s="39"/>
      <c r="F331" s="28"/>
      <c r="G331" s="28"/>
      <c r="H331" s="28"/>
      <c r="I331" s="40"/>
      <c r="J331" s="56"/>
      <c r="K331" s="57"/>
      <c r="L331" s="58"/>
    </row>
    <row r="332" spans="2:12" ht="96.75" customHeight="1">
      <c r="B332" s="28"/>
      <c r="C332" s="28"/>
      <c r="D332" s="28"/>
      <c r="E332" s="39"/>
      <c r="F332" s="28"/>
      <c r="G332" s="28"/>
      <c r="H332" s="28"/>
      <c r="I332" s="40"/>
      <c r="J332" s="56"/>
      <c r="K332" s="57"/>
      <c r="L332" s="58"/>
    </row>
    <row r="333" spans="2:12" ht="96.75" customHeight="1">
      <c r="B333" s="28"/>
      <c r="C333" s="28"/>
      <c r="D333" s="28"/>
      <c r="E333" s="39"/>
      <c r="F333" s="28"/>
      <c r="G333" s="28"/>
      <c r="H333" s="28"/>
      <c r="I333" s="40"/>
      <c r="J333" s="56"/>
      <c r="K333" s="57"/>
      <c r="L333" s="58"/>
    </row>
    <row r="334" spans="2:12" ht="96.75" customHeight="1">
      <c r="B334" s="28"/>
      <c r="C334" s="28"/>
      <c r="D334" s="28"/>
      <c r="E334" s="39"/>
      <c r="F334" s="28"/>
      <c r="G334" s="28"/>
      <c r="H334" s="28"/>
      <c r="I334" s="40"/>
      <c r="J334" s="56"/>
      <c r="K334" s="57"/>
      <c r="L334" s="58"/>
    </row>
    <row r="335" spans="2:12" ht="96.75" customHeight="1">
      <c r="B335" s="28"/>
      <c r="C335" s="28"/>
      <c r="D335" s="28"/>
      <c r="E335" s="39"/>
      <c r="F335" s="28"/>
      <c r="G335" s="28"/>
      <c r="H335" s="28"/>
      <c r="I335" s="40"/>
      <c r="J335" s="56"/>
      <c r="K335" s="57"/>
      <c r="L335" s="58"/>
    </row>
    <row r="336" spans="2:12" ht="96.75" customHeight="1">
      <c r="B336" s="28"/>
      <c r="C336" s="28"/>
      <c r="D336" s="28"/>
      <c r="E336" s="39"/>
      <c r="F336" s="28"/>
      <c r="G336" s="28"/>
      <c r="H336" s="28"/>
      <c r="I336" s="40"/>
      <c r="J336" s="56"/>
      <c r="K336" s="57"/>
      <c r="L336" s="58"/>
    </row>
    <row r="337" spans="2:12" ht="96.75" customHeight="1">
      <c r="B337" s="28"/>
      <c r="C337" s="28"/>
      <c r="D337" s="28"/>
      <c r="E337" s="39"/>
      <c r="F337" s="28"/>
      <c r="G337" s="28"/>
      <c r="H337" s="28"/>
      <c r="I337" s="40"/>
      <c r="J337" s="56"/>
      <c r="K337" s="57"/>
      <c r="L337" s="58"/>
    </row>
    <row r="338" spans="2:12" ht="96.75" customHeight="1">
      <c r="B338" s="28"/>
      <c r="C338" s="28"/>
      <c r="D338" s="28"/>
      <c r="E338" s="39"/>
      <c r="F338" s="28"/>
      <c r="G338" s="28"/>
      <c r="H338" s="28"/>
      <c r="I338" s="40"/>
      <c r="J338" s="56"/>
      <c r="K338" s="57"/>
      <c r="L338" s="58"/>
    </row>
    <row r="339" spans="2:12" ht="96.75" customHeight="1">
      <c r="B339" s="28"/>
      <c r="C339" s="28"/>
      <c r="D339" s="28"/>
      <c r="E339" s="39"/>
      <c r="F339" s="28"/>
      <c r="G339" s="28"/>
      <c r="H339" s="28"/>
      <c r="I339" s="40"/>
      <c r="J339" s="56"/>
      <c r="K339" s="57"/>
      <c r="L339" s="58"/>
    </row>
    <row r="340" spans="2:12" ht="96.75" customHeight="1">
      <c r="B340" s="28"/>
      <c r="C340" s="28"/>
      <c r="D340" s="28"/>
      <c r="E340" s="39"/>
      <c r="F340" s="28"/>
      <c r="G340" s="28"/>
      <c r="H340" s="28"/>
      <c r="I340" s="40"/>
      <c r="J340" s="56"/>
      <c r="K340" s="57"/>
      <c r="L340" s="58"/>
    </row>
    <row r="341" spans="2:12" ht="96.75" customHeight="1">
      <c r="B341" s="28"/>
      <c r="C341" s="28"/>
      <c r="D341" s="28"/>
      <c r="E341" s="39"/>
      <c r="F341" s="28"/>
      <c r="G341" s="28"/>
      <c r="H341" s="28"/>
      <c r="I341" s="40"/>
      <c r="J341" s="56"/>
      <c r="K341" s="57"/>
      <c r="L341" s="58"/>
    </row>
    <row r="342" spans="2:12" ht="96.75" customHeight="1">
      <c r="B342" s="28"/>
      <c r="C342" s="28"/>
      <c r="D342" s="28"/>
      <c r="E342" s="39"/>
      <c r="F342" s="28"/>
      <c r="G342" s="28"/>
      <c r="H342" s="28"/>
      <c r="I342" s="40"/>
      <c r="J342" s="56"/>
      <c r="K342" s="57"/>
      <c r="L342" s="58"/>
    </row>
    <row r="343" spans="2:12" ht="96.75" customHeight="1">
      <c r="B343" s="28"/>
      <c r="C343" s="28"/>
      <c r="D343" s="28"/>
      <c r="E343" s="39"/>
      <c r="F343" s="28"/>
      <c r="G343" s="28"/>
      <c r="H343" s="28"/>
      <c r="I343" s="40"/>
      <c r="J343" s="56"/>
      <c r="K343" s="57"/>
      <c r="L343" s="58"/>
    </row>
    <row r="344" spans="2:12" ht="96.75" customHeight="1">
      <c r="B344" s="28"/>
      <c r="C344" s="28"/>
      <c r="D344" s="28"/>
      <c r="E344" s="39"/>
      <c r="F344" s="28"/>
      <c r="G344" s="28"/>
      <c r="H344" s="28"/>
      <c r="I344" s="40"/>
      <c r="J344" s="56"/>
      <c r="K344" s="57"/>
      <c r="L344" s="58"/>
    </row>
    <row r="345" spans="2:12" ht="96.75" customHeight="1">
      <c r="B345" s="28"/>
      <c r="C345" s="28"/>
      <c r="D345" s="28"/>
      <c r="E345" s="39"/>
      <c r="F345" s="28"/>
      <c r="G345" s="28"/>
      <c r="H345" s="28"/>
      <c r="I345" s="40"/>
      <c r="J345" s="56"/>
      <c r="K345" s="57"/>
      <c r="L345" s="58"/>
    </row>
    <row r="346" spans="2:12" ht="96.75" customHeight="1">
      <c r="B346" s="28"/>
      <c r="C346" s="28"/>
      <c r="D346" s="28"/>
      <c r="E346" s="39"/>
      <c r="F346" s="28"/>
      <c r="G346" s="28"/>
      <c r="H346" s="28"/>
      <c r="I346" s="40"/>
      <c r="J346" s="56"/>
      <c r="K346" s="57"/>
      <c r="L346" s="58"/>
    </row>
    <row r="347" spans="2:12" ht="96.75" customHeight="1">
      <c r="B347" s="28"/>
      <c r="C347" s="28"/>
      <c r="D347" s="28"/>
      <c r="E347" s="39"/>
      <c r="F347" s="28"/>
      <c r="G347" s="28"/>
      <c r="H347" s="28"/>
      <c r="I347" s="40"/>
      <c r="J347" s="56"/>
      <c r="K347" s="57"/>
      <c r="L347" s="58"/>
    </row>
    <row r="348" spans="2:12" ht="96.75" customHeight="1">
      <c r="B348" s="28"/>
      <c r="C348" s="28"/>
      <c r="D348" s="28"/>
      <c r="E348" s="39"/>
      <c r="F348" s="28"/>
      <c r="G348" s="28"/>
      <c r="H348" s="28"/>
      <c r="I348" s="40"/>
      <c r="J348" s="56"/>
      <c r="K348" s="57"/>
      <c r="L348" s="58"/>
    </row>
    <row r="349" spans="2:12" ht="96.75" customHeight="1">
      <c r="B349" s="28"/>
      <c r="C349" s="28"/>
      <c r="D349" s="28"/>
      <c r="E349" s="39"/>
      <c r="F349" s="28"/>
      <c r="G349" s="28"/>
      <c r="H349" s="28"/>
      <c r="I349" s="40"/>
      <c r="J349" s="56"/>
      <c r="K349" s="57"/>
      <c r="L349" s="58"/>
    </row>
    <row r="350" spans="2:12" ht="96.75" customHeight="1">
      <c r="B350" s="28"/>
      <c r="C350" s="28"/>
      <c r="D350" s="28"/>
      <c r="E350" s="39"/>
      <c r="F350" s="28"/>
      <c r="G350" s="28"/>
      <c r="H350" s="28"/>
      <c r="I350" s="40"/>
      <c r="J350" s="56"/>
      <c r="K350" s="57"/>
      <c r="L350" s="58"/>
    </row>
    <row r="351" spans="2:12" ht="96.75" customHeight="1">
      <c r="B351" s="28"/>
      <c r="C351" s="28"/>
      <c r="D351" s="28"/>
      <c r="E351" s="39"/>
      <c r="F351" s="28"/>
      <c r="G351" s="28"/>
      <c r="H351" s="28"/>
      <c r="I351" s="40"/>
      <c r="J351" s="56"/>
      <c r="K351" s="57"/>
      <c r="L351" s="58"/>
    </row>
    <row r="352" spans="2:12" ht="96.75" customHeight="1">
      <c r="B352" s="28"/>
      <c r="C352" s="28"/>
      <c r="D352" s="28"/>
      <c r="E352" s="39"/>
      <c r="F352" s="28"/>
      <c r="G352" s="28"/>
      <c r="H352" s="28"/>
      <c r="I352" s="40"/>
      <c r="J352" s="56"/>
      <c r="K352" s="57"/>
      <c r="L352" s="58"/>
    </row>
    <row r="353" spans="2:12" ht="96.75" customHeight="1">
      <c r="B353" s="28"/>
      <c r="C353" s="28"/>
      <c r="D353" s="28"/>
      <c r="E353" s="39"/>
      <c r="F353" s="28"/>
      <c r="G353" s="28"/>
      <c r="H353" s="28"/>
      <c r="I353" s="40"/>
      <c r="J353" s="56"/>
      <c r="K353" s="57"/>
      <c r="L353" s="58"/>
    </row>
    <row r="354" spans="2:12" ht="96.75" customHeight="1">
      <c r="B354" s="28"/>
      <c r="C354" s="28"/>
      <c r="D354" s="28"/>
      <c r="E354" s="39"/>
      <c r="F354" s="28"/>
      <c r="G354" s="28"/>
      <c r="H354" s="28"/>
      <c r="I354" s="40"/>
      <c r="J354" s="56"/>
      <c r="K354" s="57"/>
      <c r="L354" s="58"/>
    </row>
    <row r="355" spans="2:12" ht="96.75" customHeight="1">
      <c r="B355" s="28"/>
      <c r="C355" s="28"/>
      <c r="D355" s="28"/>
      <c r="E355" s="39"/>
      <c r="F355" s="28"/>
      <c r="G355" s="28"/>
      <c r="H355" s="28"/>
      <c r="I355" s="40"/>
      <c r="J355" s="56"/>
      <c r="K355" s="57"/>
      <c r="L355" s="58"/>
    </row>
    <row r="356" spans="2:12" ht="96.75" customHeight="1">
      <c r="B356" s="28"/>
      <c r="C356" s="28"/>
      <c r="D356" s="28"/>
      <c r="E356" s="39"/>
      <c r="F356" s="28"/>
      <c r="G356" s="28"/>
      <c r="H356" s="28"/>
      <c r="I356" s="40"/>
      <c r="J356" s="56"/>
      <c r="K356" s="57"/>
      <c r="L356" s="58"/>
    </row>
    <row r="357" spans="2:12" ht="96.75" customHeight="1">
      <c r="B357" s="28"/>
      <c r="C357" s="28"/>
      <c r="D357" s="28"/>
      <c r="E357" s="39"/>
      <c r="F357" s="28"/>
      <c r="G357" s="28"/>
      <c r="H357" s="28"/>
      <c r="I357" s="40"/>
      <c r="J357" s="56"/>
      <c r="K357" s="57"/>
      <c r="L357" s="58"/>
    </row>
    <row r="358" spans="2:12" ht="96.75" customHeight="1">
      <c r="B358" s="28"/>
      <c r="C358" s="28"/>
      <c r="D358" s="28"/>
      <c r="E358" s="39"/>
      <c r="F358" s="28"/>
      <c r="G358" s="28"/>
      <c r="H358" s="28"/>
      <c r="I358" s="40"/>
      <c r="J358" s="56"/>
      <c r="K358" s="57"/>
      <c r="L358" s="58"/>
    </row>
    <row r="359" spans="2:12" ht="96.75" customHeight="1">
      <c r="B359" s="28"/>
      <c r="C359" s="28"/>
      <c r="D359" s="28"/>
      <c r="E359" s="39"/>
      <c r="F359" s="28"/>
      <c r="G359" s="28"/>
      <c r="H359" s="28"/>
      <c r="I359" s="40"/>
      <c r="J359" s="56"/>
      <c r="K359" s="57"/>
      <c r="L359" s="58"/>
    </row>
    <row r="360" spans="2:12" ht="96.75" customHeight="1">
      <c r="B360" s="28"/>
      <c r="C360" s="28"/>
      <c r="D360" s="28"/>
      <c r="E360" s="39"/>
      <c r="F360" s="28"/>
      <c r="G360" s="28"/>
      <c r="H360" s="28"/>
      <c r="I360" s="40"/>
      <c r="J360" s="56"/>
      <c r="K360" s="57"/>
      <c r="L360" s="58"/>
    </row>
    <row r="361" spans="2:12" ht="96.75" customHeight="1">
      <c r="B361" s="28"/>
      <c r="C361" s="28"/>
      <c r="D361" s="28"/>
      <c r="E361" s="39"/>
      <c r="F361" s="28"/>
      <c r="G361" s="28"/>
      <c r="H361" s="28"/>
      <c r="I361" s="40"/>
      <c r="J361" s="56"/>
      <c r="K361" s="57"/>
      <c r="L361" s="58"/>
    </row>
    <row r="362" spans="2:12" ht="96.75" customHeight="1">
      <c r="B362" s="28"/>
      <c r="C362" s="28"/>
      <c r="D362" s="28"/>
      <c r="E362" s="39"/>
      <c r="F362" s="28"/>
      <c r="G362" s="28"/>
      <c r="H362" s="28"/>
      <c r="I362" s="40"/>
      <c r="J362" s="56"/>
      <c r="K362" s="57"/>
      <c r="L362" s="58"/>
    </row>
    <row r="363" spans="2:12" ht="96.75" customHeight="1">
      <c r="B363" s="28"/>
      <c r="C363" s="28"/>
      <c r="D363" s="28"/>
      <c r="E363" s="39"/>
      <c r="F363" s="28"/>
      <c r="G363" s="28"/>
      <c r="H363" s="28"/>
      <c r="I363" s="40"/>
      <c r="J363" s="56"/>
      <c r="K363" s="57"/>
      <c r="L363" s="58"/>
    </row>
    <row r="364" spans="2:12" ht="96.75" customHeight="1">
      <c r="B364" s="28"/>
      <c r="C364" s="28"/>
      <c r="D364" s="28"/>
      <c r="E364" s="39"/>
      <c r="F364" s="28"/>
      <c r="G364" s="28"/>
      <c r="H364" s="28"/>
      <c r="I364" s="40"/>
      <c r="J364" s="56"/>
      <c r="K364" s="57"/>
      <c r="L364" s="58"/>
    </row>
    <row r="365" spans="2:12" ht="96.75" customHeight="1">
      <c r="B365" s="28"/>
      <c r="C365" s="28"/>
      <c r="D365" s="28"/>
      <c r="E365" s="39"/>
      <c r="F365" s="28"/>
      <c r="G365" s="28"/>
      <c r="H365" s="28"/>
      <c r="I365" s="40"/>
      <c r="J365" s="56"/>
      <c r="K365" s="57"/>
      <c r="L365" s="58"/>
    </row>
    <row r="366" spans="2:12" ht="96.75" customHeight="1">
      <c r="B366" s="28"/>
      <c r="C366" s="28"/>
      <c r="D366" s="28"/>
      <c r="E366" s="39"/>
      <c r="F366" s="28"/>
      <c r="G366" s="28"/>
      <c r="H366" s="28"/>
      <c r="I366" s="40"/>
      <c r="J366" s="56"/>
      <c r="K366" s="57"/>
      <c r="L366" s="58"/>
    </row>
    <row r="367" spans="2:12" ht="96.75" customHeight="1">
      <c r="B367" s="28"/>
      <c r="C367" s="28"/>
      <c r="D367" s="28"/>
      <c r="E367" s="39"/>
      <c r="F367" s="28"/>
      <c r="G367" s="28"/>
      <c r="H367" s="28"/>
      <c r="I367" s="40"/>
      <c r="J367" s="56"/>
      <c r="K367" s="57"/>
      <c r="L367" s="58"/>
    </row>
    <row r="368" spans="2:12" ht="96.75" customHeight="1">
      <c r="B368" s="28"/>
      <c r="C368" s="28"/>
      <c r="D368" s="28"/>
      <c r="E368" s="39"/>
      <c r="F368" s="28"/>
      <c r="G368" s="28"/>
      <c r="H368" s="28"/>
      <c r="I368" s="40"/>
      <c r="J368" s="56"/>
      <c r="K368" s="57"/>
      <c r="L368" s="58"/>
    </row>
    <row r="369" spans="2:12" ht="96.75" customHeight="1">
      <c r="B369" s="28"/>
      <c r="C369" s="28"/>
      <c r="D369" s="28"/>
      <c r="E369" s="39"/>
      <c r="F369" s="28"/>
      <c r="G369" s="28"/>
      <c r="H369" s="28"/>
      <c r="I369" s="40"/>
      <c r="J369" s="56"/>
      <c r="K369" s="57"/>
      <c r="L369" s="58"/>
    </row>
    <row r="370" spans="2:12" ht="96.75" customHeight="1">
      <c r="B370" s="28"/>
      <c r="C370" s="28"/>
      <c r="D370" s="28"/>
      <c r="E370" s="39"/>
      <c r="F370" s="28"/>
      <c r="G370" s="28"/>
      <c r="H370" s="28"/>
      <c r="I370" s="40"/>
      <c r="J370" s="56"/>
      <c r="K370" s="57"/>
      <c r="L370" s="58"/>
    </row>
    <row r="371" spans="2:12" ht="96.75" customHeight="1">
      <c r="B371" s="28"/>
      <c r="C371" s="28"/>
      <c r="D371" s="28"/>
      <c r="E371" s="39"/>
      <c r="F371" s="28"/>
      <c r="G371" s="28"/>
      <c r="H371" s="28"/>
      <c r="I371" s="40"/>
      <c r="J371" s="56"/>
      <c r="K371" s="57"/>
      <c r="L371" s="58"/>
    </row>
    <row r="372" spans="2:12" ht="96.75" customHeight="1">
      <c r="B372" s="28"/>
      <c r="C372" s="28"/>
      <c r="D372" s="28"/>
      <c r="E372" s="39"/>
      <c r="F372" s="28"/>
      <c r="G372" s="28"/>
      <c r="H372" s="28"/>
      <c r="I372" s="40"/>
      <c r="J372" s="56"/>
      <c r="K372" s="57"/>
      <c r="L372" s="58"/>
    </row>
    <row r="373" spans="2:12" ht="96.75" customHeight="1">
      <c r="B373" s="28"/>
      <c r="C373" s="28"/>
      <c r="D373" s="28"/>
      <c r="E373" s="39"/>
      <c r="F373" s="28"/>
      <c r="G373" s="28"/>
      <c r="H373" s="28"/>
      <c r="I373" s="40"/>
      <c r="J373" s="56"/>
      <c r="K373" s="57"/>
      <c r="L373" s="58"/>
    </row>
    <row r="374" spans="2:12" ht="96.75" customHeight="1">
      <c r="B374" s="28"/>
      <c r="C374" s="28"/>
      <c r="D374" s="28"/>
      <c r="E374" s="39"/>
      <c r="F374" s="28"/>
      <c r="G374" s="28"/>
      <c r="H374" s="28"/>
      <c r="I374" s="40"/>
      <c r="J374" s="56"/>
      <c r="K374" s="57"/>
      <c r="L374" s="58"/>
    </row>
    <row r="375" spans="2:12" ht="96.75" customHeight="1">
      <c r="B375" s="28"/>
      <c r="C375" s="28"/>
      <c r="D375" s="28"/>
      <c r="E375" s="39"/>
      <c r="F375" s="28"/>
      <c r="G375" s="28"/>
      <c r="H375" s="28"/>
      <c r="I375" s="40"/>
      <c r="J375" s="56"/>
      <c r="K375" s="57"/>
      <c r="L375" s="58"/>
    </row>
    <row r="376" spans="2:12" ht="96.75" customHeight="1">
      <c r="B376" s="28"/>
      <c r="C376" s="28"/>
      <c r="D376" s="28"/>
      <c r="E376" s="39"/>
      <c r="F376" s="28"/>
      <c r="G376" s="28"/>
      <c r="H376" s="28"/>
      <c r="I376" s="40"/>
      <c r="J376" s="56"/>
      <c r="K376" s="57"/>
      <c r="L376" s="58"/>
    </row>
    <row r="377" spans="2:12" ht="96.75" customHeight="1">
      <c r="B377" s="28"/>
      <c r="C377" s="28"/>
      <c r="D377" s="28"/>
      <c r="E377" s="39"/>
      <c r="F377" s="28"/>
      <c r="G377" s="28"/>
      <c r="H377" s="28"/>
      <c r="I377" s="40"/>
      <c r="J377" s="56"/>
      <c r="K377" s="57"/>
      <c r="L377" s="58"/>
    </row>
    <row r="378" spans="2:12" ht="96.75" customHeight="1">
      <c r="B378" s="28"/>
      <c r="C378" s="28"/>
      <c r="D378" s="28"/>
      <c r="E378" s="39"/>
      <c r="F378" s="28"/>
      <c r="G378" s="28"/>
      <c r="H378" s="28"/>
      <c r="I378" s="40"/>
      <c r="J378" s="56"/>
      <c r="K378" s="57"/>
      <c r="L378" s="58"/>
    </row>
    <row r="379" spans="2:12" ht="96.75" customHeight="1">
      <c r="B379" s="28"/>
      <c r="C379" s="28"/>
      <c r="D379" s="28"/>
      <c r="E379" s="39"/>
      <c r="F379" s="28"/>
      <c r="G379" s="28"/>
      <c r="H379" s="28"/>
      <c r="I379" s="40"/>
      <c r="J379" s="56"/>
      <c r="K379" s="57"/>
      <c r="L379" s="58"/>
    </row>
    <row r="380" spans="2:12" ht="96.75" customHeight="1">
      <c r="B380" s="28"/>
      <c r="C380" s="28"/>
      <c r="D380" s="28"/>
      <c r="E380" s="39"/>
      <c r="F380" s="28"/>
      <c r="G380" s="28"/>
      <c r="H380" s="28"/>
      <c r="I380" s="40"/>
      <c r="J380" s="56"/>
      <c r="K380" s="57"/>
      <c r="L380" s="58"/>
    </row>
    <row r="381" spans="2:12" ht="96.75" customHeight="1">
      <c r="B381" s="28"/>
      <c r="C381" s="28"/>
      <c r="D381" s="28"/>
      <c r="E381" s="39"/>
      <c r="F381" s="28"/>
      <c r="G381" s="28"/>
      <c r="H381" s="28"/>
      <c r="I381" s="40"/>
      <c r="J381" s="56"/>
      <c r="K381" s="57"/>
      <c r="L381" s="58"/>
    </row>
    <row r="382" spans="2:12" ht="96.75" customHeight="1">
      <c r="B382" s="28"/>
      <c r="C382" s="28"/>
      <c r="D382" s="28"/>
      <c r="E382" s="39"/>
      <c r="F382" s="28"/>
      <c r="G382" s="28"/>
      <c r="H382" s="28"/>
      <c r="I382" s="40"/>
      <c r="J382" s="56"/>
      <c r="K382" s="57"/>
      <c r="L382" s="58"/>
    </row>
    <row r="383" spans="2:12" ht="96.75" customHeight="1">
      <c r="B383" s="28"/>
      <c r="C383" s="28"/>
      <c r="D383" s="28"/>
      <c r="E383" s="39"/>
      <c r="F383" s="28"/>
      <c r="G383" s="28"/>
      <c r="H383" s="28"/>
      <c r="I383" s="40"/>
      <c r="J383" s="56"/>
      <c r="K383" s="57"/>
      <c r="L383" s="58"/>
    </row>
    <row r="384" spans="2:12" ht="96.75" customHeight="1">
      <c r="B384" s="28"/>
      <c r="C384" s="28"/>
      <c r="D384" s="28"/>
      <c r="E384" s="39"/>
      <c r="F384" s="28"/>
      <c r="G384" s="28"/>
      <c r="H384" s="28"/>
      <c r="I384" s="40"/>
      <c r="J384" s="56"/>
      <c r="K384" s="57"/>
      <c r="L384" s="58"/>
    </row>
    <row r="385" spans="2:12" ht="96.75" customHeight="1">
      <c r="B385" s="28"/>
      <c r="C385" s="28"/>
      <c r="D385" s="28"/>
      <c r="E385" s="39"/>
      <c r="F385" s="28"/>
      <c r="G385" s="28"/>
      <c r="H385" s="28"/>
      <c r="I385" s="40"/>
      <c r="J385" s="56"/>
      <c r="K385" s="57"/>
      <c r="L385" s="58"/>
    </row>
    <row r="386" spans="2:12" ht="96.75" customHeight="1">
      <c r="B386" s="28"/>
      <c r="C386" s="28"/>
      <c r="D386" s="28"/>
      <c r="E386" s="39"/>
      <c r="F386" s="28"/>
      <c r="G386" s="28"/>
      <c r="H386" s="28"/>
      <c r="I386" s="40"/>
      <c r="J386" s="56"/>
      <c r="K386" s="57"/>
      <c r="L386" s="58"/>
    </row>
    <row r="387" spans="2:12" ht="96.75" customHeight="1">
      <c r="B387" s="28"/>
      <c r="C387" s="28"/>
      <c r="D387" s="28"/>
      <c r="E387" s="39"/>
      <c r="F387" s="28"/>
      <c r="G387" s="28"/>
      <c r="H387" s="28"/>
      <c r="I387" s="40"/>
      <c r="J387" s="56"/>
      <c r="K387" s="57"/>
      <c r="L387" s="58"/>
    </row>
    <row r="388" spans="2:12" ht="96.75" customHeight="1">
      <c r="B388" s="28"/>
      <c r="C388" s="28"/>
      <c r="D388" s="28"/>
      <c r="E388" s="39"/>
      <c r="F388" s="28"/>
      <c r="G388" s="28"/>
      <c r="H388" s="28"/>
      <c r="I388" s="40"/>
      <c r="J388" s="56"/>
      <c r="K388" s="57"/>
      <c r="L388" s="58"/>
    </row>
    <row r="389" spans="2:12" ht="96.75" customHeight="1">
      <c r="B389" s="28"/>
      <c r="C389" s="28"/>
      <c r="D389" s="28"/>
      <c r="E389" s="39"/>
      <c r="F389" s="28"/>
      <c r="G389" s="28"/>
      <c r="H389" s="28"/>
      <c r="I389" s="40"/>
      <c r="J389" s="56"/>
      <c r="K389" s="57"/>
      <c r="L389" s="58"/>
    </row>
    <row r="390" spans="2:12" ht="96.75" customHeight="1">
      <c r="B390" s="28"/>
      <c r="C390" s="28"/>
      <c r="D390" s="28"/>
      <c r="E390" s="39"/>
      <c r="F390" s="28"/>
      <c r="G390" s="28"/>
      <c r="H390" s="28"/>
      <c r="I390" s="40"/>
      <c r="J390" s="56"/>
      <c r="K390" s="57"/>
      <c r="L390" s="58"/>
    </row>
    <row r="391" spans="2:12" ht="96.75" customHeight="1">
      <c r="B391" s="28"/>
      <c r="C391" s="28"/>
      <c r="D391" s="28"/>
      <c r="E391" s="39"/>
      <c r="F391" s="28"/>
      <c r="G391" s="28"/>
      <c r="H391" s="28"/>
      <c r="I391" s="40"/>
      <c r="J391" s="56"/>
      <c r="K391" s="57"/>
      <c r="L391" s="58"/>
    </row>
    <row r="392" spans="2:12" ht="96.75" customHeight="1">
      <c r="B392" s="28"/>
      <c r="C392" s="28"/>
      <c r="D392" s="28"/>
      <c r="E392" s="39"/>
      <c r="F392" s="28"/>
      <c r="G392" s="28"/>
      <c r="H392" s="28"/>
      <c r="I392" s="40"/>
      <c r="J392" s="56"/>
      <c r="K392" s="57"/>
      <c r="L392" s="58"/>
    </row>
    <row r="393" spans="2:12" ht="96.75" customHeight="1">
      <c r="B393" s="28"/>
      <c r="C393" s="28"/>
      <c r="D393" s="28"/>
      <c r="E393" s="39"/>
      <c r="F393" s="28"/>
      <c r="G393" s="28"/>
      <c r="H393" s="28"/>
      <c r="I393" s="40"/>
      <c r="J393" s="56"/>
      <c r="K393" s="57"/>
      <c r="L393" s="58"/>
    </row>
    <row r="394" spans="2:12" ht="96.75" customHeight="1">
      <c r="B394" s="28"/>
      <c r="C394" s="28"/>
      <c r="D394" s="28"/>
      <c r="E394" s="39"/>
      <c r="F394" s="28"/>
      <c r="G394" s="28"/>
      <c r="H394" s="28"/>
      <c r="I394" s="40"/>
      <c r="J394" s="56"/>
      <c r="K394" s="57"/>
      <c r="L394" s="58"/>
    </row>
    <row r="395" spans="2:12" ht="96.75" customHeight="1">
      <c r="B395" s="28"/>
      <c r="C395" s="28"/>
      <c r="D395" s="28"/>
      <c r="E395" s="39"/>
      <c r="F395" s="28"/>
      <c r="G395" s="28"/>
      <c r="H395" s="28"/>
      <c r="I395" s="40"/>
      <c r="J395" s="56"/>
      <c r="K395" s="57"/>
      <c r="L395" s="58"/>
    </row>
    <row r="396" spans="2:12" ht="96.75" customHeight="1">
      <c r="B396" s="28"/>
      <c r="C396" s="28"/>
      <c r="D396" s="28"/>
      <c r="E396" s="39"/>
      <c r="F396" s="28"/>
      <c r="G396" s="28"/>
      <c r="H396" s="28"/>
      <c r="I396" s="40"/>
      <c r="J396" s="56"/>
      <c r="K396" s="57"/>
      <c r="L396" s="58"/>
    </row>
    <row r="397" spans="2:12" ht="96.75" customHeight="1">
      <c r="B397" s="28"/>
      <c r="C397" s="28"/>
      <c r="D397" s="28"/>
      <c r="E397" s="39"/>
      <c r="F397" s="28"/>
      <c r="G397" s="28"/>
      <c r="H397" s="28"/>
      <c r="I397" s="40"/>
      <c r="J397" s="56"/>
      <c r="K397" s="57"/>
      <c r="L397" s="58"/>
    </row>
    <row r="398" spans="2:12" ht="96.75" customHeight="1">
      <c r="B398" s="28"/>
      <c r="C398" s="28"/>
      <c r="D398" s="28"/>
      <c r="E398" s="39"/>
      <c r="F398" s="28"/>
      <c r="G398" s="28"/>
      <c r="H398" s="28"/>
      <c r="I398" s="40"/>
      <c r="J398" s="56"/>
      <c r="K398" s="57"/>
      <c r="L398" s="58"/>
    </row>
    <row r="399" spans="2:12" ht="96.75" customHeight="1">
      <c r="B399" s="28"/>
      <c r="C399" s="28"/>
      <c r="D399" s="28"/>
      <c r="E399" s="39"/>
      <c r="F399" s="28"/>
      <c r="G399" s="28"/>
      <c r="H399" s="28"/>
      <c r="I399" s="40"/>
      <c r="J399" s="56"/>
      <c r="K399" s="57"/>
      <c r="L399" s="58"/>
    </row>
    <row r="400" spans="2:12" ht="96.75" customHeight="1">
      <c r="B400" s="28"/>
      <c r="C400" s="28"/>
      <c r="D400" s="28"/>
      <c r="E400" s="39"/>
      <c r="F400" s="28"/>
      <c r="G400" s="28"/>
      <c r="H400" s="28"/>
      <c r="I400" s="40"/>
      <c r="J400" s="56"/>
      <c r="K400" s="57"/>
      <c r="L400" s="58"/>
    </row>
    <row r="401" spans="2:12" ht="96.75" customHeight="1">
      <c r="B401" s="28"/>
      <c r="C401" s="28"/>
      <c r="D401" s="28"/>
      <c r="E401" s="39"/>
      <c r="F401" s="28"/>
      <c r="G401" s="28"/>
      <c r="H401" s="28"/>
      <c r="I401" s="40"/>
      <c r="J401" s="56"/>
      <c r="K401" s="57"/>
      <c r="L401" s="58"/>
    </row>
    <row r="402" spans="2:12" ht="96.75" customHeight="1">
      <c r="B402" s="28"/>
      <c r="C402" s="28"/>
      <c r="D402" s="28"/>
      <c r="E402" s="39"/>
      <c r="F402" s="28"/>
      <c r="G402" s="28"/>
      <c r="H402" s="28"/>
      <c r="I402" s="40"/>
      <c r="J402" s="56"/>
      <c r="K402" s="57"/>
      <c r="L402" s="58"/>
    </row>
    <row r="403" spans="2:12" ht="96.75" customHeight="1">
      <c r="B403" s="28"/>
      <c r="C403" s="28"/>
      <c r="D403" s="28"/>
      <c r="E403" s="39"/>
      <c r="F403" s="28"/>
      <c r="G403" s="28"/>
      <c r="H403" s="28"/>
      <c r="I403" s="40"/>
      <c r="J403" s="56"/>
      <c r="K403" s="57"/>
      <c r="L403" s="58"/>
    </row>
    <row r="404" spans="2:12" ht="96.75" customHeight="1">
      <c r="B404" s="28"/>
      <c r="C404" s="28"/>
      <c r="D404" s="28"/>
      <c r="E404" s="39"/>
      <c r="F404" s="28"/>
      <c r="G404" s="28"/>
      <c r="H404" s="28"/>
      <c r="I404" s="40"/>
      <c r="J404" s="56"/>
      <c r="K404" s="57"/>
      <c r="L404" s="58"/>
    </row>
    <row r="405" spans="2:12" ht="96.75" customHeight="1">
      <c r="B405" s="28"/>
      <c r="C405" s="28"/>
      <c r="D405" s="28"/>
      <c r="E405" s="39"/>
      <c r="F405" s="28"/>
      <c r="G405" s="28"/>
      <c r="H405" s="28"/>
      <c r="I405" s="40"/>
      <c r="J405" s="56"/>
      <c r="K405" s="57"/>
      <c r="L405" s="58"/>
    </row>
    <row r="406" spans="2:12" ht="96.75" customHeight="1">
      <c r="B406" s="28"/>
      <c r="C406" s="28"/>
      <c r="D406" s="28"/>
      <c r="E406" s="39"/>
      <c r="F406" s="28"/>
      <c r="G406" s="28"/>
      <c r="H406" s="28"/>
      <c r="I406" s="40"/>
      <c r="J406" s="56"/>
      <c r="K406" s="57"/>
      <c r="L406" s="58"/>
    </row>
    <row r="407" spans="2:12" ht="96.75" customHeight="1">
      <c r="B407" s="28"/>
      <c r="C407" s="28"/>
      <c r="D407" s="28"/>
      <c r="E407" s="39"/>
      <c r="F407" s="28"/>
      <c r="G407" s="28"/>
      <c r="H407" s="28"/>
      <c r="I407" s="40"/>
      <c r="J407" s="56"/>
      <c r="K407" s="57"/>
      <c r="L407" s="58"/>
    </row>
    <row r="408" spans="2:12" ht="96.75" customHeight="1">
      <c r="B408" s="28"/>
      <c r="C408" s="28"/>
      <c r="D408" s="28"/>
      <c r="E408" s="39"/>
      <c r="F408" s="28"/>
      <c r="G408" s="28"/>
      <c r="H408" s="28"/>
      <c r="I408" s="40"/>
      <c r="J408" s="56"/>
      <c r="K408" s="57"/>
      <c r="L408" s="58"/>
    </row>
    <row r="409" spans="2:12" ht="96.75" customHeight="1">
      <c r="B409" s="28"/>
      <c r="C409" s="28"/>
      <c r="D409" s="28"/>
      <c r="E409" s="39"/>
      <c r="F409" s="28"/>
      <c r="G409" s="28"/>
      <c r="H409" s="28"/>
      <c r="I409" s="40"/>
      <c r="J409" s="56"/>
      <c r="K409" s="57"/>
      <c r="L409" s="58"/>
    </row>
    <row r="410" spans="2:12" ht="96.75" customHeight="1">
      <c r="B410" s="28"/>
      <c r="C410" s="28"/>
      <c r="D410" s="28"/>
      <c r="E410" s="39"/>
      <c r="F410" s="28"/>
      <c r="G410" s="28"/>
      <c r="H410" s="28"/>
      <c r="I410" s="40"/>
      <c r="J410" s="56"/>
      <c r="K410" s="57"/>
      <c r="L410" s="58"/>
    </row>
    <row r="411" spans="2:12" ht="96.75" customHeight="1">
      <c r="B411" s="28"/>
      <c r="C411" s="28"/>
      <c r="D411" s="28"/>
      <c r="E411" s="39"/>
      <c r="F411" s="28"/>
      <c r="G411" s="28"/>
      <c r="H411" s="28"/>
      <c r="I411" s="40"/>
      <c r="J411" s="56"/>
      <c r="K411" s="57"/>
      <c r="L411" s="58"/>
    </row>
    <row r="412" spans="2:12" ht="96.75" customHeight="1">
      <c r="B412" s="28"/>
      <c r="C412" s="28"/>
      <c r="D412" s="28"/>
      <c r="E412" s="39"/>
      <c r="F412" s="28"/>
      <c r="G412" s="28"/>
      <c r="H412" s="28"/>
      <c r="I412" s="40"/>
      <c r="J412" s="56"/>
      <c r="K412" s="57"/>
      <c r="L412" s="58"/>
    </row>
    <row r="413" spans="2:12" ht="96.75" customHeight="1">
      <c r="B413" s="28"/>
      <c r="C413" s="28"/>
      <c r="D413" s="28"/>
      <c r="E413" s="39"/>
      <c r="F413" s="28"/>
      <c r="G413" s="28"/>
      <c r="H413" s="28"/>
      <c r="I413" s="40"/>
      <c r="J413" s="56"/>
      <c r="K413" s="57"/>
      <c r="L413" s="58"/>
    </row>
    <row r="414" spans="2:12" ht="96.75" customHeight="1">
      <c r="B414" s="28"/>
      <c r="C414" s="28"/>
      <c r="D414" s="28"/>
      <c r="E414" s="39"/>
      <c r="F414" s="28"/>
      <c r="G414" s="28"/>
      <c r="H414" s="28"/>
      <c r="I414" s="40"/>
      <c r="J414" s="56"/>
      <c r="K414" s="57"/>
      <c r="L414" s="58"/>
    </row>
    <row r="415" spans="2:12" ht="96.75" customHeight="1">
      <c r="B415" s="28"/>
      <c r="C415" s="28"/>
      <c r="D415" s="28"/>
      <c r="E415" s="39"/>
      <c r="F415" s="28"/>
      <c r="G415" s="28"/>
      <c r="H415" s="28"/>
      <c r="I415" s="40"/>
      <c r="J415" s="56"/>
      <c r="K415" s="57"/>
      <c r="L415" s="58"/>
    </row>
    <row r="416" spans="2:12" ht="96.75" customHeight="1">
      <c r="B416" s="28"/>
      <c r="C416" s="28"/>
      <c r="D416" s="28"/>
      <c r="E416" s="39"/>
      <c r="F416" s="28"/>
      <c r="G416" s="28"/>
      <c r="H416" s="28"/>
      <c r="I416" s="40"/>
      <c r="J416" s="56"/>
      <c r="K416" s="57"/>
      <c r="L416" s="58"/>
    </row>
    <row r="417" spans="2:12" ht="96.75" customHeight="1">
      <c r="B417" s="28"/>
      <c r="C417" s="28"/>
      <c r="D417" s="28"/>
      <c r="E417" s="39"/>
      <c r="F417" s="28"/>
      <c r="G417" s="28"/>
      <c r="H417" s="28"/>
      <c r="I417" s="40"/>
      <c r="J417" s="56"/>
      <c r="K417" s="57"/>
      <c r="L417" s="58"/>
    </row>
    <row r="418" spans="2:12" ht="96.75" customHeight="1">
      <c r="B418" s="28"/>
      <c r="C418" s="28"/>
      <c r="D418" s="28"/>
      <c r="E418" s="39"/>
      <c r="F418" s="28"/>
      <c r="G418" s="28"/>
      <c r="H418" s="28"/>
      <c r="I418" s="40"/>
      <c r="J418" s="56"/>
      <c r="K418" s="57"/>
      <c r="L418" s="58"/>
    </row>
    <row r="419" spans="2:12" ht="96.75" customHeight="1">
      <c r="B419" s="28"/>
      <c r="C419" s="28"/>
      <c r="D419" s="28"/>
      <c r="E419" s="39"/>
      <c r="F419" s="28"/>
      <c r="G419" s="28"/>
      <c r="H419" s="28"/>
      <c r="I419" s="40"/>
      <c r="J419" s="56"/>
      <c r="K419" s="57"/>
      <c r="L419" s="58"/>
    </row>
    <row r="420" spans="2:12" ht="96.75" customHeight="1">
      <c r="B420" s="28"/>
      <c r="C420" s="28"/>
      <c r="D420" s="28"/>
      <c r="E420" s="39"/>
      <c r="F420" s="28"/>
      <c r="G420" s="28"/>
      <c r="H420" s="28"/>
      <c r="I420" s="40"/>
      <c r="J420" s="56"/>
      <c r="K420" s="57"/>
      <c r="L420" s="58"/>
    </row>
    <row r="421" spans="2:12" ht="96.75" customHeight="1">
      <c r="B421" s="28"/>
      <c r="C421" s="28"/>
      <c r="D421" s="28"/>
      <c r="E421" s="39"/>
      <c r="F421" s="28"/>
      <c r="G421" s="28"/>
      <c r="H421" s="28"/>
      <c r="I421" s="40"/>
      <c r="J421" s="56"/>
      <c r="K421" s="57"/>
      <c r="L421" s="58"/>
    </row>
    <row r="422" spans="2:12" ht="96.75" customHeight="1">
      <c r="B422" s="28"/>
      <c r="C422" s="28"/>
      <c r="D422" s="28"/>
      <c r="E422" s="39"/>
      <c r="F422" s="28"/>
      <c r="G422" s="28"/>
      <c r="H422" s="28"/>
      <c r="I422" s="40"/>
      <c r="J422" s="56"/>
      <c r="K422" s="57"/>
      <c r="L422" s="58"/>
    </row>
    <row r="423" spans="2:12" ht="96.75" customHeight="1">
      <c r="B423" s="28"/>
      <c r="C423" s="28"/>
      <c r="D423" s="28"/>
      <c r="E423" s="39"/>
      <c r="F423" s="28"/>
      <c r="G423" s="28"/>
      <c r="H423" s="28"/>
      <c r="I423" s="40"/>
      <c r="J423" s="56"/>
      <c r="K423" s="57"/>
      <c r="L423" s="58"/>
    </row>
    <row r="424" spans="2:12" ht="96.75" customHeight="1">
      <c r="B424" s="28"/>
      <c r="C424" s="28"/>
      <c r="D424" s="28"/>
      <c r="E424" s="39"/>
      <c r="F424" s="28"/>
      <c r="G424" s="28"/>
      <c r="H424" s="28"/>
      <c r="I424" s="40"/>
      <c r="J424" s="56"/>
      <c r="K424" s="57"/>
      <c r="L424" s="58"/>
    </row>
    <row r="425" spans="2:12" ht="96.75" customHeight="1">
      <c r="B425" s="28"/>
      <c r="C425" s="28"/>
      <c r="D425" s="28"/>
      <c r="E425" s="39"/>
      <c r="F425" s="28"/>
      <c r="G425" s="28"/>
      <c r="H425" s="28"/>
      <c r="I425" s="40"/>
      <c r="J425" s="56"/>
      <c r="K425" s="57"/>
      <c r="L425" s="58"/>
    </row>
    <row r="426" spans="2:12" ht="96.75" customHeight="1">
      <c r="B426" s="28"/>
      <c r="C426" s="28"/>
      <c r="D426" s="28"/>
      <c r="E426" s="39"/>
      <c r="F426" s="28"/>
      <c r="G426" s="28"/>
      <c r="H426" s="28"/>
      <c r="I426" s="40"/>
      <c r="J426" s="56"/>
      <c r="K426" s="57"/>
      <c r="L426" s="58"/>
    </row>
    <row r="427" spans="2:12" ht="96.75" customHeight="1">
      <c r="B427" s="28"/>
      <c r="C427" s="28"/>
      <c r="D427" s="28"/>
      <c r="E427" s="39"/>
      <c r="F427" s="28"/>
      <c r="G427" s="28"/>
      <c r="H427" s="28"/>
      <c r="I427" s="40"/>
      <c r="J427" s="56"/>
      <c r="K427" s="57"/>
      <c r="L427" s="58"/>
    </row>
    <row r="428" spans="2:12" ht="96.75" customHeight="1">
      <c r="B428" s="28"/>
      <c r="C428" s="28"/>
      <c r="D428" s="28"/>
      <c r="E428" s="39"/>
      <c r="F428" s="28"/>
      <c r="G428" s="28"/>
      <c r="H428" s="28"/>
      <c r="I428" s="40"/>
      <c r="J428" s="56"/>
      <c r="K428" s="57"/>
      <c r="L428" s="58"/>
    </row>
    <row r="429" spans="2:12" ht="96.75" customHeight="1">
      <c r="B429" s="28"/>
      <c r="C429" s="28"/>
      <c r="D429" s="28"/>
      <c r="E429" s="39"/>
      <c r="F429" s="28"/>
      <c r="G429" s="28"/>
      <c r="H429" s="28"/>
      <c r="I429" s="40"/>
      <c r="J429" s="56"/>
      <c r="K429" s="57"/>
      <c r="L429" s="58"/>
    </row>
    <row r="430" spans="2:12" ht="96.75" customHeight="1">
      <c r="B430" s="28"/>
      <c r="C430" s="28"/>
      <c r="D430" s="28"/>
      <c r="E430" s="39"/>
      <c r="F430" s="28"/>
      <c r="G430" s="28"/>
      <c r="H430" s="28"/>
      <c r="I430" s="40"/>
      <c r="J430" s="56"/>
      <c r="K430" s="57"/>
      <c r="L430" s="58"/>
    </row>
    <row r="431" spans="2:12" ht="96.75" customHeight="1">
      <c r="B431" s="28"/>
      <c r="C431" s="28"/>
      <c r="D431" s="28"/>
      <c r="E431" s="39"/>
      <c r="F431" s="28"/>
      <c r="G431" s="28"/>
      <c r="H431" s="28"/>
      <c r="I431" s="40"/>
      <c r="J431" s="56"/>
      <c r="K431" s="57"/>
      <c r="L431" s="58"/>
    </row>
    <row r="432" spans="2:12" ht="96.75" customHeight="1">
      <c r="B432" s="28"/>
      <c r="C432" s="28"/>
      <c r="D432" s="28"/>
      <c r="E432" s="39"/>
      <c r="F432" s="28"/>
      <c r="G432" s="28"/>
      <c r="H432" s="28"/>
      <c r="I432" s="40"/>
      <c r="J432" s="56"/>
      <c r="K432" s="57"/>
      <c r="L432" s="58"/>
    </row>
    <row r="433" spans="2:12" ht="96.75" customHeight="1">
      <c r="B433" s="28"/>
      <c r="C433" s="28"/>
      <c r="D433" s="28"/>
      <c r="E433" s="39"/>
      <c r="F433" s="28"/>
      <c r="G433" s="28"/>
      <c r="H433" s="28"/>
      <c r="I433" s="40"/>
      <c r="J433" s="56"/>
      <c r="K433" s="57"/>
      <c r="L433" s="58"/>
    </row>
    <row r="434" spans="2:12" ht="96.75" customHeight="1">
      <c r="B434" s="28"/>
      <c r="C434" s="28"/>
      <c r="D434" s="28"/>
      <c r="E434" s="39"/>
      <c r="F434" s="28"/>
      <c r="G434" s="28"/>
      <c r="H434" s="28"/>
      <c r="I434" s="40"/>
      <c r="J434" s="56"/>
      <c r="K434" s="57"/>
      <c r="L434" s="58"/>
    </row>
    <row r="435" spans="2:12" ht="96.75" customHeight="1">
      <c r="B435" s="28"/>
      <c r="C435" s="28"/>
      <c r="D435" s="28"/>
      <c r="E435" s="39"/>
      <c r="F435" s="28"/>
      <c r="G435" s="28"/>
      <c r="H435" s="28"/>
      <c r="I435" s="40"/>
      <c r="J435" s="56"/>
      <c r="K435" s="57"/>
      <c r="L435" s="58"/>
    </row>
    <row r="436" spans="2:12" ht="96.75" customHeight="1">
      <c r="B436" s="28"/>
      <c r="C436" s="28"/>
      <c r="D436" s="28"/>
      <c r="E436" s="39"/>
      <c r="F436" s="28"/>
      <c r="G436" s="28"/>
      <c r="H436" s="28"/>
      <c r="I436" s="40"/>
      <c r="J436" s="56"/>
      <c r="K436" s="57"/>
      <c r="L436" s="58"/>
    </row>
    <row r="437" spans="2:12" ht="96.75" customHeight="1">
      <c r="B437" s="28"/>
      <c r="C437" s="28"/>
      <c r="D437" s="28"/>
      <c r="E437" s="39"/>
      <c r="F437" s="28"/>
      <c r="G437" s="28"/>
      <c r="H437" s="28"/>
      <c r="I437" s="40"/>
      <c r="J437" s="56"/>
      <c r="K437" s="57"/>
      <c r="L437" s="58"/>
    </row>
    <row r="438" spans="2:12" ht="96.75" customHeight="1">
      <c r="B438" s="28"/>
      <c r="C438" s="28"/>
      <c r="D438" s="28"/>
      <c r="E438" s="39"/>
      <c r="F438" s="28"/>
      <c r="G438" s="28"/>
      <c r="H438" s="28"/>
      <c r="I438" s="40"/>
      <c r="J438" s="56"/>
      <c r="K438" s="57"/>
      <c r="L438" s="58"/>
    </row>
    <row r="439" spans="2:12" ht="96.75" customHeight="1">
      <c r="B439" s="28"/>
      <c r="C439" s="28"/>
      <c r="D439" s="28"/>
      <c r="E439" s="39"/>
      <c r="F439" s="28"/>
      <c r="G439" s="28"/>
      <c r="H439" s="28"/>
      <c r="I439" s="40"/>
      <c r="J439" s="56"/>
      <c r="K439" s="57"/>
      <c r="L439" s="58"/>
    </row>
    <row r="440" spans="2:12" ht="96.75" customHeight="1">
      <c r="B440" s="28"/>
      <c r="C440" s="28"/>
      <c r="D440" s="28"/>
      <c r="E440" s="39"/>
      <c r="F440" s="28"/>
      <c r="G440" s="28"/>
      <c r="H440" s="28"/>
      <c r="I440" s="40"/>
      <c r="J440" s="56"/>
      <c r="K440" s="57"/>
      <c r="L440" s="58"/>
    </row>
    <row r="441" spans="2:12" ht="96.75" customHeight="1">
      <c r="B441" s="28"/>
      <c r="C441" s="28"/>
      <c r="D441" s="28"/>
      <c r="E441" s="39"/>
      <c r="F441" s="28"/>
      <c r="G441" s="28"/>
      <c r="H441" s="28"/>
      <c r="I441" s="40"/>
      <c r="J441" s="56"/>
      <c r="K441" s="57"/>
      <c r="L441" s="58"/>
    </row>
    <row r="442" spans="2:12" ht="96.75" customHeight="1">
      <c r="B442" s="28"/>
      <c r="C442" s="28"/>
      <c r="D442" s="28"/>
      <c r="E442" s="39"/>
      <c r="F442" s="28"/>
      <c r="G442" s="28"/>
      <c r="H442" s="28"/>
      <c r="I442" s="40"/>
      <c r="J442" s="56"/>
      <c r="K442" s="57"/>
      <c r="L442" s="58"/>
    </row>
    <row r="443" spans="2:12" ht="96.75" customHeight="1">
      <c r="B443" s="28"/>
      <c r="C443" s="28"/>
      <c r="D443" s="28"/>
      <c r="E443" s="39"/>
      <c r="F443" s="28"/>
      <c r="G443" s="28"/>
      <c r="H443" s="28"/>
      <c r="I443" s="40"/>
      <c r="J443" s="56"/>
      <c r="K443" s="57"/>
      <c r="L443" s="58"/>
    </row>
    <row r="444" spans="2:12" ht="96.75" customHeight="1">
      <c r="B444" s="28"/>
      <c r="C444" s="28"/>
      <c r="D444" s="28"/>
      <c r="E444" s="39"/>
      <c r="F444" s="28"/>
      <c r="G444" s="28"/>
      <c r="H444" s="28"/>
      <c r="I444" s="40"/>
      <c r="J444" s="56"/>
      <c r="K444" s="57"/>
      <c r="L444" s="58"/>
    </row>
    <row r="445" spans="2:12" ht="96.75" customHeight="1">
      <c r="B445" s="28"/>
      <c r="C445" s="28"/>
      <c r="D445" s="28"/>
      <c r="E445" s="39"/>
      <c r="F445" s="28"/>
      <c r="G445" s="28"/>
      <c r="H445" s="28"/>
      <c r="I445" s="40"/>
      <c r="J445" s="56"/>
      <c r="K445" s="57"/>
      <c r="L445" s="58"/>
    </row>
    <row r="446" spans="2:12" ht="96.75" customHeight="1">
      <c r="B446" s="28"/>
      <c r="C446" s="28"/>
      <c r="D446" s="28"/>
      <c r="E446" s="39"/>
      <c r="F446" s="28"/>
      <c r="G446" s="28"/>
      <c r="H446" s="28"/>
      <c r="I446" s="40"/>
      <c r="J446" s="56"/>
      <c r="K446" s="57"/>
      <c r="L446" s="58"/>
    </row>
    <row r="447" spans="2:12" ht="96.75" customHeight="1">
      <c r="B447" s="28"/>
      <c r="C447" s="28"/>
      <c r="D447" s="28"/>
      <c r="E447" s="39"/>
      <c r="F447" s="28"/>
      <c r="G447" s="28"/>
      <c r="H447" s="28"/>
      <c r="I447" s="40"/>
      <c r="J447" s="56"/>
      <c r="K447" s="57"/>
      <c r="L447" s="58"/>
    </row>
    <row r="448" spans="2:12" ht="96.75" customHeight="1">
      <c r="B448" s="28"/>
      <c r="C448" s="28"/>
      <c r="D448" s="28"/>
      <c r="E448" s="39"/>
      <c r="F448" s="28"/>
      <c r="G448" s="28"/>
      <c r="H448" s="28"/>
      <c r="I448" s="40"/>
      <c r="J448" s="56"/>
      <c r="K448" s="57"/>
      <c r="L448" s="58"/>
    </row>
    <row r="449" spans="2:12" ht="96.75" customHeight="1">
      <c r="B449" s="28"/>
      <c r="C449" s="28"/>
      <c r="D449" s="28"/>
      <c r="E449" s="39"/>
      <c r="F449" s="28"/>
      <c r="G449" s="28"/>
      <c r="H449" s="28"/>
      <c r="I449" s="40"/>
      <c r="J449" s="56"/>
      <c r="K449" s="57"/>
      <c r="L449" s="58"/>
    </row>
    <row r="450" spans="2:12" ht="96.75" customHeight="1">
      <c r="B450" s="28"/>
      <c r="C450" s="28"/>
      <c r="D450" s="28"/>
      <c r="E450" s="39"/>
      <c r="F450" s="28"/>
      <c r="G450" s="28"/>
      <c r="H450" s="28"/>
      <c r="I450" s="40"/>
      <c r="J450" s="56"/>
      <c r="K450" s="57"/>
      <c r="L450" s="58"/>
    </row>
    <row r="451" spans="2:12" ht="96.75" customHeight="1">
      <c r="B451" s="28"/>
      <c r="C451" s="28"/>
      <c r="D451" s="28"/>
      <c r="E451" s="39"/>
      <c r="F451" s="28"/>
      <c r="G451" s="28"/>
      <c r="H451" s="28"/>
      <c r="I451" s="40"/>
      <c r="J451" s="56"/>
      <c r="K451" s="57"/>
      <c r="L451" s="58"/>
    </row>
    <row r="452" spans="2:12" ht="96.75" customHeight="1">
      <c r="B452" s="28"/>
      <c r="C452" s="28"/>
      <c r="D452" s="28"/>
      <c r="E452" s="39"/>
      <c r="F452" s="28"/>
      <c r="G452" s="28"/>
      <c r="H452" s="28"/>
      <c r="I452" s="40"/>
      <c r="J452" s="56"/>
      <c r="K452" s="57"/>
      <c r="L452" s="58"/>
    </row>
    <row r="453" spans="2:12" ht="96.75" customHeight="1">
      <c r="B453" s="28"/>
      <c r="C453" s="28"/>
      <c r="D453" s="28"/>
      <c r="E453" s="39"/>
      <c r="F453" s="28"/>
      <c r="G453" s="28"/>
      <c r="H453" s="28"/>
      <c r="I453" s="40"/>
      <c r="J453" s="56"/>
      <c r="K453" s="57"/>
      <c r="L453" s="58"/>
    </row>
    <row r="454" spans="2:12" ht="96.75" customHeight="1">
      <c r="B454" s="28"/>
      <c r="C454" s="28"/>
      <c r="D454" s="28"/>
      <c r="E454" s="39"/>
      <c r="F454" s="28"/>
      <c r="G454" s="28"/>
      <c r="H454" s="28"/>
      <c r="I454" s="40"/>
      <c r="J454" s="56"/>
      <c r="K454" s="57"/>
      <c r="L454" s="58"/>
    </row>
    <row r="455" spans="2:12" ht="96.75" customHeight="1">
      <c r="B455" s="28"/>
      <c r="C455" s="28"/>
      <c r="D455" s="28"/>
      <c r="E455" s="39"/>
      <c r="F455" s="28"/>
      <c r="G455" s="28"/>
      <c r="H455" s="28"/>
      <c r="I455" s="40"/>
      <c r="J455" s="56"/>
      <c r="K455" s="57"/>
      <c r="L455" s="58"/>
    </row>
    <row r="456" spans="2:12" ht="96.75" customHeight="1">
      <c r="B456" s="28"/>
      <c r="C456" s="28"/>
      <c r="D456" s="28"/>
      <c r="E456" s="39"/>
      <c r="F456" s="28"/>
      <c r="G456" s="28"/>
      <c r="H456" s="28"/>
      <c r="I456" s="40"/>
      <c r="J456" s="56"/>
      <c r="K456" s="57"/>
      <c r="L456" s="58"/>
    </row>
    <row r="457" spans="2:12" ht="96.75" customHeight="1">
      <c r="B457" s="28"/>
      <c r="C457" s="28"/>
      <c r="D457" s="28"/>
      <c r="E457" s="39"/>
      <c r="F457" s="28"/>
      <c r="G457" s="28"/>
      <c r="H457" s="28"/>
      <c r="I457" s="40"/>
      <c r="J457" s="56"/>
      <c r="K457" s="57"/>
      <c r="L457" s="58"/>
    </row>
    <row r="458" spans="2:12" ht="96.75" customHeight="1">
      <c r="B458" s="28"/>
      <c r="C458" s="28"/>
      <c r="D458" s="28"/>
      <c r="E458" s="39"/>
      <c r="F458" s="28"/>
      <c r="G458" s="28"/>
      <c r="H458" s="28"/>
      <c r="I458" s="40"/>
      <c r="J458" s="56"/>
      <c r="K458" s="57"/>
      <c r="L458" s="58"/>
    </row>
    <row r="459" spans="2:12" ht="96.75" customHeight="1">
      <c r="B459" s="28"/>
      <c r="C459" s="28"/>
      <c r="D459" s="28"/>
      <c r="E459" s="39"/>
      <c r="F459" s="28"/>
      <c r="G459" s="28"/>
      <c r="H459" s="28"/>
      <c r="I459" s="40"/>
      <c r="J459" s="56"/>
      <c r="K459" s="57"/>
      <c r="L459" s="58"/>
    </row>
    <row r="460" spans="2:12" ht="96.75" customHeight="1">
      <c r="B460" s="28"/>
      <c r="C460" s="28"/>
      <c r="D460" s="28"/>
      <c r="E460" s="39"/>
      <c r="F460" s="28"/>
      <c r="G460" s="28"/>
      <c r="H460" s="28"/>
      <c r="I460" s="40"/>
      <c r="J460" s="56"/>
      <c r="K460" s="57"/>
      <c r="L460" s="58"/>
    </row>
    <row r="461" spans="2:12" ht="96.75" customHeight="1">
      <c r="B461" s="28"/>
      <c r="C461" s="28"/>
      <c r="D461" s="28"/>
      <c r="E461" s="39"/>
      <c r="F461" s="28"/>
      <c r="G461" s="28"/>
      <c r="H461" s="28"/>
      <c r="I461" s="40"/>
      <c r="J461" s="56"/>
      <c r="K461" s="57"/>
      <c r="L461" s="58"/>
    </row>
    <row r="462" spans="2:12" ht="96.75" customHeight="1">
      <c r="B462" s="28"/>
      <c r="C462" s="28"/>
      <c r="D462" s="28"/>
      <c r="E462" s="39"/>
      <c r="F462" s="28"/>
      <c r="G462" s="28"/>
      <c r="H462" s="28"/>
      <c r="I462" s="40"/>
      <c r="J462" s="56"/>
      <c r="K462" s="57"/>
      <c r="L462" s="58"/>
    </row>
    <row r="463" spans="2:12" ht="96.75" customHeight="1">
      <c r="B463" s="28"/>
      <c r="C463" s="28"/>
      <c r="D463" s="28"/>
      <c r="E463" s="39"/>
      <c r="F463" s="28"/>
      <c r="G463" s="28"/>
      <c r="H463" s="28"/>
      <c r="I463" s="40"/>
      <c r="J463" s="56"/>
      <c r="K463" s="57"/>
      <c r="L463" s="58"/>
    </row>
    <row r="464" spans="2:12" ht="96.75" customHeight="1">
      <c r="B464" s="28"/>
      <c r="C464" s="28"/>
      <c r="D464" s="28"/>
      <c r="E464" s="39"/>
      <c r="F464" s="28"/>
      <c r="G464" s="28"/>
      <c r="H464" s="28"/>
      <c r="I464" s="40"/>
      <c r="J464" s="56"/>
      <c r="K464" s="57"/>
      <c r="L464" s="58"/>
    </row>
    <row r="465" spans="2:12" ht="96.75" customHeight="1">
      <c r="B465" s="28"/>
      <c r="C465" s="28"/>
      <c r="D465" s="28"/>
      <c r="E465" s="39"/>
      <c r="F465" s="28"/>
      <c r="G465" s="28"/>
      <c r="H465" s="28"/>
      <c r="I465" s="40"/>
      <c r="J465" s="56"/>
      <c r="K465" s="57"/>
      <c r="L465" s="58"/>
    </row>
    <row r="466" spans="2:12" ht="96.75" customHeight="1">
      <c r="B466" s="28"/>
      <c r="C466" s="28"/>
      <c r="D466" s="28"/>
      <c r="E466" s="39"/>
      <c r="F466" s="28"/>
      <c r="G466" s="28"/>
      <c r="H466" s="28"/>
      <c r="I466" s="40"/>
      <c r="J466" s="56"/>
      <c r="K466" s="57"/>
      <c r="L466" s="58"/>
    </row>
    <row r="467" spans="2:12" ht="96.75" customHeight="1">
      <c r="B467" s="28"/>
      <c r="C467" s="28"/>
      <c r="D467" s="28"/>
      <c r="E467" s="39"/>
      <c r="F467" s="28"/>
      <c r="G467" s="28"/>
      <c r="H467" s="28"/>
      <c r="I467" s="40"/>
      <c r="J467" s="56"/>
      <c r="K467" s="57"/>
      <c r="L467" s="58"/>
    </row>
    <row r="468" spans="2:12" ht="96.75" customHeight="1">
      <c r="B468" s="28"/>
      <c r="C468" s="28"/>
      <c r="D468" s="28"/>
      <c r="E468" s="39"/>
      <c r="F468" s="28"/>
      <c r="G468" s="28"/>
      <c r="H468" s="28"/>
      <c r="I468" s="40"/>
      <c r="J468" s="56"/>
      <c r="K468" s="57"/>
      <c r="L468" s="58"/>
    </row>
    <row r="469" spans="2:12" ht="96.75" customHeight="1">
      <c r="B469" s="28"/>
      <c r="C469" s="28"/>
      <c r="D469" s="28"/>
      <c r="E469" s="39"/>
      <c r="F469" s="28"/>
      <c r="G469" s="28"/>
      <c r="H469" s="28"/>
      <c r="I469" s="40"/>
      <c r="J469" s="56"/>
      <c r="K469" s="57"/>
      <c r="L469" s="58"/>
    </row>
    <row r="470" spans="2:12" ht="96.75" customHeight="1">
      <c r="B470" s="28"/>
      <c r="C470" s="28"/>
      <c r="D470" s="28"/>
      <c r="E470" s="39"/>
      <c r="F470" s="28"/>
      <c r="G470" s="28"/>
      <c r="H470" s="28"/>
      <c r="I470" s="40"/>
      <c r="J470" s="56"/>
      <c r="K470" s="57"/>
      <c r="L470" s="58"/>
    </row>
    <row r="471" spans="2:12" ht="96.75" customHeight="1">
      <c r="B471" s="28"/>
      <c r="C471" s="28"/>
      <c r="D471" s="28"/>
      <c r="E471" s="39"/>
      <c r="F471" s="28"/>
      <c r="G471" s="28"/>
      <c r="H471" s="28"/>
      <c r="I471" s="40"/>
      <c r="J471" s="56"/>
      <c r="K471" s="57"/>
      <c r="L471" s="58"/>
    </row>
    <row r="472" spans="2:12" ht="96.75" customHeight="1">
      <c r="B472" s="28"/>
      <c r="C472" s="28"/>
      <c r="D472" s="28"/>
      <c r="E472" s="39"/>
      <c r="F472" s="28"/>
      <c r="G472" s="28"/>
      <c r="H472" s="28"/>
      <c r="I472" s="40"/>
      <c r="J472" s="56"/>
      <c r="K472" s="57"/>
      <c r="L472" s="58"/>
    </row>
    <row r="473" spans="2:12" ht="96.75" customHeight="1">
      <c r="B473" s="28"/>
      <c r="C473" s="28"/>
      <c r="D473" s="28"/>
      <c r="E473" s="39"/>
      <c r="F473" s="28"/>
      <c r="G473" s="28"/>
      <c r="H473" s="28"/>
      <c r="I473" s="40"/>
      <c r="J473" s="56"/>
      <c r="K473" s="57"/>
      <c r="L473" s="58"/>
    </row>
    <row r="474" spans="2:12" ht="96.75" customHeight="1">
      <c r="B474" s="28"/>
      <c r="C474" s="28"/>
      <c r="D474" s="28"/>
      <c r="E474" s="39"/>
      <c r="F474" s="28"/>
      <c r="G474" s="28"/>
      <c r="H474" s="28"/>
      <c r="I474" s="40"/>
      <c r="J474" s="56"/>
      <c r="K474" s="57"/>
      <c r="L474" s="58"/>
    </row>
    <row r="475" spans="2:12" ht="96.75" customHeight="1">
      <c r="B475" s="28"/>
      <c r="C475" s="28"/>
      <c r="D475" s="28"/>
      <c r="E475" s="39"/>
      <c r="F475" s="28"/>
      <c r="G475" s="28"/>
      <c r="H475" s="28"/>
      <c r="I475" s="40"/>
      <c r="J475" s="56"/>
      <c r="K475" s="57"/>
      <c r="L475" s="58"/>
    </row>
    <row r="476" spans="2:12" ht="96.75" customHeight="1">
      <c r="B476" s="28"/>
      <c r="C476" s="28"/>
      <c r="D476" s="28"/>
      <c r="E476" s="39"/>
      <c r="F476" s="28"/>
      <c r="G476" s="28"/>
      <c r="H476" s="28"/>
      <c r="I476" s="40"/>
      <c r="J476" s="56"/>
      <c r="K476" s="57"/>
      <c r="L476" s="58"/>
    </row>
    <row r="477" spans="2:12" ht="96.75" customHeight="1">
      <c r="B477" s="28"/>
      <c r="C477" s="28"/>
      <c r="D477" s="28"/>
      <c r="E477" s="39"/>
      <c r="F477" s="28"/>
      <c r="G477" s="28"/>
      <c r="H477" s="28"/>
      <c r="I477" s="40"/>
      <c r="J477" s="56"/>
      <c r="K477" s="57"/>
      <c r="L477" s="58"/>
    </row>
    <row r="478" spans="2:12" ht="96.75" customHeight="1">
      <c r="B478" s="28"/>
      <c r="C478" s="28"/>
      <c r="D478" s="28"/>
      <c r="E478" s="39"/>
      <c r="F478" s="28"/>
      <c r="G478" s="28"/>
      <c r="H478" s="28"/>
      <c r="I478" s="40"/>
      <c r="J478" s="56"/>
      <c r="K478" s="57"/>
      <c r="L478" s="58"/>
    </row>
    <row r="479" spans="2:12" ht="96.75" customHeight="1">
      <c r="B479" s="28"/>
      <c r="C479" s="28"/>
      <c r="D479" s="28"/>
      <c r="E479" s="39"/>
      <c r="F479" s="28"/>
      <c r="G479" s="28"/>
      <c r="H479" s="28"/>
      <c r="I479" s="40"/>
      <c r="J479" s="56"/>
      <c r="K479" s="57"/>
      <c r="L479" s="58"/>
    </row>
    <row r="480" spans="2:12" ht="96.75" customHeight="1">
      <c r="B480" s="28"/>
      <c r="C480" s="28"/>
      <c r="D480" s="28"/>
      <c r="E480" s="39"/>
      <c r="F480" s="28"/>
      <c r="G480" s="28"/>
      <c r="H480" s="28"/>
      <c r="I480" s="40"/>
      <c r="J480" s="56"/>
      <c r="K480" s="57"/>
      <c r="L480" s="58"/>
    </row>
    <row r="481" spans="2:12" ht="96.75" customHeight="1">
      <c r="B481" s="28"/>
      <c r="C481" s="28"/>
      <c r="D481" s="28"/>
      <c r="E481" s="39"/>
      <c r="F481" s="28"/>
      <c r="G481" s="28"/>
      <c r="H481" s="28"/>
      <c r="I481" s="40"/>
      <c r="J481" s="56"/>
      <c r="K481" s="57"/>
      <c r="L481" s="58"/>
    </row>
    <row r="482" spans="2:12" ht="96.75" customHeight="1">
      <c r="B482" s="28"/>
      <c r="C482" s="28"/>
      <c r="D482" s="28"/>
      <c r="E482" s="39"/>
      <c r="F482" s="28"/>
      <c r="G482" s="28"/>
      <c r="H482" s="28"/>
      <c r="I482" s="40"/>
      <c r="J482" s="56"/>
      <c r="K482" s="57"/>
      <c r="L482" s="58"/>
    </row>
    <row r="483" spans="2:12" ht="96.75" customHeight="1">
      <c r="B483" s="28"/>
      <c r="C483" s="28"/>
      <c r="D483" s="28"/>
      <c r="E483" s="39"/>
      <c r="F483" s="28"/>
      <c r="G483" s="28"/>
      <c r="H483" s="28"/>
      <c r="I483" s="40"/>
      <c r="J483" s="56"/>
      <c r="K483" s="57"/>
      <c r="L483" s="58"/>
    </row>
    <row r="484" spans="2:12" ht="96.75" customHeight="1">
      <c r="B484" s="28"/>
      <c r="C484" s="28"/>
      <c r="D484" s="28"/>
      <c r="E484" s="39"/>
      <c r="F484" s="28"/>
      <c r="G484" s="28"/>
      <c r="H484" s="28"/>
      <c r="I484" s="40"/>
      <c r="J484" s="56"/>
      <c r="K484" s="57"/>
      <c r="L484" s="58"/>
    </row>
    <row r="485" spans="2:12" ht="96.75" customHeight="1">
      <c r="B485" s="28"/>
      <c r="C485" s="28"/>
      <c r="D485" s="28"/>
      <c r="E485" s="39"/>
      <c r="F485" s="28"/>
      <c r="G485" s="28"/>
      <c r="H485" s="28"/>
      <c r="I485" s="40"/>
      <c r="J485" s="56"/>
      <c r="K485" s="57"/>
      <c r="L485" s="58"/>
    </row>
    <row r="486" spans="2:12" ht="96.75" customHeight="1">
      <c r="B486" s="28"/>
      <c r="C486" s="28"/>
      <c r="D486" s="28"/>
      <c r="E486" s="39"/>
      <c r="F486" s="28"/>
      <c r="G486" s="28"/>
      <c r="H486" s="28"/>
      <c r="I486" s="40"/>
      <c r="J486" s="56"/>
      <c r="K486" s="57"/>
      <c r="L486" s="58"/>
    </row>
    <row r="487" spans="2:12" ht="96.75" customHeight="1">
      <c r="B487" s="28"/>
      <c r="C487" s="28"/>
      <c r="D487" s="28"/>
      <c r="E487" s="39"/>
      <c r="F487" s="28"/>
      <c r="G487" s="28"/>
      <c r="H487" s="28"/>
      <c r="I487" s="40"/>
      <c r="J487" s="56"/>
      <c r="K487" s="57"/>
      <c r="L487" s="58"/>
    </row>
    <row r="488" spans="2:12" ht="96.75" customHeight="1">
      <c r="B488" s="28"/>
      <c r="C488" s="28"/>
      <c r="D488" s="28"/>
      <c r="E488" s="39"/>
      <c r="F488" s="28"/>
      <c r="G488" s="28"/>
      <c r="H488" s="28"/>
      <c r="I488" s="40"/>
      <c r="J488" s="56"/>
      <c r="K488" s="57"/>
      <c r="L488" s="58"/>
    </row>
    <row r="489" spans="2:12" ht="96.75" customHeight="1">
      <c r="B489" s="28"/>
      <c r="C489" s="28"/>
      <c r="D489" s="28"/>
      <c r="E489" s="39"/>
      <c r="F489" s="28"/>
      <c r="G489" s="28"/>
      <c r="H489" s="28"/>
      <c r="I489" s="40"/>
      <c r="J489" s="56"/>
      <c r="K489" s="57"/>
      <c r="L489" s="58"/>
    </row>
    <row r="490" spans="2:12" ht="96.75" customHeight="1">
      <c r="B490" s="28"/>
      <c r="C490" s="28"/>
      <c r="D490" s="28"/>
      <c r="E490" s="39"/>
      <c r="F490" s="28"/>
      <c r="G490" s="28"/>
      <c r="H490" s="28"/>
      <c r="I490" s="40"/>
      <c r="J490" s="56"/>
      <c r="K490" s="57"/>
      <c r="L490" s="58"/>
    </row>
    <row r="491" spans="2:12" ht="96.75" customHeight="1">
      <c r="B491" s="28"/>
      <c r="C491" s="28"/>
      <c r="D491" s="28"/>
      <c r="E491" s="39"/>
      <c r="F491" s="28"/>
      <c r="G491" s="28"/>
      <c r="H491" s="28"/>
      <c r="I491" s="40"/>
      <c r="J491" s="56"/>
      <c r="K491" s="57"/>
      <c r="L491" s="58"/>
    </row>
    <row r="492" spans="2:12" ht="96.75" customHeight="1">
      <c r="B492" s="28"/>
      <c r="C492" s="28"/>
      <c r="D492" s="28"/>
      <c r="E492" s="39"/>
      <c r="F492" s="28"/>
      <c r="G492" s="28"/>
      <c r="H492" s="28"/>
      <c r="I492" s="40"/>
      <c r="J492" s="56"/>
      <c r="K492" s="57"/>
      <c r="L492" s="58"/>
    </row>
    <row r="493" spans="2:12" ht="96.75" customHeight="1">
      <c r="B493" s="28"/>
      <c r="C493" s="28"/>
      <c r="D493" s="28"/>
      <c r="E493" s="39"/>
      <c r="F493" s="28"/>
      <c r="G493" s="28"/>
      <c r="H493" s="28"/>
      <c r="I493" s="40"/>
      <c r="J493" s="56"/>
      <c r="K493" s="57"/>
      <c r="L493" s="58"/>
    </row>
    <row r="494" spans="2:12" ht="96.75" customHeight="1">
      <c r="B494" s="28"/>
      <c r="C494" s="28"/>
      <c r="D494" s="28"/>
      <c r="E494" s="39"/>
      <c r="F494" s="28"/>
      <c r="G494" s="28"/>
      <c r="H494" s="28"/>
      <c r="I494" s="40"/>
      <c r="J494" s="56"/>
      <c r="K494" s="57"/>
      <c r="L494" s="58"/>
    </row>
    <row r="495" spans="2:12" ht="96.75" customHeight="1">
      <c r="B495" s="28"/>
      <c r="C495" s="28"/>
      <c r="D495" s="28"/>
      <c r="E495" s="39"/>
      <c r="F495" s="28"/>
      <c r="G495" s="28"/>
      <c r="H495" s="28"/>
      <c r="I495" s="40"/>
      <c r="J495" s="56"/>
      <c r="K495" s="57"/>
      <c r="L495" s="58"/>
    </row>
    <row r="496" spans="2:12" ht="96.75" customHeight="1">
      <c r="B496" s="28"/>
      <c r="C496" s="28"/>
      <c r="D496" s="28"/>
      <c r="E496" s="39"/>
      <c r="F496" s="28"/>
      <c r="G496" s="28"/>
      <c r="H496" s="28"/>
      <c r="I496" s="40"/>
      <c r="J496" s="56"/>
      <c r="K496" s="57"/>
      <c r="L496" s="58"/>
    </row>
    <row r="497" spans="2:12" ht="96.75" customHeight="1">
      <c r="B497" s="28"/>
      <c r="C497" s="28"/>
      <c r="D497" s="28"/>
      <c r="E497" s="39"/>
      <c r="F497" s="28"/>
      <c r="G497" s="28"/>
      <c r="H497" s="28"/>
      <c r="I497" s="40"/>
      <c r="J497" s="56"/>
      <c r="K497" s="57"/>
      <c r="L497" s="58"/>
    </row>
    <row r="498" spans="2:12" ht="96.75" customHeight="1">
      <c r="B498" s="28"/>
      <c r="C498" s="28"/>
      <c r="D498" s="28"/>
      <c r="E498" s="39"/>
      <c r="F498" s="28"/>
      <c r="G498" s="28"/>
      <c r="H498" s="28"/>
      <c r="I498" s="40"/>
      <c r="J498" s="56"/>
      <c r="K498" s="57"/>
      <c r="L498" s="58"/>
    </row>
    <row r="499" spans="2:12" ht="96.75" customHeight="1">
      <c r="B499" s="28"/>
      <c r="C499" s="28"/>
      <c r="D499" s="28"/>
      <c r="E499" s="39"/>
      <c r="F499" s="28"/>
      <c r="G499" s="28"/>
      <c r="H499" s="28"/>
      <c r="I499" s="40"/>
      <c r="J499" s="56"/>
      <c r="K499" s="57"/>
      <c r="L499" s="58"/>
    </row>
    <row r="500" spans="2:12" ht="96.75" customHeight="1">
      <c r="B500" s="28"/>
      <c r="C500" s="28"/>
      <c r="D500" s="28"/>
      <c r="E500" s="39"/>
      <c r="F500" s="28"/>
      <c r="G500" s="28"/>
      <c r="H500" s="28"/>
      <c r="I500" s="40"/>
      <c r="J500" s="56"/>
      <c r="K500" s="57"/>
      <c r="L500" s="58"/>
    </row>
    <row r="501" spans="2:12" ht="96.75" customHeight="1">
      <c r="B501" s="28"/>
      <c r="C501" s="28"/>
      <c r="D501" s="28"/>
      <c r="E501" s="39"/>
      <c r="F501" s="28"/>
      <c r="G501" s="28"/>
      <c r="H501" s="28"/>
      <c r="I501" s="40"/>
      <c r="J501" s="56"/>
      <c r="K501" s="57"/>
      <c r="L501" s="58"/>
    </row>
    <row r="502" spans="2:12" ht="96.75" customHeight="1">
      <c r="B502" s="28"/>
      <c r="C502" s="28"/>
      <c r="D502" s="28"/>
      <c r="E502" s="39"/>
      <c r="F502" s="28"/>
      <c r="G502" s="28"/>
      <c r="H502" s="28"/>
      <c r="I502" s="40"/>
      <c r="J502" s="56"/>
      <c r="K502" s="57"/>
      <c r="L502" s="58"/>
    </row>
    <row r="503" spans="2:12" ht="96.75" customHeight="1">
      <c r="B503" s="28"/>
      <c r="C503" s="28"/>
      <c r="D503" s="28"/>
      <c r="E503" s="39"/>
      <c r="F503" s="28"/>
      <c r="G503" s="28"/>
      <c r="H503" s="28"/>
      <c r="I503" s="40"/>
      <c r="J503" s="56"/>
      <c r="K503" s="57"/>
      <c r="L503" s="58"/>
    </row>
    <row r="504" spans="2:12" ht="96.75" customHeight="1">
      <c r="B504" s="28"/>
      <c r="C504" s="28"/>
      <c r="D504" s="28"/>
      <c r="E504" s="39"/>
      <c r="F504" s="28"/>
      <c r="G504" s="28"/>
      <c r="H504" s="28"/>
      <c r="I504" s="40"/>
      <c r="J504" s="56"/>
      <c r="K504" s="57"/>
      <c r="L504" s="58"/>
    </row>
    <row r="505" spans="2:12" ht="96.75" customHeight="1">
      <c r="B505" s="28"/>
      <c r="C505" s="28"/>
      <c r="D505" s="28"/>
      <c r="E505" s="39"/>
      <c r="F505" s="28"/>
      <c r="G505" s="28"/>
      <c r="H505" s="28"/>
      <c r="I505" s="40"/>
      <c r="J505" s="56"/>
      <c r="K505" s="57"/>
      <c r="L505" s="58"/>
    </row>
    <row r="506" spans="2:12" ht="96.75" customHeight="1">
      <c r="B506" s="28"/>
      <c r="C506" s="28"/>
      <c r="D506" s="28"/>
      <c r="E506" s="39"/>
      <c r="F506" s="28"/>
      <c r="G506" s="28"/>
      <c r="H506" s="28"/>
      <c r="I506" s="40"/>
      <c r="J506" s="56"/>
      <c r="K506" s="57"/>
      <c r="L506" s="58"/>
    </row>
    <row r="507" spans="2:12" ht="96.75" customHeight="1">
      <c r="B507" s="28"/>
      <c r="C507" s="28"/>
      <c r="D507" s="28"/>
      <c r="E507" s="39"/>
      <c r="F507" s="28"/>
      <c r="G507" s="28"/>
      <c r="H507" s="28"/>
      <c r="I507" s="40"/>
      <c r="J507" s="56"/>
      <c r="K507" s="57"/>
      <c r="L507" s="58"/>
    </row>
    <row r="508" spans="2:12" ht="96.75" customHeight="1">
      <c r="B508" s="28"/>
      <c r="C508" s="28"/>
      <c r="D508" s="28"/>
      <c r="E508" s="39"/>
      <c r="F508" s="28"/>
      <c r="G508" s="28"/>
      <c r="H508" s="28"/>
      <c r="I508" s="40"/>
      <c r="J508" s="56"/>
      <c r="K508" s="57"/>
      <c r="L508" s="58"/>
    </row>
    <row r="509" spans="2:12" ht="96.75" customHeight="1">
      <c r="B509" s="28"/>
      <c r="C509" s="28"/>
      <c r="D509" s="28"/>
      <c r="E509" s="39"/>
      <c r="F509" s="28"/>
      <c r="G509" s="28"/>
      <c r="H509" s="28"/>
      <c r="I509" s="40"/>
      <c r="J509" s="56"/>
      <c r="K509" s="57"/>
      <c r="L509" s="58"/>
    </row>
    <row r="510" spans="2:12" ht="96.75" customHeight="1">
      <c r="B510" s="28"/>
      <c r="C510" s="28"/>
      <c r="D510" s="28"/>
      <c r="E510" s="39"/>
      <c r="F510" s="28"/>
      <c r="G510" s="28"/>
      <c r="H510" s="28"/>
      <c r="I510" s="40"/>
      <c r="J510" s="56"/>
      <c r="K510" s="57"/>
      <c r="L510" s="58"/>
    </row>
    <row r="511" spans="2:12" ht="96.75" customHeight="1">
      <c r="B511" s="28"/>
      <c r="C511" s="28"/>
      <c r="D511" s="28"/>
      <c r="E511" s="39"/>
      <c r="F511" s="28"/>
      <c r="G511" s="28"/>
      <c r="H511" s="28"/>
      <c r="I511" s="40"/>
      <c r="J511" s="56"/>
      <c r="K511" s="57"/>
      <c r="L511" s="58"/>
    </row>
    <row r="512" spans="2:12" ht="96.75" customHeight="1">
      <c r="B512" s="28"/>
      <c r="C512" s="28"/>
      <c r="D512" s="28"/>
      <c r="E512" s="39"/>
      <c r="F512" s="28"/>
      <c r="G512" s="28"/>
      <c r="H512" s="28"/>
      <c r="I512" s="40"/>
      <c r="J512" s="56"/>
      <c r="K512" s="57"/>
      <c r="L512" s="58"/>
    </row>
    <row r="513" spans="2:12" ht="96.75" customHeight="1">
      <c r="B513" s="28"/>
      <c r="C513" s="28"/>
      <c r="D513" s="28"/>
      <c r="E513" s="39"/>
      <c r="F513" s="28"/>
      <c r="G513" s="28"/>
      <c r="H513" s="28"/>
      <c r="I513" s="40"/>
      <c r="J513" s="56"/>
      <c r="K513" s="57"/>
      <c r="L513" s="58"/>
    </row>
    <row r="514" spans="2:12" ht="96.75" customHeight="1">
      <c r="B514" s="28"/>
      <c r="C514" s="28"/>
      <c r="D514" s="28"/>
      <c r="E514" s="39"/>
      <c r="F514" s="28"/>
      <c r="G514" s="28"/>
      <c r="H514" s="28"/>
      <c r="I514" s="40"/>
      <c r="J514" s="56"/>
      <c r="K514" s="57"/>
      <c r="L514" s="58"/>
    </row>
    <row r="515" spans="2:12" ht="96.75" customHeight="1">
      <c r="B515" s="28"/>
      <c r="C515" s="28"/>
      <c r="D515" s="28"/>
      <c r="E515" s="39"/>
      <c r="F515" s="28"/>
      <c r="G515" s="28"/>
      <c r="H515" s="28"/>
      <c r="I515" s="40"/>
      <c r="J515" s="56"/>
      <c r="K515" s="57"/>
      <c r="L515" s="58"/>
    </row>
    <row r="516" spans="2:12" ht="96.75" customHeight="1">
      <c r="B516" s="28"/>
      <c r="C516" s="28"/>
      <c r="D516" s="28"/>
      <c r="E516" s="39"/>
      <c r="F516" s="28"/>
      <c r="G516" s="28"/>
      <c r="H516" s="28"/>
      <c r="I516" s="40"/>
      <c r="J516" s="56"/>
      <c r="K516" s="57"/>
      <c r="L516" s="58"/>
    </row>
    <row r="517" spans="2:12" ht="96.75" customHeight="1">
      <c r="B517" s="28"/>
      <c r="C517" s="28"/>
      <c r="D517" s="28"/>
      <c r="E517" s="39"/>
      <c r="F517" s="28"/>
      <c r="G517" s="28"/>
      <c r="H517" s="28"/>
      <c r="I517" s="40"/>
      <c r="J517" s="56"/>
      <c r="K517" s="57"/>
      <c r="L517" s="58"/>
    </row>
    <row r="518" spans="2:12" ht="96.75" customHeight="1">
      <c r="B518" s="28"/>
      <c r="C518" s="28"/>
      <c r="D518" s="28"/>
      <c r="E518" s="39"/>
      <c r="F518" s="28"/>
      <c r="G518" s="28"/>
      <c r="H518" s="28"/>
      <c r="I518" s="40"/>
      <c r="J518" s="56"/>
      <c r="K518" s="57"/>
      <c r="L518" s="58"/>
    </row>
    <row r="519" spans="2:12" ht="96.75" customHeight="1">
      <c r="B519" s="28"/>
      <c r="C519" s="28"/>
      <c r="D519" s="28"/>
      <c r="E519" s="39"/>
      <c r="F519" s="28"/>
      <c r="G519" s="28"/>
      <c r="H519" s="28"/>
      <c r="I519" s="40"/>
      <c r="J519" s="56"/>
      <c r="K519" s="57"/>
      <c r="L519" s="58"/>
    </row>
    <row r="520" spans="2:12" ht="96.75" customHeight="1">
      <c r="B520" s="28"/>
      <c r="C520" s="28"/>
      <c r="D520" s="28"/>
      <c r="E520" s="39"/>
      <c r="F520" s="28"/>
      <c r="G520" s="28"/>
      <c r="H520" s="28"/>
      <c r="I520" s="40"/>
      <c r="J520" s="56"/>
      <c r="K520" s="57"/>
      <c r="L520" s="58"/>
    </row>
    <row r="521" spans="2:12" ht="96.75" customHeight="1">
      <c r="B521" s="28"/>
      <c r="C521" s="28"/>
      <c r="D521" s="28"/>
      <c r="E521" s="39"/>
      <c r="F521" s="28"/>
      <c r="G521" s="28"/>
      <c r="H521" s="28"/>
      <c r="I521" s="40"/>
      <c r="J521" s="56"/>
      <c r="K521" s="57"/>
      <c r="L521" s="58"/>
    </row>
    <row r="522" spans="2:12" ht="96.75" customHeight="1">
      <c r="B522" s="28"/>
      <c r="C522" s="28"/>
      <c r="D522" s="28"/>
      <c r="E522" s="39"/>
      <c r="F522" s="28"/>
      <c r="G522" s="28"/>
      <c r="H522" s="28"/>
      <c r="I522" s="40"/>
      <c r="J522" s="56"/>
      <c r="K522" s="57"/>
      <c r="L522" s="58"/>
    </row>
    <row r="523" spans="2:12" ht="96.75" customHeight="1">
      <c r="B523" s="28"/>
      <c r="C523" s="28"/>
      <c r="D523" s="28"/>
      <c r="E523" s="39"/>
      <c r="F523" s="28"/>
      <c r="G523" s="28"/>
      <c r="H523" s="28"/>
      <c r="I523" s="40"/>
      <c r="J523" s="56"/>
      <c r="K523" s="57"/>
      <c r="L523" s="58"/>
    </row>
    <row r="524" spans="2:12" ht="96.75" customHeight="1">
      <c r="B524" s="28"/>
      <c r="C524" s="28"/>
      <c r="D524" s="28"/>
      <c r="E524" s="39"/>
      <c r="F524" s="28"/>
      <c r="G524" s="28"/>
      <c r="H524" s="28"/>
      <c r="I524" s="40"/>
      <c r="J524" s="56"/>
      <c r="K524" s="57"/>
      <c r="L524" s="58"/>
    </row>
    <row r="525" spans="2:12" ht="96.75" customHeight="1">
      <c r="B525" s="28"/>
      <c r="C525" s="28"/>
      <c r="D525" s="28"/>
      <c r="E525" s="39"/>
      <c r="F525" s="28"/>
      <c r="G525" s="28"/>
      <c r="H525" s="28"/>
      <c r="I525" s="40"/>
      <c r="J525" s="56"/>
      <c r="K525" s="57"/>
      <c r="L525" s="58"/>
    </row>
    <row r="526" spans="2:12" ht="96.75" customHeight="1">
      <c r="B526" s="28"/>
      <c r="C526" s="28"/>
      <c r="D526" s="28"/>
      <c r="E526" s="39"/>
      <c r="F526" s="28"/>
      <c r="G526" s="28"/>
      <c r="H526" s="28"/>
      <c r="I526" s="40"/>
      <c r="J526" s="56"/>
      <c r="K526" s="57"/>
      <c r="L526" s="58"/>
    </row>
    <row r="527" spans="2:12" ht="96.75" customHeight="1">
      <c r="B527" s="28"/>
      <c r="C527" s="28"/>
      <c r="D527" s="28"/>
      <c r="E527" s="39"/>
      <c r="F527" s="28"/>
      <c r="G527" s="28"/>
      <c r="H527" s="28"/>
      <c r="I527" s="40"/>
      <c r="J527" s="56"/>
      <c r="K527" s="57"/>
      <c r="L527" s="58"/>
    </row>
    <row r="528" spans="2:12" ht="96.75" customHeight="1">
      <c r="B528" s="28"/>
      <c r="C528" s="28"/>
      <c r="D528" s="28"/>
      <c r="E528" s="39"/>
      <c r="F528" s="28"/>
      <c r="G528" s="28"/>
      <c r="H528" s="28"/>
      <c r="I528" s="40"/>
      <c r="J528" s="56"/>
      <c r="K528" s="57"/>
      <c r="L528" s="58"/>
    </row>
    <row r="529" spans="2:12" ht="96.75" customHeight="1">
      <c r="B529" s="28"/>
      <c r="C529" s="28"/>
      <c r="D529" s="28"/>
      <c r="E529" s="39"/>
      <c r="F529" s="28"/>
      <c r="G529" s="28"/>
      <c r="H529" s="28"/>
      <c r="I529" s="40"/>
      <c r="J529" s="56"/>
      <c r="K529" s="57"/>
      <c r="L529" s="58"/>
    </row>
    <row r="530" spans="2:12" ht="96.75" customHeight="1">
      <c r="B530" s="28"/>
      <c r="C530" s="28"/>
      <c r="D530" s="28"/>
      <c r="E530" s="39"/>
      <c r="F530" s="28"/>
      <c r="G530" s="28"/>
      <c r="H530" s="28"/>
      <c r="I530" s="40"/>
      <c r="J530" s="56"/>
      <c r="K530" s="57"/>
      <c r="L530" s="58"/>
    </row>
    <row r="531" spans="2:12" ht="96.75" customHeight="1">
      <c r="B531" s="28"/>
      <c r="C531" s="28"/>
      <c r="D531" s="28"/>
      <c r="E531" s="39"/>
      <c r="F531" s="28"/>
      <c r="G531" s="28"/>
      <c r="H531" s="28"/>
      <c r="I531" s="40"/>
      <c r="J531" s="56"/>
      <c r="K531" s="57"/>
      <c r="L531" s="58"/>
    </row>
    <row r="532" spans="2:12" ht="96.75" customHeight="1">
      <c r="B532" s="28"/>
      <c r="C532" s="28"/>
      <c r="D532" s="28"/>
      <c r="E532" s="39"/>
      <c r="F532" s="28"/>
      <c r="G532" s="28"/>
      <c r="H532" s="28"/>
      <c r="I532" s="40"/>
      <c r="J532" s="56"/>
      <c r="K532" s="57"/>
      <c r="L532" s="58"/>
    </row>
    <row r="533" spans="2:12" ht="96.75" customHeight="1">
      <c r="B533" s="28"/>
      <c r="C533" s="28"/>
      <c r="D533" s="28"/>
      <c r="E533" s="39"/>
      <c r="F533" s="28"/>
      <c r="G533" s="28"/>
      <c r="H533" s="28"/>
      <c r="I533" s="40"/>
      <c r="J533" s="56"/>
      <c r="K533" s="57"/>
      <c r="L533" s="58"/>
    </row>
    <row r="534" spans="2:12" ht="96.75" customHeight="1">
      <c r="B534" s="28"/>
      <c r="C534" s="28"/>
      <c r="D534" s="28"/>
      <c r="E534" s="39"/>
      <c r="F534" s="28"/>
      <c r="G534" s="28"/>
      <c r="H534" s="28"/>
      <c r="I534" s="40"/>
      <c r="J534" s="56"/>
      <c r="K534" s="57"/>
      <c r="L534" s="58"/>
    </row>
    <row r="535" spans="2:12" ht="96.75" customHeight="1">
      <c r="B535" s="28"/>
      <c r="C535" s="28"/>
      <c r="D535" s="28"/>
      <c r="E535" s="39"/>
      <c r="F535" s="28"/>
      <c r="G535" s="28"/>
      <c r="H535" s="28"/>
      <c r="I535" s="40"/>
      <c r="J535" s="56"/>
      <c r="K535" s="57"/>
      <c r="L535" s="58"/>
    </row>
    <row r="536" spans="2:12" ht="96.75" customHeight="1">
      <c r="B536" s="28"/>
      <c r="C536" s="28"/>
      <c r="D536" s="28"/>
      <c r="E536" s="39"/>
      <c r="F536" s="28"/>
      <c r="G536" s="28"/>
      <c r="H536" s="28"/>
      <c r="I536" s="40"/>
      <c r="J536" s="56"/>
      <c r="K536" s="57"/>
      <c r="L536" s="58"/>
    </row>
    <row r="537" spans="2:12" ht="96.75" customHeight="1">
      <c r="B537" s="28"/>
      <c r="C537" s="28"/>
      <c r="D537" s="28"/>
      <c r="E537" s="39"/>
      <c r="F537" s="28"/>
      <c r="G537" s="28"/>
      <c r="H537" s="28"/>
      <c r="I537" s="40"/>
      <c r="J537" s="56"/>
      <c r="K537" s="57"/>
      <c r="L537" s="58"/>
    </row>
    <row r="538" spans="2:12" ht="96.75" customHeight="1">
      <c r="B538" s="28"/>
      <c r="C538" s="28"/>
      <c r="D538" s="28"/>
      <c r="E538" s="39"/>
      <c r="F538" s="28"/>
      <c r="G538" s="28"/>
      <c r="H538" s="28"/>
      <c r="I538" s="40"/>
      <c r="J538" s="56"/>
      <c r="K538" s="57"/>
      <c r="L538" s="58"/>
    </row>
    <row r="539" spans="2:12" ht="96.75" customHeight="1">
      <c r="B539" s="28"/>
      <c r="C539" s="28"/>
      <c r="D539" s="28"/>
      <c r="E539" s="39"/>
      <c r="F539" s="28"/>
      <c r="G539" s="28"/>
      <c r="H539" s="28"/>
      <c r="I539" s="40"/>
      <c r="J539" s="56"/>
      <c r="K539" s="57"/>
      <c r="L539" s="58"/>
    </row>
    <row r="540" spans="2:12" ht="96.75" customHeight="1">
      <c r="B540" s="28"/>
      <c r="C540" s="28"/>
      <c r="D540" s="28"/>
      <c r="E540" s="39"/>
      <c r="F540" s="28"/>
      <c r="G540" s="28"/>
      <c r="H540" s="28"/>
      <c r="I540" s="40"/>
      <c r="J540" s="56"/>
      <c r="K540" s="57"/>
      <c r="L540" s="58"/>
    </row>
    <row r="541" spans="2:12" ht="96.75" customHeight="1">
      <c r="B541" s="28"/>
      <c r="C541" s="28"/>
      <c r="D541" s="28"/>
      <c r="E541" s="39"/>
      <c r="F541" s="28"/>
      <c r="G541" s="28"/>
      <c r="H541" s="28"/>
      <c r="I541" s="40"/>
      <c r="J541" s="56"/>
      <c r="K541" s="57"/>
      <c r="L541" s="58"/>
    </row>
    <row r="542" spans="2:12" ht="96.75" customHeight="1">
      <c r="B542" s="28"/>
      <c r="C542" s="28"/>
      <c r="D542" s="28"/>
      <c r="E542" s="39"/>
      <c r="F542" s="28"/>
      <c r="G542" s="28"/>
      <c r="H542" s="28"/>
      <c r="I542" s="40"/>
      <c r="J542" s="56"/>
      <c r="K542" s="57"/>
      <c r="L542" s="58"/>
    </row>
    <row r="543" spans="2:12" ht="96.75" customHeight="1">
      <c r="B543" s="28"/>
      <c r="C543" s="28"/>
      <c r="D543" s="28"/>
      <c r="E543" s="39"/>
      <c r="F543" s="28"/>
      <c r="G543" s="28"/>
      <c r="H543" s="28"/>
      <c r="I543" s="40"/>
      <c r="J543" s="56"/>
      <c r="K543" s="57"/>
      <c r="L543" s="58"/>
    </row>
    <row r="544" spans="2:12" ht="96.75" customHeight="1">
      <c r="B544" s="28"/>
      <c r="C544" s="28"/>
      <c r="D544" s="28"/>
      <c r="E544" s="39"/>
      <c r="F544" s="28"/>
      <c r="G544" s="28"/>
      <c r="H544" s="28"/>
      <c r="I544" s="40"/>
      <c r="J544" s="56"/>
      <c r="K544" s="57"/>
      <c r="L544" s="58"/>
    </row>
    <row r="545" spans="2:12" ht="96.75" customHeight="1">
      <c r="B545" s="28"/>
      <c r="C545" s="28"/>
      <c r="D545" s="28"/>
      <c r="E545" s="39"/>
      <c r="F545" s="28"/>
      <c r="G545" s="28"/>
      <c r="H545" s="28"/>
      <c r="I545" s="40"/>
      <c r="J545" s="56"/>
      <c r="K545" s="57"/>
      <c r="L545" s="58"/>
    </row>
    <row r="546" spans="2:12" ht="96.75" customHeight="1">
      <c r="B546" s="28"/>
      <c r="C546" s="28"/>
      <c r="D546" s="28"/>
      <c r="E546" s="39"/>
      <c r="F546" s="28"/>
      <c r="G546" s="28"/>
      <c r="H546" s="28"/>
      <c r="I546" s="40"/>
      <c r="J546" s="56"/>
      <c r="K546" s="57"/>
      <c r="L546" s="58"/>
    </row>
    <row r="547" spans="2:12" ht="96.75" customHeight="1">
      <c r="B547" s="28"/>
      <c r="C547" s="28"/>
      <c r="D547" s="28"/>
      <c r="E547" s="39"/>
      <c r="F547" s="28"/>
      <c r="G547" s="28"/>
      <c r="H547" s="28"/>
      <c r="I547" s="40"/>
      <c r="J547" s="56"/>
      <c r="K547" s="57"/>
      <c r="L547" s="58"/>
    </row>
    <row r="548" spans="2:12" ht="96.75" customHeight="1">
      <c r="B548" s="28"/>
      <c r="C548" s="28"/>
      <c r="D548" s="28"/>
      <c r="E548" s="39"/>
      <c r="F548" s="28"/>
      <c r="G548" s="28"/>
      <c r="H548" s="28"/>
      <c r="I548" s="40"/>
      <c r="J548" s="56"/>
      <c r="K548" s="57"/>
      <c r="L548" s="58"/>
    </row>
    <row r="549" spans="2:12" ht="96.75" customHeight="1">
      <c r="B549" s="28"/>
      <c r="C549" s="28"/>
      <c r="D549" s="28"/>
      <c r="E549" s="39"/>
      <c r="F549" s="28"/>
      <c r="G549" s="28"/>
      <c r="H549" s="28"/>
      <c r="I549" s="40"/>
      <c r="J549" s="56"/>
      <c r="K549" s="57"/>
      <c r="L549" s="58"/>
    </row>
    <row r="550" spans="2:12" ht="96.75" customHeight="1">
      <c r="B550" s="28"/>
      <c r="C550" s="28"/>
      <c r="D550" s="28"/>
      <c r="E550" s="39"/>
      <c r="F550" s="28"/>
      <c r="G550" s="28"/>
      <c r="H550" s="28"/>
      <c r="I550" s="40"/>
      <c r="J550" s="56"/>
      <c r="K550" s="57"/>
      <c r="L550" s="58"/>
    </row>
    <row r="551" spans="2:12" ht="96.75" customHeight="1">
      <c r="B551" s="28"/>
      <c r="C551" s="28"/>
      <c r="D551" s="28"/>
      <c r="E551" s="39"/>
      <c r="F551" s="28"/>
      <c r="G551" s="28"/>
      <c r="H551" s="28"/>
      <c r="I551" s="40"/>
      <c r="J551" s="56"/>
      <c r="K551" s="57"/>
      <c r="L551" s="58"/>
    </row>
    <row r="552" spans="2:12" ht="96.75" customHeight="1">
      <c r="B552" s="28"/>
      <c r="C552" s="28"/>
      <c r="D552" s="28"/>
      <c r="E552" s="39"/>
      <c r="F552" s="28"/>
      <c r="G552" s="28"/>
      <c r="H552" s="28"/>
      <c r="I552" s="40"/>
      <c r="J552" s="56"/>
      <c r="K552" s="57"/>
      <c r="L552" s="58"/>
    </row>
    <row r="553" spans="2:12" ht="96.75" customHeight="1">
      <c r="B553" s="28"/>
      <c r="C553" s="28"/>
      <c r="D553" s="28"/>
      <c r="E553" s="39"/>
      <c r="F553" s="28"/>
      <c r="G553" s="28"/>
      <c r="H553" s="28"/>
      <c r="I553" s="40"/>
      <c r="J553" s="56"/>
      <c r="K553" s="57"/>
      <c r="L553" s="58"/>
    </row>
    <row r="554" spans="2:12" ht="96.75" customHeight="1">
      <c r="B554" s="28"/>
      <c r="C554" s="28"/>
      <c r="D554" s="28"/>
      <c r="E554" s="39"/>
      <c r="F554" s="28"/>
      <c r="G554" s="28"/>
      <c r="H554" s="28"/>
      <c r="I554" s="40"/>
      <c r="J554" s="56"/>
      <c r="K554" s="57"/>
      <c r="L554" s="58"/>
    </row>
    <row r="555" spans="2:12" ht="96.75" customHeight="1">
      <c r="B555" s="28"/>
      <c r="C555" s="28"/>
      <c r="D555" s="28"/>
      <c r="E555" s="39"/>
      <c r="F555" s="28"/>
      <c r="G555" s="28"/>
      <c r="H555" s="28"/>
      <c r="I555" s="40"/>
      <c r="J555" s="56"/>
      <c r="K555" s="57"/>
      <c r="L555" s="58"/>
    </row>
    <row r="556" spans="2:12" ht="96.75" customHeight="1">
      <c r="B556" s="28"/>
      <c r="C556" s="28"/>
      <c r="D556" s="28"/>
      <c r="E556" s="39"/>
      <c r="F556" s="28"/>
      <c r="G556" s="28"/>
      <c r="H556" s="28"/>
      <c r="I556" s="40"/>
      <c r="J556" s="56"/>
      <c r="K556" s="57"/>
      <c r="L556" s="58"/>
    </row>
    <row r="557" spans="2:12" ht="96.75" customHeight="1">
      <c r="B557" s="28"/>
      <c r="C557" s="28"/>
      <c r="D557" s="28"/>
      <c r="E557" s="39"/>
      <c r="F557" s="28"/>
      <c r="G557" s="28"/>
      <c r="H557" s="28"/>
      <c r="I557" s="40"/>
      <c r="J557" s="56"/>
      <c r="K557" s="57"/>
      <c r="L557" s="58"/>
    </row>
    <row r="558" spans="2:12" ht="96.75" customHeight="1">
      <c r="B558" s="28"/>
      <c r="C558" s="28"/>
      <c r="D558" s="28"/>
      <c r="E558" s="39"/>
      <c r="F558" s="28"/>
      <c r="G558" s="28"/>
      <c r="H558" s="28"/>
      <c r="I558" s="40"/>
      <c r="J558" s="56"/>
      <c r="K558" s="57"/>
      <c r="L558" s="58"/>
    </row>
    <row r="559" spans="2:12" ht="96.75" customHeight="1">
      <c r="B559" s="28"/>
      <c r="C559" s="28"/>
      <c r="D559" s="28"/>
      <c r="E559" s="39"/>
      <c r="F559" s="28"/>
      <c r="G559" s="28"/>
      <c r="H559" s="28"/>
      <c r="I559" s="40"/>
      <c r="J559" s="56"/>
      <c r="K559" s="57"/>
      <c r="L559" s="58"/>
    </row>
    <row r="560" spans="2:12" ht="96.75" customHeight="1">
      <c r="B560" s="28"/>
      <c r="C560" s="28"/>
      <c r="D560" s="28"/>
      <c r="E560" s="39"/>
      <c r="F560" s="28"/>
      <c r="G560" s="28"/>
      <c r="H560" s="28"/>
      <c r="I560" s="40"/>
      <c r="J560" s="56"/>
      <c r="K560" s="57"/>
      <c r="L560" s="58"/>
    </row>
    <row r="561" spans="2:12" ht="96.75" customHeight="1">
      <c r="B561" s="28"/>
      <c r="C561" s="28"/>
      <c r="D561" s="28"/>
      <c r="E561" s="39"/>
      <c r="F561" s="28"/>
      <c r="G561" s="28"/>
      <c r="H561" s="28"/>
      <c r="I561" s="40"/>
      <c r="J561" s="56"/>
      <c r="K561" s="57"/>
      <c r="L561" s="58"/>
    </row>
    <row r="562" spans="2:12" ht="96.75" customHeight="1">
      <c r="B562" s="28"/>
      <c r="C562" s="28"/>
      <c r="D562" s="28"/>
      <c r="E562" s="39"/>
      <c r="F562" s="28"/>
      <c r="G562" s="28"/>
      <c r="H562" s="28"/>
      <c r="I562" s="40"/>
      <c r="J562" s="56"/>
      <c r="K562" s="57"/>
      <c r="L562" s="58"/>
    </row>
    <row r="563" spans="2:12" ht="96.75" customHeight="1">
      <c r="B563" s="28"/>
      <c r="C563" s="28"/>
      <c r="D563" s="28"/>
      <c r="E563" s="39"/>
      <c r="F563" s="28"/>
      <c r="G563" s="28"/>
      <c r="H563" s="28"/>
      <c r="I563" s="40"/>
      <c r="J563" s="56"/>
      <c r="K563" s="57"/>
      <c r="L563" s="58"/>
    </row>
    <row r="564" spans="2:12" ht="96.75" customHeight="1">
      <c r="B564" s="28"/>
      <c r="C564" s="28"/>
      <c r="D564" s="28"/>
      <c r="E564" s="39"/>
      <c r="F564" s="28"/>
      <c r="G564" s="28"/>
      <c r="H564" s="28"/>
      <c r="I564" s="40"/>
      <c r="J564" s="56"/>
      <c r="K564" s="57"/>
      <c r="L564" s="58"/>
    </row>
    <row r="565" spans="2:12" ht="96.75" customHeight="1">
      <c r="B565" s="28"/>
      <c r="C565" s="28"/>
      <c r="D565" s="28"/>
      <c r="E565" s="39"/>
      <c r="F565" s="28"/>
      <c r="G565" s="28"/>
      <c r="H565" s="28"/>
      <c r="I565" s="40"/>
      <c r="J565" s="56"/>
      <c r="K565" s="57"/>
      <c r="L565" s="58"/>
    </row>
    <row r="566" spans="2:12" ht="96.75" customHeight="1">
      <c r="B566" s="28"/>
      <c r="C566" s="28"/>
      <c r="D566" s="28"/>
      <c r="E566" s="39"/>
      <c r="F566" s="28"/>
      <c r="G566" s="28"/>
      <c r="H566" s="28"/>
      <c r="I566" s="40"/>
      <c r="J566" s="56"/>
      <c r="K566" s="57"/>
      <c r="L566" s="58"/>
    </row>
    <row r="567" spans="2:12" ht="96.75" customHeight="1">
      <c r="B567" s="28"/>
      <c r="C567" s="28"/>
      <c r="D567" s="28"/>
      <c r="E567" s="39"/>
      <c r="F567" s="28"/>
      <c r="G567" s="28"/>
      <c r="H567" s="28"/>
      <c r="I567" s="40"/>
      <c r="J567" s="56"/>
      <c r="K567" s="57"/>
      <c r="L567" s="58"/>
    </row>
    <row r="568" spans="2:12" ht="96.75" customHeight="1">
      <c r="B568" s="28"/>
      <c r="C568" s="28"/>
      <c r="D568" s="28"/>
      <c r="E568" s="39"/>
      <c r="F568" s="28"/>
      <c r="G568" s="28"/>
      <c r="H568" s="28"/>
      <c r="I568" s="40"/>
      <c r="J568" s="56"/>
      <c r="K568" s="57"/>
      <c r="L568" s="58"/>
    </row>
    <row r="569" spans="2:12" ht="96.75" customHeight="1">
      <c r="B569" s="28"/>
      <c r="C569" s="28"/>
      <c r="D569" s="28"/>
      <c r="E569" s="39"/>
      <c r="F569" s="28"/>
      <c r="G569" s="28"/>
      <c r="H569" s="28"/>
      <c r="I569" s="40"/>
      <c r="J569" s="56"/>
      <c r="K569" s="57"/>
      <c r="L569" s="58"/>
    </row>
    <row r="570" spans="2:12" ht="96.75" customHeight="1">
      <c r="B570" s="28"/>
      <c r="C570" s="28"/>
      <c r="D570" s="28"/>
      <c r="E570" s="39"/>
      <c r="F570" s="28"/>
      <c r="G570" s="28"/>
      <c r="H570" s="28"/>
      <c r="I570" s="40"/>
      <c r="J570" s="56"/>
      <c r="K570" s="57"/>
      <c r="L570" s="58"/>
    </row>
    <row r="571" spans="2:12" ht="96.75" customHeight="1">
      <c r="B571" s="28"/>
      <c r="C571" s="28"/>
      <c r="D571" s="28"/>
      <c r="E571" s="39"/>
      <c r="F571" s="28"/>
      <c r="G571" s="28"/>
      <c r="H571" s="28"/>
      <c r="I571" s="40"/>
      <c r="J571" s="56"/>
      <c r="K571" s="57"/>
      <c r="L571" s="58"/>
    </row>
    <row r="572" spans="2:12" ht="96.75" customHeight="1">
      <c r="B572" s="28"/>
      <c r="C572" s="28"/>
      <c r="D572" s="28"/>
      <c r="E572" s="39"/>
      <c r="F572" s="28"/>
      <c r="G572" s="28"/>
      <c r="H572" s="28"/>
      <c r="I572" s="40"/>
      <c r="J572" s="56"/>
      <c r="K572" s="57"/>
      <c r="L572" s="58"/>
    </row>
    <row r="573" spans="2:12" ht="96.75" customHeight="1">
      <c r="B573" s="28"/>
      <c r="C573" s="28"/>
      <c r="D573" s="28"/>
      <c r="E573" s="39"/>
      <c r="F573" s="28"/>
      <c r="G573" s="28"/>
      <c r="H573" s="28"/>
      <c r="I573" s="40"/>
      <c r="J573" s="56"/>
      <c r="K573" s="57"/>
      <c r="L573" s="58"/>
    </row>
    <row r="574" spans="2:12" ht="96.75" customHeight="1">
      <c r="B574" s="28"/>
      <c r="C574" s="28"/>
      <c r="D574" s="28"/>
      <c r="E574" s="39"/>
      <c r="F574" s="28"/>
      <c r="G574" s="28"/>
      <c r="H574" s="28"/>
      <c r="I574" s="40"/>
      <c r="J574" s="56"/>
      <c r="K574" s="57"/>
      <c r="L574" s="58"/>
    </row>
    <row r="575" spans="2:12" ht="96.75" customHeight="1">
      <c r="B575" s="28"/>
      <c r="C575" s="28"/>
      <c r="D575" s="28"/>
      <c r="E575" s="39"/>
      <c r="F575" s="28"/>
      <c r="G575" s="28"/>
      <c r="H575" s="28"/>
      <c r="I575" s="40"/>
      <c r="J575" s="56"/>
      <c r="K575" s="57"/>
      <c r="L575" s="58"/>
    </row>
    <row r="576" spans="2:12" ht="96.75" customHeight="1">
      <c r="B576" s="28"/>
      <c r="C576" s="28"/>
      <c r="D576" s="28"/>
      <c r="E576" s="39"/>
      <c r="F576" s="28"/>
      <c r="G576" s="28"/>
      <c r="H576" s="28"/>
      <c r="I576" s="40"/>
      <c r="J576" s="56"/>
      <c r="K576" s="57"/>
      <c r="L576" s="58"/>
    </row>
    <row r="577" spans="2:12" ht="96.75" customHeight="1">
      <c r="B577" s="28"/>
      <c r="C577" s="28"/>
      <c r="D577" s="28"/>
      <c r="E577" s="39"/>
      <c r="F577" s="28"/>
      <c r="G577" s="28"/>
      <c r="H577" s="28"/>
      <c r="I577" s="40"/>
      <c r="J577" s="56"/>
      <c r="K577" s="57"/>
      <c r="L577" s="58"/>
    </row>
    <row r="578" spans="2:12" ht="96.75" customHeight="1">
      <c r="B578" s="28"/>
      <c r="C578" s="28"/>
      <c r="D578" s="28"/>
      <c r="E578" s="39"/>
      <c r="F578" s="28"/>
      <c r="G578" s="28"/>
      <c r="H578" s="28"/>
      <c r="I578" s="40"/>
      <c r="J578" s="56"/>
      <c r="K578" s="57"/>
      <c r="L578" s="58"/>
    </row>
    <row r="579" spans="2:12" ht="96.75" customHeight="1">
      <c r="B579" s="28"/>
      <c r="C579" s="28"/>
      <c r="D579" s="28"/>
      <c r="E579" s="39"/>
      <c r="F579" s="28"/>
      <c r="G579" s="28"/>
      <c r="H579" s="28"/>
      <c r="I579" s="40"/>
      <c r="J579" s="56"/>
      <c r="K579" s="57"/>
      <c r="L579" s="58"/>
    </row>
    <row r="580" spans="2:12" ht="96.75" customHeight="1">
      <c r="B580" s="28"/>
      <c r="C580" s="28"/>
      <c r="D580" s="28"/>
      <c r="E580" s="39"/>
      <c r="F580" s="28"/>
      <c r="G580" s="28"/>
      <c r="H580" s="28"/>
      <c r="I580" s="40"/>
      <c r="J580" s="56"/>
      <c r="K580" s="57"/>
      <c r="L580" s="58"/>
    </row>
    <row r="581" spans="2:12" ht="96.75" customHeight="1">
      <c r="B581" s="28"/>
      <c r="C581" s="28"/>
      <c r="D581" s="28"/>
      <c r="E581" s="39"/>
      <c r="F581" s="28"/>
      <c r="G581" s="28"/>
      <c r="H581" s="28"/>
      <c r="I581" s="40"/>
      <c r="J581" s="56"/>
      <c r="K581" s="57"/>
      <c r="L581" s="58"/>
    </row>
    <row r="582" spans="2:12" ht="96.75" customHeight="1">
      <c r="B582" s="28"/>
      <c r="C582" s="28"/>
      <c r="D582" s="28"/>
      <c r="E582" s="39"/>
      <c r="F582" s="28"/>
      <c r="G582" s="28"/>
      <c r="H582" s="28"/>
      <c r="I582" s="40"/>
      <c r="J582" s="56"/>
      <c r="K582" s="57"/>
      <c r="L582" s="58"/>
    </row>
    <row r="583" spans="2:12" ht="96.75" customHeight="1">
      <c r="B583" s="28"/>
      <c r="C583" s="28"/>
      <c r="D583" s="28"/>
      <c r="E583" s="39"/>
      <c r="F583" s="28"/>
      <c r="G583" s="28"/>
      <c r="H583" s="28"/>
      <c r="I583" s="40"/>
      <c r="J583" s="56"/>
      <c r="K583" s="57"/>
      <c r="L583" s="58"/>
    </row>
    <row r="584" spans="2:12" ht="96.75" customHeight="1">
      <c r="B584" s="28"/>
      <c r="C584" s="28"/>
      <c r="D584" s="28"/>
      <c r="E584" s="39"/>
      <c r="F584" s="28"/>
      <c r="G584" s="28"/>
      <c r="H584" s="28"/>
      <c r="I584" s="40"/>
      <c r="J584" s="56"/>
      <c r="K584" s="57"/>
      <c r="L584" s="58"/>
    </row>
    <row r="585" spans="2:12" ht="96.75" customHeight="1">
      <c r="B585" s="28"/>
      <c r="C585" s="28"/>
      <c r="D585" s="28"/>
      <c r="E585" s="39"/>
      <c r="F585" s="28"/>
      <c r="G585" s="28"/>
      <c r="H585" s="28"/>
      <c r="I585" s="40"/>
      <c r="J585" s="56"/>
      <c r="K585" s="57"/>
      <c r="L585" s="58"/>
    </row>
    <row r="586" spans="2:12" ht="96.75" customHeight="1">
      <c r="B586" s="28"/>
      <c r="C586" s="28"/>
      <c r="D586" s="28"/>
      <c r="E586" s="39"/>
      <c r="F586" s="28"/>
      <c r="G586" s="28"/>
      <c r="H586" s="28"/>
      <c r="I586" s="40"/>
      <c r="J586" s="56"/>
      <c r="K586" s="57"/>
      <c r="L586" s="58"/>
    </row>
    <row r="587" spans="2:12" ht="96.75" customHeight="1">
      <c r="B587" s="28"/>
      <c r="C587" s="28"/>
      <c r="D587" s="28"/>
      <c r="E587" s="39"/>
      <c r="F587" s="28"/>
      <c r="G587" s="28"/>
      <c r="H587" s="28"/>
      <c r="I587" s="40"/>
      <c r="J587" s="56"/>
      <c r="K587" s="57"/>
      <c r="L587" s="58"/>
    </row>
    <row r="588" spans="2:12" ht="96.75" customHeight="1">
      <c r="B588" s="28"/>
      <c r="C588" s="28"/>
      <c r="D588" s="28"/>
      <c r="E588" s="39"/>
      <c r="F588" s="28"/>
      <c r="G588" s="28"/>
      <c r="H588" s="28"/>
      <c r="I588" s="40"/>
      <c r="J588" s="56"/>
      <c r="K588" s="57"/>
      <c r="L588" s="58"/>
    </row>
    <row r="589" spans="2:12" ht="96.75" customHeight="1">
      <c r="B589" s="28"/>
      <c r="C589" s="28"/>
      <c r="D589" s="28"/>
      <c r="E589" s="39"/>
      <c r="F589" s="28"/>
      <c r="G589" s="28"/>
      <c r="H589" s="28"/>
      <c r="I589" s="40"/>
      <c r="J589" s="56"/>
      <c r="K589" s="57"/>
      <c r="L589" s="58"/>
    </row>
    <row r="590" spans="2:12" ht="96.75" customHeight="1">
      <c r="B590" s="28"/>
      <c r="C590" s="28"/>
      <c r="D590" s="28"/>
      <c r="E590" s="39"/>
      <c r="F590" s="28"/>
      <c r="G590" s="28"/>
      <c r="H590" s="28"/>
      <c r="I590" s="40"/>
      <c r="J590" s="56"/>
      <c r="K590" s="57"/>
      <c r="L590" s="58"/>
    </row>
    <row r="591" spans="2:12" ht="96.75" customHeight="1">
      <c r="B591" s="28"/>
      <c r="C591" s="28"/>
      <c r="D591" s="28"/>
      <c r="E591" s="39"/>
      <c r="F591" s="28"/>
      <c r="G591" s="28"/>
      <c r="H591" s="28"/>
      <c r="I591" s="40"/>
      <c r="J591" s="56"/>
      <c r="K591" s="57"/>
      <c r="L591" s="58"/>
    </row>
    <row r="592" spans="2:12" ht="96.75" customHeight="1">
      <c r="B592" s="28"/>
      <c r="C592" s="28"/>
      <c r="D592" s="28"/>
      <c r="E592" s="39"/>
      <c r="F592" s="28"/>
      <c r="G592" s="28"/>
      <c r="H592" s="28"/>
      <c r="I592" s="40"/>
      <c r="J592" s="56"/>
      <c r="K592" s="57"/>
      <c r="L592" s="58"/>
    </row>
    <row r="593" spans="2:12" ht="96.75" customHeight="1">
      <c r="B593" s="28"/>
      <c r="C593" s="28"/>
      <c r="D593" s="28"/>
      <c r="E593" s="39"/>
      <c r="F593" s="28"/>
      <c r="G593" s="28"/>
      <c r="H593" s="28"/>
      <c r="I593" s="40"/>
      <c r="J593" s="56"/>
      <c r="K593" s="57"/>
      <c r="L593" s="58"/>
    </row>
    <row r="594" spans="2:12" ht="96.75" customHeight="1">
      <c r="B594" s="28"/>
      <c r="C594" s="28"/>
      <c r="D594" s="28"/>
      <c r="E594" s="39"/>
      <c r="F594" s="28"/>
      <c r="G594" s="28"/>
      <c r="H594" s="28"/>
      <c r="I594" s="40"/>
      <c r="J594" s="56"/>
      <c r="K594" s="57"/>
      <c r="L594" s="58"/>
    </row>
    <row r="595" spans="2:12" ht="96.75" customHeight="1">
      <c r="B595" s="28"/>
      <c r="C595" s="28"/>
      <c r="D595" s="28"/>
      <c r="E595" s="39"/>
      <c r="F595" s="28"/>
      <c r="G595" s="28"/>
      <c r="H595" s="28"/>
      <c r="I595" s="40"/>
      <c r="J595" s="56"/>
      <c r="K595" s="57"/>
      <c r="L595" s="58"/>
    </row>
    <row r="596" spans="2:12" ht="96.75" customHeight="1">
      <c r="B596" s="28"/>
      <c r="C596" s="28"/>
      <c r="D596" s="28"/>
      <c r="E596" s="39"/>
      <c r="F596" s="28"/>
      <c r="G596" s="28"/>
      <c r="H596" s="28"/>
      <c r="I596" s="40"/>
      <c r="J596" s="56"/>
      <c r="K596" s="57"/>
      <c r="L596" s="58"/>
    </row>
    <row r="597" spans="2:12" ht="96.75" customHeight="1">
      <c r="B597" s="28"/>
      <c r="C597" s="28"/>
      <c r="D597" s="28"/>
      <c r="E597" s="39"/>
      <c r="F597" s="28"/>
      <c r="G597" s="28"/>
      <c r="H597" s="28"/>
      <c r="I597" s="40"/>
      <c r="J597" s="56"/>
      <c r="K597" s="57"/>
      <c r="L597" s="58"/>
    </row>
    <row r="598" spans="2:12" ht="96.75" customHeight="1">
      <c r="B598" s="28"/>
      <c r="C598" s="28"/>
      <c r="D598" s="28"/>
      <c r="E598" s="39"/>
      <c r="F598" s="28"/>
      <c r="G598" s="28"/>
      <c r="H598" s="28"/>
      <c r="I598" s="40"/>
      <c r="J598" s="56"/>
      <c r="K598" s="57"/>
      <c r="L598" s="58"/>
    </row>
    <row r="599" spans="2:12" ht="96.75" customHeight="1">
      <c r="B599" s="28"/>
      <c r="C599" s="28"/>
      <c r="D599" s="28"/>
      <c r="E599" s="39"/>
      <c r="F599" s="28"/>
      <c r="G599" s="28"/>
      <c r="H599" s="28"/>
      <c r="I599" s="40"/>
      <c r="J599" s="56"/>
      <c r="K599" s="57"/>
      <c r="L599" s="58"/>
    </row>
    <row r="600" spans="2:12" ht="96.75" customHeight="1">
      <c r="B600" s="28"/>
      <c r="C600" s="28"/>
      <c r="D600" s="28"/>
      <c r="E600" s="39"/>
      <c r="F600" s="28"/>
      <c r="G600" s="28"/>
      <c r="H600" s="28"/>
      <c r="I600" s="40"/>
      <c r="J600" s="56"/>
      <c r="K600" s="57"/>
      <c r="L600" s="58"/>
    </row>
    <row r="601" spans="2:12" ht="96.75" customHeight="1">
      <c r="B601" s="28"/>
      <c r="C601" s="28"/>
      <c r="D601" s="28"/>
      <c r="E601" s="39"/>
      <c r="F601" s="28"/>
      <c r="G601" s="28"/>
      <c r="H601" s="28"/>
      <c r="I601" s="40"/>
      <c r="J601" s="56"/>
      <c r="K601" s="57"/>
      <c r="L601" s="58"/>
    </row>
    <row r="602" spans="2:12" ht="96.75" customHeight="1">
      <c r="B602" s="28"/>
      <c r="C602" s="28"/>
      <c r="D602" s="28"/>
      <c r="E602" s="39"/>
      <c r="F602" s="28"/>
      <c r="G602" s="28"/>
      <c r="H602" s="28"/>
      <c r="I602" s="40"/>
      <c r="J602" s="56"/>
      <c r="K602" s="57"/>
      <c r="L602" s="58"/>
    </row>
    <row r="603" spans="2:12" ht="96.75" customHeight="1">
      <c r="B603" s="28"/>
      <c r="C603" s="28"/>
      <c r="D603" s="28"/>
      <c r="E603" s="39"/>
      <c r="F603" s="28"/>
      <c r="G603" s="28"/>
      <c r="H603" s="28"/>
      <c r="I603" s="40"/>
      <c r="J603" s="56"/>
      <c r="K603" s="57"/>
      <c r="L603" s="58"/>
    </row>
    <row r="604" spans="2:12" ht="96.75" customHeight="1">
      <c r="B604" s="28"/>
      <c r="C604" s="28"/>
      <c r="D604" s="28"/>
      <c r="E604" s="39"/>
      <c r="F604" s="28"/>
      <c r="G604" s="28"/>
      <c r="H604" s="28"/>
      <c r="I604" s="40"/>
      <c r="J604" s="56"/>
      <c r="K604" s="57"/>
      <c r="L604" s="58"/>
    </row>
    <row r="605" spans="2:12" ht="96.75" customHeight="1">
      <c r="B605" s="28"/>
      <c r="C605" s="28"/>
      <c r="D605" s="28"/>
      <c r="E605" s="39"/>
      <c r="F605" s="28"/>
      <c r="G605" s="28"/>
      <c r="H605" s="28"/>
      <c r="I605" s="40"/>
      <c r="J605" s="56"/>
      <c r="K605" s="57"/>
      <c r="L605" s="58"/>
    </row>
    <row r="606" spans="2:12" ht="96.75" customHeight="1">
      <c r="B606" s="28"/>
      <c r="C606" s="28"/>
      <c r="D606" s="28"/>
      <c r="E606" s="39"/>
      <c r="F606" s="28"/>
      <c r="G606" s="28"/>
      <c r="H606" s="28"/>
      <c r="I606" s="40"/>
      <c r="J606" s="56"/>
      <c r="K606" s="57"/>
      <c r="L606" s="58"/>
    </row>
    <row r="607" spans="2:12" ht="96.75" customHeight="1">
      <c r="B607" s="28"/>
      <c r="C607" s="28"/>
      <c r="D607" s="28"/>
      <c r="E607" s="39"/>
      <c r="F607" s="28"/>
      <c r="G607" s="28"/>
      <c r="H607" s="28"/>
      <c r="I607" s="40"/>
      <c r="J607" s="56"/>
      <c r="K607" s="57"/>
      <c r="L607" s="58"/>
    </row>
    <row r="608" spans="2:12" ht="96.75" customHeight="1">
      <c r="B608" s="28"/>
      <c r="C608" s="28"/>
      <c r="D608" s="28"/>
      <c r="E608" s="39"/>
      <c r="F608" s="28"/>
      <c r="G608" s="28"/>
      <c r="H608" s="28"/>
      <c r="I608" s="40"/>
      <c r="J608" s="56"/>
      <c r="K608" s="57"/>
      <c r="L608" s="58"/>
    </row>
    <row r="609" spans="2:12" ht="96.75" customHeight="1">
      <c r="B609" s="28"/>
      <c r="C609" s="28"/>
      <c r="D609" s="28"/>
      <c r="E609" s="39"/>
      <c r="F609" s="28"/>
      <c r="G609" s="28"/>
      <c r="H609" s="28"/>
      <c r="I609" s="40"/>
      <c r="J609" s="56"/>
      <c r="K609" s="57"/>
      <c r="L609" s="58"/>
    </row>
    <row r="610" spans="2:12" ht="96.75" customHeight="1">
      <c r="B610" s="28"/>
      <c r="C610" s="28"/>
      <c r="D610" s="28"/>
      <c r="E610" s="39"/>
      <c r="F610" s="28"/>
      <c r="G610" s="28"/>
      <c r="H610" s="28"/>
      <c r="I610" s="40"/>
      <c r="J610" s="56"/>
      <c r="K610" s="57"/>
      <c r="L610" s="58"/>
    </row>
    <row r="611" spans="2:12" ht="96.75" customHeight="1">
      <c r="B611" s="28"/>
      <c r="C611" s="28"/>
      <c r="D611" s="28"/>
      <c r="E611" s="39"/>
      <c r="F611" s="28"/>
      <c r="G611" s="28"/>
      <c r="H611" s="28"/>
      <c r="I611" s="40"/>
      <c r="J611" s="56"/>
      <c r="K611" s="57"/>
      <c r="L611" s="58"/>
    </row>
    <row r="612" spans="2:12" ht="96.75" customHeight="1">
      <c r="B612" s="28"/>
      <c r="C612" s="28"/>
      <c r="D612" s="28"/>
      <c r="E612" s="39"/>
      <c r="F612" s="28"/>
      <c r="G612" s="28"/>
      <c r="H612" s="28"/>
      <c r="I612" s="40"/>
      <c r="J612" s="56"/>
      <c r="K612" s="57"/>
      <c r="L612" s="58"/>
    </row>
    <row r="613" spans="2:12" ht="96.75" customHeight="1">
      <c r="B613" s="28"/>
      <c r="C613" s="28"/>
      <c r="D613" s="28"/>
      <c r="E613" s="39"/>
      <c r="F613" s="28"/>
      <c r="G613" s="28"/>
      <c r="H613" s="28"/>
      <c r="I613" s="40"/>
      <c r="J613" s="56"/>
      <c r="K613" s="57"/>
      <c r="L613" s="58"/>
    </row>
    <row r="614" spans="2:12" ht="96.75" customHeight="1">
      <c r="B614" s="28"/>
      <c r="C614" s="28"/>
      <c r="D614" s="28"/>
      <c r="E614" s="39"/>
      <c r="F614" s="28"/>
      <c r="G614" s="28"/>
      <c r="H614" s="28"/>
      <c r="I614" s="40"/>
      <c r="J614" s="56"/>
      <c r="K614" s="57"/>
      <c r="L614" s="58"/>
    </row>
    <row r="615" spans="2:12" ht="96.75" customHeight="1">
      <c r="B615" s="28"/>
      <c r="C615" s="28"/>
      <c r="D615" s="28"/>
      <c r="E615" s="39"/>
      <c r="F615" s="28"/>
      <c r="G615" s="28"/>
      <c r="H615" s="28"/>
      <c r="I615" s="40"/>
      <c r="J615" s="56"/>
      <c r="K615" s="57"/>
      <c r="L615" s="58"/>
    </row>
    <row r="616" spans="2:12" ht="96.75" customHeight="1">
      <c r="B616" s="28"/>
      <c r="C616" s="28"/>
      <c r="D616" s="28"/>
      <c r="E616" s="39"/>
      <c r="F616" s="28"/>
      <c r="G616" s="28"/>
      <c r="H616" s="28"/>
      <c r="I616" s="40"/>
      <c r="J616" s="56"/>
      <c r="K616" s="57"/>
      <c r="L616" s="58"/>
    </row>
    <row r="617" spans="2:12" ht="96.75" customHeight="1">
      <c r="B617" s="28"/>
      <c r="C617" s="28"/>
      <c r="D617" s="28"/>
      <c r="E617" s="39"/>
      <c r="F617" s="28"/>
      <c r="G617" s="28"/>
      <c r="H617" s="28"/>
      <c r="I617" s="40"/>
      <c r="J617" s="56"/>
      <c r="K617" s="57"/>
      <c r="L617" s="58"/>
    </row>
    <row r="618" spans="2:12" ht="96.75" customHeight="1">
      <c r="B618" s="28"/>
      <c r="C618" s="28"/>
      <c r="D618" s="28"/>
      <c r="E618" s="39"/>
      <c r="F618" s="28"/>
      <c r="G618" s="28"/>
      <c r="H618" s="28"/>
      <c r="I618" s="40"/>
      <c r="J618" s="56"/>
      <c r="K618" s="57"/>
      <c r="L618" s="58"/>
    </row>
    <row r="619" spans="2:12" ht="96.75" customHeight="1">
      <c r="B619" s="28"/>
      <c r="C619" s="28"/>
      <c r="D619" s="28"/>
      <c r="E619" s="39"/>
      <c r="F619" s="28"/>
      <c r="G619" s="28"/>
      <c r="H619" s="28"/>
      <c r="I619" s="40"/>
      <c r="J619" s="56"/>
      <c r="K619" s="57"/>
      <c r="L619" s="58"/>
    </row>
    <row r="620" spans="2:12" ht="96.75" customHeight="1">
      <c r="B620" s="28"/>
      <c r="C620" s="28"/>
      <c r="D620" s="28"/>
      <c r="E620" s="39"/>
      <c r="F620" s="28"/>
      <c r="G620" s="28"/>
      <c r="H620" s="28"/>
      <c r="I620" s="40"/>
      <c r="J620" s="56"/>
      <c r="K620" s="57"/>
      <c r="L620" s="58"/>
    </row>
    <row r="621" spans="2:12" ht="96.75" customHeight="1">
      <c r="B621" s="28"/>
      <c r="C621" s="28"/>
      <c r="D621" s="28"/>
      <c r="E621" s="39"/>
      <c r="F621" s="28"/>
      <c r="G621" s="28"/>
      <c r="H621" s="28"/>
      <c r="I621" s="40"/>
      <c r="J621" s="56"/>
      <c r="K621" s="57"/>
      <c r="L621" s="58"/>
    </row>
    <row r="622" spans="2:12" ht="96.75" customHeight="1">
      <c r="B622" s="28"/>
      <c r="C622" s="28"/>
      <c r="D622" s="28"/>
      <c r="E622" s="39"/>
      <c r="F622" s="28"/>
      <c r="G622" s="28"/>
      <c r="H622" s="28"/>
      <c r="I622" s="40"/>
      <c r="J622" s="56"/>
      <c r="K622" s="57"/>
      <c r="L622" s="58"/>
    </row>
    <row r="623" spans="2:12" ht="96.75" customHeight="1">
      <c r="B623" s="28"/>
      <c r="C623" s="28"/>
      <c r="D623" s="28"/>
      <c r="E623" s="39"/>
      <c r="F623" s="28"/>
      <c r="G623" s="28"/>
      <c r="H623" s="28"/>
      <c r="I623" s="40"/>
      <c r="J623" s="56"/>
      <c r="K623" s="57"/>
      <c r="L623" s="58"/>
    </row>
    <row r="624" spans="2:12" ht="96.75" customHeight="1">
      <c r="B624" s="28"/>
      <c r="C624" s="28"/>
      <c r="D624" s="28"/>
      <c r="E624" s="39"/>
      <c r="F624" s="28"/>
      <c r="G624" s="28"/>
      <c r="H624" s="28"/>
      <c r="I624" s="40"/>
      <c r="J624" s="56"/>
      <c r="K624" s="57"/>
      <c r="L624" s="58"/>
    </row>
    <row r="625" spans="2:12" ht="96.75" customHeight="1">
      <c r="B625" s="28"/>
      <c r="C625" s="28"/>
      <c r="D625" s="28"/>
      <c r="E625" s="39"/>
      <c r="F625" s="28"/>
      <c r="G625" s="28"/>
      <c r="H625" s="28"/>
      <c r="I625" s="40"/>
      <c r="J625" s="56"/>
      <c r="K625" s="57"/>
      <c r="L625" s="58"/>
    </row>
    <row r="626" spans="2:12" ht="96.75" customHeight="1">
      <c r="B626" s="28"/>
      <c r="C626" s="28"/>
      <c r="D626" s="28"/>
      <c r="E626" s="39"/>
      <c r="F626" s="28"/>
      <c r="G626" s="28"/>
      <c r="H626" s="28"/>
      <c r="I626" s="40"/>
      <c r="J626" s="56"/>
      <c r="K626" s="57"/>
      <c r="L626" s="58"/>
    </row>
    <row r="627" spans="2:12" ht="96.75" customHeight="1">
      <c r="B627" s="28"/>
      <c r="C627" s="28"/>
      <c r="D627" s="28"/>
      <c r="E627" s="39"/>
      <c r="F627" s="28"/>
      <c r="G627" s="28"/>
      <c r="H627" s="28"/>
      <c r="I627" s="40"/>
      <c r="J627" s="56"/>
      <c r="K627" s="57"/>
      <c r="L627" s="58"/>
    </row>
    <row r="628" spans="2:12" ht="96.75" customHeight="1">
      <c r="B628" s="28"/>
      <c r="C628" s="28"/>
      <c r="D628" s="28"/>
      <c r="E628" s="39"/>
      <c r="F628" s="28"/>
      <c r="G628" s="28"/>
      <c r="H628" s="28"/>
      <c r="I628" s="40"/>
      <c r="J628" s="56"/>
      <c r="K628" s="57"/>
      <c r="L628" s="58"/>
    </row>
    <row r="629" spans="2:12" ht="96.75" customHeight="1">
      <c r="B629" s="28"/>
      <c r="C629" s="28"/>
      <c r="D629" s="28"/>
      <c r="E629" s="39"/>
      <c r="F629" s="28"/>
      <c r="G629" s="28"/>
      <c r="H629" s="28"/>
      <c r="I629" s="40"/>
      <c r="J629" s="56"/>
      <c r="K629" s="57"/>
      <c r="L629" s="58"/>
    </row>
    <row r="630" spans="2:12" ht="96.75" customHeight="1">
      <c r="B630" s="28"/>
      <c r="C630" s="28"/>
      <c r="D630" s="28"/>
      <c r="E630" s="39"/>
      <c r="F630" s="28"/>
      <c r="G630" s="28"/>
      <c r="H630" s="28"/>
      <c r="I630" s="40"/>
      <c r="J630" s="56"/>
      <c r="K630" s="57"/>
      <c r="L630" s="58"/>
    </row>
    <row r="631" spans="2:12" ht="96.75" customHeight="1">
      <c r="B631" s="28"/>
      <c r="C631" s="28"/>
      <c r="D631" s="28"/>
      <c r="E631" s="39"/>
      <c r="F631" s="28"/>
      <c r="G631" s="28"/>
      <c r="H631" s="28"/>
      <c r="I631" s="40"/>
      <c r="J631" s="56"/>
      <c r="K631" s="57"/>
      <c r="L631" s="58"/>
    </row>
    <row r="632" spans="2:12" ht="96.75" customHeight="1">
      <c r="B632" s="28"/>
      <c r="C632" s="28"/>
      <c r="D632" s="28"/>
      <c r="E632" s="39"/>
      <c r="F632" s="28"/>
      <c r="G632" s="28"/>
      <c r="H632" s="28"/>
      <c r="I632" s="40"/>
      <c r="J632" s="56"/>
      <c r="K632" s="57"/>
      <c r="L632" s="58"/>
    </row>
    <row r="633" spans="2:12" ht="96.75" customHeight="1">
      <c r="B633" s="28"/>
      <c r="C633" s="28"/>
      <c r="D633" s="28"/>
      <c r="E633" s="39"/>
      <c r="F633" s="28"/>
      <c r="G633" s="28"/>
      <c r="H633" s="28"/>
      <c r="I633" s="40"/>
      <c r="J633" s="56"/>
      <c r="K633" s="57"/>
      <c r="L633" s="58"/>
    </row>
    <row r="634" spans="2:12" ht="96.75" customHeight="1">
      <c r="B634" s="28"/>
      <c r="C634" s="28"/>
      <c r="D634" s="28"/>
      <c r="E634" s="39"/>
      <c r="F634" s="28"/>
      <c r="G634" s="28"/>
      <c r="H634" s="28"/>
      <c r="I634" s="40"/>
      <c r="J634" s="56"/>
      <c r="K634" s="57"/>
      <c r="L634" s="58"/>
    </row>
    <row r="635" spans="2:12" ht="96.75" customHeight="1">
      <c r="B635" s="28"/>
      <c r="C635" s="28"/>
      <c r="D635" s="28"/>
      <c r="E635" s="39"/>
      <c r="F635" s="28"/>
      <c r="G635" s="28"/>
      <c r="H635" s="28"/>
      <c r="I635" s="40"/>
      <c r="J635" s="56"/>
      <c r="K635" s="57"/>
      <c r="L635" s="58"/>
    </row>
    <row r="636" spans="2:12" ht="96.75" customHeight="1">
      <c r="B636" s="28"/>
      <c r="C636" s="28"/>
      <c r="D636" s="28"/>
      <c r="E636" s="39"/>
      <c r="F636" s="28"/>
      <c r="G636" s="28"/>
      <c r="H636" s="28"/>
      <c r="I636" s="40"/>
      <c r="J636" s="56"/>
      <c r="K636" s="57"/>
      <c r="L636" s="58"/>
    </row>
    <row r="637" spans="2:12" ht="96.75" customHeight="1">
      <c r="B637" s="28"/>
      <c r="C637" s="28"/>
      <c r="D637" s="28"/>
      <c r="E637" s="39"/>
      <c r="F637" s="28"/>
      <c r="G637" s="28"/>
      <c r="H637" s="28"/>
      <c r="I637" s="40"/>
      <c r="J637" s="56"/>
      <c r="K637" s="57"/>
      <c r="L637" s="58"/>
    </row>
    <row r="638" spans="2:12" ht="96.75" customHeight="1">
      <c r="B638" s="28"/>
      <c r="C638" s="28"/>
      <c r="D638" s="28"/>
      <c r="E638" s="39"/>
      <c r="F638" s="28"/>
      <c r="G638" s="28"/>
      <c r="H638" s="28"/>
      <c r="I638" s="40"/>
      <c r="J638" s="56"/>
      <c r="K638" s="57"/>
      <c r="L638" s="58"/>
    </row>
    <row r="639" spans="2:12" ht="96.75" customHeight="1">
      <c r="B639" s="28"/>
      <c r="C639" s="28"/>
      <c r="D639" s="28"/>
      <c r="E639" s="39"/>
      <c r="F639" s="28"/>
      <c r="G639" s="28"/>
      <c r="H639" s="28"/>
      <c r="I639" s="40"/>
      <c r="J639" s="56"/>
      <c r="K639" s="57"/>
      <c r="L639" s="58"/>
    </row>
    <row r="640" spans="2:12" ht="96.75" customHeight="1">
      <c r="B640" s="28"/>
      <c r="C640" s="28"/>
      <c r="D640" s="28"/>
      <c r="E640" s="39"/>
      <c r="F640" s="28"/>
      <c r="G640" s="28"/>
      <c r="H640" s="28"/>
      <c r="I640" s="40"/>
      <c r="J640" s="56"/>
      <c r="K640" s="57"/>
      <c r="L640" s="58"/>
    </row>
    <row r="641" spans="2:12" ht="96.75" customHeight="1">
      <c r="B641" s="28"/>
      <c r="C641" s="28"/>
      <c r="D641" s="28"/>
      <c r="E641" s="39"/>
      <c r="F641" s="28"/>
      <c r="G641" s="28"/>
      <c r="H641" s="28"/>
      <c r="I641" s="40"/>
      <c r="J641" s="56"/>
      <c r="K641" s="57"/>
      <c r="L641" s="58"/>
    </row>
    <row r="642" spans="2:12" ht="96.75" customHeight="1">
      <c r="B642" s="28"/>
      <c r="C642" s="28"/>
      <c r="D642" s="28"/>
      <c r="E642" s="39"/>
      <c r="F642" s="28"/>
      <c r="G642" s="28"/>
      <c r="H642" s="28"/>
      <c r="I642" s="40"/>
      <c r="J642" s="56"/>
      <c r="K642" s="57"/>
      <c r="L642" s="58"/>
    </row>
    <row r="643" spans="2:12" ht="96.75" customHeight="1">
      <c r="B643" s="28"/>
      <c r="C643" s="28"/>
      <c r="D643" s="28"/>
      <c r="E643" s="39"/>
      <c r="F643" s="28"/>
      <c r="G643" s="28"/>
      <c r="H643" s="28"/>
      <c r="I643" s="40"/>
      <c r="J643" s="56"/>
      <c r="K643" s="57"/>
      <c r="L643" s="58"/>
    </row>
    <row r="644" spans="2:12" ht="96.75" customHeight="1">
      <c r="B644" s="28"/>
      <c r="C644" s="28"/>
      <c r="D644" s="28"/>
      <c r="E644" s="39"/>
      <c r="F644" s="28"/>
      <c r="G644" s="28"/>
      <c r="H644" s="28"/>
      <c r="I644" s="40"/>
      <c r="J644" s="56"/>
      <c r="K644" s="57"/>
      <c r="L644" s="58"/>
    </row>
    <row r="645" spans="2:12" ht="96.75" customHeight="1">
      <c r="B645" s="28"/>
      <c r="C645" s="28"/>
      <c r="D645" s="28"/>
      <c r="E645" s="39"/>
      <c r="F645" s="28"/>
      <c r="G645" s="28"/>
      <c r="H645" s="28"/>
      <c r="I645" s="40"/>
      <c r="J645" s="56"/>
      <c r="K645" s="57"/>
      <c r="L645" s="58"/>
    </row>
    <row r="646" spans="2:12" ht="96.75" customHeight="1">
      <c r="B646" s="28"/>
      <c r="C646" s="28"/>
      <c r="D646" s="28"/>
      <c r="E646" s="39"/>
      <c r="F646" s="28"/>
      <c r="G646" s="28"/>
      <c r="H646" s="28"/>
      <c r="I646" s="40"/>
      <c r="J646" s="56"/>
      <c r="K646" s="57"/>
      <c r="L646" s="58"/>
    </row>
    <row r="647" spans="2:12" ht="96.75" customHeight="1">
      <c r="B647" s="28"/>
      <c r="C647" s="28"/>
      <c r="D647" s="28"/>
      <c r="E647" s="39"/>
      <c r="F647" s="28"/>
      <c r="G647" s="28"/>
      <c r="H647" s="28"/>
      <c r="I647" s="40"/>
      <c r="J647" s="56"/>
      <c r="K647" s="57"/>
      <c r="L647" s="58"/>
    </row>
    <row r="648" spans="2:12" ht="96.75" customHeight="1">
      <c r="B648" s="28"/>
      <c r="C648" s="28"/>
      <c r="D648" s="28"/>
      <c r="E648" s="39"/>
      <c r="F648" s="28"/>
      <c r="G648" s="28"/>
      <c r="H648" s="28"/>
      <c r="I648" s="40"/>
      <c r="J648" s="56"/>
      <c r="K648" s="57"/>
      <c r="L648" s="58"/>
    </row>
    <row r="649" spans="2:12" ht="96.75" customHeight="1">
      <c r="B649" s="28"/>
      <c r="C649" s="28"/>
      <c r="D649" s="28"/>
      <c r="E649" s="39"/>
      <c r="F649" s="28"/>
      <c r="G649" s="28"/>
      <c r="H649" s="28"/>
      <c r="I649" s="40"/>
      <c r="J649" s="56"/>
      <c r="K649" s="57"/>
      <c r="L649" s="58"/>
    </row>
    <row r="650" spans="2:12" ht="96.75" customHeight="1">
      <c r="B650" s="28"/>
      <c r="C650" s="28"/>
      <c r="D650" s="28"/>
      <c r="E650" s="39"/>
      <c r="F650" s="28"/>
      <c r="G650" s="28"/>
      <c r="H650" s="28"/>
      <c r="I650" s="40"/>
      <c r="J650" s="56"/>
      <c r="K650" s="57"/>
      <c r="L650" s="58"/>
    </row>
    <row r="651" spans="2:12" ht="96.75" customHeight="1">
      <c r="B651" s="28"/>
      <c r="C651" s="28"/>
      <c r="D651" s="28"/>
      <c r="E651" s="39"/>
      <c r="F651" s="28"/>
      <c r="G651" s="28"/>
      <c r="H651" s="28"/>
      <c r="I651" s="40"/>
      <c r="J651" s="56"/>
      <c r="K651" s="57"/>
      <c r="L651" s="58"/>
    </row>
    <row r="652" spans="2:12" ht="96.75" customHeight="1">
      <c r="B652" s="28"/>
      <c r="C652" s="28"/>
      <c r="D652" s="28"/>
      <c r="E652" s="39"/>
      <c r="F652" s="28"/>
      <c r="G652" s="28"/>
      <c r="H652" s="28"/>
      <c r="I652" s="40"/>
      <c r="J652" s="56"/>
      <c r="K652" s="57"/>
      <c r="L652" s="58"/>
    </row>
    <row r="653" spans="2:12" ht="96.75" customHeight="1">
      <c r="B653" s="28"/>
      <c r="C653" s="28"/>
      <c r="D653" s="28"/>
      <c r="E653" s="39"/>
      <c r="F653" s="28"/>
      <c r="G653" s="28"/>
      <c r="H653" s="28"/>
      <c r="I653" s="40"/>
      <c r="J653" s="56"/>
      <c r="K653" s="57"/>
      <c r="L653" s="58"/>
    </row>
    <row r="654" spans="2:12" ht="96.75" customHeight="1">
      <c r="B654" s="28"/>
      <c r="C654" s="28"/>
      <c r="D654" s="28"/>
      <c r="E654" s="39"/>
      <c r="F654" s="28"/>
      <c r="G654" s="28"/>
      <c r="H654" s="28"/>
      <c r="I654" s="40"/>
      <c r="J654" s="56"/>
      <c r="K654" s="57"/>
      <c r="L654" s="58"/>
    </row>
    <row r="655" spans="2:12" ht="96.75" customHeight="1">
      <c r="B655" s="28"/>
      <c r="C655" s="28"/>
      <c r="D655" s="28"/>
      <c r="E655" s="39"/>
      <c r="F655" s="28"/>
      <c r="G655" s="28"/>
      <c r="H655" s="28"/>
      <c r="I655" s="40"/>
      <c r="J655" s="56"/>
      <c r="K655" s="57"/>
      <c r="L655" s="58"/>
    </row>
    <row r="656" spans="2:12" ht="96.75" customHeight="1">
      <c r="B656" s="28"/>
      <c r="C656" s="28"/>
      <c r="D656" s="28"/>
      <c r="E656" s="39"/>
      <c r="F656" s="28"/>
      <c r="G656" s="28"/>
      <c r="H656" s="28"/>
      <c r="I656" s="40"/>
      <c r="J656" s="56"/>
      <c r="K656" s="57"/>
      <c r="L656" s="58"/>
    </row>
    <row r="657" spans="2:12" ht="96.75" customHeight="1">
      <c r="B657" s="28"/>
      <c r="C657" s="28"/>
      <c r="D657" s="28"/>
      <c r="E657" s="39"/>
      <c r="F657" s="28"/>
      <c r="G657" s="28"/>
      <c r="H657" s="28"/>
      <c r="I657" s="40"/>
      <c r="J657" s="56"/>
      <c r="K657" s="57"/>
      <c r="L657" s="58"/>
    </row>
    <row r="658" spans="2:12" ht="96.75" customHeight="1">
      <c r="B658" s="28"/>
      <c r="C658" s="28"/>
      <c r="D658" s="28"/>
      <c r="E658" s="39"/>
      <c r="F658" s="28"/>
      <c r="G658" s="28"/>
      <c r="H658" s="28"/>
      <c r="I658" s="40"/>
      <c r="J658" s="56"/>
      <c r="K658" s="57"/>
      <c r="L658" s="58"/>
    </row>
    <row r="659" spans="2:12" ht="96.75" customHeight="1">
      <c r="B659" s="28"/>
      <c r="C659" s="28"/>
      <c r="D659" s="28"/>
      <c r="E659" s="39"/>
      <c r="F659" s="28"/>
      <c r="G659" s="28"/>
      <c r="H659" s="28"/>
      <c r="I659" s="40"/>
      <c r="J659" s="56"/>
      <c r="K659" s="57"/>
      <c r="L659" s="58"/>
    </row>
    <row r="660" spans="2:12" ht="96.75" customHeight="1">
      <c r="B660" s="28"/>
      <c r="C660" s="28"/>
      <c r="D660" s="28"/>
      <c r="E660" s="39"/>
      <c r="F660" s="28"/>
      <c r="G660" s="28"/>
      <c r="H660" s="28"/>
      <c r="I660" s="40"/>
      <c r="J660" s="56"/>
      <c r="K660" s="57"/>
      <c r="L660" s="58"/>
    </row>
    <row r="661" spans="2:12" ht="96.75" customHeight="1">
      <c r="B661" s="28"/>
      <c r="C661" s="28"/>
      <c r="D661" s="28"/>
      <c r="E661" s="39"/>
      <c r="F661" s="28"/>
      <c r="G661" s="28"/>
      <c r="H661" s="28"/>
      <c r="I661" s="40"/>
      <c r="J661" s="56"/>
      <c r="K661" s="57"/>
      <c r="L661" s="58"/>
    </row>
    <row r="662" spans="2:12" ht="96.75" customHeight="1">
      <c r="B662" s="28"/>
      <c r="C662" s="28"/>
      <c r="D662" s="28"/>
      <c r="E662" s="39"/>
      <c r="F662" s="28"/>
      <c r="G662" s="28"/>
      <c r="H662" s="28"/>
      <c r="I662" s="40"/>
      <c r="J662" s="56"/>
      <c r="K662" s="57"/>
      <c r="L662" s="58"/>
    </row>
    <row r="663" spans="2:12" ht="96.75" customHeight="1">
      <c r="B663" s="28"/>
      <c r="C663" s="28"/>
      <c r="D663" s="28"/>
      <c r="E663" s="39"/>
      <c r="F663" s="28"/>
      <c r="G663" s="28"/>
      <c r="H663" s="28"/>
      <c r="I663" s="40"/>
      <c r="J663" s="56"/>
      <c r="K663" s="57"/>
      <c r="L663" s="58"/>
    </row>
    <row r="664" spans="2:12" ht="96.75" customHeight="1">
      <c r="B664" s="28"/>
      <c r="C664" s="28"/>
      <c r="D664" s="28"/>
      <c r="E664" s="39"/>
      <c r="F664" s="28"/>
      <c r="G664" s="28"/>
      <c r="H664" s="28"/>
      <c r="I664" s="40"/>
      <c r="J664" s="56"/>
      <c r="K664" s="57"/>
      <c r="L664" s="58"/>
    </row>
    <row r="665" spans="2:12" ht="96.75" customHeight="1">
      <c r="B665" s="28"/>
      <c r="C665" s="28"/>
      <c r="D665" s="28"/>
      <c r="E665" s="39"/>
      <c r="F665" s="28"/>
      <c r="G665" s="28"/>
      <c r="H665" s="28"/>
      <c r="I665" s="40"/>
      <c r="J665" s="56"/>
      <c r="K665" s="57"/>
      <c r="L665" s="58"/>
    </row>
    <row r="666" spans="2:12" ht="96.75" customHeight="1">
      <c r="B666" s="28"/>
      <c r="C666" s="28"/>
      <c r="D666" s="28"/>
      <c r="E666" s="39"/>
      <c r="F666" s="28"/>
      <c r="G666" s="28"/>
      <c r="H666" s="28"/>
      <c r="I666" s="40"/>
      <c r="J666" s="56"/>
      <c r="K666" s="57"/>
      <c r="L666" s="58"/>
    </row>
    <row r="667" spans="2:12" ht="96.75" customHeight="1">
      <c r="B667" s="28"/>
      <c r="C667" s="28"/>
      <c r="D667" s="28"/>
      <c r="E667" s="39"/>
      <c r="F667" s="28"/>
      <c r="G667" s="28"/>
      <c r="H667" s="28"/>
      <c r="I667" s="40"/>
      <c r="J667" s="56"/>
      <c r="K667" s="57"/>
      <c r="L667" s="58"/>
    </row>
    <row r="668" spans="2:12" ht="96.75" customHeight="1">
      <c r="B668" s="28"/>
      <c r="C668" s="28"/>
      <c r="D668" s="28"/>
      <c r="E668" s="39"/>
      <c r="F668" s="28"/>
      <c r="G668" s="28"/>
      <c r="H668" s="28"/>
      <c r="I668" s="40"/>
      <c r="J668" s="56"/>
      <c r="K668" s="57"/>
      <c r="L668" s="58"/>
    </row>
    <row r="669" spans="2:12" ht="96.75" customHeight="1">
      <c r="B669" s="28"/>
      <c r="C669" s="28"/>
      <c r="D669" s="28"/>
      <c r="E669" s="39"/>
      <c r="F669" s="28"/>
      <c r="G669" s="28"/>
      <c r="H669" s="28"/>
      <c r="I669" s="40"/>
      <c r="J669" s="56"/>
      <c r="K669" s="57"/>
      <c r="L669" s="58"/>
    </row>
    <row r="670" spans="2:12" ht="96.75" customHeight="1">
      <c r="B670" s="28"/>
      <c r="C670" s="28"/>
      <c r="D670" s="28"/>
      <c r="E670" s="39"/>
      <c r="F670" s="28"/>
      <c r="G670" s="28"/>
      <c r="H670" s="28"/>
      <c r="I670" s="40"/>
      <c r="J670" s="56"/>
      <c r="K670" s="57"/>
      <c r="L670" s="58"/>
    </row>
    <row r="671" spans="2:12" ht="96.75" customHeight="1">
      <c r="B671" s="28"/>
      <c r="C671" s="28"/>
      <c r="D671" s="28"/>
      <c r="E671" s="39"/>
      <c r="F671" s="28"/>
      <c r="G671" s="28"/>
      <c r="H671" s="28"/>
      <c r="I671" s="40"/>
      <c r="J671" s="56"/>
      <c r="K671" s="57"/>
      <c r="L671" s="58"/>
    </row>
    <row r="672" spans="2:12" ht="96.75" customHeight="1">
      <c r="B672" s="28"/>
      <c r="C672" s="28"/>
      <c r="D672" s="28"/>
      <c r="E672" s="39"/>
      <c r="F672" s="28"/>
      <c r="G672" s="28"/>
      <c r="H672" s="28"/>
      <c r="I672" s="40"/>
      <c r="J672" s="56"/>
      <c r="K672" s="57"/>
      <c r="L672" s="58"/>
    </row>
    <row r="673" spans="2:12" ht="96.75" customHeight="1">
      <c r="B673" s="28"/>
      <c r="C673" s="28"/>
      <c r="D673" s="28"/>
      <c r="E673" s="39"/>
      <c r="F673" s="28"/>
      <c r="G673" s="28"/>
      <c r="H673" s="28"/>
      <c r="I673" s="40"/>
      <c r="J673" s="56"/>
      <c r="K673" s="57"/>
      <c r="L673" s="58"/>
    </row>
    <row r="674" spans="2:12" ht="96.75" customHeight="1">
      <c r="B674" s="28"/>
      <c r="C674" s="28"/>
      <c r="D674" s="28"/>
      <c r="E674" s="39"/>
      <c r="F674" s="28"/>
      <c r="G674" s="28"/>
      <c r="H674" s="28"/>
      <c r="I674" s="40"/>
      <c r="J674" s="56"/>
      <c r="K674" s="57"/>
      <c r="L674" s="58"/>
    </row>
    <row r="675" spans="2:12" ht="96.75" customHeight="1">
      <c r="B675" s="28"/>
      <c r="C675" s="28"/>
      <c r="D675" s="28"/>
      <c r="E675" s="39"/>
      <c r="F675" s="28"/>
      <c r="G675" s="28"/>
      <c r="H675" s="28"/>
      <c r="I675" s="40"/>
      <c r="J675" s="56"/>
      <c r="K675" s="57"/>
      <c r="L675" s="58"/>
    </row>
    <row r="676" spans="2:12" ht="96.75" customHeight="1">
      <c r="B676" s="28"/>
      <c r="C676" s="28"/>
      <c r="D676" s="28"/>
      <c r="E676" s="39"/>
      <c r="F676" s="28"/>
      <c r="G676" s="28"/>
      <c r="H676" s="28"/>
      <c r="I676" s="40"/>
      <c r="J676" s="56"/>
      <c r="K676" s="57"/>
      <c r="L676" s="58"/>
    </row>
    <row r="677" spans="2:12" ht="96.75" customHeight="1">
      <c r="B677" s="28"/>
      <c r="C677" s="28"/>
      <c r="D677" s="28"/>
      <c r="E677" s="39"/>
      <c r="F677" s="28"/>
      <c r="G677" s="28"/>
      <c r="H677" s="28"/>
      <c r="I677" s="40"/>
      <c r="J677" s="56"/>
      <c r="K677" s="57"/>
      <c r="L677" s="58"/>
    </row>
    <row r="678" spans="2:12" ht="96.75" customHeight="1">
      <c r="B678" s="28"/>
      <c r="C678" s="28"/>
      <c r="D678" s="28"/>
      <c r="E678" s="39"/>
      <c r="F678" s="28"/>
      <c r="G678" s="28"/>
      <c r="H678" s="28"/>
      <c r="I678" s="40"/>
      <c r="J678" s="56"/>
      <c r="K678" s="57"/>
      <c r="L678" s="58"/>
    </row>
    <row r="679" spans="2:12" ht="96.75" customHeight="1">
      <c r="B679" s="28"/>
      <c r="C679" s="28"/>
      <c r="D679" s="28"/>
      <c r="E679" s="39"/>
      <c r="F679" s="28"/>
      <c r="G679" s="28"/>
      <c r="H679" s="28"/>
      <c r="I679" s="40"/>
      <c r="J679" s="56"/>
      <c r="K679" s="57"/>
      <c r="L679" s="58"/>
    </row>
    <row r="680" spans="2:12" ht="96.75" customHeight="1">
      <c r="B680" s="28"/>
      <c r="C680" s="28"/>
      <c r="D680" s="28"/>
      <c r="E680" s="39"/>
      <c r="F680" s="28"/>
      <c r="G680" s="28"/>
      <c r="H680" s="28"/>
      <c r="I680" s="40"/>
      <c r="J680" s="56"/>
      <c r="K680" s="57"/>
      <c r="L680" s="58"/>
    </row>
    <row r="681" spans="2:12" ht="96.75" customHeight="1">
      <c r="B681" s="28"/>
      <c r="C681" s="28"/>
      <c r="D681" s="28"/>
      <c r="E681" s="39"/>
      <c r="F681" s="28"/>
      <c r="G681" s="28"/>
      <c r="H681" s="28"/>
      <c r="I681" s="40"/>
      <c r="J681" s="56"/>
      <c r="K681" s="57"/>
      <c r="L681" s="58"/>
    </row>
    <row r="682" spans="2:12" ht="96.75" customHeight="1">
      <c r="B682" s="28"/>
      <c r="C682" s="28"/>
      <c r="D682" s="28"/>
      <c r="E682" s="39"/>
      <c r="F682" s="28"/>
      <c r="G682" s="28"/>
      <c r="H682" s="28"/>
      <c r="I682" s="40"/>
      <c r="J682" s="56"/>
      <c r="K682" s="57"/>
      <c r="L682" s="58"/>
    </row>
    <row r="683" spans="2:12" ht="96.75" customHeight="1">
      <c r="B683" s="28"/>
      <c r="C683" s="28"/>
      <c r="D683" s="28"/>
      <c r="E683" s="39"/>
      <c r="F683" s="28"/>
      <c r="G683" s="28"/>
      <c r="H683" s="28"/>
      <c r="I683" s="40"/>
      <c r="J683" s="56"/>
      <c r="K683" s="57"/>
      <c r="L683" s="58"/>
    </row>
    <row r="684" spans="2:12" ht="96.75" customHeight="1">
      <c r="B684" s="28"/>
      <c r="C684" s="28"/>
      <c r="D684" s="28"/>
      <c r="E684" s="39"/>
      <c r="F684" s="28"/>
      <c r="G684" s="28"/>
      <c r="H684" s="28"/>
      <c r="I684" s="40"/>
      <c r="J684" s="56"/>
      <c r="K684" s="57"/>
      <c r="L684" s="58"/>
    </row>
    <row r="685" spans="2:12" ht="96.75" customHeight="1">
      <c r="B685" s="28"/>
      <c r="C685" s="28"/>
      <c r="D685" s="28"/>
      <c r="E685" s="39"/>
      <c r="F685" s="28"/>
      <c r="G685" s="28"/>
      <c r="H685" s="28"/>
      <c r="I685" s="40"/>
      <c r="J685" s="56"/>
      <c r="K685" s="57"/>
      <c r="L685" s="58"/>
    </row>
    <row r="686" spans="2:12" ht="96.75" customHeight="1">
      <c r="B686" s="28"/>
      <c r="C686" s="28"/>
      <c r="D686" s="28"/>
      <c r="E686" s="39"/>
      <c r="F686" s="28"/>
      <c r="G686" s="28"/>
      <c r="H686" s="28"/>
      <c r="I686" s="40"/>
      <c r="J686" s="56"/>
      <c r="K686" s="57"/>
      <c r="L686" s="58"/>
    </row>
    <row r="687" spans="2:12" ht="96.75" customHeight="1">
      <c r="B687" s="28"/>
      <c r="C687" s="28"/>
      <c r="D687" s="28"/>
      <c r="E687" s="39"/>
      <c r="F687" s="28"/>
      <c r="G687" s="28"/>
      <c r="H687" s="28"/>
      <c r="I687" s="40"/>
      <c r="J687" s="56"/>
      <c r="K687" s="57"/>
      <c r="L687" s="58"/>
    </row>
    <row r="688" spans="2:12" ht="96.75" customHeight="1">
      <c r="B688" s="28"/>
      <c r="C688" s="28"/>
      <c r="D688" s="28"/>
      <c r="E688" s="39"/>
      <c r="F688" s="28"/>
      <c r="G688" s="28"/>
      <c r="H688" s="28"/>
      <c r="I688" s="40"/>
      <c r="J688" s="56"/>
      <c r="K688" s="57"/>
      <c r="L688" s="58"/>
    </row>
    <row r="689" spans="2:12" ht="96.75" customHeight="1">
      <c r="B689" s="28"/>
      <c r="C689" s="28"/>
      <c r="D689" s="28"/>
      <c r="E689" s="39"/>
      <c r="F689" s="28"/>
      <c r="G689" s="28"/>
      <c r="H689" s="28"/>
      <c r="I689" s="40"/>
      <c r="J689" s="56"/>
      <c r="K689" s="57"/>
      <c r="L689" s="58"/>
    </row>
    <row r="690" spans="2:12" ht="96.75" customHeight="1">
      <c r="B690" s="28"/>
      <c r="C690" s="28"/>
      <c r="D690" s="28"/>
      <c r="E690" s="39"/>
      <c r="F690" s="28"/>
      <c r="G690" s="28"/>
      <c r="H690" s="28"/>
      <c r="I690" s="40"/>
      <c r="J690" s="56"/>
      <c r="K690" s="57"/>
      <c r="L690" s="58"/>
    </row>
    <row r="691" spans="2:12" ht="96.75" customHeight="1">
      <c r="B691" s="28"/>
      <c r="C691" s="28"/>
      <c r="D691" s="28"/>
      <c r="E691" s="39"/>
      <c r="F691" s="28"/>
      <c r="G691" s="28"/>
      <c r="H691" s="28"/>
      <c r="I691" s="40"/>
      <c r="J691" s="56"/>
      <c r="K691" s="57"/>
      <c r="L691" s="58"/>
    </row>
    <row r="692" spans="2:12" ht="96.75" customHeight="1">
      <c r="B692" s="28"/>
      <c r="C692" s="28"/>
      <c r="D692" s="28"/>
      <c r="E692" s="39"/>
      <c r="F692" s="28"/>
      <c r="G692" s="28"/>
      <c r="H692" s="28"/>
      <c r="I692" s="40"/>
      <c r="J692" s="56"/>
      <c r="K692" s="57"/>
      <c r="L692" s="58"/>
    </row>
    <row r="693" spans="2:12" ht="96.75" customHeight="1">
      <c r="B693" s="28"/>
      <c r="C693" s="28"/>
      <c r="D693" s="28"/>
      <c r="E693" s="39"/>
      <c r="F693" s="28"/>
      <c r="G693" s="28"/>
      <c r="H693" s="28"/>
      <c r="I693" s="40"/>
      <c r="J693" s="56"/>
      <c r="K693" s="57"/>
      <c r="L693" s="58"/>
    </row>
    <row r="694" spans="2:12" ht="96.75" customHeight="1">
      <c r="B694" s="28"/>
      <c r="C694" s="28"/>
      <c r="D694" s="28"/>
      <c r="E694" s="39"/>
      <c r="F694" s="28"/>
      <c r="G694" s="28"/>
      <c r="H694" s="28"/>
      <c r="I694" s="40"/>
      <c r="J694" s="56"/>
      <c r="K694" s="57"/>
      <c r="L694" s="58"/>
    </row>
    <row r="695" spans="2:12" ht="96.75" customHeight="1">
      <c r="B695" s="28"/>
      <c r="C695" s="28"/>
      <c r="D695" s="28"/>
      <c r="E695" s="39"/>
      <c r="F695" s="28"/>
      <c r="G695" s="28"/>
      <c r="H695" s="28"/>
      <c r="I695" s="40"/>
      <c r="J695" s="56"/>
      <c r="K695" s="57"/>
      <c r="L695" s="58"/>
    </row>
    <row r="696" spans="2:12" ht="96.75" customHeight="1">
      <c r="B696" s="28"/>
      <c r="C696" s="28"/>
      <c r="D696" s="28"/>
      <c r="E696" s="39"/>
      <c r="F696" s="28"/>
      <c r="G696" s="28"/>
      <c r="H696" s="28"/>
      <c r="I696" s="40"/>
      <c r="J696" s="56"/>
      <c r="K696" s="57"/>
      <c r="L696" s="58"/>
    </row>
    <row r="697" spans="2:12" ht="96.75" customHeight="1">
      <c r="B697" s="28"/>
      <c r="C697" s="28"/>
      <c r="D697" s="28"/>
      <c r="E697" s="39"/>
      <c r="F697" s="28"/>
      <c r="G697" s="28"/>
      <c r="H697" s="28"/>
      <c r="I697" s="40"/>
      <c r="J697" s="56"/>
      <c r="K697" s="57"/>
      <c r="L697" s="58"/>
    </row>
    <row r="698" spans="2:12" ht="96.75" customHeight="1">
      <c r="B698" s="28"/>
      <c r="C698" s="28"/>
      <c r="D698" s="28"/>
      <c r="E698" s="39"/>
      <c r="F698" s="28"/>
      <c r="G698" s="28"/>
      <c r="H698" s="28"/>
      <c r="I698" s="40"/>
      <c r="J698" s="56"/>
      <c r="K698" s="57"/>
      <c r="L698" s="58"/>
    </row>
    <row r="699" spans="2:12" ht="96.75" customHeight="1">
      <c r="B699" s="28"/>
      <c r="C699" s="28"/>
      <c r="D699" s="28"/>
      <c r="E699" s="39"/>
      <c r="F699" s="28"/>
      <c r="G699" s="28"/>
      <c r="H699" s="28"/>
      <c r="I699" s="40"/>
      <c r="J699" s="56"/>
      <c r="K699" s="57"/>
      <c r="L699" s="58"/>
    </row>
    <row r="700" spans="2:12" ht="96.75" customHeight="1">
      <c r="B700" s="28"/>
      <c r="C700" s="28"/>
      <c r="D700" s="28"/>
      <c r="E700" s="39"/>
      <c r="F700" s="28"/>
      <c r="G700" s="28"/>
      <c r="H700" s="28"/>
      <c r="I700" s="40"/>
      <c r="J700" s="56"/>
      <c r="K700" s="57"/>
      <c r="L700" s="58"/>
    </row>
    <row r="701" spans="2:12" ht="96.75" customHeight="1">
      <c r="B701" s="28"/>
      <c r="C701" s="28"/>
      <c r="D701" s="28"/>
      <c r="E701" s="39"/>
      <c r="F701" s="28"/>
      <c r="G701" s="28"/>
      <c r="H701" s="28"/>
      <c r="I701" s="40"/>
      <c r="J701" s="56"/>
      <c r="K701" s="57"/>
      <c r="L701" s="58"/>
    </row>
    <row r="702" spans="2:12" ht="96.75" customHeight="1">
      <c r="B702" s="28"/>
      <c r="C702" s="28"/>
      <c r="D702" s="28"/>
      <c r="E702" s="39"/>
      <c r="F702" s="28"/>
      <c r="G702" s="28"/>
      <c r="H702" s="28"/>
      <c r="I702" s="40"/>
      <c r="J702" s="56"/>
      <c r="K702" s="57"/>
      <c r="L702" s="58"/>
    </row>
    <row r="703" spans="2:12" ht="96.75" customHeight="1">
      <c r="B703" s="28"/>
      <c r="C703" s="28"/>
      <c r="D703" s="28"/>
      <c r="E703" s="39"/>
      <c r="F703" s="28"/>
      <c r="G703" s="28"/>
      <c r="H703" s="28"/>
      <c r="I703" s="40"/>
      <c r="J703" s="56"/>
      <c r="K703" s="57"/>
      <c r="L703" s="58"/>
    </row>
    <row r="704" spans="2:12" ht="96.75" customHeight="1">
      <c r="B704" s="28"/>
      <c r="C704" s="28"/>
      <c r="D704" s="28"/>
      <c r="E704" s="39"/>
      <c r="F704" s="28"/>
      <c r="G704" s="28"/>
      <c r="H704" s="28"/>
      <c r="I704" s="40"/>
      <c r="J704" s="56"/>
      <c r="K704" s="57"/>
      <c r="L704" s="58"/>
    </row>
    <row r="705" spans="2:12" ht="96.75" customHeight="1">
      <c r="B705" s="28"/>
      <c r="C705" s="28"/>
      <c r="D705" s="28"/>
      <c r="E705" s="39"/>
      <c r="F705" s="28"/>
      <c r="G705" s="28"/>
      <c r="H705" s="28"/>
      <c r="I705" s="40"/>
      <c r="J705" s="56"/>
      <c r="K705" s="57"/>
      <c r="L705" s="58"/>
    </row>
    <row r="706" spans="2:12" ht="96.75" customHeight="1">
      <c r="B706" s="28"/>
      <c r="C706" s="28"/>
      <c r="D706" s="28"/>
      <c r="E706" s="39"/>
      <c r="F706" s="28"/>
      <c r="G706" s="28"/>
      <c r="H706" s="28"/>
      <c r="I706" s="40"/>
      <c r="J706" s="56"/>
      <c r="K706" s="57"/>
      <c r="L706" s="58"/>
    </row>
    <row r="707" spans="2:12" ht="96.75" customHeight="1">
      <c r="B707" s="28"/>
      <c r="C707" s="28"/>
      <c r="D707" s="28"/>
      <c r="E707" s="39"/>
      <c r="F707" s="28"/>
      <c r="G707" s="28"/>
      <c r="H707" s="28"/>
      <c r="I707" s="40"/>
      <c r="J707" s="56"/>
      <c r="K707" s="57"/>
      <c r="L707" s="58"/>
    </row>
    <row r="708" spans="2:12" ht="96.75" customHeight="1">
      <c r="B708" s="28"/>
      <c r="C708" s="28"/>
      <c r="D708" s="28"/>
      <c r="E708" s="39"/>
      <c r="F708" s="28"/>
      <c r="G708" s="28"/>
      <c r="H708" s="28"/>
      <c r="I708" s="40"/>
      <c r="J708" s="56"/>
      <c r="K708" s="57"/>
      <c r="L708" s="58"/>
    </row>
    <row r="709" spans="2:12" ht="96.75" customHeight="1">
      <c r="B709" s="28"/>
      <c r="C709" s="28"/>
      <c r="D709" s="28"/>
      <c r="E709" s="39"/>
      <c r="F709" s="28"/>
      <c r="G709" s="28"/>
      <c r="H709" s="28"/>
      <c r="I709" s="40"/>
      <c r="J709" s="56"/>
      <c r="K709" s="57"/>
      <c r="L709" s="58"/>
    </row>
    <row r="710" spans="2:12" ht="96.75" customHeight="1">
      <c r="B710" s="28"/>
      <c r="C710" s="28"/>
      <c r="D710" s="28"/>
      <c r="E710" s="39"/>
      <c r="F710" s="28"/>
      <c r="G710" s="28"/>
      <c r="H710" s="28"/>
      <c r="I710" s="40"/>
      <c r="J710" s="56"/>
      <c r="K710" s="57"/>
      <c r="L710" s="58"/>
    </row>
    <row r="711" spans="2:12" ht="96.75" customHeight="1">
      <c r="B711" s="28"/>
      <c r="C711" s="28"/>
      <c r="D711" s="28"/>
      <c r="E711" s="39"/>
      <c r="F711" s="28"/>
      <c r="G711" s="28"/>
      <c r="H711" s="28"/>
      <c r="I711" s="40"/>
      <c r="J711" s="56"/>
      <c r="K711" s="57"/>
      <c r="L711" s="58"/>
    </row>
    <row r="712" spans="2:12" ht="96.75" customHeight="1">
      <c r="B712" s="28"/>
      <c r="C712" s="28"/>
      <c r="D712" s="28"/>
      <c r="E712" s="39"/>
      <c r="F712" s="28"/>
      <c r="G712" s="28"/>
      <c r="H712" s="28"/>
      <c r="I712" s="40"/>
      <c r="J712" s="56"/>
      <c r="K712" s="57"/>
      <c r="L712" s="58"/>
    </row>
    <row r="713" spans="2:12" ht="96.75" customHeight="1">
      <c r="B713" s="28"/>
      <c r="C713" s="28"/>
      <c r="D713" s="28"/>
      <c r="E713" s="39"/>
      <c r="F713" s="28"/>
      <c r="G713" s="28"/>
      <c r="H713" s="28"/>
      <c r="I713" s="40"/>
      <c r="J713" s="56"/>
      <c r="K713" s="57"/>
      <c r="L713" s="58"/>
    </row>
    <row r="714" spans="2:12" ht="96.75" customHeight="1">
      <c r="B714" s="28"/>
      <c r="C714" s="28"/>
      <c r="D714" s="28"/>
      <c r="E714" s="39"/>
      <c r="F714" s="28"/>
      <c r="G714" s="28"/>
      <c r="H714" s="28"/>
      <c r="I714" s="40"/>
      <c r="J714" s="56"/>
      <c r="K714" s="57"/>
      <c r="L714" s="58"/>
    </row>
    <row r="715" spans="2:12" ht="96.75" customHeight="1">
      <c r="B715" s="28"/>
      <c r="C715" s="28"/>
      <c r="D715" s="28"/>
      <c r="E715" s="39"/>
      <c r="F715" s="28"/>
      <c r="G715" s="28"/>
      <c r="H715" s="28"/>
      <c r="I715" s="40"/>
      <c r="J715" s="56"/>
      <c r="K715" s="57"/>
      <c r="L715" s="58"/>
    </row>
    <row r="716" spans="2:12" ht="96.75" customHeight="1">
      <c r="B716" s="28"/>
      <c r="C716" s="28"/>
      <c r="D716" s="28"/>
      <c r="E716" s="39"/>
      <c r="F716" s="28"/>
      <c r="G716" s="28"/>
      <c r="H716" s="28"/>
      <c r="I716" s="40"/>
      <c r="J716" s="56"/>
      <c r="K716" s="57"/>
      <c r="L716" s="58"/>
    </row>
    <row r="717" spans="2:12" ht="96.75" customHeight="1">
      <c r="B717" s="28"/>
      <c r="C717" s="28"/>
      <c r="D717" s="28"/>
      <c r="E717" s="39"/>
      <c r="F717" s="28"/>
      <c r="G717" s="28"/>
      <c r="H717" s="28"/>
      <c r="I717" s="40"/>
      <c r="J717" s="56"/>
      <c r="K717" s="57"/>
      <c r="L717" s="58"/>
    </row>
    <row r="718" spans="2:12" ht="96.75" customHeight="1">
      <c r="B718" s="28"/>
      <c r="C718" s="28"/>
      <c r="D718" s="28"/>
      <c r="E718" s="39"/>
      <c r="F718" s="28"/>
      <c r="G718" s="28"/>
      <c r="H718" s="28"/>
      <c r="I718" s="40"/>
      <c r="J718" s="56"/>
      <c r="K718" s="57"/>
      <c r="L718" s="58"/>
    </row>
    <row r="719" spans="2:12" ht="96.75" customHeight="1">
      <c r="B719" s="28"/>
      <c r="C719" s="28"/>
      <c r="D719" s="28"/>
      <c r="E719" s="39"/>
      <c r="F719" s="28"/>
      <c r="G719" s="28"/>
      <c r="H719" s="28"/>
      <c r="I719" s="40"/>
      <c r="J719" s="56"/>
      <c r="K719" s="57"/>
      <c r="L719" s="58"/>
    </row>
    <row r="720" spans="2:12" ht="96.75" customHeight="1">
      <c r="B720" s="28"/>
      <c r="C720" s="28"/>
      <c r="D720" s="28"/>
      <c r="E720" s="39"/>
      <c r="F720" s="28"/>
      <c r="G720" s="28"/>
      <c r="H720" s="28"/>
      <c r="I720" s="40"/>
      <c r="J720" s="56"/>
      <c r="K720" s="57"/>
      <c r="L720" s="58"/>
    </row>
    <row r="721" spans="2:12" ht="96.75" customHeight="1">
      <c r="B721" s="28"/>
      <c r="C721" s="28"/>
      <c r="D721" s="28"/>
      <c r="E721" s="39"/>
      <c r="F721" s="28"/>
      <c r="G721" s="28"/>
      <c r="H721" s="28"/>
      <c r="I721" s="40"/>
      <c r="J721" s="56"/>
      <c r="K721" s="57"/>
      <c r="L721" s="58"/>
    </row>
    <row r="722" spans="2:12" ht="96.75" customHeight="1">
      <c r="B722" s="28"/>
      <c r="C722" s="28"/>
      <c r="D722" s="28"/>
      <c r="E722" s="39"/>
      <c r="F722" s="28"/>
      <c r="G722" s="28"/>
      <c r="H722" s="28"/>
      <c r="I722" s="40"/>
      <c r="J722" s="56"/>
      <c r="K722" s="57"/>
      <c r="L722" s="58"/>
    </row>
    <row r="723" spans="2:12" ht="96.75" customHeight="1">
      <c r="B723" s="28"/>
      <c r="C723" s="28"/>
      <c r="D723" s="28"/>
      <c r="E723" s="39"/>
      <c r="F723" s="28"/>
      <c r="G723" s="28"/>
      <c r="H723" s="28"/>
      <c r="I723" s="40"/>
      <c r="J723" s="56"/>
      <c r="K723" s="57"/>
      <c r="L723" s="58"/>
    </row>
    <row r="724" spans="2:12" ht="96.75" customHeight="1">
      <c r="B724" s="28"/>
      <c r="C724" s="28"/>
      <c r="D724" s="28"/>
      <c r="E724" s="39"/>
      <c r="F724" s="28"/>
      <c r="G724" s="28"/>
      <c r="H724" s="28"/>
      <c r="I724" s="40"/>
      <c r="J724" s="56"/>
      <c r="K724" s="57"/>
      <c r="L724" s="58"/>
    </row>
    <row r="725" spans="2:12" ht="96.75" customHeight="1">
      <c r="B725" s="28"/>
      <c r="C725" s="28"/>
      <c r="D725" s="28"/>
      <c r="E725" s="39"/>
      <c r="F725" s="28"/>
      <c r="G725" s="28"/>
      <c r="H725" s="28"/>
      <c r="I725" s="40"/>
      <c r="J725" s="56"/>
      <c r="K725" s="57"/>
      <c r="L725" s="58"/>
    </row>
    <row r="726" spans="2:12" ht="96.75" customHeight="1">
      <c r="B726" s="28"/>
      <c r="C726" s="28"/>
      <c r="D726" s="28"/>
      <c r="E726" s="39"/>
      <c r="F726" s="28"/>
      <c r="G726" s="28"/>
      <c r="H726" s="28"/>
      <c r="I726" s="40"/>
      <c r="J726" s="56"/>
      <c r="K726" s="57"/>
      <c r="L726" s="58"/>
    </row>
    <row r="727" spans="2:12" ht="96.75" customHeight="1">
      <c r="B727" s="28"/>
      <c r="C727" s="28"/>
      <c r="D727" s="28"/>
      <c r="E727" s="39"/>
      <c r="F727" s="28"/>
      <c r="G727" s="28"/>
      <c r="H727" s="28"/>
      <c r="I727" s="40"/>
      <c r="J727" s="56"/>
      <c r="K727" s="57"/>
      <c r="L727" s="58"/>
    </row>
    <row r="728" spans="2:12" ht="96.75" customHeight="1">
      <c r="B728" s="28"/>
      <c r="C728" s="28"/>
      <c r="D728" s="28"/>
      <c r="E728" s="39"/>
      <c r="F728" s="28"/>
      <c r="G728" s="28"/>
      <c r="H728" s="28"/>
      <c r="I728" s="40"/>
      <c r="J728" s="56"/>
      <c r="K728" s="57"/>
      <c r="L728" s="58"/>
    </row>
    <row r="729" spans="2:12" ht="96.75" customHeight="1">
      <c r="B729" s="28"/>
      <c r="C729" s="28"/>
      <c r="D729" s="28"/>
      <c r="E729" s="39"/>
      <c r="F729" s="28"/>
      <c r="G729" s="28"/>
      <c r="H729" s="28"/>
      <c r="I729" s="40"/>
      <c r="J729" s="56"/>
      <c r="K729" s="57"/>
      <c r="L729" s="58"/>
    </row>
    <row r="730" spans="2:12" ht="96.75" customHeight="1">
      <c r="B730" s="28"/>
      <c r="C730" s="28"/>
      <c r="D730" s="28"/>
      <c r="E730" s="39"/>
      <c r="F730" s="28"/>
      <c r="G730" s="28"/>
      <c r="H730" s="28"/>
      <c r="I730" s="40"/>
      <c r="J730" s="56"/>
      <c r="K730" s="57"/>
      <c r="L730" s="58"/>
    </row>
    <row r="731" spans="2:12" ht="96.75" customHeight="1">
      <c r="B731" s="28"/>
      <c r="C731" s="28"/>
      <c r="D731" s="28"/>
      <c r="E731" s="39"/>
      <c r="F731" s="28"/>
      <c r="G731" s="28"/>
      <c r="H731" s="28"/>
      <c r="I731" s="40"/>
      <c r="J731" s="56"/>
      <c r="K731" s="57"/>
      <c r="L731" s="58"/>
    </row>
    <row r="732" spans="2:12" ht="96.75" customHeight="1">
      <c r="B732" s="28"/>
      <c r="C732" s="28"/>
      <c r="D732" s="28"/>
      <c r="E732" s="39"/>
      <c r="F732" s="28"/>
      <c r="G732" s="28"/>
      <c r="H732" s="28"/>
      <c r="I732" s="40"/>
      <c r="J732" s="56"/>
      <c r="K732" s="57"/>
      <c r="L732" s="58"/>
    </row>
    <row r="733" spans="2:12" ht="96.75" customHeight="1">
      <c r="B733" s="28"/>
      <c r="C733" s="28"/>
      <c r="D733" s="28"/>
      <c r="E733" s="39"/>
      <c r="F733" s="28"/>
      <c r="G733" s="28"/>
      <c r="H733" s="28"/>
      <c r="I733" s="40"/>
      <c r="J733" s="56"/>
      <c r="K733" s="57"/>
      <c r="L733" s="58"/>
    </row>
    <row r="734" spans="2:12" ht="96.75" customHeight="1">
      <c r="B734" s="28"/>
      <c r="C734" s="28"/>
      <c r="D734" s="28"/>
      <c r="E734" s="39"/>
      <c r="F734" s="28"/>
      <c r="G734" s="28"/>
      <c r="H734" s="28"/>
      <c r="I734" s="40"/>
      <c r="J734" s="56"/>
      <c r="K734" s="57"/>
      <c r="L734" s="58"/>
    </row>
    <row r="735" spans="2:12" ht="96.75" customHeight="1">
      <c r="B735" s="28"/>
      <c r="C735" s="28"/>
      <c r="D735" s="28"/>
      <c r="E735" s="39"/>
      <c r="F735" s="28"/>
      <c r="G735" s="28"/>
      <c r="H735" s="28"/>
      <c r="I735" s="40"/>
      <c r="J735" s="56"/>
      <c r="K735" s="57"/>
      <c r="L735" s="58"/>
    </row>
    <row r="736" spans="2:12" ht="96.75" customHeight="1">
      <c r="B736" s="28"/>
      <c r="C736" s="28"/>
      <c r="D736" s="28"/>
      <c r="E736" s="39"/>
      <c r="F736" s="28"/>
      <c r="G736" s="28"/>
      <c r="H736" s="28"/>
      <c r="I736" s="40"/>
      <c r="J736" s="56"/>
      <c r="K736" s="57"/>
      <c r="L736" s="58"/>
    </row>
    <row r="737" spans="2:12" ht="96.75" customHeight="1">
      <c r="B737" s="28"/>
      <c r="C737" s="28"/>
      <c r="D737" s="28"/>
      <c r="E737" s="39"/>
      <c r="F737" s="28"/>
      <c r="G737" s="28"/>
      <c r="H737" s="28"/>
      <c r="I737" s="40"/>
      <c r="J737" s="56"/>
      <c r="K737" s="57"/>
      <c r="L737" s="58"/>
    </row>
    <row r="738" spans="2:12" ht="96.75" customHeight="1">
      <c r="B738" s="28"/>
      <c r="C738" s="28"/>
      <c r="D738" s="28"/>
      <c r="E738" s="39"/>
      <c r="F738" s="28"/>
      <c r="G738" s="28"/>
      <c r="H738" s="28"/>
      <c r="I738" s="40"/>
      <c r="J738" s="56"/>
      <c r="K738" s="57"/>
      <c r="L738" s="58"/>
    </row>
    <row r="739" spans="2:12" ht="96.75" customHeight="1">
      <c r="B739" s="28"/>
      <c r="C739" s="28"/>
      <c r="D739" s="28"/>
      <c r="E739" s="39"/>
      <c r="F739" s="28"/>
      <c r="G739" s="28"/>
      <c r="H739" s="28"/>
      <c r="I739" s="40"/>
      <c r="J739" s="56"/>
      <c r="K739" s="57"/>
      <c r="L739" s="58"/>
    </row>
    <row r="740" spans="2:12" ht="96.75" customHeight="1">
      <c r="B740" s="28"/>
      <c r="C740" s="28"/>
      <c r="D740" s="28"/>
      <c r="E740" s="39"/>
      <c r="F740" s="28"/>
      <c r="G740" s="28"/>
      <c r="H740" s="28"/>
      <c r="I740" s="40"/>
      <c r="J740" s="56"/>
      <c r="K740" s="57"/>
      <c r="L740" s="58"/>
    </row>
    <row r="741" spans="2:12" ht="96.75" customHeight="1">
      <c r="B741" s="28"/>
      <c r="C741" s="28"/>
      <c r="D741" s="28"/>
      <c r="E741" s="39"/>
      <c r="F741" s="28"/>
      <c r="G741" s="28"/>
      <c r="H741" s="28"/>
      <c r="I741" s="40"/>
      <c r="J741" s="56"/>
      <c r="K741" s="57"/>
      <c r="L741" s="58"/>
    </row>
    <row r="742" spans="2:12" ht="96.75" customHeight="1">
      <c r="B742" s="28"/>
      <c r="C742" s="28"/>
      <c r="D742" s="28"/>
      <c r="E742" s="39"/>
      <c r="F742" s="28"/>
      <c r="G742" s="28"/>
      <c r="H742" s="28"/>
      <c r="I742" s="40"/>
      <c r="J742" s="56"/>
      <c r="K742" s="57"/>
      <c r="L742" s="58"/>
    </row>
    <row r="743" spans="2:12" ht="96.75" customHeight="1">
      <c r="B743" s="28"/>
      <c r="C743" s="28"/>
      <c r="D743" s="28"/>
      <c r="E743" s="39"/>
      <c r="F743" s="28"/>
      <c r="G743" s="28"/>
      <c r="H743" s="28"/>
      <c r="I743" s="40"/>
      <c r="J743" s="56"/>
      <c r="K743" s="57"/>
      <c r="L743" s="58"/>
    </row>
    <row r="744" spans="2:12" ht="96.75" customHeight="1">
      <c r="B744" s="28"/>
      <c r="C744" s="28"/>
      <c r="D744" s="28"/>
      <c r="E744" s="39"/>
      <c r="F744" s="28"/>
      <c r="G744" s="28"/>
      <c r="H744" s="28"/>
      <c r="I744" s="40"/>
      <c r="J744" s="56"/>
      <c r="K744" s="57"/>
      <c r="L744" s="58"/>
    </row>
    <row r="745" spans="2:12" ht="96.75" customHeight="1">
      <c r="B745" s="28"/>
      <c r="C745" s="28"/>
      <c r="D745" s="28"/>
      <c r="E745" s="39"/>
      <c r="F745" s="28"/>
      <c r="G745" s="28"/>
      <c r="H745" s="28"/>
      <c r="I745" s="40"/>
      <c r="J745" s="56"/>
      <c r="K745" s="57"/>
      <c r="L745" s="58"/>
    </row>
    <row r="746" spans="2:12" ht="96.75" customHeight="1">
      <c r="B746" s="28"/>
      <c r="C746" s="28"/>
      <c r="D746" s="28"/>
      <c r="E746" s="39"/>
      <c r="F746" s="28"/>
      <c r="G746" s="28"/>
      <c r="H746" s="28"/>
      <c r="I746" s="40"/>
      <c r="J746" s="56"/>
      <c r="K746" s="57"/>
      <c r="L746" s="58"/>
    </row>
    <row r="747" spans="2:12" ht="96.75" customHeight="1">
      <c r="B747" s="28"/>
      <c r="C747" s="28"/>
      <c r="D747" s="28"/>
      <c r="E747" s="39"/>
      <c r="F747" s="28"/>
      <c r="G747" s="28"/>
      <c r="H747" s="28"/>
      <c r="I747" s="40"/>
      <c r="J747" s="56"/>
      <c r="K747" s="57"/>
      <c r="L747" s="58"/>
    </row>
    <row r="748" spans="2:12" ht="96.75" customHeight="1">
      <c r="B748" s="28"/>
      <c r="C748" s="28"/>
      <c r="D748" s="28"/>
      <c r="E748" s="39"/>
      <c r="F748" s="28"/>
      <c r="G748" s="28"/>
      <c r="H748" s="28"/>
      <c r="I748" s="40"/>
      <c r="J748" s="56"/>
      <c r="K748" s="57"/>
      <c r="L748" s="58"/>
    </row>
    <row r="749" spans="2:12" ht="96.75" customHeight="1">
      <c r="B749" s="28"/>
      <c r="C749" s="28"/>
      <c r="D749" s="28"/>
      <c r="E749" s="39"/>
      <c r="F749" s="28"/>
      <c r="G749" s="28"/>
      <c r="H749" s="28"/>
      <c r="I749" s="40"/>
      <c r="J749" s="56"/>
      <c r="K749" s="57"/>
      <c r="L749" s="58"/>
    </row>
    <row r="750" spans="2:12" ht="96.75" customHeight="1">
      <c r="B750" s="28"/>
      <c r="C750" s="28"/>
      <c r="D750" s="28"/>
      <c r="E750" s="39"/>
      <c r="F750" s="28"/>
      <c r="G750" s="28"/>
      <c r="H750" s="28"/>
      <c r="I750" s="40"/>
      <c r="J750" s="56"/>
      <c r="K750" s="57"/>
      <c r="L750" s="58"/>
    </row>
    <row r="751" spans="2:12" ht="96.75" customHeight="1">
      <c r="B751" s="28"/>
      <c r="C751" s="28"/>
      <c r="D751" s="28"/>
      <c r="E751" s="39"/>
      <c r="F751" s="28"/>
      <c r="G751" s="28"/>
      <c r="H751" s="28"/>
      <c r="I751" s="40"/>
      <c r="J751" s="56"/>
      <c r="K751" s="57"/>
      <c r="L751" s="58"/>
    </row>
    <row r="752" spans="2:12" ht="96.75" customHeight="1">
      <c r="B752" s="28"/>
      <c r="C752" s="28"/>
      <c r="D752" s="28"/>
      <c r="E752" s="39"/>
      <c r="F752" s="28"/>
      <c r="G752" s="28"/>
      <c r="H752" s="28"/>
      <c r="I752" s="40"/>
      <c r="J752" s="56"/>
      <c r="K752" s="57"/>
      <c r="L752" s="58"/>
    </row>
    <row r="753" spans="2:12" ht="96.75" customHeight="1">
      <c r="B753" s="28"/>
      <c r="C753" s="28"/>
      <c r="D753" s="28"/>
      <c r="E753" s="39"/>
      <c r="F753" s="28"/>
      <c r="G753" s="28"/>
      <c r="H753" s="28"/>
      <c r="I753" s="40"/>
      <c r="J753" s="56"/>
      <c r="K753" s="57"/>
      <c r="L753" s="58"/>
    </row>
    <row r="754" spans="2:12" ht="96.75" customHeight="1">
      <c r="B754" s="28"/>
      <c r="C754" s="28"/>
      <c r="D754" s="28"/>
      <c r="E754" s="39"/>
      <c r="F754" s="28"/>
      <c r="G754" s="28"/>
      <c r="H754" s="28"/>
      <c r="I754" s="40"/>
      <c r="J754" s="56"/>
      <c r="K754" s="57"/>
      <c r="L754" s="58"/>
    </row>
    <row r="755" spans="2:12" ht="96.75" customHeight="1">
      <c r="B755" s="28"/>
      <c r="C755" s="28"/>
      <c r="D755" s="28"/>
      <c r="E755" s="39"/>
      <c r="F755" s="28"/>
      <c r="G755" s="28"/>
      <c r="H755" s="28"/>
      <c r="I755" s="40"/>
      <c r="J755" s="56"/>
      <c r="K755" s="57"/>
      <c r="L755" s="58"/>
    </row>
    <row r="756" spans="2:12" ht="96.75" customHeight="1">
      <c r="B756" s="28"/>
      <c r="C756" s="28"/>
      <c r="D756" s="28"/>
      <c r="E756" s="39"/>
      <c r="F756" s="28"/>
      <c r="G756" s="28"/>
      <c r="H756" s="28"/>
      <c r="I756" s="40"/>
      <c r="J756" s="56"/>
      <c r="K756" s="57"/>
      <c r="L756" s="58"/>
    </row>
    <row r="757" spans="2:12" ht="96.75" customHeight="1">
      <c r="B757" s="28"/>
      <c r="C757" s="28"/>
      <c r="D757" s="28"/>
      <c r="E757" s="39"/>
      <c r="F757" s="28"/>
      <c r="G757" s="28"/>
      <c r="H757" s="28"/>
      <c r="I757" s="40"/>
      <c r="J757" s="56"/>
      <c r="K757" s="57"/>
      <c r="L757" s="58"/>
    </row>
    <row r="758" spans="2:12" ht="96.75" customHeight="1">
      <c r="B758" s="28"/>
      <c r="C758" s="28"/>
      <c r="D758" s="28"/>
      <c r="E758" s="39"/>
      <c r="F758" s="28"/>
      <c r="G758" s="28"/>
      <c r="H758" s="28"/>
      <c r="I758" s="40"/>
      <c r="J758" s="56"/>
      <c r="K758" s="57"/>
      <c r="L758" s="58"/>
    </row>
    <row r="759" spans="2:12" ht="96.75" customHeight="1">
      <c r="B759" s="28"/>
      <c r="C759" s="28"/>
      <c r="D759" s="28"/>
      <c r="E759" s="39"/>
      <c r="F759" s="28"/>
      <c r="G759" s="28"/>
      <c r="H759" s="28"/>
      <c r="I759" s="40"/>
      <c r="J759" s="56"/>
      <c r="K759" s="57"/>
      <c r="L759" s="58"/>
    </row>
    <row r="760" spans="2:12" ht="96.75" customHeight="1">
      <c r="B760" s="28"/>
      <c r="C760" s="28"/>
      <c r="D760" s="28"/>
      <c r="E760" s="39"/>
      <c r="F760" s="28"/>
      <c r="G760" s="28"/>
      <c r="H760" s="28"/>
      <c r="I760" s="40"/>
      <c r="J760" s="56"/>
      <c r="K760" s="57"/>
      <c r="L760" s="58"/>
    </row>
    <row r="761" spans="2:12" ht="96.75" customHeight="1">
      <c r="B761" s="28"/>
      <c r="C761" s="28"/>
      <c r="D761" s="28"/>
      <c r="E761" s="39"/>
      <c r="F761" s="28"/>
      <c r="G761" s="28"/>
      <c r="H761" s="28"/>
      <c r="I761" s="40"/>
      <c r="J761" s="56"/>
      <c r="K761" s="57"/>
      <c r="L761" s="58"/>
    </row>
    <row r="762" spans="2:12" ht="96.75" customHeight="1">
      <c r="B762" s="28"/>
      <c r="C762" s="28"/>
      <c r="D762" s="28"/>
      <c r="E762" s="39"/>
      <c r="F762" s="28"/>
      <c r="G762" s="28"/>
      <c r="H762" s="28"/>
      <c r="I762" s="40"/>
      <c r="J762" s="56"/>
      <c r="K762" s="57"/>
      <c r="L762" s="58"/>
    </row>
    <row r="763" spans="2:12" ht="96.75" customHeight="1">
      <c r="B763" s="28"/>
      <c r="C763" s="28"/>
      <c r="D763" s="28"/>
      <c r="E763" s="39"/>
      <c r="F763" s="28"/>
      <c r="G763" s="28"/>
      <c r="H763" s="28"/>
      <c r="I763" s="40"/>
      <c r="J763" s="56"/>
      <c r="K763" s="57"/>
      <c r="L763" s="58"/>
    </row>
    <row r="764" spans="2:12" ht="96.75" customHeight="1">
      <c r="B764" s="28"/>
      <c r="C764" s="28"/>
      <c r="D764" s="28"/>
      <c r="E764" s="39"/>
      <c r="F764" s="28"/>
      <c r="G764" s="28"/>
      <c r="H764" s="28"/>
      <c r="I764" s="40"/>
      <c r="J764" s="56"/>
      <c r="K764" s="57"/>
      <c r="L764" s="58"/>
    </row>
    <row r="765" spans="2:12" ht="96.75" customHeight="1">
      <c r="B765" s="28"/>
      <c r="C765" s="28"/>
      <c r="D765" s="28"/>
      <c r="E765" s="39"/>
      <c r="F765" s="28"/>
      <c r="G765" s="28"/>
      <c r="H765" s="28"/>
      <c r="I765" s="40"/>
      <c r="J765" s="56"/>
      <c r="K765" s="57"/>
      <c r="L765" s="58"/>
    </row>
    <row r="766" spans="2:12" ht="96.75" customHeight="1">
      <c r="B766" s="28"/>
      <c r="C766" s="28"/>
      <c r="D766" s="28"/>
      <c r="E766" s="39"/>
      <c r="F766" s="28"/>
      <c r="G766" s="28"/>
      <c r="H766" s="28"/>
      <c r="I766" s="40"/>
      <c r="J766" s="56"/>
      <c r="K766" s="57"/>
      <c r="L766" s="58"/>
    </row>
    <row r="767" spans="2:12" ht="96.75" customHeight="1">
      <c r="B767" s="28"/>
      <c r="C767" s="28"/>
      <c r="D767" s="28"/>
      <c r="E767" s="39"/>
      <c r="F767" s="28"/>
      <c r="G767" s="28"/>
      <c r="H767" s="28"/>
      <c r="I767" s="40"/>
      <c r="J767" s="56"/>
      <c r="K767" s="57"/>
      <c r="L767" s="58"/>
    </row>
    <row r="768" spans="2:12" ht="96.75" customHeight="1">
      <c r="B768" s="28"/>
      <c r="C768" s="28"/>
      <c r="D768" s="28"/>
      <c r="E768" s="39"/>
      <c r="F768" s="28"/>
      <c r="G768" s="28"/>
      <c r="H768" s="28"/>
      <c r="I768" s="40"/>
      <c r="J768" s="56"/>
      <c r="K768" s="57"/>
      <c r="L768" s="58"/>
    </row>
    <row r="769" spans="2:12" ht="96.75" customHeight="1">
      <c r="B769" s="28"/>
      <c r="C769" s="28"/>
      <c r="D769" s="28"/>
      <c r="E769" s="39"/>
      <c r="F769" s="28"/>
      <c r="G769" s="28"/>
      <c r="H769" s="28"/>
      <c r="I769" s="40"/>
      <c r="J769" s="56"/>
      <c r="K769" s="57"/>
      <c r="L769" s="58"/>
    </row>
    <row r="770" spans="2:12" ht="96.75" customHeight="1">
      <c r="B770" s="28"/>
      <c r="C770" s="28"/>
      <c r="D770" s="28"/>
      <c r="E770" s="39"/>
      <c r="F770" s="28"/>
      <c r="G770" s="28"/>
      <c r="H770" s="28"/>
      <c r="I770" s="40"/>
      <c r="J770" s="56"/>
      <c r="K770" s="57"/>
      <c r="L770" s="58"/>
    </row>
    <row r="771" spans="2:12" ht="96.75" customHeight="1">
      <c r="B771" s="28"/>
      <c r="C771" s="28"/>
      <c r="D771" s="28"/>
      <c r="E771" s="39"/>
      <c r="F771" s="28"/>
      <c r="G771" s="28"/>
      <c r="H771" s="28"/>
      <c r="I771" s="40"/>
      <c r="J771" s="56"/>
      <c r="K771" s="57"/>
      <c r="L771" s="58"/>
    </row>
    <row r="772" spans="2:12" ht="96.75" customHeight="1">
      <c r="B772" s="28"/>
      <c r="C772" s="28"/>
      <c r="D772" s="28"/>
      <c r="E772" s="39"/>
      <c r="F772" s="28"/>
      <c r="G772" s="28"/>
      <c r="H772" s="28"/>
      <c r="I772" s="40"/>
      <c r="J772" s="56"/>
      <c r="K772" s="57"/>
      <c r="L772" s="58"/>
    </row>
    <row r="773" spans="2:12" ht="96.75" customHeight="1">
      <c r="B773" s="28"/>
      <c r="C773" s="28"/>
      <c r="D773" s="28"/>
      <c r="E773" s="39"/>
      <c r="F773" s="28"/>
      <c r="G773" s="28"/>
      <c r="H773" s="28"/>
      <c r="I773" s="40"/>
      <c r="J773" s="56"/>
      <c r="K773" s="57"/>
      <c r="L773" s="58"/>
    </row>
    <row r="774" spans="2:12" ht="96.75" customHeight="1">
      <c r="B774" s="28"/>
      <c r="C774" s="28"/>
      <c r="D774" s="28"/>
      <c r="E774" s="39"/>
      <c r="F774" s="28"/>
      <c r="G774" s="28"/>
      <c r="H774" s="28"/>
      <c r="I774" s="40"/>
      <c r="J774" s="56"/>
      <c r="K774" s="57"/>
      <c r="L774" s="58"/>
    </row>
    <row r="775" spans="2:12" ht="96.75" customHeight="1">
      <c r="B775" s="28"/>
      <c r="C775" s="28"/>
      <c r="D775" s="28"/>
      <c r="E775" s="39"/>
      <c r="F775" s="28"/>
      <c r="G775" s="28"/>
      <c r="H775" s="28"/>
      <c r="I775" s="40"/>
      <c r="J775" s="56"/>
      <c r="K775" s="57"/>
      <c r="L775" s="58"/>
    </row>
    <row r="776" spans="2:12" ht="96.75" customHeight="1">
      <c r="B776" s="28"/>
      <c r="C776" s="28"/>
      <c r="D776" s="28"/>
      <c r="E776" s="39"/>
      <c r="F776" s="28"/>
      <c r="G776" s="28"/>
      <c r="H776" s="28"/>
      <c r="I776" s="40"/>
      <c r="J776" s="56"/>
      <c r="K776" s="57"/>
      <c r="L776" s="58"/>
    </row>
    <row r="777" spans="2:12" ht="96.75" customHeight="1">
      <c r="B777" s="28"/>
      <c r="C777" s="28"/>
      <c r="D777" s="28"/>
      <c r="E777" s="39"/>
      <c r="F777" s="28"/>
      <c r="G777" s="28"/>
      <c r="H777" s="28"/>
      <c r="I777" s="40"/>
      <c r="J777" s="56"/>
      <c r="K777" s="57"/>
      <c r="L777" s="58"/>
    </row>
    <row r="778" spans="2:12" ht="96.75" customHeight="1">
      <c r="B778" s="28"/>
      <c r="C778" s="28"/>
      <c r="D778" s="28"/>
      <c r="E778" s="39"/>
      <c r="F778" s="28"/>
      <c r="G778" s="28"/>
      <c r="H778" s="28"/>
      <c r="I778" s="40"/>
      <c r="J778" s="56"/>
      <c r="K778" s="57"/>
      <c r="L778" s="58"/>
    </row>
    <row r="779" spans="2:12" ht="96.75" customHeight="1">
      <c r="B779" s="28"/>
      <c r="C779" s="28"/>
      <c r="D779" s="28"/>
      <c r="E779" s="39"/>
      <c r="F779" s="28"/>
      <c r="G779" s="28"/>
      <c r="H779" s="28"/>
      <c r="I779" s="40"/>
      <c r="J779" s="56"/>
      <c r="K779" s="57"/>
      <c r="L779" s="58"/>
    </row>
    <row r="780" spans="2:12" ht="96.75" customHeight="1">
      <c r="B780" s="28"/>
      <c r="C780" s="28"/>
      <c r="D780" s="28"/>
      <c r="E780" s="39"/>
      <c r="F780" s="28"/>
      <c r="G780" s="28"/>
      <c r="H780" s="28"/>
      <c r="I780" s="40"/>
      <c r="J780" s="56"/>
      <c r="K780" s="57"/>
      <c r="L780" s="58"/>
    </row>
    <row r="781" spans="2:12" ht="96.75" customHeight="1">
      <c r="B781" s="28"/>
      <c r="C781" s="28"/>
      <c r="D781" s="28"/>
      <c r="E781" s="39"/>
      <c r="F781" s="28"/>
      <c r="G781" s="28"/>
      <c r="H781" s="28"/>
      <c r="I781" s="40"/>
      <c r="J781" s="56"/>
      <c r="K781" s="57"/>
      <c r="L781" s="58"/>
    </row>
    <row r="782" spans="2:12" ht="96.75" customHeight="1">
      <c r="B782" s="28"/>
      <c r="C782" s="28"/>
      <c r="D782" s="28"/>
      <c r="E782" s="39"/>
      <c r="F782" s="28"/>
      <c r="G782" s="28"/>
      <c r="H782" s="28"/>
      <c r="I782" s="40"/>
      <c r="J782" s="56"/>
      <c r="K782" s="57"/>
      <c r="L782" s="58"/>
    </row>
    <row r="783" spans="2:12" ht="96.75" customHeight="1">
      <c r="B783" s="28"/>
      <c r="C783" s="28"/>
      <c r="D783" s="28"/>
      <c r="E783" s="39"/>
      <c r="F783" s="28"/>
      <c r="G783" s="28"/>
      <c r="H783" s="28"/>
      <c r="I783" s="40"/>
      <c r="J783" s="56"/>
      <c r="K783" s="57"/>
      <c r="L783" s="58"/>
    </row>
    <row r="784" spans="2:12" ht="96.75" customHeight="1">
      <c r="B784" s="28"/>
      <c r="C784" s="28"/>
      <c r="D784" s="28"/>
      <c r="E784" s="39"/>
      <c r="F784" s="28"/>
      <c r="G784" s="28"/>
      <c r="H784" s="28"/>
      <c r="I784" s="40"/>
      <c r="J784" s="56"/>
      <c r="K784" s="57"/>
      <c r="L784" s="58"/>
    </row>
    <row r="785" spans="2:12" ht="96.75" customHeight="1">
      <c r="B785" s="28"/>
      <c r="C785" s="28"/>
      <c r="D785" s="28"/>
      <c r="E785" s="39"/>
      <c r="F785" s="28"/>
      <c r="G785" s="28"/>
      <c r="H785" s="28"/>
      <c r="I785" s="40"/>
      <c r="J785" s="56"/>
      <c r="K785" s="57"/>
      <c r="L785" s="58"/>
    </row>
    <row r="786" spans="2:12" ht="96.75" customHeight="1">
      <c r="B786" s="28"/>
      <c r="C786" s="28"/>
      <c r="D786" s="28"/>
      <c r="E786" s="39"/>
      <c r="F786" s="28"/>
      <c r="G786" s="28"/>
      <c r="H786" s="28"/>
      <c r="I786" s="40"/>
      <c r="J786" s="56"/>
      <c r="K786" s="57"/>
      <c r="L786" s="58"/>
    </row>
    <row r="787" spans="2:12" ht="96.75" customHeight="1">
      <c r="B787" s="28"/>
      <c r="C787" s="28"/>
      <c r="D787" s="28"/>
      <c r="E787" s="39"/>
      <c r="F787" s="28"/>
      <c r="G787" s="28"/>
      <c r="H787" s="28"/>
      <c r="I787" s="40"/>
      <c r="J787" s="56"/>
      <c r="K787" s="57"/>
      <c r="L787" s="58"/>
    </row>
    <row r="788" spans="2:12" ht="96.75" customHeight="1">
      <c r="B788" s="28"/>
      <c r="C788" s="28"/>
      <c r="D788" s="28"/>
      <c r="E788" s="39"/>
      <c r="F788" s="28"/>
      <c r="G788" s="28"/>
      <c r="H788" s="28"/>
      <c r="I788" s="40"/>
      <c r="J788" s="56"/>
      <c r="K788" s="57"/>
      <c r="L788" s="58"/>
    </row>
    <row r="789" spans="2:12" ht="96.75" customHeight="1">
      <c r="B789" s="28"/>
      <c r="C789" s="28"/>
      <c r="D789" s="28"/>
      <c r="E789" s="39"/>
      <c r="F789" s="28"/>
      <c r="G789" s="28"/>
      <c r="H789" s="28"/>
      <c r="I789" s="40"/>
      <c r="J789" s="56"/>
      <c r="K789" s="57"/>
      <c r="L789" s="58"/>
    </row>
    <row r="790" spans="2:12" ht="96.75" customHeight="1">
      <c r="B790" s="28"/>
      <c r="C790" s="28"/>
      <c r="D790" s="28"/>
      <c r="E790" s="39"/>
      <c r="F790" s="28"/>
      <c r="G790" s="28"/>
      <c r="H790" s="28"/>
      <c r="I790" s="40"/>
      <c r="J790" s="56"/>
      <c r="K790" s="57"/>
      <c r="L790" s="58"/>
    </row>
    <row r="791" spans="2:12" ht="96.75" customHeight="1">
      <c r="B791" s="28"/>
      <c r="C791" s="28"/>
      <c r="D791" s="28"/>
      <c r="E791" s="39"/>
      <c r="F791" s="28"/>
      <c r="G791" s="28"/>
      <c r="H791" s="28"/>
      <c r="I791" s="40"/>
      <c r="J791" s="56"/>
      <c r="K791" s="57"/>
      <c r="L791" s="58"/>
    </row>
    <row r="792" spans="2:12" ht="96.75" customHeight="1">
      <c r="B792" s="28"/>
      <c r="C792" s="28"/>
      <c r="D792" s="28"/>
      <c r="E792" s="39"/>
      <c r="F792" s="28"/>
      <c r="G792" s="28"/>
      <c r="H792" s="28"/>
      <c r="I792" s="40"/>
      <c r="J792" s="56"/>
      <c r="K792" s="57"/>
      <c r="L792" s="58"/>
    </row>
    <row r="793" spans="2:12" ht="96.75" customHeight="1">
      <c r="B793" s="28"/>
      <c r="C793" s="28"/>
      <c r="D793" s="28"/>
      <c r="E793" s="39"/>
      <c r="F793" s="28"/>
      <c r="G793" s="28"/>
      <c r="H793" s="28"/>
      <c r="I793" s="40"/>
      <c r="J793" s="56"/>
      <c r="K793" s="57"/>
      <c r="L793" s="58"/>
    </row>
    <row r="794" spans="2:12" ht="96.75" customHeight="1">
      <c r="B794" s="28"/>
      <c r="C794" s="28"/>
      <c r="D794" s="28"/>
      <c r="E794" s="39"/>
      <c r="F794" s="28"/>
      <c r="G794" s="28"/>
      <c r="H794" s="28"/>
      <c r="I794" s="40"/>
      <c r="J794" s="56"/>
      <c r="K794" s="57"/>
      <c r="L794" s="58"/>
    </row>
    <row r="795" spans="2:12" ht="96.75" customHeight="1">
      <c r="B795" s="28"/>
      <c r="C795" s="28"/>
      <c r="D795" s="28"/>
      <c r="E795" s="39"/>
      <c r="F795" s="28"/>
      <c r="G795" s="28"/>
      <c r="H795" s="28"/>
      <c r="I795" s="40"/>
      <c r="J795" s="56"/>
      <c r="K795" s="57"/>
      <c r="L795" s="58"/>
    </row>
    <row r="796" spans="2:12" ht="96.75" customHeight="1">
      <c r="B796" s="28"/>
      <c r="C796" s="28"/>
      <c r="D796" s="28"/>
      <c r="E796" s="39"/>
      <c r="F796" s="28"/>
      <c r="G796" s="28"/>
      <c r="H796" s="28"/>
      <c r="I796" s="40"/>
      <c r="J796" s="56"/>
      <c r="K796" s="57"/>
      <c r="L796" s="58"/>
    </row>
    <row r="797" spans="2:12" ht="96.75" customHeight="1">
      <c r="B797" s="28"/>
      <c r="C797" s="28"/>
      <c r="D797" s="28"/>
      <c r="E797" s="39"/>
      <c r="F797" s="28"/>
      <c r="G797" s="28"/>
      <c r="H797" s="28"/>
      <c r="I797" s="40"/>
      <c r="J797" s="56"/>
      <c r="K797" s="57"/>
      <c r="L797" s="58"/>
    </row>
    <row r="798" spans="2:12" ht="96.75" customHeight="1">
      <c r="B798" s="28"/>
      <c r="C798" s="28"/>
      <c r="D798" s="28"/>
      <c r="E798" s="39"/>
      <c r="F798" s="28"/>
      <c r="G798" s="28"/>
      <c r="H798" s="28"/>
      <c r="I798" s="40"/>
      <c r="J798" s="56"/>
      <c r="K798" s="57"/>
      <c r="L798" s="58"/>
    </row>
    <row r="799" spans="2:12" ht="96.75" customHeight="1">
      <c r="B799" s="28"/>
      <c r="C799" s="28"/>
      <c r="D799" s="28"/>
      <c r="E799" s="39"/>
      <c r="F799" s="28"/>
      <c r="G799" s="28"/>
      <c r="H799" s="28"/>
      <c r="I799" s="40"/>
      <c r="J799" s="56"/>
      <c r="K799" s="57"/>
      <c r="L799" s="58"/>
    </row>
    <row r="800" spans="2:12" ht="96.75" customHeight="1">
      <c r="B800" s="28"/>
      <c r="C800" s="28"/>
      <c r="D800" s="28"/>
      <c r="E800" s="39"/>
      <c r="F800" s="28"/>
      <c r="G800" s="28"/>
      <c r="H800" s="28"/>
      <c r="I800" s="40"/>
      <c r="J800" s="56"/>
      <c r="K800" s="57"/>
      <c r="L800" s="58"/>
    </row>
    <row r="801" spans="2:12" ht="96.75" customHeight="1">
      <c r="B801" s="28"/>
      <c r="C801" s="28"/>
      <c r="D801" s="28"/>
      <c r="E801" s="39"/>
      <c r="F801" s="28"/>
      <c r="G801" s="28"/>
      <c r="H801" s="28"/>
      <c r="I801" s="40"/>
      <c r="J801" s="56"/>
      <c r="K801" s="57"/>
      <c r="L801" s="58"/>
    </row>
    <row r="802" spans="2:12" ht="96.75" customHeight="1">
      <c r="B802" s="28"/>
      <c r="C802" s="28"/>
      <c r="D802" s="28"/>
      <c r="E802" s="39"/>
      <c r="F802" s="28"/>
      <c r="G802" s="28"/>
      <c r="H802" s="28"/>
      <c r="I802" s="40"/>
      <c r="J802" s="56"/>
      <c r="K802" s="57"/>
      <c r="L802" s="58"/>
    </row>
    <row r="803" spans="2:12" ht="96.75" customHeight="1">
      <c r="B803" s="28"/>
      <c r="C803" s="28"/>
      <c r="D803" s="28"/>
      <c r="E803" s="39"/>
      <c r="F803" s="28"/>
      <c r="G803" s="28"/>
      <c r="H803" s="28"/>
      <c r="I803" s="40"/>
      <c r="J803" s="56"/>
      <c r="K803" s="57"/>
      <c r="L803" s="58"/>
    </row>
    <row r="804" spans="2:12" ht="96.75" customHeight="1">
      <c r="B804" s="28"/>
      <c r="C804" s="28"/>
      <c r="D804" s="28"/>
      <c r="E804" s="39"/>
      <c r="F804" s="28"/>
      <c r="G804" s="28"/>
      <c r="H804" s="28"/>
      <c r="I804" s="40"/>
      <c r="J804" s="56"/>
      <c r="K804" s="57"/>
      <c r="L804" s="58"/>
    </row>
    <row r="805" spans="2:12" ht="96.75" customHeight="1">
      <c r="B805" s="28"/>
      <c r="C805" s="28"/>
      <c r="D805" s="28"/>
      <c r="E805" s="39"/>
      <c r="F805" s="28"/>
      <c r="G805" s="28"/>
      <c r="H805" s="28"/>
      <c r="I805" s="40"/>
      <c r="J805" s="56"/>
      <c r="K805" s="57"/>
      <c r="L805" s="58"/>
    </row>
    <row r="806" spans="2:12" ht="96.75" customHeight="1">
      <c r="B806" s="28"/>
      <c r="C806" s="28"/>
      <c r="D806" s="28"/>
      <c r="E806" s="39"/>
      <c r="F806" s="28"/>
      <c r="G806" s="28"/>
      <c r="H806" s="28"/>
      <c r="I806" s="40"/>
      <c r="J806" s="56"/>
      <c r="K806" s="57"/>
      <c r="L806" s="58"/>
    </row>
    <row r="807" spans="2:12" ht="96.75" customHeight="1">
      <c r="B807" s="28"/>
      <c r="C807" s="28"/>
      <c r="D807" s="28"/>
      <c r="E807" s="39"/>
      <c r="F807" s="28"/>
      <c r="G807" s="28"/>
      <c r="H807" s="28"/>
      <c r="I807" s="40"/>
      <c r="J807" s="56"/>
      <c r="K807" s="57"/>
      <c r="L807" s="58"/>
    </row>
    <row r="808" spans="2:12" ht="96.75" customHeight="1">
      <c r="B808" s="28"/>
      <c r="C808" s="28"/>
      <c r="D808" s="28"/>
      <c r="E808" s="39"/>
      <c r="F808" s="28"/>
      <c r="G808" s="28"/>
      <c r="H808" s="28"/>
      <c r="I808" s="40"/>
      <c r="J808" s="56"/>
      <c r="K808" s="57"/>
      <c r="L808" s="58"/>
    </row>
    <row r="809" spans="2:12" ht="96.75" customHeight="1">
      <c r="B809" s="28"/>
      <c r="C809" s="28"/>
      <c r="D809" s="28"/>
      <c r="E809" s="39"/>
      <c r="F809" s="28"/>
      <c r="G809" s="28"/>
      <c r="H809" s="28"/>
      <c r="I809" s="40"/>
      <c r="J809" s="56"/>
      <c r="K809" s="57"/>
      <c r="L809" s="58"/>
    </row>
    <row r="810" spans="2:12" ht="96.75" customHeight="1">
      <c r="B810" s="28"/>
      <c r="C810" s="28"/>
      <c r="D810" s="28"/>
      <c r="E810" s="39"/>
      <c r="F810" s="28"/>
      <c r="G810" s="28"/>
      <c r="H810" s="28"/>
      <c r="I810" s="40"/>
      <c r="J810" s="56"/>
      <c r="K810" s="57"/>
      <c r="L810" s="58"/>
    </row>
    <row r="811" spans="2:12" ht="96.75" customHeight="1">
      <c r="B811" s="28"/>
      <c r="C811" s="28"/>
      <c r="D811" s="28"/>
      <c r="E811" s="39"/>
      <c r="F811" s="28"/>
      <c r="G811" s="28"/>
      <c r="H811" s="28"/>
      <c r="I811" s="40"/>
      <c r="J811" s="56"/>
      <c r="K811" s="57"/>
      <c r="L811" s="58"/>
    </row>
    <row r="812" spans="2:12" ht="96.75" customHeight="1">
      <c r="B812" s="28"/>
      <c r="C812" s="28"/>
      <c r="D812" s="28"/>
      <c r="E812" s="39"/>
      <c r="F812" s="28"/>
      <c r="G812" s="28"/>
      <c r="H812" s="28"/>
      <c r="I812" s="40"/>
      <c r="J812" s="56"/>
      <c r="K812" s="57"/>
      <c r="L812" s="58"/>
    </row>
    <row r="813" spans="2:12" ht="96.75" customHeight="1">
      <c r="B813" s="28"/>
      <c r="C813" s="28"/>
      <c r="D813" s="28"/>
      <c r="E813" s="39"/>
      <c r="F813" s="28"/>
      <c r="G813" s="28"/>
      <c r="H813" s="28"/>
      <c r="I813" s="40"/>
      <c r="J813" s="56"/>
      <c r="K813" s="57"/>
      <c r="L813" s="58"/>
    </row>
    <row r="814" spans="2:12" ht="96.75" customHeight="1">
      <c r="B814" s="28"/>
      <c r="C814" s="28"/>
      <c r="D814" s="28"/>
      <c r="E814" s="39"/>
      <c r="F814" s="28"/>
      <c r="G814" s="28"/>
      <c r="H814" s="28"/>
      <c r="I814" s="40"/>
      <c r="J814" s="56"/>
      <c r="K814" s="57"/>
      <c r="L814" s="58"/>
    </row>
    <row r="815" spans="2:12" ht="96.75" customHeight="1">
      <c r="B815" s="28"/>
      <c r="C815" s="28"/>
      <c r="D815" s="28"/>
      <c r="E815" s="39"/>
      <c r="F815" s="28"/>
      <c r="G815" s="28"/>
      <c r="H815" s="28"/>
      <c r="I815" s="40"/>
      <c r="J815" s="56"/>
      <c r="K815" s="57"/>
      <c r="L815" s="58"/>
    </row>
    <row r="816" spans="2:12" ht="96.75" customHeight="1">
      <c r="B816" s="28"/>
      <c r="C816" s="28"/>
      <c r="D816" s="28"/>
      <c r="E816" s="39"/>
      <c r="F816" s="28"/>
      <c r="G816" s="28"/>
      <c r="H816" s="28"/>
      <c r="I816" s="40"/>
      <c r="J816" s="56"/>
      <c r="K816" s="57"/>
      <c r="L816" s="58"/>
    </row>
    <row r="817" spans="2:12" ht="96.75" customHeight="1">
      <c r="B817" s="28"/>
      <c r="C817" s="28"/>
      <c r="D817" s="28"/>
      <c r="E817" s="39"/>
      <c r="F817" s="28"/>
      <c r="G817" s="28"/>
      <c r="H817" s="28"/>
      <c r="I817" s="40"/>
      <c r="J817" s="56"/>
      <c r="K817" s="57"/>
      <c r="L817" s="58"/>
    </row>
    <row r="818" spans="2:12" ht="96.75" customHeight="1">
      <c r="B818" s="28"/>
      <c r="C818" s="28"/>
      <c r="D818" s="28"/>
      <c r="E818" s="39"/>
      <c r="F818" s="28"/>
      <c r="G818" s="28"/>
      <c r="H818" s="28"/>
      <c r="I818" s="40"/>
      <c r="J818" s="56"/>
      <c r="K818" s="57"/>
      <c r="L818" s="58"/>
    </row>
    <row r="819" spans="2:12" ht="96.75" customHeight="1">
      <c r="B819" s="28"/>
      <c r="C819" s="28"/>
      <c r="D819" s="28"/>
      <c r="E819" s="39"/>
      <c r="F819" s="28"/>
      <c r="G819" s="28"/>
      <c r="H819" s="28"/>
      <c r="I819" s="40"/>
      <c r="J819" s="56"/>
      <c r="K819" s="57"/>
      <c r="L819" s="58"/>
    </row>
    <row r="820" spans="2:12" ht="96.75" customHeight="1">
      <c r="B820" s="28"/>
      <c r="C820" s="28"/>
      <c r="D820" s="28"/>
      <c r="E820" s="39"/>
      <c r="F820" s="28"/>
      <c r="G820" s="28"/>
      <c r="H820" s="28"/>
      <c r="I820" s="40"/>
      <c r="J820" s="56"/>
      <c r="K820" s="57"/>
      <c r="L820" s="58"/>
    </row>
    <row r="821" spans="2:12" ht="96.75" customHeight="1">
      <c r="B821" s="28"/>
      <c r="C821" s="28"/>
      <c r="D821" s="28"/>
      <c r="E821" s="39"/>
      <c r="F821" s="28"/>
      <c r="G821" s="28"/>
      <c r="H821" s="28"/>
      <c r="I821" s="40"/>
      <c r="J821" s="56"/>
      <c r="K821" s="57"/>
      <c r="L821" s="58"/>
    </row>
    <row r="822" spans="2:12" ht="96.75" customHeight="1">
      <c r="B822" s="28"/>
      <c r="C822" s="28"/>
      <c r="D822" s="28"/>
      <c r="E822" s="39"/>
      <c r="F822" s="28"/>
      <c r="G822" s="28"/>
      <c r="H822" s="28"/>
      <c r="I822" s="40"/>
      <c r="J822" s="56"/>
      <c r="K822" s="57"/>
      <c r="L822" s="58"/>
    </row>
    <row r="823" spans="2:12" ht="96.75" customHeight="1">
      <c r="B823" s="28"/>
      <c r="C823" s="28"/>
      <c r="D823" s="28"/>
      <c r="E823" s="39"/>
      <c r="F823" s="28"/>
      <c r="G823" s="28"/>
      <c r="H823" s="28"/>
      <c r="I823" s="40"/>
      <c r="J823" s="56"/>
      <c r="K823" s="57"/>
      <c r="L823" s="58"/>
    </row>
    <row r="824" spans="2:12" ht="96.75" customHeight="1">
      <c r="B824" s="28"/>
      <c r="C824" s="28"/>
      <c r="D824" s="28"/>
      <c r="E824" s="39"/>
      <c r="F824" s="28"/>
      <c r="G824" s="28"/>
      <c r="H824" s="28"/>
      <c r="I824" s="40"/>
      <c r="J824" s="56"/>
      <c r="K824" s="57"/>
      <c r="L824" s="58"/>
    </row>
    <row r="825" spans="2:12" ht="96.75" customHeight="1">
      <c r="B825" s="28"/>
      <c r="C825" s="28"/>
      <c r="D825" s="28"/>
      <c r="E825" s="39"/>
      <c r="F825" s="28"/>
      <c r="G825" s="28"/>
      <c r="H825" s="28"/>
      <c r="I825" s="40"/>
      <c r="J825" s="56"/>
      <c r="K825" s="57"/>
      <c r="L825" s="58"/>
    </row>
    <row r="826" spans="2:12" ht="96.75" customHeight="1">
      <c r="B826" s="28"/>
      <c r="C826" s="28"/>
      <c r="D826" s="28"/>
      <c r="E826" s="39"/>
      <c r="F826" s="28"/>
      <c r="G826" s="28"/>
      <c r="H826" s="28"/>
      <c r="I826" s="40"/>
      <c r="J826" s="56"/>
      <c r="K826" s="57"/>
      <c r="L826" s="58"/>
    </row>
    <row r="827" spans="2:12" ht="96.75" customHeight="1">
      <c r="B827" s="28"/>
      <c r="C827" s="28"/>
      <c r="D827" s="28"/>
      <c r="E827" s="39"/>
      <c r="F827" s="28"/>
      <c r="G827" s="28"/>
      <c r="H827" s="28"/>
      <c r="I827" s="40"/>
      <c r="J827" s="56"/>
      <c r="K827" s="57"/>
      <c r="L827" s="58"/>
    </row>
    <row r="828" spans="2:12" ht="96.75" customHeight="1">
      <c r="B828" s="28"/>
      <c r="C828" s="28"/>
      <c r="D828" s="28"/>
      <c r="E828" s="39"/>
      <c r="F828" s="28"/>
      <c r="G828" s="28"/>
      <c r="H828" s="28"/>
      <c r="I828" s="40"/>
      <c r="J828" s="56"/>
      <c r="K828" s="57"/>
      <c r="L828" s="58"/>
    </row>
    <row r="829" spans="2:12" ht="96.75" customHeight="1">
      <c r="B829" s="28"/>
      <c r="C829" s="28"/>
      <c r="D829" s="28"/>
      <c r="E829" s="39"/>
      <c r="F829" s="28"/>
      <c r="G829" s="28"/>
      <c r="H829" s="28"/>
      <c r="I829" s="40"/>
      <c r="J829" s="56"/>
      <c r="K829" s="57"/>
      <c r="L829" s="58"/>
    </row>
    <row r="830" spans="2:12" ht="96.75" customHeight="1">
      <c r="B830" s="28"/>
      <c r="C830" s="28"/>
      <c r="D830" s="28"/>
      <c r="E830" s="39"/>
      <c r="F830" s="28"/>
      <c r="G830" s="28"/>
      <c r="H830" s="28"/>
      <c r="I830" s="40"/>
      <c r="J830" s="56"/>
      <c r="K830" s="57"/>
      <c r="L830" s="58"/>
    </row>
    <row r="831" spans="2:12" ht="96.75" customHeight="1">
      <c r="B831" s="28"/>
      <c r="C831" s="28"/>
      <c r="D831" s="28"/>
      <c r="E831" s="39"/>
      <c r="F831" s="28"/>
      <c r="G831" s="28"/>
      <c r="H831" s="28"/>
      <c r="I831" s="40"/>
      <c r="J831" s="56"/>
      <c r="K831" s="57"/>
      <c r="L831" s="58"/>
    </row>
    <row r="832" spans="2:12" ht="96.75" customHeight="1">
      <c r="B832" s="28"/>
      <c r="C832" s="28"/>
      <c r="D832" s="28"/>
      <c r="E832" s="39"/>
      <c r="F832" s="28"/>
      <c r="G832" s="28"/>
      <c r="H832" s="28"/>
      <c r="I832" s="40"/>
      <c r="J832" s="56"/>
      <c r="K832" s="57"/>
      <c r="L832" s="58"/>
    </row>
    <row r="833" spans="2:12" ht="96.75" customHeight="1">
      <c r="B833" s="28"/>
      <c r="C833" s="28"/>
      <c r="D833" s="28"/>
      <c r="E833" s="39"/>
      <c r="F833" s="28"/>
      <c r="G833" s="28"/>
      <c r="H833" s="28"/>
      <c r="I833" s="40"/>
      <c r="J833" s="56"/>
      <c r="K833" s="57"/>
      <c r="L833" s="58"/>
    </row>
    <row r="834" spans="2:12" ht="96.75" customHeight="1">
      <c r="B834" s="28"/>
      <c r="C834" s="28"/>
      <c r="D834" s="28"/>
      <c r="E834" s="39"/>
      <c r="F834" s="28"/>
      <c r="G834" s="28"/>
      <c r="H834" s="28"/>
      <c r="I834" s="40"/>
      <c r="J834" s="56"/>
      <c r="K834" s="57"/>
      <c r="L834" s="58"/>
    </row>
    <row r="835" spans="2:12" ht="96.75" customHeight="1">
      <c r="B835" s="28"/>
      <c r="C835" s="28"/>
      <c r="D835" s="28"/>
      <c r="E835" s="39"/>
      <c r="F835" s="28"/>
      <c r="G835" s="28"/>
      <c r="H835" s="28"/>
      <c r="I835" s="40"/>
      <c r="J835" s="56"/>
      <c r="K835" s="57"/>
      <c r="L835" s="58"/>
    </row>
    <row r="836" spans="2:12" ht="96.75" customHeight="1">
      <c r="B836" s="28"/>
      <c r="C836" s="28"/>
      <c r="D836" s="28"/>
      <c r="E836" s="39"/>
      <c r="F836" s="28"/>
      <c r="G836" s="28"/>
      <c r="H836" s="28"/>
      <c r="I836" s="40"/>
      <c r="J836" s="56"/>
      <c r="K836" s="57"/>
      <c r="L836" s="58"/>
    </row>
    <row r="837" spans="2:12" ht="96.75" customHeight="1">
      <c r="B837" s="28"/>
      <c r="C837" s="28"/>
      <c r="D837" s="28"/>
      <c r="E837" s="39"/>
      <c r="F837" s="28"/>
      <c r="G837" s="28"/>
      <c r="H837" s="28"/>
      <c r="I837" s="40"/>
      <c r="J837" s="56"/>
      <c r="K837" s="57"/>
      <c r="L837" s="58"/>
    </row>
    <row r="838" spans="2:12" ht="96.75" customHeight="1">
      <c r="B838" s="28"/>
      <c r="C838" s="28"/>
      <c r="D838" s="28"/>
      <c r="E838" s="39"/>
      <c r="F838" s="28"/>
      <c r="G838" s="28"/>
      <c r="H838" s="28"/>
      <c r="I838" s="40"/>
      <c r="J838" s="56"/>
      <c r="K838" s="57"/>
      <c r="L838" s="58"/>
    </row>
    <row r="839" spans="2:12" ht="96.75" customHeight="1">
      <c r="B839" s="28"/>
      <c r="C839" s="28"/>
      <c r="D839" s="28"/>
      <c r="E839" s="39"/>
      <c r="F839" s="28"/>
      <c r="G839" s="28"/>
      <c r="H839" s="28"/>
      <c r="I839" s="40"/>
      <c r="J839" s="56"/>
      <c r="K839" s="57"/>
      <c r="L839" s="58"/>
    </row>
    <row r="840" spans="2:12" ht="96.75" customHeight="1">
      <c r="B840" s="28"/>
      <c r="C840" s="28"/>
      <c r="D840" s="28"/>
      <c r="E840" s="39"/>
      <c r="F840" s="28"/>
      <c r="G840" s="28"/>
      <c r="H840" s="28"/>
      <c r="I840" s="40"/>
      <c r="J840" s="56"/>
      <c r="K840" s="57"/>
      <c r="L840" s="58"/>
    </row>
    <row r="841" spans="2:12" ht="96.75" customHeight="1">
      <c r="B841" s="28"/>
      <c r="C841" s="28"/>
      <c r="D841" s="28"/>
      <c r="E841" s="39"/>
      <c r="F841" s="28"/>
      <c r="G841" s="28"/>
      <c r="H841" s="28"/>
      <c r="I841" s="40"/>
      <c r="J841" s="56"/>
      <c r="K841" s="57"/>
      <c r="L841" s="58"/>
    </row>
    <row r="842" spans="2:12" ht="96.75" customHeight="1">
      <c r="B842" s="28"/>
      <c r="C842" s="28"/>
      <c r="D842" s="28"/>
      <c r="E842" s="39"/>
      <c r="F842" s="28"/>
      <c r="G842" s="28"/>
      <c r="H842" s="28"/>
      <c r="I842" s="40"/>
      <c r="J842" s="56"/>
      <c r="K842" s="57"/>
      <c r="L842" s="58"/>
    </row>
    <row r="843" spans="2:12" ht="96.75" customHeight="1">
      <c r="B843" s="28"/>
      <c r="C843" s="28"/>
      <c r="D843" s="28"/>
      <c r="E843" s="39"/>
      <c r="F843" s="28"/>
      <c r="G843" s="28"/>
      <c r="H843" s="28"/>
      <c r="I843" s="40"/>
      <c r="J843" s="56"/>
      <c r="K843" s="57"/>
      <c r="L843" s="58"/>
    </row>
    <row r="844" spans="2:12" ht="96.75" customHeight="1">
      <c r="B844" s="28"/>
      <c r="C844" s="28"/>
      <c r="D844" s="28"/>
      <c r="E844" s="39"/>
      <c r="F844" s="28"/>
      <c r="G844" s="28"/>
      <c r="H844" s="28"/>
      <c r="I844" s="40"/>
      <c r="J844" s="56"/>
      <c r="K844" s="57"/>
      <c r="L844" s="58"/>
    </row>
    <row r="845" spans="2:12" ht="96.75" customHeight="1">
      <c r="B845" s="28"/>
      <c r="C845" s="28"/>
      <c r="D845" s="28"/>
      <c r="E845" s="39"/>
      <c r="F845" s="28"/>
      <c r="G845" s="28"/>
      <c r="H845" s="28"/>
      <c r="I845" s="40"/>
      <c r="J845" s="56"/>
      <c r="K845" s="57"/>
      <c r="L845" s="58"/>
    </row>
    <row r="846" spans="2:12" ht="96.75" customHeight="1">
      <c r="B846" s="28"/>
      <c r="C846" s="28"/>
      <c r="D846" s="28"/>
      <c r="E846" s="39"/>
      <c r="F846" s="28"/>
      <c r="G846" s="28"/>
      <c r="H846" s="28"/>
      <c r="I846" s="40"/>
      <c r="J846" s="56"/>
      <c r="K846" s="57"/>
      <c r="L846" s="58"/>
    </row>
    <row r="847" spans="2:12" ht="96.75" customHeight="1">
      <c r="B847" s="28"/>
      <c r="C847" s="28"/>
      <c r="D847" s="28"/>
      <c r="E847" s="39"/>
      <c r="F847" s="28"/>
      <c r="G847" s="28"/>
      <c r="H847" s="28"/>
      <c r="I847" s="40"/>
      <c r="J847" s="56"/>
      <c r="K847" s="57"/>
      <c r="L847" s="58"/>
    </row>
    <row r="848" spans="2:12" ht="96.75" customHeight="1">
      <c r="B848" s="28"/>
      <c r="C848" s="28"/>
      <c r="D848" s="28"/>
      <c r="E848" s="39"/>
      <c r="F848" s="28"/>
      <c r="G848" s="28"/>
      <c r="H848" s="28"/>
      <c r="I848" s="40"/>
      <c r="J848" s="56"/>
      <c r="K848" s="57"/>
      <c r="L848" s="58"/>
    </row>
    <row r="849" spans="2:12" ht="96.75" customHeight="1">
      <c r="B849" s="28"/>
      <c r="C849" s="28"/>
      <c r="D849" s="28"/>
      <c r="E849" s="39"/>
      <c r="F849" s="28"/>
      <c r="G849" s="28"/>
      <c r="H849" s="28"/>
      <c r="I849" s="40"/>
      <c r="J849" s="56"/>
      <c r="K849" s="57"/>
      <c r="L849" s="58"/>
    </row>
    <row r="850" spans="2:12" ht="96.75" customHeight="1">
      <c r="B850" s="28"/>
      <c r="C850" s="28"/>
      <c r="D850" s="28"/>
      <c r="E850" s="39"/>
      <c r="F850" s="28"/>
      <c r="G850" s="28"/>
      <c r="H850" s="28"/>
      <c r="I850" s="40"/>
      <c r="J850" s="56"/>
      <c r="K850" s="57"/>
      <c r="L850" s="58"/>
    </row>
    <row r="851" spans="2:12" ht="96.75" customHeight="1">
      <c r="B851" s="28"/>
      <c r="C851" s="28"/>
      <c r="D851" s="28"/>
      <c r="E851" s="39"/>
      <c r="F851" s="28"/>
      <c r="G851" s="28"/>
      <c r="H851" s="28"/>
      <c r="I851" s="40"/>
      <c r="J851" s="56"/>
      <c r="K851" s="57"/>
      <c r="L851" s="58"/>
    </row>
    <row r="852" spans="2:12" ht="96.75" customHeight="1">
      <c r="B852" s="28"/>
      <c r="C852" s="28"/>
      <c r="D852" s="28"/>
      <c r="E852" s="39"/>
      <c r="F852" s="28"/>
      <c r="G852" s="28"/>
      <c r="H852" s="28"/>
      <c r="I852" s="40"/>
      <c r="J852" s="56"/>
      <c r="K852" s="57"/>
      <c r="L852" s="58"/>
    </row>
    <row r="853" spans="2:12" ht="96.75" customHeight="1">
      <c r="B853" s="28"/>
      <c r="C853" s="28"/>
      <c r="D853" s="28"/>
      <c r="E853" s="39"/>
      <c r="F853" s="28"/>
      <c r="G853" s="28"/>
      <c r="H853" s="28"/>
      <c r="I853" s="40"/>
      <c r="J853" s="56"/>
      <c r="K853" s="57"/>
      <c r="L853" s="58"/>
    </row>
    <row r="854" spans="2:12" ht="96.75" customHeight="1">
      <c r="B854" s="28"/>
      <c r="C854" s="28"/>
      <c r="D854" s="28"/>
      <c r="E854" s="39"/>
      <c r="F854" s="28"/>
      <c r="G854" s="28"/>
      <c r="H854" s="28"/>
      <c r="I854" s="40"/>
      <c r="J854" s="56"/>
      <c r="K854" s="57"/>
      <c r="L854" s="58"/>
    </row>
    <row r="855" spans="2:12" ht="96.75" customHeight="1">
      <c r="B855" s="28"/>
      <c r="C855" s="28"/>
      <c r="D855" s="28"/>
      <c r="E855" s="39"/>
      <c r="F855" s="28"/>
      <c r="G855" s="28"/>
      <c r="H855" s="28"/>
      <c r="I855" s="40"/>
      <c r="J855" s="56"/>
      <c r="K855" s="57"/>
      <c r="L855" s="58"/>
    </row>
    <row r="856" spans="2:12" ht="96.75" customHeight="1">
      <c r="B856" s="28"/>
      <c r="C856" s="28"/>
      <c r="D856" s="28"/>
      <c r="E856" s="39"/>
      <c r="F856" s="28"/>
      <c r="G856" s="28"/>
      <c r="H856" s="28"/>
      <c r="I856" s="40"/>
      <c r="J856" s="56"/>
      <c r="K856" s="57"/>
      <c r="L856" s="58"/>
    </row>
    <row r="857" spans="2:12" ht="96.75" customHeight="1">
      <c r="B857" s="28"/>
      <c r="C857" s="28"/>
      <c r="D857" s="28"/>
      <c r="E857" s="39"/>
      <c r="F857" s="28"/>
      <c r="G857" s="28"/>
      <c r="H857" s="28"/>
      <c r="I857" s="40"/>
      <c r="J857" s="56"/>
      <c r="K857" s="57"/>
      <c r="L857" s="58"/>
    </row>
    <row r="858" spans="2:12" ht="96.75" customHeight="1">
      <c r="B858" s="28"/>
      <c r="C858" s="28"/>
      <c r="D858" s="28"/>
      <c r="E858" s="39"/>
      <c r="F858" s="28"/>
      <c r="G858" s="28"/>
      <c r="H858" s="28"/>
      <c r="I858" s="40"/>
      <c r="J858" s="56"/>
      <c r="K858" s="57"/>
      <c r="L858" s="58"/>
    </row>
    <row r="859" spans="2:12" ht="96.75" customHeight="1">
      <c r="B859" s="28"/>
      <c r="C859" s="28"/>
      <c r="D859" s="28"/>
      <c r="E859" s="39"/>
      <c r="F859" s="28"/>
      <c r="G859" s="28"/>
      <c r="H859" s="28"/>
      <c r="I859" s="40"/>
      <c r="J859" s="56"/>
      <c r="K859" s="57"/>
      <c r="L859" s="58"/>
    </row>
    <row r="860" spans="2:12" ht="96.75" customHeight="1">
      <c r="B860" s="28"/>
      <c r="C860" s="28"/>
      <c r="D860" s="28"/>
      <c r="E860" s="39"/>
      <c r="F860" s="28"/>
      <c r="G860" s="28"/>
      <c r="H860" s="28"/>
      <c r="I860" s="40"/>
      <c r="J860" s="56"/>
      <c r="K860" s="57"/>
      <c r="L860" s="58"/>
    </row>
    <row r="861" spans="2:12" ht="96.75" customHeight="1">
      <c r="B861" s="28"/>
      <c r="C861" s="28"/>
      <c r="D861" s="28"/>
      <c r="E861" s="39"/>
      <c r="F861" s="28"/>
      <c r="G861" s="28"/>
      <c r="H861" s="28"/>
      <c r="I861" s="40"/>
      <c r="J861" s="56"/>
      <c r="K861" s="57"/>
      <c r="L861" s="58"/>
    </row>
    <row r="862" spans="2:12" ht="96.75" customHeight="1">
      <c r="B862" s="28"/>
      <c r="C862" s="28"/>
      <c r="D862" s="28"/>
      <c r="E862" s="39"/>
      <c r="F862" s="28"/>
      <c r="G862" s="28"/>
      <c r="H862" s="28"/>
      <c r="I862" s="40"/>
      <c r="J862" s="56"/>
      <c r="K862" s="57"/>
      <c r="L862" s="58"/>
    </row>
    <row r="863" spans="2:12" ht="96.75" customHeight="1">
      <c r="B863" s="28"/>
      <c r="C863" s="28"/>
      <c r="D863" s="28"/>
      <c r="E863" s="39"/>
      <c r="F863" s="28"/>
      <c r="G863" s="28"/>
      <c r="H863" s="28"/>
      <c r="I863" s="40"/>
      <c r="J863" s="56"/>
      <c r="K863" s="57"/>
      <c r="L863" s="58"/>
    </row>
    <row r="864" spans="2:12" ht="96.75" customHeight="1">
      <c r="B864" s="28"/>
      <c r="C864" s="28"/>
      <c r="D864" s="28"/>
      <c r="E864" s="39"/>
      <c r="F864" s="28"/>
      <c r="G864" s="28"/>
      <c r="H864" s="28"/>
      <c r="I864" s="40"/>
      <c r="J864" s="56"/>
      <c r="K864" s="57"/>
      <c r="L864" s="58"/>
    </row>
    <row r="865" spans="2:12" ht="96.75" customHeight="1">
      <c r="B865" s="28"/>
      <c r="C865" s="28"/>
      <c r="D865" s="28"/>
      <c r="E865" s="39"/>
      <c r="F865" s="28"/>
      <c r="G865" s="28"/>
      <c r="H865" s="28"/>
      <c r="I865" s="40"/>
      <c r="J865" s="56"/>
      <c r="K865" s="57"/>
      <c r="L865" s="58"/>
    </row>
    <row r="866" spans="2:12" ht="96.75" customHeight="1">
      <c r="B866" s="28"/>
      <c r="C866" s="28"/>
      <c r="D866" s="28"/>
      <c r="E866" s="39"/>
      <c r="F866" s="28"/>
      <c r="G866" s="28"/>
      <c r="H866" s="28"/>
      <c r="I866" s="40"/>
      <c r="J866" s="56"/>
      <c r="K866" s="57"/>
      <c r="L866" s="58"/>
    </row>
    <row r="867" spans="2:12" ht="96.75" customHeight="1">
      <c r="B867" s="28"/>
      <c r="C867" s="28"/>
      <c r="D867" s="28"/>
      <c r="E867" s="39"/>
      <c r="F867" s="28"/>
      <c r="G867" s="28"/>
      <c r="H867" s="28"/>
      <c r="I867" s="40"/>
      <c r="J867" s="56"/>
      <c r="K867" s="57"/>
      <c r="L867" s="58"/>
    </row>
    <row r="868" spans="2:12" ht="96.75" customHeight="1">
      <c r="B868" s="28"/>
      <c r="C868" s="28"/>
      <c r="D868" s="28"/>
      <c r="E868" s="39"/>
      <c r="F868" s="28"/>
      <c r="G868" s="28"/>
      <c r="H868" s="28"/>
      <c r="I868" s="40"/>
      <c r="J868" s="56"/>
      <c r="K868" s="57"/>
      <c r="L868" s="58"/>
    </row>
    <row r="869" spans="2:12" ht="96.75" customHeight="1">
      <c r="B869" s="28"/>
      <c r="C869" s="28"/>
      <c r="D869" s="28"/>
      <c r="E869" s="39"/>
      <c r="F869" s="28"/>
      <c r="G869" s="28"/>
      <c r="H869" s="28"/>
      <c r="I869" s="40"/>
      <c r="J869" s="56"/>
      <c r="K869" s="57"/>
      <c r="L869" s="58"/>
    </row>
    <row r="870" spans="2:12" ht="96.75" customHeight="1">
      <c r="B870" s="28"/>
      <c r="C870" s="28"/>
      <c r="D870" s="28"/>
      <c r="E870" s="39"/>
      <c r="F870" s="28"/>
      <c r="G870" s="28"/>
      <c r="H870" s="28"/>
      <c r="I870" s="40"/>
      <c r="J870" s="56"/>
      <c r="K870" s="57"/>
      <c r="L870" s="58"/>
    </row>
    <row r="871" spans="2:12" ht="96.75" customHeight="1">
      <c r="B871" s="28"/>
      <c r="C871" s="28"/>
      <c r="D871" s="28"/>
      <c r="E871" s="39"/>
      <c r="F871" s="28"/>
      <c r="G871" s="28"/>
      <c r="H871" s="28"/>
      <c r="I871" s="40"/>
      <c r="J871" s="56"/>
      <c r="K871" s="57"/>
      <c r="L871" s="58"/>
    </row>
    <row r="872" spans="2:12" ht="96.75" customHeight="1">
      <c r="B872" s="28"/>
      <c r="C872" s="28"/>
      <c r="D872" s="28"/>
      <c r="E872" s="39"/>
      <c r="F872" s="28"/>
      <c r="G872" s="28"/>
      <c r="H872" s="28"/>
      <c r="I872" s="40"/>
      <c r="J872" s="56"/>
      <c r="K872" s="57"/>
      <c r="L872" s="58"/>
    </row>
    <row r="873" spans="2:12" ht="96.75" customHeight="1">
      <c r="B873" s="28"/>
      <c r="C873" s="28"/>
      <c r="D873" s="28"/>
      <c r="E873" s="39"/>
      <c r="F873" s="28"/>
      <c r="G873" s="28"/>
      <c r="H873" s="28"/>
      <c r="I873" s="40"/>
      <c r="J873" s="56"/>
      <c r="K873" s="57"/>
      <c r="L873" s="58"/>
    </row>
    <row r="874" spans="2:12" ht="96.75" customHeight="1">
      <c r="B874" s="28"/>
      <c r="C874" s="28"/>
      <c r="D874" s="28"/>
      <c r="E874" s="39"/>
      <c r="F874" s="28"/>
      <c r="G874" s="28"/>
      <c r="H874" s="28"/>
      <c r="I874" s="40"/>
      <c r="J874" s="56"/>
      <c r="K874" s="57"/>
      <c r="L874" s="58"/>
    </row>
    <row r="875" spans="2:12" ht="96.75" customHeight="1">
      <c r="B875" s="28"/>
      <c r="C875" s="28"/>
      <c r="D875" s="28"/>
      <c r="E875" s="39"/>
      <c r="F875" s="28"/>
      <c r="G875" s="28"/>
      <c r="H875" s="28"/>
      <c r="I875" s="40"/>
      <c r="J875" s="56"/>
      <c r="K875" s="57"/>
      <c r="L875" s="58"/>
    </row>
    <row r="876" spans="2:12" ht="96.75" customHeight="1">
      <c r="B876" s="28"/>
      <c r="C876" s="28"/>
      <c r="D876" s="28"/>
      <c r="E876" s="39"/>
      <c r="F876" s="28"/>
      <c r="G876" s="28"/>
      <c r="H876" s="28"/>
      <c r="I876" s="40"/>
      <c r="J876" s="56"/>
      <c r="K876" s="57"/>
      <c r="L876" s="58"/>
    </row>
    <row r="877" spans="2:12" ht="96.75" customHeight="1">
      <c r="B877" s="28"/>
      <c r="C877" s="28"/>
      <c r="D877" s="28"/>
      <c r="E877" s="39"/>
      <c r="F877" s="28"/>
      <c r="G877" s="28"/>
      <c r="H877" s="28"/>
      <c r="I877" s="40"/>
      <c r="J877" s="56"/>
      <c r="K877" s="57"/>
      <c r="L877" s="58"/>
    </row>
    <row r="878" spans="2:12" ht="96.75" customHeight="1">
      <c r="B878" s="28"/>
      <c r="C878" s="28"/>
      <c r="D878" s="28"/>
      <c r="E878" s="39"/>
      <c r="F878" s="28"/>
      <c r="G878" s="28"/>
      <c r="H878" s="28"/>
      <c r="I878" s="40"/>
      <c r="J878" s="56"/>
      <c r="K878" s="57"/>
      <c r="L878" s="58"/>
    </row>
    <row r="879" spans="2:12" ht="96.75" customHeight="1">
      <c r="B879" s="28"/>
      <c r="C879" s="28"/>
      <c r="D879" s="28"/>
      <c r="E879" s="39"/>
      <c r="F879" s="28"/>
      <c r="G879" s="28"/>
      <c r="H879" s="28"/>
      <c r="I879" s="40"/>
      <c r="J879" s="56"/>
      <c r="K879" s="57"/>
      <c r="L879" s="58"/>
    </row>
    <row r="880" spans="2:12" ht="96.75" customHeight="1">
      <c r="B880" s="28"/>
      <c r="C880" s="28"/>
      <c r="D880" s="28"/>
      <c r="E880" s="39"/>
      <c r="F880" s="28"/>
      <c r="G880" s="28"/>
      <c r="H880" s="28"/>
      <c r="I880" s="40"/>
      <c r="J880" s="56"/>
      <c r="K880" s="57"/>
      <c r="L880" s="58"/>
    </row>
    <row r="881" spans="2:12" ht="96.75" customHeight="1">
      <c r="B881" s="28"/>
      <c r="C881" s="28"/>
      <c r="D881" s="28"/>
      <c r="E881" s="39"/>
      <c r="F881" s="28"/>
      <c r="G881" s="28"/>
      <c r="H881" s="28"/>
      <c r="I881" s="40"/>
      <c r="J881" s="56"/>
      <c r="K881" s="57"/>
      <c r="L881" s="58"/>
    </row>
    <row r="882" spans="2:12" ht="96.75" customHeight="1">
      <c r="B882" s="28"/>
      <c r="C882" s="28"/>
      <c r="D882" s="28"/>
      <c r="E882" s="39"/>
      <c r="F882" s="28"/>
      <c r="G882" s="28"/>
      <c r="H882" s="28"/>
      <c r="I882" s="40"/>
      <c r="J882" s="56"/>
      <c r="K882" s="57"/>
      <c r="L882" s="58"/>
    </row>
    <row r="883" spans="2:12" ht="96.75" customHeight="1">
      <c r="B883" s="28"/>
      <c r="C883" s="28"/>
      <c r="D883" s="28"/>
      <c r="E883" s="39"/>
      <c r="F883" s="28"/>
      <c r="G883" s="28"/>
      <c r="H883" s="28"/>
      <c r="I883" s="40"/>
      <c r="J883" s="56"/>
      <c r="K883" s="57"/>
      <c r="L883" s="58"/>
    </row>
    <row r="884" spans="2:12" ht="96.75" customHeight="1">
      <c r="B884" s="28"/>
      <c r="C884" s="28"/>
      <c r="D884" s="28"/>
      <c r="E884" s="39"/>
      <c r="F884" s="28"/>
      <c r="G884" s="28"/>
      <c r="H884" s="28"/>
      <c r="I884" s="40"/>
      <c r="J884" s="56"/>
      <c r="K884" s="57"/>
      <c r="L884" s="58"/>
    </row>
    <row r="885" spans="2:12" ht="96.75" customHeight="1">
      <c r="B885" s="28"/>
      <c r="C885" s="28"/>
      <c r="D885" s="28"/>
      <c r="E885" s="39"/>
      <c r="F885" s="28"/>
      <c r="G885" s="28"/>
      <c r="H885" s="28"/>
      <c r="I885" s="40"/>
      <c r="J885" s="56"/>
      <c r="K885" s="57"/>
      <c r="L885" s="58"/>
    </row>
    <row r="886" spans="2:12" ht="96.75" customHeight="1">
      <c r="B886" s="28"/>
      <c r="C886" s="28"/>
      <c r="D886" s="28"/>
      <c r="E886" s="39"/>
      <c r="F886" s="28"/>
      <c r="G886" s="28"/>
      <c r="H886" s="28"/>
      <c r="I886" s="40"/>
      <c r="J886" s="56"/>
      <c r="K886" s="57"/>
      <c r="L886" s="58"/>
    </row>
    <row r="887" spans="2:12" ht="96.75" customHeight="1">
      <c r="B887" s="28"/>
      <c r="C887" s="28"/>
      <c r="D887" s="28"/>
      <c r="E887" s="39"/>
      <c r="F887" s="28"/>
      <c r="G887" s="28"/>
      <c r="H887" s="28"/>
      <c r="I887" s="40"/>
      <c r="J887" s="56"/>
      <c r="K887" s="57"/>
      <c r="L887" s="58"/>
    </row>
    <row r="888" spans="2:12" ht="96.75" customHeight="1">
      <c r="B888" s="28"/>
      <c r="C888" s="28"/>
      <c r="D888" s="28"/>
      <c r="E888" s="39"/>
      <c r="F888" s="28"/>
      <c r="G888" s="28"/>
      <c r="H888" s="28"/>
      <c r="I888" s="40"/>
      <c r="J888" s="56"/>
      <c r="K888" s="57"/>
      <c r="L888" s="58"/>
    </row>
    <row r="889" spans="2:12" ht="96.75" customHeight="1">
      <c r="B889" s="28"/>
      <c r="C889" s="28"/>
      <c r="D889" s="28"/>
      <c r="E889" s="39"/>
      <c r="F889" s="28"/>
      <c r="G889" s="28"/>
      <c r="H889" s="28"/>
      <c r="I889" s="40"/>
      <c r="J889" s="56"/>
      <c r="K889" s="57"/>
      <c r="L889" s="58"/>
    </row>
    <row r="890" spans="2:12" ht="96.75" customHeight="1">
      <c r="B890" s="28"/>
      <c r="C890" s="28"/>
      <c r="D890" s="28"/>
      <c r="E890" s="39"/>
      <c r="F890" s="28"/>
      <c r="G890" s="28"/>
      <c r="H890" s="28"/>
      <c r="I890" s="40"/>
      <c r="J890" s="56"/>
      <c r="K890" s="57"/>
      <c r="L890" s="58"/>
    </row>
    <row r="891" spans="2:12" ht="96.75" customHeight="1">
      <c r="B891" s="28"/>
      <c r="C891" s="28"/>
      <c r="D891" s="28"/>
      <c r="E891" s="39"/>
      <c r="F891" s="28"/>
      <c r="G891" s="28"/>
      <c r="H891" s="28"/>
      <c r="I891" s="40"/>
      <c r="J891" s="56"/>
      <c r="K891" s="57"/>
      <c r="L891" s="58"/>
    </row>
    <row r="892" spans="2:12" ht="96.75" customHeight="1">
      <c r="B892" s="28"/>
      <c r="C892" s="28"/>
      <c r="D892" s="28"/>
      <c r="E892" s="39"/>
      <c r="F892" s="28"/>
      <c r="G892" s="28"/>
      <c r="H892" s="28"/>
      <c r="I892" s="40"/>
      <c r="J892" s="56"/>
      <c r="K892" s="57"/>
      <c r="L892" s="58"/>
    </row>
    <row r="893" spans="2:12" ht="96.75" customHeight="1">
      <c r="B893" s="28"/>
      <c r="C893" s="28"/>
      <c r="D893" s="28"/>
      <c r="E893" s="39"/>
      <c r="F893" s="28"/>
      <c r="G893" s="28"/>
      <c r="H893" s="28"/>
      <c r="I893" s="40"/>
      <c r="J893" s="56"/>
      <c r="K893" s="57"/>
      <c r="L893" s="58"/>
    </row>
    <row r="894" spans="2:12" ht="96.75" customHeight="1">
      <c r="B894" s="28"/>
      <c r="C894" s="28"/>
      <c r="D894" s="28"/>
      <c r="E894" s="39"/>
      <c r="F894" s="28"/>
      <c r="G894" s="28"/>
      <c r="H894" s="28"/>
      <c r="I894" s="40"/>
      <c r="J894" s="56"/>
      <c r="K894" s="57"/>
      <c r="L894" s="58"/>
    </row>
    <row r="895" spans="2:12" ht="96.75" customHeight="1">
      <c r="B895" s="28"/>
      <c r="C895" s="28"/>
      <c r="D895" s="28"/>
      <c r="E895" s="39"/>
      <c r="F895" s="28"/>
      <c r="G895" s="28"/>
      <c r="H895" s="28"/>
      <c r="I895" s="40"/>
      <c r="J895" s="56"/>
      <c r="K895" s="57"/>
      <c r="L895" s="58"/>
    </row>
    <row r="896" spans="2:12" ht="96.75" customHeight="1">
      <c r="B896" s="28"/>
      <c r="C896" s="28"/>
      <c r="D896" s="28"/>
      <c r="E896" s="39"/>
      <c r="F896" s="28"/>
      <c r="G896" s="28"/>
      <c r="H896" s="28"/>
      <c r="I896" s="40"/>
      <c r="J896" s="56"/>
      <c r="K896" s="57"/>
      <c r="L896" s="58"/>
    </row>
    <row r="897" spans="2:12" ht="96.75" customHeight="1">
      <c r="B897" s="28"/>
      <c r="C897" s="28"/>
      <c r="D897" s="28"/>
      <c r="E897" s="39"/>
      <c r="F897" s="28"/>
      <c r="G897" s="28"/>
      <c r="H897" s="28"/>
      <c r="I897" s="40"/>
      <c r="J897" s="56"/>
      <c r="K897" s="57"/>
      <c r="L897" s="58"/>
    </row>
    <row r="898" spans="2:12" ht="96.75" customHeight="1">
      <c r="B898" s="28"/>
      <c r="C898" s="28"/>
      <c r="D898" s="28"/>
      <c r="E898" s="39"/>
      <c r="F898" s="28"/>
      <c r="G898" s="28"/>
      <c r="H898" s="28"/>
      <c r="I898" s="40"/>
      <c r="J898" s="56"/>
      <c r="K898" s="57"/>
      <c r="L898" s="58"/>
    </row>
    <row r="899" spans="2:12" ht="96.75" customHeight="1">
      <c r="B899" s="28"/>
      <c r="C899" s="28"/>
      <c r="D899" s="28"/>
      <c r="E899" s="39"/>
      <c r="F899" s="28"/>
      <c r="G899" s="28"/>
      <c r="H899" s="28"/>
      <c r="I899" s="40"/>
      <c r="J899" s="56"/>
      <c r="K899" s="57"/>
      <c r="L899" s="58"/>
    </row>
    <row r="900" spans="2:12" ht="96.75" customHeight="1">
      <c r="B900" s="28"/>
      <c r="C900" s="28"/>
      <c r="D900" s="28"/>
      <c r="E900" s="39"/>
      <c r="F900" s="28"/>
      <c r="G900" s="28"/>
      <c r="H900" s="28"/>
      <c r="I900" s="40"/>
      <c r="J900" s="56"/>
      <c r="K900" s="57"/>
      <c r="L900" s="58"/>
    </row>
    <row r="901" spans="2:12" ht="96.75" customHeight="1">
      <c r="B901" s="28"/>
      <c r="C901" s="28"/>
      <c r="D901" s="28"/>
      <c r="E901" s="39"/>
      <c r="F901" s="28"/>
      <c r="G901" s="28"/>
      <c r="H901" s="28"/>
      <c r="I901" s="40"/>
      <c r="J901" s="56"/>
      <c r="K901" s="57"/>
      <c r="L901" s="58"/>
    </row>
    <row r="902" spans="2:12" ht="96.75" customHeight="1">
      <c r="B902" s="28"/>
      <c r="C902" s="28"/>
      <c r="D902" s="28"/>
      <c r="E902" s="39"/>
      <c r="F902" s="28"/>
      <c r="G902" s="28"/>
      <c r="H902" s="28"/>
      <c r="I902" s="40"/>
      <c r="J902" s="56"/>
      <c r="K902" s="57"/>
      <c r="L902" s="58"/>
    </row>
    <row r="903" spans="2:12" ht="96.75" customHeight="1">
      <c r="B903" s="28"/>
      <c r="C903" s="28"/>
      <c r="D903" s="28"/>
      <c r="E903" s="39"/>
      <c r="F903" s="28"/>
      <c r="G903" s="28"/>
      <c r="H903" s="28"/>
      <c r="I903" s="40"/>
      <c r="J903" s="56"/>
      <c r="K903" s="57"/>
      <c r="L903" s="58"/>
    </row>
    <row r="904" spans="2:12" ht="96.75" customHeight="1">
      <c r="B904" s="28"/>
      <c r="C904" s="28"/>
      <c r="D904" s="28"/>
      <c r="E904" s="39"/>
      <c r="F904" s="28"/>
      <c r="G904" s="28"/>
      <c r="H904" s="28"/>
      <c r="I904" s="40"/>
      <c r="J904" s="56"/>
      <c r="K904" s="57"/>
      <c r="L904" s="58"/>
    </row>
    <row r="905" spans="2:12" ht="96.75" customHeight="1">
      <c r="B905" s="28"/>
      <c r="C905" s="28"/>
      <c r="D905" s="28"/>
      <c r="E905" s="39"/>
      <c r="F905" s="28"/>
      <c r="G905" s="28"/>
      <c r="H905" s="28"/>
      <c r="I905" s="40"/>
      <c r="J905" s="56"/>
      <c r="K905" s="57"/>
      <c r="L905" s="58"/>
    </row>
    <row r="906" spans="2:12" ht="96.75" customHeight="1">
      <c r="B906" s="28"/>
      <c r="C906" s="28"/>
      <c r="D906" s="28"/>
      <c r="E906" s="39"/>
      <c r="F906" s="28"/>
      <c r="G906" s="28"/>
      <c r="H906" s="28"/>
      <c r="I906" s="40"/>
      <c r="J906" s="56"/>
      <c r="K906" s="57"/>
      <c r="L906" s="58"/>
    </row>
    <row r="907" spans="2:12" ht="96.75" customHeight="1">
      <c r="B907" s="28"/>
      <c r="C907" s="28"/>
      <c r="D907" s="28"/>
      <c r="E907" s="39"/>
      <c r="F907" s="28"/>
      <c r="G907" s="28"/>
      <c r="H907" s="28"/>
      <c r="I907" s="40"/>
      <c r="J907" s="56"/>
      <c r="K907" s="57"/>
      <c r="L907" s="58"/>
    </row>
    <row r="908" spans="2:12" ht="96.75" customHeight="1">
      <c r="B908" s="28"/>
      <c r="C908" s="28"/>
      <c r="D908" s="28"/>
      <c r="E908" s="39"/>
      <c r="F908" s="28"/>
      <c r="G908" s="28"/>
      <c r="H908" s="28"/>
      <c r="I908" s="40"/>
      <c r="J908" s="56"/>
      <c r="K908" s="57"/>
      <c r="L908" s="58"/>
    </row>
    <row r="909" spans="2:12" ht="96.75" customHeight="1">
      <c r="B909" s="28"/>
      <c r="C909" s="28"/>
      <c r="D909" s="28"/>
      <c r="E909" s="39"/>
      <c r="F909" s="28"/>
      <c r="G909" s="28"/>
      <c r="H909" s="28"/>
      <c r="I909" s="40"/>
      <c r="J909" s="56"/>
      <c r="K909" s="57"/>
      <c r="L909" s="58"/>
    </row>
    <row r="910" spans="2:12" ht="96.75" customHeight="1">
      <c r="B910" s="28"/>
      <c r="C910" s="28"/>
      <c r="D910" s="28"/>
      <c r="E910" s="39"/>
      <c r="F910" s="28"/>
      <c r="G910" s="28"/>
      <c r="H910" s="28"/>
      <c r="I910" s="40"/>
      <c r="J910" s="56"/>
      <c r="K910" s="57"/>
      <c r="L910" s="58"/>
    </row>
    <row r="911" spans="2:12" ht="96.75" customHeight="1">
      <c r="B911" s="28"/>
      <c r="C911" s="28"/>
      <c r="D911" s="28"/>
      <c r="E911" s="39"/>
      <c r="F911" s="28"/>
      <c r="G911" s="28"/>
      <c r="H911" s="28"/>
      <c r="I911" s="40"/>
      <c r="J911" s="56"/>
      <c r="K911" s="57"/>
      <c r="L911" s="58"/>
    </row>
    <row r="912" spans="2:12" ht="96.75" customHeight="1">
      <c r="B912" s="28"/>
      <c r="C912" s="28"/>
      <c r="D912" s="28"/>
      <c r="E912" s="39"/>
      <c r="F912" s="28"/>
      <c r="G912" s="28"/>
      <c r="H912" s="28"/>
      <c r="I912" s="40"/>
      <c r="J912" s="56"/>
      <c r="K912" s="57"/>
      <c r="L912" s="58"/>
    </row>
    <row r="913" spans="2:12" ht="96.75" customHeight="1">
      <c r="B913" s="28"/>
      <c r="C913" s="28"/>
      <c r="D913" s="28"/>
      <c r="E913" s="39"/>
      <c r="F913" s="28"/>
      <c r="G913" s="28"/>
      <c r="H913" s="28"/>
      <c r="I913" s="40"/>
      <c r="J913" s="56"/>
      <c r="K913" s="57"/>
      <c r="L913" s="58"/>
    </row>
    <row r="914" spans="2:12" ht="96.75" customHeight="1">
      <c r="B914" s="28"/>
      <c r="C914" s="28"/>
      <c r="D914" s="28"/>
      <c r="E914" s="39"/>
      <c r="F914" s="28"/>
      <c r="G914" s="28"/>
      <c r="H914" s="28"/>
      <c r="I914" s="40"/>
      <c r="J914" s="56"/>
      <c r="K914" s="57"/>
      <c r="L914" s="58"/>
    </row>
    <row r="915" spans="2:12" ht="96.75" customHeight="1">
      <c r="B915" s="28"/>
      <c r="C915" s="28"/>
      <c r="D915" s="28"/>
      <c r="E915" s="39"/>
      <c r="F915" s="28"/>
      <c r="G915" s="28"/>
      <c r="H915" s="28"/>
      <c r="I915" s="40"/>
      <c r="J915" s="56"/>
      <c r="K915" s="57"/>
      <c r="L915" s="58"/>
    </row>
    <row r="916" spans="2:12" ht="96.75" customHeight="1">
      <c r="B916" s="28"/>
      <c r="C916" s="28"/>
      <c r="D916" s="28"/>
      <c r="E916" s="39"/>
      <c r="F916" s="28"/>
      <c r="G916" s="28"/>
      <c r="H916" s="28"/>
      <c r="I916" s="40"/>
      <c r="J916" s="56"/>
      <c r="K916" s="57"/>
      <c r="L916" s="58"/>
    </row>
    <row r="917" spans="2:12" ht="96.75" customHeight="1">
      <c r="B917" s="28"/>
      <c r="C917" s="28"/>
      <c r="D917" s="28"/>
      <c r="E917" s="39"/>
      <c r="F917" s="28"/>
      <c r="G917" s="28"/>
      <c r="H917" s="28"/>
      <c r="I917" s="40"/>
      <c r="J917" s="56"/>
      <c r="K917" s="57"/>
      <c r="L917" s="58"/>
    </row>
    <row r="918" spans="2:12" ht="96.75" customHeight="1">
      <c r="B918" s="28"/>
      <c r="C918" s="28"/>
      <c r="D918" s="28"/>
      <c r="E918" s="39"/>
      <c r="F918" s="28"/>
      <c r="G918" s="28"/>
      <c r="H918" s="28"/>
      <c r="I918" s="40"/>
      <c r="J918" s="56"/>
      <c r="K918" s="57"/>
      <c r="L918" s="58"/>
    </row>
    <row r="919" spans="2:12" ht="96.75" customHeight="1">
      <c r="B919" s="28"/>
      <c r="C919" s="28"/>
      <c r="D919" s="28"/>
      <c r="E919" s="39"/>
      <c r="F919" s="28"/>
      <c r="G919" s="28"/>
      <c r="H919" s="28"/>
      <c r="I919" s="40"/>
      <c r="J919" s="56"/>
      <c r="K919" s="57"/>
      <c r="L919" s="58"/>
    </row>
    <row r="920" spans="2:12" ht="96.75" customHeight="1">
      <c r="B920" s="28"/>
      <c r="C920" s="28"/>
      <c r="D920" s="28"/>
      <c r="E920" s="39"/>
      <c r="F920" s="28"/>
      <c r="G920" s="28"/>
      <c r="H920" s="28"/>
      <c r="I920" s="40"/>
      <c r="J920" s="56"/>
      <c r="K920" s="57"/>
      <c r="L920" s="58"/>
    </row>
    <row r="921" spans="2:12" ht="96.75" customHeight="1">
      <c r="B921" s="28"/>
      <c r="C921" s="28"/>
      <c r="D921" s="28"/>
      <c r="E921" s="39"/>
      <c r="F921" s="28"/>
      <c r="G921" s="28"/>
      <c r="H921" s="28"/>
      <c r="I921" s="40"/>
      <c r="J921" s="56"/>
      <c r="K921" s="57"/>
      <c r="L921" s="58"/>
    </row>
    <row r="922" spans="2:12" ht="96.75" customHeight="1">
      <c r="B922" s="28"/>
      <c r="C922" s="28"/>
      <c r="D922" s="28"/>
      <c r="E922" s="39"/>
      <c r="F922" s="28"/>
      <c r="G922" s="28"/>
      <c r="H922" s="28"/>
      <c r="I922" s="40"/>
      <c r="J922" s="56"/>
      <c r="K922" s="57"/>
      <c r="L922" s="58"/>
    </row>
    <row r="923" spans="2:12" ht="96.75" customHeight="1">
      <c r="B923" s="28"/>
      <c r="C923" s="28"/>
      <c r="D923" s="28"/>
      <c r="E923" s="39"/>
      <c r="F923" s="28"/>
      <c r="G923" s="28"/>
      <c r="H923" s="28"/>
      <c r="I923" s="40"/>
      <c r="J923" s="56"/>
      <c r="K923" s="57"/>
      <c r="L923" s="58"/>
    </row>
    <row r="924" spans="2:12" ht="96.75" customHeight="1">
      <c r="B924" s="28"/>
      <c r="C924" s="28"/>
      <c r="D924" s="28"/>
      <c r="E924" s="39"/>
      <c r="F924" s="28"/>
      <c r="G924" s="28"/>
      <c r="H924" s="28"/>
      <c r="I924" s="40"/>
      <c r="J924" s="56"/>
      <c r="K924" s="57"/>
      <c r="L924" s="58"/>
    </row>
    <row r="925" spans="2:12" ht="96.75" customHeight="1">
      <c r="B925" s="28"/>
      <c r="C925" s="28"/>
      <c r="D925" s="28"/>
      <c r="E925" s="39"/>
      <c r="F925" s="28"/>
      <c r="G925" s="28"/>
      <c r="H925" s="28"/>
      <c r="I925" s="40"/>
      <c r="J925" s="56"/>
      <c r="K925" s="57"/>
      <c r="L925" s="58"/>
    </row>
    <row r="926" spans="2:12" ht="96.75" customHeight="1">
      <c r="B926" s="28"/>
      <c r="C926" s="28"/>
      <c r="D926" s="28"/>
      <c r="E926" s="39"/>
      <c r="F926" s="28"/>
      <c r="G926" s="28"/>
      <c r="H926" s="28"/>
      <c r="I926" s="40"/>
      <c r="J926" s="56"/>
      <c r="K926" s="57"/>
      <c r="L926" s="58"/>
    </row>
    <row r="927" spans="2:12" ht="96.75" customHeight="1">
      <c r="B927" s="28"/>
      <c r="C927" s="28"/>
      <c r="D927" s="28"/>
      <c r="E927" s="39"/>
      <c r="F927" s="28"/>
      <c r="G927" s="28"/>
      <c r="H927" s="28"/>
      <c r="I927" s="40"/>
      <c r="J927" s="56"/>
      <c r="K927" s="57"/>
      <c r="L927" s="58"/>
    </row>
    <row r="928" spans="2:12" ht="96.75" customHeight="1">
      <c r="B928" s="28"/>
      <c r="C928" s="28"/>
      <c r="D928" s="28"/>
      <c r="E928" s="39"/>
      <c r="F928" s="28"/>
      <c r="G928" s="28"/>
      <c r="H928" s="28"/>
      <c r="I928" s="40"/>
      <c r="J928" s="56"/>
      <c r="K928" s="57"/>
      <c r="L928" s="58"/>
    </row>
    <row r="929" spans="2:12" ht="96.75" customHeight="1">
      <c r="B929" s="28"/>
      <c r="C929" s="28"/>
      <c r="D929" s="28"/>
      <c r="E929" s="39"/>
      <c r="F929" s="28"/>
      <c r="G929" s="28"/>
      <c r="H929" s="28"/>
      <c r="I929" s="40"/>
      <c r="J929" s="56"/>
      <c r="K929" s="57"/>
      <c r="L929" s="58"/>
    </row>
    <row r="930" spans="2:12" ht="96.75" customHeight="1">
      <c r="B930" s="28"/>
      <c r="C930" s="28"/>
      <c r="D930" s="28"/>
      <c r="E930" s="39"/>
      <c r="F930" s="28"/>
      <c r="G930" s="28"/>
      <c r="H930" s="28"/>
      <c r="I930" s="40"/>
      <c r="J930" s="56"/>
      <c r="K930" s="57"/>
      <c r="L930" s="58"/>
    </row>
    <row r="931" spans="2:12" ht="96.75" customHeight="1">
      <c r="B931" s="28"/>
      <c r="C931" s="28"/>
      <c r="D931" s="28"/>
      <c r="E931" s="39"/>
      <c r="F931" s="28"/>
      <c r="G931" s="28"/>
      <c r="H931" s="28"/>
      <c r="I931" s="40"/>
      <c r="J931" s="56"/>
      <c r="K931" s="57"/>
      <c r="L931" s="58"/>
    </row>
    <row r="932" spans="2:12" ht="96.75" customHeight="1">
      <c r="B932" s="28"/>
      <c r="C932" s="28"/>
      <c r="D932" s="28"/>
      <c r="E932" s="39"/>
      <c r="F932" s="28"/>
      <c r="G932" s="28"/>
      <c r="H932" s="28"/>
      <c r="I932" s="40"/>
      <c r="J932" s="56"/>
      <c r="K932" s="57"/>
      <c r="L932" s="58"/>
    </row>
    <row r="933" spans="2:12" ht="96.75" customHeight="1">
      <c r="B933" s="28"/>
      <c r="C933" s="28"/>
      <c r="D933" s="28"/>
      <c r="E933" s="39"/>
      <c r="F933" s="28"/>
      <c r="G933" s="28"/>
      <c r="H933" s="28"/>
      <c r="I933" s="40"/>
      <c r="J933" s="56"/>
      <c r="K933" s="57"/>
      <c r="L933" s="58"/>
    </row>
    <row r="934" spans="2:12" ht="96.75" customHeight="1">
      <c r="B934" s="28"/>
      <c r="C934" s="28"/>
      <c r="D934" s="28"/>
      <c r="E934" s="39"/>
      <c r="F934" s="28"/>
      <c r="G934" s="28"/>
      <c r="H934" s="28"/>
      <c r="I934" s="40"/>
      <c r="J934" s="56"/>
      <c r="K934" s="57"/>
      <c r="L934" s="58"/>
    </row>
    <row r="935" spans="2:12" ht="96.75" customHeight="1">
      <c r="B935" s="28"/>
      <c r="C935" s="28"/>
      <c r="D935" s="28"/>
      <c r="E935" s="39"/>
      <c r="F935" s="28"/>
      <c r="G935" s="28"/>
      <c r="H935" s="28"/>
      <c r="I935" s="40"/>
      <c r="J935" s="56"/>
      <c r="K935" s="57"/>
      <c r="L935" s="58"/>
    </row>
    <row r="936" spans="2:12" ht="96.75" customHeight="1">
      <c r="B936" s="28"/>
      <c r="C936" s="28"/>
      <c r="D936" s="28"/>
      <c r="E936" s="39"/>
      <c r="F936" s="28"/>
      <c r="G936" s="28"/>
      <c r="H936" s="28"/>
      <c r="I936" s="40"/>
      <c r="J936" s="56"/>
      <c r="K936" s="57"/>
      <c r="L936" s="58"/>
    </row>
    <row r="937" spans="2:12" ht="96.75" customHeight="1">
      <c r="B937" s="28"/>
      <c r="C937" s="28"/>
      <c r="D937" s="28"/>
      <c r="E937" s="39"/>
      <c r="F937" s="28"/>
      <c r="G937" s="28"/>
      <c r="H937" s="28"/>
      <c r="I937" s="40"/>
      <c r="J937" s="56"/>
      <c r="K937" s="57"/>
      <c r="L937" s="58"/>
    </row>
    <row r="938" spans="2:12" ht="96.75" customHeight="1">
      <c r="B938" s="28"/>
      <c r="C938" s="28"/>
      <c r="D938" s="28"/>
      <c r="E938" s="39"/>
      <c r="F938" s="28"/>
      <c r="G938" s="28"/>
      <c r="H938" s="28"/>
      <c r="I938" s="40"/>
      <c r="J938" s="56"/>
      <c r="K938" s="57"/>
      <c r="L938" s="58"/>
    </row>
    <row r="939" spans="2:12" ht="96.75" customHeight="1">
      <c r="B939" s="28"/>
      <c r="C939" s="28"/>
      <c r="D939" s="28"/>
      <c r="E939" s="39"/>
      <c r="F939" s="28"/>
      <c r="G939" s="28"/>
      <c r="H939" s="28"/>
      <c r="I939" s="40"/>
      <c r="J939" s="56"/>
      <c r="K939" s="57"/>
      <c r="L939" s="58"/>
    </row>
    <row r="940" spans="2:12" ht="96.75" customHeight="1">
      <c r="B940" s="28"/>
      <c r="C940" s="28"/>
      <c r="D940" s="28"/>
      <c r="E940" s="39"/>
      <c r="F940" s="28"/>
      <c r="G940" s="28"/>
      <c r="H940" s="28"/>
      <c r="I940" s="40"/>
      <c r="J940" s="56"/>
      <c r="K940" s="57"/>
      <c r="L940" s="58"/>
    </row>
    <row r="941" spans="2:12" ht="96.75" customHeight="1">
      <c r="B941" s="28"/>
      <c r="C941" s="28"/>
      <c r="D941" s="28"/>
      <c r="E941" s="39"/>
      <c r="F941" s="28"/>
      <c r="G941" s="28"/>
      <c r="H941" s="28"/>
      <c r="I941" s="40"/>
      <c r="J941" s="56"/>
      <c r="K941" s="57"/>
      <c r="L941" s="58"/>
    </row>
    <row r="942" spans="2:12" ht="96.75" customHeight="1">
      <c r="B942" s="28"/>
      <c r="C942" s="28"/>
      <c r="D942" s="28"/>
      <c r="E942" s="39"/>
      <c r="F942" s="28"/>
      <c r="G942" s="28"/>
      <c r="H942" s="28"/>
      <c r="I942" s="40"/>
      <c r="J942" s="56"/>
      <c r="K942" s="57"/>
      <c r="L942" s="58"/>
    </row>
    <row r="943" spans="2:12" ht="96.75" customHeight="1">
      <c r="B943" s="28"/>
      <c r="C943" s="28"/>
      <c r="D943" s="28"/>
      <c r="E943" s="39"/>
      <c r="F943" s="28"/>
      <c r="G943" s="28"/>
      <c r="H943" s="28"/>
      <c r="I943" s="40"/>
      <c r="J943" s="56"/>
      <c r="K943" s="57"/>
      <c r="L943" s="58"/>
    </row>
    <row r="944" spans="2:12" ht="96.75" customHeight="1">
      <c r="B944" s="28"/>
      <c r="C944" s="28"/>
      <c r="D944" s="28"/>
      <c r="E944" s="39"/>
      <c r="F944" s="28"/>
      <c r="G944" s="28"/>
      <c r="H944" s="28"/>
      <c r="I944" s="40"/>
      <c r="J944" s="56"/>
      <c r="K944" s="57"/>
      <c r="L944" s="58"/>
    </row>
    <row r="945" spans="2:12" ht="96.75" customHeight="1">
      <c r="B945" s="28"/>
      <c r="C945" s="28"/>
      <c r="D945" s="28"/>
      <c r="E945" s="39"/>
      <c r="F945" s="28"/>
      <c r="G945" s="28"/>
      <c r="H945" s="28"/>
      <c r="I945" s="40"/>
      <c r="J945" s="56"/>
      <c r="K945" s="57"/>
      <c r="L945" s="58"/>
    </row>
    <row r="946" spans="2:12" ht="96.75" customHeight="1">
      <c r="B946" s="28"/>
      <c r="C946" s="28"/>
      <c r="D946" s="28"/>
      <c r="E946" s="39"/>
      <c r="F946" s="28"/>
      <c r="G946" s="28"/>
      <c r="H946" s="28"/>
      <c r="I946" s="40"/>
      <c r="J946" s="56"/>
      <c r="K946" s="57"/>
      <c r="L946" s="58"/>
    </row>
    <row r="947" spans="2:12" ht="96.75" customHeight="1">
      <c r="B947" s="28"/>
      <c r="C947" s="28"/>
      <c r="D947" s="28"/>
      <c r="E947" s="39"/>
      <c r="F947" s="28"/>
      <c r="G947" s="28"/>
      <c r="H947" s="28"/>
      <c r="I947" s="40"/>
      <c r="J947" s="56"/>
      <c r="K947" s="57"/>
      <c r="L947" s="58"/>
    </row>
    <row r="948" spans="2:12" ht="96.75" customHeight="1">
      <c r="B948" s="28"/>
      <c r="C948" s="28"/>
      <c r="D948" s="28"/>
      <c r="E948" s="39"/>
      <c r="F948" s="28"/>
      <c r="G948" s="28"/>
      <c r="H948" s="28"/>
      <c r="I948" s="40"/>
      <c r="J948" s="56"/>
      <c r="K948" s="57"/>
      <c r="L948" s="58"/>
    </row>
    <row r="949" spans="2:12" ht="96.75" customHeight="1">
      <c r="B949" s="28"/>
      <c r="C949" s="28"/>
      <c r="D949" s="28"/>
      <c r="E949" s="39"/>
      <c r="F949" s="28"/>
      <c r="G949" s="28"/>
      <c r="H949" s="28"/>
      <c r="I949" s="40"/>
      <c r="J949" s="56"/>
      <c r="K949" s="57"/>
      <c r="L949" s="58"/>
    </row>
    <row r="950" spans="2:12" ht="96.75" customHeight="1">
      <c r="B950" s="28"/>
      <c r="C950" s="28"/>
      <c r="D950" s="28"/>
      <c r="E950" s="39"/>
      <c r="F950" s="28"/>
      <c r="G950" s="28"/>
      <c r="H950" s="28"/>
      <c r="I950" s="40"/>
      <c r="J950" s="56"/>
      <c r="K950" s="57"/>
      <c r="L950" s="58"/>
    </row>
    <row r="951" spans="2:12" ht="96.75" customHeight="1">
      <c r="B951" s="28"/>
      <c r="C951" s="28"/>
      <c r="D951" s="28"/>
      <c r="E951" s="39"/>
      <c r="F951" s="28"/>
      <c r="G951" s="28"/>
      <c r="H951" s="28"/>
      <c r="I951" s="40"/>
      <c r="J951" s="56"/>
      <c r="K951" s="57"/>
      <c r="L951" s="58"/>
    </row>
    <row r="952" spans="2:12" ht="96.75" customHeight="1">
      <c r="B952" s="28"/>
      <c r="C952" s="28"/>
      <c r="D952" s="28"/>
      <c r="E952" s="39"/>
      <c r="F952" s="28"/>
      <c r="G952" s="28"/>
      <c r="H952" s="28"/>
      <c r="I952" s="40"/>
      <c r="J952" s="56"/>
      <c r="K952" s="57"/>
      <c r="L952" s="58"/>
    </row>
    <row r="953" spans="2:12" ht="96.75" customHeight="1">
      <c r="B953" s="28"/>
      <c r="C953" s="28"/>
      <c r="D953" s="28"/>
      <c r="E953" s="39"/>
      <c r="F953" s="28"/>
      <c r="G953" s="28"/>
      <c r="H953" s="28"/>
      <c r="I953" s="40"/>
      <c r="J953" s="56"/>
      <c r="K953" s="57"/>
      <c r="L953" s="58"/>
    </row>
    <row r="954" spans="2:12" ht="96.75" customHeight="1">
      <c r="B954" s="28"/>
      <c r="C954" s="28"/>
      <c r="D954" s="28"/>
      <c r="E954" s="39"/>
      <c r="F954" s="28"/>
      <c r="G954" s="28"/>
      <c r="H954" s="28"/>
      <c r="I954" s="40"/>
      <c r="J954" s="56"/>
      <c r="K954" s="57"/>
      <c r="L954" s="58"/>
    </row>
    <row r="955" spans="2:12" ht="96.75" customHeight="1">
      <c r="B955" s="28"/>
      <c r="C955" s="28"/>
      <c r="D955" s="28"/>
      <c r="E955" s="39"/>
      <c r="F955" s="28"/>
      <c r="G955" s="28"/>
      <c r="H955" s="28"/>
      <c r="I955" s="40"/>
      <c r="J955" s="56"/>
      <c r="K955" s="57"/>
      <c r="L955" s="58"/>
    </row>
    <row r="956" spans="2:12" ht="96.75" customHeight="1">
      <c r="B956" s="28"/>
      <c r="C956" s="28"/>
      <c r="D956" s="28"/>
      <c r="E956" s="39"/>
      <c r="F956" s="28"/>
      <c r="G956" s="28"/>
      <c r="H956" s="28"/>
      <c r="I956" s="40"/>
      <c r="J956" s="56"/>
      <c r="K956" s="57"/>
      <c r="L956" s="58"/>
    </row>
    <row r="957" spans="2:12" ht="96.75" customHeight="1">
      <c r="B957" s="28"/>
      <c r="C957" s="28"/>
      <c r="D957" s="28"/>
      <c r="E957" s="39"/>
      <c r="F957" s="28"/>
      <c r="G957" s="28"/>
      <c r="H957" s="28"/>
      <c r="I957" s="40"/>
      <c r="J957" s="56"/>
      <c r="K957" s="57"/>
      <c r="L957" s="58"/>
    </row>
    <row r="958" spans="2:12" ht="96.75" customHeight="1">
      <c r="B958" s="28"/>
      <c r="C958" s="28"/>
      <c r="D958" s="28"/>
      <c r="E958" s="39"/>
      <c r="F958" s="28"/>
      <c r="G958" s="28"/>
      <c r="H958" s="28"/>
      <c r="I958" s="40"/>
      <c r="J958" s="56"/>
      <c r="K958" s="57"/>
      <c r="L958" s="58"/>
    </row>
    <row r="959" spans="2:12" ht="96.75" customHeight="1">
      <c r="B959" s="28"/>
      <c r="C959" s="28"/>
      <c r="D959" s="28"/>
      <c r="E959" s="39"/>
      <c r="F959" s="28"/>
      <c r="G959" s="28"/>
      <c r="H959" s="28"/>
      <c r="I959" s="40"/>
      <c r="J959" s="56"/>
      <c r="K959" s="57"/>
      <c r="L959" s="58"/>
    </row>
    <row r="960" spans="2:12" ht="96.75" customHeight="1">
      <c r="B960" s="28"/>
      <c r="C960" s="28"/>
      <c r="D960" s="28"/>
      <c r="E960" s="39"/>
      <c r="F960" s="28"/>
      <c r="G960" s="28"/>
      <c r="H960" s="28"/>
      <c r="I960" s="40"/>
      <c r="J960" s="56"/>
      <c r="K960" s="57"/>
      <c r="L960" s="58"/>
    </row>
    <row r="961" spans="2:12" ht="96.75" customHeight="1">
      <c r="B961" s="28"/>
      <c r="C961" s="28"/>
      <c r="D961" s="28"/>
      <c r="E961" s="39"/>
      <c r="F961" s="28"/>
      <c r="G961" s="28"/>
      <c r="H961" s="28"/>
      <c r="I961" s="40"/>
      <c r="J961" s="56"/>
      <c r="K961" s="57"/>
      <c r="L961" s="58"/>
    </row>
    <row r="962" spans="2:12" ht="96.75" customHeight="1">
      <c r="B962" s="28"/>
      <c r="C962" s="28"/>
      <c r="D962" s="28"/>
      <c r="E962" s="39"/>
      <c r="F962" s="28"/>
      <c r="G962" s="28"/>
      <c r="H962" s="28"/>
      <c r="I962" s="40"/>
      <c r="J962" s="56"/>
      <c r="K962" s="57"/>
      <c r="L962" s="58"/>
    </row>
    <row r="963" spans="2:12" ht="96.75" customHeight="1">
      <c r="B963" s="28"/>
      <c r="C963" s="28"/>
      <c r="D963" s="28"/>
      <c r="E963" s="39"/>
      <c r="F963" s="28"/>
      <c r="G963" s="28"/>
      <c r="H963" s="28"/>
      <c r="I963" s="40"/>
      <c r="J963" s="56"/>
      <c r="K963" s="57"/>
      <c r="L963" s="58"/>
    </row>
    <row r="964" spans="2:12" ht="96.75" customHeight="1">
      <c r="B964" s="28"/>
      <c r="C964" s="28"/>
      <c r="D964" s="28"/>
      <c r="E964" s="39"/>
      <c r="F964" s="28"/>
      <c r="G964" s="28"/>
      <c r="H964" s="28"/>
      <c r="I964" s="40"/>
      <c r="J964" s="56"/>
      <c r="K964" s="57"/>
      <c r="L964" s="58"/>
    </row>
    <row r="965" spans="2:12" ht="96.75" customHeight="1">
      <c r="B965" s="28"/>
      <c r="C965" s="28"/>
      <c r="D965" s="28"/>
      <c r="E965" s="39"/>
      <c r="F965" s="28"/>
      <c r="G965" s="28"/>
      <c r="H965" s="28"/>
      <c r="I965" s="40"/>
      <c r="J965" s="56"/>
      <c r="K965" s="57"/>
      <c r="L965" s="58"/>
    </row>
    <row r="966" spans="2:12" ht="96.75" customHeight="1">
      <c r="B966" s="28"/>
      <c r="C966" s="28"/>
      <c r="D966" s="28"/>
      <c r="E966" s="39"/>
      <c r="F966" s="28"/>
      <c r="G966" s="28"/>
      <c r="H966" s="28"/>
      <c r="I966" s="40"/>
      <c r="J966" s="56"/>
      <c r="K966" s="57"/>
      <c r="L966" s="58"/>
    </row>
    <row r="967" spans="2:12" ht="96.75" customHeight="1">
      <c r="B967" s="28"/>
      <c r="C967" s="28"/>
      <c r="D967" s="28"/>
      <c r="E967" s="39"/>
      <c r="F967" s="28"/>
      <c r="G967" s="28"/>
      <c r="H967" s="28"/>
      <c r="I967" s="40"/>
      <c r="J967" s="56"/>
      <c r="K967" s="57"/>
      <c r="L967" s="58"/>
    </row>
    <row r="968" spans="2:12" ht="96.75" customHeight="1">
      <c r="B968" s="28"/>
      <c r="C968" s="28"/>
      <c r="D968" s="28"/>
      <c r="E968" s="39"/>
      <c r="F968" s="28"/>
      <c r="G968" s="28"/>
      <c r="H968" s="28"/>
      <c r="I968" s="40"/>
      <c r="J968" s="56"/>
      <c r="K968" s="57"/>
      <c r="L968" s="58"/>
    </row>
    <row r="969" spans="2:12" ht="96.75" customHeight="1">
      <c r="B969" s="28"/>
      <c r="C969" s="28"/>
      <c r="D969" s="28"/>
      <c r="E969" s="39"/>
      <c r="F969" s="28"/>
      <c r="G969" s="28"/>
      <c r="H969" s="28"/>
      <c r="I969" s="40"/>
      <c r="J969" s="56"/>
      <c r="K969" s="57"/>
      <c r="L969" s="58"/>
    </row>
    <row r="970" spans="2:12" ht="96.75" customHeight="1">
      <c r="B970" s="28"/>
      <c r="C970" s="28"/>
      <c r="D970" s="28"/>
      <c r="E970" s="39"/>
      <c r="F970" s="28"/>
      <c r="G970" s="28"/>
      <c r="H970" s="28"/>
      <c r="I970" s="40"/>
      <c r="J970" s="56"/>
      <c r="K970" s="57"/>
      <c r="L970" s="58"/>
    </row>
    <row r="971" spans="2:12" ht="96.75" customHeight="1">
      <c r="B971" s="28"/>
      <c r="C971" s="28"/>
      <c r="D971" s="28"/>
      <c r="E971" s="39"/>
      <c r="F971" s="28"/>
      <c r="G971" s="28"/>
      <c r="H971" s="28"/>
      <c r="I971" s="40"/>
      <c r="J971" s="56"/>
      <c r="K971" s="57"/>
      <c r="L971" s="58"/>
    </row>
    <row r="972" spans="2:12" ht="96.75" customHeight="1">
      <c r="B972" s="28"/>
      <c r="C972" s="28"/>
      <c r="D972" s="28"/>
      <c r="E972" s="39"/>
      <c r="F972" s="28"/>
      <c r="G972" s="28"/>
      <c r="H972" s="28"/>
      <c r="I972" s="40"/>
      <c r="J972" s="56"/>
      <c r="K972" s="57"/>
      <c r="L972" s="58"/>
    </row>
    <row r="973" spans="2:12" ht="96.75" customHeight="1">
      <c r="B973" s="28"/>
      <c r="C973" s="28"/>
      <c r="D973" s="28"/>
      <c r="E973" s="39"/>
      <c r="F973" s="28"/>
      <c r="G973" s="28"/>
      <c r="H973" s="28"/>
      <c r="I973" s="40"/>
      <c r="J973" s="56"/>
      <c r="K973" s="57"/>
      <c r="L973" s="58"/>
    </row>
    <row r="974" spans="2:12" ht="96.75" customHeight="1">
      <c r="B974" s="28"/>
      <c r="C974" s="28"/>
      <c r="D974" s="28"/>
      <c r="E974" s="39"/>
      <c r="F974" s="28"/>
      <c r="G974" s="28"/>
      <c r="H974" s="28"/>
      <c r="I974" s="40"/>
      <c r="J974" s="56"/>
      <c r="K974" s="57"/>
      <c r="L974" s="58"/>
    </row>
    <row r="975" spans="2:12" ht="96.75" customHeight="1">
      <c r="B975" s="28"/>
      <c r="C975" s="28"/>
      <c r="D975" s="28"/>
      <c r="E975" s="39"/>
      <c r="F975" s="28"/>
      <c r="G975" s="28"/>
      <c r="H975" s="28"/>
      <c r="I975" s="40"/>
      <c r="J975" s="56"/>
      <c r="K975" s="57"/>
      <c r="L975" s="58"/>
    </row>
    <row r="976" spans="2:12" ht="96.75" customHeight="1">
      <c r="B976" s="28"/>
      <c r="C976" s="28"/>
      <c r="D976" s="28"/>
      <c r="E976" s="39"/>
      <c r="F976" s="28"/>
      <c r="G976" s="28"/>
      <c r="H976" s="28"/>
      <c r="I976" s="40"/>
      <c r="J976" s="56"/>
      <c r="K976" s="57"/>
      <c r="L976" s="58"/>
    </row>
    <row r="977" spans="2:12" ht="96.75" customHeight="1">
      <c r="B977" s="28"/>
      <c r="C977" s="28"/>
      <c r="D977" s="28"/>
      <c r="E977" s="39"/>
      <c r="F977" s="28"/>
      <c r="G977" s="28"/>
      <c r="H977" s="28"/>
      <c r="I977" s="40"/>
      <c r="J977" s="56"/>
      <c r="K977" s="57"/>
      <c r="L977" s="58"/>
    </row>
    <row r="978" spans="2:12" ht="96.75" customHeight="1">
      <c r="B978" s="28"/>
      <c r="C978" s="28"/>
      <c r="D978" s="28"/>
      <c r="E978" s="39"/>
      <c r="F978" s="28"/>
      <c r="G978" s="28"/>
      <c r="H978" s="28"/>
      <c r="I978" s="40"/>
      <c r="J978" s="56"/>
      <c r="K978" s="57"/>
      <c r="L978" s="58"/>
    </row>
    <row r="979" spans="2:12" ht="96.75" customHeight="1">
      <c r="B979" s="28"/>
      <c r="C979" s="28"/>
      <c r="D979" s="28"/>
      <c r="E979" s="39"/>
      <c r="F979" s="28"/>
      <c r="G979" s="28"/>
      <c r="H979" s="28"/>
      <c r="I979" s="40"/>
      <c r="J979" s="56"/>
      <c r="K979" s="57"/>
      <c r="L979" s="58"/>
    </row>
    <row r="980" spans="2:12" ht="96.75" customHeight="1">
      <c r="B980" s="28"/>
      <c r="C980" s="28"/>
      <c r="D980" s="28"/>
      <c r="E980" s="39"/>
      <c r="F980" s="28"/>
      <c r="G980" s="28"/>
      <c r="H980" s="28"/>
      <c r="I980" s="40"/>
      <c r="J980" s="56"/>
      <c r="K980" s="57"/>
      <c r="L980" s="58"/>
    </row>
    <row r="981" spans="2:12" ht="96.75" customHeight="1">
      <c r="B981" s="28"/>
      <c r="C981" s="28"/>
      <c r="D981" s="28"/>
      <c r="E981" s="39"/>
      <c r="F981" s="28"/>
      <c r="G981" s="28"/>
      <c r="H981" s="28"/>
      <c r="I981" s="40"/>
      <c r="J981" s="56"/>
      <c r="K981" s="57"/>
      <c r="L981" s="58"/>
    </row>
    <row r="982" spans="2:12" ht="96.75" customHeight="1">
      <c r="B982" s="28"/>
      <c r="C982" s="28"/>
      <c r="D982" s="28"/>
      <c r="E982" s="39"/>
      <c r="F982" s="28"/>
      <c r="G982" s="28"/>
      <c r="H982" s="28"/>
      <c r="I982" s="40"/>
      <c r="J982" s="56"/>
      <c r="K982" s="57"/>
      <c r="L982" s="58"/>
    </row>
    <row r="983" spans="2:12" ht="96.75" customHeight="1">
      <c r="B983" s="28"/>
      <c r="C983" s="28"/>
      <c r="D983" s="28"/>
      <c r="E983" s="39"/>
      <c r="F983" s="28"/>
      <c r="G983" s="28"/>
      <c r="H983" s="28"/>
      <c r="I983" s="40"/>
      <c r="J983" s="56"/>
      <c r="K983" s="57"/>
      <c r="L983" s="58"/>
    </row>
    <row r="984" spans="2:12" ht="96.75" customHeight="1">
      <c r="B984" s="28"/>
      <c r="C984" s="28"/>
      <c r="D984" s="28"/>
      <c r="E984" s="39"/>
      <c r="F984" s="28"/>
      <c r="G984" s="28"/>
      <c r="H984" s="28"/>
      <c r="I984" s="40"/>
      <c r="J984" s="56"/>
      <c r="K984" s="57"/>
      <c r="L984" s="58"/>
    </row>
    <row r="985" spans="2:12" ht="96.75" customHeight="1">
      <c r="B985" s="28"/>
      <c r="C985" s="28"/>
      <c r="D985" s="28"/>
      <c r="E985" s="39"/>
      <c r="F985" s="28"/>
      <c r="G985" s="28"/>
      <c r="H985" s="28"/>
      <c r="I985" s="40"/>
      <c r="J985" s="56"/>
      <c r="K985" s="57"/>
      <c r="L985" s="58"/>
    </row>
    <row r="986" spans="2:12" ht="96.75" customHeight="1">
      <c r="B986" s="28"/>
      <c r="C986" s="28"/>
      <c r="D986" s="28"/>
      <c r="E986" s="39"/>
      <c r="F986" s="28"/>
      <c r="G986" s="28"/>
      <c r="H986" s="28"/>
      <c r="I986" s="40"/>
      <c r="J986" s="56"/>
      <c r="K986" s="57"/>
      <c r="L986" s="58"/>
    </row>
    <row r="987" spans="2:12" ht="96.75" customHeight="1">
      <c r="B987" s="28"/>
      <c r="C987" s="28"/>
      <c r="D987" s="28"/>
      <c r="E987" s="39"/>
      <c r="F987" s="28"/>
      <c r="G987" s="28"/>
      <c r="H987" s="28"/>
      <c r="I987" s="40"/>
      <c r="J987" s="56"/>
      <c r="K987" s="57"/>
      <c r="L987" s="58"/>
    </row>
    <row r="988" spans="2:12" ht="96.75" customHeight="1">
      <c r="B988" s="28"/>
      <c r="C988" s="28"/>
      <c r="D988" s="28"/>
      <c r="E988" s="39"/>
      <c r="F988" s="28"/>
      <c r="G988" s="28"/>
      <c r="H988" s="28"/>
      <c r="I988" s="40"/>
      <c r="J988" s="56"/>
      <c r="K988" s="57"/>
      <c r="L988" s="58"/>
    </row>
    <row r="989" spans="2:12" ht="96.75" customHeight="1">
      <c r="B989" s="28"/>
      <c r="C989" s="28"/>
      <c r="D989" s="28"/>
      <c r="E989" s="39"/>
      <c r="F989" s="28"/>
      <c r="G989" s="28"/>
      <c r="H989" s="28"/>
      <c r="I989" s="40"/>
      <c r="J989" s="56"/>
      <c r="K989" s="57"/>
      <c r="L989" s="58"/>
    </row>
    <row r="990" spans="2:12" ht="96.75" customHeight="1">
      <c r="B990" s="28"/>
      <c r="C990" s="28"/>
      <c r="D990" s="28"/>
      <c r="E990" s="39"/>
      <c r="F990" s="28"/>
      <c r="G990" s="28"/>
      <c r="H990" s="28"/>
      <c r="I990" s="40"/>
      <c r="J990" s="56"/>
      <c r="K990" s="57"/>
      <c r="L990" s="58"/>
    </row>
    <row r="991" spans="2:12" ht="96.75" customHeight="1">
      <c r="B991" s="28"/>
      <c r="C991" s="28"/>
      <c r="D991" s="28"/>
      <c r="E991" s="39"/>
      <c r="F991" s="28"/>
      <c r="G991" s="28"/>
      <c r="H991" s="28"/>
      <c r="I991" s="40"/>
      <c r="J991" s="56"/>
      <c r="K991" s="57"/>
      <c r="L991" s="58"/>
    </row>
    <row r="992" spans="2:12" ht="96.75" customHeight="1">
      <c r="B992" s="28"/>
      <c r="C992" s="28"/>
      <c r="D992" s="28"/>
      <c r="E992" s="39"/>
      <c r="F992" s="28"/>
      <c r="G992" s="28"/>
      <c r="H992" s="28"/>
      <c r="I992" s="40"/>
      <c r="J992" s="56"/>
      <c r="K992" s="57"/>
      <c r="L992" s="58"/>
    </row>
    <row r="993" spans="2:12" ht="96.75" customHeight="1">
      <c r="B993" s="28"/>
      <c r="C993" s="28"/>
      <c r="D993" s="28"/>
      <c r="E993" s="39"/>
      <c r="F993" s="28"/>
      <c r="G993" s="28"/>
      <c r="H993" s="28"/>
      <c r="I993" s="40"/>
      <c r="J993" s="56"/>
      <c r="K993" s="57"/>
      <c r="L993" s="58"/>
    </row>
    <row r="994" spans="2:12" ht="96.75" customHeight="1">
      <c r="B994" s="28"/>
      <c r="C994" s="28"/>
      <c r="D994" s="28"/>
      <c r="E994" s="39"/>
      <c r="F994" s="28"/>
      <c r="G994" s="28"/>
      <c r="H994" s="28"/>
      <c r="I994" s="40"/>
      <c r="J994" s="56"/>
      <c r="K994" s="57"/>
      <c r="L994" s="58"/>
    </row>
    <row r="995" spans="2:12" ht="96.75" customHeight="1">
      <c r="B995" s="28"/>
      <c r="C995" s="28"/>
      <c r="D995" s="28"/>
      <c r="E995" s="39"/>
      <c r="F995" s="28"/>
      <c r="G995" s="28"/>
      <c r="H995" s="28"/>
      <c r="I995" s="40"/>
      <c r="J995" s="56"/>
      <c r="K995" s="57"/>
      <c r="L995" s="58"/>
    </row>
    <row r="996" spans="2:12" ht="96.75" customHeight="1">
      <c r="B996" s="28"/>
      <c r="C996" s="28"/>
      <c r="D996" s="28"/>
      <c r="E996" s="39"/>
      <c r="F996" s="28"/>
      <c r="G996" s="28"/>
      <c r="H996" s="28"/>
      <c r="I996" s="40"/>
      <c r="J996" s="56"/>
      <c r="K996" s="57"/>
      <c r="L996" s="58"/>
    </row>
    <row r="997" spans="2:12" ht="96.75" customHeight="1">
      <c r="B997" s="28"/>
      <c r="C997" s="28"/>
      <c r="D997" s="28"/>
      <c r="E997" s="39"/>
      <c r="F997" s="28"/>
      <c r="G997" s="28"/>
      <c r="H997" s="28"/>
      <c r="I997" s="40"/>
      <c r="J997" s="56"/>
      <c r="K997" s="57"/>
      <c r="L997" s="58"/>
    </row>
    <row r="998" spans="2:12" ht="96.75" customHeight="1">
      <c r="B998" s="28"/>
      <c r="C998" s="28"/>
      <c r="D998" s="28"/>
      <c r="E998" s="39"/>
      <c r="F998" s="28"/>
      <c r="G998" s="28"/>
      <c r="H998" s="28"/>
      <c r="I998" s="40"/>
      <c r="J998" s="56"/>
      <c r="K998" s="57"/>
      <c r="L998" s="58"/>
    </row>
    <row r="999" spans="2:12" ht="96.75" customHeight="1">
      <c r="B999" s="28"/>
      <c r="C999" s="28"/>
      <c r="D999" s="28"/>
      <c r="E999" s="39"/>
      <c r="F999" s="28"/>
      <c r="G999" s="28"/>
      <c r="H999" s="28"/>
      <c r="I999" s="40"/>
      <c r="J999" s="56"/>
      <c r="K999" s="57"/>
      <c r="L999" s="58"/>
    </row>
    <row r="1000" spans="2:12" ht="96.75" customHeight="1">
      <c r="B1000" s="28"/>
      <c r="C1000" s="28"/>
      <c r="D1000" s="28"/>
      <c r="E1000" s="39"/>
      <c r="F1000" s="28"/>
      <c r="G1000" s="28"/>
      <c r="H1000" s="28"/>
      <c r="I1000" s="40"/>
      <c r="J1000" s="56"/>
      <c r="K1000" s="57"/>
      <c r="L1000" s="58"/>
    </row>
    <row r="1001" spans="2:12" ht="96.75" customHeight="1">
      <c r="B1001" s="28"/>
      <c r="C1001" s="28"/>
      <c r="D1001" s="28"/>
      <c r="E1001" s="39"/>
      <c r="F1001" s="28"/>
      <c r="G1001" s="28"/>
      <c r="H1001" s="28"/>
      <c r="I1001" s="40"/>
      <c r="J1001" s="56"/>
      <c r="K1001" s="57"/>
      <c r="L1001" s="58"/>
    </row>
    <row r="1002" spans="2:12" ht="96.75" customHeight="1">
      <c r="B1002" s="28"/>
      <c r="C1002" s="28"/>
      <c r="D1002" s="28"/>
      <c r="E1002" s="39"/>
      <c r="F1002" s="28"/>
      <c r="G1002" s="28"/>
      <c r="H1002" s="28"/>
      <c r="I1002" s="40"/>
      <c r="J1002" s="56"/>
      <c r="K1002" s="57"/>
      <c r="L1002" s="58"/>
    </row>
    <row r="1003" spans="2:12" ht="96.75" customHeight="1">
      <c r="B1003" s="28"/>
      <c r="C1003" s="28"/>
      <c r="D1003" s="28"/>
      <c r="E1003" s="39"/>
      <c r="F1003" s="28"/>
      <c r="G1003" s="28"/>
      <c r="H1003" s="28"/>
      <c r="I1003" s="40"/>
      <c r="J1003" s="56"/>
      <c r="K1003" s="57"/>
      <c r="L1003" s="58"/>
    </row>
    <row r="1004" spans="2:12" ht="96.75" customHeight="1">
      <c r="B1004" s="28"/>
      <c r="C1004" s="28"/>
      <c r="D1004" s="28"/>
      <c r="E1004" s="39"/>
      <c r="F1004" s="28"/>
      <c r="G1004" s="28"/>
      <c r="H1004" s="28"/>
      <c r="I1004" s="40"/>
      <c r="J1004" s="56"/>
      <c r="K1004" s="57"/>
      <c r="L1004" s="58"/>
    </row>
    <row r="1005" spans="2:12" ht="96.75" customHeight="1">
      <c r="B1005" s="28"/>
      <c r="C1005" s="28"/>
      <c r="D1005" s="28"/>
      <c r="E1005" s="39"/>
      <c r="F1005" s="28"/>
      <c r="G1005" s="28"/>
      <c r="H1005" s="28"/>
      <c r="I1005" s="40"/>
      <c r="J1005" s="56"/>
      <c r="K1005" s="57"/>
      <c r="L1005" s="58"/>
    </row>
    <row r="1006" spans="2:12" ht="96.75" customHeight="1">
      <c r="B1006" s="28"/>
      <c r="C1006" s="28"/>
      <c r="D1006" s="28"/>
      <c r="E1006" s="39"/>
      <c r="F1006" s="28"/>
      <c r="G1006" s="28"/>
      <c r="H1006" s="28"/>
      <c r="I1006" s="40"/>
      <c r="J1006" s="56"/>
      <c r="K1006" s="57"/>
      <c r="L1006" s="58"/>
    </row>
    <row r="1007" spans="2:12" ht="96.75" customHeight="1">
      <c r="B1007" s="28"/>
      <c r="C1007" s="28"/>
      <c r="D1007" s="28"/>
      <c r="E1007" s="39"/>
      <c r="F1007" s="28"/>
      <c r="G1007" s="28"/>
      <c r="H1007" s="28"/>
      <c r="I1007" s="40"/>
      <c r="J1007" s="56"/>
      <c r="K1007" s="57"/>
      <c r="L1007" s="58"/>
    </row>
    <row r="1008" spans="2:12" ht="96.75" customHeight="1">
      <c r="B1008" s="28"/>
      <c r="C1008" s="28"/>
      <c r="D1008" s="28"/>
      <c r="E1008" s="39"/>
      <c r="F1008" s="28"/>
      <c r="G1008" s="28"/>
      <c r="H1008" s="28"/>
      <c r="I1008" s="40"/>
      <c r="J1008" s="56"/>
      <c r="K1008" s="57"/>
      <c r="L1008" s="58"/>
    </row>
    <row r="1009" spans="2:12" ht="96.75" customHeight="1">
      <c r="B1009" s="28"/>
      <c r="C1009" s="28"/>
      <c r="D1009" s="28"/>
      <c r="E1009" s="39"/>
      <c r="F1009" s="28"/>
      <c r="G1009" s="28"/>
      <c r="H1009" s="28"/>
      <c r="I1009" s="40"/>
      <c r="J1009" s="56"/>
      <c r="K1009" s="57"/>
      <c r="L1009" s="58"/>
    </row>
    <row r="1010" spans="2:12" ht="96.75" customHeight="1">
      <c r="B1010" s="28"/>
      <c r="C1010" s="28"/>
      <c r="D1010" s="28"/>
      <c r="E1010" s="39"/>
      <c r="F1010" s="28"/>
      <c r="G1010" s="28"/>
      <c r="H1010" s="28"/>
      <c r="I1010" s="40"/>
      <c r="J1010" s="56"/>
      <c r="K1010" s="57"/>
      <c r="L1010" s="58"/>
    </row>
    <row r="1011" spans="2:12" ht="96.75" customHeight="1">
      <c r="B1011" s="28"/>
      <c r="C1011" s="28"/>
      <c r="D1011" s="28"/>
      <c r="E1011" s="39"/>
      <c r="F1011" s="28"/>
      <c r="G1011" s="28"/>
      <c r="H1011" s="28"/>
      <c r="I1011" s="40"/>
      <c r="J1011" s="56"/>
      <c r="K1011" s="57"/>
      <c r="L1011" s="58"/>
    </row>
    <row r="1012" spans="2:12" ht="96.75" customHeight="1">
      <c r="B1012" s="28"/>
      <c r="C1012" s="28"/>
      <c r="D1012" s="28"/>
      <c r="E1012" s="39"/>
      <c r="F1012" s="28"/>
      <c r="G1012" s="28"/>
      <c r="H1012" s="28"/>
      <c r="I1012" s="40"/>
      <c r="J1012" s="56"/>
      <c r="K1012" s="57"/>
      <c r="L1012" s="58"/>
    </row>
    <row r="1013" spans="2:12" ht="96.75" customHeight="1">
      <c r="B1013" s="28"/>
      <c r="C1013" s="28"/>
      <c r="D1013" s="28"/>
      <c r="E1013" s="39"/>
      <c r="F1013" s="28"/>
      <c r="G1013" s="28"/>
      <c r="H1013" s="28"/>
      <c r="I1013" s="40"/>
      <c r="J1013" s="56"/>
      <c r="K1013" s="57"/>
      <c r="L1013" s="58"/>
    </row>
    <row r="1014" spans="2:12" ht="96.75" customHeight="1">
      <c r="B1014" s="28"/>
      <c r="C1014" s="28"/>
      <c r="D1014" s="28"/>
      <c r="E1014" s="39"/>
      <c r="F1014" s="28"/>
      <c r="G1014" s="28"/>
      <c r="H1014" s="28"/>
      <c r="I1014" s="40"/>
      <c r="J1014" s="56"/>
      <c r="K1014" s="57"/>
      <c r="L1014" s="58"/>
    </row>
    <row r="1015" spans="2:12" ht="96.75" customHeight="1">
      <c r="B1015" s="28"/>
      <c r="C1015" s="28"/>
      <c r="D1015" s="28"/>
      <c r="E1015" s="39"/>
      <c r="F1015" s="28"/>
      <c r="G1015" s="28"/>
      <c r="H1015" s="28"/>
      <c r="I1015" s="40"/>
      <c r="J1015" s="56"/>
      <c r="K1015" s="57"/>
      <c r="L1015" s="58"/>
    </row>
    <row r="1016" spans="2:12" ht="96.75" customHeight="1">
      <c r="B1016" s="28"/>
      <c r="C1016" s="28"/>
      <c r="D1016" s="28"/>
      <c r="E1016" s="39"/>
      <c r="F1016" s="28"/>
      <c r="G1016" s="28"/>
      <c r="H1016" s="28"/>
      <c r="I1016" s="40"/>
      <c r="J1016" s="56"/>
      <c r="K1016" s="57"/>
      <c r="L1016" s="58"/>
    </row>
    <row r="1017" spans="2:12" ht="96.75" customHeight="1">
      <c r="B1017" s="28"/>
      <c r="C1017" s="28"/>
      <c r="D1017" s="28"/>
      <c r="E1017" s="39"/>
      <c r="F1017" s="28"/>
      <c r="G1017" s="28"/>
      <c r="H1017" s="28"/>
      <c r="I1017" s="40"/>
      <c r="J1017" s="56"/>
      <c r="K1017" s="57"/>
      <c r="L1017" s="58"/>
    </row>
    <row r="1018" spans="2:12" ht="96.75" customHeight="1">
      <c r="B1018" s="28"/>
      <c r="C1018" s="28"/>
      <c r="D1018" s="28"/>
      <c r="E1018" s="39"/>
      <c r="F1018" s="28"/>
      <c r="G1018" s="28"/>
      <c r="H1018" s="28"/>
      <c r="I1018" s="40"/>
      <c r="J1018" s="56"/>
      <c r="K1018" s="57"/>
      <c r="L1018" s="58"/>
    </row>
    <row r="1019" spans="2:12" ht="96.75" customHeight="1">
      <c r="B1019" s="28"/>
      <c r="C1019" s="28"/>
      <c r="D1019" s="28"/>
      <c r="E1019" s="39"/>
      <c r="F1019" s="28"/>
      <c r="G1019" s="28"/>
      <c r="H1019" s="28"/>
      <c r="I1019" s="40"/>
      <c r="J1019" s="56"/>
      <c r="K1019" s="57"/>
      <c r="L1019" s="58"/>
    </row>
    <row r="1020" spans="2:12" ht="96.75" customHeight="1">
      <c r="B1020" s="28"/>
      <c r="C1020" s="28"/>
      <c r="D1020" s="28"/>
      <c r="E1020" s="39"/>
      <c r="F1020" s="28"/>
      <c r="G1020" s="28"/>
      <c r="H1020" s="28"/>
      <c r="I1020" s="40"/>
      <c r="J1020" s="56"/>
      <c r="K1020" s="57"/>
      <c r="L1020" s="58"/>
    </row>
    <row r="1021" spans="2:12" ht="96.75" customHeight="1">
      <c r="B1021" s="28"/>
      <c r="C1021" s="28"/>
      <c r="D1021" s="28"/>
      <c r="E1021" s="39"/>
      <c r="F1021" s="28"/>
      <c r="G1021" s="28"/>
      <c r="H1021" s="28"/>
      <c r="I1021" s="40"/>
      <c r="J1021" s="56"/>
      <c r="K1021" s="57"/>
      <c r="L1021" s="58"/>
    </row>
    <row r="1022" spans="2:12" ht="96.75" customHeight="1">
      <c r="B1022" s="28"/>
      <c r="C1022" s="28"/>
      <c r="D1022" s="28"/>
      <c r="E1022" s="39"/>
      <c r="F1022" s="28"/>
      <c r="G1022" s="28"/>
      <c r="H1022" s="28"/>
      <c r="I1022" s="40"/>
      <c r="J1022" s="56"/>
      <c r="K1022" s="57"/>
      <c r="L1022" s="58"/>
    </row>
    <row r="1023" spans="2:12" ht="96.75" customHeight="1">
      <c r="B1023" s="28"/>
      <c r="C1023" s="28"/>
      <c r="D1023" s="28"/>
      <c r="E1023" s="39"/>
      <c r="F1023" s="28"/>
      <c r="G1023" s="28"/>
      <c r="H1023" s="28"/>
      <c r="I1023" s="40"/>
      <c r="J1023" s="56"/>
      <c r="K1023" s="57"/>
      <c r="L1023" s="58"/>
    </row>
    <row r="1024" spans="2:12" ht="96.75" customHeight="1">
      <c r="B1024" s="28"/>
      <c r="C1024" s="28"/>
      <c r="D1024" s="28"/>
      <c r="E1024" s="39"/>
      <c r="F1024" s="28"/>
      <c r="G1024" s="28"/>
      <c r="H1024" s="28"/>
      <c r="I1024" s="40"/>
      <c r="J1024" s="56"/>
      <c r="K1024" s="57"/>
      <c r="L1024" s="58"/>
    </row>
    <row r="1025" spans="2:12" ht="96.75" customHeight="1">
      <c r="B1025" s="28"/>
      <c r="C1025" s="28"/>
      <c r="D1025" s="28"/>
      <c r="E1025" s="39"/>
      <c r="F1025" s="28"/>
      <c r="G1025" s="28"/>
      <c r="H1025" s="28"/>
      <c r="I1025" s="40"/>
      <c r="J1025" s="56"/>
      <c r="K1025" s="57"/>
      <c r="L1025" s="58"/>
    </row>
    <row r="1026" spans="2:12" ht="96.75" customHeight="1">
      <c r="B1026" s="28"/>
      <c r="C1026" s="28"/>
      <c r="D1026" s="28"/>
      <c r="E1026" s="39"/>
      <c r="F1026" s="28"/>
      <c r="G1026" s="28"/>
      <c r="H1026" s="28"/>
      <c r="I1026" s="40"/>
      <c r="J1026" s="56"/>
      <c r="K1026" s="57"/>
      <c r="L1026" s="58"/>
    </row>
    <row r="1027" spans="2:12" ht="96.75" customHeight="1">
      <c r="B1027" s="28"/>
      <c r="C1027" s="28"/>
      <c r="D1027" s="28"/>
      <c r="E1027" s="39"/>
      <c r="F1027" s="28"/>
      <c r="G1027" s="28"/>
      <c r="H1027" s="28"/>
      <c r="I1027" s="40"/>
      <c r="J1027" s="56"/>
      <c r="K1027" s="57"/>
      <c r="L1027" s="58"/>
    </row>
    <row r="1028" spans="2:12" ht="96.75" customHeight="1">
      <c r="B1028" s="28"/>
      <c r="C1028" s="28"/>
      <c r="D1028" s="28"/>
      <c r="E1028" s="39"/>
      <c r="F1028" s="28"/>
      <c r="G1028" s="28"/>
      <c r="H1028" s="28"/>
      <c r="I1028" s="40"/>
      <c r="J1028" s="56"/>
      <c r="K1028" s="57"/>
      <c r="L1028" s="58"/>
    </row>
    <row r="1029" spans="2:12" ht="96.75" customHeight="1">
      <c r="B1029" s="28"/>
      <c r="C1029" s="28"/>
      <c r="D1029" s="28"/>
      <c r="E1029" s="39"/>
      <c r="F1029" s="28"/>
      <c r="G1029" s="28"/>
      <c r="H1029" s="28"/>
      <c r="I1029" s="40"/>
      <c r="J1029" s="56"/>
      <c r="K1029" s="57"/>
      <c r="L1029" s="58"/>
    </row>
    <row r="1030" spans="2:12" ht="96.75" customHeight="1">
      <c r="B1030" s="28"/>
      <c r="C1030" s="28"/>
      <c r="D1030" s="28"/>
      <c r="E1030" s="39"/>
      <c r="F1030" s="28"/>
      <c r="G1030" s="28"/>
      <c r="H1030" s="28"/>
      <c r="I1030" s="40"/>
      <c r="J1030" s="56"/>
      <c r="K1030" s="57"/>
      <c r="L1030" s="58"/>
    </row>
    <row r="1031" spans="2:12" ht="96.75" customHeight="1">
      <c r="B1031" s="28"/>
      <c r="C1031" s="28"/>
      <c r="D1031" s="28"/>
      <c r="E1031" s="39"/>
      <c r="F1031" s="28"/>
      <c r="G1031" s="28"/>
      <c r="H1031" s="28"/>
      <c r="I1031" s="40"/>
      <c r="J1031" s="56"/>
      <c r="K1031" s="57"/>
      <c r="L1031" s="58"/>
    </row>
    <row r="1032" spans="2:12" ht="96.75" customHeight="1">
      <c r="B1032" s="28"/>
      <c r="C1032" s="28"/>
      <c r="D1032" s="28"/>
      <c r="E1032" s="39"/>
      <c r="F1032" s="28"/>
      <c r="G1032" s="28"/>
      <c r="H1032" s="28"/>
      <c r="I1032" s="40"/>
      <c r="J1032" s="56"/>
      <c r="K1032" s="57"/>
      <c r="L1032" s="58"/>
    </row>
    <row r="1033" spans="2:12" ht="96.75" customHeight="1">
      <c r="B1033" s="28"/>
      <c r="C1033" s="28"/>
      <c r="D1033" s="28"/>
      <c r="E1033" s="39"/>
      <c r="F1033" s="28"/>
      <c r="G1033" s="28"/>
      <c r="H1033" s="28"/>
      <c r="I1033" s="40"/>
      <c r="J1033" s="56"/>
      <c r="K1033" s="57"/>
      <c r="L1033" s="58"/>
    </row>
    <row r="1034" spans="2:12" ht="96.75" customHeight="1">
      <c r="B1034" s="28"/>
      <c r="C1034" s="28"/>
      <c r="D1034" s="28"/>
      <c r="E1034" s="39"/>
      <c r="F1034" s="28"/>
      <c r="G1034" s="28"/>
      <c r="H1034" s="28"/>
      <c r="I1034" s="40"/>
      <c r="J1034" s="56"/>
      <c r="K1034" s="57"/>
      <c r="L1034" s="58"/>
    </row>
    <row r="1035" spans="2:12" ht="96.75" customHeight="1">
      <c r="B1035" s="28"/>
      <c r="C1035" s="28"/>
      <c r="D1035" s="28"/>
      <c r="E1035" s="39"/>
      <c r="F1035" s="28"/>
      <c r="G1035" s="28"/>
      <c r="H1035" s="28"/>
      <c r="I1035" s="40"/>
      <c r="J1035" s="56"/>
      <c r="K1035" s="57"/>
      <c r="L1035" s="58"/>
    </row>
    <row r="1036" spans="2:12" ht="96.75" customHeight="1">
      <c r="B1036" s="28"/>
      <c r="C1036" s="28"/>
      <c r="D1036" s="28"/>
      <c r="E1036" s="39"/>
      <c r="F1036" s="28"/>
      <c r="G1036" s="28"/>
      <c r="H1036" s="28"/>
      <c r="I1036" s="40"/>
      <c r="J1036" s="56"/>
      <c r="K1036" s="57"/>
      <c r="L1036" s="58"/>
    </row>
    <row r="1037" spans="2:12" ht="96.75" customHeight="1">
      <c r="B1037" s="28"/>
      <c r="C1037" s="28"/>
      <c r="D1037" s="28"/>
      <c r="E1037" s="39"/>
      <c r="F1037" s="28"/>
      <c r="G1037" s="28"/>
      <c r="H1037" s="28"/>
      <c r="I1037" s="40"/>
      <c r="J1037" s="56"/>
      <c r="K1037" s="57"/>
      <c r="L1037" s="58"/>
    </row>
    <row r="1038" spans="2:12" ht="96.75" customHeight="1">
      <c r="B1038" s="28"/>
      <c r="C1038" s="28"/>
      <c r="D1038" s="28"/>
      <c r="E1038" s="39"/>
      <c r="F1038" s="28"/>
      <c r="G1038" s="28"/>
      <c r="H1038" s="28"/>
      <c r="I1038" s="40"/>
      <c r="J1038" s="56"/>
      <c r="K1038" s="57"/>
      <c r="L1038" s="58"/>
    </row>
    <row r="1039" spans="2:12" ht="96.75" customHeight="1">
      <c r="B1039" s="28"/>
      <c r="C1039" s="28"/>
      <c r="D1039" s="28"/>
      <c r="E1039" s="39"/>
      <c r="F1039" s="28"/>
      <c r="G1039" s="28"/>
      <c r="H1039" s="28"/>
      <c r="I1039" s="40"/>
      <c r="J1039" s="56"/>
      <c r="K1039" s="57"/>
      <c r="L1039" s="58"/>
    </row>
    <row r="1040" spans="2:12" ht="96.75" customHeight="1">
      <c r="B1040" s="28"/>
      <c r="C1040" s="28"/>
      <c r="D1040" s="28"/>
      <c r="E1040" s="39"/>
      <c r="F1040" s="28"/>
      <c r="G1040" s="28"/>
      <c r="H1040" s="28"/>
      <c r="I1040" s="40"/>
      <c r="J1040" s="56"/>
      <c r="K1040" s="57"/>
      <c r="L1040" s="58"/>
    </row>
    <row r="1041" spans="2:12" ht="96.75" customHeight="1">
      <c r="B1041" s="28"/>
      <c r="C1041" s="28"/>
      <c r="D1041" s="28"/>
      <c r="E1041" s="39"/>
      <c r="F1041" s="28"/>
      <c r="G1041" s="28"/>
      <c r="H1041" s="28"/>
      <c r="I1041" s="40"/>
      <c r="J1041" s="56"/>
      <c r="K1041" s="57"/>
      <c r="L1041" s="58"/>
    </row>
    <row r="1042" spans="2:12" ht="96.75" customHeight="1">
      <c r="B1042" s="28"/>
      <c r="C1042" s="28"/>
      <c r="D1042" s="28"/>
      <c r="E1042" s="39"/>
      <c r="F1042" s="28"/>
      <c r="G1042" s="28"/>
      <c r="H1042" s="28"/>
      <c r="I1042" s="40"/>
      <c r="J1042" s="56"/>
      <c r="K1042" s="57"/>
      <c r="L1042" s="58"/>
    </row>
    <row r="1043" spans="2:12" ht="96.75" customHeight="1">
      <c r="B1043" s="28"/>
      <c r="C1043" s="28"/>
      <c r="D1043" s="28"/>
      <c r="E1043" s="39"/>
      <c r="F1043" s="28"/>
      <c r="G1043" s="28"/>
      <c r="H1043" s="28"/>
      <c r="I1043" s="40"/>
      <c r="J1043" s="56"/>
      <c r="K1043" s="57"/>
      <c r="L1043" s="58"/>
    </row>
    <row r="1044" spans="2:12" ht="96.75" customHeight="1">
      <c r="B1044" s="28"/>
      <c r="C1044" s="28"/>
      <c r="D1044" s="28"/>
      <c r="E1044" s="39"/>
      <c r="F1044" s="28"/>
      <c r="G1044" s="28"/>
      <c r="H1044" s="28"/>
      <c r="I1044" s="40"/>
      <c r="J1044" s="56"/>
      <c r="K1044" s="57"/>
      <c r="L1044" s="58"/>
    </row>
    <row r="1045" spans="2:12" ht="96.75" customHeight="1">
      <c r="B1045" s="28"/>
      <c r="C1045" s="28"/>
      <c r="D1045" s="28"/>
      <c r="E1045" s="39"/>
      <c r="F1045" s="28"/>
      <c r="G1045" s="28"/>
      <c r="H1045" s="28"/>
      <c r="I1045" s="40"/>
      <c r="J1045" s="56"/>
      <c r="K1045" s="57"/>
      <c r="L1045" s="58"/>
    </row>
    <row r="1046" spans="2:12" ht="96.75" customHeight="1">
      <c r="B1046" s="28"/>
      <c r="C1046" s="28"/>
      <c r="D1046" s="28"/>
      <c r="E1046" s="39"/>
      <c r="F1046" s="28"/>
      <c r="G1046" s="28"/>
      <c r="H1046" s="28"/>
      <c r="I1046" s="40"/>
      <c r="J1046" s="56"/>
      <c r="K1046" s="57"/>
      <c r="L1046" s="58"/>
    </row>
    <row r="1047" spans="2:12" ht="96.75" customHeight="1">
      <c r="B1047" s="28"/>
      <c r="C1047" s="28"/>
      <c r="D1047" s="28"/>
      <c r="E1047" s="39"/>
      <c r="F1047" s="28"/>
      <c r="G1047" s="28"/>
      <c r="H1047" s="28"/>
      <c r="I1047" s="40"/>
      <c r="J1047" s="56"/>
      <c r="K1047" s="57"/>
      <c r="L1047" s="58"/>
    </row>
    <row r="1048" spans="2:12" ht="96.75" customHeight="1">
      <c r="B1048" s="28"/>
      <c r="C1048" s="28"/>
      <c r="D1048" s="28"/>
      <c r="E1048" s="39"/>
      <c r="F1048" s="28"/>
      <c r="G1048" s="28"/>
      <c r="H1048" s="28"/>
      <c r="I1048" s="40"/>
      <c r="J1048" s="56"/>
      <c r="K1048" s="57"/>
      <c r="L1048" s="58"/>
    </row>
    <row r="1049" spans="2:12" ht="96.75" customHeight="1">
      <c r="B1049" s="28"/>
      <c r="C1049" s="28"/>
      <c r="D1049" s="28"/>
      <c r="E1049" s="39"/>
      <c r="F1049" s="28"/>
      <c r="G1049" s="28"/>
      <c r="H1049" s="28"/>
      <c r="I1049" s="40"/>
      <c r="J1049" s="56"/>
      <c r="K1049" s="57"/>
      <c r="L1049" s="58"/>
    </row>
    <row r="1050" spans="2:12" ht="96.75" customHeight="1">
      <c r="B1050" s="28"/>
      <c r="C1050" s="28"/>
      <c r="D1050" s="28"/>
      <c r="E1050" s="39"/>
      <c r="F1050" s="28"/>
      <c r="G1050" s="28"/>
      <c r="H1050" s="28"/>
      <c r="I1050" s="40"/>
      <c r="J1050" s="56"/>
      <c r="K1050" s="57"/>
      <c r="L1050" s="58"/>
    </row>
    <row r="1051" spans="2:12" ht="96.75" customHeight="1">
      <c r="B1051" s="28"/>
      <c r="C1051" s="28"/>
      <c r="D1051" s="28"/>
      <c r="E1051" s="39"/>
      <c r="F1051" s="28"/>
      <c r="G1051" s="28"/>
      <c r="H1051" s="28"/>
      <c r="I1051" s="40"/>
      <c r="J1051" s="56"/>
      <c r="K1051" s="57"/>
      <c r="L1051" s="58"/>
    </row>
    <row r="1052" spans="2:12" ht="96.75" customHeight="1">
      <c r="B1052" s="28"/>
      <c r="C1052" s="28"/>
      <c r="D1052" s="28"/>
      <c r="E1052" s="39"/>
      <c r="F1052" s="28"/>
      <c r="G1052" s="28"/>
      <c r="H1052" s="28"/>
      <c r="I1052" s="40"/>
      <c r="J1052" s="56"/>
      <c r="K1052" s="57"/>
      <c r="L1052" s="58"/>
    </row>
    <row r="1053" spans="2:12" ht="96.75" customHeight="1">
      <c r="B1053" s="28"/>
      <c r="C1053" s="28"/>
      <c r="D1053" s="28"/>
      <c r="E1053" s="39"/>
      <c r="F1053" s="28"/>
      <c r="G1053" s="28"/>
      <c r="H1053" s="28"/>
      <c r="I1053" s="40"/>
      <c r="J1053" s="56"/>
      <c r="K1053" s="57"/>
      <c r="L1053" s="58"/>
    </row>
    <row r="1054" spans="2:12" ht="96.75" customHeight="1">
      <c r="B1054" s="28"/>
      <c r="C1054" s="28"/>
      <c r="D1054" s="28"/>
      <c r="E1054" s="39"/>
      <c r="F1054" s="28"/>
      <c r="G1054" s="28"/>
      <c r="H1054" s="28"/>
      <c r="I1054" s="40"/>
      <c r="J1054" s="56"/>
      <c r="K1054" s="57"/>
      <c r="L1054" s="58"/>
    </row>
    <row r="1055" spans="2:12" ht="96.75" customHeight="1">
      <c r="B1055" s="28"/>
      <c r="C1055" s="28"/>
      <c r="D1055" s="28"/>
      <c r="E1055" s="39"/>
      <c r="F1055" s="28"/>
      <c r="G1055" s="28"/>
      <c r="H1055" s="28"/>
      <c r="I1055" s="40"/>
      <c r="J1055" s="56"/>
      <c r="K1055" s="57"/>
      <c r="L1055" s="58"/>
    </row>
    <row r="1056" spans="2:12" ht="96.75" customHeight="1">
      <c r="B1056" s="28"/>
      <c r="C1056" s="28"/>
      <c r="D1056" s="28"/>
      <c r="E1056" s="39"/>
      <c r="F1056" s="28"/>
      <c r="G1056" s="28"/>
      <c r="H1056" s="28"/>
      <c r="I1056" s="40"/>
      <c r="J1056" s="56"/>
      <c r="K1056" s="57"/>
      <c r="L1056" s="58"/>
    </row>
    <row r="1057" spans="2:12" ht="96.75" customHeight="1">
      <c r="B1057" s="28"/>
      <c r="C1057" s="28"/>
      <c r="D1057" s="28"/>
      <c r="E1057" s="39"/>
      <c r="F1057" s="28"/>
      <c r="G1057" s="28"/>
      <c r="H1057" s="28"/>
      <c r="I1057" s="40"/>
      <c r="J1057" s="56"/>
      <c r="K1057" s="57"/>
      <c r="L1057" s="58"/>
    </row>
    <row r="1058" spans="2:12" ht="96.75" customHeight="1">
      <c r="B1058" s="28"/>
      <c r="C1058" s="28"/>
      <c r="D1058" s="28"/>
      <c r="E1058" s="39"/>
      <c r="F1058" s="28"/>
      <c r="G1058" s="28"/>
      <c r="H1058" s="28"/>
      <c r="I1058" s="40"/>
      <c r="J1058" s="56"/>
      <c r="K1058" s="57"/>
      <c r="L1058" s="58"/>
    </row>
  </sheetData>
  <mergeCells count="16">
    <mergeCell ref="A130:K130"/>
    <mergeCell ref="A132:K132"/>
    <mergeCell ref="A133:A142"/>
    <mergeCell ref="J143:L143"/>
    <mergeCell ref="A1:E7"/>
    <mergeCell ref="D15:I15"/>
    <mergeCell ref="D16:I16"/>
    <mergeCell ref="D17:I17"/>
    <mergeCell ref="I58:K58"/>
    <mergeCell ref="I59:K59"/>
    <mergeCell ref="I62:K62"/>
    <mergeCell ref="I63:K63"/>
    <mergeCell ref="I64:K64"/>
    <mergeCell ref="A66:L66"/>
    <mergeCell ref="A67:L67"/>
    <mergeCell ref="A129:K129"/>
  </mergeCells>
  <dataValidations count="3">
    <dataValidation type="list" allowBlank="1" showErrorMessage="1" sqref="F133:F142">
      <formula1>"Cái,Bộ,Sợi,Cụm,Que,Cây,Kg,Gram,Lít,Viên,Cuộn,Mét,Chai,Hộp,Cặp,Xô,Bịch,Mili mét,Mili lít"</formula1>
    </dataValidation>
    <dataValidation type="list" allowBlank="1" showErrorMessage="1" sqref="H133:H142 H144:H1058">
      <formula1>"0,2,5,10"</formula1>
    </dataValidation>
    <dataValidation type="list" allowBlank="1" showErrorMessage="1" sqref="G69:G119">
      <formula1>"mm,Cái,Bộ,Mét"</formula1>
    </dataValidation>
  </dataValidations>
  <printOptions horizontalCentered="1" gridLines="1"/>
  <pageMargins left="0" right="0" top="0.6" bottom="0.6" header="0" footer="0"/>
  <pageSetup paperSize="9" pageOrder="overThenDown" orientation="landscape" cellComments="atEnd"/>
  <rowBreaks count="10" manualBreakCount="10">
    <brk id="64" man="1"/>
    <brk id="112" man="1"/>
    <brk man="1"/>
    <brk id="129" man="1"/>
    <brk id="98" man="1"/>
    <brk id="132" man="1"/>
    <brk id="84" man="1"/>
    <brk id="70" man="1"/>
    <brk id="87" man="1"/>
    <brk id="107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'KHO TNJ'!$B$6:$B$1410</xm:f>
          </x14:formula1>
          <xm:sqref>D69:D100 D102:D104 D106:D119 C133:C142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3"/>
  <sheetViews>
    <sheetView showGridLines="0" workbookViewId="0">
      <selection sqref="A1:D7"/>
    </sheetView>
  </sheetViews>
  <sheetFormatPr defaultColWidth="12.5703125" defaultRowHeight="15.75" customHeight="1"/>
  <cols>
    <col min="1" max="1" width="11.42578125" customWidth="1"/>
    <col min="2" max="2" width="10.42578125" customWidth="1"/>
    <col min="3" max="3" width="32.85546875" customWidth="1"/>
    <col min="4" max="4" width="27.5703125" customWidth="1"/>
    <col min="5" max="5" width="15.140625" customWidth="1"/>
    <col min="6" max="6" width="16.5703125" customWidth="1"/>
    <col min="7" max="7" width="21" customWidth="1"/>
    <col min="8" max="8" width="16.28515625" customWidth="1"/>
    <col min="9" max="9" width="21.42578125" customWidth="1"/>
    <col min="10" max="10" width="19.42578125" customWidth="1"/>
    <col min="11" max="11" width="20.42578125" customWidth="1"/>
    <col min="12" max="12" width="21.140625" customWidth="1"/>
    <col min="13" max="13" width="28.42578125" customWidth="1"/>
    <col min="14" max="14" width="12.85546875" customWidth="1"/>
    <col min="15" max="16" width="21.140625" customWidth="1"/>
  </cols>
  <sheetData>
    <row r="1" spans="1:16">
      <c r="A1" s="266"/>
      <c r="B1" s="238"/>
      <c r="C1" s="238"/>
      <c r="D1" s="238"/>
      <c r="E1" s="1"/>
      <c r="F1" s="1"/>
      <c r="G1" s="1"/>
      <c r="H1" s="1"/>
      <c r="I1" s="1"/>
      <c r="J1" s="1"/>
      <c r="K1" s="1"/>
      <c r="L1" s="1"/>
      <c r="M1" s="166" t="s">
        <v>685</v>
      </c>
      <c r="N1" s="166" t="s">
        <v>686</v>
      </c>
      <c r="O1" s="166" t="s">
        <v>687</v>
      </c>
      <c r="P1" s="20"/>
    </row>
    <row r="2" spans="1:16">
      <c r="A2" s="238"/>
      <c r="B2" s="238"/>
      <c r="C2" s="238"/>
      <c r="D2" s="238"/>
      <c r="E2" s="1"/>
      <c r="F2" s="1"/>
      <c r="G2" s="1"/>
      <c r="H2" s="1"/>
      <c r="I2" s="1"/>
      <c r="J2" s="1"/>
      <c r="K2" s="1"/>
      <c r="L2" s="1"/>
      <c r="M2" s="166" t="s">
        <v>11</v>
      </c>
      <c r="N2" s="166" t="s">
        <v>688</v>
      </c>
      <c r="O2" s="167">
        <v>46309.673065393523</v>
      </c>
      <c r="P2" s="1"/>
    </row>
    <row r="3" spans="1:16">
      <c r="A3" s="238"/>
      <c r="B3" s="238"/>
      <c r="C3" s="238"/>
      <c r="D3" s="238"/>
      <c r="E3" s="1"/>
      <c r="F3" s="1"/>
      <c r="G3" s="1"/>
      <c r="H3" s="1"/>
      <c r="I3" s="1"/>
      <c r="J3" s="1"/>
      <c r="K3" s="1"/>
      <c r="L3" s="1"/>
      <c r="M3" s="166" t="s">
        <v>13</v>
      </c>
      <c r="N3" s="166" t="s">
        <v>689</v>
      </c>
      <c r="O3" s="167">
        <v>46309.592498773149</v>
      </c>
      <c r="P3" s="1"/>
    </row>
    <row r="4" spans="1:16">
      <c r="A4" s="238"/>
      <c r="B4" s="238"/>
      <c r="C4" s="238"/>
      <c r="D4" s="238"/>
      <c r="E4" s="1"/>
      <c r="F4" s="1"/>
      <c r="G4" s="1"/>
      <c r="H4" s="1"/>
      <c r="I4" s="1"/>
      <c r="J4" s="1"/>
      <c r="K4" s="1"/>
      <c r="L4" s="1"/>
      <c r="M4" s="166" t="s">
        <v>14</v>
      </c>
      <c r="N4" s="166" t="s">
        <v>689</v>
      </c>
      <c r="O4" s="167">
        <v>46310.382358692128</v>
      </c>
      <c r="P4" s="1"/>
    </row>
    <row r="5" spans="1:16">
      <c r="A5" s="238"/>
      <c r="B5" s="238"/>
      <c r="C5" s="238"/>
      <c r="D5" s="238"/>
      <c r="E5" s="1"/>
      <c r="F5" s="1"/>
      <c r="G5" s="1"/>
      <c r="H5" s="1"/>
      <c r="I5" s="1"/>
      <c r="J5" s="1"/>
      <c r="K5" s="1"/>
      <c r="L5" s="1"/>
      <c r="M5" s="166" t="s">
        <v>690</v>
      </c>
      <c r="N5" s="166" t="s">
        <v>689</v>
      </c>
      <c r="O5" s="167">
        <v>46308.673436701385</v>
      </c>
      <c r="P5" s="1"/>
    </row>
    <row r="6" spans="1:16">
      <c r="A6" s="238"/>
      <c r="B6" s="238"/>
      <c r="C6" s="238"/>
      <c r="D6" s="238"/>
      <c r="E6" s="1"/>
      <c r="F6" s="1"/>
      <c r="G6" s="1"/>
      <c r="H6" s="1"/>
      <c r="I6" s="1"/>
      <c r="J6" s="1"/>
      <c r="K6" s="1"/>
      <c r="L6" s="1"/>
      <c r="M6" s="166" t="s">
        <v>16</v>
      </c>
      <c r="N6" s="166" t="s">
        <v>689</v>
      </c>
      <c r="O6" s="167">
        <v>46310.405566006943</v>
      </c>
      <c r="P6" s="1"/>
    </row>
    <row r="7" spans="1:16">
      <c r="A7" s="238"/>
      <c r="B7" s="238"/>
      <c r="C7" s="238"/>
      <c r="D7" s="238"/>
      <c r="E7" s="1"/>
      <c r="F7" s="1"/>
      <c r="G7" s="1"/>
      <c r="H7" s="1"/>
      <c r="I7" s="1"/>
      <c r="J7" s="1"/>
      <c r="K7" s="1"/>
      <c r="L7" s="1"/>
      <c r="M7" s="166" t="s">
        <v>17</v>
      </c>
      <c r="N7" s="166" t="s">
        <v>689</v>
      </c>
      <c r="O7" s="167">
        <v>46310.408888055557</v>
      </c>
      <c r="P7" s="1"/>
    </row>
    <row r="8" spans="1:16" ht="26.25">
      <c r="A8" s="5" t="s">
        <v>0</v>
      </c>
      <c r="B8" s="5"/>
      <c r="C8" s="5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30">
      <c r="A11" s="1"/>
      <c r="B11" s="1"/>
      <c r="C11" s="1"/>
      <c r="D11" s="15"/>
      <c r="E11" s="15"/>
      <c r="F11" s="15"/>
      <c r="G11" s="15"/>
      <c r="H11" s="15"/>
      <c r="I11" s="15"/>
      <c r="J11" s="15"/>
      <c r="K11" s="1"/>
      <c r="L11" s="1"/>
      <c r="M11" s="1"/>
      <c r="N11" s="1"/>
      <c r="O11" s="1"/>
      <c r="P11" s="1"/>
    </row>
    <row r="12" spans="1:16" ht="50.25">
      <c r="A12" s="1"/>
      <c r="B12" s="1"/>
      <c r="C12" s="1"/>
      <c r="D12" s="258" t="s">
        <v>691</v>
      </c>
      <c r="E12" s="238"/>
      <c r="F12" s="238"/>
      <c r="G12" s="238"/>
      <c r="H12" s="238"/>
      <c r="I12" s="238"/>
      <c r="J12" s="238"/>
      <c r="K12" s="1"/>
      <c r="L12" s="1"/>
      <c r="M12" s="1"/>
      <c r="N12" s="1"/>
      <c r="O12" s="1"/>
      <c r="P12" s="1"/>
    </row>
    <row r="13" spans="1:16" ht="37.5">
      <c r="A13" s="259" t="s">
        <v>692</v>
      </c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19"/>
      <c r="N13" s="19"/>
      <c r="O13" s="19"/>
      <c r="P13" s="19"/>
    </row>
    <row r="14" spans="1:16" ht="30.75" customHeight="1">
      <c r="A14" s="1"/>
      <c r="B14" s="1"/>
      <c r="C14" s="1"/>
      <c r="D14" s="260"/>
      <c r="E14" s="238"/>
      <c r="F14" s="238"/>
      <c r="G14" s="238"/>
      <c r="H14" s="238"/>
      <c r="I14" s="238"/>
      <c r="J14" s="238"/>
      <c r="K14" s="1"/>
      <c r="L14" s="1"/>
      <c r="M14" s="1"/>
      <c r="N14" s="1"/>
      <c r="O14" s="1"/>
      <c r="P14" s="1"/>
    </row>
    <row r="15" spans="1:16" ht="26.25">
      <c r="A15" s="254" t="s">
        <v>219</v>
      </c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4"/>
      <c r="M15" s="168"/>
      <c r="N15" s="169"/>
      <c r="O15" s="169"/>
      <c r="P15" s="169"/>
    </row>
    <row r="16" spans="1:16" ht="76.5">
      <c r="A16" s="50" t="s">
        <v>693</v>
      </c>
      <c r="B16" s="50" t="s">
        <v>220</v>
      </c>
      <c r="C16" s="50" t="s">
        <v>221</v>
      </c>
      <c r="D16" s="50" t="s">
        <v>35</v>
      </c>
      <c r="E16" s="50" t="s">
        <v>224</v>
      </c>
      <c r="F16" s="50" t="s">
        <v>694</v>
      </c>
      <c r="G16" s="50" t="s">
        <v>695</v>
      </c>
      <c r="H16" s="50" t="s">
        <v>696</v>
      </c>
      <c r="I16" s="50" t="s">
        <v>697</v>
      </c>
      <c r="J16" s="50" t="s">
        <v>698</v>
      </c>
      <c r="K16" s="50" t="s">
        <v>699</v>
      </c>
      <c r="L16" s="50" t="s">
        <v>42</v>
      </c>
      <c r="N16" s="168"/>
      <c r="O16" s="168"/>
      <c r="P16" s="168"/>
    </row>
    <row r="17" spans="1:16" ht="93" customHeight="1">
      <c r="A17" s="28"/>
      <c r="B17" s="28">
        <v>1</v>
      </c>
      <c r="C17" s="28" t="s">
        <v>211</v>
      </c>
      <c r="D17" s="28" t="s">
        <v>311</v>
      </c>
      <c r="E17" s="28" t="s">
        <v>53</v>
      </c>
      <c r="F17" s="28">
        <f>IFERROR(VLOOKUP(D17,'KHO TNJ'!$C$6:$E$100000,3,FALSE),0)+IF(I17="",0,I17)</f>
        <v>0</v>
      </c>
      <c r="G17" s="28">
        <v>80</v>
      </c>
      <c r="H17" s="28">
        <f t="shared" ref="H17:H993" si="0">IF($F17&lt;$G17,$G17-$F17,"")</f>
        <v>80</v>
      </c>
      <c r="I17" s="28">
        <v>0</v>
      </c>
      <c r="J17" s="28">
        <f t="shared" ref="J17:J993" si="1">G17-I17</f>
        <v>80</v>
      </c>
      <c r="K17" s="28"/>
      <c r="L17" s="28"/>
      <c r="M17" s="170"/>
      <c r="N17" s="170"/>
      <c r="O17" s="170"/>
      <c r="P17" s="170"/>
    </row>
    <row r="18" spans="1:16" ht="102" customHeight="1">
      <c r="A18" s="28"/>
      <c r="B18" s="28">
        <v>2</v>
      </c>
      <c r="C18" s="28" t="s">
        <v>543</v>
      </c>
      <c r="D18" s="28" t="s">
        <v>596</v>
      </c>
      <c r="E18" s="28" t="s">
        <v>53</v>
      </c>
      <c r="F18" s="28">
        <f>IFERROR(VLOOKUP(D18,'KHO TNJ'!$C$6:$E$100000,3,FALSE),0)+IF(I18="",0,I18)</f>
        <v>2</v>
      </c>
      <c r="G18" s="28">
        <v>20</v>
      </c>
      <c r="H18" s="28">
        <f t="shared" si="0"/>
        <v>18</v>
      </c>
      <c r="I18" s="28">
        <v>0</v>
      </c>
      <c r="J18" s="28">
        <f t="shared" si="1"/>
        <v>20</v>
      </c>
      <c r="K18" s="28"/>
      <c r="L18" s="28"/>
      <c r="M18" s="171"/>
      <c r="N18" s="171"/>
      <c r="O18" s="171"/>
      <c r="P18" s="171"/>
    </row>
    <row r="19" spans="1:16" ht="101.25" customHeight="1">
      <c r="A19" s="28"/>
      <c r="B19" s="28">
        <v>3</v>
      </c>
      <c r="C19" s="28" t="s">
        <v>544</v>
      </c>
      <c r="D19" s="28" t="s">
        <v>597</v>
      </c>
      <c r="E19" s="28" t="s">
        <v>53</v>
      </c>
      <c r="F19" s="28">
        <f>IFERROR(VLOOKUP(D19,'KHO TNJ'!$C$6:$E$100000,3,FALSE),0)+IF(I19="",0,I19)</f>
        <v>0</v>
      </c>
      <c r="G19" s="28">
        <v>20</v>
      </c>
      <c r="H19" s="28">
        <f t="shared" si="0"/>
        <v>20</v>
      </c>
      <c r="I19" s="28">
        <v>0</v>
      </c>
      <c r="J19" s="28">
        <f t="shared" si="1"/>
        <v>20</v>
      </c>
      <c r="K19" s="28"/>
      <c r="L19" s="28"/>
      <c r="M19" s="171"/>
      <c r="N19" s="171"/>
      <c r="O19" s="171"/>
      <c r="P19" s="171"/>
    </row>
    <row r="20" spans="1:16" ht="87.75" customHeight="1">
      <c r="A20" s="28"/>
      <c r="B20" s="28">
        <v>4</v>
      </c>
      <c r="C20" s="28" t="s">
        <v>268</v>
      </c>
      <c r="D20" s="28" t="s">
        <v>345</v>
      </c>
      <c r="E20" s="28" t="s">
        <v>53</v>
      </c>
      <c r="F20" s="28">
        <f>IFERROR(VLOOKUP(D20,'KHO TNJ'!$C$6:$E$100000,3,FALSE),0)+IF(I20="",0,I20)</f>
        <v>160</v>
      </c>
      <c r="G20" s="28">
        <v>80</v>
      </c>
      <c r="H20" s="28" t="str">
        <f t="shared" si="0"/>
        <v/>
      </c>
      <c r="I20" s="28">
        <v>80</v>
      </c>
      <c r="J20" s="28">
        <f t="shared" si="1"/>
        <v>0</v>
      </c>
      <c r="K20" s="28"/>
      <c r="L20" s="28"/>
      <c r="M20" s="171"/>
      <c r="N20" s="171"/>
      <c r="O20" s="171"/>
      <c r="P20" s="171"/>
    </row>
    <row r="21" spans="1:16" ht="84.75" customHeight="1">
      <c r="A21" s="28"/>
      <c r="B21" s="28">
        <v>5</v>
      </c>
      <c r="C21" s="28" t="s">
        <v>70</v>
      </c>
      <c r="D21" s="28" t="s">
        <v>289</v>
      </c>
      <c r="E21" s="28" t="s">
        <v>53</v>
      </c>
      <c r="F21" s="28">
        <f>IFERROR(VLOOKUP(D21,'KHO TNJ'!$C$6:$E$100000,3,FALSE),0)+IF(I21="",0,I21)</f>
        <v>280</v>
      </c>
      <c r="G21" s="28">
        <v>140</v>
      </c>
      <c r="H21" s="28" t="str">
        <f t="shared" si="0"/>
        <v/>
      </c>
      <c r="I21" s="28">
        <v>140</v>
      </c>
      <c r="J21" s="28">
        <f t="shared" si="1"/>
        <v>0</v>
      </c>
      <c r="K21" s="28"/>
      <c r="L21" s="28"/>
      <c r="M21" s="171"/>
      <c r="N21" s="171"/>
      <c r="O21" s="171"/>
      <c r="P21" s="171"/>
    </row>
    <row r="22" spans="1:16" ht="81.75" customHeight="1">
      <c r="A22" s="28"/>
      <c r="B22" s="28">
        <v>6</v>
      </c>
      <c r="C22" s="28" t="s">
        <v>126</v>
      </c>
      <c r="D22" s="28" t="s">
        <v>260</v>
      </c>
      <c r="E22" s="28" t="s">
        <v>53</v>
      </c>
      <c r="F22" s="28">
        <f>IFERROR(VLOOKUP(D22,'KHO TNJ'!$C$6:$E$100000,3,FALSE),0)+IF(I22="",0,I22)</f>
        <v>80</v>
      </c>
      <c r="G22" s="28">
        <v>40</v>
      </c>
      <c r="H22" s="28" t="str">
        <f t="shared" si="0"/>
        <v/>
      </c>
      <c r="I22" s="28">
        <v>40</v>
      </c>
      <c r="J22" s="28">
        <f t="shared" si="1"/>
        <v>0</v>
      </c>
      <c r="K22" s="28"/>
      <c r="L22" s="28"/>
      <c r="M22" s="171"/>
      <c r="N22" s="171"/>
      <c r="O22" s="171"/>
      <c r="P22" s="171"/>
    </row>
    <row r="23" spans="1:16" ht="98.25" customHeight="1">
      <c r="A23" s="28"/>
      <c r="B23" s="28">
        <v>7</v>
      </c>
      <c r="C23" s="28" t="s">
        <v>80</v>
      </c>
      <c r="D23" s="28" t="s">
        <v>320</v>
      </c>
      <c r="E23" s="28" t="s">
        <v>53</v>
      </c>
      <c r="F23" s="28">
        <f>IFERROR(VLOOKUP(D23,'KHO TNJ'!$C$6:$E$100000,3,FALSE),0)+IF(I23="",0,I23)</f>
        <v>20</v>
      </c>
      <c r="G23" s="28">
        <v>20</v>
      </c>
      <c r="H23" s="28" t="str">
        <f t="shared" si="0"/>
        <v/>
      </c>
      <c r="I23" s="28">
        <v>0</v>
      </c>
      <c r="J23" s="28">
        <f t="shared" si="1"/>
        <v>20</v>
      </c>
      <c r="K23" s="28"/>
      <c r="L23" s="28"/>
      <c r="M23" s="171"/>
      <c r="N23" s="171"/>
      <c r="O23" s="171"/>
      <c r="P23" s="171"/>
    </row>
    <row r="24" spans="1:16" ht="78.75" customHeight="1">
      <c r="A24" s="28"/>
      <c r="B24" s="28">
        <v>8</v>
      </c>
      <c r="C24" s="28" t="s">
        <v>542</v>
      </c>
      <c r="D24" s="28" t="s">
        <v>602</v>
      </c>
      <c r="E24" s="28" t="s">
        <v>53</v>
      </c>
      <c r="F24" s="28">
        <f>IFERROR(VLOOKUP(D24,'KHO TNJ'!$C$6:$E$100000,3,FALSE),0)+IF(I24="",0,I24)</f>
        <v>0</v>
      </c>
      <c r="G24" s="28">
        <v>40</v>
      </c>
      <c r="H24" s="28">
        <f t="shared" si="0"/>
        <v>40</v>
      </c>
      <c r="I24" s="28">
        <v>0</v>
      </c>
      <c r="J24" s="28">
        <f t="shared" si="1"/>
        <v>40</v>
      </c>
      <c r="K24" s="28"/>
      <c r="L24" s="28"/>
      <c r="M24" s="171"/>
      <c r="N24" s="171"/>
      <c r="O24" s="171"/>
      <c r="P24" s="171"/>
    </row>
    <row r="25" spans="1:16" ht="99" customHeight="1">
      <c r="A25" s="28"/>
      <c r="B25" s="28">
        <v>9</v>
      </c>
      <c r="C25" s="28" t="s">
        <v>141</v>
      </c>
      <c r="D25" s="28" t="s">
        <v>324</v>
      </c>
      <c r="E25" s="28" t="s">
        <v>53</v>
      </c>
      <c r="F25" s="28">
        <f>IFERROR(VLOOKUP(D25,'KHO TNJ'!$C$6:$E$100000,3,FALSE),0)+IF(I25="",0,I25)</f>
        <v>0</v>
      </c>
      <c r="G25" s="28">
        <v>10</v>
      </c>
      <c r="H25" s="28">
        <f t="shared" si="0"/>
        <v>10</v>
      </c>
      <c r="I25" s="28">
        <v>0</v>
      </c>
      <c r="J25" s="28">
        <f t="shared" si="1"/>
        <v>10</v>
      </c>
      <c r="K25" s="28"/>
      <c r="L25" s="28"/>
      <c r="M25" s="171"/>
      <c r="N25" s="171"/>
      <c r="O25" s="171"/>
      <c r="P25" s="171"/>
    </row>
    <row r="26" spans="1:16" ht="99" customHeight="1">
      <c r="A26" s="28"/>
      <c r="B26" s="28">
        <v>10</v>
      </c>
      <c r="C26" s="28" t="s">
        <v>530</v>
      </c>
      <c r="D26" s="28" t="s">
        <v>605</v>
      </c>
      <c r="E26" s="28" t="s">
        <v>53</v>
      </c>
      <c r="F26" s="28">
        <f>IFERROR(VLOOKUP(D26,'KHO TNJ'!$C$6:$E$100000,3,FALSE),0)+IF(I26="",0,I26)</f>
        <v>0</v>
      </c>
      <c r="G26" s="28">
        <v>21</v>
      </c>
      <c r="H26" s="28">
        <f t="shared" si="0"/>
        <v>21</v>
      </c>
      <c r="I26" s="28">
        <v>0</v>
      </c>
      <c r="J26" s="28">
        <f t="shared" si="1"/>
        <v>21</v>
      </c>
      <c r="K26" s="28"/>
      <c r="L26" s="28"/>
      <c r="M26" s="171"/>
      <c r="N26" s="171"/>
      <c r="O26" s="171"/>
      <c r="P26" s="171"/>
    </row>
    <row r="27" spans="1:16" ht="99" customHeight="1">
      <c r="A27" s="28"/>
      <c r="B27" s="28">
        <v>11</v>
      </c>
      <c r="C27" s="28" t="s">
        <v>139</v>
      </c>
      <c r="D27" s="28" t="s">
        <v>262</v>
      </c>
      <c r="E27" s="28" t="s">
        <v>53</v>
      </c>
      <c r="F27" s="28">
        <f>IFERROR(VLOOKUP(D27,'KHO TNJ'!$C$6:$E$100000,3,FALSE),0)+IF(I27="",0,I27)</f>
        <v>50</v>
      </c>
      <c r="G27" s="28">
        <v>21</v>
      </c>
      <c r="H27" s="28" t="str">
        <f t="shared" si="0"/>
        <v/>
      </c>
      <c r="I27" s="28">
        <v>0</v>
      </c>
      <c r="J27" s="28">
        <f t="shared" si="1"/>
        <v>21</v>
      </c>
      <c r="K27" s="28"/>
      <c r="L27" s="28"/>
      <c r="M27" s="171"/>
      <c r="N27" s="171"/>
      <c r="O27" s="171"/>
      <c r="P27" s="171"/>
    </row>
    <row r="28" spans="1:16" ht="99" customHeight="1">
      <c r="A28" s="28"/>
      <c r="B28" s="28">
        <v>12</v>
      </c>
      <c r="C28" s="28" t="s">
        <v>66</v>
      </c>
      <c r="D28" s="28" t="s">
        <v>328</v>
      </c>
      <c r="E28" s="28" t="s">
        <v>53</v>
      </c>
      <c r="F28" s="28">
        <f>IFERROR(VLOOKUP(D28,'KHO TNJ'!$C$6:$E$100000,3,FALSE),0)+IF(I28="",0,I28)</f>
        <v>42</v>
      </c>
      <c r="G28" s="28">
        <v>31.5</v>
      </c>
      <c r="H28" s="28" t="str">
        <f t="shared" si="0"/>
        <v/>
      </c>
      <c r="I28" s="28">
        <v>0</v>
      </c>
      <c r="J28" s="28">
        <f t="shared" si="1"/>
        <v>31.5</v>
      </c>
      <c r="K28" s="28"/>
      <c r="L28" s="28"/>
      <c r="M28" s="171"/>
      <c r="N28" s="171"/>
      <c r="O28" s="171"/>
      <c r="P28" s="171"/>
    </row>
    <row r="29" spans="1:16" ht="99" customHeight="1">
      <c r="A29" s="28"/>
      <c r="B29" s="28">
        <v>13</v>
      </c>
      <c r="C29" s="28" t="s">
        <v>217</v>
      </c>
      <c r="D29" s="28" t="s">
        <v>331</v>
      </c>
      <c r="E29" s="28" t="s">
        <v>53</v>
      </c>
      <c r="F29" s="28">
        <f>IFERROR(VLOOKUP(D29,'KHO TNJ'!$C$6:$E$100000,3,FALSE),0)+IF(I29="",0,I29)</f>
        <v>166</v>
      </c>
      <c r="G29" s="28">
        <v>42</v>
      </c>
      <c r="H29" s="28" t="str">
        <f t="shared" si="0"/>
        <v/>
      </c>
      <c r="I29" s="28">
        <v>0</v>
      </c>
      <c r="J29" s="28">
        <f t="shared" si="1"/>
        <v>42</v>
      </c>
      <c r="K29" s="28"/>
      <c r="L29" s="28"/>
      <c r="M29" s="171"/>
      <c r="N29" s="171"/>
      <c r="O29" s="171"/>
      <c r="P29" s="171"/>
    </row>
    <row r="30" spans="1:16" ht="99" customHeight="1">
      <c r="A30" s="28"/>
      <c r="B30" s="28">
        <v>14</v>
      </c>
      <c r="C30" s="28" t="s">
        <v>216</v>
      </c>
      <c r="D30" s="28" t="s">
        <v>293</v>
      </c>
      <c r="E30" s="28" t="s">
        <v>53</v>
      </c>
      <c r="F30" s="28">
        <f>IFERROR(VLOOKUP(D30,'KHO TNJ'!$C$6:$E$100000,3,FALSE),0)+IF(I30="",0,I30)</f>
        <v>114</v>
      </c>
      <c r="G30" s="28">
        <v>84</v>
      </c>
      <c r="H30" s="28" t="str">
        <f t="shared" si="0"/>
        <v/>
      </c>
      <c r="I30" s="28">
        <v>0</v>
      </c>
      <c r="J30" s="28">
        <f t="shared" si="1"/>
        <v>84</v>
      </c>
      <c r="K30" s="28"/>
      <c r="L30" s="28"/>
      <c r="M30" s="170"/>
      <c r="N30" s="170"/>
      <c r="O30" s="170"/>
      <c r="P30" s="170"/>
    </row>
    <row r="31" spans="1:16" ht="99" customHeight="1">
      <c r="A31" s="28"/>
      <c r="B31" s="28">
        <v>15</v>
      </c>
      <c r="C31" s="28" t="s">
        <v>554</v>
      </c>
      <c r="D31" s="28" t="s">
        <v>606</v>
      </c>
      <c r="E31" s="28" t="s">
        <v>53</v>
      </c>
      <c r="F31" s="28">
        <f>IFERROR(VLOOKUP(D31,'KHO TNJ'!$C$6:$E$100000,3,FALSE),0)+IF(I31="",0,I31)</f>
        <v>46</v>
      </c>
      <c r="G31" s="28">
        <v>21</v>
      </c>
      <c r="H31" s="28" t="str">
        <f t="shared" si="0"/>
        <v/>
      </c>
      <c r="I31" s="28">
        <v>0</v>
      </c>
      <c r="J31" s="28">
        <f t="shared" si="1"/>
        <v>21</v>
      </c>
      <c r="K31" s="28"/>
      <c r="L31" s="28"/>
      <c r="M31" s="170"/>
      <c r="N31" s="170"/>
      <c r="O31" s="170"/>
      <c r="P31" s="170"/>
    </row>
    <row r="32" spans="1:16" ht="99" customHeight="1">
      <c r="A32" s="28"/>
      <c r="B32" s="28">
        <v>16</v>
      </c>
      <c r="C32" s="28" t="s">
        <v>559</v>
      </c>
      <c r="D32" s="28" t="s">
        <v>607</v>
      </c>
      <c r="E32" s="28" t="s">
        <v>53</v>
      </c>
      <c r="F32" s="28">
        <f>IFERROR(VLOOKUP(D32,'KHO TNJ'!$C$6:$E$100000,3,FALSE),0)+IF(I32="",0,I32)</f>
        <v>183</v>
      </c>
      <c r="G32" s="28">
        <v>84</v>
      </c>
      <c r="H32" s="28" t="str">
        <f t="shared" si="0"/>
        <v/>
      </c>
      <c r="I32" s="28">
        <v>0</v>
      </c>
      <c r="J32" s="28">
        <f t="shared" si="1"/>
        <v>84</v>
      </c>
      <c r="K32" s="28"/>
      <c r="L32" s="28"/>
      <c r="M32" s="170"/>
      <c r="N32" s="170"/>
      <c r="O32" s="170"/>
      <c r="P32" s="170"/>
    </row>
    <row r="33" spans="1:16" ht="99" customHeight="1">
      <c r="A33" s="28"/>
      <c r="B33" s="28">
        <v>17</v>
      </c>
      <c r="C33" s="28" t="s">
        <v>558</v>
      </c>
      <c r="D33" s="28" t="s">
        <v>612</v>
      </c>
      <c r="E33" s="28" t="s">
        <v>53</v>
      </c>
      <c r="F33" s="28">
        <f>IFERROR(VLOOKUP(D33,'KHO TNJ'!$C$6:$E$100000,3,FALSE),0)+IF(I33="",0,I33)</f>
        <v>185</v>
      </c>
      <c r="G33" s="28">
        <v>63</v>
      </c>
      <c r="H33" s="28" t="str">
        <f t="shared" si="0"/>
        <v/>
      </c>
      <c r="I33" s="28">
        <v>0</v>
      </c>
      <c r="J33" s="28">
        <f t="shared" si="1"/>
        <v>63</v>
      </c>
      <c r="K33" s="28"/>
      <c r="L33" s="28"/>
      <c r="M33" s="171"/>
      <c r="N33" s="171"/>
      <c r="O33" s="171"/>
      <c r="P33" s="171"/>
    </row>
    <row r="34" spans="1:16" ht="99" customHeight="1">
      <c r="A34" s="28"/>
      <c r="B34" s="28">
        <v>18</v>
      </c>
      <c r="C34" s="28" t="s">
        <v>150</v>
      </c>
      <c r="D34" s="28" t="s">
        <v>266</v>
      </c>
      <c r="E34" s="28" t="s">
        <v>53</v>
      </c>
      <c r="F34" s="28">
        <f>IFERROR(VLOOKUP(D34,'KHO TNJ'!$C$6:$E$100000,3,FALSE),0)+IF(I34="",0,I34)</f>
        <v>40</v>
      </c>
      <c r="G34" s="28">
        <v>84</v>
      </c>
      <c r="H34" s="28">
        <f t="shared" si="0"/>
        <v>44</v>
      </c>
      <c r="I34" s="28">
        <v>40</v>
      </c>
      <c r="J34" s="28">
        <f t="shared" si="1"/>
        <v>44</v>
      </c>
      <c r="K34" s="28"/>
      <c r="L34" s="28"/>
      <c r="M34" s="171"/>
      <c r="N34" s="171"/>
      <c r="O34" s="171"/>
      <c r="P34" s="171"/>
    </row>
    <row r="35" spans="1:16" ht="99" customHeight="1">
      <c r="A35" s="28"/>
      <c r="B35" s="28">
        <v>19</v>
      </c>
      <c r="C35" s="28" t="s">
        <v>160</v>
      </c>
      <c r="D35" s="28" t="s">
        <v>335</v>
      </c>
      <c r="E35" s="28" t="s">
        <v>53</v>
      </c>
      <c r="F35" s="28">
        <f>IFERROR(VLOOKUP(D35,'KHO TNJ'!$C$6:$E$100000,3,FALSE),0)+IF(I35="",0,I35)</f>
        <v>34</v>
      </c>
      <c r="G35" s="28">
        <v>31.5</v>
      </c>
      <c r="H35" s="28" t="str">
        <f t="shared" si="0"/>
        <v/>
      </c>
      <c r="I35" s="28">
        <v>0</v>
      </c>
      <c r="J35" s="28">
        <f t="shared" si="1"/>
        <v>31.5</v>
      </c>
      <c r="K35" s="28"/>
      <c r="L35" s="28"/>
      <c r="M35" s="171"/>
      <c r="N35" s="171"/>
      <c r="O35" s="171"/>
      <c r="P35" s="171"/>
    </row>
    <row r="36" spans="1:16" ht="99" customHeight="1">
      <c r="A36" s="28"/>
      <c r="B36" s="28">
        <v>20</v>
      </c>
      <c r="C36" s="28" t="s">
        <v>163</v>
      </c>
      <c r="D36" s="28" t="s">
        <v>337</v>
      </c>
      <c r="E36" s="28" t="s">
        <v>53</v>
      </c>
      <c r="F36" s="28">
        <f>IFERROR(VLOOKUP(D36,'KHO TNJ'!$C$6:$E$100000,3,FALSE),0)+IF(I36="",0,I36)</f>
        <v>50</v>
      </c>
      <c r="G36" s="28">
        <v>21</v>
      </c>
      <c r="H36" s="28" t="str">
        <f t="shared" si="0"/>
        <v/>
      </c>
      <c r="I36" s="28">
        <v>0</v>
      </c>
      <c r="J36" s="28">
        <f t="shared" si="1"/>
        <v>21</v>
      </c>
      <c r="K36" s="28"/>
      <c r="L36" s="28"/>
      <c r="M36" s="171"/>
      <c r="N36" s="171"/>
      <c r="O36" s="171"/>
      <c r="P36" s="171"/>
    </row>
    <row r="37" spans="1:16" ht="85.5" customHeight="1">
      <c r="A37" s="28"/>
      <c r="B37" s="28">
        <v>21</v>
      </c>
      <c r="C37" s="28" t="s">
        <v>172</v>
      </c>
      <c r="D37" s="28" t="s">
        <v>359</v>
      </c>
      <c r="E37" s="28" t="s">
        <v>53</v>
      </c>
      <c r="F37" s="28">
        <f>IFERROR(VLOOKUP(D37,'KHO TNJ'!$C$6:$E$100000,3,FALSE),0)+IF(I37="",0,I37)</f>
        <v>30</v>
      </c>
      <c r="G37" s="28">
        <v>21</v>
      </c>
      <c r="H37" s="28" t="str">
        <f t="shared" si="0"/>
        <v/>
      </c>
      <c r="I37" s="28">
        <v>0</v>
      </c>
      <c r="J37" s="28">
        <f t="shared" si="1"/>
        <v>21</v>
      </c>
      <c r="K37" s="28"/>
      <c r="L37" s="28"/>
      <c r="M37" s="171"/>
      <c r="N37" s="171"/>
      <c r="O37" s="171"/>
      <c r="P37" s="171"/>
    </row>
    <row r="38" spans="1:16" ht="85.5" customHeight="1">
      <c r="A38" s="28"/>
      <c r="B38" s="28">
        <v>22</v>
      </c>
      <c r="C38" s="28" t="s">
        <v>167</v>
      </c>
      <c r="D38" s="28" t="s">
        <v>333</v>
      </c>
      <c r="E38" s="28" t="s">
        <v>53</v>
      </c>
      <c r="F38" s="28">
        <f>IFERROR(VLOOKUP(D38,'KHO TNJ'!$C$6:$E$100000,3,FALSE),0)+IF(I38="",0,I38)</f>
        <v>47</v>
      </c>
      <c r="G38" s="28">
        <v>10.5</v>
      </c>
      <c r="H38" s="28" t="str">
        <f t="shared" si="0"/>
        <v/>
      </c>
      <c r="I38" s="28">
        <v>0</v>
      </c>
      <c r="J38" s="28">
        <f t="shared" si="1"/>
        <v>10.5</v>
      </c>
      <c r="K38" s="28"/>
      <c r="L38" s="28"/>
      <c r="M38" s="171"/>
      <c r="N38" s="171"/>
      <c r="O38" s="171"/>
      <c r="P38" s="171"/>
    </row>
    <row r="39" spans="1:16" ht="101.25" customHeight="1">
      <c r="A39" s="28"/>
      <c r="B39" s="28">
        <v>23</v>
      </c>
      <c r="C39" s="28" t="s">
        <v>175</v>
      </c>
      <c r="D39" s="28" t="s">
        <v>364</v>
      </c>
      <c r="E39" s="28" t="s">
        <v>53</v>
      </c>
      <c r="F39" s="28">
        <f>IFERROR(VLOOKUP(D39,'KHO TNJ'!$C$6:$E$100000,3,FALSE),0)+IF(I39="",0,I39)</f>
        <v>96</v>
      </c>
      <c r="G39" s="28">
        <v>84</v>
      </c>
      <c r="H39" s="28" t="str">
        <f t="shared" si="0"/>
        <v/>
      </c>
      <c r="I39" s="28">
        <v>6</v>
      </c>
      <c r="J39" s="28">
        <f t="shared" si="1"/>
        <v>78</v>
      </c>
      <c r="K39" s="28"/>
      <c r="L39" s="28"/>
      <c r="M39" s="171"/>
      <c r="N39" s="171"/>
      <c r="O39" s="171"/>
      <c r="P39" s="171"/>
    </row>
    <row r="40" spans="1:16" ht="99.75" customHeight="1">
      <c r="A40" s="28"/>
      <c r="B40" s="28">
        <v>24</v>
      </c>
      <c r="C40" s="28" t="s">
        <v>181</v>
      </c>
      <c r="D40" s="28" t="s">
        <v>372</v>
      </c>
      <c r="E40" s="28" t="s">
        <v>53</v>
      </c>
      <c r="F40" s="28">
        <f>IFERROR(VLOOKUP(D40,'KHO TNJ'!$C$6:$E$100000,3,FALSE),0)+IF(I40="",0,I40)</f>
        <v>134</v>
      </c>
      <c r="G40" s="28">
        <v>126</v>
      </c>
      <c r="H40" s="28" t="str">
        <f t="shared" si="0"/>
        <v/>
      </c>
      <c r="I40" s="28">
        <v>4</v>
      </c>
      <c r="J40" s="28">
        <f t="shared" si="1"/>
        <v>122</v>
      </c>
      <c r="K40" s="28"/>
      <c r="L40" s="28"/>
      <c r="M40" s="171"/>
      <c r="N40" s="171"/>
      <c r="O40" s="171"/>
      <c r="P40" s="171"/>
    </row>
    <row r="41" spans="1:16" ht="95.25" customHeight="1">
      <c r="A41" s="28"/>
      <c r="B41" s="28">
        <v>25</v>
      </c>
      <c r="C41" s="28" t="s">
        <v>145</v>
      </c>
      <c r="D41" s="28" t="s">
        <v>307</v>
      </c>
      <c r="E41" s="28" t="s">
        <v>53</v>
      </c>
      <c r="F41" s="28">
        <f>IFERROR(VLOOKUP(D41,'KHO TNJ'!$C$6:$E$100000,3,FALSE),0)+IF(I41="",0,I41)</f>
        <v>140</v>
      </c>
      <c r="G41" s="28">
        <v>63</v>
      </c>
      <c r="H41" s="28" t="str">
        <f t="shared" si="0"/>
        <v/>
      </c>
      <c r="I41" s="28">
        <v>60</v>
      </c>
      <c r="J41" s="28">
        <f t="shared" si="1"/>
        <v>3</v>
      </c>
      <c r="K41" s="28"/>
      <c r="L41" s="28"/>
      <c r="M41" s="171"/>
      <c r="N41" s="171"/>
      <c r="O41" s="171"/>
      <c r="P41" s="171"/>
    </row>
    <row r="42" spans="1:16" ht="93.75" customHeight="1">
      <c r="A42" s="28"/>
      <c r="B42" s="28">
        <v>26</v>
      </c>
      <c r="C42" s="28" t="s">
        <v>552</v>
      </c>
      <c r="D42" s="28" t="s">
        <v>616</v>
      </c>
      <c r="E42" s="28" t="s">
        <v>53</v>
      </c>
      <c r="F42" s="28">
        <f>IFERROR(VLOOKUP(D42,'KHO TNJ'!$C$6:$E$100000,3,FALSE),0)+IF(I42="",0,I42)</f>
        <v>100</v>
      </c>
      <c r="G42" s="28">
        <v>42</v>
      </c>
      <c r="H42" s="28" t="str">
        <f t="shared" si="0"/>
        <v/>
      </c>
      <c r="I42" s="28">
        <v>0</v>
      </c>
      <c r="J42" s="28">
        <f t="shared" si="1"/>
        <v>42</v>
      </c>
      <c r="K42" s="28"/>
      <c r="L42" s="28"/>
      <c r="M42" s="171"/>
      <c r="N42" s="171"/>
      <c r="O42" s="171"/>
      <c r="P42" s="171"/>
    </row>
    <row r="43" spans="1:16" ht="93.75" customHeight="1">
      <c r="A43" s="28"/>
      <c r="B43" s="28">
        <v>27</v>
      </c>
      <c r="C43" s="28" t="s">
        <v>556</v>
      </c>
      <c r="D43" s="28" t="s">
        <v>618</v>
      </c>
      <c r="E43" s="28" t="s">
        <v>53</v>
      </c>
      <c r="F43" s="28">
        <f>IFERROR(VLOOKUP(D43,'KHO TNJ'!$C$6:$E$100000,3,FALSE),0)+IF(I43="",0,I43)</f>
        <v>0</v>
      </c>
      <c r="G43" s="28">
        <v>80</v>
      </c>
      <c r="H43" s="28">
        <f t="shared" si="0"/>
        <v>80</v>
      </c>
      <c r="I43" s="28">
        <v>0</v>
      </c>
      <c r="J43" s="28">
        <f t="shared" si="1"/>
        <v>80</v>
      </c>
      <c r="K43" s="28"/>
      <c r="L43" s="28"/>
      <c r="M43" s="171"/>
      <c r="N43" s="171"/>
      <c r="O43" s="171"/>
      <c r="P43" s="171"/>
    </row>
    <row r="44" spans="1:16" ht="102" customHeight="1">
      <c r="A44" s="28"/>
      <c r="B44" s="28">
        <v>28</v>
      </c>
      <c r="C44" s="28" t="s">
        <v>64</v>
      </c>
      <c r="D44" s="28" t="s">
        <v>348</v>
      </c>
      <c r="E44" s="28" t="s">
        <v>53</v>
      </c>
      <c r="F44" s="28">
        <f>IFERROR(VLOOKUP(D44,'KHO TNJ'!$C$6:$E$100000,3,FALSE),0)+IF(I44="",0,I44)</f>
        <v>42</v>
      </c>
      <c r="G44" s="28">
        <v>42</v>
      </c>
      <c r="H44" s="28" t="str">
        <f t="shared" si="0"/>
        <v/>
      </c>
      <c r="I44" s="28">
        <v>0</v>
      </c>
      <c r="J44" s="28">
        <f t="shared" si="1"/>
        <v>42</v>
      </c>
      <c r="K44" s="28"/>
      <c r="L44" s="28"/>
      <c r="M44" s="171"/>
      <c r="N44" s="171"/>
      <c r="O44" s="171"/>
      <c r="P44" s="171"/>
    </row>
    <row r="45" spans="1:16" ht="102" customHeight="1">
      <c r="A45" s="28"/>
      <c r="B45" s="28">
        <v>29</v>
      </c>
      <c r="C45" s="28" t="s">
        <v>186</v>
      </c>
      <c r="D45" s="28" t="s">
        <v>296</v>
      </c>
      <c r="E45" s="28" t="s">
        <v>53</v>
      </c>
      <c r="F45" s="28">
        <f>IFERROR(VLOOKUP(D45,'KHO TNJ'!$C$6:$E$100000,3,FALSE),0)+IF(I45="",0,I45)</f>
        <v>69</v>
      </c>
      <c r="G45" s="28">
        <v>21</v>
      </c>
      <c r="H45" s="28" t="str">
        <f t="shared" si="0"/>
        <v/>
      </c>
      <c r="I45" s="28">
        <v>0</v>
      </c>
      <c r="J45" s="28">
        <f t="shared" si="1"/>
        <v>21</v>
      </c>
      <c r="K45" s="28"/>
      <c r="L45" s="28"/>
      <c r="M45" s="171"/>
      <c r="N45" s="171"/>
      <c r="O45" s="171"/>
      <c r="P45" s="171"/>
    </row>
    <row r="46" spans="1:16" ht="105.75" customHeight="1">
      <c r="A46" s="28"/>
      <c r="B46" s="28">
        <v>30</v>
      </c>
      <c r="C46" s="28" t="s">
        <v>77</v>
      </c>
      <c r="D46" s="28" t="s">
        <v>298</v>
      </c>
      <c r="E46" s="28" t="s">
        <v>53</v>
      </c>
      <c r="F46" s="28">
        <f>IFERROR(VLOOKUP(D46,'KHO TNJ'!$C$6:$E$100000,3,FALSE),0)+IF(I46="",0,I46)</f>
        <v>84</v>
      </c>
      <c r="G46" s="28">
        <v>84</v>
      </c>
      <c r="H46" s="28" t="str">
        <f t="shared" si="0"/>
        <v/>
      </c>
      <c r="I46" s="28">
        <v>0</v>
      </c>
      <c r="J46" s="28">
        <f t="shared" si="1"/>
        <v>84</v>
      </c>
      <c r="K46" s="28"/>
      <c r="L46" s="28"/>
      <c r="M46" s="171"/>
      <c r="N46" s="171"/>
      <c r="O46" s="171"/>
      <c r="P46" s="171"/>
    </row>
    <row r="47" spans="1:16" ht="110.25" customHeight="1">
      <c r="A47" s="28"/>
      <c r="B47" s="28">
        <v>31</v>
      </c>
      <c r="C47" s="28" t="s">
        <v>88</v>
      </c>
      <c r="D47" s="28" t="s">
        <v>341</v>
      </c>
      <c r="E47" s="28" t="s">
        <v>53</v>
      </c>
      <c r="F47" s="28">
        <f>IFERROR(VLOOKUP(D47,'KHO TNJ'!$C$6:$E$100000,3,FALSE),0)+IF(I47="",0,I47)</f>
        <v>147</v>
      </c>
      <c r="G47" s="28">
        <v>147</v>
      </c>
      <c r="H47" s="28" t="str">
        <f t="shared" si="0"/>
        <v/>
      </c>
      <c r="I47" s="28">
        <v>0</v>
      </c>
      <c r="J47" s="28">
        <f t="shared" si="1"/>
        <v>147</v>
      </c>
      <c r="K47" s="28"/>
      <c r="L47" s="28"/>
      <c r="M47" s="171"/>
      <c r="N47" s="171"/>
      <c r="O47" s="171"/>
      <c r="P47" s="171"/>
    </row>
    <row r="48" spans="1:16" ht="102" customHeight="1">
      <c r="A48" s="28"/>
      <c r="B48" s="28">
        <v>32</v>
      </c>
      <c r="C48" s="28" t="s">
        <v>273</v>
      </c>
      <c r="D48" s="28" t="s">
        <v>375</v>
      </c>
      <c r="E48" s="28" t="s">
        <v>53</v>
      </c>
      <c r="F48" s="28">
        <f>IFERROR(VLOOKUP(D48,'KHO TNJ'!$C$6:$E$100000,3,FALSE),0)+IF(I48="",0,I48)</f>
        <v>169</v>
      </c>
      <c r="G48" s="28">
        <v>42</v>
      </c>
      <c r="H48" s="28" t="str">
        <f t="shared" si="0"/>
        <v/>
      </c>
      <c r="I48" s="28">
        <v>0</v>
      </c>
      <c r="J48" s="28">
        <f t="shared" si="1"/>
        <v>42</v>
      </c>
      <c r="K48" s="28"/>
      <c r="L48" s="28"/>
      <c r="M48" s="171"/>
      <c r="N48" s="171"/>
      <c r="O48" s="171"/>
      <c r="P48" s="171"/>
    </row>
    <row r="49" spans="1:16" ht="102" customHeight="1">
      <c r="A49" s="28"/>
      <c r="B49" s="28">
        <v>33</v>
      </c>
      <c r="C49" s="28" t="s">
        <v>183</v>
      </c>
      <c r="D49" s="28" t="s">
        <v>343</v>
      </c>
      <c r="E49" s="28" t="s">
        <v>53</v>
      </c>
      <c r="F49" s="28">
        <f>IFERROR(VLOOKUP(D49,'KHO TNJ'!$C$6:$E$100000,3,FALSE),0)+IF(I49="",0,I49)</f>
        <v>64</v>
      </c>
      <c r="G49" s="28">
        <v>10.5</v>
      </c>
      <c r="H49" s="28" t="str">
        <f t="shared" si="0"/>
        <v/>
      </c>
      <c r="I49" s="28">
        <v>0</v>
      </c>
      <c r="J49" s="28">
        <f t="shared" si="1"/>
        <v>10.5</v>
      </c>
      <c r="K49" s="28"/>
      <c r="L49" s="28"/>
      <c r="M49" s="171"/>
      <c r="N49" s="171"/>
      <c r="O49" s="171"/>
      <c r="P49" s="171"/>
    </row>
    <row r="50" spans="1:16" ht="98.25" customHeight="1">
      <c r="A50" s="28"/>
      <c r="B50" s="28">
        <v>34</v>
      </c>
      <c r="C50" s="28" t="s">
        <v>144</v>
      </c>
      <c r="D50" s="28" t="s">
        <v>301</v>
      </c>
      <c r="E50" s="28" t="s">
        <v>53</v>
      </c>
      <c r="F50" s="28">
        <f>IFERROR(VLOOKUP(D50,'KHO TNJ'!$C$6:$E$100000,3,FALSE),0)+IF(I50="",0,I50)</f>
        <v>189</v>
      </c>
      <c r="G50" s="28">
        <v>189</v>
      </c>
      <c r="H50" s="28" t="str">
        <f t="shared" si="0"/>
        <v/>
      </c>
      <c r="I50" s="28">
        <v>0</v>
      </c>
      <c r="J50" s="28">
        <f t="shared" si="1"/>
        <v>189</v>
      </c>
      <c r="K50" s="28"/>
      <c r="L50" s="28"/>
      <c r="M50" s="171"/>
      <c r="N50" s="171"/>
      <c r="O50" s="171"/>
      <c r="P50" s="171"/>
    </row>
    <row r="51" spans="1:16" ht="98.25" customHeight="1">
      <c r="A51" s="28"/>
      <c r="B51" s="28">
        <v>35</v>
      </c>
      <c r="C51" s="28" t="s">
        <v>67</v>
      </c>
      <c r="D51" s="28" t="s">
        <v>304</v>
      </c>
      <c r="E51" s="28" t="s">
        <v>53</v>
      </c>
      <c r="F51" s="28">
        <f>IFERROR(VLOOKUP(D51,'KHO TNJ'!$C$6:$E$100000,3,FALSE),0)+IF(I51="",0,I51)</f>
        <v>63</v>
      </c>
      <c r="G51" s="28">
        <v>63</v>
      </c>
      <c r="H51" s="28" t="str">
        <f t="shared" si="0"/>
        <v/>
      </c>
      <c r="I51" s="28">
        <v>0</v>
      </c>
      <c r="J51" s="28">
        <f t="shared" si="1"/>
        <v>63</v>
      </c>
      <c r="K51" s="28"/>
      <c r="L51" s="28"/>
      <c r="M51" s="171"/>
      <c r="N51" s="171"/>
      <c r="O51" s="171"/>
      <c r="P51" s="171"/>
    </row>
    <row r="52" spans="1:16" ht="98.25" customHeight="1">
      <c r="A52" s="28"/>
      <c r="B52" s="28">
        <v>36</v>
      </c>
      <c r="C52" s="28" t="s">
        <v>65</v>
      </c>
      <c r="D52" s="28" t="s">
        <v>306</v>
      </c>
      <c r="E52" s="28" t="s">
        <v>53</v>
      </c>
      <c r="F52" s="28">
        <f>IFERROR(VLOOKUP(D52,'KHO TNJ'!$C$6:$E$100000,3,FALSE),0)+IF(I52="",0,I52)</f>
        <v>168</v>
      </c>
      <c r="G52" s="28">
        <v>168</v>
      </c>
      <c r="H52" s="28" t="str">
        <f t="shared" si="0"/>
        <v/>
      </c>
      <c r="I52" s="28">
        <v>0</v>
      </c>
      <c r="J52" s="28">
        <f t="shared" si="1"/>
        <v>168</v>
      </c>
      <c r="K52" s="28"/>
      <c r="L52" s="28"/>
      <c r="M52" s="171"/>
      <c r="N52" s="171"/>
      <c r="O52" s="171"/>
      <c r="P52" s="171"/>
    </row>
    <row r="53" spans="1:16" ht="110.25" customHeight="1">
      <c r="A53" s="28"/>
      <c r="B53" s="28">
        <v>37</v>
      </c>
      <c r="C53" s="28" t="s">
        <v>69</v>
      </c>
      <c r="D53" s="28" t="s">
        <v>308</v>
      </c>
      <c r="E53" s="28" t="s">
        <v>53</v>
      </c>
      <c r="F53" s="28">
        <f>IFERROR(VLOOKUP(D53,'KHO TNJ'!$C$6:$E$100000,3,FALSE),0)+IF(I53="",0,I53)</f>
        <v>105</v>
      </c>
      <c r="G53" s="28">
        <v>105</v>
      </c>
      <c r="H53" s="28" t="str">
        <f t="shared" si="0"/>
        <v/>
      </c>
      <c r="I53" s="28">
        <v>0</v>
      </c>
      <c r="J53" s="28">
        <f t="shared" si="1"/>
        <v>105</v>
      </c>
      <c r="K53" s="28"/>
      <c r="L53" s="28"/>
      <c r="M53" s="171"/>
      <c r="N53" s="171"/>
      <c r="O53" s="171"/>
      <c r="P53" s="171"/>
    </row>
    <row r="54" spans="1:16" ht="110.25" customHeight="1">
      <c r="A54" s="28"/>
      <c r="B54" s="28">
        <v>38</v>
      </c>
      <c r="C54" s="28" t="s">
        <v>166</v>
      </c>
      <c r="D54" s="28" t="s">
        <v>310</v>
      </c>
      <c r="E54" s="28" t="s">
        <v>53</v>
      </c>
      <c r="F54" s="28">
        <f>IFERROR(VLOOKUP(D54,'KHO TNJ'!$C$6:$E$100000,3,FALSE),0)+IF(I54="",0,I54)</f>
        <v>84</v>
      </c>
      <c r="G54" s="28">
        <v>84</v>
      </c>
      <c r="H54" s="28" t="str">
        <f t="shared" si="0"/>
        <v/>
      </c>
      <c r="I54" s="28">
        <v>0</v>
      </c>
      <c r="J54" s="28">
        <f t="shared" si="1"/>
        <v>84</v>
      </c>
      <c r="K54" s="28"/>
      <c r="L54" s="28"/>
      <c r="M54" s="171"/>
      <c r="N54" s="171"/>
      <c r="O54" s="171"/>
      <c r="P54" s="171"/>
    </row>
    <row r="55" spans="1:16" ht="100.5" customHeight="1">
      <c r="A55" s="28"/>
      <c r="B55" s="28">
        <v>39</v>
      </c>
      <c r="C55" s="28" t="s">
        <v>170</v>
      </c>
      <c r="D55" s="28" t="s">
        <v>312</v>
      </c>
      <c r="E55" s="28" t="s">
        <v>53</v>
      </c>
      <c r="F55" s="28">
        <f>IFERROR(VLOOKUP(D55,'KHO TNJ'!$C$6:$E$100000,3,FALSE),0)+IF(I55="",0,I55)</f>
        <v>42</v>
      </c>
      <c r="G55" s="28">
        <v>42</v>
      </c>
      <c r="H55" s="28" t="str">
        <f t="shared" si="0"/>
        <v/>
      </c>
      <c r="I55" s="28">
        <v>0</v>
      </c>
      <c r="J55" s="28">
        <f t="shared" si="1"/>
        <v>42</v>
      </c>
      <c r="K55" s="28"/>
      <c r="L55" s="28"/>
      <c r="M55" s="171"/>
      <c r="N55" s="171"/>
      <c r="O55" s="171"/>
      <c r="P55" s="171"/>
    </row>
    <row r="56" spans="1:16" ht="100.5" customHeight="1">
      <c r="A56" s="28"/>
      <c r="B56" s="28">
        <v>40</v>
      </c>
      <c r="C56" s="28" t="s">
        <v>206</v>
      </c>
      <c r="D56" s="28" t="s">
        <v>384</v>
      </c>
      <c r="E56" s="28" t="s">
        <v>53</v>
      </c>
      <c r="F56" s="28">
        <f>IFERROR(VLOOKUP(D56,'KHO TNJ'!$C$6:$E$100000,3,FALSE),0)+IF(I56="",0,I56)</f>
        <v>105</v>
      </c>
      <c r="G56" s="28">
        <v>42</v>
      </c>
      <c r="H56" s="28" t="str">
        <f t="shared" si="0"/>
        <v/>
      </c>
      <c r="I56" s="28">
        <v>0</v>
      </c>
      <c r="J56" s="28">
        <f t="shared" si="1"/>
        <v>42</v>
      </c>
      <c r="K56" s="28"/>
      <c r="L56" s="28"/>
      <c r="M56" s="171"/>
      <c r="N56" s="171"/>
      <c r="O56" s="171"/>
      <c r="P56" s="171"/>
    </row>
    <row r="57" spans="1:16" ht="97.5" customHeight="1">
      <c r="A57" s="28"/>
      <c r="B57" s="28">
        <v>41</v>
      </c>
      <c r="C57" s="28" t="s">
        <v>210</v>
      </c>
      <c r="D57" s="28" t="s">
        <v>315</v>
      </c>
      <c r="E57" s="28" t="s">
        <v>53</v>
      </c>
      <c r="F57" s="28">
        <f>IFERROR(VLOOKUP(D57,'KHO TNJ'!$C$6:$E$100000,3,FALSE),0)+IF(I57="",0,I57)</f>
        <v>976</v>
      </c>
      <c r="G57" s="28">
        <v>42</v>
      </c>
      <c r="H57" s="28" t="str">
        <f t="shared" si="0"/>
        <v/>
      </c>
      <c r="I57" s="28">
        <v>0</v>
      </c>
      <c r="J57" s="28">
        <f t="shared" si="1"/>
        <v>42</v>
      </c>
      <c r="K57" s="28"/>
      <c r="L57" s="28"/>
      <c r="M57" s="171"/>
      <c r="N57" s="171"/>
      <c r="O57" s="171"/>
      <c r="P57" s="171"/>
    </row>
    <row r="58" spans="1:16" ht="102" customHeight="1">
      <c r="A58" s="28"/>
      <c r="B58" s="28">
        <v>42</v>
      </c>
      <c r="C58" s="28" t="s">
        <v>550</v>
      </c>
      <c r="D58" s="28" t="s">
        <v>621</v>
      </c>
      <c r="E58" s="28" t="s">
        <v>53</v>
      </c>
      <c r="F58" s="28">
        <f>IFERROR(VLOOKUP(D58,'KHO TNJ'!$C$6:$E$100000,3,FALSE),0)+IF(I58="",0,I58)</f>
        <v>0</v>
      </c>
      <c r="G58" s="28">
        <v>50</v>
      </c>
      <c r="H58" s="28">
        <f t="shared" si="0"/>
        <v>50</v>
      </c>
      <c r="I58" s="28">
        <v>0</v>
      </c>
      <c r="J58" s="28">
        <f t="shared" si="1"/>
        <v>50</v>
      </c>
      <c r="K58" s="28"/>
      <c r="L58" s="28"/>
      <c r="M58" s="171"/>
      <c r="N58" s="171"/>
      <c r="O58" s="171"/>
      <c r="P58" s="171"/>
    </row>
    <row r="59" spans="1:16" ht="102" customHeight="1">
      <c r="A59" s="28"/>
      <c r="B59" s="28">
        <v>43</v>
      </c>
      <c r="C59" s="28" t="s">
        <v>135</v>
      </c>
      <c r="D59" s="28" t="s">
        <v>390</v>
      </c>
      <c r="E59" s="28" t="s">
        <v>53</v>
      </c>
      <c r="F59" s="28">
        <f>IFERROR(VLOOKUP(D59,'KHO TNJ'!$C$6:$E$100000,3,FALSE),0)+IF(I59="",0,I59)</f>
        <v>77</v>
      </c>
      <c r="G59" s="28">
        <v>42</v>
      </c>
      <c r="H59" s="28" t="str">
        <f t="shared" si="0"/>
        <v/>
      </c>
      <c r="I59" s="28">
        <v>0</v>
      </c>
      <c r="J59" s="28">
        <f t="shared" si="1"/>
        <v>42</v>
      </c>
      <c r="K59" s="28"/>
      <c r="L59" s="28"/>
      <c r="M59" s="171"/>
      <c r="N59" s="171"/>
      <c r="O59" s="171"/>
      <c r="P59" s="171"/>
    </row>
    <row r="60" spans="1:16" ht="102" customHeight="1">
      <c r="A60" s="28"/>
      <c r="B60" s="28">
        <v>44</v>
      </c>
      <c r="C60" s="28" t="s">
        <v>124</v>
      </c>
      <c r="D60" s="28" t="s">
        <v>319</v>
      </c>
      <c r="E60" s="28" t="s">
        <v>53</v>
      </c>
      <c r="F60" s="28">
        <f>IFERROR(VLOOKUP(D60,'KHO TNJ'!$C$6:$E$100000,3,FALSE),0)+IF(I60="",0,I60)</f>
        <v>101</v>
      </c>
      <c r="G60" s="28">
        <v>42</v>
      </c>
      <c r="H60" s="28" t="str">
        <f t="shared" si="0"/>
        <v/>
      </c>
      <c r="I60" s="28">
        <v>0</v>
      </c>
      <c r="J60" s="28">
        <f t="shared" si="1"/>
        <v>42</v>
      </c>
      <c r="K60" s="28"/>
      <c r="L60" s="28"/>
      <c r="M60" s="171"/>
      <c r="N60" s="171"/>
      <c r="O60" s="171"/>
      <c r="P60" s="171"/>
    </row>
    <row r="61" spans="1:16" ht="102" customHeight="1">
      <c r="A61" s="28"/>
      <c r="B61" s="28">
        <v>45</v>
      </c>
      <c r="C61" s="28" t="s">
        <v>531</v>
      </c>
      <c r="D61" s="28" t="s">
        <v>623</v>
      </c>
      <c r="E61" s="28" t="s">
        <v>53</v>
      </c>
      <c r="F61" s="28">
        <f>IFERROR(VLOOKUP(D61,'KHO TNJ'!$C$6:$E$100000,3,FALSE),0)+IF(I61="",0,I61)</f>
        <v>20</v>
      </c>
      <c r="G61" s="28">
        <v>20</v>
      </c>
      <c r="H61" s="28" t="str">
        <f t="shared" si="0"/>
        <v/>
      </c>
      <c r="I61" s="28">
        <v>0</v>
      </c>
      <c r="J61" s="28">
        <f t="shared" si="1"/>
        <v>20</v>
      </c>
      <c r="K61" s="28"/>
      <c r="L61" s="28"/>
      <c r="M61" s="171"/>
      <c r="N61" s="171"/>
      <c r="O61" s="171"/>
      <c r="P61" s="171"/>
    </row>
    <row r="62" spans="1:16" ht="102" customHeight="1">
      <c r="A62" s="28"/>
      <c r="B62" s="28">
        <v>46</v>
      </c>
      <c r="C62" s="28" t="s">
        <v>239</v>
      </c>
      <c r="D62" s="28" t="s">
        <v>487</v>
      </c>
      <c r="E62" s="28" t="s">
        <v>51</v>
      </c>
      <c r="F62" s="28">
        <f>IFERROR(VLOOKUP(D62,'KHO TNJ'!$C$6:$E$100000,3,FALSE),0)+IF(I62="",0,I62)</f>
        <v>3000</v>
      </c>
      <c r="G62" s="28">
        <v>2835</v>
      </c>
      <c r="H62" s="28" t="str">
        <f t="shared" si="0"/>
        <v/>
      </c>
      <c r="I62" s="28">
        <v>0</v>
      </c>
      <c r="J62" s="28">
        <f t="shared" si="1"/>
        <v>2835</v>
      </c>
      <c r="K62" s="28"/>
      <c r="L62" s="28"/>
      <c r="M62" s="171"/>
      <c r="N62" s="171"/>
      <c r="O62" s="171"/>
      <c r="P62" s="171"/>
    </row>
    <row r="63" spans="1:16" ht="102" customHeight="1">
      <c r="A63" s="28"/>
      <c r="B63" s="28">
        <v>47</v>
      </c>
      <c r="C63" s="28" t="s">
        <v>265</v>
      </c>
      <c r="D63" s="28" t="s">
        <v>392</v>
      </c>
      <c r="E63" s="28" t="s">
        <v>51</v>
      </c>
      <c r="F63" s="28">
        <f>IFERROR(VLOOKUP(D63,'KHO TNJ'!$C$6:$E$100000,3,FALSE),0)+IF(I63="",0,I63)</f>
        <v>20500</v>
      </c>
      <c r="G63" s="28">
        <v>13020</v>
      </c>
      <c r="H63" s="28" t="str">
        <f t="shared" si="0"/>
        <v/>
      </c>
      <c r="I63" s="28">
        <v>12420</v>
      </c>
      <c r="J63" s="28">
        <f t="shared" si="1"/>
        <v>600</v>
      </c>
      <c r="K63" s="28"/>
      <c r="L63" s="28"/>
      <c r="M63" s="171"/>
      <c r="N63" s="171"/>
      <c r="O63" s="171"/>
      <c r="P63" s="171"/>
    </row>
    <row r="64" spans="1:16" ht="102" customHeight="1">
      <c r="A64" s="28"/>
      <c r="B64" s="28">
        <v>48</v>
      </c>
      <c r="C64" s="28" t="s">
        <v>59</v>
      </c>
      <c r="D64" s="28" t="s">
        <v>321</v>
      </c>
      <c r="E64" s="28" t="s">
        <v>51</v>
      </c>
      <c r="F64" s="28">
        <f>IFERROR(VLOOKUP(D64,'KHO TNJ'!$C$6:$E$100000,3,FALSE),0)+IF(I64="",0,I64)</f>
        <v>51200</v>
      </c>
      <c r="G64" s="28">
        <v>38026.800000000003</v>
      </c>
      <c r="H64" s="28" t="str">
        <f t="shared" si="0"/>
        <v/>
      </c>
      <c r="I64" s="28">
        <v>36300</v>
      </c>
      <c r="J64" s="28">
        <f t="shared" si="1"/>
        <v>1726.8000000000029</v>
      </c>
      <c r="K64" s="28"/>
      <c r="L64" s="28"/>
      <c r="M64" s="171"/>
      <c r="N64" s="171"/>
      <c r="O64" s="171"/>
      <c r="P64" s="171"/>
    </row>
    <row r="65" spans="1:16" ht="102" customHeight="1">
      <c r="A65" s="28"/>
      <c r="B65" s="28">
        <v>49</v>
      </c>
      <c r="C65" s="28" t="s">
        <v>58</v>
      </c>
      <c r="D65" s="28" t="s">
        <v>471</v>
      </c>
      <c r="E65" s="28" t="s">
        <v>51</v>
      </c>
      <c r="F65" s="28">
        <f>IFERROR(VLOOKUP(D65,'KHO TNJ'!$C$6:$E$100000,3,FALSE),0)+IF(I65="",0,I65)</f>
        <v>7050</v>
      </c>
      <c r="G65" s="28">
        <v>10300.5</v>
      </c>
      <c r="H65" s="28">
        <f t="shared" si="0"/>
        <v>3250.5</v>
      </c>
      <c r="I65" s="28">
        <v>6080</v>
      </c>
      <c r="J65" s="28">
        <f t="shared" si="1"/>
        <v>4220.5</v>
      </c>
      <c r="K65" s="28"/>
      <c r="L65" s="28"/>
      <c r="M65" s="171"/>
      <c r="N65" s="171"/>
      <c r="O65" s="171"/>
      <c r="P65" s="171"/>
    </row>
    <row r="66" spans="1:16" ht="102" customHeight="1">
      <c r="A66" s="28"/>
      <c r="B66" s="28">
        <v>50</v>
      </c>
      <c r="C66" s="28" t="s">
        <v>234</v>
      </c>
      <c r="D66" s="28" t="s">
        <v>400</v>
      </c>
      <c r="E66" s="28" t="s">
        <v>51</v>
      </c>
      <c r="F66" s="28">
        <f>IFERROR(VLOOKUP(D66,'KHO TNJ'!$C$6:$E$100000,3,FALSE),0)+IF(I66="",0,I66)</f>
        <v>12370</v>
      </c>
      <c r="G66" s="28">
        <v>12631.5</v>
      </c>
      <c r="H66" s="28">
        <f t="shared" si="0"/>
        <v>261.5</v>
      </c>
      <c r="I66" s="28">
        <v>12000</v>
      </c>
      <c r="J66" s="28">
        <f t="shared" si="1"/>
        <v>631.5</v>
      </c>
      <c r="K66" s="28"/>
      <c r="L66" s="28"/>
      <c r="M66" s="171"/>
      <c r="N66" s="171"/>
      <c r="O66" s="171"/>
      <c r="P66" s="171"/>
    </row>
    <row r="67" spans="1:16" ht="102" customHeight="1">
      <c r="A67" s="28"/>
      <c r="B67" s="28">
        <v>51</v>
      </c>
      <c r="C67" s="28" t="s">
        <v>184</v>
      </c>
      <c r="D67" s="28" t="s">
        <v>325</v>
      </c>
      <c r="E67" s="28" t="s">
        <v>51</v>
      </c>
      <c r="F67" s="28">
        <f>IFERROR(VLOOKUP(D67,'KHO TNJ'!$C$6:$E$100000,3,FALSE),0)+IF(I67="",0,I67)</f>
        <v>30000</v>
      </c>
      <c r="G67" s="28">
        <v>9922.5</v>
      </c>
      <c r="H67" s="28" t="str">
        <f t="shared" si="0"/>
        <v/>
      </c>
      <c r="I67" s="28">
        <v>30000</v>
      </c>
      <c r="J67" s="28">
        <f t="shared" si="1"/>
        <v>-20077.5</v>
      </c>
      <c r="K67" s="28"/>
      <c r="L67" s="28"/>
      <c r="M67" s="171"/>
      <c r="N67" s="171"/>
      <c r="O67" s="171"/>
      <c r="P67" s="171"/>
    </row>
    <row r="68" spans="1:16" ht="99" customHeight="1">
      <c r="A68" s="28"/>
      <c r="B68" s="28">
        <v>52</v>
      </c>
      <c r="C68" s="28" t="s">
        <v>112</v>
      </c>
      <c r="D68" s="28" t="s">
        <v>484</v>
      </c>
      <c r="E68" s="28" t="s">
        <v>51</v>
      </c>
      <c r="F68" s="28">
        <f>IFERROR(VLOOKUP(D68,'KHO TNJ'!$C$6:$E$100000,3,FALSE),0)+IF(I68="",0,I68)</f>
        <v>480</v>
      </c>
      <c r="G68" s="28">
        <v>68.25</v>
      </c>
      <c r="H68" s="28" t="str">
        <f t="shared" si="0"/>
        <v/>
      </c>
      <c r="I68" s="28">
        <v>70</v>
      </c>
      <c r="J68" s="28">
        <f t="shared" si="1"/>
        <v>-1.75</v>
      </c>
      <c r="K68" s="28"/>
      <c r="L68" s="28"/>
      <c r="M68" s="172"/>
      <c r="N68" s="172"/>
      <c r="O68" s="172"/>
      <c r="P68" s="172"/>
    </row>
    <row r="69" spans="1:16" ht="99.75" customHeight="1">
      <c r="A69" s="28"/>
      <c r="B69" s="28">
        <v>53</v>
      </c>
      <c r="C69" s="28" t="s">
        <v>563</v>
      </c>
      <c r="D69" s="28" t="s">
        <v>628</v>
      </c>
      <c r="E69" s="28" t="s">
        <v>53</v>
      </c>
      <c r="F69" s="28">
        <f>IFERROR(VLOOKUP(D69,'KHO TNJ'!$C$6:$E$100000,3,FALSE),0)+IF(I69="",0,I69)</f>
        <v>500</v>
      </c>
      <c r="G69" s="28">
        <v>40</v>
      </c>
      <c r="H69" s="28" t="str">
        <f t="shared" si="0"/>
        <v/>
      </c>
      <c r="I69" s="28">
        <v>0</v>
      </c>
      <c r="J69" s="28">
        <f t="shared" si="1"/>
        <v>40</v>
      </c>
      <c r="K69" s="28"/>
      <c r="L69" s="28"/>
      <c r="M69" s="171"/>
      <c r="N69" s="171"/>
      <c r="O69" s="171"/>
      <c r="P69" s="171"/>
    </row>
    <row r="70" spans="1:16" ht="99.75" customHeight="1">
      <c r="A70" s="28"/>
      <c r="B70" s="28">
        <v>54</v>
      </c>
      <c r="C70" s="28" t="s">
        <v>353</v>
      </c>
      <c r="D70" s="28" t="s">
        <v>355</v>
      </c>
      <c r="E70" s="28" t="s">
        <v>53</v>
      </c>
      <c r="F70" s="28">
        <f>IFERROR(VLOOKUP(D70,'KHO TNJ'!$C$6:$E$100000,3,FALSE),0)+IF(I70="",0,I70)</f>
        <v>0</v>
      </c>
      <c r="G70" s="28">
        <v>20</v>
      </c>
      <c r="H70" s="28">
        <f t="shared" si="0"/>
        <v>20</v>
      </c>
      <c r="I70" s="28">
        <v>0</v>
      </c>
      <c r="J70" s="28">
        <f t="shared" si="1"/>
        <v>20</v>
      </c>
      <c r="K70" s="28"/>
      <c r="L70" s="28"/>
      <c r="M70" s="173"/>
      <c r="N70" s="173"/>
      <c r="O70" s="173"/>
      <c r="P70" s="173"/>
    </row>
    <row r="71" spans="1:16" ht="96.75" customHeight="1">
      <c r="A71" s="28"/>
      <c r="B71" s="28">
        <v>55</v>
      </c>
      <c r="C71" s="28" t="s">
        <v>154</v>
      </c>
      <c r="D71" s="28" t="s">
        <v>629</v>
      </c>
      <c r="E71" s="28" t="s">
        <v>53</v>
      </c>
      <c r="F71" s="28">
        <f>IFERROR(VLOOKUP(D71,'KHO TNJ'!$C$6:$E$100000,3,FALSE),0)+IF(I71="",0,I71)</f>
        <v>40</v>
      </c>
      <c r="G71" s="28">
        <v>40</v>
      </c>
      <c r="H71" s="28" t="str">
        <f t="shared" si="0"/>
        <v/>
      </c>
      <c r="I71" s="28">
        <v>0</v>
      </c>
      <c r="J71" s="28">
        <f t="shared" si="1"/>
        <v>40</v>
      </c>
      <c r="K71" s="28"/>
      <c r="L71" s="28"/>
      <c r="M71" s="171"/>
      <c r="N71" s="171"/>
      <c r="O71" s="171"/>
      <c r="P71" s="171"/>
    </row>
    <row r="72" spans="1:16" ht="89.25" customHeight="1">
      <c r="A72" s="28"/>
      <c r="B72" s="28">
        <v>56</v>
      </c>
      <c r="C72" s="28" t="s">
        <v>213</v>
      </c>
      <c r="D72" s="28" t="s">
        <v>327</v>
      </c>
      <c r="E72" s="28" t="s">
        <v>53</v>
      </c>
      <c r="F72" s="28">
        <f>IFERROR(VLOOKUP(D72,'KHO TNJ'!$C$6:$E$100000,3,FALSE),0)+IF(I72="",0,I72)</f>
        <v>41</v>
      </c>
      <c r="G72" s="28">
        <v>20</v>
      </c>
      <c r="H72" s="28" t="str">
        <f t="shared" si="0"/>
        <v/>
      </c>
      <c r="I72" s="28">
        <v>20</v>
      </c>
      <c r="J72" s="28">
        <f t="shared" si="1"/>
        <v>0</v>
      </c>
      <c r="K72" s="28"/>
      <c r="L72" s="28"/>
      <c r="M72" s="171"/>
      <c r="N72" s="171"/>
      <c r="O72" s="171"/>
      <c r="P72" s="171"/>
    </row>
    <row r="73" spans="1:16" ht="71.25" customHeight="1">
      <c r="A73" s="28"/>
      <c r="B73" s="28">
        <v>57</v>
      </c>
      <c r="C73" s="28" t="s">
        <v>549</v>
      </c>
      <c r="D73" s="28" t="s">
        <v>630</v>
      </c>
      <c r="E73" s="28" t="s">
        <v>53</v>
      </c>
      <c r="F73" s="28">
        <f>IFERROR(VLOOKUP(D73,'KHO TNJ'!$C$6:$E$100000,3,FALSE),0)+IF(I73="",0,I73)</f>
        <v>21</v>
      </c>
      <c r="G73" s="28">
        <v>21</v>
      </c>
      <c r="H73" s="28" t="str">
        <f t="shared" si="0"/>
        <v/>
      </c>
      <c r="I73" s="28">
        <v>0</v>
      </c>
      <c r="J73" s="28">
        <f t="shared" si="1"/>
        <v>21</v>
      </c>
      <c r="K73" s="28"/>
      <c r="L73" s="28"/>
      <c r="M73" s="171"/>
      <c r="N73" s="171"/>
      <c r="O73" s="171"/>
      <c r="P73" s="171"/>
    </row>
    <row r="74" spans="1:16" ht="128.25" customHeight="1">
      <c r="A74" s="28"/>
      <c r="B74" s="28">
        <v>58</v>
      </c>
      <c r="C74" s="28" t="s">
        <v>109</v>
      </c>
      <c r="D74" s="28" t="s">
        <v>360</v>
      </c>
      <c r="E74" s="28" t="s">
        <v>53</v>
      </c>
      <c r="F74" s="28">
        <f>IFERROR(VLOOKUP(D74,'KHO TNJ'!$C$6:$E$100000,3,FALSE),0)+IF(I74="",0,I74)</f>
        <v>20</v>
      </c>
      <c r="G74" s="28">
        <v>20</v>
      </c>
      <c r="H74" s="28" t="str">
        <f t="shared" si="0"/>
        <v/>
      </c>
      <c r="I74" s="28">
        <v>20</v>
      </c>
      <c r="J74" s="28">
        <f t="shared" si="1"/>
        <v>0</v>
      </c>
      <c r="K74" s="28"/>
      <c r="L74" s="28"/>
      <c r="M74" s="171"/>
      <c r="N74" s="171"/>
      <c r="O74" s="171"/>
      <c r="P74" s="171"/>
    </row>
    <row r="75" spans="1:16" ht="96" customHeight="1">
      <c r="A75" s="28"/>
      <c r="B75" s="28">
        <v>59</v>
      </c>
      <c r="C75" s="28" t="s">
        <v>119</v>
      </c>
      <c r="D75" s="28" t="s">
        <v>405</v>
      </c>
      <c r="E75" s="28" t="s">
        <v>53</v>
      </c>
      <c r="F75" s="28">
        <f>IFERROR(VLOOKUP(D75,'KHO TNJ'!$C$6:$E$100000,3,FALSE),0)+IF(I75="",0,I75)</f>
        <v>0</v>
      </c>
      <c r="G75" s="28">
        <v>5</v>
      </c>
      <c r="H75" s="28">
        <f t="shared" si="0"/>
        <v>5</v>
      </c>
      <c r="I75" s="28">
        <v>0</v>
      </c>
      <c r="J75" s="28">
        <f t="shared" si="1"/>
        <v>5</v>
      </c>
      <c r="K75" s="28"/>
      <c r="L75" s="28"/>
      <c r="M75" s="171"/>
      <c r="N75" s="171"/>
      <c r="O75" s="171"/>
      <c r="P75" s="171"/>
    </row>
    <row r="76" spans="1:16" ht="114.75" customHeight="1">
      <c r="A76" s="28"/>
      <c r="B76" s="28">
        <v>60</v>
      </c>
      <c r="C76" s="28" t="s">
        <v>111</v>
      </c>
      <c r="D76" s="28" t="s">
        <v>329</v>
      </c>
      <c r="E76" s="28" t="s">
        <v>53</v>
      </c>
      <c r="F76" s="28">
        <f>IFERROR(VLOOKUP(D76,'KHO TNJ'!$C$6:$E$100000,3,FALSE),0)+IF(I76="",0,I76)</f>
        <v>0</v>
      </c>
      <c r="G76" s="28">
        <v>5</v>
      </c>
      <c r="H76" s="28">
        <f t="shared" si="0"/>
        <v>5</v>
      </c>
      <c r="I76" s="28">
        <v>0</v>
      </c>
      <c r="J76" s="28">
        <f t="shared" si="1"/>
        <v>5</v>
      </c>
      <c r="K76" s="28"/>
      <c r="L76" s="28"/>
      <c r="M76" s="171"/>
      <c r="N76" s="171"/>
      <c r="O76" s="171"/>
      <c r="P76" s="171"/>
    </row>
    <row r="77" spans="1:16" ht="96.75" customHeight="1">
      <c r="A77" s="28"/>
      <c r="B77" s="28">
        <v>61</v>
      </c>
      <c r="C77" s="28" t="s">
        <v>129</v>
      </c>
      <c r="D77" s="28" t="s">
        <v>408</v>
      </c>
      <c r="E77" s="28" t="s">
        <v>53</v>
      </c>
      <c r="F77" s="28">
        <f>IFERROR(VLOOKUP(D77,'KHO TNJ'!$C$6:$E$100000,3,FALSE),0)+IF(I77="",0,I77)</f>
        <v>9</v>
      </c>
      <c r="G77" s="28">
        <v>10</v>
      </c>
      <c r="H77" s="28">
        <f t="shared" si="0"/>
        <v>1</v>
      </c>
      <c r="I77" s="28">
        <v>0</v>
      </c>
      <c r="J77" s="28">
        <f t="shared" si="1"/>
        <v>10</v>
      </c>
      <c r="K77" s="28"/>
      <c r="L77" s="28"/>
      <c r="M77" s="171"/>
      <c r="N77" s="171"/>
      <c r="O77" s="171"/>
      <c r="P77" s="171"/>
    </row>
    <row r="78" spans="1:16" ht="76.5">
      <c r="A78" s="28"/>
      <c r="B78" s="28">
        <v>62</v>
      </c>
      <c r="C78" s="28" t="s">
        <v>121</v>
      </c>
      <c r="D78" s="28" t="s">
        <v>332</v>
      </c>
      <c r="E78" s="28" t="s">
        <v>53</v>
      </c>
      <c r="F78" s="28">
        <f>IFERROR(VLOOKUP(D78,'KHO TNJ'!$C$6:$E$100000,3,FALSE),0)+IF(I78="",0,I78)</f>
        <v>13</v>
      </c>
      <c r="G78" s="28">
        <v>10</v>
      </c>
      <c r="H78" s="28" t="str">
        <f t="shared" si="0"/>
        <v/>
      </c>
      <c r="I78" s="28">
        <v>0</v>
      </c>
      <c r="J78" s="28">
        <f t="shared" si="1"/>
        <v>10</v>
      </c>
      <c r="K78" s="28"/>
      <c r="L78" s="28"/>
    </row>
    <row r="79" spans="1:16" ht="102">
      <c r="A79" s="28"/>
      <c r="B79" s="28">
        <v>63</v>
      </c>
      <c r="C79" s="28" t="s">
        <v>528</v>
      </c>
      <c r="D79" s="28" t="s">
        <v>638</v>
      </c>
      <c r="E79" s="28" t="s">
        <v>53</v>
      </c>
      <c r="F79" s="28">
        <f>IFERROR(VLOOKUP(D79,'KHO TNJ'!$C$6:$E$100000,3,FALSE),0)+IF(I79="",0,I79)</f>
        <v>0</v>
      </c>
      <c r="G79" s="28">
        <v>20.5</v>
      </c>
      <c r="H79" s="28">
        <f t="shared" si="0"/>
        <v>20.5</v>
      </c>
      <c r="I79" s="28">
        <v>0</v>
      </c>
      <c r="J79" s="28">
        <f t="shared" si="1"/>
        <v>20.5</v>
      </c>
      <c r="K79" s="28"/>
      <c r="L79" s="28"/>
    </row>
    <row r="80" spans="1:16" ht="102">
      <c r="A80" s="28"/>
      <c r="B80" s="28">
        <v>64</v>
      </c>
      <c r="C80" s="28" t="s">
        <v>197</v>
      </c>
      <c r="D80" s="28" t="s">
        <v>409</v>
      </c>
      <c r="E80" s="28" t="s">
        <v>53</v>
      </c>
      <c r="F80" s="28">
        <f>IFERROR(VLOOKUP(D80,'KHO TNJ'!$C$6:$E$100000,3,FALSE),0)+IF(I80="",0,I80)</f>
        <v>20</v>
      </c>
      <c r="G80" s="28">
        <v>10</v>
      </c>
      <c r="H80" s="28" t="str">
        <f t="shared" si="0"/>
        <v/>
      </c>
      <c r="I80" s="28">
        <v>10</v>
      </c>
      <c r="J80" s="28">
        <f t="shared" si="1"/>
        <v>0</v>
      </c>
      <c r="K80" s="28"/>
      <c r="L80" s="28"/>
    </row>
    <row r="81" spans="1:12" ht="102">
      <c r="A81" s="28"/>
      <c r="B81" s="28">
        <v>65</v>
      </c>
      <c r="C81" s="28" t="s">
        <v>151</v>
      </c>
      <c r="D81" s="28" t="s">
        <v>334</v>
      </c>
      <c r="E81" s="28" t="s">
        <v>53</v>
      </c>
      <c r="F81" s="28">
        <f>IFERROR(VLOOKUP(D81,'KHO TNJ'!$C$6:$E$100000,3,FALSE),0)+IF(I81="",0,I81)</f>
        <v>20</v>
      </c>
      <c r="G81" s="28">
        <v>10</v>
      </c>
      <c r="H81" s="28" t="str">
        <f t="shared" si="0"/>
        <v/>
      </c>
      <c r="I81" s="28">
        <v>10</v>
      </c>
      <c r="J81" s="28">
        <f t="shared" si="1"/>
        <v>0</v>
      </c>
      <c r="K81" s="28"/>
      <c r="L81" s="28"/>
    </row>
    <row r="82" spans="1:12" ht="127.5">
      <c r="A82" s="28"/>
      <c r="B82" s="28">
        <v>66</v>
      </c>
      <c r="C82" s="28" t="s">
        <v>75</v>
      </c>
      <c r="D82" s="28" t="s">
        <v>336</v>
      </c>
      <c r="E82" s="28" t="s">
        <v>53</v>
      </c>
      <c r="F82" s="28">
        <f>IFERROR(VLOOKUP(D82,'KHO TNJ'!$C$6:$E$100000,3,FALSE),0)+IF(I82="",0,I82)</f>
        <v>68</v>
      </c>
      <c r="G82" s="28">
        <v>40</v>
      </c>
      <c r="H82" s="28" t="str">
        <f t="shared" si="0"/>
        <v/>
      </c>
      <c r="I82" s="28">
        <v>0</v>
      </c>
      <c r="J82" s="28">
        <f t="shared" si="1"/>
        <v>40</v>
      </c>
      <c r="K82" s="28"/>
      <c r="L82" s="28"/>
    </row>
    <row r="83" spans="1:12" ht="127.5">
      <c r="A83" s="28"/>
      <c r="B83" s="28">
        <v>67</v>
      </c>
      <c r="C83" s="28" t="s">
        <v>159</v>
      </c>
      <c r="D83" s="28" t="s">
        <v>339</v>
      </c>
      <c r="E83" s="28" t="s">
        <v>53</v>
      </c>
      <c r="F83" s="28">
        <f>IFERROR(VLOOKUP(D83,'KHO TNJ'!$C$6:$E$100000,3,FALSE),0)+IF(I83="",0,I83)</f>
        <v>20</v>
      </c>
      <c r="G83" s="28">
        <v>20</v>
      </c>
      <c r="H83" s="28" t="str">
        <f t="shared" si="0"/>
        <v/>
      </c>
      <c r="I83" s="28">
        <v>0</v>
      </c>
      <c r="J83" s="28">
        <f t="shared" si="1"/>
        <v>20</v>
      </c>
      <c r="K83" s="28"/>
      <c r="L83" s="28"/>
    </row>
    <row r="84" spans="1:12" ht="127.5">
      <c r="A84" s="28"/>
      <c r="B84" s="28">
        <v>68</v>
      </c>
      <c r="C84" s="28" t="s">
        <v>162</v>
      </c>
      <c r="D84" s="28" t="s">
        <v>340</v>
      </c>
      <c r="E84" s="28" t="s">
        <v>53</v>
      </c>
      <c r="F84" s="28">
        <f>IFERROR(VLOOKUP(D84,'KHO TNJ'!$C$6:$E$100000,3,FALSE),0)+IF(I84="",0,I84)</f>
        <v>20</v>
      </c>
      <c r="G84" s="28">
        <v>20</v>
      </c>
      <c r="H84" s="28" t="str">
        <f t="shared" si="0"/>
        <v/>
      </c>
      <c r="I84" s="28">
        <v>0</v>
      </c>
      <c r="J84" s="28">
        <f t="shared" si="1"/>
        <v>20</v>
      </c>
      <c r="K84" s="28"/>
      <c r="L84" s="28"/>
    </row>
    <row r="85" spans="1:12" ht="102">
      <c r="A85" s="28"/>
      <c r="B85" s="28">
        <v>69</v>
      </c>
      <c r="C85" s="28" t="s">
        <v>200</v>
      </c>
      <c r="D85" s="28" t="s">
        <v>416</v>
      </c>
      <c r="E85" s="28" t="s">
        <v>53</v>
      </c>
      <c r="F85" s="28">
        <f>IFERROR(VLOOKUP(D85,'KHO TNJ'!$C$6:$E$100000,3,FALSE),0)+IF(I85="",0,I85)</f>
        <v>20</v>
      </c>
      <c r="G85" s="28">
        <v>20</v>
      </c>
      <c r="H85" s="28" t="str">
        <f t="shared" si="0"/>
        <v/>
      </c>
      <c r="I85" s="28">
        <v>0</v>
      </c>
      <c r="J85" s="28">
        <f t="shared" si="1"/>
        <v>20</v>
      </c>
      <c r="K85" s="28"/>
      <c r="L85" s="28"/>
    </row>
    <row r="86" spans="1:12" ht="178.5">
      <c r="A86" s="28"/>
      <c r="B86" s="28">
        <v>70</v>
      </c>
      <c r="C86" s="28" t="s">
        <v>157</v>
      </c>
      <c r="D86" s="28" t="s">
        <v>342</v>
      </c>
      <c r="E86" s="28" t="s">
        <v>53</v>
      </c>
      <c r="F86" s="28">
        <f>IFERROR(VLOOKUP(D86,'KHO TNJ'!$C$6:$E$100000,3,FALSE),0)+IF(I86="",0,I86)</f>
        <v>52</v>
      </c>
      <c r="G86" s="28">
        <v>20</v>
      </c>
      <c r="H86" s="28" t="str">
        <f t="shared" si="0"/>
        <v/>
      </c>
      <c r="I86" s="28">
        <v>0</v>
      </c>
      <c r="J86" s="28">
        <f t="shared" si="1"/>
        <v>20</v>
      </c>
      <c r="K86" s="28"/>
      <c r="L86" s="28"/>
    </row>
    <row r="87" spans="1:12" ht="102">
      <c r="A87" s="28"/>
      <c r="B87" s="28">
        <v>71</v>
      </c>
      <c r="C87" s="28" t="s">
        <v>533</v>
      </c>
      <c r="D87" s="28" t="s">
        <v>641</v>
      </c>
      <c r="E87" s="28" t="s">
        <v>53</v>
      </c>
      <c r="F87" s="28">
        <f>IFERROR(VLOOKUP(D87,'KHO TNJ'!$C$6:$E$100000,3,FALSE),0)+IF(I87="",0,I87)</f>
        <v>20</v>
      </c>
      <c r="G87" s="28">
        <v>20</v>
      </c>
      <c r="H87" s="28" t="str">
        <f t="shared" si="0"/>
        <v/>
      </c>
      <c r="I87" s="28">
        <v>0</v>
      </c>
      <c r="J87" s="28">
        <f t="shared" si="1"/>
        <v>20</v>
      </c>
      <c r="K87" s="28"/>
      <c r="L87" s="28"/>
    </row>
    <row r="88" spans="1:12" ht="102">
      <c r="A88" s="28"/>
      <c r="B88" s="28">
        <v>72</v>
      </c>
      <c r="C88" s="28" t="s">
        <v>122</v>
      </c>
      <c r="D88" s="28" t="s">
        <v>371</v>
      </c>
      <c r="E88" s="28" t="s">
        <v>53</v>
      </c>
      <c r="F88" s="28">
        <f>IFERROR(VLOOKUP(D88,'KHO TNJ'!$C$6:$E$100000,3,FALSE),0)+IF(I88="",0,I88)</f>
        <v>20</v>
      </c>
      <c r="G88" s="28">
        <v>10</v>
      </c>
      <c r="H88" s="28" t="str">
        <f t="shared" si="0"/>
        <v/>
      </c>
      <c r="I88" s="28">
        <v>10</v>
      </c>
      <c r="J88" s="28">
        <f t="shared" si="1"/>
        <v>0</v>
      </c>
      <c r="K88" s="28"/>
      <c r="L88" s="28"/>
    </row>
    <row r="89" spans="1:12" ht="102">
      <c r="A89" s="28"/>
      <c r="B89" s="28">
        <v>73</v>
      </c>
      <c r="C89" s="28" t="s">
        <v>127</v>
      </c>
      <c r="D89" s="28" t="s">
        <v>373</v>
      </c>
      <c r="E89" s="28" t="s">
        <v>53</v>
      </c>
      <c r="F89" s="28">
        <f>IFERROR(VLOOKUP(D89,'KHO TNJ'!$C$6:$E$100000,3,FALSE),0)+IF(I89="",0,I89)</f>
        <v>20</v>
      </c>
      <c r="G89" s="28">
        <v>10</v>
      </c>
      <c r="H89" s="28" t="str">
        <f t="shared" si="0"/>
        <v/>
      </c>
      <c r="I89" s="28">
        <v>10</v>
      </c>
      <c r="J89" s="28">
        <f t="shared" si="1"/>
        <v>0</v>
      </c>
      <c r="K89" s="28"/>
      <c r="L89" s="28"/>
    </row>
    <row r="90" spans="1:12" ht="76.5">
      <c r="A90" s="28"/>
      <c r="B90" s="28">
        <v>74</v>
      </c>
      <c r="C90" s="28" t="s">
        <v>134</v>
      </c>
      <c r="D90" s="28" t="s">
        <v>374</v>
      </c>
      <c r="E90" s="28" t="s">
        <v>53</v>
      </c>
      <c r="F90" s="28">
        <f>IFERROR(VLOOKUP(D90,'KHO TNJ'!$C$6:$E$100000,3,FALSE),0)+IF(I90="",0,I90)</f>
        <v>10</v>
      </c>
      <c r="G90" s="28">
        <v>10</v>
      </c>
      <c r="H90" s="28" t="str">
        <f t="shared" si="0"/>
        <v/>
      </c>
      <c r="I90" s="28">
        <v>0</v>
      </c>
      <c r="J90" s="28">
        <f t="shared" si="1"/>
        <v>10</v>
      </c>
      <c r="K90" s="28"/>
      <c r="L90" s="28"/>
    </row>
    <row r="91" spans="1:12" ht="102">
      <c r="A91" s="28"/>
      <c r="B91" s="28">
        <v>75</v>
      </c>
      <c r="C91" s="28" t="s">
        <v>270</v>
      </c>
      <c r="D91" s="28" t="s">
        <v>420</v>
      </c>
      <c r="E91" s="28" t="s">
        <v>53</v>
      </c>
      <c r="F91" s="28">
        <f>IFERROR(VLOOKUP(D91,'KHO TNJ'!$C$6:$E$100000,3,FALSE),0)+IF(I91="",0,I91)</f>
        <v>0</v>
      </c>
      <c r="G91" s="28">
        <v>40</v>
      </c>
      <c r="H91" s="28">
        <f t="shared" si="0"/>
        <v>40</v>
      </c>
      <c r="I91" s="28">
        <v>0</v>
      </c>
      <c r="J91" s="28">
        <f t="shared" si="1"/>
        <v>40</v>
      </c>
      <c r="K91" s="28"/>
      <c r="L91" s="28"/>
    </row>
    <row r="92" spans="1:12" ht="102">
      <c r="A92" s="28"/>
      <c r="B92" s="28">
        <v>76</v>
      </c>
      <c r="C92" s="28" t="s">
        <v>243</v>
      </c>
      <c r="D92" s="28" t="s">
        <v>346</v>
      </c>
      <c r="E92" s="28" t="s">
        <v>53</v>
      </c>
      <c r="F92" s="28">
        <f>IFERROR(VLOOKUP(D92,'KHO TNJ'!$C$6:$E$100000,3,FALSE),0)+IF(I92="",0,I92)</f>
        <v>0</v>
      </c>
      <c r="G92" s="28">
        <v>40</v>
      </c>
      <c r="H92" s="28">
        <f t="shared" si="0"/>
        <v>40</v>
      </c>
      <c r="I92" s="28">
        <v>0</v>
      </c>
      <c r="J92" s="28">
        <f t="shared" si="1"/>
        <v>40</v>
      </c>
      <c r="K92" s="28"/>
      <c r="L92" s="28"/>
    </row>
    <row r="93" spans="1:12" ht="127.5">
      <c r="A93" s="28"/>
      <c r="B93" s="28">
        <v>77</v>
      </c>
      <c r="C93" s="28" t="s">
        <v>242</v>
      </c>
      <c r="D93" s="28" t="s">
        <v>425</v>
      </c>
      <c r="E93" s="28" t="s">
        <v>53</v>
      </c>
      <c r="F93" s="28">
        <f>IFERROR(VLOOKUP(D93,'KHO TNJ'!$C$6:$E$100000,3,FALSE),0)+IF(I93="",0,I93)</f>
        <v>20</v>
      </c>
      <c r="G93" s="28">
        <v>10</v>
      </c>
      <c r="H93" s="28" t="str">
        <f t="shared" si="0"/>
        <v/>
      </c>
      <c r="I93" s="28">
        <v>0</v>
      </c>
      <c r="J93" s="28">
        <f t="shared" si="1"/>
        <v>10</v>
      </c>
      <c r="K93" s="28"/>
      <c r="L93" s="28"/>
    </row>
    <row r="94" spans="1:12" ht="127.5">
      <c r="A94" s="28"/>
      <c r="B94" s="28">
        <v>78</v>
      </c>
      <c r="C94" s="28" t="s">
        <v>199</v>
      </c>
      <c r="D94" s="28" t="s">
        <v>347</v>
      </c>
      <c r="E94" s="28" t="s">
        <v>53</v>
      </c>
      <c r="F94" s="28">
        <f>IFERROR(VLOOKUP(D94,'KHO TNJ'!$C$6:$E$100000,3,FALSE),0)+IF(I94="",0,I94)</f>
        <v>11</v>
      </c>
      <c r="G94" s="28">
        <v>10</v>
      </c>
      <c r="H94" s="28" t="str">
        <f t="shared" si="0"/>
        <v/>
      </c>
      <c r="I94" s="28">
        <v>0</v>
      </c>
      <c r="J94" s="28">
        <f t="shared" si="1"/>
        <v>10</v>
      </c>
      <c r="K94" s="28"/>
      <c r="L94" s="28"/>
    </row>
    <row r="95" spans="1:12" ht="102">
      <c r="A95" s="28"/>
      <c r="B95" s="28">
        <v>79</v>
      </c>
      <c r="C95" s="28" t="s">
        <v>106</v>
      </c>
      <c r="D95" s="28" t="s">
        <v>269</v>
      </c>
      <c r="E95" s="28" t="s">
        <v>53</v>
      </c>
      <c r="F95" s="28">
        <f>IFERROR(VLOOKUP(D95,'KHO TNJ'!$C$6:$E$100000,3,FALSE),0)+IF(I95="",0,I95)</f>
        <v>40</v>
      </c>
      <c r="G95" s="28">
        <v>20</v>
      </c>
      <c r="H95" s="28" t="str">
        <f t="shared" si="0"/>
        <v/>
      </c>
      <c r="I95" s="28">
        <v>20</v>
      </c>
      <c r="J95" s="28">
        <f t="shared" si="1"/>
        <v>0</v>
      </c>
      <c r="K95" s="28"/>
      <c r="L95" s="28"/>
    </row>
    <row r="96" spans="1:12" ht="153">
      <c r="A96" s="28"/>
      <c r="B96" s="28">
        <v>80</v>
      </c>
      <c r="C96" s="28" t="s">
        <v>259</v>
      </c>
      <c r="D96" s="28" t="s">
        <v>428</v>
      </c>
      <c r="E96" s="28" t="s">
        <v>261</v>
      </c>
      <c r="F96" s="28">
        <f>IFERROR(VLOOKUP(D96,'KHO TNJ'!$C$6:$E$100000,3,FALSE),0)+IF(I96="",0,I96)</f>
        <v>10</v>
      </c>
      <c r="G96" s="28">
        <v>10</v>
      </c>
      <c r="H96" s="28" t="str">
        <f t="shared" si="0"/>
        <v/>
      </c>
      <c r="I96" s="28">
        <v>0</v>
      </c>
      <c r="J96" s="28">
        <f t="shared" si="1"/>
        <v>10</v>
      </c>
      <c r="K96" s="28"/>
      <c r="L96" s="28"/>
    </row>
    <row r="97" spans="1:12" ht="127.5">
      <c r="A97" s="28"/>
      <c r="B97" s="28">
        <v>81</v>
      </c>
      <c r="C97" s="28" t="s">
        <v>233</v>
      </c>
      <c r="D97" s="28" t="s">
        <v>349</v>
      </c>
      <c r="E97" s="28" t="s">
        <v>53</v>
      </c>
      <c r="F97" s="28">
        <f>IFERROR(VLOOKUP(D97,'KHO TNJ'!$C$6:$E$100000,3,FALSE),0)+IF(I97="",0,I97)</f>
        <v>10</v>
      </c>
      <c r="G97" s="28">
        <v>10</v>
      </c>
      <c r="H97" s="28" t="str">
        <f t="shared" si="0"/>
        <v/>
      </c>
      <c r="I97" s="28">
        <v>0</v>
      </c>
      <c r="J97" s="28">
        <f t="shared" si="1"/>
        <v>10</v>
      </c>
      <c r="K97" s="28"/>
      <c r="L97" s="28"/>
    </row>
    <row r="98" spans="1:12" ht="102">
      <c r="A98" s="28"/>
      <c r="B98" s="28">
        <v>82</v>
      </c>
      <c r="C98" s="28" t="s">
        <v>110</v>
      </c>
      <c r="D98" s="28" t="s">
        <v>271</v>
      </c>
      <c r="E98" s="28" t="s">
        <v>53</v>
      </c>
      <c r="F98" s="28">
        <f>IFERROR(VLOOKUP(D98,'KHO TNJ'!$C$6:$E$100000,3,FALSE),0)+IF(I98="",0,I98)</f>
        <v>40</v>
      </c>
      <c r="G98" s="28">
        <v>20</v>
      </c>
      <c r="H98" s="28" t="str">
        <f t="shared" si="0"/>
        <v/>
      </c>
      <c r="I98" s="28">
        <v>20</v>
      </c>
      <c r="J98" s="28">
        <f t="shared" si="1"/>
        <v>0</v>
      </c>
      <c r="K98" s="28"/>
      <c r="L98" s="28"/>
    </row>
    <row r="99" spans="1:12" ht="102">
      <c r="A99" s="28"/>
      <c r="B99" s="28">
        <v>83</v>
      </c>
      <c r="C99" s="28" t="s">
        <v>204</v>
      </c>
      <c r="D99" s="28" t="s">
        <v>376</v>
      </c>
      <c r="E99" s="28" t="s">
        <v>53</v>
      </c>
      <c r="F99" s="28">
        <f>IFERROR(VLOOKUP(D99,'KHO TNJ'!$C$6:$E$100000,3,FALSE),0)+IF(I99="",0,I99)</f>
        <v>0</v>
      </c>
      <c r="G99" s="28">
        <v>10</v>
      </c>
      <c r="H99" s="28">
        <f t="shared" si="0"/>
        <v>10</v>
      </c>
      <c r="I99" s="28">
        <v>0</v>
      </c>
      <c r="J99" s="28">
        <f t="shared" si="1"/>
        <v>10</v>
      </c>
      <c r="K99" s="28"/>
      <c r="L99" s="28"/>
    </row>
    <row r="100" spans="1:12" ht="76.5">
      <c r="A100" s="28"/>
      <c r="B100" s="28">
        <v>84</v>
      </c>
      <c r="C100" s="28" t="s">
        <v>79</v>
      </c>
      <c r="D100" s="28" t="s">
        <v>380</v>
      </c>
      <c r="E100" s="28" t="s">
        <v>53</v>
      </c>
      <c r="F100" s="28">
        <f>IFERROR(VLOOKUP(D100,'KHO TNJ'!$C$6:$E$100000,3,FALSE),0)+IF(I100="",0,I100)</f>
        <v>10</v>
      </c>
      <c r="G100" s="28">
        <v>10</v>
      </c>
      <c r="H100" s="28" t="str">
        <f t="shared" si="0"/>
        <v/>
      </c>
      <c r="I100" s="28">
        <v>0</v>
      </c>
      <c r="J100" s="28">
        <f t="shared" si="1"/>
        <v>10</v>
      </c>
      <c r="K100" s="28"/>
      <c r="L100" s="28"/>
    </row>
    <row r="101" spans="1:12" ht="102">
      <c r="A101" s="28"/>
      <c r="B101" s="28">
        <v>85</v>
      </c>
      <c r="C101" s="28" t="s">
        <v>74</v>
      </c>
      <c r="D101" s="28" t="s">
        <v>382</v>
      </c>
      <c r="E101" s="28" t="s">
        <v>53</v>
      </c>
      <c r="F101" s="28">
        <f>IFERROR(VLOOKUP(D101,'KHO TNJ'!$C$6:$E$100000,3,FALSE),0)+IF(I101="",0,I101)</f>
        <v>10</v>
      </c>
      <c r="G101" s="28">
        <v>10</v>
      </c>
      <c r="H101" s="28" t="str">
        <f t="shared" si="0"/>
        <v/>
      </c>
      <c r="I101" s="28">
        <v>0</v>
      </c>
      <c r="J101" s="28">
        <f t="shared" si="1"/>
        <v>10</v>
      </c>
      <c r="K101" s="28"/>
      <c r="L101" s="28"/>
    </row>
    <row r="102" spans="1:12" ht="102">
      <c r="A102" s="28"/>
      <c r="B102" s="28">
        <v>86</v>
      </c>
      <c r="C102" s="28" t="s">
        <v>76</v>
      </c>
      <c r="D102" s="28" t="s">
        <v>383</v>
      </c>
      <c r="E102" s="28" t="s">
        <v>53</v>
      </c>
      <c r="F102" s="28">
        <f>IFERROR(VLOOKUP(D102,'KHO TNJ'!$C$6:$E$100000,3,FALSE),0)+IF(I102="",0,I102)</f>
        <v>10</v>
      </c>
      <c r="G102" s="28">
        <v>10</v>
      </c>
      <c r="H102" s="28" t="str">
        <f t="shared" si="0"/>
        <v/>
      </c>
      <c r="I102" s="28">
        <v>0</v>
      </c>
      <c r="J102" s="28">
        <f t="shared" si="1"/>
        <v>10</v>
      </c>
      <c r="K102" s="28"/>
      <c r="L102" s="28"/>
    </row>
    <row r="103" spans="1:12" ht="102">
      <c r="A103" s="28"/>
      <c r="B103" s="28">
        <v>87</v>
      </c>
      <c r="C103" s="28" t="s">
        <v>568</v>
      </c>
      <c r="D103" s="28" t="s">
        <v>642</v>
      </c>
      <c r="E103" s="28" t="s">
        <v>53</v>
      </c>
      <c r="F103" s="28">
        <f>IFERROR(VLOOKUP(D103,'KHO TNJ'!$C$6:$E$100000,3,FALSE),0)+IF(I103="",0,I103)</f>
        <v>0</v>
      </c>
      <c r="G103" s="28">
        <v>21</v>
      </c>
      <c r="H103" s="28">
        <f t="shared" si="0"/>
        <v>21</v>
      </c>
      <c r="I103" s="28">
        <v>0</v>
      </c>
      <c r="J103" s="28">
        <f t="shared" si="1"/>
        <v>21</v>
      </c>
      <c r="K103" s="28"/>
      <c r="L103" s="28"/>
    </row>
    <row r="104" spans="1:12" ht="102">
      <c r="A104" s="28"/>
      <c r="B104" s="28">
        <v>88</v>
      </c>
      <c r="C104" s="28" t="s">
        <v>149</v>
      </c>
      <c r="D104" s="28" t="s">
        <v>490</v>
      </c>
      <c r="E104" s="28" t="s">
        <v>53</v>
      </c>
      <c r="F104" s="28">
        <f>IFERROR(VLOOKUP(D104,'KHO TNJ'!$C$6:$E$100000,3,FALSE),0)+IF(I104="",0,I104)</f>
        <v>3</v>
      </c>
      <c r="G104" s="28">
        <v>10.5</v>
      </c>
      <c r="H104" s="28">
        <f t="shared" si="0"/>
        <v>7.5</v>
      </c>
      <c r="I104" s="28">
        <v>0</v>
      </c>
      <c r="J104" s="28">
        <f t="shared" si="1"/>
        <v>10.5</v>
      </c>
      <c r="K104" s="28"/>
      <c r="L104" s="28"/>
    </row>
    <row r="105" spans="1:12" ht="127.5">
      <c r="A105" s="28"/>
      <c r="B105" s="28">
        <v>89</v>
      </c>
      <c r="C105" s="28" t="s">
        <v>567</v>
      </c>
      <c r="D105" s="28" t="s">
        <v>645</v>
      </c>
      <c r="E105" s="28" t="s">
        <v>53</v>
      </c>
      <c r="F105" s="28">
        <f>IFERROR(VLOOKUP(D105,'KHO TNJ'!$C$6:$E$100000,3,FALSE),0)+IF(I105="",0,I105)</f>
        <v>21</v>
      </c>
      <c r="G105" s="28">
        <v>20</v>
      </c>
      <c r="H105" s="28" t="str">
        <f t="shared" si="0"/>
        <v/>
      </c>
      <c r="I105" s="28">
        <v>0</v>
      </c>
      <c r="J105" s="28">
        <f t="shared" si="1"/>
        <v>20</v>
      </c>
      <c r="K105" s="28"/>
      <c r="L105" s="28"/>
    </row>
    <row r="106" spans="1:12" ht="102">
      <c r="A106" s="28"/>
      <c r="B106" s="28">
        <v>90</v>
      </c>
      <c r="C106" s="28" t="s">
        <v>138</v>
      </c>
      <c r="D106" s="28" t="s">
        <v>388</v>
      </c>
      <c r="E106" s="28" t="s">
        <v>53</v>
      </c>
      <c r="F106" s="28">
        <f>IFERROR(VLOOKUP(D106,'KHO TNJ'!$C$6:$E$100000,3,FALSE),0)+IF(I106="",0,I106)</f>
        <v>10</v>
      </c>
      <c r="G106" s="28">
        <v>10</v>
      </c>
      <c r="H106" s="28" t="str">
        <f t="shared" si="0"/>
        <v/>
      </c>
      <c r="I106" s="28">
        <v>0</v>
      </c>
      <c r="J106" s="28">
        <f t="shared" si="1"/>
        <v>10</v>
      </c>
      <c r="K106" s="28"/>
      <c r="L106" s="28"/>
    </row>
    <row r="107" spans="1:12" ht="51">
      <c r="A107" s="28"/>
      <c r="B107" s="28">
        <v>91</v>
      </c>
      <c r="C107" s="28" t="s">
        <v>174</v>
      </c>
      <c r="D107" s="28" t="s">
        <v>272</v>
      </c>
      <c r="E107" s="28" t="s">
        <v>53</v>
      </c>
      <c r="F107" s="28">
        <f>IFERROR(VLOOKUP(D107,'KHO TNJ'!$C$6:$E$100000,3,FALSE),0)+IF(I107="",0,I107)</f>
        <v>42</v>
      </c>
      <c r="G107" s="28">
        <v>84</v>
      </c>
      <c r="H107" s="28">
        <f t="shared" si="0"/>
        <v>42</v>
      </c>
      <c r="I107" s="28">
        <v>42</v>
      </c>
      <c r="J107" s="28">
        <f t="shared" si="1"/>
        <v>42</v>
      </c>
      <c r="K107" s="28"/>
      <c r="L107" s="28"/>
    </row>
    <row r="108" spans="1:12" ht="51">
      <c r="A108" s="28"/>
      <c r="B108" s="28">
        <v>92</v>
      </c>
      <c r="C108" s="28" t="s">
        <v>180</v>
      </c>
      <c r="D108" s="28" t="s">
        <v>275</v>
      </c>
      <c r="E108" s="28" t="s">
        <v>53</v>
      </c>
      <c r="F108" s="28">
        <f>IFERROR(VLOOKUP(D108,'KHO TNJ'!$C$6:$E$100000,3,FALSE),0)+IF(I108="",0,I108)</f>
        <v>1645.99</v>
      </c>
      <c r="G108" s="28">
        <v>270</v>
      </c>
      <c r="H108" s="28" t="str">
        <f t="shared" si="0"/>
        <v/>
      </c>
      <c r="I108" s="28">
        <v>42</v>
      </c>
      <c r="J108" s="28">
        <f t="shared" si="1"/>
        <v>228</v>
      </c>
      <c r="K108" s="28"/>
      <c r="L108" s="28"/>
    </row>
    <row r="109" spans="1:12" ht="51">
      <c r="A109" s="28"/>
      <c r="B109" s="28">
        <v>93</v>
      </c>
      <c r="C109" s="28" t="s">
        <v>169</v>
      </c>
      <c r="D109" s="28" t="s">
        <v>276</v>
      </c>
      <c r="E109" s="28" t="s">
        <v>53</v>
      </c>
      <c r="F109" s="28">
        <f>IFERROR(VLOOKUP(D109,'KHO TNJ'!$C$6:$E$100000,3,FALSE),0)+IF(I109="",0,I109)</f>
        <v>0</v>
      </c>
      <c r="G109" s="28">
        <v>63</v>
      </c>
      <c r="H109" s="28">
        <f t="shared" si="0"/>
        <v>63</v>
      </c>
      <c r="I109" s="28">
        <v>0</v>
      </c>
      <c r="J109" s="28">
        <f t="shared" si="1"/>
        <v>63</v>
      </c>
      <c r="K109" s="28"/>
      <c r="L109" s="28"/>
    </row>
    <row r="110" spans="1:12" ht="51">
      <c r="A110" s="28"/>
      <c r="B110" s="28">
        <v>94</v>
      </c>
      <c r="C110" s="28" t="s">
        <v>71</v>
      </c>
      <c r="D110" s="28" t="s">
        <v>406</v>
      </c>
      <c r="E110" s="28" t="s">
        <v>53</v>
      </c>
      <c r="F110" s="28">
        <f>IFERROR(VLOOKUP(D110,'KHO TNJ'!$C$6:$E$100000,3,FALSE),0)+IF(I110="",0,I110)</f>
        <v>631</v>
      </c>
      <c r="G110" s="28">
        <v>403.5</v>
      </c>
      <c r="H110" s="28" t="str">
        <f t="shared" si="0"/>
        <v/>
      </c>
      <c r="I110" s="28">
        <v>0</v>
      </c>
      <c r="J110" s="28">
        <f t="shared" si="1"/>
        <v>403.5</v>
      </c>
      <c r="K110" s="28"/>
      <c r="L110" s="28"/>
    </row>
    <row r="111" spans="1:12" ht="76.5">
      <c r="A111" s="28"/>
      <c r="B111" s="28">
        <v>95</v>
      </c>
      <c r="C111" s="28" t="s">
        <v>62</v>
      </c>
      <c r="D111" s="28" t="s">
        <v>352</v>
      </c>
      <c r="E111" s="28" t="s">
        <v>53</v>
      </c>
      <c r="F111" s="28">
        <f>IFERROR(VLOOKUP(D111,'KHO TNJ'!$C$6:$E$100000,3,FALSE),0)+IF(I111="",0,I111)</f>
        <v>1479</v>
      </c>
      <c r="G111" s="28">
        <v>1294</v>
      </c>
      <c r="H111" s="28" t="str">
        <f t="shared" si="0"/>
        <v/>
      </c>
      <c r="I111" s="28">
        <v>20</v>
      </c>
      <c r="J111" s="28">
        <f t="shared" si="1"/>
        <v>1274</v>
      </c>
      <c r="K111" s="28"/>
      <c r="L111" s="28"/>
    </row>
    <row r="112" spans="1:12" ht="76.5">
      <c r="A112" s="28"/>
      <c r="B112" s="28">
        <v>96</v>
      </c>
      <c r="C112" s="28" t="s">
        <v>72</v>
      </c>
      <c r="D112" s="28" t="s">
        <v>356</v>
      </c>
      <c r="E112" s="28" t="s">
        <v>53</v>
      </c>
      <c r="F112" s="28">
        <f>IFERROR(VLOOKUP(D112,'KHO TNJ'!$C$6:$E$100000,3,FALSE),0)+IF(I112="",0,I112)</f>
        <v>1647</v>
      </c>
      <c r="G112" s="28">
        <v>1470</v>
      </c>
      <c r="H112" s="28" t="str">
        <f t="shared" si="0"/>
        <v/>
      </c>
      <c r="I112" s="28">
        <v>0</v>
      </c>
      <c r="J112" s="28">
        <f t="shared" si="1"/>
        <v>1470</v>
      </c>
      <c r="K112" s="28"/>
      <c r="L112" s="28"/>
    </row>
    <row r="113" spans="1:12" ht="76.5">
      <c r="A113" s="28"/>
      <c r="B113" s="28">
        <v>97</v>
      </c>
      <c r="C113" s="28" t="s">
        <v>194</v>
      </c>
      <c r="D113" s="28" t="s">
        <v>398</v>
      </c>
      <c r="E113" s="28" t="s">
        <v>53</v>
      </c>
      <c r="F113" s="28">
        <f>IFERROR(VLOOKUP(D113,'KHO TNJ'!$C$6:$E$100000,3,FALSE),0)+IF(I113="",0,I113)</f>
        <v>193</v>
      </c>
      <c r="G113" s="28">
        <v>21</v>
      </c>
      <c r="H113" s="28" t="str">
        <f t="shared" si="0"/>
        <v/>
      </c>
      <c r="I113" s="28">
        <v>0</v>
      </c>
      <c r="J113" s="28">
        <f t="shared" si="1"/>
        <v>21</v>
      </c>
      <c r="K113" s="28"/>
      <c r="L113" s="28"/>
    </row>
    <row r="114" spans="1:12" ht="76.5">
      <c r="A114" s="28"/>
      <c r="B114" s="28">
        <v>98</v>
      </c>
      <c r="C114" s="28" t="s">
        <v>193</v>
      </c>
      <c r="D114" s="28" t="s">
        <v>361</v>
      </c>
      <c r="E114" s="28" t="s">
        <v>53</v>
      </c>
      <c r="F114" s="28">
        <f>IFERROR(VLOOKUP(D114,'KHO TNJ'!$C$6:$E$100000,3,FALSE),0)+IF(I114="",0,I114)</f>
        <v>181</v>
      </c>
      <c r="G114" s="28">
        <v>252</v>
      </c>
      <c r="H114" s="28">
        <f t="shared" si="0"/>
        <v>71</v>
      </c>
      <c r="I114" s="28">
        <v>0</v>
      </c>
      <c r="J114" s="28">
        <f t="shared" si="1"/>
        <v>252</v>
      </c>
      <c r="K114" s="28"/>
      <c r="L114" s="28"/>
    </row>
    <row r="115" spans="1:12" ht="76.5">
      <c r="A115" s="28"/>
      <c r="B115" s="28">
        <v>99</v>
      </c>
      <c r="C115" s="28" t="s">
        <v>176</v>
      </c>
      <c r="D115" s="28" t="s">
        <v>370</v>
      </c>
      <c r="E115" s="28" t="s">
        <v>53</v>
      </c>
      <c r="F115" s="28">
        <f>IFERROR(VLOOKUP(D115,'KHO TNJ'!$C$6:$E$100000,3,FALSE),0)+IF(I115="",0,I115)</f>
        <v>244</v>
      </c>
      <c r="G115" s="28">
        <v>336</v>
      </c>
      <c r="H115" s="28">
        <f t="shared" si="0"/>
        <v>92</v>
      </c>
      <c r="I115" s="28">
        <v>0</v>
      </c>
      <c r="J115" s="28">
        <f t="shared" si="1"/>
        <v>336</v>
      </c>
      <c r="K115" s="28"/>
      <c r="L115" s="28"/>
    </row>
    <row r="116" spans="1:12" ht="76.5">
      <c r="A116" s="28"/>
      <c r="B116" s="28">
        <v>100</v>
      </c>
      <c r="C116" s="28" t="s">
        <v>146</v>
      </c>
      <c r="D116" s="28" t="s">
        <v>410</v>
      </c>
      <c r="E116" s="28" t="s">
        <v>53</v>
      </c>
      <c r="F116" s="28">
        <f>IFERROR(VLOOKUP(D116,'KHO TNJ'!$C$6:$E$100000,3,FALSE),0)+IF(I116="",0,I116)</f>
        <v>0</v>
      </c>
      <c r="G116" s="28">
        <v>10</v>
      </c>
      <c r="H116" s="28">
        <f t="shared" si="0"/>
        <v>10</v>
      </c>
      <c r="I116" s="28">
        <v>0</v>
      </c>
      <c r="J116" s="28">
        <f t="shared" si="1"/>
        <v>10</v>
      </c>
      <c r="K116" s="28"/>
      <c r="L116" s="28"/>
    </row>
    <row r="117" spans="1:12" ht="102">
      <c r="A117" s="28"/>
      <c r="B117" s="28">
        <v>101</v>
      </c>
      <c r="C117" s="28" t="s">
        <v>125</v>
      </c>
      <c r="D117" s="28" t="s">
        <v>516</v>
      </c>
      <c r="E117" s="28" t="s">
        <v>53</v>
      </c>
      <c r="F117" s="28">
        <f>IFERROR(VLOOKUP(D117,'KHO TNJ'!$C$6:$E$100000,3,FALSE),0)+IF(I117="",0,I117)</f>
        <v>5</v>
      </c>
      <c r="G117" s="28">
        <v>5.25</v>
      </c>
      <c r="H117" s="28">
        <f t="shared" si="0"/>
        <v>0.25</v>
      </c>
      <c r="I117" s="28">
        <v>0</v>
      </c>
      <c r="J117" s="28">
        <f t="shared" si="1"/>
        <v>5.25</v>
      </c>
      <c r="K117" s="28"/>
      <c r="L117" s="28"/>
    </row>
    <row r="118" spans="1:12" ht="51">
      <c r="A118" s="28"/>
      <c r="B118" s="28">
        <v>102</v>
      </c>
      <c r="C118" s="28" t="s">
        <v>116</v>
      </c>
      <c r="D118" s="28" t="s">
        <v>387</v>
      </c>
      <c r="E118" s="28" t="s">
        <v>53</v>
      </c>
      <c r="F118" s="28">
        <f>IFERROR(VLOOKUP(D118,'KHO TNJ'!$C$6:$E$100000,3,FALSE),0)+IF(I118="",0,I118)</f>
        <v>0</v>
      </c>
      <c r="G118" s="28">
        <v>5</v>
      </c>
      <c r="H118" s="28">
        <f t="shared" si="0"/>
        <v>5</v>
      </c>
      <c r="I118" s="28">
        <v>0</v>
      </c>
      <c r="J118" s="28">
        <f t="shared" si="1"/>
        <v>5</v>
      </c>
      <c r="K118" s="28"/>
      <c r="L118" s="28"/>
    </row>
    <row r="119" spans="1:12" ht="76.5">
      <c r="A119" s="28"/>
      <c r="B119" s="28">
        <v>103</v>
      </c>
      <c r="C119" s="28" t="s">
        <v>99</v>
      </c>
      <c r="D119" s="28" t="s">
        <v>412</v>
      </c>
      <c r="E119" s="28" t="s">
        <v>53</v>
      </c>
      <c r="F119" s="28">
        <f>IFERROR(VLOOKUP(D119,'KHO TNJ'!$C$6:$E$100000,3,FALSE),0)+IF(I119="",0,I119)</f>
        <v>26</v>
      </c>
      <c r="G119" s="28">
        <v>20</v>
      </c>
      <c r="H119" s="28" t="str">
        <f t="shared" si="0"/>
        <v/>
      </c>
      <c r="I119" s="28">
        <v>20</v>
      </c>
      <c r="J119" s="28">
        <f t="shared" si="1"/>
        <v>0</v>
      </c>
      <c r="K119" s="28"/>
      <c r="L119" s="28"/>
    </row>
    <row r="120" spans="1:12" ht="51">
      <c r="A120" s="28"/>
      <c r="B120" s="28">
        <v>104</v>
      </c>
      <c r="C120" s="28" t="s">
        <v>104</v>
      </c>
      <c r="D120" s="28" t="s">
        <v>515</v>
      </c>
      <c r="E120" s="28" t="s">
        <v>53</v>
      </c>
      <c r="F120" s="28">
        <f>IFERROR(VLOOKUP(D120,'KHO TNJ'!$C$6:$E$100000,3,FALSE),0)+IF(I120="",0,I120)</f>
        <v>40</v>
      </c>
      <c r="G120" s="28">
        <v>20</v>
      </c>
      <c r="H120" s="28" t="str">
        <f t="shared" si="0"/>
        <v/>
      </c>
      <c r="I120" s="28">
        <v>20</v>
      </c>
      <c r="J120" s="28">
        <f t="shared" si="1"/>
        <v>0</v>
      </c>
      <c r="K120" s="28"/>
      <c r="L120" s="28"/>
    </row>
    <row r="121" spans="1:12" ht="102">
      <c r="A121" s="28"/>
      <c r="B121" s="28">
        <v>105</v>
      </c>
      <c r="C121" s="28" t="s">
        <v>97</v>
      </c>
      <c r="D121" s="28" t="s">
        <v>389</v>
      </c>
      <c r="E121" s="28" t="s">
        <v>53</v>
      </c>
      <c r="F121" s="28">
        <f>IFERROR(VLOOKUP(D121,'KHO TNJ'!$C$6:$E$100000,3,FALSE),0)+IF(I121="",0,I121)</f>
        <v>40</v>
      </c>
      <c r="G121" s="28">
        <v>20</v>
      </c>
      <c r="H121" s="28" t="str">
        <f t="shared" si="0"/>
        <v/>
      </c>
      <c r="I121" s="28">
        <v>20</v>
      </c>
      <c r="J121" s="28">
        <f t="shared" si="1"/>
        <v>0</v>
      </c>
      <c r="K121" s="28"/>
      <c r="L121" s="28"/>
    </row>
    <row r="122" spans="1:12" ht="102">
      <c r="A122" s="28"/>
      <c r="B122" s="28">
        <v>106</v>
      </c>
      <c r="C122" s="28" t="s">
        <v>196</v>
      </c>
      <c r="D122" s="28" t="s">
        <v>391</v>
      </c>
      <c r="E122" s="28" t="s">
        <v>53</v>
      </c>
      <c r="F122" s="28">
        <f>IFERROR(VLOOKUP(D122,'KHO TNJ'!$C$6:$E$100000,3,FALSE),0)+IF(I122="",0,I122)</f>
        <v>22</v>
      </c>
      <c r="G122" s="28">
        <v>10</v>
      </c>
      <c r="H122" s="28" t="str">
        <f t="shared" si="0"/>
        <v/>
      </c>
      <c r="I122" s="28">
        <v>0</v>
      </c>
      <c r="J122" s="28">
        <f t="shared" si="1"/>
        <v>10</v>
      </c>
      <c r="K122" s="28"/>
      <c r="L122" s="28"/>
    </row>
    <row r="123" spans="1:12" ht="102">
      <c r="A123" s="28"/>
      <c r="B123" s="28">
        <v>107</v>
      </c>
      <c r="C123" s="28" t="s">
        <v>117</v>
      </c>
      <c r="D123" s="28" t="s">
        <v>278</v>
      </c>
      <c r="E123" s="28" t="s">
        <v>53</v>
      </c>
      <c r="F123" s="28">
        <f>IFERROR(VLOOKUP(D123,'KHO TNJ'!$C$6:$E$100000,3,FALSE),0)+IF(I123="",0,I123)</f>
        <v>20</v>
      </c>
      <c r="G123" s="28">
        <v>20</v>
      </c>
      <c r="H123" s="28" t="str">
        <f t="shared" si="0"/>
        <v/>
      </c>
      <c r="I123" s="28">
        <v>0</v>
      </c>
      <c r="J123" s="28">
        <f t="shared" si="1"/>
        <v>20</v>
      </c>
      <c r="K123" s="28"/>
      <c r="L123" s="28"/>
    </row>
    <row r="124" spans="1:12" ht="76.5">
      <c r="A124" s="28"/>
      <c r="B124" s="28">
        <v>108</v>
      </c>
      <c r="C124" s="28" t="s">
        <v>92</v>
      </c>
      <c r="D124" s="28" t="s">
        <v>457</v>
      </c>
      <c r="E124" s="28" t="s">
        <v>53</v>
      </c>
      <c r="F124" s="28">
        <f>IFERROR(VLOOKUP(D124,'KHO TNJ'!$C$6:$E$100000,3,FALSE),0)+IF(I124="",0,I124)</f>
        <v>11</v>
      </c>
      <c r="G124" s="28">
        <v>20</v>
      </c>
      <c r="H124" s="28">
        <f t="shared" si="0"/>
        <v>9</v>
      </c>
      <c r="I124" s="28">
        <v>10</v>
      </c>
      <c r="J124" s="28">
        <f t="shared" si="1"/>
        <v>10</v>
      </c>
      <c r="K124" s="28"/>
      <c r="L124" s="28"/>
    </row>
    <row r="125" spans="1:12" ht="102">
      <c r="A125" s="28"/>
      <c r="B125" s="28">
        <v>109</v>
      </c>
      <c r="C125" s="28" t="s">
        <v>84</v>
      </c>
      <c r="D125" s="28" t="s">
        <v>393</v>
      </c>
      <c r="E125" s="28" t="s">
        <v>53</v>
      </c>
      <c r="F125" s="28">
        <f>IFERROR(VLOOKUP(D125,'KHO TNJ'!$C$6:$E$100000,3,FALSE),0)+IF(I125="",0,I125)</f>
        <v>30</v>
      </c>
      <c r="G125" s="28">
        <v>20</v>
      </c>
      <c r="H125" s="28" t="str">
        <f t="shared" si="0"/>
        <v/>
      </c>
      <c r="I125" s="28">
        <v>10</v>
      </c>
      <c r="J125" s="28">
        <f t="shared" si="1"/>
        <v>10</v>
      </c>
      <c r="K125" s="28"/>
      <c r="L125" s="28"/>
    </row>
    <row r="126" spans="1:12" ht="102">
      <c r="A126" s="28"/>
      <c r="B126" s="28">
        <v>110</v>
      </c>
      <c r="C126" s="28" t="s">
        <v>537</v>
      </c>
      <c r="D126" s="28" t="s">
        <v>647</v>
      </c>
      <c r="E126" s="28" t="s">
        <v>53</v>
      </c>
      <c r="F126" s="28">
        <f>IFERROR(VLOOKUP(D126,'KHO TNJ'!$C$6:$E$100000,3,FALSE),0)+IF(I126="",0,I126)</f>
        <v>20</v>
      </c>
      <c r="G126" s="28">
        <v>20</v>
      </c>
      <c r="H126" s="28" t="str">
        <f t="shared" si="0"/>
        <v/>
      </c>
      <c r="I126" s="28">
        <v>0</v>
      </c>
      <c r="J126" s="28">
        <f t="shared" si="1"/>
        <v>20</v>
      </c>
      <c r="K126" s="28"/>
      <c r="L126" s="28"/>
    </row>
    <row r="127" spans="1:12" ht="102">
      <c r="A127" s="28"/>
      <c r="B127" s="28">
        <v>111</v>
      </c>
      <c r="C127" s="28" t="s">
        <v>538</v>
      </c>
      <c r="D127" s="28" t="s">
        <v>648</v>
      </c>
      <c r="E127" s="28" t="s">
        <v>53</v>
      </c>
      <c r="F127" s="28">
        <f>IFERROR(VLOOKUP(D127,'KHO TNJ'!$C$6:$E$100000,3,FALSE),0)+IF(I127="",0,I127)</f>
        <v>10</v>
      </c>
      <c r="G127" s="28">
        <v>20</v>
      </c>
      <c r="H127" s="28">
        <f t="shared" si="0"/>
        <v>10</v>
      </c>
      <c r="I127" s="28">
        <v>0</v>
      </c>
      <c r="J127" s="28">
        <f t="shared" si="1"/>
        <v>20</v>
      </c>
      <c r="K127" s="28"/>
      <c r="L127" s="28"/>
    </row>
    <row r="128" spans="1:12" ht="102">
      <c r="A128" s="28"/>
      <c r="B128" s="28">
        <v>112</v>
      </c>
      <c r="C128" s="28" t="s">
        <v>539</v>
      </c>
      <c r="D128" s="28" t="s">
        <v>649</v>
      </c>
      <c r="E128" s="28" t="s">
        <v>53</v>
      </c>
      <c r="F128" s="28">
        <f>IFERROR(VLOOKUP(D128,'KHO TNJ'!$C$6:$E$100000,3,FALSE),0)+IF(I128="",0,I128)</f>
        <v>20</v>
      </c>
      <c r="G128" s="28">
        <v>20</v>
      </c>
      <c r="H128" s="28" t="str">
        <f t="shared" si="0"/>
        <v/>
      </c>
      <c r="I128" s="28">
        <v>0</v>
      </c>
      <c r="J128" s="28">
        <f t="shared" si="1"/>
        <v>20</v>
      </c>
      <c r="K128" s="28"/>
      <c r="L128" s="28"/>
    </row>
    <row r="129" spans="1:12" ht="102">
      <c r="A129" s="28"/>
      <c r="B129" s="28">
        <v>113</v>
      </c>
      <c r="C129" s="28" t="s">
        <v>535</v>
      </c>
      <c r="D129" s="28" t="s">
        <v>650</v>
      </c>
      <c r="E129" s="28" t="s">
        <v>53</v>
      </c>
      <c r="F129" s="28">
        <f>IFERROR(VLOOKUP(D129,'KHO TNJ'!$C$6:$E$100000,3,FALSE),0)+IF(I129="",0,I129)</f>
        <v>10</v>
      </c>
      <c r="G129" s="28">
        <v>20</v>
      </c>
      <c r="H129" s="28">
        <f t="shared" si="0"/>
        <v>10</v>
      </c>
      <c r="I129" s="28">
        <v>0</v>
      </c>
      <c r="J129" s="28">
        <f t="shared" si="1"/>
        <v>20</v>
      </c>
      <c r="K129" s="28"/>
      <c r="L129" s="28"/>
    </row>
    <row r="130" spans="1:12" ht="51">
      <c r="A130" s="28"/>
      <c r="B130" s="28">
        <v>114</v>
      </c>
      <c r="C130" s="28" t="s">
        <v>246</v>
      </c>
      <c r="D130" s="28" t="s">
        <v>460</v>
      </c>
      <c r="E130" s="28" t="s">
        <v>53</v>
      </c>
      <c r="F130" s="28">
        <f>IFERROR(VLOOKUP(D130,'KHO TNJ'!$C$6:$E$100000,3,FALSE),0)+IF(I130="",0,I130)</f>
        <v>10</v>
      </c>
      <c r="G130" s="28">
        <v>10</v>
      </c>
      <c r="H130" s="28" t="str">
        <f t="shared" si="0"/>
        <v/>
      </c>
      <c r="I130" s="28">
        <v>0</v>
      </c>
      <c r="J130" s="28">
        <f t="shared" si="1"/>
        <v>10</v>
      </c>
      <c r="K130" s="28"/>
      <c r="L130" s="28"/>
    </row>
    <row r="131" spans="1:12" ht="51">
      <c r="A131" s="28"/>
      <c r="B131" s="28">
        <v>115</v>
      </c>
      <c r="C131" s="28" t="s">
        <v>203</v>
      </c>
      <c r="D131" s="28" t="s">
        <v>394</v>
      </c>
      <c r="E131" s="28" t="s">
        <v>53</v>
      </c>
      <c r="F131" s="28">
        <f>IFERROR(VLOOKUP(D131,'KHO TNJ'!$C$6:$E$100000,3,FALSE),0)+IF(I131="",0,I131)</f>
        <v>10</v>
      </c>
      <c r="G131" s="28">
        <v>10</v>
      </c>
      <c r="H131" s="28" t="str">
        <f t="shared" si="0"/>
        <v/>
      </c>
      <c r="I131" s="28">
        <v>0</v>
      </c>
      <c r="J131" s="28">
        <f t="shared" si="1"/>
        <v>10</v>
      </c>
      <c r="K131" s="28"/>
      <c r="L131" s="28"/>
    </row>
    <row r="132" spans="1:12" ht="102">
      <c r="A132" s="28"/>
      <c r="B132" s="28">
        <v>116</v>
      </c>
      <c r="C132" s="28" t="s">
        <v>534</v>
      </c>
      <c r="D132" s="28" t="s">
        <v>651</v>
      </c>
      <c r="E132" s="28" t="s">
        <v>53</v>
      </c>
      <c r="F132" s="28">
        <f>IFERROR(VLOOKUP(D132,'KHO TNJ'!$C$6:$E$100000,3,FALSE),0)+IF(I132="",0,I132)</f>
        <v>20</v>
      </c>
      <c r="G132" s="28">
        <v>20</v>
      </c>
      <c r="H132" s="28" t="str">
        <f t="shared" si="0"/>
        <v/>
      </c>
      <c r="I132" s="28">
        <v>0</v>
      </c>
      <c r="J132" s="28">
        <f t="shared" si="1"/>
        <v>20</v>
      </c>
      <c r="K132" s="28"/>
      <c r="L132" s="28"/>
    </row>
    <row r="133" spans="1:12" ht="102">
      <c r="A133" s="28"/>
      <c r="B133" s="28">
        <v>117</v>
      </c>
      <c r="C133" s="28" t="s">
        <v>526</v>
      </c>
      <c r="D133" s="28" t="s">
        <v>652</v>
      </c>
      <c r="E133" s="28" t="s">
        <v>53</v>
      </c>
      <c r="F133" s="28">
        <f>IFERROR(VLOOKUP(D133,'KHO TNJ'!$C$6:$E$100000,3,FALSE),0)+IF(I133="",0,I133)</f>
        <v>0</v>
      </c>
      <c r="G133" s="28">
        <v>20</v>
      </c>
      <c r="H133" s="28">
        <f t="shared" si="0"/>
        <v>20</v>
      </c>
      <c r="I133" s="28">
        <v>0</v>
      </c>
      <c r="J133" s="28">
        <f t="shared" si="1"/>
        <v>20</v>
      </c>
      <c r="K133" s="28"/>
      <c r="L133" s="28"/>
    </row>
    <row r="134" spans="1:12" ht="76.5">
      <c r="A134" s="28"/>
      <c r="B134" s="28">
        <v>118</v>
      </c>
      <c r="C134" s="28" t="s">
        <v>142</v>
      </c>
      <c r="D134" s="28" t="s">
        <v>462</v>
      </c>
      <c r="E134" s="28" t="s">
        <v>51</v>
      </c>
      <c r="F134" s="28">
        <f>IFERROR(VLOOKUP(D134,'KHO TNJ'!$C$6:$E$100000,3,FALSE),0)+IF(I134="",0,I134)</f>
        <v>161690</v>
      </c>
      <c r="G134" s="28">
        <v>158529</v>
      </c>
      <c r="H134" s="28" t="str">
        <f t="shared" si="0"/>
        <v/>
      </c>
      <c r="I134" s="28">
        <v>158830</v>
      </c>
      <c r="J134" s="28">
        <f t="shared" si="1"/>
        <v>-301</v>
      </c>
      <c r="K134" s="28"/>
      <c r="L134" s="28"/>
    </row>
    <row r="135" spans="1:12" ht="76.5">
      <c r="A135" s="28"/>
      <c r="B135" s="28">
        <v>119</v>
      </c>
      <c r="C135" s="28" t="s">
        <v>147</v>
      </c>
      <c r="D135" s="28" t="s">
        <v>468</v>
      </c>
      <c r="E135" s="28" t="s">
        <v>51</v>
      </c>
      <c r="F135" s="28">
        <f>IFERROR(VLOOKUP(D135,'KHO TNJ'!$C$6:$E$100000,3,FALSE),0)+IF(I135="",0,I135)</f>
        <v>60020</v>
      </c>
      <c r="G135" s="28">
        <v>32592</v>
      </c>
      <c r="H135" s="28" t="str">
        <f t="shared" si="0"/>
        <v/>
      </c>
      <c r="I135" s="28">
        <v>51600</v>
      </c>
      <c r="J135" s="28">
        <f t="shared" si="1"/>
        <v>-19008</v>
      </c>
      <c r="K135" s="28"/>
      <c r="L135" s="28"/>
    </row>
    <row r="136" spans="1:12" ht="76.5">
      <c r="A136" s="28"/>
      <c r="B136" s="28">
        <v>120</v>
      </c>
      <c r="C136" s="28" t="s">
        <v>55</v>
      </c>
      <c r="D136" s="28" t="s">
        <v>399</v>
      </c>
      <c r="E136" s="28" t="s">
        <v>51</v>
      </c>
      <c r="F136" s="28">
        <f>IFERROR(VLOOKUP(D136,'KHO TNJ'!$C$6:$E$100000,3,FALSE),0)+IF(I136="",0,I136)</f>
        <v>44690</v>
      </c>
      <c r="G136" s="28">
        <v>60616.5</v>
      </c>
      <c r="H136" s="28">
        <f t="shared" si="0"/>
        <v>15926.5</v>
      </c>
      <c r="I136" s="28">
        <v>21700</v>
      </c>
      <c r="J136" s="28">
        <f t="shared" si="1"/>
        <v>38916.5</v>
      </c>
      <c r="K136" s="28"/>
      <c r="L136" s="28"/>
    </row>
    <row r="137" spans="1:12" ht="76.5">
      <c r="A137" s="28"/>
      <c r="B137" s="28">
        <v>121</v>
      </c>
      <c r="C137" s="28" t="s">
        <v>52</v>
      </c>
      <c r="D137" s="28" t="s">
        <v>401</v>
      </c>
      <c r="E137" s="28" t="s">
        <v>51</v>
      </c>
      <c r="F137" s="28">
        <f>IFERROR(VLOOKUP(D137,'KHO TNJ'!$C$6:$E$100000,3,FALSE),0)+IF(I137="",0,I137)</f>
        <v>134100</v>
      </c>
      <c r="G137" s="28">
        <v>126147</v>
      </c>
      <c r="H137" s="28" t="str">
        <f t="shared" si="0"/>
        <v/>
      </c>
      <c r="I137" s="28">
        <v>127500</v>
      </c>
      <c r="J137" s="28">
        <f t="shared" si="1"/>
        <v>-1353</v>
      </c>
      <c r="K137" s="28"/>
      <c r="L137" s="28"/>
    </row>
    <row r="138" spans="1:12" ht="51">
      <c r="A138" s="28"/>
      <c r="B138" s="28">
        <v>122</v>
      </c>
      <c r="C138" s="28" t="s">
        <v>152</v>
      </c>
      <c r="D138" s="28" t="s">
        <v>474</v>
      </c>
      <c r="E138" s="28" t="s">
        <v>51</v>
      </c>
      <c r="F138" s="28">
        <f>IFERROR(VLOOKUP(D138,'KHO TNJ'!$C$6:$E$100000,3,FALSE),0)+IF(I138="",0,I138)</f>
        <v>44740</v>
      </c>
      <c r="G138" s="28">
        <v>43512</v>
      </c>
      <c r="H138" s="28" t="str">
        <f t="shared" si="0"/>
        <v/>
      </c>
      <c r="I138" s="28">
        <v>41000</v>
      </c>
      <c r="J138" s="28">
        <f t="shared" si="1"/>
        <v>2512</v>
      </c>
      <c r="K138" s="28"/>
      <c r="L138" s="28"/>
    </row>
    <row r="139" spans="1:12" ht="51">
      <c r="A139" s="28"/>
      <c r="B139" s="28">
        <v>123</v>
      </c>
      <c r="C139" s="28" t="s">
        <v>131</v>
      </c>
      <c r="D139" s="28" t="s">
        <v>415</v>
      </c>
      <c r="E139" s="28" t="s">
        <v>51</v>
      </c>
      <c r="F139" s="28">
        <f>IFERROR(VLOOKUP(D139,'KHO TNJ'!$C$6:$E$100000,3,FALSE),0)+IF(I139="",0,I139)</f>
        <v>33000</v>
      </c>
      <c r="G139" s="28">
        <v>15330</v>
      </c>
      <c r="H139" s="28" t="str">
        <f t="shared" si="0"/>
        <v/>
      </c>
      <c r="I139" s="28">
        <v>15000</v>
      </c>
      <c r="J139" s="28">
        <f t="shared" si="1"/>
        <v>330</v>
      </c>
      <c r="K139" s="28"/>
      <c r="L139" s="28"/>
    </row>
    <row r="140" spans="1:12" ht="51">
      <c r="A140" s="28"/>
      <c r="B140" s="28">
        <v>124</v>
      </c>
      <c r="C140" s="28" t="s">
        <v>247</v>
      </c>
      <c r="D140" s="28" t="s">
        <v>403</v>
      </c>
      <c r="E140" s="28" t="s">
        <v>51</v>
      </c>
      <c r="F140" s="28">
        <f>IFERROR(VLOOKUP(D140,'KHO TNJ'!$C$6:$E$100000,3,FALSE),0)+IF(I140="",0,I140)</f>
        <v>6000</v>
      </c>
      <c r="G140" s="28">
        <v>3906</v>
      </c>
      <c r="H140" s="28" t="str">
        <f t="shared" si="0"/>
        <v/>
      </c>
      <c r="I140" s="28">
        <v>0</v>
      </c>
      <c r="J140" s="28">
        <f t="shared" si="1"/>
        <v>3906</v>
      </c>
      <c r="K140" s="28"/>
      <c r="L140" s="28"/>
    </row>
    <row r="141" spans="1:12" ht="51">
      <c r="A141" s="28"/>
      <c r="B141" s="28">
        <v>125</v>
      </c>
      <c r="C141" s="28" t="s">
        <v>68</v>
      </c>
      <c r="D141" s="28" t="s">
        <v>419</v>
      </c>
      <c r="E141" s="28" t="s">
        <v>51</v>
      </c>
      <c r="F141" s="28">
        <f>IFERROR(VLOOKUP(D141,'KHO TNJ'!$C$6:$E$100000,3,FALSE),0)+IF(I141="",0,I141)</f>
        <v>2000</v>
      </c>
      <c r="G141" s="28">
        <v>1848</v>
      </c>
      <c r="H141" s="28" t="str">
        <f t="shared" si="0"/>
        <v/>
      </c>
      <c r="I141" s="28">
        <v>0</v>
      </c>
      <c r="J141" s="28">
        <f t="shared" si="1"/>
        <v>1848</v>
      </c>
      <c r="K141" s="28"/>
      <c r="L141" s="28"/>
    </row>
    <row r="142" spans="1:12" ht="51">
      <c r="A142" s="28"/>
      <c r="B142" s="28">
        <v>126</v>
      </c>
      <c r="C142" s="28" t="s">
        <v>113</v>
      </c>
      <c r="D142" s="28" t="s">
        <v>280</v>
      </c>
      <c r="E142" s="28" t="s">
        <v>51</v>
      </c>
      <c r="F142" s="28">
        <f>IFERROR(VLOOKUP(D142,'KHO TNJ'!$C$6:$E$100000,3,FALSE),0)+IF(I142="",0,I142)</f>
        <v>1150</v>
      </c>
      <c r="G142" s="28">
        <v>1680</v>
      </c>
      <c r="H142" s="28">
        <f t="shared" si="0"/>
        <v>530</v>
      </c>
      <c r="I142" s="28">
        <v>820</v>
      </c>
      <c r="J142" s="28">
        <f t="shared" si="1"/>
        <v>860</v>
      </c>
      <c r="K142" s="28"/>
      <c r="L142" s="28"/>
    </row>
    <row r="143" spans="1:12" ht="51">
      <c r="A143" s="28"/>
      <c r="B143" s="28">
        <v>127</v>
      </c>
      <c r="C143" s="28" t="s">
        <v>188</v>
      </c>
      <c r="D143" s="28" t="s">
        <v>303</v>
      </c>
      <c r="E143" s="28" t="s">
        <v>51</v>
      </c>
      <c r="F143" s="28">
        <f>IFERROR(VLOOKUP(D143,'KHO TNJ'!$C$6:$E$100000,3,FALSE),0)+IF(I143="",0,I143)</f>
        <v>940</v>
      </c>
      <c r="G143" s="28">
        <v>441</v>
      </c>
      <c r="H143" s="28" t="str">
        <f t="shared" si="0"/>
        <v/>
      </c>
      <c r="I143" s="28">
        <v>360</v>
      </c>
      <c r="J143" s="28">
        <f t="shared" si="1"/>
        <v>81</v>
      </c>
      <c r="K143" s="28"/>
      <c r="L143" s="28"/>
    </row>
    <row r="144" spans="1:12" ht="51">
      <c r="A144" s="28"/>
      <c r="B144" s="28">
        <v>128</v>
      </c>
      <c r="C144" s="28" t="s">
        <v>102</v>
      </c>
      <c r="D144" s="28" t="s">
        <v>282</v>
      </c>
      <c r="E144" s="28" t="s">
        <v>51</v>
      </c>
      <c r="F144" s="28">
        <f>IFERROR(VLOOKUP(D144,'KHO TNJ'!$C$6:$E$100000,3,FALSE),0)+IF(I144="",0,I144)</f>
        <v>1030</v>
      </c>
      <c r="G144" s="28">
        <v>840</v>
      </c>
      <c r="H144" s="28" t="str">
        <f t="shared" si="0"/>
        <v/>
      </c>
      <c r="I144" s="28">
        <v>880</v>
      </c>
      <c r="J144" s="28">
        <f t="shared" si="1"/>
        <v>-40</v>
      </c>
      <c r="K144" s="28"/>
      <c r="L144" s="28"/>
    </row>
    <row r="145" spans="1:12" ht="51">
      <c r="A145" s="28"/>
      <c r="B145" s="28">
        <v>129</v>
      </c>
      <c r="C145" s="28" t="s">
        <v>54</v>
      </c>
      <c r="D145" s="28" t="s">
        <v>424</v>
      </c>
      <c r="E145" s="28" t="s">
        <v>51</v>
      </c>
      <c r="F145" s="28">
        <f>IFERROR(VLOOKUP(D145,'KHO TNJ'!$C$6:$E$100000,3,FALSE),0)+IF(I145="",0,I145)</f>
        <v>42900</v>
      </c>
      <c r="G145" s="28">
        <v>44247</v>
      </c>
      <c r="H145" s="28">
        <f t="shared" si="0"/>
        <v>1347</v>
      </c>
      <c r="I145" s="28">
        <v>0</v>
      </c>
      <c r="J145" s="28">
        <f t="shared" si="1"/>
        <v>44247</v>
      </c>
      <c r="K145" s="28"/>
      <c r="L145" s="28"/>
    </row>
    <row r="146" spans="1:12" ht="51">
      <c r="A146" s="28"/>
      <c r="B146" s="28">
        <v>130</v>
      </c>
      <c r="C146" s="28" t="s">
        <v>148</v>
      </c>
      <c r="D146" s="28" t="s">
        <v>407</v>
      </c>
      <c r="E146" s="28" t="s">
        <v>51</v>
      </c>
      <c r="F146" s="28">
        <f>IFERROR(VLOOKUP(D146,'KHO TNJ'!$C$6:$E$100000,3,FALSE),0)+IF(I146="",0,I146)</f>
        <v>78000</v>
      </c>
      <c r="G146" s="28">
        <v>77322</v>
      </c>
      <c r="H146" s="28" t="str">
        <f t="shared" si="0"/>
        <v/>
      </c>
      <c r="I146" s="28">
        <v>0</v>
      </c>
      <c r="J146" s="28">
        <f t="shared" si="1"/>
        <v>77322</v>
      </c>
      <c r="K146" s="28"/>
      <c r="L146" s="28"/>
    </row>
    <row r="147" spans="1:12" ht="76.5">
      <c r="A147" s="28"/>
      <c r="B147" s="28">
        <v>131</v>
      </c>
      <c r="C147" s="28" t="s">
        <v>47</v>
      </c>
      <c r="D147" s="28" t="s">
        <v>411</v>
      </c>
      <c r="E147" s="28" t="s">
        <v>51</v>
      </c>
      <c r="F147" s="28">
        <f>IFERROR(VLOOKUP(D147,'KHO TNJ'!$C$6:$E$100000,3,FALSE),0)+IF(I147="",0,I147)</f>
        <v>24250</v>
      </c>
      <c r="G147" s="28">
        <v>20107.5</v>
      </c>
      <c r="H147" s="28" t="str">
        <f t="shared" si="0"/>
        <v/>
      </c>
      <c r="I147" s="28">
        <v>20100</v>
      </c>
      <c r="J147" s="28">
        <f t="shared" si="1"/>
        <v>7.5</v>
      </c>
      <c r="K147" s="28"/>
      <c r="L147" s="28"/>
    </row>
    <row r="148" spans="1:12" ht="25.5">
      <c r="A148" s="28"/>
      <c r="B148" s="28">
        <v>132</v>
      </c>
      <c r="C148" s="28" t="s">
        <v>209</v>
      </c>
      <c r="D148" s="28" t="s">
        <v>414</v>
      </c>
      <c r="E148" s="28" t="s">
        <v>53</v>
      </c>
      <c r="F148" s="28">
        <f>IFERROR(VLOOKUP(D148,'KHO TNJ'!$C$6:$E$100000,3,FALSE),0)+IF(I148="",0,I148)</f>
        <v>10</v>
      </c>
      <c r="G148" s="28">
        <v>20</v>
      </c>
      <c r="H148" s="28">
        <f t="shared" si="0"/>
        <v>10</v>
      </c>
      <c r="I148" s="28">
        <v>0</v>
      </c>
      <c r="J148" s="28">
        <f t="shared" si="1"/>
        <v>20</v>
      </c>
      <c r="K148" s="28"/>
      <c r="L148" s="28"/>
    </row>
    <row r="149" spans="1:12" ht="51">
      <c r="A149" s="28"/>
      <c r="B149" s="28">
        <v>133</v>
      </c>
      <c r="C149" s="28" t="s">
        <v>529</v>
      </c>
      <c r="D149" s="28" t="s">
        <v>653</v>
      </c>
      <c r="E149" s="28" t="s">
        <v>53</v>
      </c>
      <c r="F149" s="28">
        <f>IFERROR(VLOOKUP(D149,'KHO TNJ'!$C$6:$E$100000,3,FALSE),0)+IF(I149="",0,I149)</f>
        <v>0</v>
      </c>
      <c r="G149" s="28">
        <v>20</v>
      </c>
      <c r="H149" s="28">
        <f t="shared" si="0"/>
        <v>20</v>
      </c>
      <c r="I149" s="28">
        <v>0</v>
      </c>
      <c r="J149" s="28">
        <f t="shared" si="1"/>
        <v>20</v>
      </c>
      <c r="K149" s="28"/>
      <c r="L149" s="28"/>
    </row>
    <row r="150" spans="1:12" ht="76.5">
      <c r="A150" s="28"/>
      <c r="B150" s="28">
        <v>134</v>
      </c>
      <c r="C150" s="28" t="s">
        <v>60</v>
      </c>
      <c r="D150" s="28" t="s">
        <v>418</v>
      </c>
      <c r="E150" s="28" t="s">
        <v>51</v>
      </c>
      <c r="F150" s="28">
        <f>IFERROR(VLOOKUP(D150,'KHO TNJ'!$C$6:$E$100000,3,FALSE),0)+IF(I150="",0,I150)</f>
        <v>9000</v>
      </c>
      <c r="G150" s="28">
        <v>3822</v>
      </c>
      <c r="H150" s="28" t="str">
        <f t="shared" si="0"/>
        <v/>
      </c>
      <c r="I150" s="28">
        <v>3600</v>
      </c>
      <c r="J150" s="28">
        <f t="shared" si="1"/>
        <v>222</v>
      </c>
      <c r="K150" s="28"/>
      <c r="L150" s="28"/>
    </row>
    <row r="151" spans="1:12" ht="76.5">
      <c r="A151" s="28"/>
      <c r="B151" s="28">
        <v>135</v>
      </c>
      <c r="C151" s="28" t="s">
        <v>237</v>
      </c>
      <c r="D151" s="28" t="s">
        <v>422</v>
      </c>
      <c r="E151" s="28" t="s">
        <v>51</v>
      </c>
      <c r="F151" s="28">
        <f>IFERROR(VLOOKUP(D151,'KHO TNJ'!$C$6:$E$100000,3,FALSE),0)+IF(I151="",0,I151)</f>
        <v>4500</v>
      </c>
      <c r="G151" s="28">
        <v>1428</v>
      </c>
      <c r="H151" s="28" t="str">
        <f t="shared" si="0"/>
        <v/>
      </c>
      <c r="I151" s="28">
        <v>1400</v>
      </c>
      <c r="J151" s="28">
        <f t="shared" si="1"/>
        <v>28</v>
      </c>
      <c r="K151" s="28"/>
      <c r="L151" s="28"/>
    </row>
    <row r="152" spans="1:12" ht="76.5">
      <c r="A152" s="28"/>
      <c r="B152" s="28">
        <v>136</v>
      </c>
      <c r="C152" s="28" t="s">
        <v>208</v>
      </c>
      <c r="D152" s="28" t="s">
        <v>481</v>
      </c>
      <c r="E152" s="28" t="s">
        <v>51</v>
      </c>
      <c r="F152" s="28">
        <f>IFERROR(VLOOKUP(D152,'KHO TNJ'!$C$6:$E$100000,3,FALSE),0)+IF(I152="",0,I152)</f>
        <v>7100</v>
      </c>
      <c r="G152" s="28">
        <v>3087</v>
      </c>
      <c r="H152" s="28" t="str">
        <f t="shared" si="0"/>
        <v/>
      </c>
      <c r="I152" s="28">
        <v>4080</v>
      </c>
      <c r="J152" s="28">
        <f t="shared" si="1"/>
        <v>-993</v>
      </c>
      <c r="K152" s="28"/>
      <c r="L152" s="28"/>
    </row>
    <row r="153" spans="1:12" ht="51">
      <c r="A153" s="28"/>
      <c r="B153" s="28">
        <v>137</v>
      </c>
      <c r="C153" s="28" t="s">
        <v>98</v>
      </c>
      <c r="D153" s="28" t="s">
        <v>283</v>
      </c>
      <c r="E153" s="28" t="s">
        <v>53</v>
      </c>
      <c r="F153" s="28">
        <f>IFERROR(VLOOKUP(D153,'KHO TNJ'!$C$6:$E$100000,3,FALSE),0)+IF(I153="",0,I153)</f>
        <v>0</v>
      </c>
      <c r="G153" s="28">
        <v>20</v>
      </c>
      <c r="H153" s="28">
        <f t="shared" si="0"/>
        <v>20</v>
      </c>
      <c r="I153" s="28">
        <v>0</v>
      </c>
      <c r="J153" s="28">
        <f t="shared" si="1"/>
        <v>20</v>
      </c>
      <c r="K153" s="28"/>
      <c r="L153" s="28"/>
    </row>
    <row r="154" spans="1:12" ht="102">
      <c r="A154" s="28"/>
      <c r="B154" s="28">
        <v>138</v>
      </c>
      <c r="C154" s="28" t="s">
        <v>82</v>
      </c>
      <c r="D154" s="28" t="s">
        <v>430</v>
      </c>
      <c r="E154" s="28" t="s">
        <v>53</v>
      </c>
      <c r="F154" s="28">
        <f>IFERROR(VLOOKUP(D154,'KHO TNJ'!$C$6:$E$100000,3,FALSE),0)+IF(I154="",0,I154)</f>
        <v>20</v>
      </c>
      <c r="G154" s="28">
        <v>20</v>
      </c>
      <c r="H154" s="28" t="str">
        <f t="shared" si="0"/>
        <v/>
      </c>
      <c r="I154" s="28">
        <v>0</v>
      </c>
      <c r="J154" s="28">
        <f t="shared" si="1"/>
        <v>20</v>
      </c>
      <c r="K154" s="28"/>
      <c r="L154" s="28"/>
    </row>
    <row r="155" spans="1:12" ht="102">
      <c r="A155" s="28"/>
      <c r="B155" s="28">
        <v>139</v>
      </c>
      <c r="C155" s="28" t="s">
        <v>532</v>
      </c>
      <c r="D155" s="28" t="s">
        <v>654</v>
      </c>
      <c r="E155" s="28" t="s">
        <v>53</v>
      </c>
      <c r="F155" s="28">
        <f>IFERROR(VLOOKUP(D155,'KHO TNJ'!$C$6:$E$100000,3,FALSE),0)+IF(I155="",0,I155)</f>
        <v>20</v>
      </c>
      <c r="G155" s="28">
        <v>20</v>
      </c>
      <c r="H155" s="28" t="str">
        <f t="shared" si="0"/>
        <v/>
      </c>
      <c r="I155" s="28">
        <v>0</v>
      </c>
      <c r="J155" s="28">
        <f t="shared" si="1"/>
        <v>20</v>
      </c>
      <c r="K155" s="28"/>
      <c r="L155" s="28"/>
    </row>
    <row r="156" spans="1:12" ht="25.5">
      <c r="A156" s="28"/>
      <c r="B156" s="28">
        <v>140</v>
      </c>
      <c r="C156" s="28" t="s">
        <v>566</v>
      </c>
      <c r="D156" s="28" t="s">
        <v>655</v>
      </c>
      <c r="E156" s="28" t="s">
        <v>53</v>
      </c>
      <c r="F156" s="28">
        <f>IFERROR(VLOOKUP(D156,'KHO TNJ'!$C$6:$E$100000,3,FALSE),0)+IF(I156="",0,I156)</f>
        <v>244</v>
      </c>
      <c r="G156" s="28">
        <v>21</v>
      </c>
      <c r="H156" s="28" t="str">
        <f t="shared" si="0"/>
        <v/>
      </c>
      <c r="I156" s="28">
        <v>0</v>
      </c>
      <c r="J156" s="28">
        <f t="shared" si="1"/>
        <v>21</v>
      </c>
      <c r="K156" s="28"/>
      <c r="L156" s="28"/>
    </row>
    <row r="157" spans="1:12" ht="51">
      <c r="A157" s="28"/>
      <c r="B157" s="28">
        <v>141</v>
      </c>
      <c r="C157" s="28" t="s">
        <v>187</v>
      </c>
      <c r="D157" s="28" t="s">
        <v>429</v>
      </c>
      <c r="E157" s="28" t="s">
        <v>51</v>
      </c>
      <c r="F157" s="28">
        <f>IFERROR(VLOOKUP(D157,'KHO TNJ'!$C$6:$E$100000,3,FALSE),0)+IF(I157="",0,I157)</f>
        <v>5000</v>
      </c>
      <c r="G157" s="28">
        <v>1155</v>
      </c>
      <c r="H157" s="28" t="str">
        <f t="shared" si="0"/>
        <v/>
      </c>
      <c r="I157" s="28">
        <v>0</v>
      </c>
      <c r="J157" s="28">
        <f t="shared" si="1"/>
        <v>1155</v>
      </c>
      <c r="K157" s="28"/>
      <c r="L157" s="28"/>
    </row>
    <row r="158" spans="1:12" ht="51">
      <c r="A158" s="28"/>
      <c r="B158" s="28">
        <v>142</v>
      </c>
      <c r="C158" s="28" t="s">
        <v>105</v>
      </c>
      <c r="D158" s="28" t="s">
        <v>432</v>
      </c>
      <c r="E158" s="28" t="s">
        <v>51</v>
      </c>
      <c r="F158" s="28">
        <f>IFERROR(VLOOKUP(D158,'KHO TNJ'!$C$6:$E$100000,3,FALSE),0)+IF(I158="",0,I158)</f>
        <v>2170</v>
      </c>
      <c r="G158" s="28">
        <v>2415</v>
      </c>
      <c r="H158" s="28">
        <f t="shared" si="0"/>
        <v>245</v>
      </c>
      <c r="I158" s="28">
        <v>2100</v>
      </c>
      <c r="J158" s="28">
        <f t="shared" si="1"/>
        <v>315</v>
      </c>
      <c r="K158" s="28"/>
      <c r="L158" s="28"/>
    </row>
    <row r="159" spans="1:12" ht="51">
      <c r="A159" s="28"/>
      <c r="B159" s="28">
        <v>143</v>
      </c>
      <c r="C159" s="28" t="s">
        <v>103</v>
      </c>
      <c r="D159" s="28" t="s">
        <v>437</v>
      </c>
      <c r="E159" s="28" t="s">
        <v>51</v>
      </c>
      <c r="F159" s="28">
        <f>IFERROR(VLOOKUP(D159,'KHO TNJ'!$C$6:$E$100000,3,FALSE),0)+IF(I159="",0,I159)</f>
        <v>2720</v>
      </c>
      <c r="G159" s="28">
        <v>2026.5</v>
      </c>
      <c r="H159" s="28" t="str">
        <f t="shared" si="0"/>
        <v/>
      </c>
      <c r="I159" s="28">
        <v>2180</v>
      </c>
      <c r="J159" s="28">
        <f t="shared" si="1"/>
        <v>-153.5</v>
      </c>
      <c r="K159" s="28"/>
      <c r="L159" s="28"/>
    </row>
    <row r="160" spans="1:12" ht="51">
      <c r="A160" s="28"/>
      <c r="B160" s="28">
        <v>144</v>
      </c>
      <c r="C160" s="28" t="s">
        <v>96</v>
      </c>
      <c r="D160" s="28" t="s">
        <v>488</v>
      </c>
      <c r="E160" s="28" t="s">
        <v>51</v>
      </c>
      <c r="F160" s="28">
        <f>IFERROR(VLOOKUP(D160,'KHO TNJ'!$C$6:$E$100000,3,FALSE),0)+IF(I160="",0,I160)</f>
        <v>12130</v>
      </c>
      <c r="G160" s="28">
        <v>7192.5</v>
      </c>
      <c r="H160" s="28" t="str">
        <f t="shared" si="0"/>
        <v/>
      </c>
      <c r="I160" s="28">
        <v>7000</v>
      </c>
      <c r="J160" s="28">
        <f t="shared" si="1"/>
        <v>192.5</v>
      </c>
      <c r="K160" s="28"/>
      <c r="L160" s="28"/>
    </row>
    <row r="161" spans="1:12" ht="51">
      <c r="A161" s="28"/>
      <c r="B161" s="28">
        <v>145</v>
      </c>
      <c r="C161" s="28" t="s">
        <v>90</v>
      </c>
      <c r="D161" s="28" t="s">
        <v>433</v>
      </c>
      <c r="E161" s="28" t="s">
        <v>51</v>
      </c>
      <c r="F161" s="28">
        <f>IFERROR(VLOOKUP(D161,'KHO TNJ'!$C$6:$E$100000,3,FALSE),0)+IF(I161="",0,I161)</f>
        <v>12000</v>
      </c>
      <c r="G161" s="28">
        <v>10815</v>
      </c>
      <c r="H161" s="28" t="str">
        <f t="shared" si="0"/>
        <v/>
      </c>
      <c r="I161" s="28">
        <v>10900</v>
      </c>
      <c r="J161" s="28">
        <f t="shared" si="1"/>
        <v>-85</v>
      </c>
      <c r="K161" s="28"/>
      <c r="L161" s="28"/>
    </row>
    <row r="162" spans="1:12" ht="51">
      <c r="A162" s="28"/>
      <c r="B162" s="28">
        <v>146</v>
      </c>
      <c r="C162" s="28" t="s">
        <v>57</v>
      </c>
      <c r="D162" s="28" t="s">
        <v>435</v>
      </c>
      <c r="E162" s="28" t="s">
        <v>51</v>
      </c>
      <c r="F162" s="28">
        <f>IFERROR(VLOOKUP(D162,'KHO TNJ'!$C$6:$E$100000,3,FALSE),0)+IF(I162="",0,I162)</f>
        <v>30930</v>
      </c>
      <c r="G162" s="28">
        <v>26187</v>
      </c>
      <c r="H162" s="28" t="str">
        <f t="shared" si="0"/>
        <v/>
      </c>
      <c r="I162" s="28">
        <v>25400</v>
      </c>
      <c r="J162" s="28">
        <f t="shared" si="1"/>
        <v>787</v>
      </c>
      <c r="K162" s="28"/>
      <c r="L162" s="28"/>
    </row>
    <row r="163" spans="1:12" ht="76.5">
      <c r="A163" s="28"/>
      <c r="B163" s="28">
        <v>147</v>
      </c>
      <c r="C163" s="28" t="s">
        <v>235</v>
      </c>
      <c r="D163" s="28" t="s">
        <v>439</v>
      </c>
      <c r="E163" s="28" t="s">
        <v>51</v>
      </c>
      <c r="F163" s="28">
        <f>IFERROR(VLOOKUP(D163,'KHO TNJ'!$C$6:$E$100000,3,FALSE),0)+IF(I163="",0,I163)</f>
        <v>15030</v>
      </c>
      <c r="G163" s="28">
        <v>14832.3</v>
      </c>
      <c r="H163" s="28" t="str">
        <f t="shared" si="0"/>
        <v/>
      </c>
      <c r="I163" s="28">
        <v>14300</v>
      </c>
      <c r="J163" s="28">
        <f t="shared" si="1"/>
        <v>532.29999999999927</v>
      </c>
      <c r="K163" s="28"/>
      <c r="L163" s="28"/>
    </row>
    <row r="164" spans="1:12" ht="51">
      <c r="A164" s="28"/>
      <c r="B164" s="28">
        <v>148</v>
      </c>
      <c r="C164" s="28" t="s">
        <v>185</v>
      </c>
      <c r="D164" s="28" t="s">
        <v>285</v>
      </c>
      <c r="E164" s="28" t="s">
        <v>51</v>
      </c>
      <c r="F164" s="28">
        <f>IFERROR(VLOOKUP(D164,'KHO TNJ'!$C$6:$E$100000,3,FALSE),0)+IF(I164="",0,I164)</f>
        <v>910</v>
      </c>
      <c r="G164" s="28">
        <v>777</v>
      </c>
      <c r="H164" s="28" t="str">
        <f t="shared" si="0"/>
        <v/>
      </c>
      <c r="I164" s="28">
        <v>0</v>
      </c>
      <c r="J164" s="28">
        <f t="shared" si="1"/>
        <v>777</v>
      </c>
      <c r="K164" s="28"/>
      <c r="L164" s="28"/>
    </row>
    <row r="165" spans="1:12" ht="102">
      <c r="A165" s="28"/>
      <c r="B165" s="28">
        <v>149</v>
      </c>
      <c r="C165" s="28" t="s">
        <v>214</v>
      </c>
      <c r="D165" s="28" t="s">
        <v>441</v>
      </c>
      <c r="E165" s="28" t="s">
        <v>53</v>
      </c>
      <c r="F165" s="28">
        <f>IFERROR(VLOOKUP(D165,'KHO TNJ'!$C$6:$E$100000,3,FALSE),0)+IF(I165="",0,I165)</f>
        <v>0</v>
      </c>
      <c r="G165" s="28">
        <v>40</v>
      </c>
      <c r="H165" s="28">
        <f t="shared" si="0"/>
        <v>40</v>
      </c>
      <c r="I165" s="28">
        <v>0</v>
      </c>
      <c r="J165" s="28">
        <f t="shared" si="1"/>
        <v>40</v>
      </c>
      <c r="K165" s="28"/>
      <c r="L165" s="28"/>
    </row>
    <row r="166" spans="1:12" ht="153">
      <c r="A166" s="28"/>
      <c r="B166" s="28">
        <v>150</v>
      </c>
      <c r="C166" s="28" t="s">
        <v>541</v>
      </c>
      <c r="D166" s="28" t="s">
        <v>656</v>
      </c>
      <c r="E166" s="28" t="s">
        <v>53</v>
      </c>
      <c r="F166" s="28">
        <f>IFERROR(VLOOKUP(D166,'KHO TNJ'!$C$6:$E$100000,3,FALSE),0)+IF(I166="",0,I166)</f>
        <v>10</v>
      </c>
      <c r="G166" s="28">
        <v>20</v>
      </c>
      <c r="H166" s="28">
        <f t="shared" si="0"/>
        <v>10</v>
      </c>
      <c r="I166" s="28">
        <v>0</v>
      </c>
      <c r="J166" s="28">
        <f t="shared" si="1"/>
        <v>20</v>
      </c>
      <c r="K166" s="28"/>
      <c r="L166" s="28"/>
    </row>
    <row r="167" spans="1:12" ht="102">
      <c r="A167" s="28"/>
      <c r="B167" s="28">
        <v>151</v>
      </c>
      <c r="C167" s="28" t="s">
        <v>73</v>
      </c>
      <c r="D167" s="28" t="s">
        <v>444</v>
      </c>
      <c r="E167" s="28" t="s">
        <v>53</v>
      </c>
      <c r="F167" s="28">
        <f>IFERROR(VLOOKUP(D167,'KHO TNJ'!$C$6:$E$100000,3,FALSE),0)+IF(I167="",0,I167)</f>
        <v>10</v>
      </c>
      <c r="G167" s="28">
        <v>10</v>
      </c>
      <c r="H167" s="28" t="str">
        <f t="shared" si="0"/>
        <v/>
      </c>
      <c r="I167" s="28">
        <v>0</v>
      </c>
      <c r="J167" s="28">
        <f t="shared" si="1"/>
        <v>10</v>
      </c>
      <c r="K167" s="28"/>
      <c r="L167" s="28"/>
    </row>
    <row r="168" spans="1:12" ht="51">
      <c r="A168" s="28"/>
      <c r="B168" s="28">
        <v>152</v>
      </c>
      <c r="C168" s="28" t="s">
        <v>130</v>
      </c>
      <c r="D168" s="28" t="s">
        <v>287</v>
      </c>
      <c r="E168" s="28" t="s">
        <v>53</v>
      </c>
      <c r="F168" s="28">
        <f>IFERROR(VLOOKUP(D168,'KHO TNJ'!$C$6:$E$100000,3,FALSE),0)+IF(I168="",0,I168)</f>
        <v>74</v>
      </c>
      <c r="G168" s="28">
        <v>21</v>
      </c>
      <c r="H168" s="28" t="str">
        <f t="shared" si="0"/>
        <v/>
      </c>
      <c r="I168" s="28">
        <v>20</v>
      </c>
      <c r="J168" s="28">
        <f t="shared" si="1"/>
        <v>1</v>
      </c>
      <c r="K168" s="28"/>
      <c r="L168" s="28"/>
    </row>
    <row r="169" spans="1:12" ht="51">
      <c r="A169" s="28"/>
      <c r="B169" s="28">
        <v>153</v>
      </c>
      <c r="C169" s="28" t="s">
        <v>86</v>
      </c>
      <c r="D169" s="28" t="s">
        <v>446</v>
      </c>
      <c r="E169" s="28" t="s">
        <v>53</v>
      </c>
      <c r="F169" s="28">
        <f>IFERROR(VLOOKUP(D169,'KHO TNJ'!$C$6:$E$100000,3,FALSE),0)+IF(I169="",0,I169)</f>
        <v>25</v>
      </c>
      <c r="G169" s="28">
        <v>21</v>
      </c>
      <c r="H169" s="28" t="str">
        <f t="shared" si="0"/>
        <v/>
      </c>
      <c r="I169" s="28">
        <v>0</v>
      </c>
      <c r="J169" s="28">
        <f t="shared" si="1"/>
        <v>21</v>
      </c>
      <c r="K169" s="28"/>
      <c r="L169" s="28"/>
    </row>
    <row r="170" spans="1:12" ht="51">
      <c r="A170" s="28"/>
      <c r="B170" s="28">
        <v>154</v>
      </c>
      <c r="C170" s="28" t="s">
        <v>546</v>
      </c>
      <c r="D170" s="28" t="s">
        <v>661</v>
      </c>
      <c r="E170" s="28" t="s">
        <v>53</v>
      </c>
      <c r="F170" s="28">
        <f>IFERROR(VLOOKUP(D170,'KHO TNJ'!$C$6:$E$100000,3,FALSE),0)+IF(I170="",0,I170)</f>
        <v>25</v>
      </c>
      <c r="G170" s="28">
        <v>21</v>
      </c>
      <c r="H170" s="28" t="str">
        <f t="shared" si="0"/>
        <v/>
      </c>
      <c r="I170" s="28">
        <v>0</v>
      </c>
      <c r="J170" s="28">
        <f t="shared" si="1"/>
        <v>21</v>
      </c>
      <c r="K170" s="28"/>
      <c r="L170" s="28"/>
    </row>
    <row r="171" spans="1:12" ht="51">
      <c r="A171" s="28"/>
      <c r="B171" s="28">
        <v>155</v>
      </c>
      <c r="C171" s="28" t="s">
        <v>545</v>
      </c>
      <c r="D171" s="28" t="s">
        <v>662</v>
      </c>
      <c r="E171" s="28" t="s">
        <v>53</v>
      </c>
      <c r="F171" s="28">
        <f>IFERROR(VLOOKUP(D171,'KHO TNJ'!$C$6:$E$100000,3,FALSE),0)+IF(I171="",0,I171)</f>
        <v>47</v>
      </c>
      <c r="G171" s="28">
        <v>42</v>
      </c>
      <c r="H171" s="28" t="str">
        <f t="shared" si="0"/>
        <v/>
      </c>
      <c r="I171" s="28">
        <v>0</v>
      </c>
      <c r="J171" s="28">
        <f t="shared" si="1"/>
        <v>42</v>
      </c>
      <c r="K171" s="28"/>
      <c r="L171" s="28"/>
    </row>
    <row r="172" spans="1:12" ht="51">
      <c r="A172" s="28"/>
      <c r="B172" s="28">
        <v>156</v>
      </c>
      <c r="C172" s="28" t="s">
        <v>548</v>
      </c>
      <c r="D172" s="28" t="s">
        <v>670</v>
      </c>
      <c r="E172" s="28" t="s">
        <v>53</v>
      </c>
      <c r="F172" s="28">
        <f>IFERROR(VLOOKUP(D172,'KHO TNJ'!$C$6:$E$100000,3,FALSE),0)+IF(I172="",0,I172)</f>
        <v>250</v>
      </c>
      <c r="G172" s="28">
        <v>10</v>
      </c>
      <c r="H172" s="28" t="str">
        <f t="shared" si="0"/>
        <v/>
      </c>
      <c r="I172" s="28">
        <v>0</v>
      </c>
      <c r="J172" s="28">
        <f t="shared" si="1"/>
        <v>10</v>
      </c>
      <c r="K172" s="28"/>
      <c r="L172" s="28"/>
    </row>
    <row r="173" spans="1:12" ht="51">
      <c r="A173" s="28"/>
      <c r="B173" s="28">
        <v>157</v>
      </c>
      <c r="C173" s="28" t="s">
        <v>136</v>
      </c>
      <c r="D173" s="28" t="s">
        <v>288</v>
      </c>
      <c r="E173" s="28" t="s">
        <v>53</v>
      </c>
      <c r="F173" s="28">
        <f>IFERROR(VLOOKUP(D173,'KHO TNJ'!$C$6:$E$100000,3,FALSE),0)+IF(I173="",0,I173)</f>
        <v>56</v>
      </c>
      <c r="G173" s="28">
        <v>21</v>
      </c>
      <c r="H173" s="28" t="str">
        <f t="shared" si="0"/>
        <v/>
      </c>
      <c r="I173" s="28">
        <v>21</v>
      </c>
      <c r="J173" s="28">
        <f t="shared" si="1"/>
        <v>0</v>
      </c>
      <c r="K173" s="28"/>
      <c r="L173" s="28"/>
    </row>
    <row r="174" spans="1:12" ht="51">
      <c r="A174" s="28"/>
      <c r="B174" s="28">
        <v>158</v>
      </c>
      <c r="C174" s="28" t="s">
        <v>115</v>
      </c>
      <c r="D174" s="28" t="s">
        <v>449</v>
      </c>
      <c r="E174" s="28" t="s">
        <v>53</v>
      </c>
      <c r="F174" s="28">
        <f>IFERROR(VLOOKUP(D174,'KHO TNJ'!$C$6:$E$100000,3,FALSE),0)+IF(I174="",0,I174)</f>
        <v>204</v>
      </c>
      <c r="G174" s="28">
        <v>52.5</v>
      </c>
      <c r="H174" s="28" t="str">
        <f t="shared" si="0"/>
        <v/>
      </c>
      <c r="I174" s="28">
        <v>0</v>
      </c>
      <c r="J174" s="28">
        <f t="shared" si="1"/>
        <v>52.5</v>
      </c>
      <c r="K174" s="28"/>
      <c r="L174" s="28"/>
    </row>
    <row r="175" spans="1:12" ht="51">
      <c r="A175" s="28"/>
      <c r="B175" s="28">
        <v>159</v>
      </c>
      <c r="C175" s="28" t="s">
        <v>547</v>
      </c>
      <c r="D175" s="28" t="s">
        <v>663</v>
      </c>
      <c r="E175" s="28" t="s">
        <v>53</v>
      </c>
      <c r="F175" s="28">
        <f>IFERROR(VLOOKUP(D175,'KHO TNJ'!$C$6:$E$100000,3,FALSE),0)+IF(I175="",0,I175)</f>
        <v>50</v>
      </c>
      <c r="G175" s="28">
        <v>10.5</v>
      </c>
      <c r="H175" s="28" t="str">
        <f t="shared" si="0"/>
        <v/>
      </c>
      <c r="I175" s="28">
        <v>0</v>
      </c>
      <c r="J175" s="28">
        <f t="shared" si="1"/>
        <v>10.5</v>
      </c>
      <c r="K175" s="28"/>
      <c r="L175" s="28"/>
    </row>
    <row r="176" spans="1:12" ht="51">
      <c r="A176" s="28"/>
      <c r="B176" s="28">
        <v>160</v>
      </c>
      <c r="C176" s="28" t="s">
        <v>114</v>
      </c>
      <c r="D176" s="28" t="s">
        <v>497</v>
      </c>
      <c r="E176" s="28" t="s">
        <v>53</v>
      </c>
      <c r="F176" s="28">
        <f>IFERROR(VLOOKUP(D176,'KHO TNJ'!$C$6:$E$100000,3,FALSE),0)+IF(I176="",0,I176)</f>
        <v>35</v>
      </c>
      <c r="G176" s="28">
        <v>10</v>
      </c>
      <c r="H176" s="28" t="str">
        <f t="shared" si="0"/>
        <v/>
      </c>
      <c r="I176" s="28">
        <v>0</v>
      </c>
      <c r="J176" s="28">
        <f t="shared" si="1"/>
        <v>10</v>
      </c>
      <c r="K176" s="28"/>
      <c r="L176" s="28"/>
    </row>
    <row r="177" spans="1:12" ht="51">
      <c r="A177" s="28"/>
      <c r="B177" s="28">
        <v>161</v>
      </c>
      <c r="C177" s="28" t="s">
        <v>107</v>
      </c>
      <c r="D177" s="28" t="s">
        <v>445</v>
      </c>
      <c r="E177" s="28" t="s">
        <v>53</v>
      </c>
      <c r="F177" s="28">
        <f>IFERROR(VLOOKUP(D177,'KHO TNJ'!$C$6:$E$100000,3,FALSE),0)+IF(I177="",0,I177)</f>
        <v>10</v>
      </c>
      <c r="G177" s="28">
        <v>10</v>
      </c>
      <c r="H177" s="28" t="str">
        <f t="shared" si="0"/>
        <v/>
      </c>
      <c r="I177" s="28">
        <v>0</v>
      </c>
      <c r="J177" s="28">
        <f t="shared" si="1"/>
        <v>10</v>
      </c>
      <c r="K177" s="28"/>
      <c r="L177" s="28"/>
    </row>
    <row r="178" spans="1:12" ht="25.5">
      <c r="A178" s="28"/>
      <c r="B178" s="28">
        <v>162</v>
      </c>
      <c r="C178" s="28" t="s">
        <v>165</v>
      </c>
      <c r="D178" s="28" t="s">
        <v>290</v>
      </c>
      <c r="E178" s="28" t="s">
        <v>53</v>
      </c>
      <c r="F178" s="28">
        <f>IFERROR(VLOOKUP(D178,'KHO TNJ'!$C$6:$E$100000,3,FALSE),0)+IF(I178="",0,I178)</f>
        <v>149</v>
      </c>
      <c r="G178" s="28">
        <v>62</v>
      </c>
      <c r="H178" s="28" t="str">
        <f t="shared" si="0"/>
        <v/>
      </c>
      <c r="I178" s="28">
        <v>40</v>
      </c>
      <c r="J178" s="28">
        <f t="shared" si="1"/>
        <v>22</v>
      </c>
      <c r="K178" s="28"/>
      <c r="L178" s="28"/>
    </row>
    <row r="179" spans="1:12" ht="25.5">
      <c r="A179" s="28"/>
      <c r="B179" s="28">
        <v>163</v>
      </c>
      <c r="C179" s="28" t="s">
        <v>158</v>
      </c>
      <c r="D179" s="28" t="s">
        <v>291</v>
      </c>
      <c r="E179" s="28" t="s">
        <v>53</v>
      </c>
      <c r="F179" s="28">
        <f>IFERROR(VLOOKUP(D179,'KHO TNJ'!$C$6:$E$100000,3,FALSE),0)+IF(I179="",0,I179)</f>
        <v>340</v>
      </c>
      <c r="G179" s="28">
        <v>248</v>
      </c>
      <c r="H179" s="28" t="str">
        <f t="shared" si="0"/>
        <v/>
      </c>
      <c r="I179" s="28">
        <v>40</v>
      </c>
      <c r="J179" s="28">
        <f t="shared" si="1"/>
        <v>208</v>
      </c>
      <c r="K179" s="28"/>
      <c r="L179" s="28"/>
    </row>
    <row r="180" spans="1:12" ht="25.5">
      <c r="A180" s="28"/>
      <c r="B180" s="28">
        <v>164</v>
      </c>
      <c r="C180" s="28" t="s">
        <v>161</v>
      </c>
      <c r="D180" s="28" t="s">
        <v>292</v>
      </c>
      <c r="E180" s="28" t="s">
        <v>53</v>
      </c>
      <c r="F180" s="28">
        <f>IFERROR(VLOOKUP(D180,'KHO TNJ'!$C$6:$E$100000,3,FALSE),0)+IF(I180="",0,I180)</f>
        <v>429</v>
      </c>
      <c r="G180" s="28">
        <v>220.5</v>
      </c>
      <c r="H180" s="28" t="str">
        <f t="shared" si="0"/>
        <v/>
      </c>
      <c r="I180" s="28">
        <v>120</v>
      </c>
      <c r="J180" s="28">
        <f t="shared" si="1"/>
        <v>100.5</v>
      </c>
      <c r="K180" s="28"/>
      <c r="L180" s="28"/>
    </row>
    <row r="181" spans="1:12" ht="51">
      <c r="A181" s="28"/>
      <c r="B181" s="28">
        <v>165</v>
      </c>
      <c r="C181" s="28" t="s">
        <v>61</v>
      </c>
      <c r="D181" s="28" t="s">
        <v>447</v>
      </c>
      <c r="E181" s="28" t="s">
        <v>53</v>
      </c>
      <c r="F181" s="28">
        <f>IFERROR(VLOOKUP(D181,'KHO TNJ'!$C$6:$E$100000,3,FALSE),0)+IF(I181="",0,I181)</f>
        <v>778</v>
      </c>
      <c r="G181" s="28">
        <v>747.5</v>
      </c>
      <c r="H181" s="28" t="str">
        <f t="shared" si="0"/>
        <v/>
      </c>
      <c r="I181" s="28">
        <v>15</v>
      </c>
      <c r="J181" s="28">
        <f t="shared" si="1"/>
        <v>732.5</v>
      </c>
      <c r="K181" s="28"/>
      <c r="L181" s="28"/>
    </row>
    <row r="182" spans="1:12" ht="51">
      <c r="A182" s="28"/>
      <c r="B182" s="28">
        <v>166</v>
      </c>
      <c r="C182" s="28" t="s">
        <v>63</v>
      </c>
      <c r="D182" s="28" t="s">
        <v>454</v>
      </c>
      <c r="E182" s="28" t="s">
        <v>53</v>
      </c>
      <c r="F182" s="28">
        <f>IFERROR(VLOOKUP(D182,'KHO TNJ'!$C$6:$E$100000,3,FALSE),0)+IF(I182="",0,I182)</f>
        <v>1847</v>
      </c>
      <c r="G182" s="28">
        <v>976.5</v>
      </c>
      <c r="H182" s="28" t="str">
        <f t="shared" si="0"/>
        <v/>
      </c>
      <c r="I182" s="28">
        <v>875</v>
      </c>
      <c r="J182" s="28">
        <f t="shared" si="1"/>
        <v>101.5</v>
      </c>
      <c r="K182" s="28"/>
      <c r="L182" s="28"/>
    </row>
    <row r="183" spans="1:12" ht="51">
      <c r="A183" s="28"/>
      <c r="B183" s="28">
        <v>167</v>
      </c>
      <c r="C183" s="28" t="s">
        <v>189</v>
      </c>
      <c r="D183" s="28" t="s">
        <v>456</v>
      </c>
      <c r="E183" s="28" t="s">
        <v>94</v>
      </c>
      <c r="F183" s="28">
        <f>IFERROR(VLOOKUP(D183,'KHO TNJ'!$C$6:$E$100000,3,FALSE),0)+IF(I183="",0,I183)</f>
        <v>126</v>
      </c>
      <c r="G183" s="28">
        <v>126</v>
      </c>
      <c r="H183" s="28" t="str">
        <f t="shared" si="0"/>
        <v/>
      </c>
      <c r="I183" s="28">
        <v>0</v>
      </c>
      <c r="J183" s="28">
        <f t="shared" si="1"/>
        <v>126</v>
      </c>
      <c r="K183" s="28"/>
      <c r="L183" s="28"/>
    </row>
    <row r="184" spans="1:12" ht="51">
      <c r="A184" s="28"/>
      <c r="B184" s="28">
        <v>168</v>
      </c>
      <c r="C184" s="28" t="s">
        <v>173</v>
      </c>
      <c r="D184" s="28" t="s">
        <v>459</v>
      </c>
      <c r="E184" s="28" t="s">
        <v>53</v>
      </c>
      <c r="F184" s="28">
        <f>IFERROR(VLOOKUP(D184,'KHO TNJ'!$C$6:$E$100000,3,FALSE),0)+IF(I184="",0,I184)</f>
        <v>168</v>
      </c>
      <c r="G184" s="28">
        <v>168</v>
      </c>
      <c r="H184" s="28" t="str">
        <f t="shared" si="0"/>
        <v/>
      </c>
      <c r="I184" s="28">
        <v>0</v>
      </c>
      <c r="J184" s="28">
        <f t="shared" si="1"/>
        <v>168</v>
      </c>
      <c r="K184" s="28"/>
      <c r="L184" s="28"/>
    </row>
    <row r="185" spans="1:12" ht="153">
      <c r="A185" s="28"/>
      <c r="B185" s="28">
        <v>169</v>
      </c>
      <c r="C185" s="28" t="s">
        <v>164</v>
      </c>
      <c r="D185" s="28" t="s">
        <v>509</v>
      </c>
      <c r="E185" s="28" t="s">
        <v>53</v>
      </c>
      <c r="F185" s="28">
        <f>IFERROR(VLOOKUP(D185,'KHO TNJ'!$C$6:$E$100000,3,FALSE),0)+IF(I185="",0,I185)</f>
        <v>40</v>
      </c>
      <c r="G185" s="28">
        <v>20</v>
      </c>
      <c r="H185" s="28" t="str">
        <f t="shared" si="0"/>
        <v/>
      </c>
      <c r="I185" s="28">
        <v>20</v>
      </c>
      <c r="J185" s="28">
        <f t="shared" si="1"/>
        <v>0</v>
      </c>
      <c r="K185" s="28"/>
      <c r="L185" s="28"/>
    </row>
    <row r="186" spans="1:12" ht="127.5">
      <c r="A186" s="28"/>
      <c r="B186" s="28">
        <v>170</v>
      </c>
      <c r="C186" s="28" t="s">
        <v>156</v>
      </c>
      <c r="D186" s="28" t="s">
        <v>510</v>
      </c>
      <c r="E186" s="28" t="s">
        <v>53</v>
      </c>
      <c r="F186" s="28">
        <f>IFERROR(VLOOKUP(D186,'KHO TNJ'!$C$6:$E$100000,3,FALSE),0)+IF(I186="",0,I186)</f>
        <v>80</v>
      </c>
      <c r="G186" s="28">
        <v>40</v>
      </c>
      <c r="H186" s="28" t="str">
        <f t="shared" si="0"/>
        <v/>
      </c>
      <c r="I186" s="28">
        <v>40</v>
      </c>
      <c r="J186" s="28">
        <f t="shared" si="1"/>
        <v>0</v>
      </c>
      <c r="K186" s="28"/>
      <c r="L186" s="28"/>
    </row>
    <row r="187" spans="1:12" ht="102">
      <c r="A187" s="28"/>
      <c r="B187" s="28">
        <v>171</v>
      </c>
      <c r="C187" s="28" t="s">
        <v>87</v>
      </c>
      <c r="D187" s="28" t="s">
        <v>294</v>
      </c>
      <c r="E187" s="28" t="s">
        <v>53</v>
      </c>
      <c r="F187" s="28">
        <f>IFERROR(VLOOKUP(D187,'KHO TNJ'!$C$6:$E$100000,3,FALSE),0)+IF(I187="",0,I187)</f>
        <v>45</v>
      </c>
      <c r="G187" s="28">
        <v>20</v>
      </c>
      <c r="H187" s="28" t="str">
        <f t="shared" si="0"/>
        <v/>
      </c>
      <c r="I187" s="28">
        <v>20</v>
      </c>
      <c r="J187" s="28">
        <f t="shared" si="1"/>
        <v>0</v>
      </c>
      <c r="K187" s="28"/>
      <c r="L187" s="28"/>
    </row>
    <row r="188" spans="1:12" ht="102">
      <c r="A188" s="28"/>
      <c r="B188" s="28">
        <v>172</v>
      </c>
      <c r="C188" s="28" t="s">
        <v>93</v>
      </c>
      <c r="D188" s="28" t="s">
        <v>295</v>
      </c>
      <c r="E188" s="28" t="s">
        <v>53</v>
      </c>
      <c r="F188" s="28">
        <f>IFERROR(VLOOKUP(D188,'KHO TNJ'!$C$6:$E$100000,3,FALSE),0)+IF(I188="",0,I188)</f>
        <v>40</v>
      </c>
      <c r="G188" s="28">
        <v>20</v>
      </c>
      <c r="H188" s="28" t="str">
        <f t="shared" si="0"/>
        <v/>
      </c>
      <c r="I188" s="28">
        <v>20</v>
      </c>
      <c r="J188" s="28">
        <f t="shared" si="1"/>
        <v>0</v>
      </c>
      <c r="K188" s="28"/>
      <c r="L188" s="28"/>
    </row>
    <row r="189" spans="1:12" ht="76.5">
      <c r="A189" s="28"/>
      <c r="B189" s="28">
        <v>173</v>
      </c>
      <c r="C189" s="28" t="s">
        <v>48</v>
      </c>
      <c r="D189" s="28" t="s">
        <v>467</v>
      </c>
      <c r="E189" s="28" t="s">
        <v>53</v>
      </c>
      <c r="F189" s="28">
        <f>IFERROR(VLOOKUP(D189,'KHO TNJ'!$C$6:$E$100000,3,FALSE),0)+IF(I189="",0,I189)</f>
        <v>20</v>
      </c>
      <c r="G189" s="28">
        <v>20</v>
      </c>
      <c r="H189" s="28" t="str">
        <f t="shared" si="0"/>
        <v/>
      </c>
      <c r="I189" s="28">
        <v>0</v>
      </c>
      <c r="J189" s="28">
        <f t="shared" si="1"/>
        <v>20</v>
      </c>
      <c r="K189" s="28"/>
      <c r="L189" s="28"/>
    </row>
    <row r="190" spans="1:12" ht="76.5">
      <c r="A190" s="28"/>
      <c r="B190" s="28">
        <v>174</v>
      </c>
      <c r="C190" s="28" t="s">
        <v>133</v>
      </c>
      <c r="D190" s="28" t="s">
        <v>464</v>
      </c>
      <c r="E190" s="28" t="s">
        <v>53</v>
      </c>
      <c r="F190" s="28">
        <f>IFERROR(VLOOKUP(D190,'KHO TNJ'!$C$6:$E$100000,3,FALSE),0)+IF(I190="",0,I190)</f>
        <v>20</v>
      </c>
      <c r="G190" s="28">
        <v>20</v>
      </c>
      <c r="H190" s="28" t="str">
        <f t="shared" si="0"/>
        <v/>
      </c>
      <c r="I190" s="28">
        <v>0</v>
      </c>
      <c r="J190" s="28">
        <f t="shared" si="1"/>
        <v>20</v>
      </c>
      <c r="K190" s="28"/>
      <c r="L190" s="28"/>
    </row>
    <row r="191" spans="1:12" ht="102">
      <c r="A191" s="28"/>
      <c r="B191" s="28">
        <v>175</v>
      </c>
      <c r="C191" s="28" t="s">
        <v>168</v>
      </c>
      <c r="D191" s="28" t="s">
        <v>511</v>
      </c>
      <c r="E191" s="28" t="s">
        <v>53</v>
      </c>
      <c r="F191" s="28">
        <f>IFERROR(VLOOKUP(D191,'KHO TNJ'!$C$6:$E$100000,3,FALSE),0)+IF(I191="",0,I191)</f>
        <v>10</v>
      </c>
      <c r="G191" s="28">
        <v>10</v>
      </c>
      <c r="H191" s="28" t="str">
        <f t="shared" si="0"/>
        <v/>
      </c>
      <c r="I191" s="28">
        <v>0</v>
      </c>
      <c r="J191" s="28">
        <f t="shared" si="1"/>
        <v>10</v>
      </c>
      <c r="K191" s="28"/>
      <c r="L191" s="28"/>
    </row>
    <row r="192" spans="1:12" ht="102">
      <c r="A192" s="28"/>
      <c r="B192" s="28">
        <v>176</v>
      </c>
      <c r="C192" s="28" t="s">
        <v>78</v>
      </c>
      <c r="D192" s="28" t="s">
        <v>512</v>
      </c>
      <c r="E192" s="28" t="s">
        <v>53</v>
      </c>
      <c r="F192" s="28">
        <f>IFERROR(VLOOKUP(D192,'KHO TNJ'!$C$6:$E$100000,3,FALSE),0)+IF(I192="",0,I192)</f>
        <v>10</v>
      </c>
      <c r="G192" s="28">
        <v>10</v>
      </c>
      <c r="H192" s="28" t="str">
        <f t="shared" si="0"/>
        <v/>
      </c>
      <c r="I192" s="28">
        <v>0</v>
      </c>
      <c r="J192" s="28">
        <f t="shared" si="1"/>
        <v>10</v>
      </c>
      <c r="K192" s="28"/>
      <c r="L192" s="28"/>
    </row>
    <row r="193" spans="1:12" ht="76.5">
      <c r="A193" s="28"/>
      <c r="B193" s="28">
        <v>177</v>
      </c>
      <c r="C193" s="28" t="s">
        <v>56</v>
      </c>
      <c r="D193" s="28" t="s">
        <v>470</v>
      </c>
      <c r="E193" s="28" t="s">
        <v>53</v>
      </c>
      <c r="F193" s="28">
        <f>IFERROR(VLOOKUP(D193,'KHO TNJ'!$C$6:$E$100000,3,FALSE),0)+IF(I193="",0,I193)</f>
        <v>10</v>
      </c>
      <c r="G193" s="28">
        <v>10</v>
      </c>
      <c r="H193" s="28" t="str">
        <f t="shared" si="0"/>
        <v/>
      </c>
      <c r="I193" s="28">
        <v>0</v>
      </c>
      <c r="J193" s="28">
        <f t="shared" si="1"/>
        <v>10</v>
      </c>
      <c r="K193" s="28"/>
      <c r="L193" s="28"/>
    </row>
    <row r="194" spans="1:12" ht="102">
      <c r="A194" s="28"/>
      <c r="B194" s="28">
        <v>178</v>
      </c>
      <c r="C194" s="28" t="s">
        <v>240</v>
      </c>
      <c r="D194" s="28" t="s">
        <v>466</v>
      </c>
      <c r="E194" s="28" t="s">
        <v>53</v>
      </c>
      <c r="F194" s="28">
        <f>IFERROR(VLOOKUP(D194,'KHO TNJ'!$C$6:$E$100000,3,FALSE),0)+IF(I194="",0,I194)</f>
        <v>20</v>
      </c>
      <c r="G194" s="28">
        <v>10</v>
      </c>
      <c r="H194" s="28" t="str">
        <f t="shared" si="0"/>
        <v/>
      </c>
      <c r="I194" s="28">
        <v>10</v>
      </c>
      <c r="J194" s="28">
        <f t="shared" si="1"/>
        <v>0</v>
      </c>
      <c r="K194" s="28"/>
      <c r="L194" s="28"/>
    </row>
    <row r="195" spans="1:12" ht="76.5">
      <c r="A195" s="28"/>
      <c r="B195" s="28">
        <v>179</v>
      </c>
      <c r="C195" s="28" t="s">
        <v>195</v>
      </c>
      <c r="D195" s="28" t="s">
        <v>477</v>
      </c>
      <c r="E195" s="28" t="s">
        <v>53</v>
      </c>
      <c r="F195" s="28">
        <f>IFERROR(VLOOKUP(D195,'KHO TNJ'!$C$6:$E$100000,3,FALSE),0)+IF(I195="",0,I195)</f>
        <v>20</v>
      </c>
      <c r="G195" s="28">
        <v>10</v>
      </c>
      <c r="H195" s="28" t="str">
        <f t="shared" si="0"/>
        <v/>
      </c>
      <c r="I195" s="28">
        <v>10</v>
      </c>
      <c r="J195" s="28">
        <f t="shared" si="1"/>
        <v>0</v>
      </c>
      <c r="K195" s="28"/>
      <c r="L195" s="28"/>
    </row>
    <row r="196" spans="1:12" ht="102">
      <c r="A196" s="28"/>
      <c r="B196" s="28">
        <v>180</v>
      </c>
      <c r="C196" s="28" t="s">
        <v>536</v>
      </c>
      <c r="D196" s="28" t="s">
        <v>665</v>
      </c>
      <c r="E196" s="28" t="s">
        <v>53</v>
      </c>
      <c r="F196" s="28">
        <f>IFERROR(VLOOKUP(D196,'KHO TNJ'!$C$6:$E$100000,3,FALSE),0)+IF(I196="",0,I196)</f>
        <v>22</v>
      </c>
      <c r="G196" s="28">
        <v>21</v>
      </c>
      <c r="H196" s="28" t="str">
        <f t="shared" si="0"/>
        <v/>
      </c>
      <c r="I196" s="28">
        <v>0</v>
      </c>
      <c r="J196" s="28">
        <f t="shared" si="1"/>
        <v>21</v>
      </c>
      <c r="K196" s="28"/>
      <c r="L196" s="28"/>
    </row>
    <row r="197" spans="1:12" ht="76.5">
      <c r="A197" s="28"/>
      <c r="B197" s="28">
        <v>181</v>
      </c>
      <c r="C197" s="28" t="s">
        <v>120</v>
      </c>
      <c r="D197" s="28" t="s">
        <v>297</v>
      </c>
      <c r="E197" s="28" t="s">
        <v>53</v>
      </c>
      <c r="F197" s="28">
        <f>IFERROR(VLOOKUP(D197,'KHO TNJ'!$C$6:$E$100000,3,FALSE),0)+IF(I197="",0,I197)</f>
        <v>40</v>
      </c>
      <c r="G197" s="28">
        <v>20</v>
      </c>
      <c r="H197" s="28" t="str">
        <f t="shared" si="0"/>
        <v/>
      </c>
      <c r="I197" s="28">
        <v>20</v>
      </c>
      <c r="J197" s="28">
        <f t="shared" si="1"/>
        <v>0</v>
      </c>
      <c r="K197" s="28"/>
      <c r="L197" s="28"/>
    </row>
    <row r="198" spans="1:12" ht="51">
      <c r="A198" s="28"/>
      <c r="B198" s="28">
        <v>182</v>
      </c>
      <c r="C198" s="28" t="s">
        <v>562</v>
      </c>
      <c r="D198" s="28" t="s">
        <v>666</v>
      </c>
      <c r="E198" s="28" t="s">
        <v>53</v>
      </c>
      <c r="F198" s="28">
        <f>IFERROR(VLOOKUP(D198,'KHO TNJ'!$C$6:$E$100000,3,FALSE),0)+IF(I198="",0,I198)</f>
        <v>22</v>
      </c>
      <c r="G198" s="28">
        <v>20</v>
      </c>
      <c r="H198" s="28" t="str">
        <f t="shared" si="0"/>
        <v/>
      </c>
      <c r="I198" s="28">
        <v>0</v>
      </c>
      <c r="J198" s="28">
        <f t="shared" si="1"/>
        <v>20</v>
      </c>
      <c r="K198" s="28"/>
      <c r="L198" s="28"/>
    </row>
    <row r="199" spans="1:12" ht="51">
      <c r="A199" s="28"/>
      <c r="B199" s="28">
        <v>183</v>
      </c>
      <c r="C199" s="28" t="s">
        <v>561</v>
      </c>
      <c r="D199" s="28" t="s">
        <v>667</v>
      </c>
      <c r="E199" s="28" t="s">
        <v>53</v>
      </c>
      <c r="F199" s="28">
        <f>IFERROR(VLOOKUP(D199,'KHO TNJ'!$C$6:$E$100000,3,FALSE),0)+IF(I199="",0,I199)</f>
        <v>22</v>
      </c>
      <c r="G199" s="28">
        <v>21</v>
      </c>
      <c r="H199" s="28" t="str">
        <f t="shared" si="0"/>
        <v/>
      </c>
      <c r="I199" s="28">
        <v>0</v>
      </c>
      <c r="J199" s="28">
        <f t="shared" si="1"/>
        <v>21</v>
      </c>
      <c r="K199" s="28"/>
      <c r="L199" s="28"/>
    </row>
    <row r="200" spans="1:12" ht="76.5">
      <c r="A200" s="28"/>
      <c r="B200" s="28">
        <v>184</v>
      </c>
      <c r="C200" s="28" t="s">
        <v>527</v>
      </c>
      <c r="D200" s="28" t="s">
        <v>668</v>
      </c>
      <c r="E200" s="28" t="s">
        <v>53</v>
      </c>
      <c r="F200" s="28">
        <f>IFERROR(VLOOKUP(D200,'KHO TNJ'!$C$6:$E$100000,3,FALSE),0)+IF(I200="",0,I200)</f>
        <v>20</v>
      </c>
      <c r="G200" s="28">
        <v>21</v>
      </c>
      <c r="H200" s="28">
        <f t="shared" si="0"/>
        <v>1</v>
      </c>
      <c r="I200" s="28">
        <v>0</v>
      </c>
      <c r="J200" s="28">
        <f t="shared" si="1"/>
        <v>21</v>
      </c>
      <c r="K200" s="28"/>
      <c r="L200" s="28"/>
    </row>
    <row r="201" spans="1:12" ht="102">
      <c r="A201" s="28"/>
      <c r="B201" s="28">
        <v>185</v>
      </c>
      <c r="C201" s="28" t="s">
        <v>525</v>
      </c>
      <c r="D201" s="28" t="s">
        <v>669</v>
      </c>
      <c r="E201" s="28" t="s">
        <v>53</v>
      </c>
      <c r="F201" s="28">
        <f>IFERROR(VLOOKUP(D201,'KHO TNJ'!$C$6:$E$100000,3,FALSE),0)+IF(I201="",0,I201)</f>
        <v>20</v>
      </c>
      <c r="G201" s="28">
        <v>20</v>
      </c>
      <c r="H201" s="28" t="str">
        <f t="shared" si="0"/>
        <v/>
      </c>
      <c r="I201" s="28">
        <v>0</v>
      </c>
      <c r="J201" s="28">
        <f t="shared" si="1"/>
        <v>20</v>
      </c>
      <c r="K201" s="28"/>
      <c r="L201" s="28"/>
    </row>
    <row r="202" spans="1:12" ht="76.5">
      <c r="A202" s="28"/>
      <c r="B202" s="28">
        <v>186</v>
      </c>
      <c r="C202" s="28" t="s">
        <v>123</v>
      </c>
      <c r="D202" s="28" t="s">
        <v>299</v>
      </c>
      <c r="E202" s="28" t="s">
        <v>53</v>
      </c>
      <c r="F202" s="28">
        <f>IFERROR(VLOOKUP(D202,'KHO TNJ'!$C$6:$E$100000,3,FALSE),0)+IF(I202="",0,I202)</f>
        <v>40</v>
      </c>
      <c r="G202" s="28">
        <v>20</v>
      </c>
      <c r="H202" s="28" t="str">
        <f t="shared" si="0"/>
        <v/>
      </c>
      <c r="I202" s="28">
        <v>20</v>
      </c>
      <c r="J202" s="28">
        <f t="shared" si="1"/>
        <v>0</v>
      </c>
      <c r="K202" s="28"/>
      <c r="L202" s="28"/>
    </row>
    <row r="203" spans="1:12" ht="51">
      <c r="A203" s="28"/>
      <c r="B203" s="28">
        <v>187</v>
      </c>
      <c r="C203" s="28" t="s">
        <v>205</v>
      </c>
      <c r="D203" s="28" t="s">
        <v>469</v>
      </c>
      <c r="E203" s="28" t="s">
        <v>51</v>
      </c>
      <c r="F203" s="28">
        <f>IFERROR(VLOOKUP(D203,'KHO TNJ'!$C$6:$E$100000,3,FALSE),0)+IF(I203="",0,I203)</f>
        <v>502.4</v>
      </c>
      <c r="G203" s="28">
        <v>26796</v>
      </c>
      <c r="H203" s="28">
        <f t="shared" si="0"/>
        <v>26293.599999999999</v>
      </c>
      <c r="I203" s="28">
        <v>0</v>
      </c>
      <c r="J203" s="28">
        <f t="shared" si="1"/>
        <v>26796</v>
      </c>
      <c r="K203" s="28"/>
      <c r="L203" s="28"/>
    </row>
    <row r="204" spans="1:12" ht="51">
      <c r="A204" s="28"/>
      <c r="B204" s="28">
        <v>188</v>
      </c>
      <c r="C204" s="28" t="s">
        <v>207</v>
      </c>
      <c r="D204" s="28" t="s">
        <v>473</v>
      </c>
      <c r="E204" s="28" t="s">
        <v>51</v>
      </c>
      <c r="F204" s="28">
        <f>IFERROR(VLOOKUP(D204,'KHO TNJ'!$C$6:$E$100000,3,FALSE),0)+IF(I204="",0,I204)</f>
        <v>50340</v>
      </c>
      <c r="G204" s="28">
        <v>46956</v>
      </c>
      <c r="H204" s="28" t="str">
        <f t="shared" si="0"/>
        <v/>
      </c>
      <c r="I204" s="28">
        <v>0</v>
      </c>
      <c r="J204" s="28">
        <f t="shared" si="1"/>
        <v>46956</v>
      </c>
      <c r="K204" s="28"/>
      <c r="L204" s="28"/>
    </row>
    <row r="205" spans="1:12" ht="51">
      <c r="A205" s="28"/>
      <c r="B205" s="28">
        <v>1</v>
      </c>
      <c r="C205" s="28" t="s">
        <v>252</v>
      </c>
      <c r="D205" s="28" t="s">
        <v>702</v>
      </c>
      <c r="E205" s="28" t="s">
        <v>253</v>
      </c>
      <c r="F205" s="28">
        <f>IFERROR(VLOOKUP(D205,'KHO TNJ'!$C$6:$E$100000,3,FALSE),0)+IF(I205="",0,I205)</f>
        <v>0</v>
      </c>
      <c r="G205" s="28">
        <v>2625</v>
      </c>
      <c r="H205" s="28">
        <f t="shared" si="0"/>
        <v>2625</v>
      </c>
      <c r="I205" s="28">
        <v>0</v>
      </c>
      <c r="J205" s="28">
        <f t="shared" si="1"/>
        <v>2625</v>
      </c>
      <c r="K205" s="28"/>
      <c r="L205" s="28"/>
    </row>
    <row r="206" spans="1:12" ht="51">
      <c r="A206" s="28"/>
      <c r="B206" s="28">
        <v>2</v>
      </c>
      <c r="C206" s="28" t="s">
        <v>245</v>
      </c>
      <c r="D206" s="28" t="s">
        <v>703</v>
      </c>
      <c r="E206" s="28" t="s">
        <v>53</v>
      </c>
      <c r="F206" s="28">
        <f>IFERROR(VLOOKUP(D206,'KHO TNJ'!$C$6:$E$100000,3,FALSE),0)+IF(I206="",0,I206)</f>
        <v>15</v>
      </c>
      <c r="G206" s="28">
        <v>26.25</v>
      </c>
      <c r="H206" s="28">
        <f t="shared" si="0"/>
        <v>11.25</v>
      </c>
      <c r="I206" s="28">
        <v>0</v>
      </c>
      <c r="J206" s="28">
        <f t="shared" si="1"/>
        <v>26.25</v>
      </c>
      <c r="K206" s="28"/>
      <c r="L206" s="28"/>
    </row>
    <row r="207" spans="1:12" ht="76.5">
      <c r="A207" s="28"/>
      <c r="B207" s="28">
        <v>3</v>
      </c>
      <c r="C207" s="28" t="s">
        <v>248</v>
      </c>
      <c r="D207" s="28" t="s">
        <v>787</v>
      </c>
      <c r="E207" s="28" t="s">
        <v>53</v>
      </c>
      <c r="F207" s="28">
        <f>IFERROR(VLOOKUP(D207,'KHO TNJ'!$C$6:$E$100000,3,FALSE),0)+IF(I207="",0,I207)</f>
        <v>20</v>
      </c>
      <c r="G207" s="28">
        <v>6.5625</v>
      </c>
      <c r="H207" s="28" t="str">
        <f t="shared" si="0"/>
        <v/>
      </c>
      <c r="I207" s="28">
        <v>0</v>
      </c>
      <c r="J207" s="28">
        <f t="shared" si="1"/>
        <v>6.5625</v>
      </c>
      <c r="K207" s="28"/>
      <c r="L207" s="28"/>
    </row>
    <row r="208" spans="1:12" ht="76.5">
      <c r="A208" s="28"/>
      <c r="B208" s="28">
        <v>4</v>
      </c>
      <c r="C208" s="28" t="s">
        <v>241</v>
      </c>
      <c r="D208" s="28" t="s">
        <v>704</v>
      </c>
      <c r="E208" s="28" t="s">
        <v>238</v>
      </c>
      <c r="F208" s="28">
        <f>IFERROR(VLOOKUP(D208,'KHO TNJ'!$C$6:$E$100000,3,FALSE),0)+IF(I208="",0,I208)</f>
        <v>2</v>
      </c>
      <c r="G208" s="28">
        <v>3.6749999999999998</v>
      </c>
      <c r="H208" s="28">
        <f t="shared" si="0"/>
        <v>1.6749999999999998</v>
      </c>
      <c r="I208" s="28">
        <v>0</v>
      </c>
      <c r="J208" s="28">
        <f t="shared" si="1"/>
        <v>3.6749999999999998</v>
      </c>
      <c r="K208" s="28"/>
      <c r="L208" s="28"/>
    </row>
    <row r="209" spans="1:12" ht="51">
      <c r="A209" s="28"/>
      <c r="B209" s="28">
        <v>5</v>
      </c>
      <c r="C209" s="28" t="s">
        <v>236</v>
      </c>
      <c r="D209" s="28" t="s">
        <v>748</v>
      </c>
      <c r="E209" s="28" t="s">
        <v>238</v>
      </c>
      <c r="F209" s="28">
        <f>IFERROR(VLOOKUP(D209,'KHO TNJ'!$C$6:$E$100000,3,FALSE),0)+IF(I209="",0,I209)</f>
        <v>7.5</v>
      </c>
      <c r="G209" s="28">
        <v>3.6749999999999998</v>
      </c>
      <c r="H209" s="28" t="str">
        <f t="shared" si="0"/>
        <v/>
      </c>
      <c r="I209" s="28">
        <v>0</v>
      </c>
      <c r="J209" s="28">
        <f t="shared" si="1"/>
        <v>3.6749999999999998</v>
      </c>
      <c r="K209" s="28"/>
      <c r="L209" s="28"/>
    </row>
    <row r="210" spans="1:12" ht="51">
      <c r="A210" s="28"/>
      <c r="B210" s="28">
        <v>6</v>
      </c>
      <c r="C210" s="28" t="s">
        <v>256</v>
      </c>
      <c r="D210" s="28" t="s">
        <v>705</v>
      </c>
      <c r="E210" s="28" t="s">
        <v>255</v>
      </c>
      <c r="F210" s="28">
        <f>IFERROR(VLOOKUP(D210,'KHO TNJ'!$C$6:$E$100000,3,FALSE),0)+IF(I210="",0,I210)</f>
        <v>0</v>
      </c>
      <c r="G210" s="28">
        <v>2.2050000000000001</v>
      </c>
      <c r="H210" s="28">
        <f t="shared" si="0"/>
        <v>2.2050000000000001</v>
      </c>
      <c r="I210" s="28">
        <v>0</v>
      </c>
      <c r="J210" s="28">
        <f t="shared" si="1"/>
        <v>2.2050000000000001</v>
      </c>
      <c r="K210" s="28"/>
      <c r="L210" s="28"/>
    </row>
    <row r="211" spans="1:12" ht="102">
      <c r="A211" s="28"/>
      <c r="B211" s="28">
        <v>7</v>
      </c>
      <c r="C211" s="28" t="s">
        <v>267</v>
      </c>
      <c r="D211" s="28" t="s">
        <v>1232</v>
      </c>
      <c r="E211" s="28" t="s">
        <v>53</v>
      </c>
      <c r="F211" s="28">
        <f>IFERROR(VLOOKUP(D211,'KHO TNJ'!$C$6:$E$100000,3,FALSE),0)+IF(I211="",0,I211)</f>
        <v>48</v>
      </c>
      <c r="G211" s="28">
        <v>2.1</v>
      </c>
      <c r="H211" s="28" t="str">
        <f t="shared" si="0"/>
        <v/>
      </c>
      <c r="I211" s="28">
        <v>0</v>
      </c>
      <c r="J211" s="28">
        <f t="shared" si="1"/>
        <v>2.1</v>
      </c>
      <c r="K211" s="28"/>
      <c r="L211" s="28"/>
    </row>
    <row r="212" spans="1:12" ht="102">
      <c r="A212" s="28"/>
      <c r="B212" s="28">
        <v>8</v>
      </c>
      <c r="C212" s="28" t="s">
        <v>277</v>
      </c>
      <c r="D212" s="28" t="s">
        <v>964</v>
      </c>
      <c r="E212" s="28" t="s">
        <v>255</v>
      </c>
      <c r="F212" s="28">
        <f>IFERROR(VLOOKUP(D212,'KHO TNJ'!$C$6:$E$100000,3,FALSE),0)+IF(I212="",0,I212)</f>
        <v>289</v>
      </c>
      <c r="G212" s="28">
        <v>52.5</v>
      </c>
      <c r="H212" s="28" t="str">
        <f t="shared" si="0"/>
        <v/>
      </c>
      <c r="I212" s="28">
        <v>0</v>
      </c>
      <c r="J212" s="28">
        <f t="shared" si="1"/>
        <v>52.5</v>
      </c>
      <c r="K212" s="28"/>
      <c r="L212" s="28"/>
    </row>
    <row r="213" spans="1:12" ht="127.5">
      <c r="A213" s="28"/>
      <c r="B213" s="28">
        <v>9</v>
      </c>
      <c r="C213" s="28" t="s">
        <v>284</v>
      </c>
      <c r="D213" s="28" t="s">
        <v>960</v>
      </c>
      <c r="E213" s="28" t="s">
        <v>255</v>
      </c>
      <c r="F213" s="28">
        <f>IFERROR(VLOOKUP(D213,'KHO TNJ'!$C$6:$E$100000,3,FALSE),0)+IF(I213="",0,I213)</f>
        <v>381</v>
      </c>
      <c r="G213" s="28">
        <v>36.75</v>
      </c>
      <c r="H213" s="28" t="str">
        <f t="shared" si="0"/>
        <v/>
      </c>
      <c r="I213" s="28">
        <v>0</v>
      </c>
      <c r="J213" s="28">
        <f t="shared" si="1"/>
        <v>36.75</v>
      </c>
      <c r="K213" s="28"/>
      <c r="L213" s="28"/>
    </row>
    <row r="214" spans="1:12" ht="76.5">
      <c r="A214" s="28"/>
      <c r="B214" s="28">
        <v>10</v>
      </c>
      <c r="C214" s="28" t="s">
        <v>250</v>
      </c>
      <c r="D214" s="28" t="s">
        <v>706</v>
      </c>
      <c r="E214" s="28" t="s">
        <v>53</v>
      </c>
      <c r="F214" s="28">
        <f>IFERROR(VLOOKUP(D214,'KHO TNJ'!$C$6:$E$100000,3,FALSE),0)+IF(I214="",0,I214)</f>
        <v>0</v>
      </c>
      <c r="G214" s="28">
        <v>50</v>
      </c>
      <c r="H214" s="28">
        <f t="shared" si="0"/>
        <v>50</v>
      </c>
      <c r="I214" s="28">
        <v>0</v>
      </c>
      <c r="J214" s="28">
        <f t="shared" si="1"/>
        <v>50</v>
      </c>
      <c r="K214" s="28"/>
      <c r="L214" s="28"/>
    </row>
    <row r="215" spans="1:12" ht="25.5">
      <c r="A215" s="28"/>
      <c r="B215" s="28"/>
      <c r="C215" s="28"/>
      <c r="D215" s="28"/>
      <c r="E215" s="28"/>
      <c r="F215" s="28">
        <f>IFERROR(VLOOKUP(D215,'KHO TNJ'!$C$6:$E$100000,3,FALSE),0)+IF(I215="",0,I215)</f>
        <v>0</v>
      </c>
      <c r="G215" s="28"/>
      <c r="H215" s="28" t="str">
        <f t="shared" si="0"/>
        <v/>
      </c>
      <c r="I215" s="28"/>
      <c r="J215" s="28">
        <f t="shared" si="1"/>
        <v>0</v>
      </c>
      <c r="K215" s="28"/>
      <c r="L215" s="28"/>
    </row>
    <row r="216" spans="1:12" ht="25.5">
      <c r="A216" s="28"/>
      <c r="B216" s="28"/>
      <c r="C216" s="28"/>
      <c r="D216" s="28"/>
      <c r="E216" s="28"/>
      <c r="F216" s="28">
        <f>IFERROR(VLOOKUP(D216,'KHO TNJ'!$C$6:$E$100000,3,FALSE),0)+IF(I216="",0,I216)</f>
        <v>0</v>
      </c>
      <c r="G216" s="28"/>
      <c r="H216" s="28" t="str">
        <f t="shared" si="0"/>
        <v/>
      </c>
      <c r="I216" s="28"/>
      <c r="J216" s="28">
        <f t="shared" si="1"/>
        <v>0</v>
      </c>
      <c r="K216" s="28"/>
      <c r="L216" s="28"/>
    </row>
    <row r="217" spans="1:12" ht="25.5">
      <c r="A217" s="28"/>
      <c r="B217" s="28"/>
      <c r="C217" s="28"/>
      <c r="D217" s="28"/>
      <c r="E217" s="28"/>
      <c r="F217" s="28">
        <f>IFERROR(VLOOKUP(D217,'KHO TNJ'!$C$6:$E$100000,3,FALSE),0)+IF(I217="",0,I217)</f>
        <v>0</v>
      </c>
      <c r="G217" s="28"/>
      <c r="H217" s="28" t="str">
        <f t="shared" si="0"/>
        <v/>
      </c>
      <c r="I217" s="28"/>
      <c r="J217" s="28">
        <f t="shared" si="1"/>
        <v>0</v>
      </c>
      <c r="K217" s="28"/>
      <c r="L217" s="28"/>
    </row>
    <row r="218" spans="1:12" ht="25.5">
      <c r="A218" s="28"/>
      <c r="B218" s="28"/>
      <c r="C218" s="28"/>
      <c r="D218" s="28"/>
      <c r="E218" s="28"/>
      <c r="F218" s="28">
        <f>IFERROR(VLOOKUP(D218,'KHO TNJ'!$C$6:$E$100000,3,FALSE),0)+IF(I218="",0,I218)</f>
        <v>0</v>
      </c>
      <c r="G218" s="28"/>
      <c r="H218" s="28" t="str">
        <f t="shared" si="0"/>
        <v/>
      </c>
      <c r="I218" s="28"/>
      <c r="J218" s="28">
        <f t="shared" si="1"/>
        <v>0</v>
      </c>
      <c r="K218" s="28"/>
      <c r="L218" s="28"/>
    </row>
    <row r="219" spans="1:12" ht="25.5">
      <c r="A219" s="28"/>
      <c r="B219" s="28"/>
      <c r="C219" s="28"/>
      <c r="D219" s="28"/>
      <c r="E219" s="28"/>
      <c r="F219" s="28">
        <f>IFERROR(VLOOKUP(D219,'KHO TNJ'!$C$6:$E$100000,3,FALSE),0)+IF(I219="",0,I219)</f>
        <v>0</v>
      </c>
      <c r="G219" s="28"/>
      <c r="H219" s="28" t="str">
        <f t="shared" si="0"/>
        <v/>
      </c>
      <c r="I219" s="28"/>
      <c r="J219" s="28">
        <f t="shared" si="1"/>
        <v>0</v>
      </c>
      <c r="K219" s="28"/>
      <c r="L219" s="28"/>
    </row>
    <row r="220" spans="1:12" ht="25.5">
      <c r="A220" s="28"/>
      <c r="B220" s="28"/>
      <c r="C220" s="28"/>
      <c r="D220" s="28"/>
      <c r="E220" s="28"/>
      <c r="F220" s="28">
        <f>IFERROR(VLOOKUP(D220,'KHO TNJ'!$C$6:$E$100000,3,FALSE),0)+IF(I220="",0,I220)</f>
        <v>0</v>
      </c>
      <c r="G220" s="28"/>
      <c r="H220" s="28" t="str">
        <f t="shared" si="0"/>
        <v/>
      </c>
      <c r="I220" s="28"/>
      <c r="J220" s="28">
        <f t="shared" si="1"/>
        <v>0</v>
      </c>
      <c r="K220" s="28"/>
      <c r="L220" s="28"/>
    </row>
    <row r="221" spans="1:12" ht="25.5">
      <c r="A221" s="28"/>
      <c r="B221" s="28"/>
      <c r="C221" s="28"/>
      <c r="D221" s="28"/>
      <c r="E221" s="28"/>
      <c r="F221" s="28">
        <f>IFERROR(VLOOKUP(D221,'KHO TNJ'!$C$6:$E$100000,3,FALSE),0)+IF(I221="",0,I221)</f>
        <v>0</v>
      </c>
      <c r="G221" s="28"/>
      <c r="H221" s="28" t="str">
        <f t="shared" si="0"/>
        <v/>
      </c>
      <c r="I221" s="28"/>
      <c r="J221" s="28">
        <f t="shared" si="1"/>
        <v>0</v>
      </c>
      <c r="K221" s="28"/>
      <c r="L221" s="28"/>
    </row>
    <row r="222" spans="1:12" ht="25.5">
      <c r="A222" s="28"/>
      <c r="B222" s="28"/>
      <c r="C222" s="28"/>
      <c r="D222" s="28"/>
      <c r="E222" s="28"/>
      <c r="F222" s="28">
        <f>IFERROR(VLOOKUP(D222,'KHO TNJ'!$C$6:$E$100000,3,FALSE),0)+IF(I222="",0,I222)</f>
        <v>0</v>
      </c>
      <c r="G222" s="28"/>
      <c r="H222" s="28" t="str">
        <f t="shared" si="0"/>
        <v/>
      </c>
      <c r="I222" s="28"/>
      <c r="J222" s="28">
        <f t="shared" si="1"/>
        <v>0</v>
      </c>
      <c r="K222" s="28"/>
      <c r="L222" s="28"/>
    </row>
    <row r="223" spans="1:12" ht="25.5">
      <c r="A223" s="28"/>
      <c r="B223" s="28"/>
      <c r="C223" s="28"/>
      <c r="D223" s="28"/>
      <c r="E223" s="28"/>
      <c r="F223" s="28">
        <f>IFERROR(VLOOKUP(D223,'KHO TNJ'!$C$6:$E$100000,3,FALSE),0)+IF(I223="",0,I223)</f>
        <v>0</v>
      </c>
      <c r="G223" s="28"/>
      <c r="H223" s="28" t="str">
        <f t="shared" si="0"/>
        <v/>
      </c>
      <c r="I223" s="28"/>
      <c r="J223" s="28">
        <f t="shared" si="1"/>
        <v>0</v>
      </c>
      <c r="K223" s="28"/>
      <c r="L223" s="28"/>
    </row>
    <row r="224" spans="1:12" ht="25.5">
      <c r="A224" s="28"/>
      <c r="B224" s="28"/>
      <c r="C224" s="28"/>
      <c r="D224" s="28"/>
      <c r="E224" s="28"/>
      <c r="F224" s="28">
        <f>IFERROR(VLOOKUP(D224,'KHO TNJ'!$C$6:$E$100000,3,FALSE),0)+IF(I224="",0,I224)</f>
        <v>0</v>
      </c>
      <c r="G224" s="28"/>
      <c r="H224" s="28" t="str">
        <f t="shared" si="0"/>
        <v/>
      </c>
      <c r="I224" s="28"/>
      <c r="J224" s="28">
        <f t="shared" si="1"/>
        <v>0</v>
      </c>
      <c r="K224" s="28"/>
      <c r="L224" s="28"/>
    </row>
    <row r="225" spans="1:12" ht="25.5">
      <c r="A225" s="28"/>
      <c r="B225" s="28"/>
      <c r="C225" s="28"/>
      <c r="D225" s="28"/>
      <c r="E225" s="28"/>
      <c r="F225" s="28">
        <f>IFERROR(VLOOKUP(D225,'KHO TNJ'!$C$6:$E$100000,3,FALSE),0)+IF(I225="",0,I225)</f>
        <v>0</v>
      </c>
      <c r="G225" s="28"/>
      <c r="H225" s="28" t="str">
        <f t="shared" si="0"/>
        <v/>
      </c>
      <c r="I225" s="28"/>
      <c r="J225" s="28">
        <f t="shared" si="1"/>
        <v>0</v>
      </c>
      <c r="K225" s="28"/>
      <c r="L225" s="28"/>
    </row>
    <row r="226" spans="1:12" ht="25.5">
      <c r="A226" s="28"/>
      <c r="B226" s="28"/>
      <c r="C226" s="28"/>
      <c r="D226" s="28"/>
      <c r="E226" s="28"/>
      <c r="F226" s="28">
        <f>IFERROR(VLOOKUP(D226,'KHO TNJ'!$C$6:$E$100000,3,FALSE),0)+IF(I226="",0,I226)</f>
        <v>0</v>
      </c>
      <c r="G226" s="28"/>
      <c r="H226" s="28" t="str">
        <f t="shared" si="0"/>
        <v/>
      </c>
      <c r="I226" s="28"/>
      <c r="J226" s="28">
        <f t="shared" si="1"/>
        <v>0</v>
      </c>
      <c r="K226" s="28"/>
      <c r="L226" s="28"/>
    </row>
    <row r="227" spans="1:12" ht="25.5">
      <c r="A227" s="28"/>
      <c r="B227" s="28"/>
      <c r="C227" s="28"/>
      <c r="D227" s="28"/>
      <c r="E227" s="28"/>
      <c r="F227" s="28">
        <f>IFERROR(VLOOKUP(D227,'KHO TNJ'!$C$6:$E$100000,3,FALSE),0)+IF(I227="",0,I227)</f>
        <v>0</v>
      </c>
      <c r="G227" s="28"/>
      <c r="H227" s="28" t="str">
        <f t="shared" si="0"/>
        <v/>
      </c>
      <c r="I227" s="28"/>
      <c r="J227" s="28">
        <f t="shared" si="1"/>
        <v>0</v>
      </c>
      <c r="K227" s="28"/>
      <c r="L227" s="28"/>
    </row>
    <row r="228" spans="1:12" ht="25.5">
      <c r="A228" s="28"/>
      <c r="B228" s="28"/>
      <c r="C228" s="28"/>
      <c r="D228" s="28"/>
      <c r="E228" s="28"/>
      <c r="F228" s="28">
        <f>IFERROR(VLOOKUP(D228,'KHO TNJ'!$C$6:$E$100000,3,FALSE),0)+IF(I228="",0,I228)</f>
        <v>0</v>
      </c>
      <c r="G228" s="28"/>
      <c r="H228" s="28" t="str">
        <f t="shared" si="0"/>
        <v/>
      </c>
      <c r="I228" s="28"/>
      <c r="J228" s="28">
        <f t="shared" si="1"/>
        <v>0</v>
      </c>
      <c r="K228" s="28"/>
      <c r="L228" s="28"/>
    </row>
    <row r="229" spans="1:12" ht="25.5">
      <c r="A229" s="28"/>
      <c r="B229" s="28"/>
      <c r="C229" s="28"/>
      <c r="D229" s="28"/>
      <c r="E229" s="28"/>
      <c r="F229" s="28">
        <f>IFERROR(VLOOKUP(D229,'KHO TNJ'!$C$6:$E$100000,3,FALSE),0)+IF(I229="",0,I229)</f>
        <v>0</v>
      </c>
      <c r="G229" s="28"/>
      <c r="H229" s="28" t="str">
        <f t="shared" si="0"/>
        <v/>
      </c>
      <c r="I229" s="28"/>
      <c r="J229" s="28">
        <f t="shared" si="1"/>
        <v>0</v>
      </c>
      <c r="K229" s="28"/>
      <c r="L229" s="28"/>
    </row>
    <row r="230" spans="1:12" ht="25.5">
      <c r="A230" s="28"/>
      <c r="B230" s="28"/>
      <c r="C230" s="28"/>
      <c r="D230" s="28"/>
      <c r="E230" s="28"/>
      <c r="F230" s="28">
        <f>IFERROR(VLOOKUP(D230,'KHO TNJ'!$C$6:$E$100000,3,FALSE),0)+IF(I230="",0,I230)</f>
        <v>0</v>
      </c>
      <c r="G230" s="28"/>
      <c r="H230" s="28" t="str">
        <f t="shared" si="0"/>
        <v/>
      </c>
      <c r="I230" s="28"/>
      <c r="J230" s="28">
        <f t="shared" si="1"/>
        <v>0</v>
      </c>
      <c r="K230" s="28"/>
      <c r="L230" s="28"/>
    </row>
    <row r="231" spans="1:12" ht="25.5">
      <c r="A231" s="28"/>
      <c r="B231" s="28"/>
      <c r="C231" s="28"/>
      <c r="D231" s="28"/>
      <c r="E231" s="28"/>
      <c r="F231" s="28">
        <f>IFERROR(VLOOKUP(D231,'KHO TNJ'!$C$6:$E$100000,3,FALSE),0)+IF(I231="",0,I231)</f>
        <v>0</v>
      </c>
      <c r="G231" s="28"/>
      <c r="H231" s="28" t="str">
        <f t="shared" si="0"/>
        <v/>
      </c>
      <c r="I231" s="28"/>
      <c r="J231" s="28">
        <f t="shared" si="1"/>
        <v>0</v>
      </c>
      <c r="K231" s="28"/>
      <c r="L231" s="28"/>
    </row>
    <row r="232" spans="1:12" ht="25.5">
      <c r="A232" s="28"/>
      <c r="B232" s="28"/>
      <c r="C232" s="28"/>
      <c r="D232" s="28"/>
      <c r="E232" s="28"/>
      <c r="F232" s="28">
        <f>IFERROR(VLOOKUP(D232,'KHO TNJ'!$C$6:$E$100000,3,FALSE),0)+IF(I232="",0,I232)</f>
        <v>0</v>
      </c>
      <c r="G232" s="28"/>
      <c r="H232" s="28" t="str">
        <f t="shared" si="0"/>
        <v/>
      </c>
      <c r="I232" s="28"/>
      <c r="J232" s="28">
        <f t="shared" si="1"/>
        <v>0</v>
      </c>
      <c r="K232" s="28"/>
      <c r="L232" s="28"/>
    </row>
    <row r="233" spans="1:12" ht="25.5">
      <c r="A233" s="28"/>
      <c r="B233" s="28"/>
      <c r="C233" s="28"/>
      <c r="D233" s="28"/>
      <c r="E233" s="28"/>
      <c r="F233" s="28">
        <f>IFERROR(VLOOKUP(D233,'KHO TNJ'!$C$6:$E$100000,3,FALSE),0)+IF(I233="",0,I233)</f>
        <v>0</v>
      </c>
      <c r="G233" s="28"/>
      <c r="H233" s="28" t="str">
        <f t="shared" si="0"/>
        <v/>
      </c>
      <c r="I233" s="28"/>
      <c r="J233" s="28">
        <f t="shared" si="1"/>
        <v>0</v>
      </c>
      <c r="K233" s="28"/>
      <c r="L233" s="28"/>
    </row>
    <row r="234" spans="1:12" ht="25.5">
      <c r="A234" s="28"/>
      <c r="B234" s="28"/>
      <c r="C234" s="28"/>
      <c r="D234" s="28"/>
      <c r="E234" s="28"/>
      <c r="F234" s="28">
        <f>IFERROR(VLOOKUP(D234,'KHO TNJ'!$C$6:$E$100000,3,FALSE),0)+IF(I234="",0,I234)</f>
        <v>0</v>
      </c>
      <c r="G234" s="28"/>
      <c r="H234" s="28" t="str">
        <f t="shared" si="0"/>
        <v/>
      </c>
      <c r="I234" s="28"/>
      <c r="J234" s="28">
        <f t="shared" si="1"/>
        <v>0</v>
      </c>
      <c r="K234" s="28"/>
      <c r="L234" s="28"/>
    </row>
    <row r="235" spans="1:12" ht="25.5">
      <c r="A235" s="28"/>
      <c r="B235" s="28"/>
      <c r="C235" s="28"/>
      <c r="D235" s="28"/>
      <c r="E235" s="28"/>
      <c r="F235" s="28">
        <f>IFERROR(VLOOKUP(D235,'KHO TNJ'!$C$6:$E$100000,3,FALSE),0)+IF(I235="",0,I235)</f>
        <v>0</v>
      </c>
      <c r="G235" s="28"/>
      <c r="H235" s="28" t="str">
        <f t="shared" si="0"/>
        <v/>
      </c>
      <c r="I235" s="28"/>
      <c r="J235" s="28">
        <f t="shared" si="1"/>
        <v>0</v>
      </c>
      <c r="K235" s="28"/>
      <c r="L235" s="28"/>
    </row>
    <row r="236" spans="1:12" ht="25.5">
      <c r="A236" s="28"/>
      <c r="B236" s="28"/>
      <c r="C236" s="28"/>
      <c r="D236" s="28"/>
      <c r="E236" s="28"/>
      <c r="F236" s="28">
        <f>IFERROR(VLOOKUP(D236,'KHO TNJ'!$C$6:$E$100000,3,FALSE),0)+IF(I236="",0,I236)</f>
        <v>0</v>
      </c>
      <c r="G236" s="28"/>
      <c r="H236" s="28" t="str">
        <f t="shared" si="0"/>
        <v/>
      </c>
      <c r="I236" s="28"/>
      <c r="J236" s="28">
        <f t="shared" si="1"/>
        <v>0</v>
      </c>
      <c r="K236" s="28"/>
      <c r="L236" s="28"/>
    </row>
    <row r="237" spans="1:12" ht="25.5">
      <c r="A237" s="28"/>
      <c r="B237" s="28"/>
      <c r="C237" s="28"/>
      <c r="D237" s="28"/>
      <c r="E237" s="28"/>
      <c r="F237" s="28">
        <f>IFERROR(VLOOKUP(D237,'KHO TNJ'!$C$6:$E$100000,3,FALSE),0)+IF(I237="",0,I237)</f>
        <v>0</v>
      </c>
      <c r="G237" s="28"/>
      <c r="H237" s="28" t="str">
        <f t="shared" si="0"/>
        <v/>
      </c>
      <c r="I237" s="28"/>
      <c r="J237" s="28">
        <f t="shared" si="1"/>
        <v>0</v>
      </c>
      <c r="K237" s="28"/>
      <c r="L237" s="28"/>
    </row>
    <row r="238" spans="1:12" ht="25.5">
      <c r="A238" s="28"/>
      <c r="B238" s="28"/>
      <c r="C238" s="28"/>
      <c r="D238" s="28"/>
      <c r="E238" s="28"/>
      <c r="F238" s="28">
        <f>IFERROR(VLOOKUP(D238,'KHO TNJ'!$C$6:$E$100000,3,FALSE),0)+IF(I238="",0,I238)</f>
        <v>0</v>
      </c>
      <c r="G238" s="28"/>
      <c r="H238" s="28" t="str">
        <f t="shared" si="0"/>
        <v/>
      </c>
      <c r="I238" s="28"/>
      <c r="J238" s="28">
        <f t="shared" si="1"/>
        <v>0</v>
      </c>
      <c r="K238" s="28"/>
      <c r="L238" s="28"/>
    </row>
    <row r="239" spans="1:12" ht="25.5">
      <c r="A239" s="28"/>
      <c r="B239" s="28"/>
      <c r="C239" s="28"/>
      <c r="D239" s="28"/>
      <c r="E239" s="28"/>
      <c r="F239" s="28">
        <f>IFERROR(VLOOKUP(D239,'KHO TNJ'!$C$6:$E$100000,3,FALSE),0)+IF(I239="",0,I239)</f>
        <v>0</v>
      </c>
      <c r="G239" s="28"/>
      <c r="H239" s="28" t="str">
        <f t="shared" si="0"/>
        <v/>
      </c>
      <c r="I239" s="28"/>
      <c r="J239" s="28">
        <f t="shared" si="1"/>
        <v>0</v>
      </c>
      <c r="K239" s="28"/>
      <c r="L239" s="28"/>
    </row>
    <row r="240" spans="1:12" ht="25.5">
      <c r="A240" s="28"/>
      <c r="B240" s="28"/>
      <c r="C240" s="28"/>
      <c r="D240" s="28"/>
      <c r="E240" s="28"/>
      <c r="F240" s="28">
        <f>IFERROR(VLOOKUP(D240,'KHO TNJ'!$C$6:$E$100000,3,FALSE),0)+IF(I240="",0,I240)</f>
        <v>0</v>
      </c>
      <c r="G240" s="28"/>
      <c r="H240" s="28" t="str">
        <f t="shared" si="0"/>
        <v/>
      </c>
      <c r="I240" s="28"/>
      <c r="J240" s="28">
        <f t="shared" si="1"/>
        <v>0</v>
      </c>
      <c r="K240" s="28"/>
      <c r="L240" s="28"/>
    </row>
    <row r="241" spans="1:12" ht="25.5">
      <c r="A241" s="28"/>
      <c r="B241" s="28"/>
      <c r="C241" s="28"/>
      <c r="D241" s="28"/>
      <c r="E241" s="28"/>
      <c r="F241" s="28">
        <f>IFERROR(VLOOKUP(D241,'KHO TNJ'!$C$6:$E$100000,3,FALSE),0)+IF(I241="",0,I241)</f>
        <v>0</v>
      </c>
      <c r="G241" s="28"/>
      <c r="H241" s="28" t="str">
        <f t="shared" si="0"/>
        <v/>
      </c>
      <c r="I241" s="28"/>
      <c r="J241" s="28">
        <f t="shared" si="1"/>
        <v>0</v>
      </c>
      <c r="K241" s="28"/>
      <c r="L241" s="28"/>
    </row>
    <row r="242" spans="1:12" ht="25.5">
      <c r="A242" s="28"/>
      <c r="B242" s="28"/>
      <c r="C242" s="28"/>
      <c r="D242" s="28"/>
      <c r="E242" s="28"/>
      <c r="F242" s="28">
        <f>IFERROR(VLOOKUP(D242,'KHO TNJ'!$C$6:$E$100000,3,FALSE),0)+IF(I242="",0,I242)</f>
        <v>0</v>
      </c>
      <c r="G242" s="28"/>
      <c r="H242" s="28" t="str">
        <f t="shared" si="0"/>
        <v/>
      </c>
      <c r="I242" s="28"/>
      <c r="J242" s="28">
        <f t="shared" si="1"/>
        <v>0</v>
      </c>
      <c r="K242" s="28"/>
      <c r="L242" s="28"/>
    </row>
    <row r="243" spans="1:12" ht="25.5">
      <c r="A243" s="28"/>
      <c r="B243" s="28"/>
      <c r="C243" s="28"/>
      <c r="D243" s="28"/>
      <c r="E243" s="28"/>
      <c r="F243" s="28">
        <f>IFERROR(VLOOKUP(D243,'KHO TNJ'!$C$6:$E$100000,3,FALSE),0)+IF(I243="",0,I243)</f>
        <v>0</v>
      </c>
      <c r="G243" s="28"/>
      <c r="H243" s="28" t="str">
        <f t="shared" si="0"/>
        <v/>
      </c>
      <c r="I243" s="28"/>
      <c r="J243" s="28">
        <f t="shared" si="1"/>
        <v>0</v>
      </c>
      <c r="K243" s="28"/>
      <c r="L243" s="28"/>
    </row>
    <row r="244" spans="1:12" ht="25.5">
      <c r="A244" s="28"/>
      <c r="B244" s="28"/>
      <c r="C244" s="28"/>
      <c r="D244" s="28"/>
      <c r="E244" s="28"/>
      <c r="F244" s="28">
        <f>IFERROR(VLOOKUP(D244,'KHO TNJ'!$C$6:$E$100000,3,FALSE),0)+IF(I244="",0,I244)</f>
        <v>0</v>
      </c>
      <c r="G244" s="28"/>
      <c r="H244" s="28" t="str">
        <f t="shared" si="0"/>
        <v/>
      </c>
      <c r="I244" s="28"/>
      <c r="J244" s="28">
        <f t="shared" si="1"/>
        <v>0</v>
      </c>
      <c r="K244" s="28"/>
      <c r="L244" s="28"/>
    </row>
    <row r="245" spans="1:12" ht="25.5">
      <c r="A245" s="28"/>
      <c r="B245" s="28"/>
      <c r="C245" s="28"/>
      <c r="D245" s="28"/>
      <c r="E245" s="28"/>
      <c r="F245" s="28">
        <f>IFERROR(VLOOKUP(D245,'KHO TNJ'!$C$6:$E$100000,3,FALSE),0)+IF(I245="",0,I245)</f>
        <v>0</v>
      </c>
      <c r="G245" s="28"/>
      <c r="H245" s="28" t="str">
        <f t="shared" si="0"/>
        <v/>
      </c>
      <c r="I245" s="28"/>
      <c r="J245" s="28">
        <f t="shared" si="1"/>
        <v>0</v>
      </c>
      <c r="K245" s="28"/>
      <c r="L245" s="28"/>
    </row>
    <row r="246" spans="1:12" ht="25.5">
      <c r="A246" s="28"/>
      <c r="B246" s="28"/>
      <c r="C246" s="28"/>
      <c r="D246" s="28"/>
      <c r="E246" s="28"/>
      <c r="F246" s="28">
        <f>IFERROR(VLOOKUP(D246,'KHO TNJ'!$C$6:$E$100000,3,FALSE),0)+IF(I246="",0,I246)</f>
        <v>0</v>
      </c>
      <c r="G246" s="28"/>
      <c r="H246" s="28" t="str">
        <f t="shared" si="0"/>
        <v/>
      </c>
      <c r="I246" s="28"/>
      <c r="J246" s="28">
        <f t="shared" si="1"/>
        <v>0</v>
      </c>
      <c r="K246" s="28"/>
      <c r="L246" s="28"/>
    </row>
    <row r="247" spans="1:12" ht="25.5">
      <c r="A247" s="28"/>
      <c r="B247" s="28"/>
      <c r="C247" s="28"/>
      <c r="D247" s="28"/>
      <c r="E247" s="28"/>
      <c r="F247" s="28">
        <f>IFERROR(VLOOKUP(D247,'KHO TNJ'!$C$6:$E$100000,3,FALSE),0)+IF(I247="",0,I247)</f>
        <v>0</v>
      </c>
      <c r="G247" s="28"/>
      <c r="H247" s="28" t="str">
        <f t="shared" si="0"/>
        <v/>
      </c>
      <c r="I247" s="28"/>
      <c r="J247" s="28">
        <f t="shared" si="1"/>
        <v>0</v>
      </c>
      <c r="K247" s="28"/>
      <c r="L247" s="28"/>
    </row>
    <row r="248" spans="1:12" ht="25.5">
      <c r="A248" s="28"/>
      <c r="B248" s="28"/>
      <c r="C248" s="28"/>
      <c r="D248" s="28"/>
      <c r="E248" s="28"/>
      <c r="F248" s="28">
        <f>IFERROR(VLOOKUP(D248,'KHO TNJ'!$C$6:$E$100000,3,FALSE),0)+IF(I248="",0,I248)</f>
        <v>0</v>
      </c>
      <c r="G248" s="28"/>
      <c r="H248" s="28" t="str">
        <f t="shared" si="0"/>
        <v/>
      </c>
      <c r="I248" s="28"/>
      <c r="J248" s="28">
        <f t="shared" si="1"/>
        <v>0</v>
      </c>
      <c r="K248" s="28"/>
      <c r="L248" s="28"/>
    </row>
    <row r="249" spans="1:12" ht="25.5">
      <c r="A249" s="28"/>
      <c r="B249" s="28"/>
      <c r="C249" s="28"/>
      <c r="D249" s="28"/>
      <c r="E249" s="28"/>
      <c r="F249" s="28">
        <f>IFERROR(VLOOKUP(D249,'KHO TNJ'!$C$6:$E$100000,3,FALSE),0)+IF(I249="",0,I249)</f>
        <v>0</v>
      </c>
      <c r="G249" s="28"/>
      <c r="H249" s="28" t="str">
        <f t="shared" si="0"/>
        <v/>
      </c>
      <c r="I249" s="28"/>
      <c r="J249" s="28">
        <f t="shared" si="1"/>
        <v>0</v>
      </c>
      <c r="K249" s="28"/>
      <c r="L249" s="28"/>
    </row>
    <row r="250" spans="1:12" ht="25.5">
      <c r="A250" s="28"/>
      <c r="B250" s="28"/>
      <c r="C250" s="28"/>
      <c r="D250" s="28"/>
      <c r="E250" s="28"/>
      <c r="F250" s="28">
        <f>IFERROR(VLOOKUP(D250,'KHO TNJ'!$C$6:$E$100000,3,FALSE),0)+IF(I250="",0,I250)</f>
        <v>0</v>
      </c>
      <c r="G250" s="28"/>
      <c r="H250" s="28" t="str">
        <f t="shared" si="0"/>
        <v/>
      </c>
      <c r="I250" s="28"/>
      <c r="J250" s="28">
        <f t="shared" si="1"/>
        <v>0</v>
      </c>
      <c r="K250" s="28"/>
      <c r="L250" s="28"/>
    </row>
    <row r="251" spans="1:12" ht="25.5">
      <c r="A251" s="28"/>
      <c r="B251" s="28"/>
      <c r="C251" s="28"/>
      <c r="D251" s="28"/>
      <c r="E251" s="28"/>
      <c r="F251" s="28">
        <f>IFERROR(VLOOKUP(D251,'KHO TNJ'!$C$6:$E$100000,3,FALSE),0)+IF(I251="",0,I251)</f>
        <v>0</v>
      </c>
      <c r="G251" s="28"/>
      <c r="H251" s="28" t="str">
        <f t="shared" si="0"/>
        <v/>
      </c>
      <c r="I251" s="28"/>
      <c r="J251" s="28">
        <f t="shared" si="1"/>
        <v>0</v>
      </c>
      <c r="K251" s="28"/>
      <c r="L251" s="28"/>
    </row>
    <row r="252" spans="1:12" ht="25.5">
      <c r="A252" s="28"/>
      <c r="B252" s="28"/>
      <c r="C252" s="28"/>
      <c r="D252" s="28"/>
      <c r="E252" s="28"/>
      <c r="F252" s="28">
        <f>IFERROR(VLOOKUP(D252,'KHO TNJ'!$C$6:$E$100000,3,FALSE),0)+IF(I252="",0,I252)</f>
        <v>0</v>
      </c>
      <c r="G252" s="28"/>
      <c r="H252" s="28" t="str">
        <f t="shared" si="0"/>
        <v/>
      </c>
      <c r="I252" s="28"/>
      <c r="J252" s="28">
        <f t="shared" si="1"/>
        <v>0</v>
      </c>
      <c r="K252" s="28"/>
      <c r="L252" s="28"/>
    </row>
    <row r="253" spans="1:12" ht="25.5">
      <c r="A253" s="28"/>
      <c r="B253" s="28"/>
      <c r="C253" s="28"/>
      <c r="D253" s="28"/>
      <c r="E253" s="28"/>
      <c r="F253" s="28">
        <f>IFERROR(VLOOKUP(D253,'KHO TNJ'!$C$6:$E$100000,3,FALSE),0)+IF(I253="",0,I253)</f>
        <v>0</v>
      </c>
      <c r="G253" s="28"/>
      <c r="H253" s="28" t="str">
        <f t="shared" si="0"/>
        <v/>
      </c>
      <c r="I253" s="28"/>
      <c r="J253" s="28">
        <f t="shared" si="1"/>
        <v>0</v>
      </c>
      <c r="K253" s="28"/>
      <c r="L253" s="28"/>
    </row>
    <row r="254" spans="1:12" ht="25.5">
      <c r="A254" s="28"/>
      <c r="B254" s="28"/>
      <c r="C254" s="28"/>
      <c r="D254" s="28"/>
      <c r="E254" s="28"/>
      <c r="F254" s="28">
        <f>IFERROR(VLOOKUP(D254,'KHO TNJ'!$C$6:$E$100000,3,FALSE),0)+IF(I254="",0,I254)</f>
        <v>0</v>
      </c>
      <c r="G254" s="28"/>
      <c r="H254" s="28" t="str">
        <f t="shared" si="0"/>
        <v/>
      </c>
      <c r="I254" s="28"/>
      <c r="J254" s="28">
        <f t="shared" si="1"/>
        <v>0</v>
      </c>
      <c r="K254" s="28"/>
      <c r="L254" s="28"/>
    </row>
    <row r="255" spans="1:12" ht="25.5">
      <c r="A255" s="28"/>
      <c r="B255" s="28"/>
      <c r="C255" s="28"/>
      <c r="D255" s="28"/>
      <c r="E255" s="28"/>
      <c r="F255" s="28">
        <f>IFERROR(VLOOKUP(D255,'KHO TNJ'!$C$6:$E$100000,3,FALSE),0)+IF(I255="",0,I255)</f>
        <v>0</v>
      </c>
      <c r="G255" s="28"/>
      <c r="H255" s="28" t="str">
        <f t="shared" si="0"/>
        <v/>
      </c>
      <c r="I255" s="28"/>
      <c r="J255" s="28">
        <f t="shared" si="1"/>
        <v>0</v>
      </c>
      <c r="K255" s="28"/>
      <c r="L255" s="28"/>
    </row>
    <row r="256" spans="1:12" ht="25.5">
      <c r="A256" s="28"/>
      <c r="B256" s="28"/>
      <c r="C256" s="28"/>
      <c r="D256" s="28"/>
      <c r="E256" s="28"/>
      <c r="F256" s="28">
        <f>IFERROR(VLOOKUP(D256,'KHO TNJ'!$C$6:$E$100000,3,FALSE),0)+IF(I256="",0,I256)</f>
        <v>0</v>
      </c>
      <c r="G256" s="28"/>
      <c r="H256" s="28" t="str">
        <f t="shared" si="0"/>
        <v/>
      </c>
      <c r="I256" s="28"/>
      <c r="J256" s="28">
        <f t="shared" si="1"/>
        <v>0</v>
      </c>
      <c r="K256" s="28"/>
      <c r="L256" s="28"/>
    </row>
    <row r="257" spans="1:12" ht="25.5">
      <c r="A257" s="28"/>
      <c r="B257" s="28"/>
      <c r="C257" s="28"/>
      <c r="D257" s="28"/>
      <c r="E257" s="28"/>
      <c r="F257" s="28">
        <f>IFERROR(VLOOKUP(D257,'KHO TNJ'!$C$6:$E$100000,3,FALSE),0)+IF(I257="",0,I257)</f>
        <v>0</v>
      </c>
      <c r="G257" s="28"/>
      <c r="H257" s="28" t="str">
        <f t="shared" si="0"/>
        <v/>
      </c>
      <c r="I257" s="28"/>
      <c r="J257" s="28">
        <f t="shared" si="1"/>
        <v>0</v>
      </c>
      <c r="K257" s="28"/>
      <c r="L257" s="28"/>
    </row>
    <row r="258" spans="1:12" ht="25.5">
      <c r="A258" s="28"/>
      <c r="B258" s="28"/>
      <c r="C258" s="28"/>
      <c r="D258" s="28"/>
      <c r="E258" s="28"/>
      <c r="F258" s="28">
        <f>IFERROR(VLOOKUP(D258,'KHO TNJ'!$C$6:$E$100000,3,FALSE),0)+IF(I258="",0,I258)</f>
        <v>0</v>
      </c>
      <c r="G258" s="28"/>
      <c r="H258" s="28" t="str">
        <f t="shared" si="0"/>
        <v/>
      </c>
      <c r="I258" s="28"/>
      <c r="J258" s="28">
        <f t="shared" si="1"/>
        <v>0</v>
      </c>
      <c r="K258" s="28"/>
      <c r="L258" s="28"/>
    </row>
    <row r="259" spans="1:12" ht="25.5">
      <c r="A259" s="28"/>
      <c r="B259" s="28"/>
      <c r="C259" s="28"/>
      <c r="D259" s="28"/>
      <c r="E259" s="28"/>
      <c r="F259" s="28">
        <f>IFERROR(VLOOKUP(D259,'KHO TNJ'!$C$6:$E$100000,3,FALSE),0)+IF(I259="",0,I259)</f>
        <v>0</v>
      </c>
      <c r="G259" s="28"/>
      <c r="H259" s="28" t="str">
        <f t="shared" si="0"/>
        <v/>
      </c>
      <c r="I259" s="28"/>
      <c r="J259" s="28">
        <f t="shared" si="1"/>
        <v>0</v>
      </c>
      <c r="K259" s="28"/>
      <c r="L259" s="28"/>
    </row>
    <row r="260" spans="1:12" ht="25.5">
      <c r="A260" s="28"/>
      <c r="B260" s="28"/>
      <c r="C260" s="28"/>
      <c r="D260" s="28"/>
      <c r="E260" s="28"/>
      <c r="F260" s="28">
        <f>IFERROR(VLOOKUP(D260,'KHO TNJ'!$C$6:$E$100000,3,FALSE),0)+IF(I260="",0,I260)</f>
        <v>0</v>
      </c>
      <c r="G260" s="28"/>
      <c r="H260" s="28" t="str">
        <f t="shared" si="0"/>
        <v/>
      </c>
      <c r="I260" s="28"/>
      <c r="J260" s="28">
        <f t="shared" si="1"/>
        <v>0</v>
      </c>
      <c r="K260" s="28"/>
      <c r="L260" s="28"/>
    </row>
    <row r="261" spans="1:12" ht="25.5">
      <c r="A261" s="28"/>
      <c r="B261" s="28"/>
      <c r="C261" s="28"/>
      <c r="D261" s="28"/>
      <c r="E261" s="28"/>
      <c r="F261" s="28">
        <f>IFERROR(VLOOKUP(D261,'KHO TNJ'!$C$6:$E$100000,3,FALSE),0)+IF(I261="",0,I261)</f>
        <v>0</v>
      </c>
      <c r="G261" s="28"/>
      <c r="H261" s="28" t="str">
        <f t="shared" si="0"/>
        <v/>
      </c>
      <c r="I261" s="28"/>
      <c r="J261" s="28">
        <f t="shared" si="1"/>
        <v>0</v>
      </c>
      <c r="K261" s="28"/>
      <c r="L261" s="28"/>
    </row>
    <row r="262" spans="1:12" ht="25.5">
      <c r="A262" s="28"/>
      <c r="B262" s="28"/>
      <c r="C262" s="28"/>
      <c r="D262" s="28"/>
      <c r="E262" s="28"/>
      <c r="F262" s="28">
        <f>IFERROR(VLOOKUP(D262,'KHO TNJ'!$C$6:$E$100000,3,FALSE),0)+IF(I262="",0,I262)</f>
        <v>0</v>
      </c>
      <c r="G262" s="28"/>
      <c r="H262" s="28" t="str">
        <f t="shared" si="0"/>
        <v/>
      </c>
      <c r="I262" s="28"/>
      <c r="J262" s="28">
        <f t="shared" si="1"/>
        <v>0</v>
      </c>
      <c r="K262" s="28"/>
      <c r="L262" s="28"/>
    </row>
    <row r="263" spans="1:12" ht="25.5">
      <c r="A263" s="28"/>
      <c r="B263" s="28"/>
      <c r="C263" s="28"/>
      <c r="D263" s="28"/>
      <c r="E263" s="28"/>
      <c r="F263" s="28">
        <f>IFERROR(VLOOKUP(D263,'KHO TNJ'!$C$6:$E$100000,3,FALSE),0)+IF(I263="",0,I263)</f>
        <v>0</v>
      </c>
      <c r="G263" s="28"/>
      <c r="H263" s="28" t="str">
        <f t="shared" si="0"/>
        <v/>
      </c>
      <c r="I263" s="28"/>
      <c r="J263" s="28">
        <f t="shared" si="1"/>
        <v>0</v>
      </c>
      <c r="K263" s="28"/>
      <c r="L263" s="28"/>
    </row>
    <row r="264" spans="1:12" ht="25.5">
      <c r="A264" s="28"/>
      <c r="B264" s="28"/>
      <c r="C264" s="28"/>
      <c r="D264" s="28"/>
      <c r="E264" s="28"/>
      <c r="F264" s="28">
        <f>IFERROR(VLOOKUP(D264,'KHO TNJ'!$C$6:$E$100000,3,FALSE),0)+IF(I264="",0,I264)</f>
        <v>0</v>
      </c>
      <c r="G264" s="28"/>
      <c r="H264" s="28" t="str">
        <f t="shared" si="0"/>
        <v/>
      </c>
      <c r="I264" s="28"/>
      <c r="J264" s="28">
        <f t="shared" si="1"/>
        <v>0</v>
      </c>
      <c r="K264" s="28"/>
      <c r="L264" s="28"/>
    </row>
    <row r="265" spans="1:12" ht="25.5">
      <c r="A265" s="28"/>
      <c r="B265" s="28"/>
      <c r="C265" s="28"/>
      <c r="D265" s="28"/>
      <c r="E265" s="28"/>
      <c r="F265" s="28">
        <f>IFERROR(VLOOKUP(D265,'KHO TNJ'!$C$6:$E$100000,3,FALSE),0)+IF(I265="",0,I265)</f>
        <v>0</v>
      </c>
      <c r="G265" s="28"/>
      <c r="H265" s="28" t="str">
        <f t="shared" si="0"/>
        <v/>
      </c>
      <c r="I265" s="28"/>
      <c r="J265" s="28">
        <f t="shared" si="1"/>
        <v>0</v>
      </c>
      <c r="K265" s="28"/>
      <c r="L265" s="28"/>
    </row>
    <row r="266" spans="1:12" ht="25.5">
      <c r="A266" s="28"/>
      <c r="B266" s="28"/>
      <c r="C266" s="28"/>
      <c r="D266" s="28"/>
      <c r="E266" s="28"/>
      <c r="F266" s="28">
        <f>IFERROR(VLOOKUP(D266,'KHO TNJ'!$C$6:$E$100000,3,FALSE),0)+IF(I266="",0,I266)</f>
        <v>0</v>
      </c>
      <c r="G266" s="28"/>
      <c r="H266" s="28" t="str">
        <f t="shared" si="0"/>
        <v/>
      </c>
      <c r="I266" s="28"/>
      <c r="J266" s="28">
        <f t="shared" si="1"/>
        <v>0</v>
      </c>
      <c r="K266" s="28"/>
      <c r="L266" s="28"/>
    </row>
    <row r="267" spans="1:12" ht="25.5">
      <c r="A267" s="28"/>
      <c r="B267" s="28"/>
      <c r="C267" s="28"/>
      <c r="D267" s="28"/>
      <c r="E267" s="28"/>
      <c r="F267" s="28">
        <f>IFERROR(VLOOKUP(D267,'KHO TNJ'!$C$6:$E$100000,3,FALSE),0)+IF(I267="",0,I267)</f>
        <v>0</v>
      </c>
      <c r="G267" s="28"/>
      <c r="H267" s="28" t="str">
        <f t="shared" si="0"/>
        <v/>
      </c>
      <c r="I267" s="28"/>
      <c r="J267" s="28">
        <f t="shared" si="1"/>
        <v>0</v>
      </c>
      <c r="K267" s="28"/>
      <c r="L267" s="28"/>
    </row>
    <row r="268" spans="1:12" ht="25.5">
      <c r="A268" s="28"/>
      <c r="B268" s="28"/>
      <c r="C268" s="28"/>
      <c r="D268" s="28"/>
      <c r="E268" s="28"/>
      <c r="F268" s="28">
        <f>IFERROR(VLOOKUP(D268,'KHO TNJ'!$C$6:$E$100000,3,FALSE),0)+IF(I268="",0,I268)</f>
        <v>0</v>
      </c>
      <c r="G268" s="28"/>
      <c r="H268" s="28" t="str">
        <f t="shared" si="0"/>
        <v/>
      </c>
      <c r="I268" s="28"/>
      <c r="J268" s="28">
        <f t="shared" si="1"/>
        <v>0</v>
      </c>
      <c r="K268" s="28"/>
      <c r="L268" s="28"/>
    </row>
    <row r="269" spans="1:12" ht="25.5">
      <c r="A269" s="28"/>
      <c r="B269" s="28"/>
      <c r="C269" s="28"/>
      <c r="D269" s="28"/>
      <c r="E269" s="28"/>
      <c r="F269" s="28">
        <f>IFERROR(VLOOKUP(D269,'KHO TNJ'!$C$6:$E$100000,3,FALSE),0)+IF(I269="",0,I269)</f>
        <v>0</v>
      </c>
      <c r="G269" s="28"/>
      <c r="H269" s="28" t="str">
        <f t="shared" si="0"/>
        <v/>
      </c>
      <c r="I269" s="28"/>
      <c r="J269" s="28">
        <f t="shared" si="1"/>
        <v>0</v>
      </c>
      <c r="K269" s="28"/>
      <c r="L269" s="28"/>
    </row>
    <row r="270" spans="1:12" ht="25.5">
      <c r="A270" s="28"/>
      <c r="B270" s="28"/>
      <c r="C270" s="28"/>
      <c r="D270" s="28"/>
      <c r="E270" s="28"/>
      <c r="F270" s="28">
        <f>IFERROR(VLOOKUP(D270,'KHO TNJ'!$C$6:$E$100000,3,FALSE),0)+IF(I270="",0,I270)</f>
        <v>0</v>
      </c>
      <c r="G270" s="28"/>
      <c r="H270" s="28" t="str">
        <f t="shared" si="0"/>
        <v/>
      </c>
      <c r="I270" s="28"/>
      <c r="J270" s="28">
        <f t="shared" si="1"/>
        <v>0</v>
      </c>
      <c r="K270" s="28"/>
      <c r="L270" s="28"/>
    </row>
    <row r="271" spans="1:12" ht="25.5">
      <c r="A271" s="28"/>
      <c r="B271" s="28"/>
      <c r="C271" s="28"/>
      <c r="D271" s="28"/>
      <c r="E271" s="28"/>
      <c r="F271" s="28">
        <f>IFERROR(VLOOKUP(D271,'KHO TNJ'!$C$6:$E$100000,3,FALSE),0)+IF(I271="",0,I271)</f>
        <v>0</v>
      </c>
      <c r="G271" s="28"/>
      <c r="H271" s="28" t="str">
        <f t="shared" si="0"/>
        <v/>
      </c>
      <c r="I271" s="28"/>
      <c r="J271" s="28">
        <f t="shared" si="1"/>
        <v>0</v>
      </c>
      <c r="K271" s="28"/>
      <c r="L271" s="28"/>
    </row>
    <row r="272" spans="1:12" ht="25.5">
      <c r="A272" s="28"/>
      <c r="B272" s="28"/>
      <c r="C272" s="28"/>
      <c r="D272" s="28"/>
      <c r="E272" s="28"/>
      <c r="F272" s="28">
        <f>IFERROR(VLOOKUP(D272,'KHO TNJ'!$C$6:$E$100000,3,FALSE),0)+IF(I272="",0,I272)</f>
        <v>0</v>
      </c>
      <c r="G272" s="28"/>
      <c r="H272" s="28" t="str">
        <f t="shared" si="0"/>
        <v/>
      </c>
      <c r="I272" s="28"/>
      <c r="J272" s="28">
        <f t="shared" si="1"/>
        <v>0</v>
      </c>
      <c r="K272" s="28"/>
      <c r="L272" s="28"/>
    </row>
    <row r="273" spans="1:12" ht="25.5">
      <c r="A273" s="28"/>
      <c r="B273" s="28"/>
      <c r="C273" s="28"/>
      <c r="D273" s="28"/>
      <c r="E273" s="28"/>
      <c r="F273" s="28">
        <f>IFERROR(VLOOKUP(D273,'KHO TNJ'!$C$6:$E$100000,3,FALSE),0)+IF(I273="",0,I273)</f>
        <v>0</v>
      </c>
      <c r="G273" s="28"/>
      <c r="H273" s="28" t="str">
        <f t="shared" si="0"/>
        <v/>
      </c>
      <c r="I273" s="28"/>
      <c r="J273" s="28">
        <f t="shared" si="1"/>
        <v>0</v>
      </c>
      <c r="K273" s="28"/>
      <c r="L273" s="28"/>
    </row>
    <row r="274" spans="1:12" ht="25.5">
      <c r="A274" s="28"/>
      <c r="B274" s="28"/>
      <c r="C274" s="28"/>
      <c r="D274" s="28"/>
      <c r="E274" s="28"/>
      <c r="F274" s="28">
        <f>IFERROR(VLOOKUP(D274,'KHO TNJ'!$C$6:$E$100000,3,FALSE),0)+IF(I274="",0,I274)</f>
        <v>0</v>
      </c>
      <c r="G274" s="28"/>
      <c r="H274" s="28" t="str">
        <f t="shared" si="0"/>
        <v/>
      </c>
      <c r="I274" s="28"/>
      <c r="J274" s="28">
        <f t="shared" si="1"/>
        <v>0</v>
      </c>
      <c r="K274" s="28"/>
      <c r="L274" s="28"/>
    </row>
    <row r="275" spans="1:12" ht="25.5">
      <c r="A275" s="28"/>
      <c r="B275" s="28"/>
      <c r="C275" s="28"/>
      <c r="D275" s="28"/>
      <c r="E275" s="28"/>
      <c r="F275" s="28">
        <f>IFERROR(VLOOKUP(D275,'KHO TNJ'!$C$6:$E$100000,3,FALSE),0)+IF(I275="",0,I275)</f>
        <v>0</v>
      </c>
      <c r="G275" s="28"/>
      <c r="H275" s="28" t="str">
        <f t="shared" si="0"/>
        <v/>
      </c>
      <c r="I275" s="28"/>
      <c r="J275" s="28">
        <f t="shared" si="1"/>
        <v>0</v>
      </c>
      <c r="K275" s="28"/>
      <c r="L275" s="28"/>
    </row>
    <row r="276" spans="1:12" ht="25.5">
      <c r="A276" s="28"/>
      <c r="B276" s="28"/>
      <c r="C276" s="28"/>
      <c r="D276" s="28"/>
      <c r="E276" s="28"/>
      <c r="F276" s="28">
        <f>IFERROR(VLOOKUP(D276,'KHO TNJ'!$C$6:$E$100000,3,FALSE),0)+IF(I276="",0,I276)</f>
        <v>0</v>
      </c>
      <c r="G276" s="28"/>
      <c r="H276" s="28" t="str">
        <f t="shared" si="0"/>
        <v/>
      </c>
      <c r="I276" s="28"/>
      <c r="J276" s="28">
        <f t="shared" si="1"/>
        <v>0</v>
      </c>
      <c r="K276" s="28"/>
      <c r="L276" s="28"/>
    </row>
    <row r="277" spans="1:12" ht="25.5">
      <c r="A277" s="28"/>
      <c r="B277" s="28"/>
      <c r="C277" s="28"/>
      <c r="D277" s="28"/>
      <c r="E277" s="28"/>
      <c r="F277" s="28">
        <f>IFERROR(VLOOKUP(D277,'KHO TNJ'!$C$6:$E$100000,3,FALSE),0)+IF(I277="",0,I277)</f>
        <v>0</v>
      </c>
      <c r="G277" s="28"/>
      <c r="H277" s="28" t="str">
        <f t="shared" si="0"/>
        <v/>
      </c>
      <c r="I277" s="28"/>
      <c r="J277" s="28">
        <f t="shared" si="1"/>
        <v>0</v>
      </c>
      <c r="K277" s="28"/>
      <c r="L277" s="28"/>
    </row>
    <row r="278" spans="1:12" ht="25.5">
      <c r="A278" s="28"/>
      <c r="B278" s="28"/>
      <c r="C278" s="28"/>
      <c r="D278" s="28"/>
      <c r="E278" s="28"/>
      <c r="F278" s="28">
        <f>IFERROR(VLOOKUP(D278,'KHO TNJ'!$C$6:$E$100000,3,FALSE),0)+IF(I278="",0,I278)</f>
        <v>0</v>
      </c>
      <c r="G278" s="28"/>
      <c r="H278" s="28" t="str">
        <f t="shared" si="0"/>
        <v/>
      </c>
      <c r="I278" s="28"/>
      <c r="J278" s="28">
        <f t="shared" si="1"/>
        <v>0</v>
      </c>
      <c r="K278" s="28"/>
      <c r="L278" s="28"/>
    </row>
    <row r="279" spans="1:12" ht="25.5">
      <c r="A279" s="28"/>
      <c r="B279" s="28"/>
      <c r="C279" s="28"/>
      <c r="D279" s="28"/>
      <c r="E279" s="28"/>
      <c r="F279" s="28">
        <f>IFERROR(VLOOKUP(D279,'KHO TNJ'!$C$6:$E$100000,3,FALSE),0)+IF(I279="",0,I279)</f>
        <v>0</v>
      </c>
      <c r="G279" s="28"/>
      <c r="H279" s="28" t="str">
        <f t="shared" si="0"/>
        <v/>
      </c>
      <c r="I279" s="28"/>
      <c r="J279" s="28">
        <f t="shared" si="1"/>
        <v>0</v>
      </c>
      <c r="K279" s="28"/>
      <c r="L279" s="28"/>
    </row>
    <row r="280" spans="1:12" ht="25.5">
      <c r="A280" s="28"/>
      <c r="B280" s="28"/>
      <c r="C280" s="28"/>
      <c r="D280" s="28"/>
      <c r="E280" s="28"/>
      <c r="F280" s="28">
        <f>IFERROR(VLOOKUP(D280,'KHO TNJ'!$C$6:$E$100000,3,FALSE),0)+IF(I280="",0,I280)</f>
        <v>0</v>
      </c>
      <c r="G280" s="28"/>
      <c r="H280" s="28" t="str">
        <f t="shared" si="0"/>
        <v/>
      </c>
      <c r="I280" s="28"/>
      <c r="J280" s="28">
        <f t="shared" si="1"/>
        <v>0</v>
      </c>
      <c r="K280" s="28"/>
      <c r="L280" s="28"/>
    </row>
    <row r="281" spans="1:12" ht="25.5">
      <c r="A281" s="28"/>
      <c r="B281" s="28"/>
      <c r="C281" s="28"/>
      <c r="D281" s="28"/>
      <c r="E281" s="28"/>
      <c r="F281" s="28">
        <f>IFERROR(VLOOKUP(D281,'KHO TNJ'!$C$6:$E$100000,3,FALSE),0)+IF(I281="",0,I281)</f>
        <v>0</v>
      </c>
      <c r="G281" s="28"/>
      <c r="H281" s="28" t="str">
        <f t="shared" si="0"/>
        <v/>
      </c>
      <c r="I281" s="28"/>
      <c r="J281" s="28">
        <f t="shared" si="1"/>
        <v>0</v>
      </c>
      <c r="K281" s="28"/>
      <c r="L281" s="28"/>
    </row>
    <row r="282" spans="1:12" ht="25.5">
      <c r="A282" s="28"/>
      <c r="B282" s="28"/>
      <c r="C282" s="28"/>
      <c r="D282" s="28"/>
      <c r="E282" s="28"/>
      <c r="F282" s="28">
        <f>IFERROR(VLOOKUP(D282,'KHO TNJ'!$C$6:$E$100000,3,FALSE),0)+IF(I282="",0,I282)</f>
        <v>0</v>
      </c>
      <c r="G282" s="28"/>
      <c r="H282" s="28" t="str">
        <f t="shared" si="0"/>
        <v/>
      </c>
      <c r="I282" s="28"/>
      <c r="J282" s="28">
        <f t="shared" si="1"/>
        <v>0</v>
      </c>
      <c r="K282" s="28"/>
      <c r="L282" s="28"/>
    </row>
    <row r="283" spans="1:12" ht="25.5">
      <c r="A283" s="28"/>
      <c r="B283" s="28"/>
      <c r="C283" s="28"/>
      <c r="D283" s="28"/>
      <c r="E283" s="28"/>
      <c r="F283" s="28">
        <f>IFERROR(VLOOKUP(D283,'KHO TNJ'!$C$6:$E$100000,3,FALSE),0)+IF(I283="",0,I283)</f>
        <v>0</v>
      </c>
      <c r="G283" s="28"/>
      <c r="H283" s="28" t="str">
        <f t="shared" si="0"/>
        <v/>
      </c>
      <c r="I283" s="28"/>
      <c r="J283" s="28">
        <f t="shared" si="1"/>
        <v>0</v>
      </c>
      <c r="K283" s="28"/>
      <c r="L283" s="28"/>
    </row>
    <row r="284" spans="1:12" ht="25.5">
      <c r="A284" s="28"/>
      <c r="B284" s="28"/>
      <c r="C284" s="28"/>
      <c r="D284" s="28"/>
      <c r="E284" s="28"/>
      <c r="F284" s="28">
        <f>IFERROR(VLOOKUP(D284,'KHO TNJ'!$C$6:$E$100000,3,FALSE),0)+IF(I284="",0,I284)</f>
        <v>0</v>
      </c>
      <c r="G284" s="28"/>
      <c r="H284" s="28" t="str">
        <f t="shared" si="0"/>
        <v/>
      </c>
      <c r="I284" s="28"/>
      <c r="J284" s="28">
        <f t="shared" si="1"/>
        <v>0</v>
      </c>
      <c r="K284" s="28"/>
      <c r="L284" s="28"/>
    </row>
    <row r="285" spans="1:12" ht="25.5">
      <c r="A285" s="28"/>
      <c r="B285" s="28"/>
      <c r="C285" s="28"/>
      <c r="D285" s="28"/>
      <c r="E285" s="28"/>
      <c r="F285" s="28">
        <f>IFERROR(VLOOKUP(D285,'KHO TNJ'!$C$6:$E$100000,3,FALSE),0)+IF(I285="",0,I285)</f>
        <v>0</v>
      </c>
      <c r="G285" s="28"/>
      <c r="H285" s="28" t="str">
        <f t="shared" si="0"/>
        <v/>
      </c>
      <c r="I285" s="28"/>
      <c r="J285" s="28">
        <f t="shared" si="1"/>
        <v>0</v>
      </c>
      <c r="K285" s="28"/>
      <c r="L285" s="28"/>
    </row>
    <row r="286" spans="1:12" ht="25.5">
      <c r="A286" s="28"/>
      <c r="B286" s="28"/>
      <c r="C286" s="28"/>
      <c r="D286" s="28"/>
      <c r="E286" s="28"/>
      <c r="F286" s="28">
        <f>IFERROR(VLOOKUP(D286,'KHO TNJ'!$C$6:$E$100000,3,FALSE),0)+IF(I286="",0,I286)</f>
        <v>0</v>
      </c>
      <c r="G286" s="28"/>
      <c r="H286" s="28" t="str">
        <f t="shared" si="0"/>
        <v/>
      </c>
      <c r="I286" s="28"/>
      <c r="J286" s="28">
        <f t="shared" si="1"/>
        <v>0</v>
      </c>
      <c r="K286" s="28"/>
      <c r="L286" s="28"/>
    </row>
    <row r="287" spans="1:12" ht="25.5">
      <c r="A287" s="28"/>
      <c r="B287" s="28"/>
      <c r="C287" s="28"/>
      <c r="D287" s="28"/>
      <c r="E287" s="28"/>
      <c r="F287" s="28">
        <f>IFERROR(VLOOKUP(D287,'KHO TNJ'!$C$6:$E$100000,3,FALSE),0)+IF(I287="",0,I287)</f>
        <v>0</v>
      </c>
      <c r="G287" s="28"/>
      <c r="H287" s="28" t="str">
        <f t="shared" si="0"/>
        <v/>
      </c>
      <c r="I287" s="28"/>
      <c r="J287" s="28">
        <f t="shared" si="1"/>
        <v>0</v>
      </c>
      <c r="K287" s="28"/>
      <c r="L287" s="28"/>
    </row>
    <row r="288" spans="1:12" ht="25.5">
      <c r="A288" s="28"/>
      <c r="B288" s="28"/>
      <c r="C288" s="28"/>
      <c r="D288" s="28"/>
      <c r="E288" s="28"/>
      <c r="F288" s="28">
        <f>IFERROR(VLOOKUP(D288,'KHO TNJ'!$C$6:$E$100000,3,FALSE),0)+IF(I288="",0,I288)</f>
        <v>0</v>
      </c>
      <c r="G288" s="28"/>
      <c r="H288" s="28" t="str">
        <f t="shared" si="0"/>
        <v/>
      </c>
      <c r="I288" s="28"/>
      <c r="J288" s="28">
        <f t="shared" si="1"/>
        <v>0</v>
      </c>
      <c r="K288" s="28"/>
      <c r="L288" s="28"/>
    </row>
    <row r="289" spans="1:12" ht="25.5">
      <c r="A289" s="28"/>
      <c r="B289" s="28"/>
      <c r="C289" s="28"/>
      <c r="D289" s="28"/>
      <c r="E289" s="28"/>
      <c r="F289" s="28">
        <f>IFERROR(VLOOKUP(D289,'KHO TNJ'!$C$6:$E$100000,3,FALSE),0)+IF(I289="",0,I289)</f>
        <v>0</v>
      </c>
      <c r="G289" s="28"/>
      <c r="H289" s="28" t="str">
        <f t="shared" si="0"/>
        <v/>
      </c>
      <c r="I289" s="28"/>
      <c r="J289" s="28">
        <f t="shared" si="1"/>
        <v>0</v>
      </c>
      <c r="K289" s="28"/>
      <c r="L289" s="28"/>
    </row>
    <row r="290" spans="1:12" ht="25.5">
      <c r="A290" s="28"/>
      <c r="B290" s="28"/>
      <c r="C290" s="28"/>
      <c r="D290" s="28"/>
      <c r="E290" s="28"/>
      <c r="F290" s="28">
        <f>IFERROR(VLOOKUP(D290,'KHO TNJ'!$C$6:$E$100000,3,FALSE),0)+IF(I290="",0,I290)</f>
        <v>0</v>
      </c>
      <c r="G290" s="28"/>
      <c r="H290" s="28" t="str">
        <f t="shared" si="0"/>
        <v/>
      </c>
      <c r="I290" s="28"/>
      <c r="J290" s="28">
        <f t="shared" si="1"/>
        <v>0</v>
      </c>
      <c r="K290" s="28"/>
      <c r="L290" s="28"/>
    </row>
    <row r="291" spans="1:12" ht="25.5">
      <c r="A291" s="28"/>
      <c r="B291" s="28"/>
      <c r="C291" s="28"/>
      <c r="D291" s="28"/>
      <c r="E291" s="28"/>
      <c r="F291" s="28">
        <f>IFERROR(VLOOKUP(D291,'KHO TNJ'!$C$6:$E$100000,3,FALSE),0)+IF(I291="",0,I291)</f>
        <v>0</v>
      </c>
      <c r="G291" s="28"/>
      <c r="H291" s="28" t="str">
        <f t="shared" si="0"/>
        <v/>
      </c>
      <c r="I291" s="28"/>
      <c r="J291" s="28">
        <f t="shared" si="1"/>
        <v>0</v>
      </c>
      <c r="K291" s="28"/>
      <c r="L291" s="28"/>
    </row>
    <row r="292" spans="1:12" ht="25.5">
      <c r="A292" s="28"/>
      <c r="B292" s="28"/>
      <c r="C292" s="28"/>
      <c r="D292" s="28"/>
      <c r="E292" s="28"/>
      <c r="F292" s="28">
        <f>IFERROR(VLOOKUP(D292,'KHO TNJ'!$C$6:$E$100000,3,FALSE),0)+IF(I292="",0,I292)</f>
        <v>0</v>
      </c>
      <c r="G292" s="28"/>
      <c r="H292" s="28" t="str">
        <f t="shared" si="0"/>
        <v/>
      </c>
      <c r="I292" s="28"/>
      <c r="J292" s="28">
        <f t="shared" si="1"/>
        <v>0</v>
      </c>
      <c r="K292" s="28"/>
      <c r="L292" s="28"/>
    </row>
    <row r="293" spans="1:12" ht="25.5">
      <c r="A293" s="28"/>
      <c r="B293" s="28"/>
      <c r="C293" s="28"/>
      <c r="D293" s="28"/>
      <c r="E293" s="28"/>
      <c r="F293" s="28">
        <f>IFERROR(VLOOKUP(D293,'KHO TNJ'!$C$6:$E$100000,3,FALSE),0)+IF(I293="",0,I293)</f>
        <v>0</v>
      </c>
      <c r="G293" s="28"/>
      <c r="H293" s="28" t="str">
        <f t="shared" si="0"/>
        <v/>
      </c>
      <c r="I293" s="28"/>
      <c r="J293" s="28">
        <f t="shared" si="1"/>
        <v>0</v>
      </c>
      <c r="K293" s="28"/>
      <c r="L293" s="28"/>
    </row>
    <row r="294" spans="1:12" ht="25.5">
      <c r="A294" s="28"/>
      <c r="B294" s="28"/>
      <c r="C294" s="28"/>
      <c r="D294" s="28"/>
      <c r="E294" s="28"/>
      <c r="F294" s="28">
        <f>IFERROR(VLOOKUP(D294,'KHO TNJ'!$C$6:$E$100000,3,FALSE),0)+IF(I294="",0,I294)</f>
        <v>0</v>
      </c>
      <c r="G294" s="28"/>
      <c r="H294" s="28" t="str">
        <f t="shared" si="0"/>
        <v/>
      </c>
      <c r="I294" s="28"/>
      <c r="J294" s="28">
        <f t="shared" si="1"/>
        <v>0</v>
      </c>
      <c r="K294" s="28"/>
      <c r="L294" s="28"/>
    </row>
    <row r="295" spans="1:12" ht="25.5">
      <c r="A295" s="28"/>
      <c r="B295" s="28"/>
      <c r="C295" s="28"/>
      <c r="D295" s="28"/>
      <c r="E295" s="28"/>
      <c r="F295" s="28">
        <f>IFERROR(VLOOKUP(D295,'KHO TNJ'!$C$6:$E$100000,3,FALSE),0)+IF(I295="",0,I295)</f>
        <v>0</v>
      </c>
      <c r="G295" s="28"/>
      <c r="H295" s="28" t="str">
        <f t="shared" si="0"/>
        <v/>
      </c>
      <c r="I295" s="28"/>
      <c r="J295" s="28">
        <f t="shared" si="1"/>
        <v>0</v>
      </c>
      <c r="K295" s="28"/>
      <c r="L295" s="28"/>
    </row>
    <row r="296" spans="1:12" ht="25.5">
      <c r="A296" s="28"/>
      <c r="B296" s="28"/>
      <c r="C296" s="28"/>
      <c r="D296" s="28"/>
      <c r="E296" s="28"/>
      <c r="F296" s="28">
        <f>IFERROR(VLOOKUP(D296,'KHO TNJ'!$C$6:$E$100000,3,FALSE),0)+IF(I296="",0,I296)</f>
        <v>0</v>
      </c>
      <c r="G296" s="28"/>
      <c r="H296" s="28" t="str">
        <f t="shared" si="0"/>
        <v/>
      </c>
      <c r="I296" s="28"/>
      <c r="J296" s="28">
        <f t="shared" si="1"/>
        <v>0</v>
      </c>
      <c r="K296" s="28"/>
      <c r="L296" s="28"/>
    </row>
    <row r="297" spans="1:12" ht="25.5">
      <c r="A297" s="28"/>
      <c r="B297" s="28"/>
      <c r="C297" s="28"/>
      <c r="D297" s="28"/>
      <c r="E297" s="28"/>
      <c r="F297" s="28">
        <f>IFERROR(VLOOKUP(D297,'KHO TNJ'!$C$6:$E$100000,3,FALSE),0)+IF(I297="",0,I297)</f>
        <v>0</v>
      </c>
      <c r="G297" s="28"/>
      <c r="H297" s="28" t="str">
        <f t="shared" si="0"/>
        <v/>
      </c>
      <c r="I297" s="28"/>
      <c r="J297" s="28">
        <f t="shared" si="1"/>
        <v>0</v>
      </c>
      <c r="K297" s="28"/>
      <c r="L297" s="28"/>
    </row>
    <row r="298" spans="1:12" ht="25.5">
      <c r="A298" s="28"/>
      <c r="B298" s="28"/>
      <c r="C298" s="28"/>
      <c r="D298" s="28"/>
      <c r="E298" s="28"/>
      <c r="F298" s="28">
        <f>IFERROR(VLOOKUP(D298,'KHO TNJ'!$C$6:$E$100000,3,FALSE),0)+IF(I298="",0,I298)</f>
        <v>0</v>
      </c>
      <c r="G298" s="28"/>
      <c r="H298" s="28" t="str">
        <f t="shared" si="0"/>
        <v/>
      </c>
      <c r="I298" s="28"/>
      <c r="J298" s="28">
        <f t="shared" si="1"/>
        <v>0</v>
      </c>
      <c r="K298" s="28"/>
      <c r="L298" s="28"/>
    </row>
    <row r="299" spans="1:12" ht="25.5">
      <c r="A299" s="28"/>
      <c r="B299" s="28"/>
      <c r="C299" s="28"/>
      <c r="D299" s="28"/>
      <c r="E299" s="28"/>
      <c r="F299" s="28">
        <f>IFERROR(VLOOKUP(D299,'KHO TNJ'!$C$6:$E$100000,3,FALSE),0)+IF(I299="",0,I299)</f>
        <v>0</v>
      </c>
      <c r="G299" s="28"/>
      <c r="H299" s="28" t="str">
        <f t="shared" si="0"/>
        <v/>
      </c>
      <c r="I299" s="28"/>
      <c r="J299" s="28">
        <f t="shared" si="1"/>
        <v>0</v>
      </c>
      <c r="K299" s="28"/>
      <c r="L299" s="28"/>
    </row>
    <row r="300" spans="1:12" ht="25.5">
      <c r="A300" s="28"/>
      <c r="B300" s="28"/>
      <c r="C300" s="28"/>
      <c r="D300" s="28"/>
      <c r="E300" s="28"/>
      <c r="F300" s="28">
        <f>IFERROR(VLOOKUP(D300,'KHO TNJ'!$C$6:$E$100000,3,FALSE),0)+IF(I300="",0,I300)</f>
        <v>0</v>
      </c>
      <c r="G300" s="28"/>
      <c r="H300" s="28" t="str">
        <f t="shared" si="0"/>
        <v/>
      </c>
      <c r="I300" s="28"/>
      <c r="J300" s="28">
        <f t="shared" si="1"/>
        <v>0</v>
      </c>
      <c r="K300" s="28"/>
      <c r="L300" s="28"/>
    </row>
    <row r="301" spans="1:12" ht="25.5">
      <c r="A301" s="28"/>
      <c r="B301" s="28"/>
      <c r="C301" s="28"/>
      <c r="D301" s="28"/>
      <c r="E301" s="28"/>
      <c r="F301" s="28">
        <f>IFERROR(VLOOKUP(D301,'KHO TNJ'!$C$6:$E$100000,3,FALSE),0)+IF(I301="",0,I301)</f>
        <v>0</v>
      </c>
      <c r="G301" s="28"/>
      <c r="H301" s="28" t="str">
        <f t="shared" si="0"/>
        <v/>
      </c>
      <c r="I301" s="28"/>
      <c r="J301" s="28">
        <f t="shared" si="1"/>
        <v>0</v>
      </c>
      <c r="K301" s="28"/>
      <c r="L301" s="28"/>
    </row>
    <row r="302" spans="1:12" ht="25.5">
      <c r="A302" s="28"/>
      <c r="B302" s="28"/>
      <c r="C302" s="28"/>
      <c r="D302" s="28"/>
      <c r="E302" s="28"/>
      <c r="F302" s="28">
        <f>IFERROR(VLOOKUP(D302,'KHO TNJ'!$C$6:$E$100000,3,FALSE),0)+IF(I302="",0,I302)</f>
        <v>0</v>
      </c>
      <c r="G302" s="28"/>
      <c r="H302" s="28" t="str">
        <f t="shared" si="0"/>
        <v/>
      </c>
      <c r="I302" s="28"/>
      <c r="J302" s="28">
        <f t="shared" si="1"/>
        <v>0</v>
      </c>
      <c r="K302" s="28"/>
      <c r="L302" s="28"/>
    </row>
    <row r="303" spans="1:12" ht="25.5">
      <c r="A303" s="28"/>
      <c r="B303" s="28"/>
      <c r="C303" s="28"/>
      <c r="D303" s="28"/>
      <c r="E303" s="28"/>
      <c r="F303" s="28">
        <f>IFERROR(VLOOKUP(D303,'KHO TNJ'!$C$6:$E$100000,3,FALSE),0)+IF(I303="",0,I303)</f>
        <v>0</v>
      </c>
      <c r="G303" s="28"/>
      <c r="H303" s="28" t="str">
        <f t="shared" si="0"/>
        <v/>
      </c>
      <c r="I303" s="28"/>
      <c r="J303" s="28">
        <f t="shared" si="1"/>
        <v>0</v>
      </c>
      <c r="K303" s="28"/>
      <c r="L303" s="28"/>
    </row>
    <row r="304" spans="1:12" ht="25.5">
      <c r="A304" s="28"/>
      <c r="B304" s="28"/>
      <c r="C304" s="28"/>
      <c r="D304" s="28"/>
      <c r="E304" s="28"/>
      <c r="F304" s="28">
        <f>IFERROR(VLOOKUP(D304,'KHO TNJ'!$C$6:$E$100000,3,FALSE),0)+IF(I304="",0,I304)</f>
        <v>0</v>
      </c>
      <c r="G304" s="28"/>
      <c r="H304" s="28" t="str">
        <f t="shared" si="0"/>
        <v/>
      </c>
      <c r="I304" s="28"/>
      <c r="J304" s="28">
        <f t="shared" si="1"/>
        <v>0</v>
      </c>
      <c r="K304" s="28"/>
      <c r="L304" s="28"/>
    </row>
    <row r="305" spans="1:12" ht="25.5">
      <c r="A305" s="28"/>
      <c r="B305" s="28"/>
      <c r="C305" s="28"/>
      <c r="D305" s="28"/>
      <c r="E305" s="28"/>
      <c r="F305" s="28">
        <f>IFERROR(VLOOKUP(D305,'KHO TNJ'!$C$6:$E$100000,3,FALSE),0)+IF(I305="",0,I305)</f>
        <v>0</v>
      </c>
      <c r="G305" s="28"/>
      <c r="H305" s="28" t="str">
        <f t="shared" si="0"/>
        <v/>
      </c>
      <c r="I305" s="28"/>
      <c r="J305" s="28">
        <f t="shared" si="1"/>
        <v>0</v>
      </c>
      <c r="K305" s="28"/>
      <c r="L305" s="28"/>
    </row>
    <row r="306" spans="1:12" ht="25.5">
      <c r="A306" s="28"/>
      <c r="B306" s="28"/>
      <c r="C306" s="28"/>
      <c r="D306" s="28"/>
      <c r="E306" s="28"/>
      <c r="F306" s="28">
        <f>IFERROR(VLOOKUP(D306,'KHO TNJ'!$C$6:$E$100000,3,FALSE),0)+IF(I306="",0,I306)</f>
        <v>0</v>
      </c>
      <c r="G306" s="28"/>
      <c r="H306" s="28" t="str">
        <f t="shared" si="0"/>
        <v/>
      </c>
      <c r="I306" s="28"/>
      <c r="J306" s="28">
        <f t="shared" si="1"/>
        <v>0</v>
      </c>
      <c r="K306" s="28"/>
      <c r="L306" s="28"/>
    </row>
    <row r="307" spans="1:12" ht="25.5">
      <c r="A307" s="28"/>
      <c r="B307" s="28"/>
      <c r="C307" s="28"/>
      <c r="D307" s="28"/>
      <c r="E307" s="28"/>
      <c r="F307" s="28">
        <f>IFERROR(VLOOKUP(D307,'KHO TNJ'!$C$6:$E$100000,3,FALSE),0)+IF(I307="",0,I307)</f>
        <v>0</v>
      </c>
      <c r="G307" s="28"/>
      <c r="H307" s="28" t="str">
        <f t="shared" si="0"/>
        <v/>
      </c>
      <c r="I307" s="28"/>
      <c r="J307" s="28">
        <f t="shared" si="1"/>
        <v>0</v>
      </c>
      <c r="K307" s="28"/>
      <c r="L307" s="28"/>
    </row>
    <row r="308" spans="1:12" ht="25.5">
      <c r="A308" s="28"/>
      <c r="B308" s="28"/>
      <c r="C308" s="28"/>
      <c r="D308" s="28"/>
      <c r="E308" s="28"/>
      <c r="F308" s="28">
        <f>IFERROR(VLOOKUP(D308,'KHO TNJ'!$C$6:$E$100000,3,FALSE),0)+IF(I308="",0,I308)</f>
        <v>0</v>
      </c>
      <c r="G308" s="28"/>
      <c r="H308" s="28" t="str">
        <f t="shared" si="0"/>
        <v/>
      </c>
      <c r="I308" s="28"/>
      <c r="J308" s="28">
        <f t="shared" si="1"/>
        <v>0</v>
      </c>
      <c r="K308" s="28"/>
      <c r="L308" s="28"/>
    </row>
    <row r="309" spans="1:12" ht="25.5">
      <c r="A309" s="28"/>
      <c r="B309" s="28"/>
      <c r="C309" s="28"/>
      <c r="D309" s="28"/>
      <c r="E309" s="28"/>
      <c r="F309" s="28">
        <f>IFERROR(VLOOKUP(D309,'KHO TNJ'!$C$6:$E$100000,3,FALSE),0)+IF(I309="",0,I309)</f>
        <v>0</v>
      </c>
      <c r="G309" s="28"/>
      <c r="H309" s="28" t="str">
        <f t="shared" si="0"/>
        <v/>
      </c>
      <c r="I309" s="28"/>
      <c r="J309" s="28">
        <f t="shared" si="1"/>
        <v>0</v>
      </c>
      <c r="K309" s="28"/>
      <c r="L309" s="28"/>
    </row>
    <row r="310" spans="1:12" ht="25.5">
      <c r="A310" s="28"/>
      <c r="B310" s="28"/>
      <c r="C310" s="28"/>
      <c r="D310" s="28"/>
      <c r="E310" s="28"/>
      <c r="F310" s="28">
        <f>IFERROR(VLOOKUP(D310,'KHO TNJ'!$C$6:$E$100000,3,FALSE),0)+IF(I310="",0,I310)</f>
        <v>0</v>
      </c>
      <c r="G310" s="28"/>
      <c r="H310" s="28" t="str">
        <f t="shared" si="0"/>
        <v/>
      </c>
      <c r="I310" s="28"/>
      <c r="J310" s="28">
        <f t="shared" si="1"/>
        <v>0</v>
      </c>
      <c r="K310" s="28"/>
      <c r="L310" s="28"/>
    </row>
    <row r="311" spans="1:12" ht="25.5">
      <c r="A311" s="28"/>
      <c r="B311" s="28"/>
      <c r="C311" s="28"/>
      <c r="D311" s="28"/>
      <c r="E311" s="28"/>
      <c r="F311" s="28">
        <f>IFERROR(VLOOKUP(D311,'KHO TNJ'!$C$6:$E$100000,3,FALSE),0)+IF(I311="",0,I311)</f>
        <v>0</v>
      </c>
      <c r="G311" s="28"/>
      <c r="H311" s="28" t="str">
        <f t="shared" si="0"/>
        <v/>
      </c>
      <c r="I311" s="28"/>
      <c r="J311" s="28">
        <f t="shared" si="1"/>
        <v>0</v>
      </c>
      <c r="K311" s="28"/>
      <c r="L311" s="28"/>
    </row>
    <row r="312" spans="1:12" ht="25.5">
      <c r="A312" s="28"/>
      <c r="B312" s="28"/>
      <c r="C312" s="28"/>
      <c r="D312" s="28"/>
      <c r="E312" s="28"/>
      <c r="F312" s="28">
        <f>IFERROR(VLOOKUP(D312,'KHO TNJ'!$C$6:$E$100000,3,FALSE),0)+IF(I312="",0,I312)</f>
        <v>0</v>
      </c>
      <c r="G312" s="28"/>
      <c r="H312" s="28" t="str">
        <f t="shared" si="0"/>
        <v/>
      </c>
      <c r="I312" s="28"/>
      <c r="J312" s="28">
        <f t="shared" si="1"/>
        <v>0</v>
      </c>
      <c r="K312" s="28"/>
      <c r="L312" s="28"/>
    </row>
    <row r="313" spans="1:12" ht="25.5">
      <c r="A313" s="28"/>
      <c r="B313" s="28"/>
      <c r="C313" s="28"/>
      <c r="D313" s="28"/>
      <c r="E313" s="28"/>
      <c r="F313" s="28">
        <f>IFERROR(VLOOKUP(D313,'KHO TNJ'!$C$6:$E$100000,3,FALSE),0)+IF(I313="",0,I313)</f>
        <v>0</v>
      </c>
      <c r="G313" s="28"/>
      <c r="H313" s="28" t="str">
        <f t="shared" si="0"/>
        <v/>
      </c>
      <c r="I313" s="28"/>
      <c r="J313" s="28">
        <f t="shared" si="1"/>
        <v>0</v>
      </c>
      <c r="K313" s="28"/>
      <c r="L313" s="28"/>
    </row>
    <row r="314" spans="1:12" ht="25.5">
      <c r="A314" s="28"/>
      <c r="B314" s="28"/>
      <c r="C314" s="28"/>
      <c r="D314" s="28"/>
      <c r="E314" s="28"/>
      <c r="F314" s="28">
        <f>IFERROR(VLOOKUP(D314,'KHO TNJ'!$C$6:$E$100000,3,FALSE),0)+IF(I314="",0,I314)</f>
        <v>0</v>
      </c>
      <c r="G314" s="28"/>
      <c r="H314" s="28" t="str">
        <f t="shared" si="0"/>
        <v/>
      </c>
      <c r="I314" s="28"/>
      <c r="J314" s="28">
        <f t="shared" si="1"/>
        <v>0</v>
      </c>
      <c r="K314" s="28"/>
      <c r="L314" s="28"/>
    </row>
    <row r="315" spans="1:12" ht="25.5">
      <c r="A315" s="28"/>
      <c r="B315" s="28"/>
      <c r="C315" s="28"/>
      <c r="D315" s="28"/>
      <c r="E315" s="28"/>
      <c r="F315" s="28">
        <f>IFERROR(VLOOKUP(D315,'KHO TNJ'!$C$6:$E$100000,3,FALSE),0)+IF(I315="",0,I315)</f>
        <v>0</v>
      </c>
      <c r="G315" s="28"/>
      <c r="H315" s="28" t="str">
        <f t="shared" si="0"/>
        <v/>
      </c>
      <c r="I315" s="28"/>
      <c r="J315" s="28">
        <f t="shared" si="1"/>
        <v>0</v>
      </c>
      <c r="K315" s="28"/>
      <c r="L315" s="28"/>
    </row>
    <row r="316" spans="1:12" ht="25.5">
      <c r="A316" s="28"/>
      <c r="B316" s="28"/>
      <c r="C316" s="28"/>
      <c r="D316" s="28"/>
      <c r="E316" s="28"/>
      <c r="F316" s="28">
        <f>IFERROR(VLOOKUP(D316,'KHO TNJ'!$C$6:$E$100000,3,FALSE),0)+IF(I316="",0,I316)</f>
        <v>0</v>
      </c>
      <c r="G316" s="28"/>
      <c r="H316" s="28" t="str">
        <f t="shared" si="0"/>
        <v/>
      </c>
      <c r="I316" s="28"/>
      <c r="J316" s="28">
        <f t="shared" si="1"/>
        <v>0</v>
      </c>
      <c r="K316" s="28"/>
      <c r="L316" s="28"/>
    </row>
    <row r="317" spans="1:12" ht="25.5">
      <c r="A317" s="28"/>
      <c r="B317" s="28"/>
      <c r="C317" s="28"/>
      <c r="D317" s="28"/>
      <c r="E317" s="28"/>
      <c r="F317" s="28">
        <f>IFERROR(VLOOKUP(D317,'KHO TNJ'!$C$6:$E$100000,3,FALSE),0)+IF(I317="",0,I317)</f>
        <v>0</v>
      </c>
      <c r="G317" s="28"/>
      <c r="H317" s="28" t="str">
        <f t="shared" si="0"/>
        <v/>
      </c>
      <c r="I317" s="28"/>
      <c r="J317" s="28">
        <f t="shared" si="1"/>
        <v>0</v>
      </c>
      <c r="K317" s="28"/>
      <c r="L317" s="28"/>
    </row>
    <row r="318" spans="1:12" ht="25.5">
      <c r="A318" s="28"/>
      <c r="B318" s="28"/>
      <c r="C318" s="28"/>
      <c r="D318" s="28"/>
      <c r="E318" s="28"/>
      <c r="F318" s="28">
        <f>IFERROR(VLOOKUP(D318,'KHO TNJ'!$C$6:$E$100000,3,FALSE),0)+IF(I318="",0,I318)</f>
        <v>0</v>
      </c>
      <c r="G318" s="28"/>
      <c r="H318" s="28" t="str">
        <f t="shared" si="0"/>
        <v/>
      </c>
      <c r="I318" s="28"/>
      <c r="J318" s="28">
        <f t="shared" si="1"/>
        <v>0</v>
      </c>
      <c r="K318" s="28"/>
      <c r="L318" s="28"/>
    </row>
    <row r="319" spans="1:12" ht="25.5">
      <c r="A319" s="28"/>
      <c r="B319" s="28"/>
      <c r="C319" s="28"/>
      <c r="D319" s="28"/>
      <c r="E319" s="28"/>
      <c r="F319" s="28">
        <f>IFERROR(VLOOKUP(D319,'KHO TNJ'!$C$6:$E$100000,3,FALSE),0)+IF(I319="",0,I319)</f>
        <v>0</v>
      </c>
      <c r="G319" s="28"/>
      <c r="H319" s="28" t="str">
        <f t="shared" si="0"/>
        <v/>
      </c>
      <c r="I319" s="28"/>
      <c r="J319" s="28">
        <f t="shared" si="1"/>
        <v>0</v>
      </c>
      <c r="K319" s="28"/>
      <c r="L319" s="28"/>
    </row>
    <row r="320" spans="1:12" ht="25.5">
      <c r="A320" s="28"/>
      <c r="B320" s="28"/>
      <c r="C320" s="28"/>
      <c r="D320" s="28"/>
      <c r="E320" s="28"/>
      <c r="F320" s="28">
        <f>IFERROR(VLOOKUP(D320,'KHO TNJ'!$C$6:$E$100000,3,FALSE),0)+IF(I320="",0,I320)</f>
        <v>0</v>
      </c>
      <c r="G320" s="28"/>
      <c r="H320" s="28" t="str">
        <f t="shared" si="0"/>
        <v/>
      </c>
      <c r="I320" s="28"/>
      <c r="J320" s="28">
        <f t="shared" si="1"/>
        <v>0</v>
      </c>
      <c r="K320" s="28"/>
      <c r="L320" s="28"/>
    </row>
    <row r="321" spans="1:12" ht="25.5">
      <c r="A321" s="28"/>
      <c r="B321" s="28"/>
      <c r="C321" s="28"/>
      <c r="D321" s="28"/>
      <c r="E321" s="28"/>
      <c r="F321" s="28">
        <f>IFERROR(VLOOKUP(D321,'KHO TNJ'!$C$6:$E$100000,3,FALSE),0)+IF(I321="",0,I321)</f>
        <v>0</v>
      </c>
      <c r="G321" s="28"/>
      <c r="H321" s="28" t="str">
        <f t="shared" si="0"/>
        <v/>
      </c>
      <c r="I321" s="28"/>
      <c r="J321" s="28">
        <f t="shared" si="1"/>
        <v>0</v>
      </c>
      <c r="K321" s="28"/>
      <c r="L321" s="28"/>
    </row>
    <row r="322" spans="1:12" ht="25.5">
      <c r="A322" s="28"/>
      <c r="B322" s="28"/>
      <c r="C322" s="28"/>
      <c r="D322" s="28"/>
      <c r="E322" s="28"/>
      <c r="F322" s="28">
        <f>IFERROR(VLOOKUP(D322,'KHO TNJ'!$C$6:$E$100000,3,FALSE),0)+IF(I322="",0,I322)</f>
        <v>0</v>
      </c>
      <c r="G322" s="28"/>
      <c r="H322" s="28" t="str">
        <f t="shared" si="0"/>
        <v/>
      </c>
      <c r="I322" s="28"/>
      <c r="J322" s="28">
        <f t="shared" si="1"/>
        <v>0</v>
      </c>
      <c r="K322" s="28"/>
      <c r="L322" s="28"/>
    </row>
    <row r="323" spans="1:12" ht="25.5">
      <c r="A323" s="28"/>
      <c r="B323" s="28"/>
      <c r="C323" s="28"/>
      <c r="D323" s="28"/>
      <c r="E323" s="28"/>
      <c r="F323" s="28">
        <f>IFERROR(VLOOKUP(D323,'KHO TNJ'!$C$6:$E$100000,3,FALSE),0)+IF(I323="",0,I323)</f>
        <v>0</v>
      </c>
      <c r="G323" s="28"/>
      <c r="H323" s="28" t="str">
        <f t="shared" si="0"/>
        <v/>
      </c>
      <c r="I323" s="28"/>
      <c r="J323" s="28">
        <f t="shared" si="1"/>
        <v>0</v>
      </c>
      <c r="K323" s="28"/>
      <c r="L323" s="28"/>
    </row>
    <row r="324" spans="1:12" ht="25.5">
      <c r="A324" s="28"/>
      <c r="B324" s="28"/>
      <c r="C324" s="28"/>
      <c r="D324" s="28"/>
      <c r="E324" s="28"/>
      <c r="F324" s="28">
        <f>IFERROR(VLOOKUP(D324,'KHO TNJ'!$C$6:$E$100000,3,FALSE),0)+IF(I324="",0,I324)</f>
        <v>0</v>
      </c>
      <c r="G324" s="28"/>
      <c r="H324" s="28" t="str">
        <f t="shared" si="0"/>
        <v/>
      </c>
      <c r="I324" s="28"/>
      <c r="J324" s="28">
        <f t="shared" si="1"/>
        <v>0</v>
      </c>
      <c r="K324" s="28"/>
      <c r="L324" s="28"/>
    </row>
    <row r="325" spans="1:12" ht="25.5">
      <c r="A325" s="28"/>
      <c r="B325" s="28"/>
      <c r="C325" s="28"/>
      <c r="D325" s="28"/>
      <c r="E325" s="28"/>
      <c r="F325" s="28">
        <f>IFERROR(VLOOKUP(D325,'KHO TNJ'!$C$6:$E$100000,3,FALSE),0)+IF(I325="",0,I325)</f>
        <v>0</v>
      </c>
      <c r="G325" s="28"/>
      <c r="H325" s="28" t="str">
        <f t="shared" si="0"/>
        <v/>
      </c>
      <c r="I325" s="28"/>
      <c r="J325" s="28">
        <f t="shared" si="1"/>
        <v>0</v>
      </c>
      <c r="K325" s="28"/>
      <c r="L325" s="28"/>
    </row>
    <row r="326" spans="1:12" ht="25.5">
      <c r="A326" s="28"/>
      <c r="B326" s="28"/>
      <c r="C326" s="28"/>
      <c r="D326" s="28"/>
      <c r="E326" s="28"/>
      <c r="F326" s="28">
        <f>IFERROR(VLOOKUP(D326,'KHO TNJ'!$C$6:$E$100000,3,FALSE),0)+IF(I326="",0,I326)</f>
        <v>0</v>
      </c>
      <c r="G326" s="28"/>
      <c r="H326" s="28" t="str">
        <f t="shared" si="0"/>
        <v/>
      </c>
      <c r="I326" s="28"/>
      <c r="J326" s="28">
        <f t="shared" si="1"/>
        <v>0</v>
      </c>
      <c r="K326" s="28"/>
      <c r="L326" s="28"/>
    </row>
    <row r="327" spans="1:12" ht="25.5">
      <c r="A327" s="28"/>
      <c r="B327" s="28"/>
      <c r="C327" s="28"/>
      <c r="D327" s="28"/>
      <c r="E327" s="28"/>
      <c r="F327" s="28">
        <f>IFERROR(VLOOKUP(D327,'KHO TNJ'!$C$6:$E$100000,3,FALSE),0)+IF(I327="",0,I327)</f>
        <v>0</v>
      </c>
      <c r="G327" s="28"/>
      <c r="H327" s="28" t="str">
        <f t="shared" si="0"/>
        <v/>
      </c>
      <c r="I327" s="28"/>
      <c r="J327" s="28">
        <f t="shared" si="1"/>
        <v>0</v>
      </c>
      <c r="K327" s="28"/>
      <c r="L327" s="28"/>
    </row>
    <row r="328" spans="1:12" ht="25.5">
      <c r="A328" s="28"/>
      <c r="B328" s="28"/>
      <c r="C328" s="28"/>
      <c r="D328" s="28"/>
      <c r="E328" s="28"/>
      <c r="F328" s="28">
        <f>IFERROR(VLOOKUP(D328,'KHO TNJ'!$C$6:$E$100000,3,FALSE),0)+IF(I328="",0,I328)</f>
        <v>0</v>
      </c>
      <c r="G328" s="28"/>
      <c r="H328" s="28" t="str">
        <f t="shared" si="0"/>
        <v/>
      </c>
      <c r="I328" s="28"/>
      <c r="J328" s="28">
        <f t="shared" si="1"/>
        <v>0</v>
      </c>
      <c r="K328" s="28"/>
      <c r="L328" s="28"/>
    </row>
    <row r="329" spans="1:12" ht="25.5">
      <c r="A329" s="28"/>
      <c r="B329" s="28"/>
      <c r="C329" s="28"/>
      <c r="D329" s="28"/>
      <c r="E329" s="28"/>
      <c r="F329" s="28">
        <f>IFERROR(VLOOKUP(D329,'KHO TNJ'!$C$6:$E$100000,3,FALSE),0)+IF(I329="",0,I329)</f>
        <v>0</v>
      </c>
      <c r="G329" s="28"/>
      <c r="H329" s="28" t="str">
        <f t="shared" si="0"/>
        <v/>
      </c>
      <c r="I329" s="28"/>
      <c r="J329" s="28">
        <f t="shared" si="1"/>
        <v>0</v>
      </c>
      <c r="K329" s="28"/>
      <c r="L329" s="28"/>
    </row>
    <row r="330" spans="1:12" ht="25.5">
      <c r="A330" s="28"/>
      <c r="B330" s="28"/>
      <c r="C330" s="28"/>
      <c r="D330" s="28"/>
      <c r="E330" s="28"/>
      <c r="F330" s="28">
        <f>IFERROR(VLOOKUP(D330,'KHO TNJ'!$C$6:$E$100000,3,FALSE),0)+IF(I330="",0,I330)</f>
        <v>0</v>
      </c>
      <c r="G330" s="28"/>
      <c r="H330" s="28" t="str">
        <f t="shared" si="0"/>
        <v/>
      </c>
      <c r="I330" s="28"/>
      <c r="J330" s="28">
        <f t="shared" si="1"/>
        <v>0</v>
      </c>
      <c r="K330" s="28"/>
      <c r="L330" s="28"/>
    </row>
    <row r="331" spans="1:12" ht="25.5">
      <c r="A331" s="28"/>
      <c r="B331" s="28"/>
      <c r="C331" s="28"/>
      <c r="D331" s="28"/>
      <c r="E331" s="28"/>
      <c r="F331" s="28">
        <f>IFERROR(VLOOKUP(D331,'KHO TNJ'!$C$6:$E$100000,3,FALSE),0)+IF(I331="",0,I331)</f>
        <v>0</v>
      </c>
      <c r="G331" s="28"/>
      <c r="H331" s="28" t="str">
        <f t="shared" si="0"/>
        <v/>
      </c>
      <c r="I331" s="28"/>
      <c r="J331" s="28">
        <f t="shared" si="1"/>
        <v>0</v>
      </c>
      <c r="K331" s="28"/>
      <c r="L331" s="28"/>
    </row>
    <row r="332" spans="1:12" ht="25.5">
      <c r="A332" s="28"/>
      <c r="B332" s="28"/>
      <c r="C332" s="28"/>
      <c r="D332" s="28"/>
      <c r="E332" s="28"/>
      <c r="F332" s="28">
        <f>IFERROR(VLOOKUP(D332,'KHO TNJ'!$C$6:$E$100000,3,FALSE),0)+IF(I332="",0,I332)</f>
        <v>0</v>
      </c>
      <c r="G332" s="28"/>
      <c r="H332" s="28" t="str">
        <f t="shared" si="0"/>
        <v/>
      </c>
      <c r="I332" s="28"/>
      <c r="J332" s="28">
        <f t="shared" si="1"/>
        <v>0</v>
      </c>
      <c r="K332" s="28"/>
      <c r="L332" s="28"/>
    </row>
    <row r="333" spans="1:12" ht="25.5">
      <c r="A333" s="28"/>
      <c r="B333" s="28"/>
      <c r="C333" s="28"/>
      <c r="D333" s="28"/>
      <c r="E333" s="28"/>
      <c r="F333" s="28">
        <f>IFERROR(VLOOKUP(D333,'KHO TNJ'!$C$6:$E$100000,3,FALSE),0)+IF(I333="",0,I333)</f>
        <v>0</v>
      </c>
      <c r="G333" s="28"/>
      <c r="H333" s="28" t="str">
        <f t="shared" si="0"/>
        <v/>
      </c>
      <c r="I333" s="28"/>
      <c r="J333" s="28">
        <f t="shared" si="1"/>
        <v>0</v>
      </c>
      <c r="K333" s="28"/>
      <c r="L333" s="28"/>
    </row>
    <row r="334" spans="1:12" ht="25.5">
      <c r="A334" s="28"/>
      <c r="B334" s="28"/>
      <c r="C334" s="28"/>
      <c r="D334" s="28"/>
      <c r="E334" s="28"/>
      <c r="F334" s="28">
        <f>IFERROR(VLOOKUP(D334,'KHO TNJ'!$C$6:$E$100000,3,FALSE),0)+IF(I334="",0,I334)</f>
        <v>0</v>
      </c>
      <c r="G334" s="28"/>
      <c r="H334" s="28" t="str">
        <f t="shared" si="0"/>
        <v/>
      </c>
      <c r="I334" s="28"/>
      <c r="J334" s="28">
        <f t="shared" si="1"/>
        <v>0</v>
      </c>
      <c r="K334" s="28"/>
      <c r="L334" s="28"/>
    </row>
    <row r="335" spans="1:12" ht="25.5">
      <c r="A335" s="28"/>
      <c r="B335" s="28"/>
      <c r="C335" s="28"/>
      <c r="D335" s="28"/>
      <c r="E335" s="28"/>
      <c r="F335" s="28">
        <f>IFERROR(VLOOKUP(D335,'KHO TNJ'!$C$6:$E$100000,3,FALSE),0)+IF(I335="",0,I335)</f>
        <v>0</v>
      </c>
      <c r="G335" s="28"/>
      <c r="H335" s="28" t="str">
        <f t="shared" si="0"/>
        <v/>
      </c>
      <c r="I335" s="28"/>
      <c r="J335" s="28">
        <f t="shared" si="1"/>
        <v>0</v>
      </c>
      <c r="K335" s="28"/>
      <c r="L335" s="28"/>
    </row>
    <row r="336" spans="1:12" ht="25.5">
      <c r="A336" s="28"/>
      <c r="B336" s="28"/>
      <c r="C336" s="28"/>
      <c r="D336" s="28"/>
      <c r="E336" s="28"/>
      <c r="F336" s="28">
        <f>IFERROR(VLOOKUP(D336,'KHO TNJ'!$C$6:$E$100000,3,FALSE),0)+IF(I336="",0,I336)</f>
        <v>0</v>
      </c>
      <c r="G336" s="28"/>
      <c r="H336" s="28" t="str">
        <f t="shared" si="0"/>
        <v/>
      </c>
      <c r="I336" s="28"/>
      <c r="J336" s="28">
        <f t="shared" si="1"/>
        <v>0</v>
      </c>
      <c r="K336" s="28"/>
      <c r="L336" s="28"/>
    </row>
    <row r="337" spans="1:12" ht="25.5">
      <c r="A337" s="28"/>
      <c r="B337" s="28"/>
      <c r="C337" s="28"/>
      <c r="D337" s="28"/>
      <c r="E337" s="28"/>
      <c r="F337" s="28">
        <f>IFERROR(VLOOKUP(D337,'KHO TNJ'!$C$6:$E$100000,3,FALSE),0)+IF(I337="",0,I337)</f>
        <v>0</v>
      </c>
      <c r="G337" s="28"/>
      <c r="H337" s="28" t="str">
        <f t="shared" si="0"/>
        <v/>
      </c>
      <c r="I337" s="28"/>
      <c r="J337" s="28">
        <f t="shared" si="1"/>
        <v>0</v>
      </c>
      <c r="K337" s="28"/>
      <c r="L337" s="28"/>
    </row>
    <row r="338" spans="1:12" ht="25.5">
      <c r="A338" s="28"/>
      <c r="B338" s="28"/>
      <c r="C338" s="28"/>
      <c r="D338" s="28"/>
      <c r="E338" s="28"/>
      <c r="F338" s="28">
        <f>IFERROR(VLOOKUP(D338,'KHO TNJ'!$C$6:$E$100000,3,FALSE),0)+IF(I338="",0,I338)</f>
        <v>0</v>
      </c>
      <c r="G338" s="28"/>
      <c r="H338" s="28" t="str">
        <f t="shared" si="0"/>
        <v/>
      </c>
      <c r="I338" s="28"/>
      <c r="J338" s="28">
        <f t="shared" si="1"/>
        <v>0</v>
      </c>
      <c r="K338" s="28"/>
      <c r="L338" s="28"/>
    </row>
    <row r="339" spans="1:12" ht="25.5">
      <c r="A339" s="28"/>
      <c r="B339" s="28"/>
      <c r="C339" s="28"/>
      <c r="D339" s="28"/>
      <c r="E339" s="28"/>
      <c r="F339" s="28">
        <f>IFERROR(VLOOKUP(D339,'KHO TNJ'!$C$6:$E$100000,3,FALSE),0)+IF(I339="",0,I339)</f>
        <v>0</v>
      </c>
      <c r="G339" s="28"/>
      <c r="H339" s="28" t="str">
        <f t="shared" si="0"/>
        <v/>
      </c>
      <c r="I339" s="28"/>
      <c r="J339" s="28">
        <f t="shared" si="1"/>
        <v>0</v>
      </c>
      <c r="K339" s="28"/>
      <c r="L339" s="28"/>
    </row>
    <row r="340" spans="1:12" ht="25.5">
      <c r="A340" s="28"/>
      <c r="B340" s="28"/>
      <c r="C340" s="28"/>
      <c r="D340" s="28"/>
      <c r="E340" s="28"/>
      <c r="F340" s="28">
        <f>IFERROR(VLOOKUP(D340,'KHO TNJ'!$C$6:$E$100000,3,FALSE),0)+IF(I340="",0,I340)</f>
        <v>0</v>
      </c>
      <c r="G340" s="28"/>
      <c r="H340" s="28" t="str">
        <f t="shared" si="0"/>
        <v/>
      </c>
      <c r="I340" s="28"/>
      <c r="J340" s="28">
        <f t="shared" si="1"/>
        <v>0</v>
      </c>
      <c r="K340" s="28"/>
      <c r="L340" s="28"/>
    </row>
    <row r="341" spans="1:12" ht="25.5">
      <c r="A341" s="28"/>
      <c r="B341" s="28"/>
      <c r="C341" s="28"/>
      <c r="D341" s="28"/>
      <c r="E341" s="28"/>
      <c r="F341" s="28">
        <f>IFERROR(VLOOKUP(D341,'KHO TNJ'!$C$6:$E$100000,3,FALSE),0)+IF(I341="",0,I341)</f>
        <v>0</v>
      </c>
      <c r="G341" s="28"/>
      <c r="H341" s="28" t="str">
        <f t="shared" si="0"/>
        <v/>
      </c>
      <c r="I341" s="28"/>
      <c r="J341" s="28">
        <f t="shared" si="1"/>
        <v>0</v>
      </c>
      <c r="K341" s="28"/>
      <c r="L341" s="28"/>
    </row>
    <row r="342" spans="1:12" ht="25.5">
      <c r="A342" s="28"/>
      <c r="B342" s="28"/>
      <c r="C342" s="28"/>
      <c r="D342" s="28"/>
      <c r="E342" s="28"/>
      <c r="F342" s="28">
        <f>IFERROR(VLOOKUP(D342,'KHO TNJ'!$C$6:$E$100000,3,FALSE),0)+IF(I342="",0,I342)</f>
        <v>0</v>
      </c>
      <c r="G342" s="28"/>
      <c r="H342" s="28" t="str">
        <f t="shared" si="0"/>
        <v/>
      </c>
      <c r="I342" s="28"/>
      <c r="J342" s="28">
        <f t="shared" si="1"/>
        <v>0</v>
      </c>
      <c r="K342" s="28"/>
      <c r="L342" s="28"/>
    </row>
    <row r="343" spans="1:12" ht="25.5">
      <c r="A343" s="28"/>
      <c r="B343" s="28"/>
      <c r="C343" s="28"/>
      <c r="D343" s="28"/>
      <c r="E343" s="28"/>
      <c r="F343" s="28">
        <f>IFERROR(VLOOKUP(D343,'KHO TNJ'!$C$6:$E$100000,3,FALSE),0)+IF(I343="",0,I343)</f>
        <v>0</v>
      </c>
      <c r="G343" s="28"/>
      <c r="H343" s="28" t="str">
        <f t="shared" si="0"/>
        <v/>
      </c>
      <c r="I343" s="28"/>
      <c r="J343" s="28">
        <f t="shared" si="1"/>
        <v>0</v>
      </c>
      <c r="K343" s="28"/>
      <c r="L343" s="28"/>
    </row>
    <row r="344" spans="1:12" ht="25.5">
      <c r="A344" s="28"/>
      <c r="B344" s="28"/>
      <c r="C344" s="28"/>
      <c r="D344" s="28"/>
      <c r="E344" s="28"/>
      <c r="F344" s="28">
        <f>IFERROR(VLOOKUP(D344,'KHO TNJ'!$C$6:$E$100000,3,FALSE),0)+IF(I344="",0,I344)</f>
        <v>0</v>
      </c>
      <c r="G344" s="28"/>
      <c r="H344" s="28" t="str">
        <f t="shared" si="0"/>
        <v/>
      </c>
      <c r="I344" s="28"/>
      <c r="J344" s="28">
        <f t="shared" si="1"/>
        <v>0</v>
      </c>
      <c r="K344" s="28"/>
      <c r="L344" s="28"/>
    </row>
    <row r="345" spans="1:12" ht="25.5">
      <c r="A345" s="28"/>
      <c r="B345" s="28"/>
      <c r="C345" s="28"/>
      <c r="D345" s="28"/>
      <c r="E345" s="28"/>
      <c r="F345" s="28">
        <f>IFERROR(VLOOKUP(D345,'KHO TNJ'!$C$6:$E$100000,3,FALSE),0)+IF(I345="",0,I345)</f>
        <v>0</v>
      </c>
      <c r="G345" s="28"/>
      <c r="H345" s="28" t="str">
        <f t="shared" si="0"/>
        <v/>
      </c>
      <c r="I345" s="28"/>
      <c r="J345" s="28">
        <f t="shared" si="1"/>
        <v>0</v>
      </c>
      <c r="K345" s="28"/>
      <c r="L345" s="28"/>
    </row>
    <row r="346" spans="1:12" ht="25.5">
      <c r="A346" s="28"/>
      <c r="B346" s="28"/>
      <c r="C346" s="28"/>
      <c r="D346" s="28"/>
      <c r="E346" s="28"/>
      <c r="F346" s="28">
        <f>IFERROR(VLOOKUP(D346,'KHO TNJ'!$C$6:$E$100000,3,FALSE),0)+IF(I346="",0,I346)</f>
        <v>0</v>
      </c>
      <c r="G346" s="28"/>
      <c r="H346" s="28" t="str">
        <f t="shared" si="0"/>
        <v/>
      </c>
      <c r="I346" s="28"/>
      <c r="J346" s="28">
        <f t="shared" si="1"/>
        <v>0</v>
      </c>
      <c r="K346" s="28"/>
      <c r="L346" s="28"/>
    </row>
    <row r="347" spans="1:12" ht="25.5">
      <c r="A347" s="28"/>
      <c r="B347" s="28"/>
      <c r="C347" s="28"/>
      <c r="D347" s="28"/>
      <c r="E347" s="28"/>
      <c r="F347" s="28">
        <f>IFERROR(VLOOKUP(D347,'KHO TNJ'!$C$6:$E$100000,3,FALSE),0)+IF(I347="",0,I347)</f>
        <v>0</v>
      </c>
      <c r="G347" s="28"/>
      <c r="H347" s="28" t="str">
        <f t="shared" si="0"/>
        <v/>
      </c>
      <c r="I347" s="28"/>
      <c r="J347" s="28">
        <f t="shared" si="1"/>
        <v>0</v>
      </c>
      <c r="K347" s="28"/>
      <c r="L347" s="28"/>
    </row>
    <row r="348" spans="1:12" ht="25.5">
      <c r="A348" s="28"/>
      <c r="B348" s="28"/>
      <c r="C348" s="28"/>
      <c r="D348" s="28"/>
      <c r="E348" s="28"/>
      <c r="F348" s="28">
        <f>IFERROR(VLOOKUP(D348,'KHO TNJ'!$C$6:$E$100000,3,FALSE),0)+IF(I348="",0,I348)</f>
        <v>0</v>
      </c>
      <c r="G348" s="28"/>
      <c r="H348" s="28" t="str">
        <f t="shared" si="0"/>
        <v/>
      </c>
      <c r="I348" s="28"/>
      <c r="J348" s="28">
        <f t="shared" si="1"/>
        <v>0</v>
      </c>
      <c r="K348" s="28"/>
      <c r="L348" s="28"/>
    </row>
    <row r="349" spans="1:12" ht="25.5">
      <c r="A349" s="28"/>
      <c r="B349" s="28"/>
      <c r="C349" s="28"/>
      <c r="D349" s="28"/>
      <c r="E349" s="28"/>
      <c r="F349" s="28">
        <f>IFERROR(VLOOKUP(D349,'KHO TNJ'!$C$6:$E$100000,3,FALSE),0)+IF(I349="",0,I349)</f>
        <v>0</v>
      </c>
      <c r="G349" s="28"/>
      <c r="H349" s="28" t="str">
        <f t="shared" si="0"/>
        <v/>
      </c>
      <c r="I349" s="28"/>
      <c r="J349" s="28">
        <f t="shared" si="1"/>
        <v>0</v>
      </c>
      <c r="K349" s="28"/>
      <c r="L349" s="28"/>
    </row>
    <row r="350" spans="1:12" ht="25.5">
      <c r="A350" s="28"/>
      <c r="B350" s="28"/>
      <c r="C350" s="28"/>
      <c r="D350" s="28"/>
      <c r="E350" s="28"/>
      <c r="F350" s="28">
        <f>IFERROR(VLOOKUP(D350,'KHO TNJ'!$C$6:$E$100000,3,FALSE),0)+IF(I350="",0,I350)</f>
        <v>0</v>
      </c>
      <c r="G350" s="28"/>
      <c r="H350" s="28" t="str">
        <f t="shared" si="0"/>
        <v/>
      </c>
      <c r="I350" s="28"/>
      <c r="J350" s="28">
        <f t="shared" si="1"/>
        <v>0</v>
      </c>
      <c r="K350" s="28"/>
      <c r="L350" s="28"/>
    </row>
    <row r="351" spans="1:12" ht="25.5">
      <c r="A351" s="28"/>
      <c r="B351" s="28"/>
      <c r="C351" s="28"/>
      <c r="D351" s="28"/>
      <c r="E351" s="28"/>
      <c r="F351" s="28">
        <f>IFERROR(VLOOKUP(D351,'KHO TNJ'!$C$6:$E$100000,3,FALSE),0)+IF(I351="",0,I351)</f>
        <v>0</v>
      </c>
      <c r="G351" s="28"/>
      <c r="H351" s="28" t="str">
        <f t="shared" si="0"/>
        <v/>
      </c>
      <c r="I351" s="28"/>
      <c r="J351" s="28">
        <f t="shared" si="1"/>
        <v>0</v>
      </c>
      <c r="K351" s="28"/>
      <c r="L351" s="28"/>
    </row>
    <row r="352" spans="1:12" ht="25.5">
      <c r="A352" s="28"/>
      <c r="B352" s="28"/>
      <c r="C352" s="28"/>
      <c r="D352" s="28"/>
      <c r="E352" s="28"/>
      <c r="F352" s="28">
        <f>IFERROR(VLOOKUP(D352,'KHO TNJ'!$C$6:$E$100000,3,FALSE),0)+IF(I352="",0,I352)</f>
        <v>0</v>
      </c>
      <c r="G352" s="28"/>
      <c r="H352" s="28" t="str">
        <f t="shared" si="0"/>
        <v/>
      </c>
      <c r="I352" s="28"/>
      <c r="J352" s="28">
        <f t="shared" si="1"/>
        <v>0</v>
      </c>
      <c r="K352" s="28"/>
      <c r="L352" s="28"/>
    </row>
    <row r="353" spans="1:12" ht="25.5">
      <c r="A353" s="28"/>
      <c r="B353" s="28"/>
      <c r="C353" s="28"/>
      <c r="D353" s="28"/>
      <c r="E353" s="28"/>
      <c r="F353" s="28">
        <f>IFERROR(VLOOKUP(D353,'KHO TNJ'!$C$6:$E$100000,3,FALSE),0)+IF(I353="",0,I353)</f>
        <v>0</v>
      </c>
      <c r="G353" s="28"/>
      <c r="H353" s="28" t="str">
        <f t="shared" si="0"/>
        <v/>
      </c>
      <c r="I353" s="28"/>
      <c r="J353" s="28">
        <f t="shared" si="1"/>
        <v>0</v>
      </c>
      <c r="K353" s="28"/>
      <c r="L353" s="28"/>
    </row>
    <row r="354" spans="1:12" ht="25.5">
      <c r="A354" s="28"/>
      <c r="B354" s="28"/>
      <c r="C354" s="28"/>
      <c r="D354" s="28"/>
      <c r="E354" s="28"/>
      <c r="F354" s="28">
        <f>IFERROR(VLOOKUP(D354,'KHO TNJ'!$C$6:$E$100000,3,FALSE),0)+IF(I354="",0,I354)</f>
        <v>0</v>
      </c>
      <c r="G354" s="28"/>
      <c r="H354" s="28" t="str">
        <f t="shared" si="0"/>
        <v/>
      </c>
      <c r="I354" s="28"/>
      <c r="J354" s="28">
        <f t="shared" si="1"/>
        <v>0</v>
      </c>
      <c r="K354" s="28"/>
      <c r="L354" s="28"/>
    </row>
    <row r="355" spans="1:12" ht="25.5">
      <c r="A355" s="28"/>
      <c r="B355" s="28"/>
      <c r="C355" s="28"/>
      <c r="D355" s="28"/>
      <c r="E355" s="28"/>
      <c r="F355" s="28">
        <f>IFERROR(VLOOKUP(D355,'KHO TNJ'!$C$6:$E$100000,3,FALSE),0)+IF(I355="",0,I355)</f>
        <v>0</v>
      </c>
      <c r="G355" s="28"/>
      <c r="H355" s="28" t="str">
        <f t="shared" si="0"/>
        <v/>
      </c>
      <c r="I355" s="28"/>
      <c r="J355" s="28">
        <f t="shared" si="1"/>
        <v>0</v>
      </c>
      <c r="K355" s="28"/>
      <c r="L355" s="28"/>
    </row>
    <row r="356" spans="1:12" ht="25.5">
      <c r="A356" s="28"/>
      <c r="B356" s="28"/>
      <c r="C356" s="28"/>
      <c r="D356" s="28"/>
      <c r="E356" s="28"/>
      <c r="F356" s="28">
        <f>IFERROR(VLOOKUP(D356,'KHO TNJ'!$C$6:$E$100000,3,FALSE),0)+IF(I356="",0,I356)</f>
        <v>0</v>
      </c>
      <c r="G356" s="28"/>
      <c r="H356" s="28" t="str">
        <f t="shared" si="0"/>
        <v/>
      </c>
      <c r="I356" s="28"/>
      <c r="J356" s="28">
        <f t="shared" si="1"/>
        <v>0</v>
      </c>
      <c r="K356" s="28"/>
      <c r="L356" s="28"/>
    </row>
    <row r="357" spans="1:12" ht="25.5">
      <c r="A357" s="28"/>
      <c r="B357" s="28"/>
      <c r="C357" s="28"/>
      <c r="D357" s="28"/>
      <c r="E357" s="28"/>
      <c r="F357" s="28">
        <f>IFERROR(VLOOKUP(D357,'KHO TNJ'!$C$6:$E$100000,3,FALSE),0)+IF(I357="",0,I357)</f>
        <v>0</v>
      </c>
      <c r="G357" s="28"/>
      <c r="H357" s="28" t="str">
        <f t="shared" si="0"/>
        <v/>
      </c>
      <c r="I357" s="28"/>
      <c r="J357" s="28">
        <f t="shared" si="1"/>
        <v>0</v>
      </c>
      <c r="K357" s="28"/>
      <c r="L357" s="28"/>
    </row>
    <row r="358" spans="1:12" ht="25.5">
      <c r="A358" s="28"/>
      <c r="B358" s="28"/>
      <c r="C358" s="28"/>
      <c r="D358" s="28"/>
      <c r="E358" s="28"/>
      <c r="F358" s="28">
        <f>IFERROR(VLOOKUP(D358,'KHO TNJ'!$C$6:$E$100000,3,FALSE),0)+IF(I358="",0,I358)</f>
        <v>0</v>
      </c>
      <c r="G358" s="28"/>
      <c r="H358" s="28" t="str">
        <f t="shared" si="0"/>
        <v/>
      </c>
      <c r="I358" s="28"/>
      <c r="J358" s="28">
        <f t="shared" si="1"/>
        <v>0</v>
      </c>
      <c r="K358" s="28"/>
      <c r="L358" s="28"/>
    </row>
    <row r="359" spans="1:12" ht="25.5">
      <c r="A359" s="28"/>
      <c r="B359" s="28"/>
      <c r="C359" s="28"/>
      <c r="D359" s="28"/>
      <c r="E359" s="28"/>
      <c r="F359" s="28">
        <f>IFERROR(VLOOKUP(D359,'KHO TNJ'!$C$6:$E$100000,3,FALSE),0)+IF(I359="",0,I359)</f>
        <v>0</v>
      </c>
      <c r="G359" s="28"/>
      <c r="H359" s="28" t="str">
        <f t="shared" si="0"/>
        <v/>
      </c>
      <c r="I359" s="28"/>
      <c r="J359" s="28">
        <f t="shared" si="1"/>
        <v>0</v>
      </c>
      <c r="K359" s="28"/>
      <c r="L359" s="28"/>
    </row>
    <row r="360" spans="1:12" ht="25.5">
      <c r="A360" s="28"/>
      <c r="B360" s="28"/>
      <c r="C360" s="28"/>
      <c r="D360" s="28"/>
      <c r="E360" s="28"/>
      <c r="F360" s="28">
        <f>IFERROR(VLOOKUP(D360,'KHO TNJ'!$C$6:$E$100000,3,FALSE),0)+IF(I360="",0,I360)</f>
        <v>0</v>
      </c>
      <c r="G360" s="28"/>
      <c r="H360" s="28" t="str">
        <f t="shared" si="0"/>
        <v/>
      </c>
      <c r="I360" s="28"/>
      <c r="J360" s="28">
        <f t="shared" si="1"/>
        <v>0</v>
      </c>
      <c r="K360" s="28"/>
      <c r="L360" s="28"/>
    </row>
    <row r="361" spans="1:12" ht="25.5">
      <c r="A361" s="28"/>
      <c r="B361" s="28"/>
      <c r="C361" s="28"/>
      <c r="D361" s="28"/>
      <c r="E361" s="28"/>
      <c r="F361" s="28">
        <f>IFERROR(VLOOKUP(D361,'KHO TNJ'!$C$6:$E$100000,3,FALSE),0)+IF(I361="",0,I361)</f>
        <v>0</v>
      </c>
      <c r="G361" s="28"/>
      <c r="H361" s="28" t="str">
        <f t="shared" si="0"/>
        <v/>
      </c>
      <c r="I361" s="28"/>
      <c r="J361" s="28">
        <f t="shared" si="1"/>
        <v>0</v>
      </c>
      <c r="K361" s="28"/>
      <c r="L361" s="28"/>
    </row>
    <row r="362" spans="1:12" ht="25.5">
      <c r="A362" s="28"/>
      <c r="B362" s="28"/>
      <c r="C362" s="28"/>
      <c r="D362" s="28"/>
      <c r="E362" s="28"/>
      <c r="F362" s="28">
        <f>IFERROR(VLOOKUP(D362,'KHO TNJ'!$C$6:$E$100000,3,FALSE),0)+IF(I362="",0,I362)</f>
        <v>0</v>
      </c>
      <c r="G362" s="28"/>
      <c r="H362" s="28" t="str">
        <f t="shared" si="0"/>
        <v/>
      </c>
      <c r="I362" s="28"/>
      <c r="J362" s="28">
        <f t="shared" si="1"/>
        <v>0</v>
      </c>
      <c r="K362" s="28"/>
      <c r="L362" s="28"/>
    </row>
    <row r="363" spans="1:12" ht="25.5">
      <c r="A363" s="28"/>
      <c r="B363" s="28"/>
      <c r="C363" s="28"/>
      <c r="D363" s="28"/>
      <c r="E363" s="28"/>
      <c r="F363" s="28">
        <f>IFERROR(VLOOKUP(D363,'KHO TNJ'!$C$6:$E$100000,3,FALSE),0)+IF(I363="",0,I363)</f>
        <v>0</v>
      </c>
      <c r="G363" s="28"/>
      <c r="H363" s="28" t="str">
        <f t="shared" si="0"/>
        <v/>
      </c>
      <c r="I363" s="28"/>
      <c r="J363" s="28">
        <f t="shared" si="1"/>
        <v>0</v>
      </c>
      <c r="K363" s="28"/>
      <c r="L363" s="28"/>
    </row>
    <row r="364" spans="1:12" ht="25.5">
      <c r="A364" s="28"/>
      <c r="B364" s="28"/>
      <c r="C364" s="28"/>
      <c r="D364" s="28"/>
      <c r="E364" s="28"/>
      <c r="F364" s="28">
        <f>IFERROR(VLOOKUP(D364,'KHO TNJ'!$C$6:$E$100000,3,FALSE),0)+IF(I364="",0,I364)</f>
        <v>0</v>
      </c>
      <c r="G364" s="28"/>
      <c r="H364" s="28" t="str">
        <f t="shared" si="0"/>
        <v/>
      </c>
      <c r="I364" s="28"/>
      <c r="J364" s="28">
        <f t="shared" si="1"/>
        <v>0</v>
      </c>
      <c r="K364" s="28"/>
      <c r="L364" s="28"/>
    </row>
    <row r="365" spans="1:12" ht="25.5">
      <c r="A365" s="28"/>
      <c r="B365" s="28"/>
      <c r="C365" s="28"/>
      <c r="D365" s="28"/>
      <c r="E365" s="28"/>
      <c r="F365" s="28">
        <f>IFERROR(VLOOKUP(D365,'KHO TNJ'!$C$6:$E$100000,3,FALSE),0)+IF(I365="",0,I365)</f>
        <v>0</v>
      </c>
      <c r="G365" s="28"/>
      <c r="H365" s="28" t="str">
        <f t="shared" si="0"/>
        <v/>
      </c>
      <c r="I365" s="28"/>
      <c r="J365" s="28">
        <f t="shared" si="1"/>
        <v>0</v>
      </c>
      <c r="K365" s="28"/>
      <c r="L365" s="28"/>
    </row>
    <row r="366" spans="1:12" ht="25.5">
      <c r="A366" s="28"/>
      <c r="B366" s="28"/>
      <c r="C366" s="28"/>
      <c r="D366" s="28"/>
      <c r="E366" s="28"/>
      <c r="F366" s="28">
        <f>IFERROR(VLOOKUP(D366,'KHO TNJ'!$C$6:$E$100000,3,FALSE),0)+IF(I366="",0,I366)</f>
        <v>0</v>
      </c>
      <c r="G366" s="28"/>
      <c r="H366" s="28" t="str">
        <f t="shared" si="0"/>
        <v/>
      </c>
      <c r="I366" s="28"/>
      <c r="J366" s="28">
        <f t="shared" si="1"/>
        <v>0</v>
      </c>
      <c r="K366" s="28"/>
      <c r="L366" s="28"/>
    </row>
    <row r="367" spans="1:12" ht="25.5">
      <c r="A367" s="28"/>
      <c r="B367" s="28"/>
      <c r="C367" s="28"/>
      <c r="D367" s="28"/>
      <c r="E367" s="28"/>
      <c r="F367" s="28">
        <f>IFERROR(VLOOKUP(D367,'KHO TNJ'!$C$6:$E$100000,3,FALSE),0)+IF(I367="",0,I367)</f>
        <v>0</v>
      </c>
      <c r="G367" s="28"/>
      <c r="H367" s="28" t="str">
        <f t="shared" si="0"/>
        <v/>
      </c>
      <c r="I367" s="28"/>
      <c r="J367" s="28">
        <f t="shared" si="1"/>
        <v>0</v>
      </c>
      <c r="K367" s="28"/>
      <c r="L367" s="28"/>
    </row>
    <row r="368" spans="1:12" ht="25.5">
      <c r="A368" s="28"/>
      <c r="B368" s="28"/>
      <c r="C368" s="28"/>
      <c r="D368" s="28"/>
      <c r="E368" s="28"/>
      <c r="F368" s="28">
        <f>IFERROR(VLOOKUP(D368,'KHO TNJ'!$C$6:$E$100000,3,FALSE),0)+IF(I368="",0,I368)</f>
        <v>0</v>
      </c>
      <c r="G368" s="28"/>
      <c r="H368" s="28" t="str">
        <f t="shared" si="0"/>
        <v/>
      </c>
      <c r="I368" s="28"/>
      <c r="J368" s="28">
        <f t="shared" si="1"/>
        <v>0</v>
      </c>
      <c r="K368" s="28"/>
      <c r="L368" s="28"/>
    </row>
    <row r="369" spans="1:12" ht="25.5">
      <c r="A369" s="28"/>
      <c r="B369" s="28"/>
      <c r="C369" s="28"/>
      <c r="D369" s="28"/>
      <c r="E369" s="28"/>
      <c r="F369" s="28">
        <f>IFERROR(VLOOKUP(D369,'KHO TNJ'!$C$6:$E$100000,3,FALSE),0)+IF(I369="",0,I369)</f>
        <v>0</v>
      </c>
      <c r="G369" s="28"/>
      <c r="H369" s="28" t="str">
        <f t="shared" si="0"/>
        <v/>
      </c>
      <c r="I369" s="28"/>
      <c r="J369" s="28">
        <f t="shared" si="1"/>
        <v>0</v>
      </c>
      <c r="K369" s="28"/>
      <c r="L369" s="28"/>
    </row>
    <row r="370" spans="1:12" ht="25.5">
      <c r="A370" s="28"/>
      <c r="B370" s="28"/>
      <c r="C370" s="28"/>
      <c r="D370" s="28"/>
      <c r="E370" s="28"/>
      <c r="F370" s="28">
        <f>IFERROR(VLOOKUP(D370,'KHO TNJ'!$C$6:$E$100000,3,FALSE),0)+IF(I370="",0,I370)</f>
        <v>0</v>
      </c>
      <c r="G370" s="28"/>
      <c r="H370" s="28" t="str">
        <f t="shared" si="0"/>
        <v/>
      </c>
      <c r="I370" s="28"/>
      <c r="J370" s="28">
        <f t="shared" si="1"/>
        <v>0</v>
      </c>
      <c r="K370" s="28"/>
      <c r="L370" s="28"/>
    </row>
    <row r="371" spans="1:12" ht="25.5">
      <c r="A371" s="28"/>
      <c r="B371" s="28"/>
      <c r="C371" s="28"/>
      <c r="D371" s="28"/>
      <c r="E371" s="28"/>
      <c r="F371" s="28">
        <f>IFERROR(VLOOKUP(D371,'KHO TNJ'!$C$6:$E$100000,3,FALSE),0)+IF(I371="",0,I371)</f>
        <v>0</v>
      </c>
      <c r="G371" s="28"/>
      <c r="H371" s="28" t="str">
        <f t="shared" si="0"/>
        <v/>
      </c>
      <c r="I371" s="28"/>
      <c r="J371" s="28">
        <f t="shared" si="1"/>
        <v>0</v>
      </c>
      <c r="K371" s="28"/>
      <c r="L371" s="28"/>
    </row>
    <row r="372" spans="1:12" ht="25.5">
      <c r="A372" s="28"/>
      <c r="B372" s="28"/>
      <c r="C372" s="28"/>
      <c r="D372" s="28"/>
      <c r="E372" s="28"/>
      <c r="F372" s="28">
        <f>IFERROR(VLOOKUP(D372,'KHO TNJ'!$C$6:$E$100000,3,FALSE),0)+IF(I372="",0,I372)</f>
        <v>0</v>
      </c>
      <c r="G372" s="28"/>
      <c r="H372" s="28" t="str">
        <f t="shared" si="0"/>
        <v/>
      </c>
      <c r="I372" s="28"/>
      <c r="J372" s="28">
        <f t="shared" si="1"/>
        <v>0</v>
      </c>
      <c r="K372" s="28"/>
      <c r="L372" s="28"/>
    </row>
    <row r="373" spans="1:12" ht="25.5">
      <c r="A373" s="28"/>
      <c r="B373" s="28"/>
      <c r="C373" s="28"/>
      <c r="D373" s="28"/>
      <c r="E373" s="28"/>
      <c r="F373" s="28">
        <f>IFERROR(VLOOKUP(D373,'KHO TNJ'!$C$6:$E$100000,3,FALSE),0)+IF(I373="",0,I373)</f>
        <v>0</v>
      </c>
      <c r="G373" s="28"/>
      <c r="H373" s="28" t="str">
        <f t="shared" si="0"/>
        <v/>
      </c>
      <c r="I373" s="28"/>
      <c r="J373" s="28">
        <f t="shared" si="1"/>
        <v>0</v>
      </c>
      <c r="K373" s="28"/>
      <c r="L373" s="28"/>
    </row>
    <row r="374" spans="1:12" ht="25.5">
      <c r="A374" s="28"/>
      <c r="B374" s="28"/>
      <c r="C374" s="28"/>
      <c r="D374" s="28"/>
      <c r="E374" s="28"/>
      <c r="F374" s="28">
        <f>IFERROR(VLOOKUP(D374,'KHO TNJ'!$C$6:$E$100000,3,FALSE),0)+IF(I374="",0,I374)</f>
        <v>0</v>
      </c>
      <c r="G374" s="28"/>
      <c r="H374" s="28" t="str">
        <f t="shared" si="0"/>
        <v/>
      </c>
      <c r="I374" s="28"/>
      <c r="J374" s="28">
        <f t="shared" si="1"/>
        <v>0</v>
      </c>
      <c r="K374" s="28"/>
      <c r="L374" s="28"/>
    </row>
    <row r="375" spans="1:12" ht="25.5">
      <c r="A375" s="28"/>
      <c r="B375" s="28"/>
      <c r="C375" s="28"/>
      <c r="D375" s="28"/>
      <c r="E375" s="28"/>
      <c r="F375" s="28">
        <f>IFERROR(VLOOKUP(D375,'KHO TNJ'!$C$6:$E$100000,3,FALSE),0)+IF(I375="",0,I375)</f>
        <v>0</v>
      </c>
      <c r="G375" s="28"/>
      <c r="H375" s="28" t="str">
        <f t="shared" si="0"/>
        <v/>
      </c>
      <c r="I375" s="28"/>
      <c r="J375" s="28">
        <f t="shared" si="1"/>
        <v>0</v>
      </c>
      <c r="K375" s="28"/>
      <c r="L375" s="28"/>
    </row>
    <row r="376" spans="1:12" ht="25.5">
      <c r="A376" s="28"/>
      <c r="B376" s="28"/>
      <c r="C376" s="28"/>
      <c r="D376" s="28"/>
      <c r="E376" s="28"/>
      <c r="F376" s="28">
        <f>IFERROR(VLOOKUP(D376,'KHO TNJ'!$C$6:$E$100000,3,FALSE),0)+IF(I376="",0,I376)</f>
        <v>0</v>
      </c>
      <c r="G376" s="28"/>
      <c r="H376" s="28" t="str">
        <f t="shared" si="0"/>
        <v/>
      </c>
      <c r="I376" s="28"/>
      <c r="J376" s="28">
        <f t="shared" si="1"/>
        <v>0</v>
      </c>
      <c r="K376" s="28"/>
      <c r="L376" s="28"/>
    </row>
    <row r="377" spans="1:12" ht="25.5">
      <c r="A377" s="28"/>
      <c r="B377" s="28"/>
      <c r="C377" s="28"/>
      <c r="D377" s="28"/>
      <c r="E377" s="28"/>
      <c r="F377" s="28">
        <f>IFERROR(VLOOKUP(D377,'KHO TNJ'!$C$6:$E$100000,3,FALSE),0)+IF(I377="",0,I377)</f>
        <v>0</v>
      </c>
      <c r="G377" s="28"/>
      <c r="H377" s="28" t="str">
        <f t="shared" si="0"/>
        <v/>
      </c>
      <c r="I377" s="28"/>
      <c r="J377" s="28">
        <f t="shared" si="1"/>
        <v>0</v>
      </c>
      <c r="K377" s="28"/>
      <c r="L377" s="28"/>
    </row>
    <row r="378" spans="1:12" ht="25.5">
      <c r="A378" s="28"/>
      <c r="B378" s="28"/>
      <c r="C378" s="28"/>
      <c r="D378" s="28"/>
      <c r="E378" s="28"/>
      <c r="F378" s="28">
        <f>IFERROR(VLOOKUP(D378,'KHO TNJ'!$C$6:$E$100000,3,FALSE),0)+IF(I378="",0,I378)</f>
        <v>0</v>
      </c>
      <c r="G378" s="28"/>
      <c r="H378" s="28" t="str">
        <f t="shared" si="0"/>
        <v/>
      </c>
      <c r="I378" s="28"/>
      <c r="J378" s="28">
        <f t="shared" si="1"/>
        <v>0</v>
      </c>
      <c r="K378" s="28"/>
      <c r="L378" s="28"/>
    </row>
    <row r="379" spans="1:12" ht="25.5">
      <c r="A379" s="28"/>
      <c r="B379" s="28"/>
      <c r="C379" s="28"/>
      <c r="D379" s="28"/>
      <c r="E379" s="28"/>
      <c r="F379" s="28">
        <f>IFERROR(VLOOKUP(D379,'KHO TNJ'!$C$6:$E$100000,3,FALSE),0)+IF(I379="",0,I379)</f>
        <v>0</v>
      </c>
      <c r="G379" s="28"/>
      <c r="H379" s="28" t="str">
        <f t="shared" si="0"/>
        <v/>
      </c>
      <c r="I379" s="28"/>
      <c r="J379" s="28">
        <f t="shared" si="1"/>
        <v>0</v>
      </c>
      <c r="K379" s="28"/>
      <c r="L379" s="28"/>
    </row>
    <row r="380" spans="1:12" ht="25.5">
      <c r="A380" s="28"/>
      <c r="B380" s="28"/>
      <c r="C380" s="28"/>
      <c r="D380" s="28"/>
      <c r="E380" s="28"/>
      <c r="F380" s="28">
        <f>IFERROR(VLOOKUP(D380,'KHO TNJ'!$C$6:$E$100000,3,FALSE),0)+IF(I380="",0,I380)</f>
        <v>0</v>
      </c>
      <c r="G380" s="28"/>
      <c r="H380" s="28" t="str">
        <f t="shared" si="0"/>
        <v/>
      </c>
      <c r="I380" s="28"/>
      <c r="J380" s="28">
        <f t="shared" si="1"/>
        <v>0</v>
      </c>
      <c r="K380" s="28"/>
      <c r="L380" s="28"/>
    </row>
    <row r="381" spans="1:12" ht="25.5">
      <c r="A381" s="28"/>
      <c r="B381" s="28"/>
      <c r="C381" s="28"/>
      <c r="D381" s="28"/>
      <c r="E381" s="28"/>
      <c r="F381" s="28">
        <f>IFERROR(VLOOKUP(D381,'KHO TNJ'!$C$6:$E$100000,3,FALSE),0)+IF(I381="",0,I381)</f>
        <v>0</v>
      </c>
      <c r="G381" s="28"/>
      <c r="H381" s="28" t="str">
        <f t="shared" si="0"/>
        <v/>
      </c>
      <c r="I381" s="28"/>
      <c r="J381" s="28">
        <f t="shared" si="1"/>
        <v>0</v>
      </c>
      <c r="K381" s="28"/>
      <c r="L381" s="28"/>
    </row>
    <row r="382" spans="1:12" ht="25.5">
      <c r="A382" s="28"/>
      <c r="B382" s="28"/>
      <c r="C382" s="28"/>
      <c r="D382" s="28"/>
      <c r="E382" s="28"/>
      <c r="F382" s="28">
        <f>IFERROR(VLOOKUP(D382,'KHO TNJ'!$C$6:$E$100000,3,FALSE),0)+IF(I382="",0,I382)</f>
        <v>0</v>
      </c>
      <c r="G382" s="28"/>
      <c r="H382" s="28" t="str">
        <f t="shared" si="0"/>
        <v/>
      </c>
      <c r="I382" s="28"/>
      <c r="J382" s="28">
        <f t="shared" si="1"/>
        <v>0</v>
      </c>
      <c r="K382" s="28"/>
      <c r="L382" s="28"/>
    </row>
    <row r="383" spans="1:12" ht="25.5">
      <c r="A383" s="28"/>
      <c r="B383" s="28"/>
      <c r="C383" s="28"/>
      <c r="D383" s="28"/>
      <c r="E383" s="28"/>
      <c r="F383" s="28">
        <f>IFERROR(VLOOKUP(D383,'KHO TNJ'!$C$6:$E$100000,3,FALSE),0)+IF(I383="",0,I383)</f>
        <v>0</v>
      </c>
      <c r="G383" s="28"/>
      <c r="H383" s="28" t="str">
        <f t="shared" si="0"/>
        <v/>
      </c>
      <c r="I383" s="28"/>
      <c r="J383" s="28">
        <f t="shared" si="1"/>
        <v>0</v>
      </c>
      <c r="K383" s="28"/>
      <c r="L383" s="28"/>
    </row>
    <row r="384" spans="1:12" ht="25.5">
      <c r="A384" s="28"/>
      <c r="B384" s="28"/>
      <c r="C384" s="28"/>
      <c r="D384" s="28"/>
      <c r="E384" s="28"/>
      <c r="F384" s="28">
        <f>IFERROR(VLOOKUP(D384,'KHO TNJ'!$C$6:$E$100000,3,FALSE),0)+IF(I384="",0,I384)</f>
        <v>0</v>
      </c>
      <c r="G384" s="28"/>
      <c r="H384" s="28" t="str">
        <f t="shared" si="0"/>
        <v/>
      </c>
      <c r="I384" s="28"/>
      <c r="J384" s="28">
        <f t="shared" si="1"/>
        <v>0</v>
      </c>
      <c r="K384" s="28"/>
      <c r="L384" s="28"/>
    </row>
    <row r="385" spans="1:12" ht="25.5">
      <c r="A385" s="28"/>
      <c r="B385" s="28"/>
      <c r="C385" s="28"/>
      <c r="D385" s="28"/>
      <c r="E385" s="28"/>
      <c r="F385" s="28">
        <f>IFERROR(VLOOKUP(D385,'KHO TNJ'!$C$6:$E$100000,3,FALSE),0)+IF(I385="",0,I385)</f>
        <v>0</v>
      </c>
      <c r="G385" s="28"/>
      <c r="H385" s="28" t="str">
        <f t="shared" si="0"/>
        <v/>
      </c>
      <c r="I385" s="28"/>
      <c r="J385" s="28">
        <f t="shared" si="1"/>
        <v>0</v>
      </c>
      <c r="K385" s="28"/>
      <c r="L385" s="28"/>
    </row>
    <row r="386" spans="1:12" ht="25.5">
      <c r="A386" s="28"/>
      <c r="B386" s="28"/>
      <c r="C386" s="28"/>
      <c r="D386" s="28"/>
      <c r="E386" s="28"/>
      <c r="F386" s="28">
        <f>IFERROR(VLOOKUP(D386,'KHO TNJ'!$C$6:$E$100000,3,FALSE),0)+IF(I386="",0,I386)</f>
        <v>0</v>
      </c>
      <c r="G386" s="28"/>
      <c r="H386" s="28" t="str">
        <f t="shared" si="0"/>
        <v/>
      </c>
      <c r="I386" s="28"/>
      <c r="J386" s="28">
        <f t="shared" si="1"/>
        <v>0</v>
      </c>
      <c r="K386" s="28"/>
      <c r="L386" s="28"/>
    </row>
    <row r="387" spans="1:12" ht="25.5">
      <c r="A387" s="28"/>
      <c r="B387" s="28"/>
      <c r="C387" s="28"/>
      <c r="D387" s="28"/>
      <c r="E387" s="28"/>
      <c r="F387" s="28">
        <f>IFERROR(VLOOKUP(D387,'KHO TNJ'!$C$6:$E$100000,3,FALSE),0)+IF(I387="",0,I387)</f>
        <v>0</v>
      </c>
      <c r="G387" s="28"/>
      <c r="H387" s="28" t="str">
        <f t="shared" si="0"/>
        <v/>
      </c>
      <c r="I387" s="28"/>
      <c r="J387" s="28">
        <f t="shared" si="1"/>
        <v>0</v>
      </c>
      <c r="K387" s="28"/>
      <c r="L387" s="28"/>
    </row>
    <row r="388" spans="1:12" ht="25.5">
      <c r="A388" s="28"/>
      <c r="B388" s="28"/>
      <c r="C388" s="28"/>
      <c r="D388" s="28"/>
      <c r="E388" s="28"/>
      <c r="F388" s="28">
        <f>IFERROR(VLOOKUP(D388,'KHO TNJ'!$C$6:$E$100000,3,FALSE),0)+IF(I388="",0,I388)</f>
        <v>0</v>
      </c>
      <c r="G388" s="28"/>
      <c r="H388" s="28" t="str">
        <f t="shared" si="0"/>
        <v/>
      </c>
      <c r="I388" s="28"/>
      <c r="J388" s="28">
        <f t="shared" si="1"/>
        <v>0</v>
      </c>
      <c r="K388" s="28"/>
      <c r="L388" s="28"/>
    </row>
    <row r="389" spans="1:12" ht="25.5">
      <c r="A389" s="28"/>
      <c r="B389" s="28"/>
      <c r="C389" s="28"/>
      <c r="D389" s="28"/>
      <c r="E389" s="28"/>
      <c r="F389" s="28">
        <f>IFERROR(VLOOKUP(D389,'KHO TNJ'!$C$6:$E$100000,3,FALSE),0)+IF(I389="",0,I389)</f>
        <v>0</v>
      </c>
      <c r="G389" s="28"/>
      <c r="H389" s="28" t="str">
        <f t="shared" si="0"/>
        <v/>
      </c>
      <c r="I389" s="28"/>
      <c r="J389" s="28">
        <f t="shared" si="1"/>
        <v>0</v>
      </c>
      <c r="K389" s="28"/>
      <c r="L389" s="28"/>
    </row>
    <row r="390" spans="1:12" ht="25.5">
      <c r="A390" s="28"/>
      <c r="B390" s="28"/>
      <c r="C390" s="28"/>
      <c r="D390" s="28"/>
      <c r="E390" s="28"/>
      <c r="F390" s="28">
        <f>IFERROR(VLOOKUP(D390,'KHO TNJ'!$C$6:$E$100000,3,FALSE),0)+IF(I390="",0,I390)</f>
        <v>0</v>
      </c>
      <c r="G390" s="28"/>
      <c r="H390" s="28" t="str">
        <f t="shared" si="0"/>
        <v/>
      </c>
      <c r="I390" s="28"/>
      <c r="J390" s="28">
        <f t="shared" si="1"/>
        <v>0</v>
      </c>
      <c r="K390" s="28"/>
      <c r="L390" s="28"/>
    </row>
    <row r="391" spans="1:12" ht="25.5">
      <c r="A391" s="28"/>
      <c r="B391" s="28"/>
      <c r="C391" s="28"/>
      <c r="D391" s="28"/>
      <c r="E391" s="28"/>
      <c r="F391" s="28">
        <f>IFERROR(VLOOKUP(D391,'KHO TNJ'!$C$6:$E$100000,3,FALSE),0)+IF(I391="",0,I391)</f>
        <v>0</v>
      </c>
      <c r="G391" s="28"/>
      <c r="H391" s="28" t="str">
        <f t="shared" si="0"/>
        <v/>
      </c>
      <c r="I391" s="28"/>
      <c r="J391" s="28">
        <f t="shared" si="1"/>
        <v>0</v>
      </c>
      <c r="K391" s="28"/>
      <c r="L391" s="28"/>
    </row>
    <row r="392" spans="1:12" ht="25.5">
      <c r="A392" s="28"/>
      <c r="B392" s="28"/>
      <c r="C392" s="28"/>
      <c r="D392" s="28"/>
      <c r="E392" s="28"/>
      <c r="F392" s="28">
        <f>IFERROR(VLOOKUP(D392,'KHO TNJ'!$C$6:$E$100000,3,FALSE),0)+IF(I392="",0,I392)</f>
        <v>0</v>
      </c>
      <c r="G392" s="28"/>
      <c r="H392" s="28" t="str">
        <f t="shared" si="0"/>
        <v/>
      </c>
      <c r="I392" s="28"/>
      <c r="J392" s="28">
        <f t="shared" si="1"/>
        <v>0</v>
      </c>
      <c r="K392" s="28"/>
      <c r="L392" s="28"/>
    </row>
    <row r="393" spans="1:12" ht="25.5">
      <c r="A393" s="28"/>
      <c r="B393" s="28"/>
      <c r="C393" s="28"/>
      <c r="D393" s="28"/>
      <c r="E393" s="28"/>
      <c r="F393" s="28">
        <f>IFERROR(VLOOKUP(D393,'KHO TNJ'!$C$6:$E$100000,3,FALSE),0)+IF(I393="",0,I393)</f>
        <v>0</v>
      </c>
      <c r="G393" s="28"/>
      <c r="H393" s="28" t="str">
        <f t="shared" si="0"/>
        <v/>
      </c>
      <c r="I393" s="28"/>
      <c r="J393" s="28">
        <f t="shared" si="1"/>
        <v>0</v>
      </c>
      <c r="K393" s="28"/>
      <c r="L393" s="28"/>
    </row>
    <row r="394" spans="1:12" ht="25.5">
      <c r="A394" s="28"/>
      <c r="B394" s="28"/>
      <c r="C394" s="28"/>
      <c r="D394" s="28"/>
      <c r="E394" s="28"/>
      <c r="F394" s="28">
        <f>IFERROR(VLOOKUP(D394,'KHO TNJ'!$C$6:$E$100000,3,FALSE),0)+IF(I394="",0,I394)</f>
        <v>0</v>
      </c>
      <c r="G394" s="28"/>
      <c r="H394" s="28" t="str">
        <f t="shared" si="0"/>
        <v/>
      </c>
      <c r="I394" s="28"/>
      <c r="J394" s="28">
        <f t="shared" si="1"/>
        <v>0</v>
      </c>
      <c r="K394" s="28"/>
      <c r="L394" s="28"/>
    </row>
    <row r="395" spans="1:12" ht="25.5">
      <c r="A395" s="28"/>
      <c r="B395" s="28"/>
      <c r="C395" s="28"/>
      <c r="D395" s="28"/>
      <c r="E395" s="28"/>
      <c r="F395" s="28">
        <f>IFERROR(VLOOKUP(D395,'KHO TNJ'!$C$6:$E$100000,3,FALSE),0)+IF(I395="",0,I395)</f>
        <v>0</v>
      </c>
      <c r="G395" s="28"/>
      <c r="H395" s="28" t="str">
        <f t="shared" si="0"/>
        <v/>
      </c>
      <c r="I395" s="28"/>
      <c r="J395" s="28">
        <f t="shared" si="1"/>
        <v>0</v>
      </c>
      <c r="K395" s="28"/>
      <c r="L395" s="28"/>
    </row>
    <row r="396" spans="1:12" ht="25.5">
      <c r="A396" s="28"/>
      <c r="B396" s="28"/>
      <c r="C396" s="28"/>
      <c r="D396" s="28"/>
      <c r="E396" s="28"/>
      <c r="F396" s="28">
        <f>IFERROR(VLOOKUP(D396,'KHO TNJ'!$C$6:$E$100000,3,FALSE),0)+IF(I396="",0,I396)</f>
        <v>0</v>
      </c>
      <c r="G396" s="28"/>
      <c r="H396" s="28" t="str">
        <f t="shared" si="0"/>
        <v/>
      </c>
      <c r="I396" s="28"/>
      <c r="J396" s="28">
        <f t="shared" si="1"/>
        <v>0</v>
      </c>
      <c r="K396" s="28"/>
      <c r="L396" s="28"/>
    </row>
    <row r="397" spans="1:12" ht="25.5">
      <c r="A397" s="28"/>
      <c r="B397" s="28"/>
      <c r="C397" s="28"/>
      <c r="D397" s="28"/>
      <c r="E397" s="28"/>
      <c r="F397" s="28">
        <f>IFERROR(VLOOKUP(D397,'KHO TNJ'!$C$6:$E$100000,3,FALSE),0)+IF(I397="",0,I397)</f>
        <v>0</v>
      </c>
      <c r="G397" s="28"/>
      <c r="H397" s="28" t="str">
        <f t="shared" si="0"/>
        <v/>
      </c>
      <c r="I397" s="28"/>
      <c r="J397" s="28">
        <f t="shared" si="1"/>
        <v>0</v>
      </c>
      <c r="K397" s="28"/>
      <c r="L397" s="28"/>
    </row>
    <row r="398" spans="1:12" ht="25.5">
      <c r="A398" s="28"/>
      <c r="B398" s="28"/>
      <c r="C398" s="28"/>
      <c r="D398" s="28"/>
      <c r="E398" s="28"/>
      <c r="F398" s="28">
        <f>IFERROR(VLOOKUP(D398,'KHO TNJ'!$C$6:$E$100000,3,FALSE),0)+IF(I398="",0,I398)</f>
        <v>0</v>
      </c>
      <c r="G398" s="28"/>
      <c r="H398" s="28" t="str">
        <f t="shared" si="0"/>
        <v/>
      </c>
      <c r="I398" s="28"/>
      <c r="J398" s="28">
        <f t="shared" si="1"/>
        <v>0</v>
      </c>
      <c r="K398" s="28"/>
      <c r="L398" s="28"/>
    </row>
    <row r="399" spans="1:12" ht="25.5">
      <c r="A399" s="28"/>
      <c r="B399" s="28"/>
      <c r="C399" s="28"/>
      <c r="D399" s="28"/>
      <c r="E399" s="28"/>
      <c r="F399" s="28">
        <f>IFERROR(VLOOKUP(D399,'KHO TNJ'!$C$6:$E$100000,3,FALSE),0)+IF(I399="",0,I399)</f>
        <v>0</v>
      </c>
      <c r="G399" s="28"/>
      <c r="H399" s="28" t="str">
        <f t="shared" si="0"/>
        <v/>
      </c>
      <c r="I399" s="28"/>
      <c r="J399" s="28">
        <f t="shared" si="1"/>
        <v>0</v>
      </c>
      <c r="K399" s="28"/>
      <c r="L399" s="28"/>
    </row>
    <row r="400" spans="1:12" ht="25.5">
      <c r="A400" s="28"/>
      <c r="B400" s="28"/>
      <c r="C400" s="28"/>
      <c r="D400" s="28"/>
      <c r="E400" s="28"/>
      <c r="F400" s="28">
        <f>IFERROR(VLOOKUP(D400,'KHO TNJ'!$C$6:$E$100000,3,FALSE),0)+IF(I400="",0,I400)</f>
        <v>0</v>
      </c>
      <c r="G400" s="28"/>
      <c r="H400" s="28" t="str">
        <f t="shared" si="0"/>
        <v/>
      </c>
      <c r="I400" s="28"/>
      <c r="J400" s="28">
        <f t="shared" si="1"/>
        <v>0</v>
      </c>
      <c r="K400" s="28"/>
      <c r="L400" s="28"/>
    </row>
    <row r="401" spans="1:12" ht="25.5">
      <c r="A401" s="28"/>
      <c r="B401" s="28"/>
      <c r="C401" s="28"/>
      <c r="D401" s="28"/>
      <c r="E401" s="28"/>
      <c r="F401" s="28">
        <f>IFERROR(VLOOKUP(D401,'KHO TNJ'!$C$6:$E$100000,3,FALSE),0)+IF(I401="",0,I401)</f>
        <v>0</v>
      </c>
      <c r="G401" s="28"/>
      <c r="H401" s="28" t="str">
        <f t="shared" si="0"/>
        <v/>
      </c>
      <c r="I401" s="28"/>
      <c r="J401" s="28">
        <f t="shared" si="1"/>
        <v>0</v>
      </c>
      <c r="K401" s="28"/>
      <c r="L401" s="28"/>
    </row>
    <row r="402" spans="1:12" ht="25.5">
      <c r="A402" s="28"/>
      <c r="B402" s="28"/>
      <c r="C402" s="28"/>
      <c r="D402" s="28"/>
      <c r="E402" s="28"/>
      <c r="F402" s="28">
        <f>IFERROR(VLOOKUP(D402,'KHO TNJ'!$C$6:$E$100000,3,FALSE),0)+IF(I402="",0,I402)</f>
        <v>0</v>
      </c>
      <c r="G402" s="28"/>
      <c r="H402" s="28" t="str">
        <f t="shared" si="0"/>
        <v/>
      </c>
      <c r="I402" s="28"/>
      <c r="J402" s="28">
        <f t="shared" si="1"/>
        <v>0</v>
      </c>
      <c r="K402" s="28"/>
      <c r="L402" s="28"/>
    </row>
    <row r="403" spans="1:12" ht="25.5">
      <c r="A403" s="28"/>
      <c r="B403" s="28"/>
      <c r="C403" s="28"/>
      <c r="D403" s="28"/>
      <c r="E403" s="28"/>
      <c r="F403" s="28">
        <f>IFERROR(VLOOKUP(D403,'KHO TNJ'!$C$6:$E$100000,3,FALSE),0)+IF(I403="",0,I403)</f>
        <v>0</v>
      </c>
      <c r="G403" s="28"/>
      <c r="H403" s="28" t="str">
        <f t="shared" si="0"/>
        <v/>
      </c>
      <c r="I403" s="28"/>
      <c r="J403" s="28">
        <f t="shared" si="1"/>
        <v>0</v>
      </c>
      <c r="K403" s="28"/>
      <c r="L403" s="28"/>
    </row>
    <row r="404" spans="1:12" ht="25.5">
      <c r="A404" s="28"/>
      <c r="B404" s="28"/>
      <c r="C404" s="28"/>
      <c r="D404" s="28"/>
      <c r="E404" s="28"/>
      <c r="F404" s="28">
        <f>IFERROR(VLOOKUP(D404,'KHO TNJ'!$C$6:$E$100000,3,FALSE),0)+IF(I404="",0,I404)</f>
        <v>0</v>
      </c>
      <c r="G404" s="28"/>
      <c r="H404" s="28" t="str">
        <f t="shared" si="0"/>
        <v/>
      </c>
      <c r="I404" s="28"/>
      <c r="J404" s="28">
        <f t="shared" si="1"/>
        <v>0</v>
      </c>
      <c r="K404" s="28"/>
      <c r="L404" s="28"/>
    </row>
    <row r="405" spans="1:12" ht="25.5">
      <c r="A405" s="28"/>
      <c r="B405" s="28"/>
      <c r="C405" s="28"/>
      <c r="D405" s="28"/>
      <c r="E405" s="28"/>
      <c r="F405" s="28">
        <f>IFERROR(VLOOKUP(D405,'KHO TNJ'!$C$6:$E$100000,3,FALSE),0)+IF(I405="",0,I405)</f>
        <v>0</v>
      </c>
      <c r="G405" s="28"/>
      <c r="H405" s="28" t="str">
        <f t="shared" si="0"/>
        <v/>
      </c>
      <c r="I405" s="28"/>
      <c r="J405" s="28">
        <f t="shared" si="1"/>
        <v>0</v>
      </c>
      <c r="K405" s="28"/>
      <c r="L405" s="28"/>
    </row>
    <row r="406" spans="1:12" ht="25.5">
      <c r="A406" s="28"/>
      <c r="B406" s="28"/>
      <c r="C406" s="28"/>
      <c r="D406" s="28"/>
      <c r="E406" s="28"/>
      <c r="F406" s="28">
        <f>IFERROR(VLOOKUP(D406,'KHO TNJ'!$C$6:$E$100000,3,FALSE),0)+IF(I406="",0,I406)</f>
        <v>0</v>
      </c>
      <c r="G406" s="28"/>
      <c r="H406" s="28" t="str">
        <f t="shared" si="0"/>
        <v/>
      </c>
      <c r="I406" s="28"/>
      <c r="J406" s="28">
        <f t="shared" si="1"/>
        <v>0</v>
      </c>
      <c r="K406" s="28"/>
      <c r="L406" s="28"/>
    </row>
    <row r="407" spans="1:12" ht="25.5">
      <c r="A407" s="28"/>
      <c r="B407" s="28"/>
      <c r="C407" s="28"/>
      <c r="D407" s="28"/>
      <c r="E407" s="28"/>
      <c r="F407" s="28">
        <f>IFERROR(VLOOKUP(D407,'KHO TNJ'!$C$6:$E$100000,3,FALSE),0)+IF(I407="",0,I407)</f>
        <v>0</v>
      </c>
      <c r="G407" s="28"/>
      <c r="H407" s="28" t="str">
        <f t="shared" si="0"/>
        <v/>
      </c>
      <c r="I407" s="28"/>
      <c r="J407" s="28">
        <f t="shared" si="1"/>
        <v>0</v>
      </c>
      <c r="K407" s="28"/>
      <c r="L407" s="28"/>
    </row>
    <row r="408" spans="1:12" ht="25.5">
      <c r="A408" s="28"/>
      <c r="B408" s="28"/>
      <c r="C408" s="28"/>
      <c r="D408" s="28"/>
      <c r="E408" s="28"/>
      <c r="F408" s="28">
        <f>IFERROR(VLOOKUP(D408,'KHO TNJ'!$C$6:$E$100000,3,FALSE),0)+IF(I408="",0,I408)</f>
        <v>0</v>
      </c>
      <c r="G408" s="28"/>
      <c r="H408" s="28" t="str">
        <f t="shared" si="0"/>
        <v/>
      </c>
      <c r="I408" s="28"/>
      <c r="J408" s="28">
        <f t="shared" si="1"/>
        <v>0</v>
      </c>
      <c r="K408" s="28"/>
      <c r="L408" s="28"/>
    </row>
    <row r="409" spans="1:12" ht="25.5">
      <c r="A409" s="28"/>
      <c r="B409" s="28"/>
      <c r="C409" s="28"/>
      <c r="D409" s="28"/>
      <c r="E409" s="28"/>
      <c r="F409" s="28">
        <f>IFERROR(VLOOKUP(D409,'KHO TNJ'!$C$6:$E$100000,3,FALSE),0)+IF(I409="",0,I409)</f>
        <v>0</v>
      </c>
      <c r="G409" s="28"/>
      <c r="H409" s="28" t="str">
        <f t="shared" si="0"/>
        <v/>
      </c>
      <c r="I409" s="28"/>
      <c r="J409" s="28">
        <f t="shared" si="1"/>
        <v>0</v>
      </c>
      <c r="K409" s="28"/>
      <c r="L409" s="28"/>
    </row>
    <row r="410" spans="1:12" ht="25.5">
      <c r="A410" s="28"/>
      <c r="B410" s="28"/>
      <c r="C410" s="28"/>
      <c r="D410" s="28"/>
      <c r="E410" s="28"/>
      <c r="F410" s="28">
        <f>IFERROR(VLOOKUP(D410,'KHO TNJ'!$C$6:$E$100000,3,FALSE),0)+IF(I410="",0,I410)</f>
        <v>0</v>
      </c>
      <c r="G410" s="28"/>
      <c r="H410" s="28" t="str">
        <f t="shared" si="0"/>
        <v/>
      </c>
      <c r="I410" s="28"/>
      <c r="J410" s="28">
        <f t="shared" si="1"/>
        <v>0</v>
      </c>
      <c r="K410" s="28"/>
      <c r="L410" s="28"/>
    </row>
    <row r="411" spans="1:12" ht="25.5">
      <c r="A411" s="28"/>
      <c r="B411" s="28"/>
      <c r="C411" s="28"/>
      <c r="D411" s="28"/>
      <c r="E411" s="28"/>
      <c r="F411" s="28">
        <f>IFERROR(VLOOKUP(D411,'KHO TNJ'!$C$6:$E$100000,3,FALSE),0)+IF(I411="",0,I411)</f>
        <v>0</v>
      </c>
      <c r="G411" s="28"/>
      <c r="H411" s="28" t="str">
        <f t="shared" si="0"/>
        <v/>
      </c>
      <c r="I411" s="28"/>
      <c r="J411" s="28">
        <f t="shared" si="1"/>
        <v>0</v>
      </c>
      <c r="K411" s="28"/>
      <c r="L411" s="28"/>
    </row>
    <row r="412" spans="1:12" ht="25.5">
      <c r="A412" s="28"/>
      <c r="B412" s="28"/>
      <c r="C412" s="28"/>
      <c r="D412" s="28"/>
      <c r="E412" s="28"/>
      <c r="F412" s="28">
        <f>IFERROR(VLOOKUP(D412,'KHO TNJ'!$C$6:$E$100000,3,FALSE),0)+IF(I412="",0,I412)</f>
        <v>0</v>
      </c>
      <c r="G412" s="28"/>
      <c r="H412" s="28" t="str">
        <f t="shared" si="0"/>
        <v/>
      </c>
      <c r="I412" s="28"/>
      <c r="J412" s="28">
        <f t="shared" si="1"/>
        <v>0</v>
      </c>
      <c r="K412" s="28"/>
      <c r="L412" s="28"/>
    </row>
    <row r="413" spans="1:12" ht="25.5">
      <c r="A413" s="28"/>
      <c r="B413" s="28"/>
      <c r="C413" s="28"/>
      <c r="D413" s="28"/>
      <c r="E413" s="28"/>
      <c r="F413" s="28">
        <f>IFERROR(VLOOKUP(D413,'KHO TNJ'!$C$6:$E$100000,3,FALSE),0)+IF(I413="",0,I413)</f>
        <v>0</v>
      </c>
      <c r="G413" s="28"/>
      <c r="H413" s="28" t="str">
        <f t="shared" si="0"/>
        <v/>
      </c>
      <c r="I413" s="28"/>
      <c r="J413" s="28">
        <f t="shared" si="1"/>
        <v>0</v>
      </c>
      <c r="K413" s="28"/>
      <c r="L413" s="28"/>
    </row>
    <row r="414" spans="1:12" ht="25.5">
      <c r="A414" s="28"/>
      <c r="B414" s="28"/>
      <c r="C414" s="28"/>
      <c r="D414" s="28"/>
      <c r="E414" s="28"/>
      <c r="F414" s="28">
        <f>IFERROR(VLOOKUP(D414,'KHO TNJ'!$C$6:$E$100000,3,FALSE),0)+IF(I414="",0,I414)</f>
        <v>0</v>
      </c>
      <c r="G414" s="28"/>
      <c r="H414" s="28" t="str">
        <f t="shared" si="0"/>
        <v/>
      </c>
      <c r="I414" s="28"/>
      <c r="J414" s="28">
        <f t="shared" si="1"/>
        <v>0</v>
      </c>
      <c r="K414" s="28"/>
      <c r="L414" s="28"/>
    </row>
    <row r="415" spans="1:12" ht="25.5">
      <c r="A415" s="28"/>
      <c r="B415" s="28"/>
      <c r="C415" s="28"/>
      <c r="D415" s="28"/>
      <c r="E415" s="28"/>
      <c r="F415" s="28">
        <f>IFERROR(VLOOKUP(D415,'KHO TNJ'!$C$6:$E$100000,3,FALSE),0)+IF(I415="",0,I415)</f>
        <v>0</v>
      </c>
      <c r="G415" s="28"/>
      <c r="H415" s="28" t="str">
        <f t="shared" si="0"/>
        <v/>
      </c>
      <c r="I415" s="28"/>
      <c r="J415" s="28">
        <f t="shared" si="1"/>
        <v>0</v>
      </c>
      <c r="K415" s="28"/>
      <c r="L415" s="28"/>
    </row>
    <row r="416" spans="1:12" ht="25.5">
      <c r="A416" s="28"/>
      <c r="B416" s="28"/>
      <c r="C416" s="28"/>
      <c r="D416" s="28"/>
      <c r="E416" s="28"/>
      <c r="F416" s="28">
        <f>IFERROR(VLOOKUP(D416,'KHO TNJ'!$C$6:$E$100000,3,FALSE),0)+IF(I416="",0,I416)</f>
        <v>0</v>
      </c>
      <c r="G416" s="28"/>
      <c r="H416" s="28" t="str">
        <f t="shared" si="0"/>
        <v/>
      </c>
      <c r="I416" s="28"/>
      <c r="J416" s="28">
        <f t="shared" si="1"/>
        <v>0</v>
      </c>
      <c r="K416" s="28"/>
      <c r="L416" s="28"/>
    </row>
    <row r="417" spans="1:12" ht="25.5">
      <c r="A417" s="28"/>
      <c r="B417" s="28"/>
      <c r="C417" s="28"/>
      <c r="D417" s="28"/>
      <c r="E417" s="28"/>
      <c r="F417" s="28">
        <f>IFERROR(VLOOKUP(D417,'KHO TNJ'!$C$6:$E$100000,3,FALSE),0)+IF(I417="",0,I417)</f>
        <v>0</v>
      </c>
      <c r="G417" s="28"/>
      <c r="H417" s="28" t="str">
        <f t="shared" si="0"/>
        <v/>
      </c>
      <c r="I417" s="28"/>
      <c r="J417" s="28">
        <f t="shared" si="1"/>
        <v>0</v>
      </c>
      <c r="K417" s="28"/>
      <c r="L417" s="28"/>
    </row>
    <row r="418" spans="1:12" ht="25.5">
      <c r="A418" s="28"/>
      <c r="B418" s="28"/>
      <c r="C418" s="28"/>
      <c r="D418" s="28"/>
      <c r="E418" s="28"/>
      <c r="F418" s="28">
        <f>IFERROR(VLOOKUP(D418,'KHO TNJ'!$C$6:$E$100000,3,FALSE),0)+IF(I418="",0,I418)</f>
        <v>0</v>
      </c>
      <c r="G418" s="28"/>
      <c r="H418" s="28" t="str">
        <f t="shared" si="0"/>
        <v/>
      </c>
      <c r="I418" s="28"/>
      <c r="J418" s="28">
        <f t="shared" si="1"/>
        <v>0</v>
      </c>
      <c r="K418" s="28"/>
      <c r="L418" s="28"/>
    </row>
    <row r="419" spans="1:12" ht="25.5">
      <c r="A419" s="28"/>
      <c r="B419" s="28"/>
      <c r="C419" s="28"/>
      <c r="D419" s="28"/>
      <c r="E419" s="28"/>
      <c r="F419" s="28">
        <f>IFERROR(VLOOKUP(D419,'KHO TNJ'!$C$6:$E$100000,3,FALSE),0)+IF(I419="",0,I419)</f>
        <v>0</v>
      </c>
      <c r="G419" s="28"/>
      <c r="H419" s="28" t="str">
        <f t="shared" si="0"/>
        <v/>
      </c>
      <c r="I419" s="28"/>
      <c r="J419" s="28">
        <f t="shared" si="1"/>
        <v>0</v>
      </c>
      <c r="K419" s="28"/>
      <c r="L419" s="28"/>
    </row>
    <row r="420" spans="1:12" ht="25.5">
      <c r="A420" s="28"/>
      <c r="B420" s="28"/>
      <c r="C420" s="28"/>
      <c r="D420" s="28"/>
      <c r="E420" s="28"/>
      <c r="F420" s="28">
        <f>IFERROR(VLOOKUP(D420,'KHO TNJ'!$C$6:$E$100000,3,FALSE),0)+IF(I420="",0,I420)</f>
        <v>0</v>
      </c>
      <c r="G420" s="28"/>
      <c r="H420" s="28" t="str">
        <f t="shared" si="0"/>
        <v/>
      </c>
      <c r="I420" s="28"/>
      <c r="J420" s="28">
        <f t="shared" si="1"/>
        <v>0</v>
      </c>
      <c r="K420" s="28"/>
      <c r="L420" s="28"/>
    </row>
    <row r="421" spans="1:12" ht="25.5">
      <c r="A421" s="28"/>
      <c r="B421" s="28"/>
      <c r="C421" s="28"/>
      <c r="D421" s="28"/>
      <c r="E421" s="28"/>
      <c r="F421" s="28">
        <f>IFERROR(VLOOKUP(D421,'KHO TNJ'!$C$6:$E$100000,3,FALSE),0)+IF(I421="",0,I421)</f>
        <v>0</v>
      </c>
      <c r="G421" s="28"/>
      <c r="H421" s="28" t="str">
        <f t="shared" si="0"/>
        <v/>
      </c>
      <c r="I421" s="28"/>
      <c r="J421" s="28">
        <f t="shared" si="1"/>
        <v>0</v>
      </c>
      <c r="K421" s="28"/>
      <c r="L421" s="28"/>
    </row>
    <row r="422" spans="1:12" ht="25.5">
      <c r="A422" s="28"/>
      <c r="B422" s="28"/>
      <c r="C422" s="28"/>
      <c r="D422" s="28"/>
      <c r="E422" s="28"/>
      <c r="F422" s="28">
        <f>IFERROR(VLOOKUP(D422,'KHO TNJ'!$C$6:$E$100000,3,FALSE),0)+IF(I422="",0,I422)</f>
        <v>0</v>
      </c>
      <c r="G422" s="28"/>
      <c r="H422" s="28" t="str">
        <f t="shared" si="0"/>
        <v/>
      </c>
      <c r="I422" s="28"/>
      <c r="J422" s="28">
        <f t="shared" si="1"/>
        <v>0</v>
      </c>
      <c r="K422" s="28"/>
      <c r="L422" s="28"/>
    </row>
    <row r="423" spans="1:12" ht="25.5">
      <c r="A423" s="28"/>
      <c r="B423" s="28"/>
      <c r="C423" s="28"/>
      <c r="D423" s="28"/>
      <c r="E423" s="28"/>
      <c r="F423" s="28">
        <f>IFERROR(VLOOKUP(D423,'KHO TNJ'!$C$6:$E$100000,3,FALSE),0)+IF(I423="",0,I423)</f>
        <v>0</v>
      </c>
      <c r="G423" s="28"/>
      <c r="H423" s="28" t="str">
        <f t="shared" si="0"/>
        <v/>
      </c>
      <c r="I423" s="28"/>
      <c r="J423" s="28">
        <f t="shared" si="1"/>
        <v>0</v>
      </c>
      <c r="K423" s="28"/>
      <c r="L423" s="28"/>
    </row>
    <row r="424" spans="1:12" ht="25.5">
      <c r="A424" s="28"/>
      <c r="B424" s="28"/>
      <c r="C424" s="28"/>
      <c r="D424" s="28"/>
      <c r="E424" s="28"/>
      <c r="F424" s="28">
        <f>IFERROR(VLOOKUP(D424,'KHO TNJ'!$C$6:$E$100000,3,FALSE),0)+IF(I424="",0,I424)</f>
        <v>0</v>
      </c>
      <c r="G424" s="28"/>
      <c r="H424" s="28" t="str">
        <f t="shared" si="0"/>
        <v/>
      </c>
      <c r="I424" s="28"/>
      <c r="J424" s="28">
        <f t="shared" si="1"/>
        <v>0</v>
      </c>
      <c r="K424" s="28"/>
      <c r="L424" s="28"/>
    </row>
    <row r="425" spans="1:12" ht="25.5">
      <c r="A425" s="28"/>
      <c r="B425" s="28"/>
      <c r="C425" s="28"/>
      <c r="D425" s="28"/>
      <c r="E425" s="28"/>
      <c r="F425" s="28">
        <f>IFERROR(VLOOKUP(D425,'KHO TNJ'!$C$6:$E$100000,3,FALSE),0)+IF(I425="",0,I425)</f>
        <v>0</v>
      </c>
      <c r="G425" s="28"/>
      <c r="H425" s="28" t="str">
        <f t="shared" si="0"/>
        <v/>
      </c>
      <c r="I425" s="28"/>
      <c r="J425" s="28">
        <f t="shared" si="1"/>
        <v>0</v>
      </c>
      <c r="K425" s="28"/>
      <c r="L425" s="28"/>
    </row>
    <row r="426" spans="1:12" ht="25.5">
      <c r="A426" s="28"/>
      <c r="B426" s="28"/>
      <c r="C426" s="28"/>
      <c r="D426" s="28"/>
      <c r="E426" s="28"/>
      <c r="F426" s="28">
        <f>IFERROR(VLOOKUP(D426,'KHO TNJ'!$C$6:$E$100000,3,FALSE),0)+IF(I426="",0,I426)</f>
        <v>0</v>
      </c>
      <c r="G426" s="28"/>
      <c r="H426" s="28" t="str">
        <f t="shared" si="0"/>
        <v/>
      </c>
      <c r="I426" s="28"/>
      <c r="J426" s="28">
        <f t="shared" si="1"/>
        <v>0</v>
      </c>
      <c r="K426" s="28"/>
      <c r="L426" s="28"/>
    </row>
    <row r="427" spans="1:12" ht="25.5">
      <c r="A427" s="28"/>
      <c r="B427" s="28"/>
      <c r="C427" s="28"/>
      <c r="D427" s="28"/>
      <c r="E427" s="28"/>
      <c r="F427" s="28">
        <f>IFERROR(VLOOKUP(D427,'KHO TNJ'!$C$6:$E$100000,3,FALSE),0)+IF(I427="",0,I427)</f>
        <v>0</v>
      </c>
      <c r="G427" s="28"/>
      <c r="H427" s="28" t="str">
        <f t="shared" si="0"/>
        <v/>
      </c>
      <c r="I427" s="28"/>
      <c r="J427" s="28">
        <f t="shared" si="1"/>
        <v>0</v>
      </c>
      <c r="K427" s="28"/>
      <c r="L427" s="28"/>
    </row>
    <row r="428" spans="1:12" ht="25.5">
      <c r="A428" s="28"/>
      <c r="B428" s="28"/>
      <c r="C428" s="28"/>
      <c r="D428" s="28"/>
      <c r="E428" s="28"/>
      <c r="F428" s="28">
        <f>IFERROR(VLOOKUP(D428,'KHO TNJ'!$C$6:$E$100000,3,FALSE),0)+IF(I428="",0,I428)</f>
        <v>0</v>
      </c>
      <c r="G428" s="28"/>
      <c r="H428" s="28" t="str">
        <f t="shared" si="0"/>
        <v/>
      </c>
      <c r="I428" s="28"/>
      <c r="J428" s="28">
        <f t="shared" si="1"/>
        <v>0</v>
      </c>
      <c r="K428" s="28"/>
      <c r="L428" s="28"/>
    </row>
    <row r="429" spans="1:12" ht="25.5">
      <c r="A429" s="28"/>
      <c r="B429" s="28"/>
      <c r="C429" s="28"/>
      <c r="D429" s="28"/>
      <c r="E429" s="28"/>
      <c r="F429" s="28">
        <f>IFERROR(VLOOKUP(D429,'KHO TNJ'!$C$6:$E$100000,3,FALSE),0)+IF(I429="",0,I429)</f>
        <v>0</v>
      </c>
      <c r="G429" s="28"/>
      <c r="H429" s="28" t="str">
        <f t="shared" si="0"/>
        <v/>
      </c>
      <c r="I429" s="28"/>
      <c r="J429" s="28">
        <f t="shared" si="1"/>
        <v>0</v>
      </c>
      <c r="K429" s="28"/>
      <c r="L429" s="28"/>
    </row>
    <row r="430" spans="1:12" ht="25.5">
      <c r="A430" s="28"/>
      <c r="B430" s="28"/>
      <c r="C430" s="28"/>
      <c r="D430" s="28"/>
      <c r="E430" s="28"/>
      <c r="F430" s="28">
        <f>IFERROR(VLOOKUP(D430,'KHO TNJ'!$C$6:$E$100000,3,FALSE),0)+IF(I430="",0,I430)</f>
        <v>0</v>
      </c>
      <c r="G430" s="28"/>
      <c r="H430" s="28" t="str">
        <f t="shared" si="0"/>
        <v/>
      </c>
      <c r="I430" s="28"/>
      <c r="J430" s="28">
        <f t="shared" si="1"/>
        <v>0</v>
      </c>
      <c r="K430" s="28"/>
      <c r="L430" s="28"/>
    </row>
    <row r="431" spans="1:12" ht="25.5">
      <c r="A431" s="28"/>
      <c r="B431" s="28"/>
      <c r="C431" s="28"/>
      <c r="D431" s="28"/>
      <c r="E431" s="28"/>
      <c r="F431" s="28">
        <f>IFERROR(VLOOKUP(D431,'KHO TNJ'!$C$6:$E$100000,3,FALSE),0)+IF(I431="",0,I431)</f>
        <v>0</v>
      </c>
      <c r="G431" s="28"/>
      <c r="H431" s="28" t="str">
        <f t="shared" si="0"/>
        <v/>
      </c>
      <c r="I431" s="28"/>
      <c r="J431" s="28">
        <f t="shared" si="1"/>
        <v>0</v>
      </c>
      <c r="K431" s="28"/>
      <c r="L431" s="28"/>
    </row>
    <row r="432" spans="1:12" ht="25.5">
      <c r="A432" s="28"/>
      <c r="B432" s="28"/>
      <c r="C432" s="28"/>
      <c r="D432" s="28"/>
      <c r="E432" s="28"/>
      <c r="F432" s="28">
        <f>IFERROR(VLOOKUP(D432,'KHO TNJ'!$C$6:$E$100000,3,FALSE),0)+IF(I432="",0,I432)</f>
        <v>0</v>
      </c>
      <c r="G432" s="28"/>
      <c r="H432" s="28" t="str">
        <f t="shared" si="0"/>
        <v/>
      </c>
      <c r="I432" s="28"/>
      <c r="J432" s="28">
        <f t="shared" si="1"/>
        <v>0</v>
      </c>
      <c r="K432" s="28"/>
      <c r="L432" s="28"/>
    </row>
    <row r="433" spans="1:12" ht="25.5">
      <c r="A433" s="28"/>
      <c r="B433" s="28"/>
      <c r="C433" s="28"/>
      <c r="D433" s="28"/>
      <c r="E433" s="28"/>
      <c r="F433" s="28">
        <f>IFERROR(VLOOKUP(D433,'KHO TNJ'!$C$6:$E$100000,3,FALSE),0)+IF(I433="",0,I433)</f>
        <v>0</v>
      </c>
      <c r="G433" s="28"/>
      <c r="H433" s="28" t="str">
        <f t="shared" si="0"/>
        <v/>
      </c>
      <c r="I433" s="28"/>
      <c r="J433" s="28">
        <f t="shared" si="1"/>
        <v>0</v>
      </c>
      <c r="K433" s="28"/>
      <c r="L433" s="28"/>
    </row>
    <row r="434" spans="1:12" ht="25.5">
      <c r="A434" s="28"/>
      <c r="B434" s="28"/>
      <c r="C434" s="28"/>
      <c r="D434" s="28"/>
      <c r="E434" s="28"/>
      <c r="F434" s="28">
        <f>IFERROR(VLOOKUP(D434,'KHO TNJ'!$C$6:$E$100000,3,FALSE),0)+IF(I434="",0,I434)</f>
        <v>0</v>
      </c>
      <c r="G434" s="28"/>
      <c r="H434" s="28" t="str">
        <f t="shared" si="0"/>
        <v/>
      </c>
      <c r="I434" s="28"/>
      <c r="J434" s="28">
        <f t="shared" si="1"/>
        <v>0</v>
      </c>
      <c r="K434" s="28"/>
      <c r="L434" s="28"/>
    </row>
    <row r="435" spans="1:12" ht="25.5">
      <c r="A435" s="28"/>
      <c r="B435" s="28"/>
      <c r="C435" s="28"/>
      <c r="D435" s="28"/>
      <c r="E435" s="28"/>
      <c r="F435" s="28">
        <f>IFERROR(VLOOKUP(D435,'KHO TNJ'!$C$6:$E$100000,3,FALSE),0)+IF(I435="",0,I435)</f>
        <v>0</v>
      </c>
      <c r="G435" s="28"/>
      <c r="H435" s="28" t="str">
        <f t="shared" si="0"/>
        <v/>
      </c>
      <c r="I435" s="28"/>
      <c r="J435" s="28">
        <f t="shared" si="1"/>
        <v>0</v>
      </c>
      <c r="K435" s="28"/>
      <c r="L435" s="28"/>
    </row>
    <row r="436" spans="1:12" ht="25.5">
      <c r="A436" s="28"/>
      <c r="B436" s="28"/>
      <c r="C436" s="28"/>
      <c r="D436" s="28"/>
      <c r="E436" s="28"/>
      <c r="F436" s="28">
        <f>IFERROR(VLOOKUP(D436,'KHO TNJ'!$C$6:$E$100000,3,FALSE),0)+IF(I436="",0,I436)</f>
        <v>0</v>
      </c>
      <c r="G436" s="28"/>
      <c r="H436" s="28" t="str">
        <f t="shared" si="0"/>
        <v/>
      </c>
      <c r="I436" s="28"/>
      <c r="J436" s="28">
        <f t="shared" si="1"/>
        <v>0</v>
      </c>
      <c r="K436" s="28"/>
      <c r="L436" s="28"/>
    </row>
    <row r="437" spans="1:12" ht="25.5">
      <c r="A437" s="28"/>
      <c r="B437" s="28"/>
      <c r="C437" s="28"/>
      <c r="D437" s="28"/>
      <c r="E437" s="28"/>
      <c r="F437" s="28">
        <f>IFERROR(VLOOKUP(D437,'KHO TNJ'!$C$6:$E$100000,3,FALSE),0)+IF(I437="",0,I437)</f>
        <v>0</v>
      </c>
      <c r="G437" s="28"/>
      <c r="H437" s="28" t="str">
        <f t="shared" si="0"/>
        <v/>
      </c>
      <c r="I437" s="28"/>
      <c r="J437" s="28">
        <f t="shared" si="1"/>
        <v>0</v>
      </c>
      <c r="K437" s="28"/>
      <c r="L437" s="28"/>
    </row>
    <row r="438" spans="1:12" ht="25.5">
      <c r="A438" s="28"/>
      <c r="B438" s="28"/>
      <c r="C438" s="28"/>
      <c r="D438" s="28"/>
      <c r="E438" s="28"/>
      <c r="F438" s="28">
        <f>IFERROR(VLOOKUP(D438,'KHO TNJ'!$C$6:$E$100000,3,FALSE),0)+IF(I438="",0,I438)</f>
        <v>0</v>
      </c>
      <c r="G438" s="28"/>
      <c r="H438" s="28" t="str">
        <f t="shared" si="0"/>
        <v/>
      </c>
      <c r="I438" s="28"/>
      <c r="J438" s="28">
        <f t="shared" si="1"/>
        <v>0</v>
      </c>
      <c r="K438" s="28"/>
      <c r="L438" s="28"/>
    </row>
    <row r="439" spans="1:12" ht="25.5">
      <c r="A439" s="28"/>
      <c r="B439" s="28"/>
      <c r="C439" s="28"/>
      <c r="D439" s="28"/>
      <c r="E439" s="28"/>
      <c r="F439" s="28">
        <f>IFERROR(VLOOKUP(D439,'KHO TNJ'!$C$6:$E$100000,3,FALSE),0)+IF(I439="",0,I439)</f>
        <v>0</v>
      </c>
      <c r="G439" s="28"/>
      <c r="H439" s="28" t="str">
        <f t="shared" si="0"/>
        <v/>
      </c>
      <c r="I439" s="28"/>
      <c r="J439" s="28">
        <f t="shared" si="1"/>
        <v>0</v>
      </c>
      <c r="K439" s="28"/>
      <c r="L439" s="28"/>
    </row>
    <row r="440" spans="1:12" ht="25.5">
      <c r="A440" s="28"/>
      <c r="B440" s="28"/>
      <c r="C440" s="28"/>
      <c r="D440" s="28"/>
      <c r="E440" s="28"/>
      <c r="F440" s="28">
        <f>IFERROR(VLOOKUP(D440,'KHO TNJ'!$C$6:$E$100000,3,FALSE),0)+IF(I440="",0,I440)</f>
        <v>0</v>
      </c>
      <c r="G440" s="28"/>
      <c r="H440" s="28" t="str">
        <f t="shared" si="0"/>
        <v/>
      </c>
      <c r="I440" s="28"/>
      <c r="J440" s="28">
        <f t="shared" si="1"/>
        <v>0</v>
      </c>
      <c r="K440" s="28"/>
      <c r="L440" s="28"/>
    </row>
    <row r="441" spans="1:12" ht="25.5">
      <c r="A441" s="28"/>
      <c r="B441" s="28"/>
      <c r="C441" s="28"/>
      <c r="D441" s="28"/>
      <c r="E441" s="28"/>
      <c r="F441" s="28">
        <f>IFERROR(VLOOKUP(D441,'KHO TNJ'!$C$6:$E$100000,3,FALSE),0)+IF(I441="",0,I441)</f>
        <v>0</v>
      </c>
      <c r="G441" s="28"/>
      <c r="H441" s="28" t="str">
        <f t="shared" si="0"/>
        <v/>
      </c>
      <c r="I441" s="28"/>
      <c r="J441" s="28">
        <f t="shared" si="1"/>
        <v>0</v>
      </c>
      <c r="K441" s="28"/>
      <c r="L441" s="28"/>
    </row>
    <row r="442" spans="1:12" ht="25.5">
      <c r="A442" s="28"/>
      <c r="B442" s="28"/>
      <c r="C442" s="28"/>
      <c r="D442" s="28"/>
      <c r="E442" s="28"/>
      <c r="F442" s="28">
        <f>IFERROR(VLOOKUP(D442,'KHO TNJ'!$C$6:$E$100000,3,FALSE),0)+IF(I442="",0,I442)</f>
        <v>0</v>
      </c>
      <c r="G442" s="28"/>
      <c r="H442" s="28" t="str">
        <f t="shared" si="0"/>
        <v/>
      </c>
      <c r="I442" s="28"/>
      <c r="J442" s="28">
        <f t="shared" si="1"/>
        <v>0</v>
      </c>
      <c r="K442" s="28"/>
      <c r="L442" s="28"/>
    </row>
    <row r="443" spans="1:12" ht="25.5">
      <c r="A443" s="28"/>
      <c r="B443" s="28"/>
      <c r="C443" s="28"/>
      <c r="D443" s="28"/>
      <c r="E443" s="28"/>
      <c r="F443" s="28">
        <f>IFERROR(VLOOKUP(D443,'KHO TNJ'!$C$6:$E$100000,3,FALSE),0)+IF(I443="",0,I443)</f>
        <v>0</v>
      </c>
      <c r="G443" s="28"/>
      <c r="H443" s="28" t="str">
        <f t="shared" si="0"/>
        <v/>
      </c>
      <c r="I443" s="28"/>
      <c r="J443" s="28">
        <f t="shared" si="1"/>
        <v>0</v>
      </c>
      <c r="K443" s="28"/>
      <c r="L443" s="28"/>
    </row>
    <row r="444" spans="1:12" ht="25.5">
      <c r="A444" s="28"/>
      <c r="B444" s="28"/>
      <c r="C444" s="28"/>
      <c r="D444" s="28"/>
      <c r="E444" s="28"/>
      <c r="F444" s="28">
        <f>IFERROR(VLOOKUP(D444,'KHO TNJ'!$C$6:$E$100000,3,FALSE),0)+IF(I444="",0,I444)</f>
        <v>0</v>
      </c>
      <c r="G444" s="28"/>
      <c r="H444" s="28" t="str">
        <f t="shared" si="0"/>
        <v/>
      </c>
      <c r="I444" s="28"/>
      <c r="J444" s="28">
        <f t="shared" si="1"/>
        <v>0</v>
      </c>
      <c r="K444" s="28"/>
      <c r="L444" s="28"/>
    </row>
    <row r="445" spans="1:12" ht="25.5">
      <c r="A445" s="28"/>
      <c r="B445" s="28"/>
      <c r="C445" s="28"/>
      <c r="D445" s="28"/>
      <c r="E445" s="28"/>
      <c r="F445" s="28">
        <f>IFERROR(VLOOKUP(D445,'KHO TNJ'!$C$6:$E$100000,3,FALSE),0)+IF(I445="",0,I445)</f>
        <v>0</v>
      </c>
      <c r="G445" s="28"/>
      <c r="H445" s="28" t="str">
        <f t="shared" si="0"/>
        <v/>
      </c>
      <c r="I445" s="28"/>
      <c r="J445" s="28">
        <f t="shared" si="1"/>
        <v>0</v>
      </c>
      <c r="K445" s="28"/>
      <c r="L445" s="28"/>
    </row>
    <row r="446" spans="1:12" ht="25.5">
      <c r="A446" s="28"/>
      <c r="B446" s="28"/>
      <c r="C446" s="28"/>
      <c r="D446" s="28"/>
      <c r="E446" s="28"/>
      <c r="F446" s="28">
        <f>IFERROR(VLOOKUP(D446,'KHO TNJ'!$C$6:$E$100000,3,FALSE),0)+IF(I446="",0,I446)</f>
        <v>0</v>
      </c>
      <c r="G446" s="28"/>
      <c r="H446" s="28" t="str">
        <f t="shared" si="0"/>
        <v/>
      </c>
      <c r="I446" s="28"/>
      <c r="J446" s="28">
        <f t="shared" si="1"/>
        <v>0</v>
      </c>
      <c r="K446" s="28"/>
      <c r="L446" s="28"/>
    </row>
    <row r="447" spans="1:12" ht="25.5">
      <c r="A447" s="28"/>
      <c r="B447" s="28"/>
      <c r="C447" s="28"/>
      <c r="D447" s="28"/>
      <c r="E447" s="28"/>
      <c r="F447" s="28">
        <f>IFERROR(VLOOKUP(D447,'KHO TNJ'!$C$6:$E$100000,3,FALSE),0)+IF(I447="",0,I447)</f>
        <v>0</v>
      </c>
      <c r="G447" s="28"/>
      <c r="H447" s="28" t="str">
        <f t="shared" si="0"/>
        <v/>
      </c>
      <c r="I447" s="28"/>
      <c r="J447" s="28">
        <f t="shared" si="1"/>
        <v>0</v>
      </c>
      <c r="K447" s="28"/>
      <c r="L447" s="28"/>
    </row>
    <row r="448" spans="1:12" ht="25.5">
      <c r="A448" s="28"/>
      <c r="B448" s="28"/>
      <c r="C448" s="28"/>
      <c r="D448" s="28"/>
      <c r="E448" s="28"/>
      <c r="F448" s="28">
        <f>IFERROR(VLOOKUP(D448,'KHO TNJ'!$C$6:$E$100000,3,FALSE),0)+IF(I448="",0,I448)</f>
        <v>0</v>
      </c>
      <c r="G448" s="28"/>
      <c r="H448" s="28" t="str">
        <f t="shared" si="0"/>
        <v/>
      </c>
      <c r="I448" s="28"/>
      <c r="J448" s="28">
        <f t="shared" si="1"/>
        <v>0</v>
      </c>
      <c r="K448" s="28"/>
      <c r="L448" s="28"/>
    </row>
    <row r="449" spans="1:12" ht="25.5">
      <c r="A449" s="28"/>
      <c r="B449" s="28"/>
      <c r="C449" s="28"/>
      <c r="D449" s="28"/>
      <c r="E449" s="28"/>
      <c r="F449" s="28">
        <f>IFERROR(VLOOKUP(D449,'KHO TNJ'!$C$6:$E$100000,3,FALSE),0)+IF(I449="",0,I449)</f>
        <v>0</v>
      </c>
      <c r="G449" s="28"/>
      <c r="H449" s="28" t="str">
        <f t="shared" si="0"/>
        <v/>
      </c>
      <c r="I449" s="28"/>
      <c r="J449" s="28">
        <f t="shared" si="1"/>
        <v>0</v>
      </c>
      <c r="K449" s="28"/>
      <c r="L449" s="28"/>
    </row>
    <row r="450" spans="1:12" ht="25.5">
      <c r="A450" s="28"/>
      <c r="B450" s="28"/>
      <c r="C450" s="28"/>
      <c r="D450" s="28"/>
      <c r="E450" s="28"/>
      <c r="F450" s="28">
        <f>IFERROR(VLOOKUP(D450,'KHO TNJ'!$C$6:$E$100000,3,FALSE),0)+IF(I450="",0,I450)</f>
        <v>0</v>
      </c>
      <c r="G450" s="28"/>
      <c r="H450" s="28" t="str">
        <f t="shared" si="0"/>
        <v/>
      </c>
      <c r="I450" s="28"/>
      <c r="J450" s="28">
        <f t="shared" si="1"/>
        <v>0</v>
      </c>
      <c r="K450" s="28"/>
      <c r="L450" s="28"/>
    </row>
    <row r="451" spans="1:12" ht="25.5">
      <c r="A451" s="28"/>
      <c r="B451" s="28"/>
      <c r="C451" s="28"/>
      <c r="D451" s="28"/>
      <c r="E451" s="28"/>
      <c r="F451" s="28">
        <f>IFERROR(VLOOKUP(D451,'KHO TNJ'!$C$6:$E$100000,3,FALSE),0)+IF(I451="",0,I451)</f>
        <v>0</v>
      </c>
      <c r="G451" s="28"/>
      <c r="H451" s="28" t="str">
        <f t="shared" si="0"/>
        <v/>
      </c>
      <c r="I451" s="28"/>
      <c r="J451" s="28">
        <f t="shared" si="1"/>
        <v>0</v>
      </c>
      <c r="K451" s="28"/>
      <c r="L451" s="28"/>
    </row>
    <row r="452" spans="1:12" ht="25.5">
      <c r="A452" s="28"/>
      <c r="B452" s="28"/>
      <c r="C452" s="28"/>
      <c r="D452" s="28"/>
      <c r="E452" s="28"/>
      <c r="F452" s="28">
        <f>IFERROR(VLOOKUP(D452,'KHO TNJ'!$C$6:$E$100000,3,FALSE),0)+IF(I452="",0,I452)</f>
        <v>0</v>
      </c>
      <c r="G452" s="28"/>
      <c r="H452" s="28" t="str">
        <f t="shared" si="0"/>
        <v/>
      </c>
      <c r="I452" s="28"/>
      <c r="J452" s="28">
        <f t="shared" si="1"/>
        <v>0</v>
      </c>
      <c r="K452" s="28"/>
      <c r="L452" s="28"/>
    </row>
    <row r="453" spans="1:12" ht="25.5">
      <c r="A453" s="28"/>
      <c r="B453" s="28"/>
      <c r="C453" s="28"/>
      <c r="D453" s="28"/>
      <c r="E453" s="28"/>
      <c r="F453" s="28">
        <f>IFERROR(VLOOKUP(D453,'KHO TNJ'!$C$6:$E$100000,3,FALSE),0)+IF(I453="",0,I453)</f>
        <v>0</v>
      </c>
      <c r="G453" s="28"/>
      <c r="H453" s="28" t="str">
        <f t="shared" si="0"/>
        <v/>
      </c>
      <c r="I453" s="28"/>
      <c r="J453" s="28">
        <f t="shared" si="1"/>
        <v>0</v>
      </c>
      <c r="K453" s="28"/>
      <c r="L453" s="28"/>
    </row>
    <row r="454" spans="1:12" ht="25.5">
      <c r="A454" s="28"/>
      <c r="B454" s="28"/>
      <c r="C454" s="28"/>
      <c r="D454" s="28"/>
      <c r="E454" s="28"/>
      <c r="F454" s="28">
        <f>IFERROR(VLOOKUP(D454,'KHO TNJ'!$C$6:$E$100000,3,FALSE),0)+IF(I454="",0,I454)</f>
        <v>0</v>
      </c>
      <c r="G454" s="28"/>
      <c r="H454" s="28" t="str">
        <f t="shared" si="0"/>
        <v/>
      </c>
      <c r="I454" s="28"/>
      <c r="J454" s="28">
        <f t="shared" si="1"/>
        <v>0</v>
      </c>
      <c r="K454" s="28"/>
      <c r="L454" s="28"/>
    </row>
    <row r="455" spans="1:12" ht="25.5">
      <c r="A455" s="28"/>
      <c r="B455" s="28"/>
      <c r="C455" s="28"/>
      <c r="D455" s="28"/>
      <c r="E455" s="28"/>
      <c r="F455" s="28">
        <f>IFERROR(VLOOKUP(D455,'KHO TNJ'!$C$6:$E$100000,3,FALSE),0)+IF(I455="",0,I455)</f>
        <v>0</v>
      </c>
      <c r="G455" s="28"/>
      <c r="H455" s="28" t="str">
        <f t="shared" si="0"/>
        <v/>
      </c>
      <c r="I455" s="28"/>
      <c r="J455" s="28">
        <f t="shared" si="1"/>
        <v>0</v>
      </c>
      <c r="K455" s="28"/>
      <c r="L455" s="28"/>
    </row>
    <row r="456" spans="1:12" ht="25.5">
      <c r="A456" s="28"/>
      <c r="B456" s="28"/>
      <c r="C456" s="28"/>
      <c r="D456" s="28"/>
      <c r="E456" s="28"/>
      <c r="F456" s="28">
        <f>IFERROR(VLOOKUP(D456,'KHO TNJ'!$C$6:$E$100000,3,FALSE),0)+IF(I456="",0,I456)</f>
        <v>0</v>
      </c>
      <c r="G456" s="28"/>
      <c r="H456" s="28" t="str">
        <f t="shared" si="0"/>
        <v/>
      </c>
      <c r="I456" s="28"/>
      <c r="J456" s="28">
        <f t="shared" si="1"/>
        <v>0</v>
      </c>
      <c r="K456" s="28"/>
      <c r="L456" s="28"/>
    </row>
    <row r="457" spans="1:12" ht="25.5">
      <c r="A457" s="28"/>
      <c r="B457" s="28"/>
      <c r="C457" s="28"/>
      <c r="D457" s="28"/>
      <c r="E457" s="28"/>
      <c r="F457" s="28">
        <f>IFERROR(VLOOKUP(D457,'KHO TNJ'!$C$6:$E$100000,3,FALSE),0)+IF(I457="",0,I457)</f>
        <v>0</v>
      </c>
      <c r="G457" s="28"/>
      <c r="H457" s="28" t="str">
        <f t="shared" si="0"/>
        <v/>
      </c>
      <c r="I457" s="28"/>
      <c r="J457" s="28">
        <f t="shared" si="1"/>
        <v>0</v>
      </c>
      <c r="K457" s="28"/>
      <c r="L457" s="28"/>
    </row>
    <row r="458" spans="1:12" ht="25.5">
      <c r="A458" s="28"/>
      <c r="B458" s="28"/>
      <c r="C458" s="28"/>
      <c r="D458" s="28"/>
      <c r="E458" s="28"/>
      <c r="F458" s="28">
        <f>IFERROR(VLOOKUP(D458,'KHO TNJ'!$C$6:$E$100000,3,FALSE),0)+IF(I458="",0,I458)</f>
        <v>0</v>
      </c>
      <c r="G458" s="28"/>
      <c r="H458" s="28" t="str">
        <f t="shared" si="0"/>
        <v/>
      </c>
      <c r="I458" s="28"/>
      <c r="J458" s="28">
        <f t="shared" si="1"/>
        <v>0</v>
      </c>
      <c r="K458" s="28"/>
      <c r="L458" s="28"/>
    </row>
    <row r="459" spans="1:12" ht="25.5">
      <c r="A459" s="28"/>
      <c r="B459" s="28"/>
      <c r="C459" s="28"/>
      <c r="D459" s="28"/>
      <c r="E459" s="28"/>
      <c r="F459" s="28">
        <f>IFERROR(VLOOKUP(D459,'KHO TNJ'!$C$6:$E$100000,3,FALSE),0)+IF(I459="",0,I459)</f>
        <v>0</v>
      </c>
      <c r="G459" s="28"/>
      <c r="H459" s="28" t="str">
        <f t="shared" si="0"/>
        <v/>
      </c>
      <c r="I459" s="28"/>
      <c r="J459" s="28">
        <f t="shared" si="1"/>
        <v>0</v>
      </c>
      <c r="K459" s="28"/>
      <c r="L459" s="28"/>
    </row>
    <row r="460" spans="1:12" ht="25.5">
      <c r="A460" s="28"/>
      <c r="B460" s="28"/>
      <c r="C460" s="28"/>
      <c r="D460" s="28"/>
      <c r="E460" s="28"/>
      <c r="F460" s="28">
        <f>IFERROR(VLOOKUP(D460,'KHO TNJ'!$C$6:$E$100000,3,FALSE),0)+IF(I460="",0,I460)</f>
        <v>0</v>
      </c>
      <c r="G460" s="28"/>
      <c r="H460" s="28" t="str">
        <f t="shared" si="0"/>
        <v/>
      </c>
      <c r="I460" s="28"/>
      <c r="J460" s="28">
        <f t="shared" si="1"/>
        <v>0</v>
      </c>
      <c r="K460" s="28"/>
      <c r="L460" s="28"/>
    </row>
    <row r="461" spans="1:12" ht="25.5">
      <c r="A461" s="28"/>
      <c r="B461" s="28"/>
      <c r="C461" s="28"/>
      <c r="D461" s="28"/>
      <c r="E461" s="28"/>
      <c r="F461" s="28">
        <f>IFERROR(VLOOKUP(D461,'KHO TNJ'!$C$6:$E$100000,3,FALSE),0)+IF(I461="",0,I461)</f>
        <v>0</v>
      </c>
      <c r="G461" s="28"/>
      <c r="H461" s="28" t="str">
        <f t="shared" si="0"/>
        <v/>
      </c>
      <c r="I461" s="28"/>
      <c r="J461" s="28">
        <f t="shared" si="1"/>
        <v>0</v>
      </c>
      <c r="K461" s="28"/>
      <c r="L461" s="28"/>
    </row>
    <row r="462" spans="1:12" ht="25.5">
      <c r="A462" s="28"/>
      <c r="B462" s="28"/>
      <c r="C462" s="28"/>
      <c r="D462" s="28"/>
      <c r="E462" s="28"/>
      <c r="F462" s="28">
        <f>IFERROR(VLOOKUP(D462,'KHO TNJ'!$C$6:$E$100000,3,FALSE),0)+IF(I462="",0,I462)</f>
        <v>0</v>
      </c>
      <c r="G462" s="28"/>
      <c r="H462" s="28" t="str">
        <f t="shared" si="0"/>
        <v/>
      </c>
      <c r="I462" s="28"/>
      <c r="J462" s="28">
        <f t="shared" si="1"/>
        <v>0</v>
      </c>
      <c r="K462" s="28"/>
      <c r="L462" s="28"/>
    </row>
    <row r="463" spans="1:12" ht="25.5">
      <c r="A463" s="28"/>
      <c r="B463" s="28"/>
      <c r="C463" s="28"/>
      <c r="D463" s="28"/>
      <c r="E463" s="28"/>
      <c r="F463" s="28">
        <f>IFERROR(VLOOKUP(D463,'KHO TNJ'!$C$6:$E$100000,3,FALSE),0)+IF(I463="",0,I463)</f>
        <v>0</v>
      </c>
      <c r="G463" s="28"/>
      <c r="H463" s="28" t="str">
        <f t="shared" si="0"/>
        <v/>
      </c>
      <c r="I463" s="28"/>
      <c r="J463" s="28">
        <f t="shared" si="1"/>
        <v>0</v>
      </c>
      <c r="K463" s="28"/>
      <c r="L463" s="28"/>
    </row>
    <row r="464" spans="1:12" ht="25.5">
      <c r="A464" s="28"/>
      <c r="B464" s="28"/>
      <c r="C464" s="28"/>
      <c r="D464" s="28"/>
      <c r="E464" s="28"/>
      <c r="F464" s="28">
        <f>IFERROR(VLOOKUP(D464,'KHO TNJ'!$C$6:$E$100000,3,FALSE),0)+IF(I464="",0,I464)</f>
        <v>0</v>
      </c>
      <c r="G464" s="28"/>
      <c r="H464" s="28" t="str">
        <f t="shared" si="0"/>
        <v/>
      </c>
      <c r="I464" s="28"/>
      <c r="J464" s="28">
        <f t="shared" si="1"/>
        <v>0</v>
      </c>
      <c r="K464" s="28"/>
      <c r="L464" s="28"/>
    </row>
    <row r="465" spans="1:12" ht="25.5">
      <c r="A465" s="28"/>
      <c r="B465" s="28"/>
      <c r="C465" s="28"/>
      <c r="D465" s="28"/>
      <c r="E465" s="28"/>
      <c r="F465" s="28">
        <f>IFERROR(VLOOKUP(D465,'KHO TNJ'!$C$6:$E$100000,3,FALSE),0)+IF(I465="",0,I465)</f>
        <v>0</v>
      </c>
      <c r="G465" s="28"/>
      <c r="H465" s="28" t="str">
        <f t="shared" si="0"/>
        <v/>
      </c>
      <c r="I465" s="28"/>
      <c r="J465" s="28">
        <f t="shared" si="1"/>
        <v>0</v>
      </c>
      <c r="K465" s="28"/>
      <c r="L465" s="28"/>
    </row>
    <row r="466" spans="1:12" ht="25.5">
      <c r="A466" s="28"/>
      <c r="B466" s="28"/>
      <c r="C466" s="28"/>
      <c r="D466" s="28"/>
      <c r="E466" s="28"/>
      <c r="F466" s="28">
        <f>IFERROR(VLOOKUP(D466,'KHO TNJ'!$C$6:$E$100000,3,FALSE),0)+IF(I466="",0,I466)</f>
        <v>0</v>
      </c>
      <c r="G466" s="28"/>
      <c r="H466" s="28" t="str">
        <f t="shared" si="0"/>
        <v/>
      </c>
      <c r="I466" s="28"/>
      <c r="J466" s="28">
        <f t="shared" si="1"/>
        <v>0</v>
      </c>
      <c r="K466" s="28"/>
      <c r="L466" s="28"/>
    </row>
    <row r="467" spans="1:12" ht="25.5">
      <c r="A467" s="28"/>
      <c r="B467" s="28"/>
      <c r="C467" s="28"/>
      <c r="D467" s="28"/>
      <c r="E467" s="28"/>
      <c r="F467" s="28">
        <f>IFERROR(VLOOKUP(D467,'KHO TNJ'!$C$6:$E$100000,3,FALSE),0)+IF(I467="",0,I467)</f>
        <v>0</v>
      </c>
      <c r="G467" s="28"/>
      <c r="H467" s="28" t="str">
        <f t="shared" si="0"/>
        <v/>
      </c>
      <c r="I467" s="28"/>
      <c r="J467" s="28">
        <f t="shared" si="1"/>
        <v>0</v>
      </c>
      <c r="K467" s="28"/>
      <c r="L467" s="28"/>
    </row>
    <row r="468" spans="1:12" ht="25.5">
      <c r="A468" s="28"/>
      <c r="B468" s="28"/>
      <c r="C468" s="28"/>
      <c r="D468" s="28"/>
      <c r="E468" s="28"/>
      <c r="F468" s="28">
        <f>IFERROR(VLOOKUP(D468,'KHO TNJ'!$C$6:$E$100000,3,FALSE),0)+IF(I468="",0,I468)</f>
        <v>0</v>
      </c>
      <c r="G468" s="28"/>
      <c r="H468" s="28" t="str">
        <f t="shared" si="0"/>
        <v/>
      </c>
      <c r="I468" s="28"/>
      <c r="J468" s="28">
        <f t="shared" si="1"/>
        <v>0</v>
      </c>
      <c r="K468" s="28"/>
      <c r="L468" s="28"/>
    </row>
    <row r="469" spans="1:12" ht="25.5">
      <c r="A469" s="28"/>
      <c r="B469" s="28"/>
      <c r="C469" s="28"/>
      <c r="D469" s="28"/>
      <c r="E469" s="28"/>
      <c r="F469" s="28">
        <f>IFERROR(VLOOKUP(D469,'KHO TNJ'!$C$6:$E$100000,3,FALSE),0)+IF(I469="",0,I469)</f>
        <v>0</v>
      </c>
      <c r="G469" s="28"/>
      <c r="H469" s="28" t="str">
        <f t="shared" si="0"/>
        <v/>
      </c>
      <c r="I469" s="28"/>
      <c r="J469" s="28">
        <f t="shared" si="1"/>
        <v>0</v>
      </c>
      <c r="K469" s="28"/>
      <c r="L469" s="28"/>
    </row>
    <row r="470" spans="1:12" ht="25.5">
      <c r="A470" s="28"/>
      <c r="B470" s="28"/>
      <c r="C470" s="28"/>
      <c r="D470" s="28"/>
      <c r="E470" s="28"/>
      <c r="F470" s="28">
        <f>IFERROR(VLOOKUP(D470,'KHO TNJ'!$C$6:$E$100000,3,FALSE),0)+IF(I470="",0,I470)</f>
        <v>0</v>
      </c>
      <c r="G470" s="28"/>
      <c r="H470" s="28" t="str">
        <f t="shared" si="0"/>
        <v/>
      </c>
      <c r="I470" s="28"/>
      <c r="J470" s="28">
        <f t="shared" si="1"/>
        <v>0</v>
      </c>
      <c r="K470" s="28"/>
      <c r="L470" s="28"/>
    </row>
    <row r="471" spans="1:12" ht="25.5">
      <c r="A471" s="28"/>
      <c r="B471" s="28"/>
      <c r="C471" s="28"/>
      <c r="D471" s="28"/>
      <c r="E471" s="28"/>
      <c r="F471" s="28">
        <f>IFERROR(VLOOKUP(D471,'KHO TNJ'!$C$6:$E$100000,3,FALSE),0)+IF(I471="",0,I471)</f>
        <v>0</v>
      </c>
      <c r="G471" s="28"/>
      <c r="H471" s="28" t="str">
        <f t="shared" si="0"/>
        <v/>
      </c>
      <c r="I471" s="28"/>
      <c r="J471" s="28">
        <f t="shared" si="1"/>
        <v>0</v>
      </c>
      <c r="K471" s="28"/>
      <c r="L471" s="28"/>
    </row>
    <row r="472" spans="1:12" ht="25.5">
      <c r="A472" s="28"/>
      <c r="B472" s="28"/>
      <c r="C472" s="28"/>
      <c r="D472" s="28"/>
      <c r="E472" s="28"/>
      <c r="F472" s="28">
        <f>IFERROR(VLOOKUP(D472,'KHO TNJ'!$C$6:$E$100000,3,FALSE),0)+IF(I472="",0,I472)</f>
        <v>0</v>
      </c>
      <c r="G472" s="28"/>
      <c r="H472" s="28" t="str">
        <f t="shared" si="0"/>
        <v/>
      </c>
      <c r="I472" s="28"/>
      <c r="J472" s="28">
        <f t="shared" si="1"/>
        <v>0</v>
      </c>
      <c r="K472" s="28"/>
      <c r="L472" s="28"/>
    </row>
    <row r="473" spans="1:12" ht="25.5">
      <c r="A473" s="28"/>
      <c r="B473" s="28"/>
      <c r="C473" s="28"/>
      <c r="D473" s="28"/>
      <c r="E473" s="28"/>
      <c r="F473" s="28">
        <f>IFERROR(VLOOKUP(D473,'KHO TNJ'!$C$6:$E$100000,3,FALSE),0)+IF(I473="",0,I473)</f>
        <v>0</v>
      </c>
      <c r="G473" s="28"/>
      <c r="H473" s="28" t="str">
        <f t="shared" si="0"/>
        <v/>
      </c>
      <c r="I473" s="28"/>
      <c r="J473" s="28">
        <f t="shared" si="1"/>
        <v>0</v>
      </c>
      <c r="K473" s="28"/>
      <c r="L473" s="28"/>
    </row>
    <row r="474" spans="1:12" ht="25.5">
      <c r="A474" s="28"/>
      <c r="B474" s="28"/>
      <c r="C474" s="28"/>
      <c r="D474" s="28"/>
      <c r="E474" s="28"/>
      <c r="F474" s="28">
        <f>IFERROR(VLOOKUP(D474,'KHO TNJ'!$C$6:$E$100000,3,FALSE),0)+IF(I474="",0,I474)</f>
        <v>0</v>
      </c>
      <c r="G474" s="28"/>
      <c r="H474" s="28" t="str">
        <f t="shared" si="0"/>
        <v/>
      </c>
      <c r="I474" s="28"/>
      <c r="J474" s="28">
        <f t="shared" si="1"/>
        <v>0</v>
      </c>
      <c r="K474" s="28"/>
      <c r="L474" s="28"/>
    </row>
    <row r="475" spans="1:12" ht="25.5">
      <c r="A475" s="28"/>
      <c r="B475" s="28"/>
      <c r="C475" s="28"/>
      <c r="D475" s="28"/>
      <c r="E475" s="28"/>
      <c r="F475" s="28">
        <f>IFERROR(VLOOKUP(D475,'KHO TNJ'!$C$6:$E$100000,3,FALSE),0)+IF(I475="",0,I475)</f>
        <v>0</v>
      </c>
      <c r="G475" s="28"/>
      <c r="H475" s="28" t="str">
        <f t="shared" si="0"/>
        <v/>
      </c>
      <c r="I475" s="28"/>
      <c r="J475" s="28">
        <f t="shared" si="1"/>
        <v>0</v>
      </c>
      <c r="K475" s="28"/>
      <c r="L475" s="28"/>
    </row>
    <row r="476" spans="1:12" ht="25.5">
      <c r="A476" s="28"/>
      <c r="B476" s="28"/>
      <c r="C476" s="28"/>
      <c r="D476" s="28"/>
      <c r="E476" s="28"/>
      <c r="F476" s="28">
        <f>IFERROR(VLOOKUP(D476,'KHO TNJ'!$C$6:$E$100000,3,FALSE),0)+IF(I476="",0,I476)</f>
        <v>0</v>
      </c>
      <c r="G476" s="28"/>
      <c r="H476" s="28" t="str">
        <f t="shared" si="0"/>
        <v/>
      </c>
      <c r="I476" s="28"/>
      <c r="J476" s="28">
        <f t="shared" si="1"/>
        <v>0</v>
      </c>
      <c r="K476" s="28"/>
      <c r="L476" s="28"/>
    </row>
    <row r="477" spans="1:12" ht="25.5">
      <c r="A477" s="28"/>
      <c r="B477" s="28"/>
      <c r="C477" s="28"/>
      <c r="D477" s="28"/>
      <c r="E477" s="28"/>
      <c r="F477" s="28">
        <f>IFERROR(VLOOKUP(D477,'KHO TNJ'!$C$6:$E$100000,3,FALSE),0)+IF(I477="",0,I477)</f>
        <v>0</v>
      </c>
      <c r="G477" s="28"/>
      <c r="H477" s="28" t="str">
        <f t="shared" si="0"/>
        <v/>
      </c>
      <c r="I477" s="28"/>
      <c r="J477" s="28">
        <f t="shared" si="1"/>
        <v>0</v>
      </c>
      <c r="K477" s="28"/>
      <c r="L477" s="28"/>
    </row>
    <row r="478" spans="1:12" ht="25.5">
      <c r="A478" s="28"/>
      <c r="B478" s="28"/>
      <c r="C478" s="28"/>
      <c r="D478" s="28"/>
      <c r="E478" s="28"/>
      <c r="F478" s="28">
        <f>IFERROR(VLOOKUP(D478,'KHO TNJ'!$C$6:$E$100000,3,FALSE),0)+IF(I478="",0,I478)</f>
        <v>0</v>
      </c>
      <c r="G478" s="28"/>
      <c r="H478" s="28" t="str">
        <f t="shared" si="0"/>
        <v/>
      </c>
      <c r="I478" s="28"/>
      <c r="J478" s="28">
        <f t="shared" si="1"/>
        <v>0</v>
      </c>
      <c r="K478" s="28"/>
      <c r="L478" s="28"/>
    </row>
    <row r="479" spans="1:12" ht="25.5">
      <c r="A479" s="28"/>
      <c r="B479" s="28"/>
      <c r="C479" s="28"/>
      <c r="D479" s="28"/>
      <c r="E479" s="28"/>
      <c r="F479" s="28">
        <f>IFERROR(VLOOKUP(D479,'KHO TNJ'!$C$6:$E$100000,3,FALSE),0)+IF(I479="",0,I479)</f>
        <v>0</v>
      </c>
      <c r="G479" s="28"/>
      <c r="H479" s="28" t="str">
        <f t="shared" si="0"/>
        <v/>
      </c>
      <c r="I479" s="28"/>
      <c r="J479" s="28">
        <f t="shared" si="1"/>
        <v>0</v>
      </c>
      <c r="K479" s="28"/>
      <c r="L479" s="28"/>
    </row>
    <row r="480" spans="1:12" ht="25.5">
      <c r="A480" s="28"/>
      <c r="B480" s="28"/>
      <c r="C480" s="28"/>
      <c r="D480" s="28"/>
      <c r="E480" s="28"/>
      <c r="F480" s="28">
        <f>IFERROR(VLOOKUP(D480,'KHO TNJ'!$C$6:$E$100000,3,FALSE),0)+IF(I480="",0,I480)</f>
        <v>0</v>
      </c>
      <c r="G480" s="28"/>
      <c r="H480" s="28" t="str">
        <f t="shared" si="0"/>
        <v/>
      </c>
      <c r="I480" s="28"/>
      <c r="J480" s="28">
        <f t="shared" si="1"/>
        <v>0</v>
      </c>
      <c r="K480" s="28"/>
      <c r="L480" s="28"/>
    </row>
    <row r="481" spans="1:12" ht="25.5">
      <c r="A481" s="28"/>
      <c r="B481" s="28"/>
      <c r="C481" s="28"/>
      <c r="D481" s="28"/>
      <c r="E481" s="28"/>
      <c r="F481" s="28">
        <f>IFERROR(VLOOKUP(D481,'KHO TNJ'!$C$6:$E$100000,3,FALSE),0)+IF(I481="",0,I481)</f>
        <v>0</v>
      </c>
      <c r="G481" s="28"/>
      <c r="H481" s="28" t="str">
        <f t="shared" si="0"/>
        <v/>
      </c>
      <c r="I481" s="28"/>
      <c r="J481" s="28">
        <f t="shared" si="1"/>
        <v>0</v>
      </c>
      <c r="K481" s="28"/>
      <c r="L481" s="28"/>
    </row>
    <row r="482" spans="1:12" ht="25.5">
      <c r="A482" s="28"/>
      <c r="B482" s="28"/>
      <c r="C482" s="28"/>
      <c r="D482" s="28"/>
      <c r="E482" s="28"/>
      <c r="F482" s="28">
        <f>IFERROR(VLOOKUP(D482,'KHO TNJ'!$C$6:$E$100000,3,FALSE),0)+IF(I482="",0,I482)</f>
        <v>0</v>
      </c>
      <c r="G482" s="28"/>
      <c r="H482" s="28" t="str">
        <f t="shared" si="0"/>
        <v/>
      </c>
      <c r="I482" s="28"/>
      <c r="J482" s="28">
        <f t="shared" si="1"/>
        <v>0</v>
      </c>
      <c r="K482" s="28"/>
      <c r="L482" s="28"/>
    </row>
    <row r="483" spans="1:12" ht="25.5">
      <c r="A483" s="28"/>
      <c r="B483" s="28"/>
      <c r="C483" s="28"/>
      <c r="D483" s="28"/>
      <c r="E483" s="28"/>
      <c r="F483" s="28">
        <f>IFERROR(VLOOKUP(D483,'KHO TNJ'!$C$6:$E$100000,3,FALSE),0)+IF(I483="",0,I483)</f>
        <v>0</v>
      </c>
      <c r="G483" s="28"/>
      <c r="H483" s="28" t="str">
        <f t="shared" si="0"/>
        <v/>
      </c>
      <c r="I483" s="28"/>
      <c r="J483" s="28">
        <f t="shared" si="1"/>
        <v>0</v>
      </c>
      <c r="K483" s="28"/>
      <c r="L483" s="28"/>
    </row>
    <row r="484" spans="1:12" ht="25.5">
      <c r="A484" s="28"/>
      <c r="B484" s="28"/>
      <c r="C484" s="28"/>
      <c r="D484" s="28"/>
      <c r="E484" s="28"/>
      <c r="F484" s="28">
        <f>IFERROR(VLOOKUP(D484,'KHO TNJ'!$C$6:$E$100000,3,FALSE),0)+IF(I484="",0,I484)</f>
        <v>0</v>
      </c>
      <c r="G484" s="28"/>
      <c r="H484" s="28" t="str">
        <f t="shared" si="0"/>
        <v/>
      </c>
      <c r="I484" s="28"/>
      <c r="J484" s="28">
        <f t="shared" si="1"/>
        <v>0</v>
      </c>
      <c r="K484" s="28"/>
      <c r="L484" s="28"/>
    </row>
    <row r="485" spans="1:12" ht="25.5">
      <c r="A485" s="28"/>
      <c r="B485" s="28"/>
      <c r="C485" s="28"/>
      <c r="D485" s="28"/>
      <c r="E485" s="28"/>
      <c r="F485" s="28">
        <f>IFERROR(VLOOKUP(D485,'KHO TNJ'!$C$6:$E$100000,3,FALSE),0)+IF(I485="",0,I485)</f>
        <v>0</v>
      </c>
      <c r="G485" s="28"/>
      <c r="H485" s="28" t="str">
        <f t="shared" si="0"/>
        <v/>
      </c>
      <c r="I485" s="28"/>
      <c r="J485" s="28">
        <f t="shared" si="1"/>
        <v>0</v>
      </c>
      <c r="K485" s="28"/>
      <c r="L485" s="28"/>
    </row>
    <row r="486" spans="1:12" ht="25.5">
      <c r="A486" s="28"/>
      <c r="B486" s="28"/>
      <c r="C486" s="28"/>
      <c r="D486" s="28"/>
      <c r="E486" s="28"/>
      <c r="F486" s="28">
        <f>IFERROR(VLOOKUP(D486,'KHO TNJ'!$C$6:$E$100000,3,FALSE),0)+IF(I486="",0,I486)</f>
        <v>0</v>
      </c>
      <c r="G486" s="28"/>
      <c r="H486" s="28" t="str">
        <f t="shared" si="0"/>
        <v/>
      </c>
      <c r="I486" s="28"/>
      <c r="J486" s="28">
        <f t="shared" si="1"/>
        <v>0</v>
      </c>
      <c r="K486" s="28"/>
      <c r="L486" s="28"/>
    </row>
    <row r="487" spans="1:12" ht="25.5">
      <c r="A487" s="28"/>
      <c r="B487" s="28"/>
      <c r="C487" s="28"/>
      <c r="D487" s="28"/>
      <c r="E487" s="28"/>
      <c r="F487" s="28">
        <f>IFERROR(VLOOKUP(D487,'KHO TNJ'!$C$6:$E$100000,3,FALSE),0)+IF(I487="",0,I487)</f>
        <v>0</v>
      </c>
      <c r="G487" s="28"/>
      <c r="H487" s="28" t="str">
        <f t="shared" si="0"/>
        <v/>
      </c>
      <c r="I487" s="28"/>
      <c r="J487" s="28">
        <f t="shared" si="1"/>
        <v>0</v>
      </c>
      <c r="K487" s="28"/>
      <c r="L487" s="28"/>
    </row>
    <row r="488" spans="1:12" ht="25.5">
      <c r="A488" s="28"/>
      <c r="B488" s="28"/>
      <c r="C488" s="28"/>
      <c r="D488" s="28"/>
      <c r="E488" s="28"/>
      <c r="F488" s="28">
        <f>IFERROR(VLOOKUP(D488,'KHO TNJ'!$C$6:$E$100000,3,FALSE),0)+IF(I488="",0,I488)</f>
        <v>0</v>
      </c>
      <c r="G488" s="28"/>
      <c r="H488" s="28" t="str">
        <f t="shared" si="0"/>
        <v/>
      </c>
      <c r="I488" s="28"/>
      <c r="J488" s="28">
        <f t="shared" si="1"/>
        <v>0</v>
      </c>
      <c r="K488" s="28"/>
      <c r="L488" s="28"/>
    </row>
    <row r="489" spans="1:12" ht="25.5">
      <c r="A489" s="28"/>
      <c r="B489" s="28"/>
      <c r="C489" s="28"/>
      <c r="D489" s="28"/>
      <c r="E489" s="28"/>
      <c r="F489" s="28">
        <f>IFERROR(VLOOKUP(D489,'KHO TNJ'!$C$6:$E$100000,3,FALSE),0)+IF(I489="",0,I489)</f>
        <v>0</v>
      </c>
      <c r="G489" s="28"/>
      <c r="H489" s="28" t="str">
        <f t="shared" si="0"/>
        <v/>
      </c>
      <c r="I489" s="28"/>
      <c r="J489" s="28">
        <f t="shared" si="1"/>
        <v>0</v>
      </c>
      <c r="K489" s="28"/>
      <c r="L489" s="28"/>
    </row>
    <row r="490" spans="1:12" ht="25.5">
      <c r="A490" s="28"/>
      <c r="B490" s="28"/>
      <c r="C490" s="28"/>
      <c r="D490" s="28"/>
      <c r="E490" s="28"/>
      <c r="F490" s="28">
        <f>IFERROR(VLOOKUP(D490,'KHO TNJ'!$C$6:$E$100000,3,FALSE),0)+IF(I490="",0,I490)</f>
        <v>0</v>
      </c>
      <c r="G490" s="28"/>
      <c r="H490" s="28" t="str">
        <f t="shared" si="0"/>
        <v/>
      </c>
      <c r="I490" s="28"/>
      <c r="J490" s="28">
        <f t="shared" si="1"/>
        <v>0</v>
      </c>
      <c r="K490" s="28"/>
      <c r="L490" s="28"/>
    </row>
    <row r="491" spans="1:12" ht="25.5">
      <c r="A491" s="28"/>
      <c r="B491" s="28"/>
      <c r="C491" s="28"/>
      <c r="D491" s="28"/>
      <c r="E491" s="28"/>
      <c r="F491" s="28">
        <f>IFERROR(VLOOKUP(D491,'KHO TNJ'!$C$6:$E$100000,3,FALSE),0)+IF(I491="",0,I491)</f>
        <v>0</v>
      </c>
      <c r="G491" s="28"/>
      <c r="H491" s="28" t="str">
        <f t="shared" si="0"/>
        <v/>
      </c>
      <c r="I491" s="28"/>
      <c r="J491" s="28">
        <f t="shared" si="1"/>
        <v>0</v>
      </c>
      <c r="K491" s="28"/>
      <c r="L491" s="28"/>
    </row>
    <row r="492" spans="1:12" ht="25.5">
      <c r="A492" s="28"/>
      <c r="B492" s="28"/>
      <c r="C492" s="28"/>
      <c r="D492" s="28"/>
      <c r="E492" s="28"/>
      <c r="F492" s="28">
        <f>IFERROR(VLOOKUP(D492,'KHO TNJ'!$C$6:$E$100000,3,FALSE),0)+IF(I492="",0,I492)</f>
        <v>0</v>
      </c>
      <c r="G492" s="28"/>
      <c r="H492" s="28" t="str">
        <f t="shared" si="0"/>
        <v/>
      </c>
      <c r="I492" s="28"/>
      <c r="J492" s="28">
        <f t="shared" si="1"/>
        <v>0</v>
      </c>
      <c r="K492" s="28"/>
      <c r="L492" s="28"/>
    </row>
    <row r="493" spans="1:12" ht="25.5">
      <c r="A493" s="28"/>
      <c r="B493" s="28"/>
      <c r="C493" s="28"/>
      <c r="D493" s="28"/>
      <c r="E493" s="28"/>
      <c r="F493" s="28">
        <f>IFERROR(VLOOKUP(D493,'KHO TNJ'!$C$6:$E$100000,3,FALSE),0)+IF(I493="",0,I493)</f>
        <v>0</v>
      </c>
      <c r="G493" s="28"/>
      <c r="H493" s="28" t="str">
        <f t="shared" si="0"/>
        <v/>
      </c>
      <c r="I493" s="28"/>
      <c r="J493" s="28">
        <f t="shared" si="1"/>
        <v>0</v>
      </c>
      <c r="K493" s="28"/>
      <c r="L493" s="28"/>
    </row>
    <row r="494" spans="1:12" ht="25.5">
      <c r="A494" s="28"/>
      <c r="B494" s="28"/>
      <c r="C494" s="28"/>
      <c r="D494" s="28"/>
      <c r="E494" s="28"/>
      <c r="F494" s="28">
        <f>IFERROR(VLOOKUP(D494,'KHO TNJ'!$C$6:$E$100000,3,FALSE),0)+IF(I494="",0,I494)</f>
        <v>0</v>
      </c>
      <c r="G494" s="28"/>
      <c r="H494" s="28" t="str">
        <f t="shared" si="0"/>
        <v/>
      </c>
      <c r="I494" s="28"/>
      <c r="J494" s="28">
        <f t="shared" si="1"/>
        <v>0</v>
      </c>
      <c r="K494" s="28"/>
      <c r="L494" s="28"/>
    </row>
    <row r="495" spans="1:12" ht="25.5">
      <c r="A495" s="28"/>
      <c r="B495" s="28"/>
      <c r="C495" s="28"/>
      <c r="D495" s="28"/>
      <c r="E495" s="28"/>
      <c r="F495" s="28">
        <f>IFERROR(VLOOKUP(D495,'KHO TNJ'!$C$6:$E$100000,3,FALSE),0)+IF(I495="",0,I495)</f>
        <v>0</v>
      </c>
      <c r="G495" s="28"/>
      <c r="H495" s="28" t="str">
        <f t="shared" si="0"/>
        <v/>
      </c>
      <c r="I495" s="28"/>
      <c r="J495" s="28">
        <f t="shared" si="1"/>
        <v>0</v>
      </c>
      <c r="K495" s="28"/>
      <c r="L495" s="28"/>
    </row>
    <row r="496" spans="1:12" ht="25.5">
      <c r="A496" s="28"/>
      <c r="B496" s="28"/>
      <c r="C496" s="28"/>
      <c r="D496" s="28"/>
      <c r="E496" s="28"/>
      <c r="F496" s="28">
        <f>IFERROR(VLOOKUP(D496,'KHO TNJ'!$C$6:$E$100000,3,FALSE),0)+IF(I496="",0,I496)</f>
        <v>0</v>
      </c>
      <c r="G496" s="28"/>
      <c r="H496" s="28" t="str">
        <f t="shared" si="0"/>
        <v/>
      </c>
      <c r="I496" s="28"/>
      <c r="J496" s="28">
        <f t="shared" si="1"/>
        <v>0</v>
      </c>
      <c r="K496" s="28"/>
      <c r="L496" s="28"/>
    </row>
    <row r="497" spans="1:12" ht="25.5">
      <c r="A497" s="28"/>
      <c r="B497" s="28"/>
      <c r="C497" s="28"/>
      <c r="D497" s="28"/>
      <c r="E497" s="28"/>
      <c r="F497" s="28">
        <f>IFERROR(VLOOKUP(D497,'KHO TNJ'!$C$6:$E$100000,3,FALSE),0)+IF(I497="",0,I497)</f>
        <v>0</v>
      </c>
      <c r="G497" s="28"/>
      <c r="H497" s="28" t="str">
        <f t="shared" si="0"/>
        <v/>
      </c>
      <c r="I497" s="28"/>
      <c r="J497" s="28">
        <f t="shared" si="1"/>
        <v>0</v>
      </c>
      <c r="K497" s="28"/>
      <c r="L497" s="28"/>
    </row>
    <row r="498" spans="1:12" ht="25.5">
      <c r="A498" s="28"/>
      <c r="B498" s="28"/>
      <c r="C498" s="28"/>
      <c r="D498" s="28"/>
      <c r="E498" s="28"/>
      <c r="F498" s="28">
        <f>IFERROR(VLOOKUP(D498,'KHO TNJ'!$C$6:$E$100000,3,FALSE),0)+IF(I498="",0,I498)</f>
        <v>0</v>
      </c>
      <c r="G498" s="28"/>
      <c r="H498" s="28" t="str">
        <f t="shared" si="0"/>
        <v/>
      </c>
      <c r="I498" s="28"/>
      <c r="J498" s="28">
        <f t="shared" si="1"/>
        <v>0</v>
      </c>
      <c r="K498" s="28"/>
      <c r="L498" s="28"/>
    </row>
    <row r="499" spans="1:12" ht="25.5">
      <c r="A499" s="28"/>
      <c r="B499" s="28"/>
      <c r="C499" s="28"/>
      <c r="D499" s="28"/>
      <c r="E499" s="28"/>
      <c r="F499" s="28">
        <f>IFERROR(VLOOKUP(D499,'KHO TNJ'!$C$6:$E$100000,3,FALSE),0)+IF(I499="",0,I499)</f>
        <v>0</v>
      </c>
      <c r="G499" s="28"/>
      <c r="H499" s="28" t="str">
        <f t="shared" si="0"/>
        <v/>
      </c>
      <c r="I499" s="28"/>
      <c r="J499" s="28">
        <f t="shared" si="1"/>
        <v>0</v>
      </c>
      <c r="K499" s="28"/>
      <c r="L499" s="28"/>
    </row>
    <row r="500" spans="1:12" ht="25.5">
      <c r="A500" s="28"/>
      <c r="B500" s="28"/>
      <c r="C500" s="28"/>
      <c r="D500" s="28"/>
      <c r="E500" s="28"/>
      <c r="F500" s="28">
        <f>IFERROR(VLOOKUP(D500,'KHO TNJ'!$C$6:$E$100000,3,FALSE),0)+IF(I500="",0,I500)</f>
        <v>0</v>
      </c>
      <c r="G500" s="28"/>
      <c r="H500" s="28" t="str">
        <f t="shared" si="0"/>
        <v/>
      </c>
      <c r="I500" s="28"/>
      <c r="J500" s="28">
        <f t="shared" si="1"/>
        <v>0</v>
      </c>
      <c r="K500" s="28"/>
      <c r="L500" s="28"/>
    </row>
    <row r="501" spans="1:12" ht="25.5">
      <c r="A501" s="28"/>
      <c r="B501" s="28"/>
      <c r="C501" s="28"/>
      <c r="D501" s="28"/>
      <c r="E501" s="28"/>
      <c r="F501" s="28">
        <f>IFERROR(VLOOKUP(D501,'KHO TNJ'!$C$6:$E$100000,3,FALSE),0)+IF(I501="",0,I501)</f>
        <v>0</v>
      </c>
      <c r="G501" s="28"/>
      <c r="H501" s="28" t="str">
        <f t="shared" si="0"/>
        <v/>
      </c>
      <c r="I501" s="28"/>
      <c r="J501" s="28">
        <f t="shared" si="1"/>
        <v>0</v>
      </c>
      <c r="K501" s="28"/>
      <c r="L501" s="28"/>
    </row>
    <row r="502" spans="1:12" ht="25.5">
      <c r="A502" s="28"/>
      <c r="B502" s="28"/>
      <c r="C502" s="28"/>
      <c r="D502" s="28"/>
      <c r="E502" s="28"/>
      <c r="F502" s="28">
        <f>IFERROR(VLOOKUP(D502,'KHO TNJ'!$C$6:$E$100000,3,FALSE),0)+IF(I502="",0,I502)</f>
        <v>0</v>
      </c>
      <c r="G502" s="28"/>
      <c r="H502" s="28" t="str">
        <f t="shared" si="0"/>
        <v/>
      </c>
      <c r="I502" s="28"/>
      <c r="J502" s="28">
        <f t="shared" si="1"/>
        <v>0</v>
      </c>
      <c r="K502" s="28"/>
      <c r="L502" s="28"/>
    </row>
    <row r="503" spans="1:12" ht="25.5">
      <c r="A503" s="28"/>
      <c r="B503" s="28"/>
      <c r="C503" s="28"/>
      <c r="D503" s="28"/>
      <c r="E503" s="28"/>
      <c r="F503" s="28">
        <f>IFERROR(VLOOKUP(D503,'KHO TNJ'!$C$6:$E$100000,3,FALSE),0)+IF(I503="",0,I503)</f>
        <v>0</v>
      </c>
      <c r="G503" s="28"/>
      <c r="H503" s="28" t="str">
        <f t="shared" si="0"/>
        <v/>
      </c>
      <c r="I503" s="28"/>
      <c r="J503" s="28">
        <f t="shared" si="1"/>
        <v>0</v>
      </c>
      <c r="K503" s="28"/>
      <c r="L503" s="28"/>
    </row>
    <row r="504" spans="1:12" ht="25.5">
      <c r="A504" s="28"/>
      <c r="B504" s="28"/>
      <c r="C504" s="28"/>
      <c r="D504" s="28"/>
      <c r="E504" s="28"/>
      <c r="F504" s="28">
        <f>IFERROR(VLOOKUP(D504,'KHO TNJ'!$C$6:$E$100000,3,FALSE),0)+IF(I504="",0,I504)</f>
        <v>0</v>
      </c>
      <c r="G504" s="28"/>
      <c r="H504" s="28" t="str">
        <f t="shared" si="0"/>
        <v/>
      </c>
      <c r="I504" s="28"/>
      <c r="J504" s="28">
        <f t="shared" si="1"/>
        <v>0</v>
      </c>
      <c r="K504" s="28"/>
      <c r="L504" s="28"/>
    </row>
    <row r="505" spans="1:12" ht="25.5">
      <c r="A505" s="28"/>
      <c r="B505" s="28"/>
      <c r="C505" s="28"/>
      <c r="D505" s="28"/>
      <c r="E505" s="28"/>
      <c r="F505" s="28">
        <f>IFERROR(VLOOKUP(D505,'KHO TNJ'!$C$6:$E$100000,3,FALSE),0)+IF(I505="",0,I505)</f>
        <v>0</v>
      </c>
      <c r="G505" s="28"/>
      <c r="H505" s="28" t="str">
        <f t="shared" si="0"/>
        <v/>
      </c>
      <c r="I505" s="28"/>
      <c r="J505" s="28">
        <f t="shared" si="1"/>
        <v>0</v>
      </c>
      <c r="K505" s="28"/>
      <c r="L505" s="28"/>
    </row>
    <row r="506" spans="1:12" ht="25.5">
      <c r="A506" s="28"/>
      <c r="B506" s="28"/>
      <c r="C506" s="28"/>
      <c r="D506" s="28"/>
      <c r="E506" s="28"/>
      <c r="F506" s="28">
        <f>IFERROR(VLOOKUP(D506,'KHO TNJ'!$C$6:$E$100000,3,FALSE),0)+IF(I506="",0,I506)</f>
        <v>0</v>
      </c>
      <c r="G506" s="28"/>
      <c r="H506" s="28" t="str">
        <f t="shared" si="0"/>
        <v/>
      </c>
      <c r="I506" s="28"/>
      <c r="J506" s="28">
        <f t="shared" si="1"/>
        <v>0</v>
      </c>
      <c r="K506" s="28"/>
      <c r="L506" s="28"/>
    </row>
    <row r="507" spans="1:12" ht="25.5">
      <c r="A507" s="28"/>
      <c r="B507" s="28"/>
      <c r="C507" s="28"/>
      <c r="D507" s="28"/>
      <c r="E507" s="28"/>
      <c r="F507" s="28">
        <f>IFERROR(VLOOKUP(D507,'KHO TNJ'!$C$6:$E$100000,3,FALSE),0)+IF(I507="",0,I507)</f>
        <v>0</v>
      </c>
      <c r="G507" s="28"/>
      <c r="H507" s="28" t="str">
        <f t="shared" si="0"/>
        <v/>
      </c>
      <c r="I507" s="28"/>
      <c r="J507" s="28">
        <f t="shared" si="1"/>
        <v>0</v>
      </c>
      <c r="K507" s="28"/>
      <c r="L507" s="28"/>
    </row>
    <row r="508" spans="1:12" ht="25.5">
      <c r="A508" s="28"/>
      <c r="B508" s="28"/>
      <c r="C508" s="28"/>
      <c r="D508" s="28"/>
      <c r="E508" s="28"/>
      <c r="F508" s="28">
        <f>IFERROR(VLOOKUP(D508,'KHO TNJ'!$C$6:$E$100000,3,FALSE),0)+IF(I508="",0,I508)</f>
        <v>0</v>
      </c>
      <c r="G508" s="28"/>
      <c r="H508" s="28" t="str">
        <f t="shared" si="0"/>
        <v/>
      </c>
      <c r="I508" s="28"/>
      <c r="J508" s="28">
        <f t="shared" si="1"/>
        <v>0</v>
      </c>
      <c r="K508" s="28"/>
      <c r="L508" s="28"/>
    </row>
    <row r="509" spans="1:12" ht="25.5">
      <c r="A509" s="28"/>
      <c r="B509" s="28"/>
      <c r="C509" s="28"/>
      <c r="D509" s="28"/>
      <c r="E509" s="28"/>
      <c r="F509" s="28">
        <f>IFERROR(VLOOKUP(D509,'KHO TNJ'!$C$6:$E$100000,3,FALSE),0)+IF(I509="",0,I509)</f>
        <v>0</v>
      </c>
      <c r="G509" s="28"/>
      <c r="H509" s="28" t="str">
        <f t="shared" si="0"/>
        <v/>
      </c>
      <c r="I509" s="28"/>
      <c r="J509" s="28">
        <f t="shared" si="1"/>
        <v>0</v>
      </c>
      <c r="K509" s="28"/>
      <c r="L509" s="28"/>
    </row>
    <row r="510" spans="1:12" ht="25.5">
      <c r="A510" s="28"/>
      <c r="B510" s="28"/>
      <c r="C510" s="28"/>
      <c r="D510" s="28"/>
      <c r="E510" s="28"/>
      <c r="F510" s="28">
        <f>IFERROR(VLOOKUP(D510,'KHO TNJ'!$C$6:$E$100000,3,FALSE),0)+IF(I510="",0,I510)</f>
        <v>0</v>
      </c>
      <c r="G510" s="28"/>
      <c r="H510" s="28" t="str">
        <f t="shared" si="0"/>
        <v/>
      </c>
      <c r="I510" s="28"/>
      <c r="J510" s="28">
        <f t="shared" si="1"/>
        <v>0</v>
      </c>
      <c r="K510" s="28"/>
      <c r="L510" s="28"/>
    </row>
    <row r="511" spans="1:12" ht="25.5">
      <c r="A511" s="28"/>
      <c r="B511" s="28"/>
      <c r="C511" s="28"/>
      <c r="D511" s="28"/>
      <c r="E511" s="28"/>
      <c r="F511" s="28">
        <f>IFERROR(VLOOKUP(D511,'KHO TNJ'!$C$6:$E$100000,3,FALSE),0)+IF(I511="",0,I511)</f>
        <v>0</v>
      </c>
      <c r="G511" s="28"/>
      <c r="H511" s="28" t="str">
        <f t="shared" si="0"/>
        <v/>
      </c>
      <c r="I511" s="28"/>
      <c r="J511" s="28">
        <f t="shared" si="1"/>
        <v>0</v>
      </c>
      <c r="K511" s="28"/>
      <c r="L511" s="28"/>
    </row>
    <row r="512" spans="1:12" ht="25.5">
      <c r="A512" s="28"/>
      <c r="B512" s="28"/>
      <c r="C512" s="28"/>
      <c r="D512" s="28"/>
      <c r="E512" s="28"/>
      <c r="F512" s="28">
        <f>IFERROR(VLOOKUP(D512,'KHO TNJ'!$C$6:$E$100000,3,FALSE),0)+IF(I512="",0,I512)</f>
        <v>0</v>
      </c>
      <c r="G512" s="28"/>
      <c r="H512" s="28" t="str">
        <f t="shared" si="0"/>
        <v/>
      </c>
      <c r="I512" s="28"/>
      <c r="J512" s="28">
        <f t="shared" si="1"/>
        <v>0</v>
      </c>
      <c r="K512" s="28"/>
      <c r="L512" s="28"/>
    </row>
    <row r="513" spans="1:12" ht="25.5">
      <c r="A513" s="28"/>
      <c r="B513" s="28"/>
      <c r="C513" s="28"/>
      <c r="D513" s="28"/>
      <c r="E513" s="28"/>
      <c r="F513" s="28">
        <f>IFERROR(VLOOKUP(D513,'KHO TNJ'!$C$6:$E$100000,3,FALSE),0)+IF(I513="",0,I513)</f>
        <v>0</v>
      </c>
      <c r="G513" s="28"/>
      <c r="H513" s="28" t="str">
        <f t="shared" si="0"/>
        <v/>
      </c>
      <c r="I513" s="28"/>
      <c r="J513" s="28">
        <f t="shared" si="1"/>
        <v>0</v>
      </c>
      <c r="K513" s="28"/>
      <c r="L513" s="28"/>
    </row>
    <row r="514" spans="1:12" ht="25.5">
      <c r="A514" s="28"/>
      <c r="B514" s="28"/>
      <c r="C514" s="28"/>
      <c r="D514" s="28"/>
      <c r="E514" s="28"/>
      <c r="F514" s="28">
        <f>IFERROR(VLOOKUP(D514,'KHO TNJ'!$C$6:$E$100000,3,FALSE),0)+IF(I514="",0,I514)</f>
        <v>0</v>
      </c>
      <c r="G514" s="28"/>
      <c r="H514" s="28" t="str">
        <f t="shared" si="0"/>
        <v/>
      </c>
      <c r="I514" s="28"/>
      <c r="J514" s="28">
        <f t="shared" si="1"/>
        <v>0</v>
      </c>
      <c r="K514" s="28"/>
      <c r="L514" s="28"/>
    </row>
    <row r="515" spans="1:12" ht="25.5">
      <c r="A515" s="28"/>
      <c r="B515" s="28"/>
      <c r="C515" s="28"/>
      <c r="D515" s="28"/>
      <c r="E515" s="28"/>
      <c r="F515" s="28">
        <f>IFERROR(VLOOKUP(D515,'KHO TNJ'!$C$6:$E$100000,3,FALSE),0)+IF(I515="",0,I515)</f>
        <v>0</v>
      </c>
      <c r="G515" s="28"/>
      <c r="H515" s="28" t="str">
        <f t="shared" si="0"/>
        <v/>
      </c>
      <c r="I515" s="28"/>
      <c r="J515" s="28">
        <f t="shared" si="1"/>
        <v>0</v>
      </c>
      <c r="K515" s="28"/>
      <c r="L515" s="28"/>
    </row>
    <row r="516" spans="1:12" ht="25.5">
      <c r="A516" s="28"/>
      <c r="B516" s="28"/>
      <c r="C516" s="28"/>
      <c r="D516" s="28"/>
      <c r="E516" s="28"/>
      <c r="F516" s="28">
        <f>IFERROR(VLOOKUP(D516,'KHO TNJ'!$C$6:$E$100000,3,FALSE),0)+IF(I516="",0,I516)</f>
        <v>0</v>
      </c>
      <c r="G516" s="28"/>
      <c r="H516" s="28" t="str">
        <f t="shared" si="0"/>
        <v/>
      </c>
      <c r="I516" s="28"/>
      <c r="J516" s="28">
        <f t="shared" si="1"/>
        <v>0</v>
      </c>
      <c r="K516" s="28"/>
      <c r="L516" s="28"/>
    </row>
    <row r="517" spans="1:12" ht="25.5">
      <c r="A517" s="28"/>
      <c r="B517" s="28"/>
      <c r="C517" s="28"/>
      <c r="D517" s="28"/>
      <c r="E517" s="28"/>
      <c r="F517" s="28">
        <f>IFERROR(VLOOKUP(D517,'KHO TNJ'!$C$6:$E$100000,3,FALSE),0)+IF(I517="",0,I517)</f>
        <v>0</v>
      </c>
      <c r="G517" s="28"/>
      <c r="H517" s="28" t="str">
        <f t="shared" si="0"/>
        <v/>
      </c>
      <c r="I517" s="28"/>
      <c r="J517" s="28">
        <f t="shared" si="1"/>
        <v>0</v>
      </c>
      <c r="K517" s="28"/>
      <c r="L517" s="28"/>
    </row>
    <row r="518" spans="1:12" ht="25.5">
      <c r="A518" s="28"/>
      <c r="B518" s="28"/>
      <c r="C518" s="28"/>
      <c r="D518" s="28"/>
      <c r="E518" s="28"/>
      <c r="F518" s="28">
        <f>IFERROR(VLOOKUP(D518,'KHO TNJ'!$C$6:$E$100000,3,FALSE),0)+IF(I518="",0,I518)</f>
        <v>0</v>
      </c>
      <c r="G518" s="28"/>
      <c r="H518" s="28" t="str">
        <f t="shared" si="0"/>
        <v/>
      </c>
      <c r="I518" s="28"/>
      <c r="J518" s="28">
        <f t="shared" si="1"/>
        <v>0</v>
      </c>
      <c r="K518" s="28"/>
      <c r="L518" s="28"/>
    </row>
    <row r="519" spans="1:12" ht="25.5">
      <c r="A519" s="28"/>
      <c r="B519" s="28"/>
      <c r="C519" s="28"/>
      <c r="D519" s="28"/>
      <c r="E519" s="28"/>
      <c r="F519" s="28">
        <f>IFERROR(VLOOKUP(D519,'KHO TNJ'!$C$6:$E$100000,3,FALSE),0)+IF(I519="",0,I519)</f>
        <v>0</v>
      </c>
      <c r="G519" s="28"/>
      <c r="H519" s="28" t="str">
        <f t="shared" si="0"/>
        <v/>
      </c>
      <c r="I519" s="28"/>
      <c r="J519" s="28">
        <f t="shared" si="1"/>
        <v>0</v>
      </c>
      <c r="K519" s="28"/>
      <c r="L519" s="28"/>
    </row>
    <row r="520" spans="1:12" ht="25.5">
      <c r="A520" s="28"/>
      <c r="B520" s="28"/>
      <c r="C520" s="28"/>
      <c r="D520" s="28"/>
      <c r="E520" s="28"/>
      <c r="F520" s="28">
        <f>IFERROR(VLOOKUP(D520,'KHO TNJ'!$C$6:$E$100000,3,FALSE),0)+IF(I520="",0,I520)</f>
        <v>0</v>
      </c>
      <c r="G520" s="28"/>
      <c r="H520" s="28" t="str">
        <f t="shared" si="0"/>
        <v/>
      </c>
      <c r="I520" s="28"/>
      <c r="J520" s="28">
        <f t="shared" si="1"/>
        <v>0</v>
      </c>
      <c r="K520" s="28"/>
      <c r="L520" s="28"/>
    </row>
    <row r="521" spans="1:12" ht="25.5">
      <c r="A521" s="28"/>
      <c r="B521" s="28"/>
      <c r="C521" s="28"/>
      <c r="D521" s="28"/>
      <c r="E521" s="28"/>
      <c r="F521" s="28">
        <f>IFERROR(VLOOKUP(D521,'KHO TNJ'!$C$6:$E$100000,3,FALSE),0)+IF(I521="",0,I521)</f>
        <v>0</v>
      </c>
      <c r="G521" s="28"/>
      <c r="H521" s="28" t="str">
        <f t="shared" si="0"/>
        <v/>
      </c>
      <c r="I521" s="28"/>
      <c r="J521" s="28">
        <f t="shared" si="1"/>
        <v>0</v>
      </c>
      <c r="K521" s="28"/>
      <c r="L521" s="28"/>
    </row>
    <row r="522" spans="1:12" ht="25.5">
      <c r="A522" s="28"/>
      <c r="B522" s="28"/>
      <c r="C522" s="28"/>
      <c r="D522" s="28"/>
      <c r="E522" s="28"/>
      <c r="F522" s="28">
        <f>IFERROR(VLOOKUP(D522,'KHO TNJ'!$C$6:$E$100000,3,FALSE),0)+IF(I522="",0,I522)</f>
        <v>0</v>
      </c>
      <c r="G522" s="28"/>
      <c r="H522" s="28" t="str">
        <f t="shared" si="0"/>
        <v/>
      </c>
      <c r="I522" s="28"/>
      <c r="J522" s="28">
        <f t="shared" si="1"/>
        <v>0</v>
      </c>
      <c r="K522" s="28"/>
      <c r="L522" s="28"/>
    </row>
    <row r="523" spans="1:12" ht="25.5">
      <c r="A523" s="28"/>
      <c r="B523" s="28"/>
      <c r="C523" s="28"/>
      <c r="D523" s="28"/>
      <c r="E523" s="28"/>
      <c r="F523" s="28">
        <f>IFERROR(VLOOKUP(D523,'KHO TNJ'!$C$6:$E$100000,3,FALSE),0)+IF(I523="",0,I523)</f>
        <v>0</v>
      </c>
      <c r="G523" s="28"/>
      <c r="H523" s="28" t="str">
        <f t="shared" si="0"/>
        <v/>
      </c>
      <c r="I523" s="28"/>
      <c r="J523" s="28">
        <f t="shared" si="1"/>
        <v>0</v>
      </c>
      <c r="K523" s="28"/>
      <c r="L523" s="28"/>
    </row>
    <row r="524" spans="1:12" ht="25.5">
      <c r="A524" s="28"/>
      <c r="B524" s="28"/>
      <c r="C524" s="28"/>
      <c r="D524" s="28"/>
      <c r="E524" s="28"/>
      <c r="F524" s="28">
        <f>IFERROR(VLOOKUP(D524,'KHO TNJ'!$C$6:$E$100000,3,FALSE),0)+IF(I524="",0,I524)</f>
        <v>0</v>
      </c>
      <c r="G524" s="28"/>
      <c r="H524" s="28" t="str">
        <f t="shared" si="0"/>
        <v/>
      </c>
      <c r="I524" s="28"/>
      <c r="J524" s="28">
        <f t="shared" si="1"/>
        <v>0</v>
      </c>
      <c r="K524" s="28"/>
      <c r="L524" s="28"/>
    </row>
    <row r="525" spans="1:12" ht="25.5">
      <c r="A525" s="28"/>
      <c r="B525" s="28"/>
      <c r="C525" s="28"/>
      <c r="D525" s="28"/>
      <c r="E525" s="28"/>
      <c r="F525" s="28">
        <f>IFERROR(VLOOKUP(D525,'KHO TNJ'!$C$6:$E$100000,3,FALSE),0)+IF(I525="",0,I525)</f>
        <v>0</v>
      </c>
      <c r="G525" s="28"/>
      <c r="H525" s="28" t="str">
        <f t="shared" si="0"/>
        <v/>
      </c>
      <c r="I525" s="28"/>
      <c r="J525" s="28">
        <f t="shared" si="1"/>
        <v>0</v>
      </c>
      <c r="K525" s="28"/>
      <c r="L525" s="28"/>
    </row>
    <row r="526" spans="1:12" ht="25.5">
      <c r="A526" s="28"/>
      <c r="B526" s="28"/>
      <c r="C526" s="28"/>
      <c r="D526" s="28"/>
      <c r="E526" s="28"/>
      <c r="F526" s="28">
        <f>IFERROR(VLOOKUP(D526,'KHO TNJ'!$C$6:$E$100000,3,FALSE),0)+IF(I526="",0,I526)</f>
        <v>0</v>
      </c>
      <c r="G526" s="28"/>
      <c r="H526" s="28" t="str">
        <f t="shared" si="0"/>
        <v/>
      </c>
      <c r="I526" s="28"/>
      <c r="J526" s="28">
        <f t="shared" si="1"/>
        <v>0</v>
      </c>
      <c r="K526" s="28"/>
      <c r="L526" s="28"/>
    </row>
    <row r="527" spans="1:12" ht="25.5">
      <c r="A527" s="28"/>
      <c r="B527" s="28"/>
      <c r="C527" s="28"/>
      <c r="D527" s="28"/>
      <c r="E527" s="28"/>
      <c r="F527" s="28">
        <f>IFERROR(VLOOKUP(D527,'KHO TNJ'!$C$6:$E$100000,3,FALSE),0)+IF(I527="",0,I527)</f>
        <v>0</v>
      </c>
      <c r="G527" s="28"/>
      <c r="H527" s="28" t="str">
        <f t="shared" si="0"/>
        <v/>
      </c>
      <c r="I527" s="28"/>
      <c r="J527" s="28">
        <f t="shared" si="1"/>
        <v>0</v>
      </c>
      <c r="K527" s="28"/>
      <c r="L527" s="28"/>
    </row>
    <row r="528" spans="1:12" ht="25.5">
      <c r="A528" s="28"/>
      <c r="B528" s="28"/>
      <c r="C528" s="28"/>
      <c r="D528" s="28"/>
      <c r="E528" s="28"/>
      <c r="F528" s="28">
        <f>IFERROR(VLOOKUP(D528,'KHO TNJ'!$C$6:$E$100000,3,FALSE),0)+IF(I528="",0,I528)</f>
        <v>0</v>
      </c>
      <c r="G528" s="28"/>
      <c r="H528" s="28" t="str">
        <f t="shared" si="0"/>
        <v/>
      </c>
      <c r="I528" s="28"/>
      <c r="J528" s="28">
        <f t="shared" si="1"/>
        <v>0</v>
      </c>
      <c r="K528" s="28"/>
      <c r="L528" s="28"/>
    </row>
    <row r="529" spans="1:12" ht="25.5">
      <c r="A529" s="28"/>
      <c r="B529" s="28"/>
      <c r="C529" s="28"/>
      <c r="D529" s="28"/>
      <c r="E529" s="28"/>
      <c r="F529" s="28">
        <f>IFERROR(VLOOKUP(D529,'KHO TNJ'!$C$6:$E$100000,3,FALSE),0)+IF(I529="",0,I529)</f>
        <v>0</v>
      </c>
      <c r="G529" s="28"/>
      <c r="H529" s="28" t="str">
        <f t="shared" si="0"/>
        <v/>
      </c>
      <c r="I529" s="28"/>
      <c r="J529" s="28">
        <f t="shared" si="1"/>
        <v>0</v>
      </c>
      <c r="K529" s="28"/>
      <c r="L529" s="28"/>
    </row>
    <row r="530" spans="1:12" ht="25.5">
      <c r="A530" s="28"/>
      <c r="B530" s="28"/>
      <c r="C530" s="28"/>
      <c r="D530" s="28"/>
      <c r="E530" s="28"/>
      <c r="F530" s="28">
        <f>IFERROR(VLOOKUP(D530,'KHO TNJ'!$C$6:$E$100000,3,FALSE),0)+IF(I530="",0,I530)</f>
        <v>0</v>
      </c>
      <c r="G530" s="28"/>
      <c r="H530" s="28" t="str">
        <f t="shared" si="0"/>
        <v/>
      </c>
      <c r="I530" s="28"/>
      <c r="J530" s="28">
        <f t="shared" si="1"/>
        <v>0</v>
      </c>
      <c r="K530" s="28"/>
      <c r="L530" s="28"/>
    </row>
    <row r="531" spans="1:12" ht="25.5">
      <c r="A531" s="28"/>
      <c r="B531" s="28"/>
      <c r="C531" s="28"/>
      <c r="D531" s="28"/>
      <c r="E531" s="28"/>
      <c r="F531" s="28">
        <f>IFERROR(VLOOKUP(D531,'KHO TNJ'!$C$6:$E$100000,3,FALSE),0)+IF(I531="",0,I531)</f>
        <v>0</v>
      </c>
      <c r="G531" s="28"/>
      <c r="H531" s="28" t="str">
        <f t="shared" si="0"/>
        <v/>
      </c>
      <c r="I531" s="28"/>
      <c r="J531" s="28">
        <f t="shared" si="1"/>
        <v>0</v>
      </c>
      <c r="K531" s="28"/>
      <c r="L531" s="28"/>
    </row>
    <row r="532" spans="1:12" ht="25.5">
      <c r="A532" s="28"/>
      <c r="B532" s="28"/>
      <c r="C532" s="28"/>
      <c r="D532" s="28"/>
      <c r="E532" s="28"/>
      <c r="F532" s="28">
        <f>IFERROR(VLOOKUP(D532,'KHO TNJ'!$C$6:$E$100000,3,FALSE),0)+IF(I532="",0,I532)</f>
        <v>0</v>
      </c>
      <c r="G532" s="28"/>
      <c r="H532" s="28" t="str">
        <f t="shared" si="0"/>
        <v/>
      </c>
      <c r="I532" s="28"/>
      <c r="J532" s="28">
        <f t="shared" si="1"/>
        <v>0</v>
      </c>
      <c r="K532" s="28"/>
      <c r="L532" s="28"/>
    </row>
    <row r="533" spans="1:12" ht="25.5">
      <c r="A533" s="28"/>
      <c r="B533" s="28"/>
      <c r="C533" s="28"/>
      <c r="D533" s="28"/>
      <c r="E533" s="28"/>
      <c r="F533" s="28">
        <f>IFERROR(VLOOKUP(D533,'KHO TNJ'!$C$6:$E$100000,3,FALSE),0)+IF(I533="",0,I533)</f>
        <v>0</v>
      </c>
      <c r="G533" s="28"/>
      <c r="H533" s="28" t="str">
        <f t="shared" si="0"/>
        <v/>
      </c>
      <c r="I533" s="28"/>
      <c r="J533" s="28">
        <f t="shared" si="1"/>
        <v>0</v>
      </c>
      <c r="K533" s="28"/>
      <c r="L533" s="28"/>
    </row>
    <row r="534" spans="1:12" ht="25.5">
      <c r="A534" s="28"/>
      <c r="B534" s="28"/>
      <c r="C534" s="28"/>
      <c r="D534" s="28"/>
      <c r="E534" s="28"/>
      <c r="F534" s="28">
        <f>IFERROR(VLOOKUP(D534,'KHO TNJ'!$C$6:$E$100000,3,FALSE),0)+IF(I534="",0,I534)</f>
        <v>0</v>
      </c>
      <c r="G534" s="28"/>
      <c r="H534" s="28" t="str">
        <f t="shared" si="0"/>
        <v/>
      </c>
      <c r="I534" s="28"/>
      <c r="J534" s="28">
        <f t="shared" si="1"/>
        <v>0</v>
      </c>
      <c r="K534" s="28"/>
      <c r="L534" s="28"/>
    </row>
    <row r="535" spans="1:12" ht="25.5">
      <c r="A535" s="28"/>
      <c r="B535" s="28"/>
      <c r="C535" s="28"/>
      <c r="D535" s="28"/>
      <c r="E535" s="28"/>
      <c r="F535" s="28">
        <f>IFERROR(VLOOKUP(D535,'KHO TNJ'!$C$6:$E$100000,3,FALSE),0)+IF(I535="",0,I535)</f>
        <v>0</v>
      </c>
      <c r="G535" s="28"/>
      <c r="H535" s="28" t="str">
        <f t="shared" si="0"/>
        <v/>
      </c>
      <c r="I535" s="28"/>
      <c r="J535" s="28">
        <f t="shared" si="1"/>
        <v>0</v>
      </c>
      <c r="K535" s="28"/>
      <c r="L535" s="28"/>
    </row>
    <row r="536" spans="1:12" ht="25.5">
      <c r="A536" s="28"/>
      <c r="B536" s="28"/>
      <c r="C536" s="28"/>
      <c r="D536" s="28"/>
      <c r="E536" s="28"/>
      <c r="F536" s="28">
        <f>IFERROR(VLOOKUP(D536,'KHO TNJ'!$C$6:$E$100000,3,FALSE),0)+IF(I536="",0,I536)</f>
        <v>0</v>
      </c>
      <c r="G536" s="28"/>
      <c r="H536" s="28" t="str">
        <f t="shared" si="0"/>
        <v/>
      </c>
      <c r="I536" s="28"/>
      <c r="J536" s="28">
        <f t="shared" si="1"/>
        <v>0</v>
      </c>
      <c r="K536" s="28"/>
      <c r="L536" s="28"/>
    </row>
    <row r="537" spans="1:12" ht="25.5">
      <c r="A537" s="28"/>
      <c r="B537" s="28"/>
      <c r="C537" s="28"/>
      <c r="D537" s="28"/>
      <c r="E537" s="28"/>
      <c r="F537" s="28">
        <f>IFERROR(VLOOKUP(D537,'KHO TNJ'!$C$6:$E$100000,3,FALSE),0)+IF(I537="",0,I537)</f>
        <v>0</v>
      </c>
      <c r="G537" s="28"/>
      <c r="H537" s="28" t="str">
        <f t="shared" si="0"/>
        <v/>
      </c>
      <c r="I537" s="28"/>
      <c r="J537" s="28">
        <f t="shared" si="1"/>
        <v>0</v>
      </c>
      <c r="K537" s="28"/>
      <c r="L537" s="28"/>
    </row>
    <row r="538" spans="1:12" ht="25.5">
      <c r="A538" s="28"/>
      <c r="B538" s="28"/>
      <c r="C538" s="28"/>
      <c r="D538" s="28"/>
      <c r="E538" s="28"/>
      <c r="F538" s="28">
        <f>IFERROR(VLOOKUP(D538,'KHO TNJ'!$C$6:$E$100000,3,FALSE),0)+IF(I538="",0,I538)</f>
        <v>0</v>
      </c>
      <c r="G538" s="28"/>
      <c r="H538" s="28" t="str">
        <f t="shared" si="0"/>
        <v/>
      </c>
      <c r="I538" s="28"/>
      <c r="J538" s="28">
        <f t="shared" si="1"/>
        <v>0</v>
      </c>
      <c r="K538" s="28"/>
      <c r="L538" s="28"/>
    </row>
    <row r="539" spans="1:12" ht="25.5">
      <c r="A539" s="28"/>
      <c r="B539" s="28"/>
      <c r="C539" s="28"/>
      <c r="D539" s="28"/>
      <c r="E539" s="28"/>
      <c r="F539" s="28">
        <f>IFERROR(VLOOKUP(D539,'KHO TNJ'!$C$6:$E$100000,3,FALSE),0)+IF(I539="",0,I539)</f>
        <v>0</v>
      </c>
      <c r="G539" s="28"/>
      <c r="H539" s="28" t="str">
        <f t="shared" si="0"/>
        <v/>
      </c>
      <c r="I539" s="28"/>
      <c r="J539" s="28">
        <f t="shared" si="1"/>
        <v>0</v>
      </c>
      <c r="K539" s="28"/>
      <c r="L539" s="28"/>
    </row>
    <row r="540" spans="1:12" ht="25.5">
      <c r="A540" s="28"/>
      <c r="B540" s="28"/>
      <c r="C540" s="28"/>
      <c r="D540" s="28"/>
      <c r="E540" s="28"/>
      <c r="F540" s="28">
        <f>IFERROR(VLOOKUP(D540,'KHO TNJ'!$C$6:$E$100000,3,FALSE),0)+IF(I540="",0,I540)</f>
        <v>0</v>
      </c>
      <c r="G540" s="28"/>
      <c r="H540" s="28" t="str">
        <f t="shared" si="0"/>
        <v/>
      </c>
      <c r="I540" s="28"/>
      <c r="J540" s="28">
        <f t="shared" si="1"/>
        <v>0</v>
      </c>
      <c r="K540" s="28"/>
      <c r="L540" s="28"/>
    </row>
    <row r="541" spans="1:12" ht="25.5">
      <c r="A541" s="28"/>
      <c r="B541" s="28"/>
      <c r="C541" s="28"/>
      <c r="D541" s="28"/>
      <c r="E541" s="28"/>
      <c r="F541" s="28">
        <f>IFERROR(VLOOKUP(D541,'KHO TNJ'!$C$6:$E$100000,3,FALSE),0)+IF(I541="",0,I541)</f>
        <v>0</v>
      </c>
      <c r="G541" s="28"/>
      <c r="H541" s="28" t="str">
        <f t="shared" si="0"/>
        <v/>
      </c>
      <c r="I541" s="28"/>
      <c r="J541" s="28">
        <f t="shared" si="1"/>
        <v>0</v>
      </c>
      <c r="K541" s="28"/>
      <c r="L541" s="28"/>
    </row>
    <row r="542" spans="1:12" ht="25.5">
      <c r="A542" s="28"/>
      <c r="B542" s="28"/>
      <c r="C542" s="28"/>
      <c r="D542" s="28"/>
      <c r="E542" s="28"/>
      <c r="F542" s="28">
        <f>IFERROR(VLOOKUP(D542,'KHO TNJ'!$C$6:$E$100000,3,FALSE),0)+IF(I542="",0,I542)</f>
        <v>0</v>
      </c>
      <c r="G542" s="28"/>
      <c r="H542" s="28" t="str">
        <f t="shared" si="0"/>
        <v/>
      </c>
      <c r="I542" s="28"/>
      <c r="J542" s="28">
        <f t="shared" si="1"/>
        <v>0</v>
      </c>
      <c r="K542" s="28"/>
      <c r="L542" s="28"/>
    </row>
    <row r="543" spans="1:12" ht="25.5">
      <c r="A543" s="28"/>
      <c r="B543" s="28"/>
      <c r="C543" s="28"/>
      <c r="D543" s="28"/>
      <c r="E543" s="28"/>
      <c r="F543" s="28">
        <f>IFERROR(VLOOKUP(D543,'KHO TNJ'!$C$6:$E$100000,3,FALSE),0)+IF(I543="",0,I543)</f>
        <v>0</v>
      </c>
      <c r="G543" s="28"/>
      <c r="H543" s="28" t="str">
        <f t="shared" si="0"/>
        <v/>
      </c>
      <c r="I543" s="28"/>
      <c r="J543" s="28">
        <f t="shared" si="1"/>
        <v>0</v>
      </c>
      <c r="K543" s="28"/>
      <c r="L543" s="28"/>
    </row>
    <row r="544" spans="1:12" ht="25.5">
      <c r="A544" s="28"/>
      <c r="B544" s="28"/>
      <c r="C544" s="28"/>
      <c r="D544" s="28"/>
      <c r="E544" s="28"/>
      <c r="F544" s="28">
        <f>IFERROR(VLOOKUP(D544,'KHO TNJ'!$C$6:$E$100000,3,FALSE),0)+IF(I544="",0,I544)</f>
        <v>0</v>
      </c>
      <c r="G544" s="28"/>
      <c r="H544" s="28" t="str">
        <f t="shared" si="0"/>
        <v/>
      </c>
      <c r="I544" s="28"/>
      <c r="J544" s="28">
        <f t="shared" si="1"/>
        <v>0</v>
      </c>
      <c r="K544" s="28"/>
      <c r="L544" s="28"/>
    </row>
    <row r="545" spans="1:12" ht="25.5">
      <c r="A545" s="28"/>
      <c r="B545" s="28"/>
      <c r="C545" s="28"/>
      <c r="D545" s="28"/>
      <c r="E545" s="28"/>
      <c r="F545" s="28">
        <f>IFERROR(VLOOKUP(D545,'KHO TNJ'!$C$6:$E$100000,3,FALSE),0)+IF(I545="",0,I545)</f>
        <v>0</v>
      </c>
      <c r="G545" s="28"/>
      <c r="H545" s="28" t="str">
        <f t="shared" si="0"/>
        <v/>
      </c>
      <c r="I545" s="28"/>
      <c r="J545" s="28">
        <f t="shared" si="1"/>
        <v>0</v>
      </c>
      <c r="K545" s="28"/>
      <c r="L545" s="28"/>
    </row>
    <row r="546" spans="1:12" ht="25.5">
      <c r="A546" s="28"/>
      <c r="B546" s="28"/>
      <c r="C546" s="28"/>
      <c r="D546" s="28"/>
      <c r="E546" s="28"/>
      <c r="F546" s="28">
        <f>IFERROR(VLOOKUP(D546,'KHO TNJ'!$C$6:$E$100000,3,FALSE),0)+IF(I546="",0,I546)</f>
        <v>0</v>
      </c>
      <c r="G546" s="28"/>
      <c r="H546" s="28" t="str">
        <f t="shared" si="0"/>
        <v/>
      </c>
      <c r="I546" s="28"/>
      <c r="J546" s="28">
        <f t="shared" si="1"/>
        <v>0</v>
      </c>
      <c r="K546" s="28"/>
      <c r="L546" s="28"/>
    </row>
    <row r="547" spans="1:12" ht="25.5">
      <c r="A547" s="28"/>
      <c r="B547" s="28"/>
      <c r="C547" s="28"/>
      <c r="D547" s="28"/>
      <c r="E547" s="28"/>
      <c r="F547" s="28">
        <f>IFERROR(VLOOKUP(D547,'KHO TNJ'!$C$6:$E$100000,3,FALSE),0)+IF(I547="",0,I547)</f>
        <v>0</v>
      </c>
      <c r="G547" s="28"/>
      <c r="H547" s="28" t="str">
        <f t="shared" si="0"/>
        <v/>
      </c>
      <c r="I547" s="28"/>
      <c r="J547" s="28">
        <f t="shared" si="1"/>
        <v>0</v>
      </c>
      <c r="K547" s="28"/>
      <c r="L547" s="28"/>
    </row>
    <row r="548" spans="1:12" ht="25.5">
      <c r="A548" s="28"/>
      <c r="B548" s="28"/>
      <c r="C548" s="28"/>
      <c r="D548" s="28"/>
      <c r="E548" s="28"/>
      <c r="F548" s="28">
        <f>IFERROR(VLOOKUP(D548,'KHO TNJ'!$C$6:$E$100000,3,FALSE),0)+IF(I548="",0,I548)</f>
        <v>0</v>
      </c>
      <c r="G548" s="28"/>
      <c r="H548" s="28" t="str">
        <f t="shared" si="0"/>
        <v/>
      </c>
      <c r="I548" s="28"/>
      <c r="J548" s="28">
        <f t="shared" si="1"/>
        <v>0</v>
      </c>
      <c r="K548" s="28"/>
      <c r="L548" s="28"/>
    </row>
    <row r="549" spans="1:12" ht="25.5">
      <c r="A549" s="28"/>
      <c r="B549" s="28"/>
      <c r="C549" s="28"/>
      <c r="D549" s="28"/>
      <c r="E549" s="28"/>
      <c r="F549" s="28">
        <f>IFERROR(VLOOKUP(D549,'KHO TNJ'!$C$6:$E$100000,3,FALSE),0)+IF(I549="",0,I549)</f>
        <v>0</v>
      </c>
      <c r="G549" s="28"/>
      <c r="H549" s="28" t="str">
        <f t="shared" si="0"/>
        <v/>
      </c>
      <c r="I549" s="28"/>
      <c r="J549" s="28">
        <f t="shared" si="1"/>
        <v>0</v>
      </c>
      <c r="K549" s="28"/>
      <c r="L549" s="28"/>
    </row>
    <row r="550" spans="1:12" ht="25.5">
      <c r="A550" s="28"/>
      <c r="B550" s="28"/>
      <c r="C550" s="28"/>
      <c r="D550" s="28"/>
      <c r="E550" s="28"/>
      <c r="F550" s="28">
        <f>IFERROR(VLOOKUP(D550,'KHO TNJ'!$C$6:$E$100000,3,FALSE),0)+IF(I550="",0,I550)</f>
        <v>0</v>
      </c>
      <c r="G550" s="28"/>
      <c r="H550" s="28" t="str">
        <f t="shared" si="0"/>
        <v/>
      </c>
      <c r="I550" s="28"/>
      <c r="J550" s="28">
        <f t="shared" si="1"/>
        <v>0</v>
      </c>
      <c r="K550" s="28"/>
      <c r="L550" s="28"/>
    </row>
    <row r="551" spans="1:12" ht="25.5">
      <c r="A551" s="28"/>
      <c r="B551" s="28"/>
      <c r="C551" s="28"/>
      <c r="D551" s="28"/>
      <c r="E551" s="28"/>
      <c r="F551" s="28">
        <f>IFERROR(VLOOKUP(D551,'KHO TNJ'!$C$6:$E$100000,3,FALSE),0)+IF(I551="",0,I551)</f>
        <v>0</v>
      </c>
      <c r="G551" s="28"/>
      <c r="H551" s="28" t="str">
        <f t="shared" si="0"/>
        <v/>
      </c>
      <c r="I551" s="28"/>
      <c r="J551" s="28">
        <f t="shared" si="1"/>
        <v>0</v>
      </c>
      <c r="K551" s="28"/>
      <c r="L551" s="28"/>
    </row>
    <row r="552" spans="1:12" ht="25.5">
      <c r="A552" s="28"/>
      <c r="B552" s="28"/>
      <c r="C552" s="28"/>
      <c r="D552" s="28"/>
      <c r="E552" s="28"/>
      <c r="F552" s="28">
        <f>IFERROR(VLOOKUP(D552,'KHO TNJ'!$C$6:$E$100000,3,FALSE),0)+IF(I552="",0,I552)</f>
        <v>0</v>
      </c>
      <c r="G552" s="28"/>
      <c r="H552" s="28" t="str">
        <f t="shared" si="0"/>
        <v/>
      </c>
      <c r="I552" s="28"/>
      <c r="J552" s="28">
        <f t="shared" si="1"/>
        <v>0</v>
      </c>
      <c r="K552" s="28"/>
      <c r="L552" s="28"/>
    </row>
    <row r="553" spans="1:12" ht="25.5">
      <c r="A553" s="28"/>
      <c r="B553" s="28"/>
      <c r="C553" s="28"/>
      <c r="D553" s="28"/>
      <c r="E553" s="28"/>
      <c r="F553" s="28">
        <f>IFERROR(VLOOKUP(D553,'KHO TNJ'!$C$6:$E$100000,3,FALSE),0)+IF(I553="",0,I553)</f>
        <v>0</v>
      </c>
      <c r="G553" s="28"/>
      <c r="H553" s="28" t="str">
        <f t="shared" si="0"/>
        <v/>
      </c>
      <c r="I553" s="28"/>
      <c r="J553" s="28">
        <f t="shared" si="1"/>
        <v>0</v>
      </c>
      <c r="K553" s="28"/>
      <c r="L553" s="28"/>
    </row>
    <row r="554" spans="1:12" ht="25.5">
      <c r="A554" s="28"/>
      <c r="B554" s="28"/>
      <c r="C554" s="28"/>
      <c r="D554" s="28"/>
      <c r="E554" s="28"/>
      <c r="F554" s="28">
        <f>IFERROR(VLOOKUP(D554,'KHO TNJ'!$C$6:$E$100000,3,FALSE),0)+IF(I554="",0,I554)</f>
        <v>0</v>
      </c>
      <c r="G554" s="28"/>
      <c r="H554" s="28" t="str">
        <f t="shared" si="0"/>
        <v/>
      </c>
      <c r="I554" s="28"/>
      <c r="J554" s="28">
        <f t="shared" si="1"/>
        <v>0</v>
      </c>
      <c r="K554" s="28"/>
      <c r="L554" s="28"/>
    </row>
    <row r="555" spans="1:12" ht="25.5">
      <c r="A555" s="28"/>
      <c r="B555" s="28"/>
      <c r="C555" s="28"/>
      <c r="D555" s="28"/>
      <c r="E555" s="28"/>
      <c r="F555" s="28">
        <f>IFERROR(VLOOKUP(D555,'KHO TNJ'!$C$6:$E$100000,3,FALSE),0)+IF(I555="",0,I555)</f>
        <v>0</v>
      </c>
      <c r="G555" s="28"/>
      <c r="H555" s="28" t="str">
        <f t="shared" si="0"/>
        <v/>
      </c>
      <c r="I555" s="28"/>
      <c r="J555" s="28">
        <f t="shared" si="1"/>
        <v>0</v>
      </c>
      <c r="K555" s="28"/>
      <c r="L555" s="28"/>
    </row>
    <row r="556" spans="1:12" ht="25.5">
      <c r="A556" s="28"/>
      <c r="B556" s="28"/>
      <c r="C556" s="28"/>
      <c r="D556" s="28"/>
      <c r="E556" s="28"/>
      <c r="F556" s="28">
        <f>IFERROR(VLOOKUP(D556,'KHO TNJ'!$C$6:$E$100000,3,FALSE),0)+IF(I556="",0,I556)</f>
        <v>0</v>
      </c>
      <c r="G556" s="28"/>
      <c r="H556" s="28" t="str">
        <f t="shared" si="0"/>
        <v/>
      </c>
      <c r="I556" s="28"/>
      <c r="J556" s="28">
        <f t="shared" si="1"/>
        <v>0</v>
      </c>
      <c r="K556" s="28"/>
      <c r="L556" s="28"/>
    </row>
    <row r="557" spans="1:12" ht="25.5">
      <c r="A557" s="28"/>
      <c r="B557" s="28"/>
      <c r="C557" s="28"/>
      <c r="D557" s="28"/>
      <c r="E557" s="28"/>
      <c r="F557" s="28">
        <f>IFERROR(VLOOKUP(D557,'KHO TNJ'!$C$6:$E$100000,3,FALSE),0)+IF(I557="",0,I557)</f>
        <v>0</v>
      </c>
      <c r="G557" s="28"/>
      <c r="H557" s="28" t="str">
        <f t="shared" si="0"/>
        <v/>
      </c>
      <c r="I557" s="28"/>
      <c r="J557" s="28">
        <f t="shared" si="1"/>
        <v>0</v>
      </c>
      <c r="K557" s="28"/>
      <c r="L557" s="28"/>
    </row>
    <row r="558" spans="1:12" ht="25.5">
      <c r="A558" s="28"/>
      <c r="B558" s="28"/>
      <c r="C558" s="28"/>
      <c r="D558" s="28"/>
      <c r="E558" s="28"/>
      <c r="F558" s="28">
        <f>IFERROR(VLOOKUP(D558,'KHO TNJ'!$C$6:$E$100000,3,FALSE),0)+IF(I558="",0,I558)</f>
        <v>0</v>
      </c>
      <c r="G558" s="28"/>
      <c r="H558" s="28" t="str">
        <f t="shared" si="0"/>
        <v/>
      </c>
      <c r="I558" s="28"/>
      <c r="J558" s="28">
        <f t="shared" si="1"/>
        <v>0</v>
      </c>
      <c r="K558" s="28"/>
      <c r="L558" s="28"/>
    </row>
    <row r="559" spans="1:12" ht="25.5">
      <c r="A559" s="28"/>
      <c r="B559" s="28"/>
      <c r="C559" s="28"/>
      <c r="D559" s="28"/>
      <c r="E559" s="28"/>
      <c r="F559" s="28">
        <f>IFERROR(VLOOKUP(D559,'KHO TNJ'!$C$6:$E$100000,3,FALSE),0)+IF(I559="",0,I559)</f>
        <v>0</v>
      </c>
      <c r="G559" s="28"/>
      <c r="H559" s="28" t="str">
        <f t="shared" si="0"/>
        <v/>
      </c>
      <c r="I559" s="28"/>
      <c r="J559" s="28">
        <f t="shared" si="1"/>
        <v>0</v>
      </c>
      <c r="K559" s="28"/>
      <c r="L559" s="28"/>
    </row>
    <row r="560" spans="1:12" ht="25.5">
      <c r="A560" s="28"/>
      <c r="B560" s="28"/>
      <c r="C560" s="28"/>
      <c r="D560" s="28"/>
      <c r="E560" s="28"/>
      <c r="F560" s="28">
        <f>IFERROR(VLOOKUP(D560,'KHO TNJ'!$C$6:$E$100000,3,FALSE),0)+IF(I560="",0,I560)</f>
        <v>0</v>
      </c>
      <c r="G560" s="28"/>
      <c r="H560" s="28" t="str">
        <f t="shared" si="0"/>
        <v/>
      </c>
      <c r="I560" s="28"/>
      <c r="J560" s="28">
        <f t="shared" si="1"/>
        <v>0</v>
      </c>
      <c r="K560" s="28"/>
      <c r="L560" s="28"/>
    </row>
    <row r="561" spans="1:12" ht="25.5">
      <c r="A561" s="28"/>
      <c r="B561" s="28"/>
      <c r="C561" s="28"/>
      <c r="D561" s="28"/>
      <c r="E561" s="28"/>
      <c r="F561" s="28">
        <f>IFERROR(VLOOKUP(D561,'KHO TNJ'!$C$6:$E$100000,3,FALSE),0)+IF(I561="",0,I561)</f>
        <v>0</v>
      </c>
      <c r="G561" s="28"/>
      <c r="H561" s="28" t="str">
        <f t="shared" si="0"/>
        <v/>
      </c>
      <c r="I561" s="28"/>
      <c r="J561" s="28">
        <f t="shared" si="1"/>
        <v>0</v>
      </c>
      <c r="K561" s="28"/>
      <c r="L561" s="28"/>
    </row>
    <row r="562" spans="1:12" ht="25.5">
      <c r="A562" s="28"/>
      <c r="B562" s="28"/>
      <c r="C562" s="28"/>
      <c r="D562" s="28"/>
      <c r="E562" s="28"/>
      <c r="F562" s="28">
        <f>IFERROR(VLOOKUP(D562,'KHO TNJ'!$C$6:$E$100000,3,FALSE),0)+IF(I562="",0,I562)</f>
        <v>0</v>
      </c>
      <c r="G562" s="28"/>
      <c r="H562" s="28" t="str">
        <f t="shared" si="0"/>
        <v/>
      </c>
      <c r="I562" s="28"/>
      <c r="J562" s="28">
        <f t="shared" si="1"/>
        <v>0</v>
      </c>
      <c r="K562" s="28"/>
      <c r="L562" s="28"/>
    </row>
    <row r="563" spans="1:12" ht="25.5">
      <c r="A563" s="28"/>
      <c r="B563" s="28"/>
      <c r="C563" s="28"/>
      <c r="D563" s="28"/>
      <c r="E563" s="28"/>
      <c r="F563" s="28">
        <f>IFERROR(VLOOKUP(D563,'KHO TNJ'!$C$6:$E$100000,3,FALSE),0)+IF(I563="",0,I563)</f>
        <v>0</v>
      </c>
      <c r="G563" s="28"/>
      <c r="H563" s="28" t="str">
        <f t="shared" si="0"/>
        <v/>
      </c>
      <c r="I563" s="28"/>
      <c r="J563" s="28">
        <f t="shared" si="1"/>
        <v>0</v>
      </c>
      <c r="K563" s="28"/>
      <c r="L563" s="28"/>
    </row>
    <row r="564" spans="1:12" ht="25.5">
      <c r="A564" s="28"/>
      <c r="B564" s="28"/>
      <c r="C564" s="28"/>
      <c r="D564" s="28"/>
      <c r="E564" s="28"/>
      <c r="F564" s="28">
        <f>IFERROR(VLOOKUP(D564,'KHO TNJ'!$C$6:$E$100000,3,FALSE),0)+IF(I564="",0,I564)</f>
        <v>0</v>
      </c>
      <c r="G564" s="28"/>
      <c r="H564" s="28" t="str">
        <f t="shared" si="0"/>
        <v/>
      </c>
      <c r="I564" s="28"/>
      <c r="J564" s="28">
        <f t="shared" si="1"/>
        <v>0</v>
      </c>
      <c r="K564" s="28"/>
      <c r="L564" s="28"/>
    </row>
    <row r="565" spans="1:12" ht="25.5">
      <c r="A565" s="28"/>
      <c r="B565" s="28"/>
      <c r="C565" s="28"/>
      <c r="D565" s="28"/>
      <c r="E565" s="28"/>
      <c r="F565" s="28">
        <f>IFERROR(VLOOKUP(D565,'KHO TNJ'!$C$6:$E$100000,3,FALSE),0)+IF(I565="",0,I565)</f>
        <v>0</v>
      </c>
      <c r="G565" s="28"/>
      <c r="H565" s="28" t="str">
        <f t="shared" si="0"/>
        <v/>
      </c>
      <c r="I565" s="28"/>
      <c r="J565" s="28">
        <f t="shared" si="1"/>
        <v>0</v>
      </c>
      <c r="K565" s="28"/>
      <c r="L565" s="28"/>
    </row>
    <row r="566" spans="1:12" ht="25.5">
      <c r="A566" s="28"/>
      <c r="B566" s="28"/>
      <c r="C566" s="28"/>
      <c r="D566" s="28"/>
      <c r="E566" s="28"/>
      <c r="F566" s="28">
        <f>IFERROR(VLOOKUP(D566,'KHO TNJ'!$C$6:$E$100000,3,FALSE),0)+IF(I566="",0,I566)</f>
        <v>0</v>
      </c>
      <c r="G566" s="28"/>
      <c r="H566" s="28" t="str">
        <f t="shared" si="0"/>
        <v/>
      </c>
      <c r="I566" s="28"/>
      <c r="J566" s="28">
        <f t="shared" si="1"/>
        <v>0</v>
      </c>
      <c r="K566" s="28"/>
      <c r="L566" s="28"/>
    </row>
    <row r="567" spans="1:12" ht="25.5">
      <c r="A567" s="28"/>
      <c r="B567" s="28"/>
      <c r="C567" s="28"/>
      <c r="D567" s="28"/>
      <c r="E567" s="28"/>
      <c r="F567" s="28">
        <f>IFERROR(VLOOKUP(D567,'KHO TNJ'!$C$6:$E$100000,3,FALSE),0)+IF(I567="",0,I567)</f>
        <v>0</v>
      </c>
      <c r="G567" s="28"/>
      <c r="H567" s="28" t="str">
        <f t="shared" si="0"/>
        <v/>
      </c>
      <c r="I567" s="28"/>
      <c r="J567" s="28">
        <f t="shared" si="1"/>
        <v>0</v>
      </c>
      <c r="K567" s="28"/>
      <c r="L567" s="28"/>
    </row>
    <row r="568" spans="1:12" ht="25.5">
      <c r="A568" s="28"/>
      <c r="B568" s="28"/>
      <c r="C568" s="28"/>
      <c r="D568" s="28"/>
      <c r="E568" s="28"/>
      <c r="F568" s="28">
        <f>IFERROR(VLOOKUP(D568,'KHO TNJ'!$C$6:$E$100000,3,FALSE),0)+IF(I568="",0,I568)</f>
        <v>0</v>
      </c>
      <c r="G568" s="28"/>
      <c r="H568" s="28" t="str">
        <f t="shared" si="0"/>
        <v/>
      </c>
      <c r="I568" s="28"/>
      <c r="J568" s="28">
        <f t="shared" si="1"/>
        <v>0</v>
      </c>
      <c r="K568" s="28"/>
      <c r="L568" s="28"/>
    </row>
    <row r="569" spans="1:12" ht="25.5">
      <c r="A569" s="28"/>
      <c r="B569" s="28"/>
      <c r="C569" s="28"/>
      <c r="D569" s="28"/>
      <c r="E569" s="28"/>
      <c r="F569" s="28">
        <f>IFERROR(VLOOKUP(D569,'KHO TNJ'!$C$6:$E$100000,3,FALSE),0)+IF(I569="",0,I569)</f>
        <v>0</v>
      </c>
      <c r="G569" s="28"/>
      <c r="H569" s="28" t="str">
        <f t="shared" si="0"/>
        <v/>
      </c>
      <c r="I569" s="28"/>
      <c r="J569" s="28">
        <f t="shared" si="1"/>
        <v>0</v>
      </c>
      <c r="K569" s="28"/>
      <c r="L569" s="28"/>
    </row>
    <row r="570" spans="1:12" ht="25.5">
      <c r="A570" s="28"/>
      <c r="B570" s="28"/>
      <c r="C570" s="28"/>
      <c r="D570" s="28"/>
      <c r="E570" s="28"/>
      <c r="F570" s="28">
        <f>IFERROR(VLOOKUP(D570,'KHO TNJ'!$C$6:$E$100000,3,FALSE),0)+IF(I570="",0,I570)</f>
        <v>0</v>
      </c>
      <c r="G570" s="28"/>
      <c r="H570" s="28" t="str">
        <f t="shared" si="0"/>
        <v/>
      </c>
      <c r="I570" s="28"/>
      <c r="J570" s="28">
        <f t="shared" si="1"/>
        <v>0</v>
      </c>
      <c r="K570" s="28"/>
      <c r="L570" s="28"/>
    </row>
    <row r="571" spans="1:12" ht="25.5">
      <c r="A571" s="28"/>
      <c r="B571" s="28"/>
      <c r="C571" s="28"/>
      <c r="D571" s="28"/>
      <c r="E571" s="28"/>
      <c r="F571" s="28">
        <f>IFERROR(VLOOKUP(D571,'KHO TNJ'!$C$6:$E$100000,3,FALSE),0)+IF(I571="",0,I571)</f>
        <v>0</v>
      </c>
      <c r="G571" s="28"/>
      <c r="H571" s="28" t="str">
        <f t="shared" si="0"/>
        <v/>
      </c>
      <c r="I571" s="28"/>
      <c r="J571" s="28">
        <f t="shared" si="1"/>
        <v>0</v>
      </c>
      <c r="K571" s="28"/>
      <c r="L571" s="28"/>
    </row>
    <row r="572" spans="1:12" ht="25.5">
      <c r="A572" s="28"/>
      <c r="B572" s="28"/>
      <c r="C572" s="28"/>
      <c r="D572" s="28"/>
      <c r="E572" s="28"/>
      <c r="F572" s="28">
        <f>IFERROR(VLOOKUP(D572,'KHO TNJ'!$C$6:$E$100000,3,FALSE),0)+IF(I572="",0,I572)</f>
        <v>0</v>
      </c>
      <c r="G572" s="28"/>
      <c r="H572" s="28" t="str">
        <f t="shared" si="0"/>
        <v/>
      </c>
      <c r="I572" s="28"/>
      <c r="J572" s="28">
        <f t="shared" si="1"/>
        <v>0</v>
      </c>
      <c r="K572" s="28"/>
      <c r="L572" s="28"/>
    </row>
    <row r="573" spans="1:12" ht="25.5">
      <c r="A573" s="28"/>
      <c r="B573" s="28"/>
      <c r="C573" s="28"/>
      <c r="D573" s="28"/>
      <c r="E573" s="28"/>
      <c r="F573" s="28">
        <f>IFERROR(VLOOKUP(D573,'KHO TNJ'!$C$6:$E$100000,3,FALSE),0)+IF(I573="",0,I573)</f>
        <v>0</v>
      </c>
      <c r="G573" s="28"/>
      <c r="H573" s="28" t="str">
        <f t="shared" si="0"/>
        <v/>
      </c>
      <c r="I573" s="28"/>
      <c r="J573" s="28">
        <f t="shared" si="1"/>
        <v>0</v>
      </c>
      <c r="K573" s="28"/>
      <c r="L573" s="28"/>
    </row>
    <row r="574" spans="1:12" ht="25.5">
      <c r="A574" s="28"/>
      <c r="B574" s="28"/>
      <c r="C574" s="28"/>
      <c r="D574" s="28"/>
      <c r="E574" s="28"/>
      <c r="F574" s="28">
        <f>IFERROR(VLOOKUP(D574,'KHO TNJ'!$C$6:$E$100000,3,FALSE),0)+IF(I574="",0,I574)</f>
        <v>0</v>
      </c>
      <c r="G574" s="28"/>
      <c r="H574" s="28" t="str">
        <f t="shared" si="0"/>
        <v/>
      </c>
      <c r="I574" s="28"/>
      <c r="J574" s="28">
        <f t="shared" si="1"/>
        <v>0</v>
      </c>
      <c r="K574" s="28"/>
      <c r="L574" s="28"/>
    </row>
    <row r="575" spans="1:12" ht="25.5">
      <c r="A575" s="28"/>
      <c r="B575" s="28"/>
      <c r="C575" s="28"/>
      <c r="D575" s="28"/>
      <c r="E575" s="28"/>
      <c r="F575" s="28">
        <f>IFERROR(VLOOKUP(D575,'KHO TNJ'!$C$6:$E$100000,3,FALSE),0)+IF(I575="",0,I575)</f>
        <v>0</v>
      </c>
      <c r="G575" s="28"/>
      <c r="H575" s="28" t="str">
        <f t="shared" si="0"/>
        <v/>
      </c>
      <c r="I575" s="28"/>
      <c r="J575" s="28">
        <f t="shared" si="1"/>
        <v>0</v>
      </c>
      <c r="K575" s="28"/>
      <c r="L575" s="28"/>
    </row>
    <row r="576" spans="1:12" ht="25.5">
      <c r="A576" s="28"/>
      <c r="B576" s="28"/>
      <c r="C576" s="28"/>
      <c r="D576" s="28"/>
      <c r="E576" s="28"/>
      <c r="F576" s="28">
        <f>IFERROR(VLOOKUP(D576,'KHO TNJ'!$C$6:$E$100000,3,FALSE),0)+IF(I576="",0,I576)</f>
        <v>0</v>
      </c>
      <c r="G576" s="28"/>
      <c r="H576" s="28" t="str">
        <f t="shared" si="0"/>
        <v/>
      </c>
      <c r="I576" s="28"/>
      <c r="J576" s="28">
        <f t="shared" si="1"/>
        <v>0</v>
      </c>
      <c r="K576" s="28"/>
      <c r="L576" s="28"/>
    </row>
    <row r="577" spans="1:12" ht="25.5">
      <c r="A577" s="28"/>
      <c r="B577" s="28"/>
      <c r="C577" s="28"/>
      <c r="D577" s="28"/>
      <c r="E577" s="28"/>
      <c r="F577" s="28">
        <f>IFERROR(VLOOKUP(D577,'KHO TNJ'!$C$6:$E$100000,3,FALSE),0)+IF(I577="",0,I577)</f>
        <v>0</v>
      </c>
      <c r="G577" s="28"/>
      <c r="H577" s="28" t="str">
        <f t="shared" si="0"/>
        <v/>
      </c>
      <c r="I577" s="28"/>
      <c r="J577" s="28">
        <f t="shared" si="1"/>
        <v>0</v>
      </c>
      <c r="K577" s="28"/>
      <c r="L577" s="28"/>
    </row>
    <row r="578" spans="1:12" ht="25.5">
      <c r="A578" s="28"/>
      <c r="B578" s="28"/>
      <c r="C578" s="28"/>
      <c r="D578" s="28"/>
      <c r="E578" s="28"/>
      <c r="F578" s="28">
        <f>IFERROR(VLOOKUP(D578,'KHO TNJ'!$C$6:$E$100000,3,FALSE),0)+IF(I578="",0,I578)</f>
        <v>0</v>
      </c>
      <c r="G578" s="28"/>
      <c r="H578" s="28" t="str">
        <f t="shared" si="0"/>
        <v/>
      </c>
      <c r="I578" s="28"/>
      <c r="J578" s="28">
        <f t="shared" si="1"/>
        <v>0</v>
      </c>
      <c r="K578" s="28"/>
      <c r="L578" s="28"/>
    </row>
    <row r="579" spans="1:12" ht="25.5">
      <c r="A579" s="28"/>
      <c r="B579" s="28"/>
      <c r="C579" s="28"/>
      <c r="D579" s="28"/>
      <c r="E579" s="28"/>
      <c r="F579" s="28">
        <f>IFERROR(VLOOKUP(D579,'KHO TNJ'!$C$6:$E$100000,3,FALSE),0)+IF(I579="",0,I579)</f>
        <v>0</v>
      </c>
      <c r="G579" s="28"/>
      <c r="H579" s="28" t="str">
        <f t="shared" si="0"/>
        <v/>
      </c>
      <c r="I579" s="28"/>
      <c r="J579" s="28">
        <f t="shared" si="1"/>
        <v>0</v>
      </c>
      <c r="K579" s="28"/>
      <c r="L579" s="28"/>
    </row>
    <row r="580" spans="1:12" ht="25.5">
      <c r="A580" s="28"/>
      <c r="B580" s="28"/>
      <c r="C580" s="28"/>
      <c r="D580" s="28"/>
      <c r="E580" s="28"/>
      <c r="F580" s="28">
        <f>IFERROR(VLOOKUP(D580,'KHO TNJ'!$C$6:$E$100000,3,FALSE),0)+IF(I580="",0,I580)</f>
        <v>0</v>
      </c>
      <c r="G580" s="28"/>
      <c r="H580" s="28" t="str">
        <f t="shared" si="0"/>
        <v/>
      </c>
      <c r="I580" s="28"/>
      <c r="J580" s="28">
        <f t="shared" si="1"/>
        <v>0</v>
      </c>
      <c r="K580" s="28"/>
      <c r="L580" s="28"/>
    </row>
    <row r="581" spans="1:12" ht="25.5">
      <c r="A581" s="28"/>
      <c r="B581" s="28"/>
      <c r="C581" s="28"/>
      <c r="D581" s="28"/>
      <c r="E581" s="28"/>
      <c r="F581" s="28">
        <f>IFERROR(VLOOKUP(D581,'KHO TNJ'!$C$6:$E$100000,3,FALSE),0)+IF(I581="",0,I581)</f>
        <v>0</v>
      </c>
      <c r="G581" s="28"/>
      <c r="H581" s="28" t="str">
        <f t="shared" si="0"/>
        <v/>
      </c>
      <c r="I581" s="28"/>
      <c r="J581" s="28">
        <f t="shared" si="1"/>
        <v>0</v>
      </c>
      <c r="K581" s="28"/>
      <c r="L581" s="28"/>
    </row>
    <row r="582" spans="1:12" ht="25.5">
      <c r="A582" s="28"/>
      <c r="B582" s="28"/>
      <c r="C582" s="28"/>
      <c r="D582" s="28"/>
      <c r="E582" s="28"/>
      <c r="F582" s="28">
        <f>IFERROR(VLOOKUP(D582,'KHO TNJ'!$C$6:$E$100000,3,FALSE),0)+IF(I582="",0,I582)</f>
        <v>0</v>
      </c>
      <c r="G582" s="28"/>
      <c r="H582" s="28" t="str">
        <f t="shared" si="0"/>
        <v/>
      </c>
      <c r="I582" s="28"/>
      <c r="J582" s="28">
        <f t="shared" si="1"/>
        <v>0</v>
      </c>
      <c r="K582" s="28"/>
      <c r="L582" s="28"/>
    </row>
    <row r="583" spans="1:12" ht="25.5">
      <c r="A583" s="28"/>
      <c r="B583" s="28"/>
      <c r="C583" s="28"/>
      <c r="D583" s="28"/>
      <c r="E583" s="28"/>
      <c r="F583" s="28">
        <f>IFERROR(VLOOKUP(D583,'KHO TNJ'!$C$6:$E$100000,3,FALSE),0)+IF(I583="",0,I583)</f>
        <v>0</v>
      </c>
      <c r="G583" s="28"/>
      <c r="H583" s="28" t="str">
        <f t="shared" si="0"/>
        <v/>
      </c>
      <c r="I583" s="28"/>
      <c r="J583" s="28">
        <f t="shared" si="1"/>
        <v>0</v>
      </c>
      <c r="K583" s="28"/>
      <c r="L583" s="28"/>
    </row>
    <row r="584" spans="1:12" ht="25.5">
      <c r="A584" s="28"/>
      <c r="B584" s="28"/>
      <c r="C584" s="28"/>
      <c r="D584" s="28"/>
      <c r="E584" s="28"/>
      <c r="F584" s="28">
        <f>IFERROR(VLOOKUP(D584,'KHO TNJ'!$C$6:$E$100000,3,FALSE),0)+IF(I584="",0,I584)</f>
        <v>0</v>
      </c>
      <c r="G584" s="28"/>
      <c r="H584" s="28" t="str">
        <f t="shared" si="0"/>
        <v/>
      </c>
      <c r="I584" s="28"/>
      <c r="J584" s="28">
        <f t="shared" si="1"/>
        <v>0</v>
      </c>
      <c r="K584" s="28"/>
      <c r="L584" s="28"/>
    </row>
    <row r="585" spans="1:12" ht="25.5">
      <c r="A585" s="28"/>
      <c r="B585" s="28"/>
      <c r="C585" s="28"/>
      <c r="D585" s="28"/>
      <c r="E585" s="28"/>
      <c r="F585" s="28">
        <f>IFERROR(VLOOKUP(D585,'KHO TNJ'!$C$6:$E$100000,3,FALSE),0)+IF(I585="",0,I585)</f>
        <v>0</v>
      </c>
      <c r="G585" s="28"/>
      <c r="H585" s="28" t="str">
        <f t="shared" si="0"/>
        <v/>
      </c>
      <c r="I585" s="28"/>
      <c r="J585" s="28">
        <f t="shared" si="1"/>
        <v>0</v>
      </c>
      <c r="K585" s="28"/>
      <c r="L585" s="28"/>
    </row>
    <row r="586" spans="1:12" ht="25.5">
      <c r="A586" s="28"/>
      <c r="B586" s="28"/>
      <c r="C586" s="28"/>
      <c r="D586" s="28"/>
      <c r="E586" s="28"/>
      <c r="F586" s="28">
        <f>IFERROR(VLOOKUP(D586,'KHO TNJ'!$C$6:$E$100000,3,FALSE),0)+IF(I586="",0,I586)</f>
        <v>0</v>
      </c>
      <c r="G586" s="28"/>
      <c r="H586" s="28" t="str">
        <f t="shared" si="0"/>
        <v/>
      </c>
      <c r="I586" s="28"/>
      <c r="J586" s="28">
        <f t="shared" si="1"/>
        <v>0</v>
      </c>
      <c r="K586" s="28"/>
      <c r="L586" s="28"/>
    </row>
    <row r="587" spans="1:12" ht="25.5">
      <c r="A587" s="28"/>
      <c r="B587" s="28"/>
      <c r="C587" s="28"/>
      <c r="D587" s="28"/>
      <c r="E587" s="28"/>
      <c r="F587" s="28">
        <f>IFERROR(VLOOKUP(D587,'KHO TNJ'!$C$6:$E$100000,3,FALSE),0)+IF(I587="",0,I587)</f>
        <v>0</v>
      </c>
      <c r="G587" s="28"/>
      <c r="H587" s="28" t="str">
        <f t="shared" si="0"/>
        <v/>
      </c>
      <c r="I587" s="28"/>
      <c r="J587" s="28">
        <f t="shared" si="1"/>
        <v>0</v>
      </c>
      <c r="K587" s="28"/>
      <c r="L587" s="28"/>
    </row>
    <row r="588" spans="1:12" ht="25.5">
      <c r="A588" s="28"/>
      <c r="B588" s="28"/>
      <c r="C588" s="28"/>
      <c r="D588" s="28"/>
      <c r="E588" s="28"/>
      <c r="F588" s="28">
        <f>IFERROR(VLOOKUP(D588,'KHO TNJ'!$C$6:$E$100000,3,FALSE),0)+IF(I588="",0,I588)</f>
        <v>0</v>
      </c>
      <c r="G588" s="28"/>
      <c r="H588" s="28" t="str">
        <f t="shared" si="0"/>
        <v/>
      </c>
      <c r="I588" s="28"/>
      <c r="J588" s="28">
        <f t="shared" si="1"/>
        <v>0</v>
      </c>
      <c r="K588" s="28"/>
      <c r="L588" s="28"/>
    </row>
    <row r="589" spans="1:12" ht="25.5">
      <c r="A589" s="28"/>
      <c r="B589" s="28"/>
      <c r="C589" s="28"/>
      <c r="D589" s="28"/>
      <c r="E589" s="28"/>
      <c r="F589" s="28">
        <f>IFERROR(VLOOKUP(D589,'KHO TNJ'!$C$6:$E$100000,3,FALSE),0)+IF(I589="",0,I589)</f>
        <v>0</v>
      </c>
      <c r="G589" s="28"/>
      <c r="H589" s="28" t="str">
        <f t="shared" si="0"/>
        <v/>
      </c>
      <c r="I589" s="28"/>
      <c r="J589" s="28">
        <f t="shared" si="1"/>
        <v>0</v>
      </c>
      <c r="K589" s="28"/>
      <c r="L589" s="28"/>
    </row>
    <row r="590" spans="1:12" ht="25.5">
      <c r="A590" s="28"/>
      <c r="B590" s="28"/>
      <c r="C590" s="28"/>
      <c r="D590" s="28"/>
      <c r="E590" s="28"/>
      <c r="F590" s="28">
        <f>IFERROR(VLOOKUP(D590,'KHO TNJ'!$C$6:$E$100000,3,FALSE),0)+IF(I590="",0,I590)</f>
        <v>0</v>
      </c>
      <c r="G590" s="28"/>
      <c r="H590" s="28" t="str">
        <f t="shared" si="0"/>
        <v/>
      </c>
      <c r="I590" s="28"/>
      <c r="J590" s="28">
        <f t="shared" si="1"/>
        <v>0</v>
      </c>
      <c r="K590" s="28"/>
      <c r="L590" s="28"/>
    </row>
    <row r="591" spans="1:12" ht="25.5">
      <c r="A591" s="28"/>
      <c r="B591" s="28"/>
      <c r="C591" s="28"/>
      <c r="D591" s="28"/>
      <c r="E591" s="28"/>
      <c r="F591" s="28">
        <f>IFERROR(VLOOKUP(D591,'KHO TNJ'!$C$6:$E$100000,3,FALSE),0)+IF(I591="",0,I591)</f>
        <v>0</v>
      </c>
      <c r="G591" s="28"/>
      <c r="H591" s="28" t="str">
        <f t="shared" si="0"/>
        <v/>
      </c>
      <c r="I591" s="28"/>
      <c r="J591" s="28">
        <f t="shared" si="1"/>
        <v>0</v>
      </c>
      <c r="K591" s="28"/>
      <c r="L591" s="28"/>
    </row>
    <row r="592" spans="1:12" ht="25.5">
      <c r="A592" s="28"/>
      <c r="B592" s="28"/>
      <c r="C592" s="28"/>
      <c r="D592" s="28"/>
      <c r="E592" s="28"/>
      <c r="F592" s="28">
        <f>IFERROR(VLOOKUP(D592,'KHO TNJ'!$C$6:$E$100000,3,FALSE),0)+IF(I592="",0,I592)</f>
        <v>0</v>
      </c>
      <c r="G592" s="28"/>
      <c r="H592" s="28" t="str">
        <f t="shared" si="0"/>
        <v/>
      </c>
      <c r="I592" s="28"/>
      <c r="J592" s="28">
        <f t="shared" si="1"/>
        <v>0</v>
      </c>
      <c r="K592" s="28"/>
      <c r="L592" s="28"/>
    </row>
    <row r="593" spans="1:12" ht="25.5">
      <c r="A593" s="28"/>
      <c r="B593" s="28"/>
      <c r="C593" s="28"/>
      <c r="D593" s="28"/>
      <c r="E593" s="28"/>
      <c r="F593" s="28">
        <f>IFERROR(VLOOKUP(D593,'KHO TNJ'!$C$6:$E$100000,3,FALSE),0)+IF(I593="",0,I593)</f>
        <v>0</v>
      </c>
      <c r="G593" s="28"/>
      <c r="H593" s="28" t="str">
        <f t="shared" si="0"/>
        <v/>
      </c>
      <c r="I593" s="28"/>
      <c r="J593" s="28">
        <f t="shared" si="1"/>
        <v>0</v>
      </c>
      <c r="K593" s="28"/>
      <c r="L593" s="28"/>
    </row>
    <row r="594" spans="1:12" ht="25.5">
      <c r="A594" s="28"/>
      <c r="B594" s="28"/>
      <c r="C594" s="28"/>
      <c r="D594" s="28"/>
      <c r="E594" s="28"/>
      <c r="F594" s="28">
        <f>IFERROR(VLOOKUP(D594,'KHO TNJ'!$C$6:$E$100000,3,FALSE),0)+IF(I594="",0,I594)</f>
        <v>0</v>
      </c>
      <c r="G594" s="28"/>
      <c r="H594" s="28" t="str">
        <f t="shared" si="0"/>
        <v/>
      </c>
      <c r="I594" s="28"/>
      <c r="J594" s="28">
        <f t="shared" si="1"/>
        <v>0</v>
      </c>
      <c r="K594" s="28"/>
      <c r="L594" s="28"/>
    </row>
    <row r="595" spans="1:12" ht="25.5">
      <c r="A595" s="28"/>
      <c r="B595" s="28"/>
      <c r="C595" s="28"/>
      <c r="D595" s="28"/>
      <c r="E595" s="28"/>
      <c r="F595" s="28">
        <f>IFERROR(VLOOKUP(D595,'KHO TNJ'!$C$6:$E$100000,3,FALSE),0)+IF(I595="",0,I595)</f>
        <v>0</v>
      </c>
      <c r="G595" s="28"/>
      <c r="H595" s="28" t="str">
        <f t="shared" si="0"/>
        <v/>
      </c>
      <c r="I595" s="28"/>
      <c r="J595" s="28">
        <f t="shared" si="1"/>
        <v>0</v>
      </c>
      <c r="K595" s="28"/>
      <c r="L595" s="28"/>
    </row>
    <row r="596" spans="1:12" ht="25.5">
      <c r="A596" s="28"/>
      <c r="B596" s="28"/>
      <c r="C596" s="28"/>
      <c r="D596" s="28"/>
      <c r="E596" s="28"/>
      <c r="F596" s="28">
        <f>IFERROR(VLOOKUP(D596,'KHO TNJ'!$C$6:$E$100000,3,FALSE),0)+IF(I596="",0,I596)</f>
        <v>0</v>
      </c>
      <c r="G596" s="28"/>
      <c r="H596" s="28" t="str">
        <f t="shared" si="0"/>
        <v/>
      </c>
      <c r="I596" s="28"/>
      <c r="J596" s="28">
        <f t="shared" si="1"/>
        <v>0</v>
      </c>
      <c r="K596" s="28"/>
      <c r="L596" s="28"/>
    </row>
    <row r="597" spans="1:12" ht="25.5">
      <c r="A597" s="28"/>
      <c r="B597" s="28"/>
      <c r="C597" s="28"/>
      <c r="D597" s="28"/>
      <c r="E597" s="28"/>
      <c r="F597" s="28">
        <f>IFERROR(VLOOKUP(D597,'KHO TNJ'!$C$6:$E$100000,3,FALSE),0)+IF(I597="",0,I597)</f>
        <v>0</v>
      </c>
      <c r="G597" s="28"/>
      <c r="H597" s="28" t="str">
        <f t="shared" si="0"/>
        <v/>
      </c>
      <c r="I597" s="28"/>
      <c r="J597" s="28">
        <f t="shared" si="1"/>
        <v>0</v>
      </c>
      <c r="K597" s="28"/>
      <c r="L597" s="28"/>
    </row>
    <row r="598" spans="1:12" ht="25.5">
      <c r="A598" s="28"/>
      <c r="B598" s="28"/>
      <c r="C598" s="28"/>
      <c r="D598" s="28"/>
      <c r="E598" s="28"/>
      <c r="F598" s="28">
        <f>IFERROR(VLOOKUP(D598,'KHO TNJ'!$C$6:$E$100000,3,FALSE),0)+IF(I598="",0,I598)</f>
        <v>0</v>
      </c>
      <c r="G598" s="28"/>
      <c r="H598" s="28" t="str">
        <f t="shared" si="0"/>
        <v/>
      </c>
      <c r="I598" s="28"/>
      <c r="J598" s="28">
        <f t="shared" si="1"/>
        <v>0</v>
      </c>
      <c r="K598" s="28"/>
      <c r="L598" s="28"/>
    </row>
    <row r="599" spans="1:12" ht="25.5">
      <c r="A599" s="28"/>
      <c r="B599" s="28"/>
      <c r="C599" s="28"/>
      <c r="D599" s="28"/>
      <c r="E599" s="28"/>
      <c r="F599" s="28">
        <f>IFERROR(VLOOKUP(D599,'KHO TNJ'!$C$6:$E$100000,3,FALSE),0)+IF(I599="",0,I599)</f>
        <v>0</v>
      </c>
      <c r="G599" s="28"/>
      <c r="H599" s="28" t="str">
        <f t="shared" si="0"/>
        <v/>
      </c>
      <c r="I599" s="28"/>
      <c r="J599" s="28">
        <f t="shared" si="1"/>
        <v>0</v>
      </c>
      <c r="K599" s="28"/>
      <c r="L599" s="28"/>
    </row>
    <row r="600" spans="1:12" ht="25.5">
      <c r="A600" s="28"/>
      <c r="B600" s="28"/>
      <c r="C600" s="28"/>
      <c r="D600" s="28"/>
      <c r="E600" s="28"/>
      <c r="F600" s="28">
        <f>IFERROR(VLOOKUP(D600,'KHO TNJ'!$C$6:$E$100000,3,FALSE),0)+IF(I600="",0,I600)</f>
        <v>0</v>
      </c>
      <c r="G600" s="28"/>
      <c r="H600" s="28" t="str">
        <f t="shared" si="0"/>
        <v/>
      </c>
      <c r="I600" s="28"/>
      <c r="J600" s="28">
        <f t="shared" si="1"/>
        <v>0</v>
      </c>
      <c r="K600" s="28"/>
      <c r="L600" s="28"/>
    </row>
    <row r="601" spans="1:12" ht="25.5">
      <c r="A601" s="28"/>
      <c r="B601" s="28"/>
      <c r="C601" s="28"/>
      <c r="D601" s="28"/>
      <c r="E601" s="28"/>
      <c r="F601" s="28">
        <f>IFERROR(VLOOKUP(D601,'KHO TNJ'!$C$6:$E$100000,3,FALSE),0)+IF(I601="",0,I601)</f>
        <v>0</v>
      </c>
      <c r="G601" s="28"/>
      <c r="H601" s="28" t="str">
        <f t="shared" si="0"/>
        <v/>
      </c>
      <c r="I601" s="28"/>
      <c r="J601" s="28">
        <f t="shared" si="1"/>
        <v>0</v>
      </c>
      <c r="K601" s="28"/>
      <c r="L601" s="28"/>
    </row>
    <row r="602" spans="1:12" ht="25.5">
      <c r="A602" s="28"/>
      <c r="B602" s="28"/>
      <c r="C602" s="28"/>
      <c r="D602" s="28"/>
      <c r="E602" s="28"/>
      <c r="F602" s="28">
        <f>IFERROR(VLOOKUP(D602,'KHO TNJ'!$C$6:$E$100000,3,FALSE),0)+IF(I602="",0,I602)</f>
        <v>0</v>
      </c>
      <c r="G602" s="28"/>
      <c r="H602" s="28" t="str">
        <f t="shared" si="0"/>
        <v/>
      </c>
      <c r="I602" s="28"/>
      <c r="J602" s="28">
        <f t="shared" si="1"/>
        <v>0</v>
      </c>
      <c r="K602" s="28"/>
      <c r="L602" s="28"/>
    </row>
    <row r="603" spans="1:12" ht="25.5">
      <c r="A603" s="28"/>
      <c r="B603" s="28"/>
      <c r="C603" s="28"/>
      <c r="D603" s="28"/>
      <c r="E603" s="28"/>
      <c r="F603" s="28">
        <f>IFERROR(VLOOKUP(D603,'KHO TNJ'!$C$6:$E$100000,3,FALSE),0)+IF(I603="",0,I603)</f>
        <v>0</v>
      </c>
      <c r="G603" s="28"/>
      <c r="H603" s="28" t="str">
        <f t="shared" si="0"/>
        <v/>
      </c>
      <c r="I603" s="28"/>
      <c r="J603" s="28">
        <f t="shared" si="1"/>
        <v>0</v>
      </c>
      <c r="K603" s="28"/>
      <c r="L603" s="28"/>
    </row>
    <row r="604" spans="1:12" ht="25.5">
      <c r="A604" s="28"/>
      <c r="B604" s="28"/>
      <c r="C604" s="28"/>
      <c r="D604" s="28"/>
      <c r="E604" s="28"/>
      <c r="F604" s="28">
        <f>IFERROR(VLOOKUP(D604,'KHO TNJ'!$C$6:$E$100000,3,FALSE),0)+IF(I604="",0,I604)</f>
        <v>0</v>
      </c>
      <c r="G604" s="28"/>
      <c r="H604" s="28" t="str">
        <f t="shared" si="0"/>
        <v/>
      </c>
      <c r="I604" s="28"/>
      <c r="J604" s="28">
        <f t="shared" si="1"/>
        <v>0</v>
      </c>
      <c r="K604" s="28"/>
      <c r="L604" s="28"/>
    </row>
    <row r="605" spans="1:12" ht="25.5">
      <c r="A605" s="28"/>
      <c r="B605" s="28"/>
      <c r="C605" s="28"/>
      <c r="D605" s="28"/>
      <c r="E605" s="28"/>
      <c r="F605" s="28">
        <f>IFERROR(VLOOKUP(D605,'KHO TNJ'!$C$6:$E$100000,3,FALSE),0)+IF(I605="",0,I605)</f>
        <v>0</v>
      </c>
      <c r="G605" s="28"/>
      <c r="H605" s="28" t="str">
        <f t="shared" si="0"/>
        <v/>
      </c>
      <c r="I605" s="28"/>
      <c r="J605" s="28">
        <f t="shared" si="1"/>
        <v>0</v>
      </c>
      <c r="K605" s="28"/>
      <c r="L605" s="28"/>
    </row>
    <row r="606" spans="1:12" ht="25.5">
      <c r="A606" s="28"/>
      <c r="B606" s="28"/>
      <c r="C606" s="28"/>
      <c r="D606" s="28"/>
      <c r="E606" s="28"/>
      <c r="F606" s="28">
        <f>IFERROR(VLOOKUP(D606,'KHO TNJ'!$C$6:$E$100000,3,FALSE),0)+IF(I606="",0,I606)</f>
        <v>0</v>
      </c>
      <c r="G606" s="28"/>
      <c r="H606" s="28" t="str">
        <f t="shared" si="0"/>
        <v/>
      </c>
      <c r="I606" s="28"/>
      <c r="J606" s="28">
        <f t="shared" si="1"/>
        <v>0</v>
      </c>
      <c r="K606" s="28"/>
      <c r="L606" s="28"/>
    </row>
    <row r="607" spans="1:12" ht="25.5">
      <c r="A607" s="28"/>
      <c r="B607" s="28"/>
      <c r="C607" s="28"/>
      <c r="D607" s="28"/>
      <c r="E607" s="28"/>
      <c r="F607" s="28">
        <f>IFERROR(VLOOKUP(D607,'KHO TNJ'!$C$6:$E$100000,3,FALSE),0)+IF(I607="",0,I607)</f>
        <v>0</v>
      </c>
      <c r="G607" s="28"/>
      <c r="H607" s="28" t="str">
        <f t="shared" si="0"/>
        <v/>
      </c>
      <c r="I607" s="28"/>
      <c r="J607" s="28">
        <f t="shared" si="1"/>
        <v>0</v>
      </c>
      <c r="K607" s="28"/>
      <c r="L607" s="28"/>
    </row>
    <row r="608" spans="1:12" ht="25.5">
      <c r="A608" s="28"/>
      <c r="B608" s="28"/>
      <c r="C608" s="28"/>
      <c r="D608" s="28"/>
      <c r="E608" s="28"/>
      <c r="F608" s="28">
        <f>IFERROR(VLOOKUP(D608,'KHO TNJ'!$C$6:$E$100000,3,FALSE),0)+IF(I608="",0,I608)</f>
        <v>0</v>
      </c>
      <c r="G608" s="28"/>
      <c r="H608" s="28" t="str">
        <f t="shared" si="0"/>
        <v/>
      </c>
      <c r="I608" s="28"/>
      <c r="J608" s="28">
        <f t="shared" si="1"/>
        <v>0</v>
      </c>
      <c r="K608" s="28"/>
      <c r="L608" s="28"/>
    </row>
    <row r="609" spans="1:12" ht="25.5">
      <c r="A609" s="28"/>
      <c r="B609" s="28"/>
      <c r="C609" s="28"/>
      <c r="D609" s="28"/>
      <c r="E609" s="28"/>
      <c r="F609" s="28">
        <f>IFERROR(VLOOKUP(D609,'KHO TNJ'!$C$6:$E$100000,3,FALSE),0)+IF(I609="",0,I609)</f>
        <v>0</v>
      </c>
      <c r="G609" s="28"/>
      <c r="H609" s="28" t="str">
        <f t="shared" si="0"/>
        <v/>
      </c>
      <c r="I609" s="28"/>
      <c r="J609" s="28">
        <f t="shared" si="1"/>
        <v>0</v>
      </c>
      <c r="K609" s="28"/>
      <c r="L609" s="28"/>
    </row>
    <row r="610" spans="1:12" ht="25.5">
      <c r="A610" s="28"/>
      <c r="B610" s="28"/>
      <c r="C610" s="28"/>
      <c r="D610" s="28"/>
      <c r="E610" s="28"/>
      <c r="F610" s="28">
        <f>IFERROR(VLOOKUP(D610,'KHO TNJ'!$C$6:$E$100000,3,FALSE),0)+IF(I610="",0,I610)</f>
        <v>0</v>
      </c>
      <c r="G610" s="28"/>
      <c r="H610" s="28" t="str">
        <f t="shared" si="0"/>
        <v/>
      </c>
      <c r="I610" s="28"/>
      <c r="J610" s="28">
        <f t="shared" si="1"/>
        <v>0</v>
      </c>
      <c r="K610" s="28"/>
      <c r="L610" s="28"/>
    </row>
    <row r="611" spans="1:12" ht="25.5">
      <c r="A611" s="28"/>
      <c r="B611" s="28"/>
      <c r="C611" s="28"/>
      <c r="D611" s="28"/>
      <c r="E611" s="28"/>
      <c r="F611" s="28">
        <f>IFERROR(VLOOKUP(D611,'KHO TNJ'!$C$6:$E$100000,3,FALSE),0)+IF(I611="",0,I611)</f>
        <v>0</v>
      </c>
      <c r="G611" s="28"/>
      <c r="H611" s="28" t="str">
        <f t="shared" si="0"/>
        <v/>
      </c>
      <c r="I611" s="28"/>
      <c r="J611" s="28">
        <f t="shared" si="1"/>
        <v>0</v>
      </c>
      <c r="K611" s="28"/>
      <c r="L611" s="28"/>
    </row>
    <row r="612" spans="1:12" ht="25.5">
      <c r="A612" s="28"/>
      <c r="B612" s="28"/>
      <c r="C612" s="28"/>
      <c r="D612" s="28"/>
      <c r="E612" s="28"/>
      <c r="F612" s="28">
        <f>IFERROR(VLOOKUP(D612,'KHO TNJ'!$C$6:$E$100000,3,FALSE),0)+IF(I612="",0,I612)</f>
        <v>0</v>
      </c>
      <c r="G612" s="28"/>
      <c r="H612" s="28" t="str">
        <f t="shared" si="0"/>
        <v/>
      </c>
      <c r="I612" s="28"/>
      <c r="J612" s="28">
        <f t="shared" si="1"/>
        <v>0</v>
      </c>
      <c r="K612" s="28"/>
      <c r="L612" s="28"/>
    </row>
    <row r="613" spans="1:12" ht="25.5">
      <c r="A613" s="28"/>
      <c r="B613" s="28"/>
      <c r="C613" s="28"/>
      <c r="D613" s="28"/>
      <c r="E613" s="28"/>
      <c r="F613" s="28">
        <f>IFERROR(VLOOKUP(D613,'KHO TNJ'!$C$6:$E$100000,3,FALSE),0)+IF(I613="",0,I613)</f>
        <v>0</v>
      </c>
      <c r="G613" s="28"/>
      <c r="H613" s="28" t="str">
        <f t="shared" si="0"/>
        <v/>
      </c>
      <c r="I613" s="28"/>
      <c r="J613" s="28">
        <f t="shared" si="1"/>
        <v>0</v>
      </c>
      <c r="K613" s="28"/>
      <c r="L613" s="28"/>
    </row>
    <row r="614" spans="1:12" ht="25.5">
      <c r="A614" s="28"/>
      <c r="B614" s="28"/>
      <c r="C614" s="28"/>
      <c r="D614" s="28"/>
      <c r="E614" s="28"/>
      <c r="F614" s="28">
        <f>IFERROR(VLOOKUP(D614,'KHO TNJ'!$C$6:$E$100000,3,FALSE),0)+IF(I614="",0,I614)</f>
        <v>0</v>
      </c>
      <c r="G614" s="28"/>
      <c r="H614" s="28" t="str">
        <f t="shared" si="0"/>
        <v/>
      </c>
      <c r="I614" s="28"/>
      <c r="J614" s="28">
        <f t="shared" si="1"/>
        <v>0</v>
      </c>
      <c r="K614" s="28"/>
      <c r="L614" s="28"/>
    </row>
    <row r="615" spans="1:12" ht="25.5">
      <c r="A615" s="28"/>
      <c r="B615" s="28"/>
      <c r="C615" s="28"/>
      <c r="D615" s="28"/>
      <c r="E615" s="28"/>
      <c r="F615" s="28">
        <f>IFERROR(VLOOKUP(D615,'KHO TNJ'!$C$6:$E$100000,3,FALSE),0)+IF(I615="",0,I615)</f>
        <v>0</v>
      </c>
      <c r="G615" s="28"/>
      <c r="H615" s="28" t="str">
        <f t="shared" si="0"/>
        <v/>
      </c>
      <c r="I615" s="28"/>
      <c r="J615" s="28">
        <f t="shared" si="1"/>
        <v>0</v>
      </c>
      <c r="K615" s="28"/>
      <c r="L615" s="28"/>
    </row>
    <row r="616" spans="1:12" ht="25.5">
      <c r="A616" s="28"/>
      <c r="B616" s="28"/>
      <c r="C616" s="28"/>
      <c r="D616" s="28"/>
      <c r="E616" s="28"/>
      <c r="F616" s="28">
        <f>IFERROR(VLOOKUP(D616,'KHO TNJ'!$C$6:$E$100000,3,FALSE),0)+IF(I616="",0,I616)</f>
        <v>0</v>
      </c>
      <c r="G616" s="28"/>
      <c r="H616" s="28" t="str">
        <f t="shared" si="0"/>
        <v/>
      </c>
      <c r="I616" s="28"/>
      <c r="J616" s="28">
        <f t="shared" si="1"/>
        <v>0</v>
      </c>
      <c r="K616" s="28"/>
      <c r="L616" s="28"/>
    </row>
    <row r="617" spans="1:12" ht="25.5">
      <c r="A617" s="28"/>
      <c r="B617" s="28"/>
      <c r="C617" s="28"/>
      <c r="D617" s="28"/>
      <c r="E617" s="28"/>
      <c r="F617" s="28">
        <f>IFERROR(VLOOKUP(D617,'KHO TNJ'!$C$6:$E$100000,3,FALSE),0)+IF(I617="",0,I617)</f>
        <v>0</v>
      </c>
      <c r="G617" s="28"/>
      <c r="H617" s="28" t="str">
        <f t="shared" si="0"/>
        <v/>
      </c>
      <c r="I617" s="28"/>
      <c r="J617" s="28">
        <f t="shared" si="1"/>
        <v>0</v>
      </c>
      <c r="K617" s="28"/>
      <c r="L617" s="28"/>
    </row>
    <row r="618" spans="1:12" ht="25.5">
      <c r="A618" s="28"/>
      <c r="B618" s="28"/>
      <c r="C618" s="28"/>
      <c r="D618" s="28"/>
      <c r="E618" s="28"/>
      <c r="F618" s="28">
        <f>IFERROR(VLOOKUP(D618,'KHO TNJ'!$C$6:$E$100000,3,FALSE),0)+IF(I618="",0,I618)</f>
        <v>0</v>
      </c>
      <c r="G618" s="28"/>
      <c r="H618" s="28" t="str">
        <f t="shared" si="0"/>
        <v/>
      </c>
      <c r="I618" s="28"/>
      <c r="J618" s="28">
        <f t="shared" si="1"/>
        <v>0</v>
      </c>
      <c r="K618" s="28"/>
      <c r="L618" s="28"/>
    </row>
    <row r="619" spans="1:12" ht="25.5">
      <c r="A619" s="28"/>
      <c r="B619" s="28"/>
      <c r="C619" s="28"/>
      <c r="D619" s="28"/>
      <c r="E619" s="28"/>
      <c r="F619" s="28">
        <f>IFERROR(VLOOKUP(D619,'KHO TNJ'!$C$6:$E$100000,3,FALSE),0)+IF(I619="",0,I619)</f>
        <v>0</v>
      </c>
      <c r="G619" s="28"/>
      <c r="H619" s="28" t="str">
        <f t="shared" si="0"/>
        <v/>
      </c>
      <c r="I619" s="28"/>
      <c r="J619" s="28">
        <f t="shared" si="1"/>
        <v>0</v>
      </c>
      <c r="K619" s="28"/>
      <c r="L619" s="28"/>
    </row>
    <row r="620" spans="1:12" ht="25.5">
      <c r="A620" s="28"/>
      <c r="B620" s="28"/>
      <c r="C620" s="28"/>
      <c r="D620" s="28"/>
      <c r="E620" s="28"/>
      <c r="F620" s="28">
        <f>IFERROR(VLOOKUP(D620,'KHO TNJ'!$C$6:$E$100000,3,FALSE),0)+IF(I620="",0,I620)</f>
        <v>0</v>
      </c>
      <c r="G620" s="28"/>
      <c r="H620" s="28" t="str">
        <f t="shared" si="0"/>
        <v/>
      </c>
      <c r="I620" s="28"/>
      <c r="J620" s="28">
        <f t="shared" si="1"/>
        <v>0</v>
      </c>
      <c r="K620" s="28"/>
      <c r="L620" s="28"/>
    </row>
    <row r="621" spans="1:12" ht="25.5">
      <c r="A621" s="28"/>
      <c r="B621" s="28"/>
      <c r="C621" s="28"/>
      <c r="D621" s="28"/>
      <c r="E621" s="28"/>
      <c r="F621" s="28">
        <f>IFERROR(VLOOKUP(D621,'KHO TNJ'!$C$6:$E$100000,3,FALSE),0)+IF(I621="",0,I621)</f>
        <v>0</v>
      </c>
      <c r="G621" s="28"/>
      <c r="H621" s="28" t="str">
        <f t="shared" si="0"/>
        <v/>
      </c>
      <c r="I621" s="28"/>
      <c r="J621" s="28">
        <f t="shared" si="1"/>
        <v>0</v>
      </c>
      <c r="K621" s="28"/>
      <c r="L621" s="28"/>
    </row>
    <row r="622" spans="1:12" ht="25.5">
      <c r="A622" s="28"/>
      <c r="B622" s="28"/>
      <c r="C622" s="28"/>
      <c r="D622" s="28"/>
      <c r="E622" s="28"/>
      <c r="F622" s="28">
        <f>IFERROR(VLOOKUP(D622,'KHO TNJ'!$C$6:$E$100000,3,FALSE),0)+IF(I622="",0,I622)</f>
        <v>0</v>
      </c>
      <c r="G622" s="28"/>
      <c r="H622" s="28" t="str">
        <f t="shared" si="0"/>
        <v/>
      </c>
      <c r="I622" s="28"/>
      <c r="J622" s="28">
        <f t="shared" si="1"/>
        <v>0</v>
      </c>
      <c r="K622" s="28"/>
      <c r="L622" s="28"/>
    </row>
    <row r="623" spans="1:12" ht="25.5">
      <c r="A623" s="28"/>
      <c r="B623" s="28"/>
      <c r="C623" s="28"/>
      <c r="D623" s="28"/>
      <c r="E623" s="28"/>
      <c r="F623" s="28">
        <f>IFERROR(VLOOKUP(D623,'KHO TNJ'!$C$6:$E$100000,3,FALSE),0)+IF(I623="",0,I623)</f>
        <v>0</v>
      </c>
      <c r="G623" s="28"/>
      <c r="H623" s="28" t="str">
        <f t="shared" si="0"/>
        <v/>
      </c>
      <c r="I623" s="28"/>
      <c r="J623" s="28">
        <f t="shared" si="1"/>
        <v>0</v>
      </c>
      <c r="K623" s="28"/>
      <c r="L623" s="28"/>
    </row>
    <row r="624" spans="1:12" ht="25.5">
      <c r="A624" s="28"/>
      <c r="B624" s="28"/>
      <c r="C624" s="28"/>
      <c r="D624" s="28"/>
      <c r="E624" s="28"/>
      <c r="F624" s="28">
        <f>IFERROR(VLOOKUP(D624,'KHO TNJ'!$C$6:$E$100000,3,FALSE),0)+IF(I624="",0,I624)</f>
        <v>0</v>
      </c>
      <c r="G624" s="28"/>
      <c r="H624" s="28" t="str">
        <f t="shared" si="0"/>
        <v/>
      </c>
      <c r="I624" s="28"/>
      <c r="J624" s="28">
        <f t="shared" si="1"/>
        <v>0</v>
      </c>
      <c r="K624" s="28"/>
      <c r="L624" s="28"/>
    </row>
    <row r="625" spans="1:12" ht="25.5">
      <c r="A625" s="28"/>
      <c r="B625" s="28"/>
      <c r="C625" s="28"/>
      <c r="D625" s="28"/>
      <c r="E625" s="28"/>
      <c r="F625" s="28">
        <f>IFERROR(VLOOKUP(D625,'KHO TNJ'!$C$6:$E$100000,3,FALSE),0)+IF(I625="",0,I625)</f>
        <v>0</v>
      </c>
      <c r="G625" s="28"/>
      <c r="H625" s="28" t="str">
        <f t="shared" si="0"/>
        <v/>
      </c>
      <c r="I625" s="28"/>
      <c r="J625" s="28">
        <f t="shared" si="1"/>
        <v>0</v>
      </c>
      <c r="K625" s="28"/>
      <c r="L625" s="28"/>
    </row>
    <row r="626" spans="1:12" ht="25.5">
      <c r="A626" s="28"/>
      <c r="B626" s="28"/>
      <c r="C626" s="28"/>
      <c r="D626" s="28"/>
      <c r="E626" s="28"/>
      <c r="F626" s="28">
        <f>IFERROR(VLOOKUP(D626,'KHO TNJ'!$C$6:$E$100000,3,FALSE),0)+IF(I626="",0,I626)</f>
        <v>0</v>
      </c>
      <c r="G626" s="28"/>
      <c r="H626" s="28" t="str">
        <f t="shared" si="0"/>
        <v/>
      </c>
      <c r="I626" s="28"/>
      <c r="J626" s="28">
        <f t="shared" si="1"/>
        <v>0</v>
      </c>
      <c r="K626" s="28"/>
      <c r="L626" s="28"/>
    </row>
    <row r="627" spans="1:12" ht="25.5">
      <c r="A627" s="28"/>
      <c r="B627" s="28"/>
      <c r="C627" s="28"/>
      <c r="D627" s="28"/>
      <c r="E627" s="28"/>
      <c r="F627" s="28">
        <f>IFERROR(VLOOKUP(D627,'KHO TNJ'!$C$6:$E$100000,3,FALSE),0)+IF(I627="",0,I627)</f>
        <v>0</v>
      </c>
      <c r="G627" s="28"/>
      <c r="H627" s="28" t="str">
        <f t="shared" si="0"/>
        <v/>
      </c>
      <c r="I627" s="28"/>
      <c r="J627" s="28">
        <f t="shared" si="1"/>
        <v>0</v>
      </c>
      <c r="K627" s="28"/>
      <c r="L627" s="28"/>
    </row>
    <row r="628" spans="1:12" ht="25.5">
      <c r="A628" s="28"/>
      <c r="B628" s="28"/>
      <c r="C628" s="28"/>
      <c r="D628" s="28"/>
      <c r="E628" s="28"/>
      <c r="F628" s="28">
        <f>IFERROR(VLOOKUP(D628,'KHO TNJ'!$C$6:$E$100000,3,FALSE),0)+IF(I628="",0,I628)</f>
        <v>0</v>
      </c>
      <c r="G628" s="28"/>
      <c r="H628" s="28" t="str">
        <f t="shared" si="0"/>
        <v/>
      </c>
      <c r="I628" s="28"/>
      <c r="J628" s="28">
        <f t="shared" si="1"/>
        <v>0</v>
      </c>
      <c r="K628" s="28"/>
      <c r="L628" s="28"/>
    </row>
    <row r="629" spans="1:12" ht="25.5">
      <c r="A629" s="28"/>
      <c r="B629" s="28"/>
      <c r="C629" s="28"/>
      <c r="D629" s="28"/>
      <c r="E629" s="28"/>
      <c r="F629" s="28">
        <f>IFERROR(VLOOKUP(D629,'KHO TNJ'!$C$6:$E$100000,3,FALSE),0)+IF(I629="",0,I629)</f>
        <v>0</v>
      </c>
      <c r="G629" s="28"/>
      <c r="H629" s="28" t="str">
        <f t="shared" si="0"/>
        <v/>
      </c>
      <c r="I629" s="28"/>
      <c r="J629" s="28">
        <f t="shared" si="1"/>
        <v>0</v>
      </c>
      <c r="K629" s="28"/>
      <c r="L629" s="28"/>
    </row>
    <row r="630" spans="1:12" ht="25.5">
      <c r="A630" s="28"/>
      <c r="B630" s="28"/>
      <c r="C630" s="28"/>
      <c r="D630" s="28"/>
      <c r="E630" s="28"/>
      <c r="F630" s="28">
        <f>IFERROR(VLOOKUP(D630,'KHO TNJ'!$C$6:$E$100000,3,FALSE),0)+IF(I630="",0,I630)</f>
        <v>0</v>
      </c>
      <c r="G630" s="28"/>
      <c r="H630" s="28" t="str">
        <f t="shared" si="0"/>
        <v/>
      </c>
      <c r="I630" s="28"/>
      <c r="J630" s="28">
        <f t="shared" si="1"/>
        <v>0</v>
      </c>
      <c r="K630" s="28"/>
      <c r="L630" s="28"/>
    </row>
    <row r="631" spans="1:12" ht="25.5">
      <c r="A631" s="28"/>
      <c r="B631" s="28"/>
      <c r="C631" s="28"/>
      <c r="D631" s="28"/>
      <c r="E631" s="28"/>
      <c r="F631" s="28">
        <f>IFERROR(VLOOKUP(D631,'KHO TNJ'!$C$6:$E$100000,3,FALSE),0)+IF(I631="",0,I631)</f>
        <v>0</v>
      </c>
      <c r="G631" s="28"/>
      <c r="H631" s="28" t="str">
        <f t="shared" si="0"/>
        <v/>
      </c>
      <c r="I631" s="28"/>
      <c r="J631" s="28">
        <f t="shared" si="1"/>
        <v>0</v>
      </c>
      <c r="K631" s="28"/>
      <c r="L631" s="28"/>
    </row>
    <row r="632" spans="1:12" ht="25.5">
      <c r="A632" s="28"/>
      <c r="B632" s="28"/>
      <c r="C632" s="28"/>
      <c r="D632" s="28"/>
      <c r="E632" s="28"/>
      <c r="F632" s="28">
        <f>IFERROR(VLOOKUP(D632,'KHO TNJ'!$C$6:$E$100000,3,FALSE),0)+IF(I632="",0,I632)</f>
        <v>0</v>
      </c>
      <c r="G632" s="28"/>
      <c r="H632" s="28" t="str">
        <f t="shared" si="0"/>
        <v/>
      </c>
      <c r="I632" s="28"/>
      <c r="J632" s="28">
        <f t="shared" si="1"/>
        <v>0</v>
      </c>
      <c r="K632" s="28"/>
      <c r="L632" s="28"/>
    </row>
    <row r="633" spans="1:12" ht="25.5">
      <c r="A633" s="28"/>
      <c r="B633" s="28"/>
      <c r="C633" s="28"/>
      <c r="D633" s="28"/>
      <c r="E633" s="28"/>
      <c r="F633" s="28">
        <f>IFERROR(VLOOKUP(D633,'KHO TNJ'!$C$6:$E$100000,3,FALSE),0)+IF(I633="",0,I633)</f>
        <v>0</v>
      </c>
      <c r="G633" s="28"/>
      <c r="H633" s="28" t="str">
        <f t="shared" si="0"/>
        <v/>
      </c>
      <c r="I633" s="28"/>
      <c r="J633" s="28">
        <f t="shared" si="1"/>
        <v>0</v>
      </c>
      <c r="K633" s="28"/>
      <c r="L633" s="28"/>
    </row>
    <row r="634" spans="1:12" ht="25.5">
      <c r="A634" s="28"/>
      <c r="B634" s="28"/>
      <c r="C634" s="28"/>
      <c r="D634" s="28"/>
      <c r="E634" s="28"/>
      <c r="F634" s="28">
        <f>IFERROR(VLOOKUP(D634,'KHO TNJ'!$C$6:$E$100000,3,FALSE),0)+IF(I634="",0,I634)</f>
        <v>0</v>
      </c>
      <c r="G634" s="28"/>
      <c r="H634" s="28" t="str">
        <f t="shared" si="0"/>
        <v/>
      </c>
      <c r="I634" s="28"/>
      <c r="J634" s="28">
        <f t="shared" si="1"/>
        <v>0</v>
      </c>
      <c r="K634" s="28"/>
      <c r="L634" s="28"/>
    </row>
    <row r="635" spans="1:12" ht="25.5">
      <c r="A635" s="28"/>
      <c r="B635" s="28"/>
      <c r="C635" s="28"/>
      <c r="D635" s="28"/>
      <c r="E635" s="28"/>
      <c r="F635" s="28">
        <f>IFERROR(VLOOKUP(D635,'KHO TNJ'!$C$6:$E$100000,3,FALSE),0)+IF(I635="",0,I635)</f>
        <v>0</v>
      </c>
      <c r="G635" s="28"/>
      <c r="H635" s="28" t="str">
        <f t="shared" si="0"/>
        <v/>
      </c>
      <c r="I635" s="28"/>
      <c r="J635" s="28">
        <f t="shared" si="1"/>
        <v>0</v>
      </c>
      <c r="K635" s="28"/>
      <c r="L635" s="28"/>
    </row>
    <row r="636" spans="1:12" ht="25.5">
      <c r="A636" s="28"/>
      <c r="B636" s="28"/>
      <c r="C636" s="28"/>
      <c r="D636" s="28"/>
      <c r="E636" s="28"/>
      <c r="F636" s="28">
        <f>IFERROR(VLOOKUP(D636,'KHO TNJ'!$C$6:$E$100000,3,FALSE),0)+IF(I636="",0,I636)</f>
        <v>0</v>
      </c>
      <c r="G636" s="28"/>
      <c r="H636" s="28" t="str">
        <f t="shared" si="0"/>
        <v/>
      </c>
      <c r="I636" s="28"/>
      <c r="J636" s="28">
        <f t="shared" si="1"/>
        <v>0</v>
      </c>
      <c r="K636" s="28"/>
      <c r="L636" s="28"/>
    </row>
    <row r="637" spans="1:12" ht="25.5">
      <c r="A637" s="28"/>
      <c r="B637" s="28"/>
      <c r="C637" s="28"/>
      <c r="D637" s="28"/>
      <c r="E637" s="28"/>
      <c r="F637" s="28">
        <f>IFERROR(VLOOKUP(D637,'KHO TNJ'!$C$6:$E$100000,3,FALSE),0)+IF(I637="",0,I637)</f>
        <v>0</v>
      </c>
      <c r="G637" s="28"/>
      <c r="H637" s="28" t="str">
        <f t="shared" si="0"/>
        <v/>
      </c>
      <c r="I637" s="28"/>
      <c r="J637" s="28">
        <f t="shared" si="1"/>
        <v>0</v>
      </c>
      <c r="K637" s="28"/>
      <c r="L637" s="28"/>
    </row>
    <row r="638" spans="1:12" ht="25.5">
      <c r="A638" s="28"/>
      <c r="B638" s="28"/>
      <c r="C638" s="28"/>
      <c r="D638" s="28"/>
      <c r="E638" s="28"/>
      <c r="F638" s="28">
        <f>IFERROR(VLOOKUP(D638,'KHO TNJ'!$C$6:$E$100000,3,FALSE),0)+IF(I638="",0,I638)</f>
        <v>0</v>
      </c>
      <c r="G638" s="28"/>
      <c r="H638" s="28" t="str">
        <f t="shared" si="0"/>
        <v/>
      </c>
      <c r="I638" s="28"/>
      <c r="J638" s="28">
        <f t="shared" si="1"/>
        <v>0</v>
      </c>
      <c r="K638" s="28"/>
      <c r="L638" s="28"/>
    </row>
    <row r="639" spans="1:12" ht="25.5">
      <c r="A639" s="28"/>
      <c r="B639" s="28"/>
      <c r="C639" s="28"/>
      <c r="D639" s="28"/>
      <c r="E639" s="28"/>
      <c r="F639" s="28">
        <f>IFERROR(VLOOKUP(D639,'KHO TNJ'!$C$6:$E$100000,3,FALSE),0)+IF(I639="",0,I639)</f>
        <v>0</v>
      </c>
      <c r="G639" s="28"/>
      <c r="H639" s="28" t="str">
        <f t="shared" si="0"/>
        <v/>
      </c>
      <c r="I639" s="28"/>
      <c r="J639" s="28">
        <f t="shared" si="1"/>
        <v>0</v>
      </c>
      <c r="K639" s="28"/>
      <c r="L639" s="28"/>
    </row>
    <row r="640" spans="1:12" ht="25.5">
      <c r="A640" s="28"/>
      <c r="B640" s="28"/>
      <c r="C640" s="28"/>
      <c r="D640" s="28"/>
      <c r="E640" s="28"/>
      <c r="F640" s="28">
        <f>IFERROR(VLOOKUP(D640,'KHO TNJ'!$C$6:$E$100000,3,FALSE),0)+IF(I640="",0,I640)</f>
        <v>0</v>
      </c>
      <c r="G640" s="28"/>
      <c r="H640" s="28" t="str">
        <f t="shared" si="0"/>
        <v/>
      </c>
      <c r="I640" s="28"/>
      <c r="J640" s="28">
        <f t="shared" si="1"/>
        <v>0</v>
      </c>
      <c r="K640" s="28"/>
      <c r="L640" s="28"/>
    </row>
    <row r="641" spans="1:12" ht="25.5">
      <c r="A641" s="28"/>
      <c r="B641" s="28"/>
      <c r="C641" s="28"/>
      <c r="D641" s="28"/>
      <c r="E641" s="28"/>
      <c r="F641" s="28">
        <f>IFERROR(VLOOKUP(D641,'KHO TNJ'!$C$6:$E$100000,3,FALSE),0)+IF(I641="",0,I641)</f>
        <v>0</v>
      </c>
      <c r="G641" s="28"/>
      <c r="H641" s="28" t="str">
        <f t="shared" si="0"/>
        <v/>
      </c>
      <c r="I641" s="28"/>
      <c r="J641" s="28">
        <f t="shared" si="1"/>
        <v>0</v>
      </c>
      <c r="K641" s="28"/>
      <c r="L641" s="28"/>
    </row>
    <row r="642" spans="1:12" ht="25.5">
      <c r="A642" s="28"/>
      <c r="B642" s="28"/>
      <c r="C642" s="28"/>
      <c r="D642" s="28"/>
      <c r="E642" s="28"/>
      <c r="F642" s="28">
        <f>IFERROR(VLOOKUP(D642,'KHO TNJ'!$C$6:$E$100000,3,FALSE),0)+IF(I642="",0,I642)</f>
        <v>0</v>
      </c>
      <c r="G642" s="28"/>
      <c r="H642" s="28" t="str">
        <f t="shared" si="0"/>
        <v/>
      </c>
      <c r="I642" s="28"/>
      <c r="J642" s="28">
        <f t="shared" si="1"/>
        <v>0</v>
      </c>
      <c r="K642" s="28"/>
      <c r="L642" s="28"/>
    </row>
    <row r="643" spans="1:12" ht="25.5">
      <c r="A643" s="28"/>
      <c r="B643" s="28"/>
      <c r="C643" s="28"/>
      <c r="D643" s="28"/>
      <c r="E643" s="28"/>
      <c r="F643" s="28">
        <f>IFERROR(VLOOKUP(D643,'KHO TNJ'!$C$6:$E$100000,3,FALSE),0)+IF(I643="",0,I643)</f>
        <v>0</v>
      </c>
      <c r="G643" s="28"/>
      <c r="H643" s="28" t="str">
        <f t="shared" si="0"/>
        <v/>
      </c>
      <c r="I643" s="28"/>
      <c r="J643" s="28">
        <f t="shared" si="1"/>
        <v>0</v>
      </c>
      <c r="K643" s="28"/>
      <c r="L643" s="28"/>
    </row>
    <row r="644" spans="1:12" ht="25.5">
      <c r="A644" s="28"/>
      <c r="B644" s="28"/>
      <c r="C644" s="28"/>
      <c r="D644" s="28"/>
      <c r="E644" s="28"/>
      <c r="F644" s="28">
        <f>IFERROR(VLOOKUP(D644,'KHO TNJ'!$C$6:$E$100000,3,FALSE),0)+IF(I644="",0,I644)</f>
        <v>0</v>
      </c>
      <c r="G644" s="28"/>
      <c r="H644" s="28" t="str">
        <f t="shared" si="0"/>
        <v/>
      </c>
      <c r="I644" s="28"/>
      <c r="J644" s="28">
        <f t="shared" si="1"/>
        <v>0</v>
      </c>
      <c r="K644" s="28"/>
      <c r="L644" s="28"/>
    </row>
    <row r="645" spans="1:12" ht="25.5">
      <c r="A645" s="28"/>
      <c r="B645" s="28"/>
      <c r="C645" s="28"/>
      <c r="D645" s="28"/>
      <c r="E645" s="28"/>
      <c r="F645" s="28">
        <f>IFERROR(VLOOKUP(D645,'KHO TNJ'!$C$6:$E$100000,3,FALSE),0)+IF(I645="",0,I645)</f>
        <v>0</v>
      </c>
      <c r="G645" s="28"/>
      <c r="H645" s="28" t="str">
        <f t="shared" si="0"/>
        <v/>
      </c>
      <c r="I645" s="28"/>
      <c r="J645" s="28">
        <f t="shared" si="1"/>
        <v>0</v>
      </c>
      <c r="K645" s="28"/>
      <c r="L645" s="28"/>
    </row>
    <row r="646" spans="1:12" ht="25.5">
      <c r="A646" s="28"/>
      <c r="B646" s="28"/>
      <c r="C646" s="28"/>
      <c r="D646" s="28"/>
      <c r="E646" s="28"/>
      <c r="F646" s="28">
        <f>IFERROR(VLOOKUP(D646,'KHO TNJ'!$C$6:$E$100000,3,FALSE),0)+IF(I646="",0,I646)</f>
        <v>0</v>
      </c>
      <c r="G646" s="28"/>
      <c r="H646" s="28" t="str">
        <f t="shared" si="0"/>
        <v/>
      </c>
      <c r="I646" s="28"/>
      <c r="J646" s="28">
        <f t="shared" si="1"/>
        <v>0</v>
      </c>
      <c r="K646" s="28"/>
      <c r="L646" s="28"/>
    </row>
    <row r="647" spans="1:12" ht="25.5">
      <c r="A647" s="28"/>
      <c r="B647" s="28"/>
      <c r="C647" s="28"/>
      <c r="D647" s="28"/>
      <c r="E647" s="28"/>
      <c r="F647" s="28">
        <f>IFERROR(VLOOKUP(D647,'KHO TNJ'!$C$6:$E$100000,3,FALSE),0)+IF(I647="",0,I647)</f>
        <v>0</v>
      </c>
      <c r="G647" s="28"/>
      <c r="H647" s="28" t="str">
        <f t="shared" si="0"/>
        <v/>
      </c>
      <c r="I647" s="28"/>
      <c r="J647" s="28">
        <f t="shared" si="1"/>
        <v>0</v>
      </c>
      <c r="K647" s="28"/>
      <c r="L647" s="28"/>
    </row>
    <row r="648" spans="1:12" ht="25.5">
      <c r="A648" s="28"/>
      <c r="B648" s="28"/>
      <c r="C648" s="28"/>
      <c r="D648" s="28"/>
      <c r="E648" s="28"/>
      <c r="F648" s="28">
        <f>IFERROR(VLOOKUP(D648,'KHO TNJ'!$C$6:$E$100000,3,FALSE),0)+IF(I648="",0,I648)</f>
        <v>0</v>
      </c>
      <c r="G648" s="28"/>
      <c r="H648" s="28" t="str">
        <f t="shared" si="0"/>
        <v/>
      </c>
      <c r="I648" s="28"/>
      <c r="J648" s="28">
        <f t="shared" si="1"/>
        <v>0</v>
      </c>
      <c r="K648" s="28"/>
      <c r="L648" s="28"/>
    </row>
    <row r="649" spans="1:12" ht="25.5">
      <c r="A649" s="28"/>
      <c r="B649" s="28"/>
      <c r="C649" s="28"/>
      <c r="D649" s="28"/>
      <c r="E649" s="28"/>
      <c r="F649" s="28">
        <f>IFERROR(VLOOKUP(D649,'KHO TNJ'!$C$6:$E$100000,3,FALSE),0)+IF(I649="",0,I649)</f>
        <v>0</v>
      </c>
      <c r="G649" s="28"/>
      <c r="H649" s="28" t="str">
        <f t="shared" si="0"/>
        <v/>
      </c>
      <c r="I649" s="28"/>
      <c r="J649" s="28">
        <f t="shared" si="1"/>
        <v>0</v>
      </c>
      <c r="K649" s="28"/>
      <c r="L649" s="28"/>
    </row>
    <row r="650" spans="1:12" ht="25.5">
      <c r="A650" s="28"/>
      <c r="B650" s="28"/>
      <c r="C650" s="28"/>
      <c r="D650" s="28"/>
      <c r="E650" s="28"/>
      <c r="F650" s="28">
        <f>IFERROR(VLOOKUP(D650,'KHO TNJ'!$C$6:$E$100000,3,FALSE),0)+IF(I650="",0,I650)</f>
        <v>0</v>
      </c>
      <c r="G650" s="28"/>
      <c r="H650" s="28" t="str">
        <f t="shared" si="0"/>
        <v/>
      </c>
      <c r="I650" s="28"/>
      <c r="J650" s="28">
        <f t="shared" si="1"/>
        <v>0</v>
      </c>
      <c r="K650" s="28"/>
      <c r="L650" s="28"/>
    </row>
    <row r="651" spans="1:12" ht="25.5">
      <c r="A651" s="28"/>
      <c r="B651" s="28"/>
      <c r="C651" s="28"/>
      <c r="D651" s="28"/>
      <c r="E651" s="28"/>
      <c r="F651" s="28">
        <f>IFERROR(VLOOKUP(D651,'KHO TNJ'!$C$6:$E$100000,3,FALSE),0)+IF(I651="",0,I651)</f>
        <v>0</v>
      </c>
      <c r="G651" s="28"/>
      <c r="H651" s="28" t="str">
        <f t="shared" si="0"/>
        <v/>
      </c>
      <c r="I651" s="28"/>
      <c r="J651" s="28">
        <f t="shared" si="1"/>
        <v>0</v>
      </c>
      <c r="K651" s="28"/>
      <c r="L651" s="28"/>
    </row>
    <row r="652" spans="1:12" ht="25.5">
      <c r="A652" s="28"/>
      <c r="B652" s="28"/>
      <c r="C652" s="28"/>
      <c r="D652" s="28"/>
      <c r="E652" s="28"/>
      <c r="F652" s="28">
        <f>IFERROR(VLOOKUP(D652,'KHO TNJ'!$C$6:$E$100000,3,FALSE),0)+IF(I652="",0,I652)</f>
        <v>0</v>
      </c>
      <c r="G652" s="28"/>
      <c r="H652" s="28" t="str">
        <f t="shared" si="0"/>
        <v/>
      </c>
      <c r="I652" s="28"/>
      <c r="J652" s="28">
        <f t="shared" si="1"/>
        <v>0</v>
      </c>
      <c r="K652" s="28"/>
      <c r="L652" s="28"/>
    </row>
    <row r="653" spans="1:12" ht="25.5">
      <c r="A653" s="28"/>
      <c r="B653" s="28"/>
      <c r="C653" s="28"/>
      <c r="D653" s="28"/>
      <c r="E653" s="28"/>
      <c r="F653" s="28">
        <f>IFERROR(VLOOKUP(D653,'KHO TNJ'!$C$6:$E$100000,3,FALSE),0)+IF(I653="",0,I653)</f>
        <v>0</v>
      </c>
      <c r="G653" s="28"/>
      <c r="H653" s="28" t="str">
        <f t="shared" si="0"/>
        <v/>
      </c>
      <c r="I653" s="28"/>
      <c r="J653" s="28">
        <f t="shared" si="1"/>
        <v>0</v>
      </c>
      <c r="K653" s="28"/>
      <c r="L653" s="28"/>
    </row>
    <row r="654" spans="1:12" ht="25.5">
      <c r="A654" s="28"/>
      <c r="B654" s="28"/>
      <c r="C654" s="28"/>
      <c r="D654" s="28"/>
      <c r="E654" s="28"/>
      <c r="F654" s="28">
        <f>IFERROR(VLOOKUP(D654,'KHO TNJ'!$C$6:$E$100000,3,FALSE),0)+IF(I654="",0,I654)</f>
        <v>0</v>
      </c>
      <c r="G654" s="28"/>
      <c r="H654" s="28" t="str">
        <f t="shared" si="0"/>
        <v/>
      </c>
      <c r="I654" s="28"/>
      <c r="J654" s="28">
        <f t="shared" si="1"/>
        <v>0</v>
      </c>
      <c r="K654" s="28"/>
      <c r="L654" s="28"/>
    </row>
    <row r="655" spans="1:12" ht="25.5">
      <c r="A655" s="28"/>
      <c r="B655" s="28"/>
      <c r="C655" s="28"/>
      <c r="D655" s="28"/>
      <c r="E655" s="28"/>
      <c r="F655" s="28">
        <f>IFERROR(VLOOKUP(D655,'KHO TNJ'!$C$6:$E$100000,3,FALSE),0)+IF(I655="",0,I655)</f>
        <v>0</v>
      </c>
      <c r="G655" s="28"/>
      <c r="H655" s="28" t="str">
        <f t="shared" si="0"/>
        <v/>
      </c>
      <c r="I655" s="28"/>
      <c r="J655" s="28">
        <f t="shared" si="1"/>
        <v>0</v>
      </c>
      <c r="K655" s="28"/>
      <c r="L655" s="28"/>
    </row>
    <row r="656" spans="1:12" ht="25.5">
      <c r="A656" s="28"/>
      <c r="B656" s="28"/>
      <c r="C656" s="28"/>
      <c r="D656" s="28"/>
      <c r="E656" s="28"/>
      <c r="F656" s="28">
        <f>IFERROR(VLOOKUP(D656,'KHO TNJ'!$C$6:$E$100000,3,FALSE),0)+IF(I656="",0,I656)</f>
        <v>0</v>
      </c>
      <c r="G656" s="28"/>
      <c r="H656" s="28" t="str">
        <f t="shared" si="0"/>
        <v/>
      </c>
      <c r="I656" s="28"/>
      <c r="J656" s="28">
        <f t="shared" si="1"/>
        <v>0</v>
      </c>
      <c r="K656" s="28"/>
      <c r="L656" s="28"/>
    </row>
    <row r="657" spans="1:12" ht="25.5">
      <c r="A657" s="28"/>
      <c r="B657" s="28"/>
      <c r="C657" s="28"/>
      <c r="D657" s="28"/>
      <c r="E657" s="28"/>
      <c r="F657" s="28">
        <f>IFERROR(VLOOKUP(D657,'KHO TNJ'!$C$6:$E$100000,3,FALSE),0)+IF(I657="",0,I657)</f>
        <v>0</v>
      </c>
      <c r="G657" s="28"/>
      <c r="H657" s="28" t="str">
        <f t="shared" si="0"/>
        <v/>
      </c>
      <c r="I657" s="28"/>
      <c r="J657" s="28">
        <f t="shared" si="1"/>
        <v>0</v>
      </c>
      <c r="K657" s="28"/>
      <c r="L657" s="28"/>
    </row>
    <row r="658" spans="1:12" ht="25.5">
      <c r="A658" s="28"/>
      <c r="B658" s="28"/>
      <c r="C658" s="28"/>
      <c r="D658" s="28"/>
      <c r="E658" s="28"/>
      <c r="F658" s="28">
        <f>IFERROR(VLOOKUP(D658,'KHO TNJ'!$C$6:$E$100000,3,FALSE),0)+IF(I658="",0,I658)</f>
        <v>0</v>
      </c>
      <c r="G658" s="28"/>
      <c r="H658" s="28" t="str">
        <f t="shared" si="0"/>
        <v/>
      </c>
      <c r="I658" s="28"/>
      <c r="J658" s="28">
        <f t="shared" si="1"/>
        <v>0</v>
      </c>
      <c r="K658" s="28"/>
      <c r="L658" s="28"/>
    </row>
    <row r="659" spans="1:12" ht="25.5">
      <c r="A659" s="28"/>
      <c r="B659" s="28"/>
      <c r="C659" s="28"/>
      <c r="D659" s="28"/>
      <c r="E659" s="28"/>
      <c r="F659" s="28">
        <f>IFERROR(VLOOKUP(D659,'KHO TNJ'!$C$6:$E$100000,3,FALSE),0)+IF(I659="",0,I659)</f>
        <v>0</v>
      </c>
      <c r="G659" s="28"/>
      <c r="H659" s="28" t="str">
        <f t="shared" si="0"/>
        <v/>
      </c>
      <c r="I659" s="28"/>
      <c r="J659" s="28">
        <f t="shared" si="1"/>
        <v>0</v>
      </c>
      <c r="K659" s="28"/>
      <c r="L659" s="28"/>
    </row>
    <row r="660" spans="1:12" ht="25.5">
      <c r="A660" s="28"/>
      <c r="B660" s="28"/>
      <c r="C660" s="28"/>
      <c r="D660" s="28"/>
      <c r="E660" s="28"/>
      <c r="F660" s="28">
        <f>IFERROR(VLOOKUP(D660,'KHO TNJ'!$C$6:$E$100000,3,FALSE),0)+IF(I660="",0,I660)</f>
        <v>0</v>
      </c>
      <c r="G660" s="28"/>
      <c r="H660" s="28" t="str">
        <f t="shared" si="0"/>
        <v/>
      </c>
      <c r="I660" s="28"/>
      <c r="J660" s="28">
        <f t="shared" si="1"/>
        <v>0</v>
      </c>
      <c r="K660" s="28"/>
      <c r="L660" s="28"/>
    </row>
    <row r="661" spans="1:12" ht="25.5">
      <c r="A661" s="28"/>
      <c r="B661" s="28"/>
      <c r="C661" s="28"/>
      <c r="D661" s="28"/>
      <c r="E661" s="28"/>
      <c r="F661" s="28">
        <f>IFERROR(VLOOKUP(D661,'KHO TNJ'!$C$6:$E$100000,3,FALSE),0)+IF(I661="",0,I661)</f>
        <v>0</v>
      </c>
      <c r="G661" s="28"/>
      <c r="H661" s="28" t="str">
        <f t="shared" si="0"/>
        <v/>
      </c>
      <c r="I661" s="28"/>
      <c r="J661" s="28">
        <f t="shared" si="1"/>
        <v>0</v>
      </c>
      <c r="K661" s="28"/>
      <c r="L661" s="28"/>
    </row>
    <row r="662" spans="1:12" ht="25.5">
      <c r="A662" s="28"/>
      <c r="B662" s="28"/>
      <c r="C662" s="28"/>
      <c r="D662" s="28"/>
      <c r="E662" s="28"/>
      <c r="F662" s="28">
        <f>IFERROR(VLOOKUP(D662,'KHO TNJ'!$C$6:$E$100000,3,FALSE),0)+IF(I662="",0,I662)</f>
        <v>0</v>
      </c>
      <c r="G662" s="28"/>
      <c r="H662" s="28" t="str">
        <f t="shared" si="0"/>
        <v/>
      </c>
      <c r="I662" s="28"/>
      <c r="J662" s="28">
        <f t="shared" si="1"/>
        <v>0</v>
      </c>
      <c r="K662" s="28"/>
      <c r="L662" s="28"/>
    </row>
    <row r="663" spans="1:12" ht="25.5">
      <c r="A663" s="28"/>
      <c r="B663" s="28"/>
      <c r="C663" s="28"/>
      <c r="D663" s="28"/>
      <c r="E663" s="28"/>
      <c r="F663" s="28">
        <f>IFERROR(VLOOKUP(D663,'KHO TNJ'!$C$6:$E$100000,3,FALSE),0)+IF(I663="",0,I663)</f>
        <v>0</v>
      </c>
      <c r="G663" s="28"/>
      <c r="H663" s="28" t="str">
        <f t="shared" si="0"/>
        <v/>
      </c>
      <c r="I663" s="28"/>
      <c r="J663" s="28">
        <f t="shared" si="1"/>
        <v>0</v>
      </c>
      <c r="K663" s="28"/>
      <c r="L663" s="28"/>
    </row>
    <row r="664" spans="1:12" ht="25.5">
      <c r="A664" s="28"/>
      <c r="B664" s="28"/>
      <c r="C664" s="28"/>
      <c r="D664" s="28"/>
      <c r="E664" s="28"/>
      <c r="F664" s="28">
        <f>IFERROR(VLOOKUP(D664,'KHO TNJ'!$C$6:$E$100000,3,FALSE),0)+IF(I664="",0,I664)</f>
        <v>0</v>
      </c>
      <c r="G664" s="28"/>
      <c r="H664" s="28" t="str">
        <f t="shared" si="0"/>
        <v/>
      </c>
      <c r="I664" s="28"/>
      <c r="J664" s="28">
        <f t="shared" si="1"/>
        <v>0</v>
      </c>
      <c r="K664" s="28"/>
      <c r="L664" s="28"/>
    </row>
    <row r="665" spans="1:12" ht="25.5">
      <c r="A665" s="28"/>
      <c r="B665" s="28"/>
      <c r="C665" s="28"/>
      <c r="D665" s="28"/>
      <c r="E665" s="28"/>
      <c r="F665" s="28">
        <f>IFERROR(VLOOKUP(D665,'KHO TNJ'!$C$6:$E$100000,3,FALSE),0)+IF(I665="",0,I665)</f>
        <v>0</v>
      </c>
      <c r="G665" s="28"/>
      <c r="H665" s="28" t="str">
        <f t="shared" si="0"/>
        <v/>
      </c>
      <c r="I665" s="28"/>
      <c r="J665" s="28">
        <f t="shared" si="1"/>
        <v>0</v>
      </c>
      <c r="K665" s="28"/>
      <c r="L665" s="28"/>
    </row>
    <row r="666" spans="1:12" ht="25.5">
      <c r="A666" s="28"/>
      <c r="B666" s="28"/>
      <c r="C666" s="28"/>
      <c r="D666" s="28"/>
      <c r="E666" s="28"/>
      <c r="F666" s="28">
        <f>IFERROR(VLOOKUP(D666,'KHO TNJ'!$C$6:$E$100000,3,FALSE),0)+IF(I666="",0,I666)</f>
        <v>0</v>
      </c>
      <c r="G666" s="28"/>
      <c r="H666" s="28" t="str">
        <f t="shared" si="0"/>
        <v/>
      </c>
      <c r="I666" s="28"/>
      <c r="J666" s="28">
        <f t="shared" si="1"/>
        <v>0</v>
      </c>
      <c r="K666" s="28"/>
      <c r="L666" s="28"/>
    </row>
    <row r="667" spans="1:12" ht="25.5">
      <c r="A667" s="28"/>
      <c r="B667" s="28"/>
      <c r="C667" s="28"/>
      <c r="D667" s="28"/>
      <c r="E667" s="28"/>
      <c r="F667" s="28">
        <f>IFERROR(VLOOKUP(D667,'KHO TNJ'!$C$6:$E$100000,3,FALSE),0)+IF(I667="",0,I667)</f>
        <v>0</v>
      </c>
      <c r="G667" s="28"/>
      <c r="H667" s="28" t="str">
        <f t="shared" si="0"/>
        <v/>
      </c>
      <c r="I667" s="28"/>
      <c r="J667" s="28">
        <f t="shared" si="1"/>
        <v>0</v>
      </c>
      <c r="K667" s="28"/>
      <c r="L667" s="28"/>
    </row>
    <row r="668" spans="1:12" ht="25.5">
      <c r="A668" s="28"/>
      <c r="B668" s="28"/>
      <c r="C668" s="28"/>
      <c r="D668" s="28"/>
      <c r="E668" s="28"/>
      <c r="F668" s="28">
        <f>IFERROR(VLOOKUP(D668,'KHO TNJ'!$C$6:$E$100000,3,FALSE),0)+IF(I668="",0,I668)</f>
        <v>0</v>
      </c>
      <c r="G668" s="28"/>
      <c r="H668" s="28" t="str">
        <f t="shared" si="0"/>
        <v/>
      </c>
      <c r="I668" s="28"/>
      <c r="J668" s="28">
        <f t="shared" si="1"/>
        <v>0</v>
      </c>
      <c r="K668" s="28"/>
      <c r="L668" s="28"/>
    </row>
    <row r="669" spans="1:12" ht="25.5">
      <c r="A669" s="28"/>
      <c r="B669" s="28"/>
      <c r="C669" s="28"/>
      <c r="D669" s="28"/>
      <c r="E669" s="28"/>
      <c r="F669" s="28">
        <f>IFERROR(VLOOKUP(D669,'KHO TNJ'!$C$6:$E$100000,3,FALSE),0)+IF(I669="",0,I669)</f>
        <v>0</v>
      </c>
      <c r="G669" s="28"/>
      <c r="H669" s="28" t="str">
        <f t="shared" si="0"/>
        <v/>
      </c>
      <c r="I669" s="28"/>
      <c r="J669" s="28">
        <f t="shared" si="1"/>
        <v>0</v>
      </c>
      <c r="K669" s="28"/>
      <c r="L669" s="28"/>
    </row>
    <row r="670" spans="1:12" ht="25.5">
      <c r="A670" s="28"/>
      <c r="B670" s="28"/>
      <c r="C670" s="28"/>
      <c r="D670" s="28"/>
      <c r="E670" s="28"/>
      <c r="F670" s="28">
        <f>IFERROR(VLOOKUP(D670,'KHO TNJ'!$C$6:$E$100000,3,FALSE),0)+IF(I670="",0,I670)</f>
        <v>0</v>
      </c>
      <c r="G670" s="28"/>
      <c r="H670" s="28" t="str">
        <f t="shared" si="0"/>
        <v/>
      </c>
      <c r="I670" s="28"/>
      <c r="J670" s="28">
        <f t="shared" si="1"/>
        <v>0</v>
      </c>
      <c r="K670" s="28"/>
      <c r="L670" s="28"/>
    </row>
    <row r="671" spans="1:12" ht="25.5">
      <c r="A671" s="28"/>
      <c r="B671" s="28"/>
      <c r="C671" s="28"/>
      <c r="D671" s="28"/>
      <c r="E671" s="28"/>
      <c r="F671" s="28">
        <f>IFERROR(VLOOKUP(D671,'KHO TNJ'!$C$6:$E$100000,3,FALSE),0)+IF(I671="",0,I671)</f>
        <v>0</v>
      </c>
      <c r="G671" s="28"/>
      <c r="H671" s="28" t="str">
        <f t="shared" si="0"/>
        <v/>
      </c>
      <c r="I671" s="28"/>
      <c r="J671" s="28">
        <f t="shared" si="1"/>
        <v>0</v>
      </c>
      <c r="K671" s="28"/>
      <c r="L671" s="28"/>
    </row>
    <row r="672" spans="1:12" ht="25.5">
      <c r="A672" s="28"/>
      <c r="B672" s="28"/>
      <c r="C672" s="28"/>
      <c r="D672" s="28"/>
      <c r="E672" s="28"/>
      <c r="F672" s="28">
        <f>IFERROR(VLOOKUP(D672,'KHO TNJ'!$C$6:$E$100000,3,FALSE),0)+IF(I672="",0,I672)</f>
        <v>0</v>
      </c>
      <c r="G672" s="28"/>
      <c r="H672" s="28" t="str">
        <f t="shared" si="0"/>
        <v/>
      </c>
      <c r="I672" s="28"/>
      <c r="J672" s="28">
        <f t="shared" si="1"/>
        <v>0</v>
      </c>
      <c r="K672" s="28"/>
      <c r="L672" s="28"/>
    </row>
    <row r="673" spans="1:12" ht="25.5">
      <c r="A673" s="28"/>
      <c r="B673" s="28"/>
      <c r="C673" s="28"/>
      <c r="D673" s="28"/>
      <c r="E673" s="28"/>
      <c r="F673" s="28">
        <f>IFERROR(VLOOKUP(D673,'KHO TNJ'!$C$6:$E$100000,3,FALSE),0)+IF(I673="",0,I673)</f>
        <v>0</v>
      </c>
      <c r="G673" s="28"/>
      <c r="H673" s="28" t="str">
        <f t="shared" si="0"/>
        <v/>
      </c>
      <c r="I673" s="28"/>
      <c r="J673" s="28">
        <f t="shared" si="1"/>
        <v>0</v>
      </c>
      <c r="K673" s="28"/>
      <c r="L673" s="28"/>
    </row>
    <row r="674" spans="1:12" ht="25.5">
      <c r="A674" s="28"/>
      <c r="B674" s="28"/>
      <c r="C674" s="28"/>
      <c r="D674" s="28"/>
      <c r="E674" s="28"/>
      <c r="F674" s="28">
        <f>IFERROR(VLOOKUP(D674,'KHO TNJ'!$C$6:$E$100000,3,FALSE),0)+IF(I674="",0,I674)</f>
        <v>0</v>
      </c>
      <c r="G674" s="28"/>
      <c r="H674" s="28" t="str">
        <f t="shared" si="0"/>
        <v/>
      </c>
      <c r="I674" s="28"/>
      <c r="J674" s="28">
        <f t="shared" si="1"/>
        <v>0</v>
      </c>
      <c r="K674" s="28"/>
      <c r="L674" s="28"/>
    </row>
    <row r="675" spans="1:12" ht="25.5">
      <c r="A675" s="28"/>
      <c r="B675" s="28"/>
      <c r="C675" s="28"/>
      <c r="D675" s="28"/>
      <c r="E675" s="28"/>
      <c r="F675" s="28">
        <f>IFERROR(VLOOKUP(D675,'KHO TNJ'!$C$6:$E$100000,3,FALSE),0)+IF(I675="",0,I675)</f>
        <v>0</v>
      </c>
      <c r="G675" s="28"/>
      <c r="H675" s="28" t="str">
        <f t="shared" si="0"/>
        <v/>
      </c>
      <c r="I675" s="28"/>
      <c r="J675" s="28">
        <f t="shared" si="1"/>
        <v>0</v>
      </c>
      <c r="K675" s="28"/>
      <c r="L675" s="28"/>
    </row>
    <row r="676" spans="1:12" ht="25.5">
      <c r="A676" s="28"/>
      <c r="B676" s="28"/>
      <c r="C676" s="28"/>
      <c r="D676" s="28"/>
      <c r="E676" s="28"/>
      <c r="F676" s="28">
        <f>IFERROR(VLOOKUP(D676,'KHO TNJ'!$C$6:$E$100000,3,FALSE),0)+IF(I676="",0,I676)</f>
        <v>0</v>
      </c>
      <c r="G676" s="28"/>
      <c r="H676" s="28" t="str">
        <f t="shared" si="0"/>
        <v/>
      </c>
      <c r="I676" s="28"/>
      <c r="J676" s="28">
        <f t="shared" si="1"/>
        <v>0</v>
      </c>
      <c r="K676" s="28"/>
      <c r="L676" s="28"/>
    </row>
    <row r="677" spans="1:12" ht="25.5">
      <c r="A677" s="28"/>
      <c r="B677" s="28"/>
      <c r="C677" s="28"/>
      <c r="D677" s="28"/>
      <c r="E677" s="28"/>
      <c r="F677" s="28">
        <f>IFERROR(VLOOKUP(D677,'KHO TNJ'!$C$6:$E$100000,3,FALSE),0)+IF(I677="",0,I677)</f>
        <v>0</v>
      </c>
      <c r="G677" s="28"/>
      <c r="H677" s="28" t="str">
        <f t="shared" si="0"/>
        <v/>
      </c>
      <c r="I677" s="28"/>
      <c r="J677" s="28">
        <f t="shared" si="1"/>
        <v>0</v>
      </c>
      <c r="K677" s="28"/>
      <c r="L677" s="28"/>
    </row>
    <row r="678" spans="1:12" ht="25.5">
      <c r="A678" s="28"/>
      <c r="B678" s="28"/>
      <c r="C678" s="28"/>
      <c r="D678" s="28"/>
      <c r="E678" s="28"/>
      <c r="F678" s="28">
        <f>IFERROR(VLOOKUP(D678,'KHO TNJ'!$C$6:$E$100000,3,FALSE),0)+IF(I678="",0,I678)</f>
        <v>0</v>
      </c>
      <c r="G678" s="28"/>
      <c r="H678" s="28" t="str">
        <f t="shared" si="0"/>
        <v/>
      </c>
      <c r="I678" s="28"/>
      <c r="J678" s="28">
        <f t="shared" si="1"/>
        <v>0</v>
      </c>
      <c r="K678" s="28"/>
      <c r="L678" s="28"/>
    </row>
    <row r="679" spans="1:12" ht="25.5">
      <c r="A679" s="28"/>
      <c r="B679" s="28"/>
      <c r="C679" s="28"/>
      <c r="D679" s="28"/>
      <c r="E679" s="28"/>
      <c r="F679" s="28">
        <f>IFERROR(VLOOKUP(D679,'KHO TNJ'!$C$6:$E$100000,3,FALSE),0)+IF(I679="",0,I679)</f>
        <v>0</v>
      </c>
      <c r="G679" s="28"/>
      <c r="H679" s="28" t="str">
        <f t="shared" si="0"/>
        <v/>
      </c>
      <c r="I679" s="28"/>
      <c r="J679" s="28">
        <f t="shared" si="1"/>
        <v>0</v>
      </c>
      <c r="K679" s="28"/>
      <c r="L679" s="28"/>
    </row>
    <row r="680" spans="1:12" ht="25.5">
      <c r="A680" s="28"/>
      <c r="B680" s="28"/>
      <c r="C680" s="28"/>
      <c r="D680" s="28"/>
      <c r="E680" s="28"/>
      <c r="F680" s="28">
        <f>IFERROR(VLOOKUP(D680,'KHO TNJ'!$C$6:$E$100000,3,FALSE),0)+IF(I680="",0,I680)</f>
        <v>0</v>
      </c>
      <c r="G680" s="28"/>
      <c r="H680" s="28" t="str">
        <f t="shared" si="0"/>
        <v/>
      </c>
      <c r="I680" s="28"/>
      <c r="J680" s="28">
        <f t="shared" si="1"/>
        <v>0</v>
      </c>
      <c r="K680" s="28"/>
      <c r="L680" s="28"/>
    </row>
    <row r="681" spans="1:12" ht="25.5">
      <c r="A681" s="28"/>
      <c r="B681" s="28"/>
      <c r="C681" s="28"/>
      <c r="D681" s="28"/>
      <c r="E681" s="28"/>
      <c r="F681" s="28">
        <f>IFERROR(VLOOKUP(D681,'KHO TNJ'!$C$6:$E$100000,3,FALSE),0)+IF(I681="",0,I681)</f>
        <v>0</v>
      </c>
      <c r="G681" s="28"/>
      <c r="H681" s="28" t="str">
        <f t="shared" si="0"/>
        <v/>
      </c>
      <c r="I681" s="28"/>
      <c r="J681" s="28">
        <f t="shared" si="1"/>
        <v>0</v>
      </c>
      <c r="K681" s="28"/>
      <c r="L681" s="28"/>
    </row>
    <row r="682" spans="1:12" ht="25.5">
      <c r="A682" s="28"/>
      <c r="B682" s="28"/>
      <c r="C682" s="28"/>
      <c r="D682" s="28"/>
      <c r="E682" s="28"/>
      <c r="F682" s="28">
        <f>IFERROR(VLOOKUP(D682,'KHO TNJ'!$C$6:$E$100000,3,FALSE),0)+IF(I682="",0,I682)</f>
        <v>0</v>
      </c>
      <c r="G682" s="28"/>
      <c r="H682" s="28" t="str">
        <f t="shared" si="0"/>
        <v/>
      </c>
      <c r="I682" s="28"/>
      <c r="J682" s="28">
        <f t="shared" si="1"/>
        <v>0</v>
      </c>
      <c r="K682" s="28"/>
      <c r="L682" s="28"/>
    </row>
    <row r="683" spans="1:12" ht="25.5">
      <c r="A683" s="28"/>
      <c r="B683" s="28"/>
      <c r="C683" s="28"/>
      <c r="D683" s="28"/>
      <c r="E683" s="28"/>
      <c r="F683" s="28">
        <f>IFERROR(VLOOKUP(D683,'KHO TNJ'!$C$6:$E$100000,3,FALSE),0)+IF(I683="",0,I683)</f>
        <v>0</v>
      </c>
      <c r="G683" s="28"/>
      <c r="H683" s="28" t="str">
        <f t="shared" si="0"/>
        <v/>
      </c>
      <c r="I683" s="28"/>
      <c r="J683" s="28">
        <f t="shared" si="1"/>
        <v>0</v>
      </c>
      <c r="K683" s="28"/>
      <c r="L683" s="28"/>
    </row>
    <row r="684" spans="1:12" ht="25.5">
      <c r="A684" s="28"/>
      <c r="B684" s="28"/>
      <c r="C684" s="28"/>
      <c r="D684" s="28"/>
      <c r="E684" s="28"/>
      <c r="F684" s="28">
        <f>IFERROR(VLOOKUP(D684,'KHO TNJ'!$C$6:$E$100000,3,FALSE),0)+IF(I684="",0,I684)</f>
        <v>0</v>
      </c>
      <c r="G684" s="28"/>
      <c r="H684" s="28" t="str">
        <f t="shared" si="0"/>
        <v/>
      </c>
      <c r="I684" s="28"/>
      <c r="J684" s="28">
        <f t="shared" si="1"/>
        <v>0</v>
      </c>
      <c r="K684" s="28"/>
      <c r="L684" s="28"/>
    </row>
    <row r="685" spans="1:12" ht="25.5">
      <c r="A685" s="28"/>
      <c r="B685" s="28"/>
      <c r="C685" s="28"/>
      <c r="D685" s="28"/>
      <c r="E685" s="28"/>
      <c r="F685" s="28">
        <f>IFERROR(VLOOKUP(D685,'KHO TNJ'!$C$6:$E$100000,3,FALSE),0)+IF(I685="",0,I685)</f>
        <v>0</v>
      </c>
      <c r="G685" s="28"/>
      <c r="H685" s="28" t="str">
        <f t="shared" si="0"/>
        <v/>
      </c>
      <c r="I685" s="28"/>
      <c r="J685" s="28">
        <f t="shared" si="1"/>
        <v>0</v>
      </c>
      <c r="K685" s="28"/>
      <c r="L685" s="28"/>
    </row>
    <row r="686" spans="1:12" ht="25.5">
      <c r="A686" s="28"/>
      <c r="B686" s="28"/>
      <c r="C686" s="28"/>
      <c r="D686" s="28"/>
      <c r="E686" s="28"/>
      <c r="F686" s="28">
        <f>IFERROR(VLOOKUP(D686,'KHO TNJ'!$C$6:$E$100000,3,FALSE),0)+IF(I686="",0,I686)</f>
        <v>0</v>
      </c>
      <c r="G686" s="28"/>
      <c r="H686" s="28" t="str">
        <f t="shared" si="0"/>
        <v/>
      </c>
      <c r="I686" s="28"/>
      <c r="J686" s="28">
        <f t="shared" si="1"/>
        <v>0</v>
      </c>
      <c r="K686" s="28"/>
      <c r="L686" s="28"/>
    </row>
    <row r="687" spans="1:12" ht="25.5">
      <c r="A687" s="28"/>
      <c r="B687" s="28"/>
      <c r="C687" s="28"/>
      <c r="D687" s="28"/>
      <c r="E687" s="28"/>
      <c r="F687" s="28">
        <f>IFERROR(VLOOKUP(D687,'KHO TNJ'!$C$6:$E$100000,3,FALSE),0)+IF(I687="",0,I687)</f>
        <v>0</v>
      </c>
      <c r="G687" s="28"/>
      <c r="H687" s="28" t="str">
        <f t="shared" si="0"/>
        <v/>
      </c>
      <c r="I687" s="28"/>
      <c r="J687" s="28">
        <f t="shared" si="1"/>
        <v>0</v>
      </c>
      <c r="K687" s="28"/>
      <c r="L687" s="28"/>
    </row>
    <row r="688" spans="1:12" ht="25.5">
      <c r="A688" s="28"/>
      <c r="B688" s="28"/>
      <c r="C688" s="28"/>
      <c r="D688" s="28"/>
      <c r="E688" s="28"/>
      <c r="F688" s="28">
        <f>IFERROR(VLOOKUP(D688,'KHO TNJ'!$C$6:$E$100000,3,FALSE),0)+IF(I688="",0,I688)</f>
        <v>0</v>
      </c>
      <c r="G688" s="28"/>
      <c r="H688" s="28" t="str">
        <f t="shared" si="0"/>
        <v/>
      </c>
      <c r="I688" s="28"/>
      <c r="J688" s="28">
        <f t="shared" si="1"/>
        <v>0</v>
      </c>
      <c r="K688" s="28"/>
      <c r="L688" s="28"/>
    </row>
    <row r="689" spans="1:12" ht="25.5">
      <c r="A689" s="28"/>
      <c r="B689" s="28"/>
      <c r="C689" s="28"/>
      <c r="D689" s="28"/>
      <c r="E689" s="28"/>
      <c r="F689" s="28">
        <f>IFERROR(VLOOKUP(D689,'KHO TNJ'!$C$6:$E$100000,3,FALSE),0)+IF(I689="",0,I689)</f>
        <v>0</v>
      </c>
      <c r="G689" s="28"/>
      <c r="H689" s="28" t="str">
        <f t="shared" si="0"/>
        <v/>
      </c>
      <c r="I689" s="28"/>
      <c r="J689" s="28">
        <f t="shared" si="1"/>
        <v>0</v>
      </c>
      <c r="K689" s="28"/>
      <c r="L689" s="28"/>
    </row>
    <row r="690" spans="1:12" ht="25.5">
      <c r="A690" s="28"/>
      <c r="B690" s="28"/>
      <c r="C690" s="28"/>
      <c r="D690" s="28"/>
      <c r="E690" s="28"/>
      <c r="F690" s="28">
        <f>IFERROR(VLOOKUP(D690,'KHO TNJ'!$C$6:$E$100000,3,FALSE),0)+IF(I690="",0,I690)</f>
        <v>0</v>
      </c>
      <c r="G690" s="28"/>
      <c r="H690" s="28" t="str">
        <f t="shared" si="0"/>
        <v/>
      </c>
      <c r="I690" s="28"/>
      <c r="J690" s="28">
        <f t="shared" si="1"/>
        <v>0</v>
      </c>
      <c r="K690" s="28"/>
      <c r="L690" s="28"/>
    </row>
    <row r="691" spans="1:12" ht="25.5">
      <c r="A691" s="28"/>
      <c r="B691" s="28"/>
      <c r="C691" s="28"/>
      <c r="D691" s="28"/>
      <c r="E691" s="28"/>
      <c r="F691" s="28">
        <f>IFERROR(VLOOKUP(D691,'KHO TNJ'!$C$6:$E$100000,3,FALSE),0)+IF(I691="",0,I691)</f>
        <v>0</v>
      </c>
      <c r="G691" s="28"/>
      <c r="H691" s="28" t="str">
        <f t="shared" si="0"/>
        <v/>
      </c>
      <c r="I691" s="28"/>
      <c r="J691" s="28">
        <f t="shared" si="1"/>
        <v>0</v>
      </c>
      <c r="K691" s="28"/>
      <c r="L691" s="28"/>
    </row>
    <row r="692" spans="1:12" ht="25.5">
      <c r="A692" s="28"/>
      <c r="B692" s="28"/>
      <c r="C692" s="28"/>
      <c r="D692" s="28"/>
      <c r="E692" s="28"/>
      <c r="F692" s="28">
        <f>IFERROR(VLOOKUP(D692,'KHO TNJ'!$C$6:$E$100000,3,FALSE),0)+IF(I692="",0,I692)</f>
        <v>0</v>
      </c>
      <c r="G692" s="28"/>
      <c r="H692" s="28" t="str">
        <f t="shared" si="0"/>
        <v/>
      </c>
      <c r="I692" s="28"/>
      <c r="J692" s="28">
        <f t="shared" si="1"/>
        <v>0</v>
      </c>
      <c r="K692" s="28"/>
      <c r="L692" s="28"/>
    </row>
    <row r="693" spans="1:12" ht="25.5">
      <c r="A693" s="28"/>
      <c r="B693" s="28"/>
      <c r="C693" s="28"/>
      <c r="D693" s="28"/>
      <c r="E693" s="28"/>
      <c r="F693" s="28">
        <f>IFERROR(VLOOKUP(D693,'KHO TNJ'!$C$6:$E$100000,3,FALSE),0)+IF(I693="",0,I693)</f>
        <v>0</v>
      </c>
      <c r="G693" s="28"/>
      <c r="H693" s="28" t="str">
        <f t="shared" si="0"/>
        <v/>
      </c>
      <c r="I693" s="28"/>
      <c r="J693" s="28">
        <f t="shared" si="1"/>
        <v>0</v>
      </c>
      <c r="K693" s="28"/>
      <c r="L693" s="28"/>
    </row>
    <row r="694" spans="1:12" ht="25.5">
      <c r="A694" s="28"/>
      <c r="B694" s="28"/>
      <c r="C694" s="28"/>
      <c r="D694" s="28"/>
      <c r="E694" s="28"/>
      <c r="F694" s="28">
        <f>IFERROR(VLOOKUP(D694,'KHO TNJ'!$C$6:$E$100000,3,FALSE),0)+IF(I694="",0,I694)</f>
        <v>0</v>
      </c>
      <c r="G694" s="28"/>
      <c r="H694" s="28" t="str">
        <f t="shared" si="0"/>
        <v/>
      </c>
      <c r="I694" s="28"/>
      <c r="J694" s="28">
        <f t="shared" si="1"/>
        <v>0</v>
      </c>
      <c r="K694" s="28"/>
      <c r="L694" s="28"/>
    </row>
    <row r="695" spans="1:12" ht="25.5">
      <c r="A695" s="28"/>
      <c r="B695" s="28"/>
      <c r="C695" s="28"/>
      <c r="D695" s="28"/>
      <c r="E695" s="28"/>
      <c r="F695" s="28">
        <f>IFERROR(VLOOKUP(D695,'KHO TNJ'!$C$6:$E$100000,3,FALSE),0)+IF(I695="",0,I695)</f>
        <v>0</v>
      </c>
      <c r="G695" s="28"/>
      <c r="H695" s="28" t="str">
        <f t="shared" si="0"/>
        <v/>
      </c>
      <c r="I695" s="28"/>
      <c r="J695" s="28">
        <f t="shared" si="1"/>
        <v>0</v>
      </c>
      <c r="K695" s="28"/>
      <c r="L695" s="28"/>
    </row>
    <row r="696" spans="1:12" ht="25.5">
      <c r="A696" s="28"/>
      <c r="B696" s="28"/>
      <c r="C696" s="28"/>
      <c r="D696" s="28"/>
      <c r="E696" s="28"/>
      <c r="F696" s="28">
        <f>IFERROR(VLOOKUP(D696,'KHO TNJ'!$C$6:$E$100000,3,FALSE),0)+IF(I696="",0,I696)</f>
        <v>0</v>
      </c>
      <c r="G696" s="28"/>
      <c r="H696" s="28" t="str">
        <f t="shared" si="0"/>
        <v/>
      </c>
      <c r="I696" s="28"/>
      <c r="J696" s="28">
        <f t="shared" si="1"/>
        <v>0</v>
      </c>
      <c r="K696" s="28"/>
      <c r="L696" s="28"/>
    </row>
    <row r="697" spans="1:12" ht="25.5">
      <c r="A697" s="28"/>
      <c r="B697" s="28"/>
      <c r="C697" s="28"/>
      <c r="D697" s="28"/>
      <c r="E697" s="28"/>
      <c r="F697" s="28">
        <f>IFERROR(VLOOKUP(D697,'KHO TNJ'!$C$6:$E$100000,3,FALSE),0)+IF(I697="",0,I697)</f>
        <v>0</v>
      </c>
      <c r="G697" s="28"/>
      <c r="H697" s="28" t="str">
        <f t="shared" si="0"/>
        <v/>
      </c>
      <c r="I697" s="28"/>
      <c r="J697" s="28">
        <f t="shared" si="1"/>
        <v>0</v>
      </c>
      <c r="K697" s="28"/>
      <c r="L697" s="28"/>
    </row>
    <row r="698" spans="1:12" ht="25.5">
      <c r="A698" s="28"/>
      <c r="B698" s="28"/>
      <c r="C698" s="28"/>
      <c r="D698" s="28"/>
      <c r="E698" s="28"/>
      <c r="F698" s="28">
        <f>IFERROR(VLOOKUP(D698,'KHO TNJ'!$C$6:$E$100000,3,FALSE),0)+IF(I698="",0,I698)</f>
        <v>0</v>
      </c>
      <c r="G698" s="28"/>
      <c r="H698" s="28" t="str">
        <f t="shared" si="0"/>
        <v/>
      </c>
      <c r="I698" s="28"/>
      <c r="J698" s="28">
        <f t="shared" si="1"/>
        <v>0</v>
      </c>
      <c r="K698" s="28"/>
      <c r="L698" s="28"/>
    </row>
    <row r="699" spans="1:12" ht="25.5">
      <c r="A699" s="28"/>
      <c r="B699" s="28"/>
      <c r="C699" s="28"/>
      <c r="D699" s="28"/>
      <c r="E699" s="28"/>
      <c r="F699" s="28">
        <f>IFERROR(VLOOKUP(D699,'KHO TNJ'!$C$6:$E$100000,3,FALSE),0)+IF(I699="",0,I699)</f>
        <v>0</v>
      </c>
      <c r="G699" s="28"/>
      <c r="H699" s="28" t="str">
        <f t="shared" si="0"/>
        <v/>
      </c>
      <c r="I699" s="28"/>
      <c r="J699" s="28">
        <f t="shared" si="1"/>
        <v>0</v>
      </c>
      <c r="K699" s="28"/>
      <c r="L699" s="28"/>
    </row>
    <row r="700" spans="1:12" ht="25.5">
      <c r="A700" s="28"/>
      <c r="B700" s="28"/>
      <c r="C700" s="28"/>
      <c r="D700" s="28"/>
      <c r="E700" s="28"/>
      <c r="F700" s="28">
        <f>IFERROR(VLOOKUP(D700,'KHO TNJ'!$C$6:$E$100000,3,FALSE),0)+IF(I700="",0,I700)</f>
        <v>0</v>
      </c>
      <c r="G700" s="28"/>
      <c r="H700" s="28" t="str">
        <f t="shared" si="0"/>
        <v/>
      </c>
      <c r="I700" s="28"/>
      <c r="J700" s="28">
        <f t="shared" si="1"/>
        <v>0</v>
      </c>
      <c r="K700" s="28"/>
      <c r="L700" s="28"/>
    </row>
    <row r="701" spans="1:12" ht="25.5">
      <c r="A701" s="28"/>
      <c r="B701" s="28"/>
      <c r="C701" s="28"/>
      <c r="D701" s="28"/>
      <c r="E701" s="28"/>
      <c r="F701" s="28">
        <f>IFERROR(VLOOKUP(D701,'KHO TNJ'!$C$6:$E$100000,3,FALSE),0)+IF(I701="",0,I701)</f>
        <v>0</v>
      </c>
      <c r="G701" s="28"/>
      <c r="H701" s="28" t="str">
        <f t="shared" si="0"/>
        <v/>
      </c>
      <c r="I701" s="28"/>
      <c r="J701" s="28">
        <f t="shared" si="1"/>
        <v>0</v>
      </c>
      <c r="K701" s="28"/>
      <c r="L701" s="28"/>
    </row>
    <row r="702" spans="1:12" ht="25.5">
      <c r="A702" s="28"/>
      <c r="B702" s="28"/>
      <c r="C702" s="28"/>
      <c r="D702" s="28"/>
      <c r="E702" s="28"/>
      <c r="F702" s="28">
        <f>IFERROR(VLOOKUP(D702,'KHO TNJ'!$C$6:$E$100000,3,FALSE),0)+IF(I702="",0,I702)</f>
        <v>0</v>
      </c>
      <c r="G702" s="28"/>
      <c r="H702" s="28" t="str">
        <f t="shared" si="0"/>
        <v/>
      </c>
      <c r="I702" s="28"/>
      <c r="J702" s="28">
        <f t="shared" si="1"/>
        <v>0</v>
      </c>
      <c r="K702" s="28"/>
      <c r="L702" s="28"/>
    </row>
    <row r="703" spans="1:12" ht="25.5">
      <c r="A703" s="28"/>
      <c r="B703" s="28"/>
      <c r="C703" s="28"/>
      <c r="D703" s="28"/>
      <c r="E703" s="28"/>
      <c r="F703" s="28">
        <f>IFERROR(VLOOKUP(D703,'KHO TNJ'!$C$6:$E$100000,3,FALSE),0)+IF(I703="",0,I703)</f>
        <v>0</v>
      </c>
      <c r="G703" s="28"/>
      <c r="H703" s="28" t="str">
        <f t="shared" si="0"/>
        <v/>
      </c>
      <c r="I703" s="28"/>
      <c r="J703" s="28">
        <f t="shared" si="1"/>
        <v>0</v>
      </c>
      <c r="K703" s="28"/>
      <c r="L703" s="28"/>
    </row>
    <row r="704" spans="1:12" ht="25.5">
      <c r="A704" s="28"/>
      <c r="B704" s="28"/>
      <c r="C704" s="28"/>
      <c r="D704" s="28"/>
      <c r="E704" s="28"/>
      <c r="F704" s="28">
        <f>IFERROR(VLOOKUP(D704,'KHO TNJ'!$C$6:$E$100000,3,FALSE),0)+IF(I704="",0,I704)</f>
        <v>0</v>
      </c>
      <c r="G704" s="28"/>
      <c r="H704" s="28" t="str">
        <f t="shared" si="0"/>
        <v/>
      </c>
      <c r="I704" s="28"/>
      <c r="J704" s="28">
        <f t="shared" si="1"/>
        <v>0</v>
      </c>
      <c r="K704" s="28"/>
      <c r="L704" s="28"/>
    </row>
    <row r="705" spans="1:12" ht="25.5">
      <c r="A705" s="28"/>
      <c r="B705" s="28"/>
      <c r="C705" s="28"/>
      <c r="D705" s="28"/>
      <c r="E705" s="28"/>
      <c r="F705" s="28">
        <f>IFERROR(VLOOKUP(D705,'KHO TNJ'!$C$6:$E$100000,3,FALSE),0)+IF(I705="",0,I705)</f>
        <v>0</v>
      </c>
      <c r="G705" s="28"/>
      <c r="H705" s="28" t="str">
        <f t="shared" si="0"/>
        <v/>
      </c>
      <c r="I705" s="28"/>
      <c r="J705" s="28">
        <f t="shared" si="1"/>
        <v>0</v>
      </c>
      <c r="K705" s="28"/>
      <c r="L705" s="28"/>
    </row>
    <row r="706" spans="1:12" ht="25.5">
      <c r="A706" s="28"/>
      <c r="B706" s="28"/>
      <c r="C706" s="28"/>
      <c r="D706" s="28"/>
      <c r="E706" s="28"/>
      <c r="F706" s="28">
        <f>IFERROR(VLOOKUP(D706,'KHO TNJ'!$C$6:$E$100000,3,FALSE),0)+IF(I706="",0,I706)</f>
        <v>0</v>
      </c>
      <c r="G706" s="28"/>
      <c r="H706" s="28" t="str">
        <f t="shared" si="0"/>
        <v/>
      </c>
      <c r="I706" s="28"/>
      <c r="J706" s="28">
        <f t="shared" si="1"/>
        <v>0</v>
      </c>
      <c r="K706" s="28"/>
      <c r="L706" s="28"/>
    </row>
    <row r="707" spans="1:12" ht="25.5">
      <c r="A707" s="28"/>
      <c r="B707" s="28"/>
      <c r="C707" s="28"/>
      <c r="D707" s="28"/>
      <c r="E707" s="28"/>
      <c r="F707" s="28">
        <f>IFERROR(VLOOKUP(D707,'KHO TNJ'!$C$6:$E$100000,3,FALSE),0)+IF(I707="",0,I707)</f>
        <v>0</v>
      </c>
      <c r="G707" s="28"/>
      <c r="H707" s="28" t="str">
        <f t="shared" si="0"/>
        <v/>
      </c>
      <c r="I707" s="28"/>
      <c r="J707" s="28">
        <f t="shared" si="1"/>
        <v>0</v>
      </c>
      <c r="K707" s="28"/>
      <c r="L707" s="28"/>
    </row>
    <row r="708" spans="1:12" ht="25.5">
      <c r="A708" s="28"/>
      <c r="B708" s="28"/>
      <c r="C708" s="28"/>
      <c r="D708" s="28"/>
      <c r="E708" s="28"/>
      <c r="F708" s="28">
        <f>IFERROR(VLOOKUP(D708,'KHO TNJ'!$C$6:$E$100000,3,FALSE),0)+IF(I708="",0,I708)</f>
        <v>0</v>
      </c>
      <c r="G708" s="28"/>
      <c r="H708" s="28" t="str">
        <f t="shared" si="0"/>
        <v/>
      </c>
      <c r="I708" s="28"/>
      <c r="J708" s="28">
        <f t="shared" si="1"/>
        <v>0</v>
      </c>
      <c r="K708" s="28"/>
      <c r="L708" s="28"/>
    </row>
    <row r="709" spans="1:12" ht="25.5">
      <c r="A709" s="28"/>
      <c r="B709" s="28"/>
      <c r="C709" s="28"/>
      <c r="D709" s="28"/>
      <c r="E709" s="28"/>
      <c r="F709" s="28">
        <f>IFERROR(VLOOKUP(D709,'KHO TNJ'!$C$6:$E$100000,3,FALSE),0)+IF(I709="",0,I709)</f>
        <v>0</v>
      </c>
      <c r="G709" s="28"/>
      <c r="H709" s="28" t="str">
        <f t="shared" si="0"/>
        <v/>
      </c>
      <c r="I709" s="28"/>
      <c r="J709" s="28">
        <f t="shared" si="1"/>
        <v>0</v>
      </c>
      <c r="K709" s="28"/>
      <c r="L709" s="28"/>
    </row>
    <row r="710" spans="1:12" ht="25.5">
      <c r="A710" s="28"/>
      <c r="B710" s="28"/>
      <c r="C710" s="28"/>
      <c r="D710" s="28"/>
      <c r="E710" s="28"/>
      <c r="F710" s="28">
        <f>IFERROR(VLOOKUP(D710,'KHO TNJ'!$C$6:$E$100000,3,FALSE),0)+IF(I710="",0,I710)</f>
        <v>0</v>
      </c>
      <c r="G710" s="28"/>
      <c r="H710" s="28" t="str">
        <f t="shared" si="0"/>
        <v/>
      </c>
      <c r="I710" s="28"/>
      <c r="J710" s="28">
        <f t="shared" si="1"/>
        <v>0</v>
      </c>
      <c r="K710" s="28"/>
      <c r="L710" s="28"/>
    </row>
    <row r="711" spans="1:12" ht="25.5">
      <c r="A711" s="28"/>
      <c r="B711" s="28"/>
      <c r="C711" s="28"/>
      <c r="D711" s="28"/>
      <c r="E711" s="28"/>
      <c r="F711" s="28">
        <f>IFERROR(VLOOKUP(D711,'KHO TNJ'!$C$6:$E$100000,3,FALSE),0)+IF(I711="",0,I711)</f>
        <v>0</v>
      </c>
      <c r="G711" s="28"/>
      <c r="H711" s="28" t="str">
        <f t="shared" si="0"/>
        <v/>
      </c>
      <c r="I711" s="28"/>
      <c r="J711" s="28">
        <f t="shared" si="1"/>
        <v>0</v>
      </c>
      <c r="K711" s="28"/>
      <c r="L711" s="28"/>
    </row>
    <row r="712" spans="1:12" ht="25.5">
      <c r="A712" s="28"/>
      <c r="B712" s="28"/>
      <c r="C712" s="28"/>
      <c r="D712" s="28"/>
      <c r="E712" s="28"/>
      <c r="F712" s="28">
        <f>IFERROR(VLOOKUP(D712,'KHO TNJ'!$C$6:$E$100000,3,FALSE),0)+IF(I712="",0,I712)</f>
        <v>0</v>
      </c>
      <c r="G712" s="28"/>
      <c r="H712" s="28" t="str">
        <f t="shared" si="0"/>
        <v/>
      </c>
      <c r="I712" s="28"/>
      <c r="J712" s="28">
        <f t="shared" si="1"/>
        <v>0</v>
      </c>
      <c r="K712" s="28"/>
      <c r="L712" s="28"/>
    </row>
    <row r="713" spans="1:12" ht="25.5">
      <c r="A713" s="28"/>
      <c r="B713" s="28"/>
      <c r="C713" s="28"/>
      <c r="D713" s="28"/>
      <c r="E713" s="28"/>
      <c r="F713" s="28">
        <f>IFERROR(VLOOKUP(D713,'KHO TNJ'!$C$6:$E$100000,3,FALSE),0)+IF(I713="",0,I713)</f>
        <v>0</v>
      </c>
      <c r="G713" s="28"/>
      <c r="H713" s="28" t="str">
        <f t="shared" si="0"/>
        <v/>
      </c>
      <c r="I713" s="28"/>
      <c r="J713" s="28">
        <f t="shared" si="1"/>
        <v>0</v>
      </c>
      <c r="K713" s="28"/>
      <c r="L713" s="28"/>
    </row>
    <row r="714" spans="1:12" ht="25.5">
      <c r="A714" s="28"/>
      <c r="B714" s="28"/>
      <c r="C714" s="28"/>
      <c r="D714" s="28"/>
      <c r="E714" s="28"/>
      <c r="F714" s="28">
        <f>IFERROR(VLOOKUP(D714,'KHO TNJ'!$C$6:$E$100000,3,FALSE),0)+IF(I714="",0,I714)</f>
        <v>0</v>
      </c>
      <c r="G714" s="28"/>
      <c r="H714" s="28" t="str">
        <f t="shared" si="0"/>
        <v/>
      </c>
      <c r="I714" s="28"/>
      <c r="J714" s="28">
        <f t="shared" si="1"/>
        <v>0</v>
      </c>
      <c r="K714" s="28"/>
      <c r="L714" s="28"/>
    </row>
    <row r="715" spans="1:12" ht="25.5">
      <c r="A715" s="28"/>
      <c r="B715" s="28"/>
      <c r="C715" s="28"/>
      <c r="D715" s="28"/>
      <c r="E715" s="28"/>
      <c r="F715" s="28">
        <f>IFERROR(VLOOKUP(D715,'KHO TNJ'!$C$6:$E$100000,3,FALSE),0)+IF(I715="",0,I715)</f>
        <v>0</v>
      </c>
      <c r="G715" s="28"/>
      <c r="H715" s="28" t="str">
        <f t="shared" si="0"/>
        <v/>
      </c>
      <c r="I715" s="28"/>
      <c r="J715" s="28">
        <f t="shared" si="1"/>
        <v>0</v>
      </c>
      <c r="K715" s="28"/>
      <c r="L715" s="28"/>
    </row>
    <row r="716" spans="1:12" ht="25.5">
      <c r="A716" s="28"/>
      <c r="B716" s="28"/>
      <c r="C716" s="28"/>
      <c r="D716" s="28"/>
      <c r="E716" s="28"/>
      <c r="F716" s="28">
        <f>IFERROR(VLOOKUP(D716,'KHO TNJ'!$C$6:$E$100000,3,FALSE),0)+IF(I716="",0,I716)</f>
        <v>0</v>
      </c>
      <c r="G716" s="28"/>
      <c r="H716" s="28" t="str">
        <f t="shared" si="0"/>
        <v/>
      </c>
      <c r="I716" s="28"/>
      <c r="J716" s="28">
        <f t="shared" si="1"/>
        <v>0</v>
      </c>
      <c r="K716" s="28"/>
      <c r="L716" s="28"/>
    </row>
    <row r="717" spans="1:12" ht="25.5">
      <c r="A717" s="28"/>
      <c r="B717" s="28"/>
      <c r="C717" s="28"/>
      <c r="D717" s="28"/>
      <c r="E717" s="28"/>
      <c r="F717" s="28">
        <f>IFERROR(VLOOKUP(D717,'KHO TNJ'!$C$6:$E$100000,3,FALSE),0)+IF(I717="",0,I717)</f>
        <v>0</v>
      </c>
      <c r="G717" s="28"/>
      <c r="H717" s="28" t="str">
        <f t="shared" si="0"/>
        <v/>
      </c>
      <c r="I717" s="28"/>
      <c r="J717" s="28">
        <f t="shared" si="1"/>
        <v>0</v>
      </c>
      <c r="K717" s="28"/>
      <c r="L717" s="28"/>
    </row>
    <row r="718" spans="1:12" ht="25.5">
      <c r="A718" s="28"/>
      <c r="B718" s="28"/>
      <c r="C718" s="28"/>
      <c r="D718" s="28"/>
      <c r="E718" s="28"/>
      <c r="F718" s="28">
        <f>IFERROR(VLOOKUP(D718,'KHO TNJ'!$C$6:$E$100000,3,FALSE),0)+IF(I718="",0,I718)</f>
        <v>0</v>
      </c>
      <c r="G718" s="28"/>
      <c r="H718" s="28" t="str">
        <f t="shared" si="0"/>
        <v/>
      </c>
      <c r="I718" s="28"/>
      <c r="J718" s="28">
        <f t="shared" si="1"/>
        <v>0</v>
      </c>
      <c r="K718" s="28"/>
      <c r="L718" s="28"/>
    </row>
    <row r="719" spans="1:12" ht="25.5">
      <c r="A719" s="28"/>
      <c r="B719" s="28"/>
      <c r="C719" s="28"/>
      <c r="D719" s="28"/>
      <c r="E719" s="28"/>
      <c r="F719" s="28">
        <f>IFERROR(VLOOKUP(D719,'KHO TNJ'!$C$6:$E$100000,3,FALSE),0)+IF(I719="",0,I719)</f>
        <v>0</v>
      </c>
      <c r="G719" s="28"/>
      <c r="H719" s="28" t="str">
        <f t="shared" si="0"/>
        <v/>
      </c>
      <c r="I719" s="28"/>
      <c r="J719" s="28">
        <f t="shared" si="1"/>
        <v>0</v>
      </c>
      <c r="K719" s="28"/>
      <c r="L719" s="28"/>
    </row>
    <row r="720" spans="1:12" ht="25.5">
      <c r="A720" s="28"/>
      <c r="B720" s="28"/>
      <c r="C720" s="28"/>
      <c r="D720" s="28"/>
      <c r="E720" s="28"/>
      <c r="F720" s="28">
        <f>IFERROR(VLOOKUP(D720,'KHO TNJ'!$C$6:$E$100000,3,FALSE),0)+IF(I720="",0,I720)</f>
        <v>0</v>
      </c>
      <c r="G720" s="28"/>
      <c r="H720" s="28" t="str">
        <f t="shared" si="0"/>
        <v/>
      </c>
      <c r="I720" s="28"/>
      <c r="J720" s="28">
        <f t="shared" si="1"/>
        <v>0</v>
      </c>
      <c r="K720" s="28"/>
      <c r="L720" s="28"/>
    </row>
    <row r="721" spans="1:12" ht="25.5">
      <c r="A721" s="28"/>
      <c r="B721" s="28"/>
      <c r="C721" s="28"/>
      <c r="D721" s="28"/>
      <c r="E721" s="28"/>
      <c r="F721" s="28">
        <f>IFERROR(VLOOKUP(D721,'KHO TNJ'!$C$6:$E$100000,3,FALSE),0)+IF(I721="",0,I721)</f>
        <v>0</v>
      </c>
      <c r="G721" s="28"/>
      <c r="H721" s="28" t="str">
        <f t="shared" si="0"/>
        <v/>
      </c>
      <c r="I721" s="28"/>
      <c r="J721" s="28">
        <f t="shared" si="1"/>
        <v>0</v>
      </c>
      <c r="K721" s="28"/>
      <c r="L721" s="28"/>
    </row>
    <row r="722" spans="1:12" ht="25.5">
      <c r="A722" s="28"/>
      <c r="B722" s="28"/>
      <c r="C722" s="28"/>
      <c r="D722" s="28"/>
      <c r="E722" s="28"/>
      <c r="F722" s="28">
        <f>IFERROR(VLOOKUP(D722,'KHO TNJ'!$C$6:$E$100000,3,FALSE),0)+IF(I722="",0,I722)</f>
        <v>0</v>
      </c>
      <c r="G722" s="28"/>
      <c r="H722" s="28" t="str">
        <f t="shared" si="0"/>
        <v/>
      </c>
      <c r="I722" s="28"/>
      <c r="J722" s="28">
        <f t="shared" si="1"/>
        <v>0</v>
      </c>
      <c r="K722" s="28"/>
      <c r="L722" s="28"/>
    </row>
    <row r="723" spans="1:12" ht="25.5">
      <c r="A723" s="28"/>
      <c r="B723" s="28"/>
      <c r="C723" s="28"/>
      <c r="D723" s="28"/>
      <c r="E723" s="28"/>
      <c r="F723" s="28">
        <f>IFERROR(VLOOKUP(D723,'KHO TNJ'!$C$6:$E$100000,3,FALSE),0)+IF(I723="",0,I723)</f>
        <v>0</v>
      </c>
      <c r="G723" s="28"/>
      <c r="H723" s="28" t="str">
        <f t="shared" si="0"/>
        <v/>
      </c>
      <c r="I723" s="28"/>
      <c r="J723" s="28">
        <f t="shared" si="1"/>
        <v>0</v>
      </c>
      <c r="K723" s="28"/>
      <c r="L723" s="28"/>
    </row>
    <row r="724" spans="1:12" ht="25.5">
      <c r="A724" s="28"/>
      <c r="B724" s="28"/>
      <c r="C724" s="28"/>
      <c r="D724" s="28"/>
      <c r="E724" s="28"/>
      <c r="F724" s="28">
        <f>IFERROR(VLOOKUP(D724,'KHO TNJ'!$C$6:$E$100000,3,FALSE),0)+IF(I724="",0,I724)</f>
        <v>0</v>
      </c>
      <c r="G724" s="28"/>
      <c r="H724" s="28" t="str">
        <f t="shared" si="0"/>
        <v/>
      </c>
      <c r="I724" s="28"/>
      <c r="J724" s="28">
        <f t="shared" si="1"/>
        <v>0</v>
      </c>
      <c r="K724" s="28"/>
      <c r="L724" s="28"/>
    </row>
    <row r="725" spans="1:12" ht="25.5">
      <c r="A725" s="28"/>
      <c r="B725" s="28"/>
      <c r="C725" s="28"/>
      <c r="D725" s="28"/>
      <c r="E725" s="28"/>
      <c r="F725" s="28">
        <f>IFERROR(VLOOKUP(D725,'KHO TNJ'!$C$6:$E$100000,3,FALSE),0)+IF(I725="",0,I725)</f>
        <v>0</v>
      </c>
      <c r="G725" s="28"/>
      <c r="H725" s="28" t="str">
        <f t="shared" si="0"/>
        <v/>
      </c>
      <c r="I725" s="28"/>
      <c r="J725" s="28">
        <f t="shared" si="1"/>
        <v>0</v>
      </c>
      <c r="K725" s="28"/>
      <c r="L725" s="28"/>
    </row>
    <row r="726" spans="1:12" ht="25.5">
      <c r="A726" s="28"/>
      <c r="B726" s="28"/>
      <c r="C726" s="28"/>
      <c r="D726" s="28"/>
      <c r="E726" s="28"/>
      <c r="F726" s="28">
        <f>IFERROR(VLOOKUP(D726,'KHO TNJ'!$C$6:$E$100000,3,FALSE),0)+IF(I726="",0,I726)</f>
        <v>0</v>
      </c>
      <c r="G726" s="28"/>
      <c r="H726" s="28" t="str">
        <f t="shared" si="0"/>
        <v/>
      </c>
      <c r="I726" s="28"/>
      <c r="J726" s="28">
        <f t="shared" si="1"/>
        <v>0</v>
      </c>
      <c r="K726" s="28"/>
      <c r="L726" s="28"/>
    </row>
    <row r="727" spans="1:12" ht="25.5">
      <c r="A727" s="28"/>
      <c r="B727" s="28"/>
      <c r="C727" s="28"/>
      <c r="D727" s="28"/>
      <c r="E727" s="28"/>
      <c r="F727" s="28">
        <f>IFERROR(VLOOKUP(D727,'KHO TNJ'!$C$6:$E$100000,3,FALSE),0)+IF(I727="",0,I727)</f>
        <v>0</v>
      </c>
      <c r="G727" s="28"/>
      <c r="H727" s="28" t="str">
        <f t="shared" si="0"/>
        <v/>
      </c>
      <c r="I727" s="28"/>
      <c r="J727" s="28">
        <f t="shared" si="1"/>
        <v>0</v>
      </c>
      <c r="K727" s="28"/>
      <c r="L727" s="28"/>
    </row>
    <row r="728" spans="1:12" ht="25.5">
      <c r="A728" s="28"/>
      <c r="B728" s="28"/>
      <c r="C728" s="28"/>
      <c r="D728" s="28"/>
      <c r="E728" s="28"/>
      <c r="F728" s="28">
        <f>IFERROR(VLOOKUP(D728,'KHO TNJ'!$C$6:$E$100000,3,FALSE),0)+IF(I728="",0,I728)</f>
        <v>0</v>
      </c>
      <c r="G728" s="28"/>
      <c r="H728" s="28" t="str">
        <f t="shared" si="0"/>
        <v/>
      </c>
      <c r="I728" s="28"/>
      <c r="J728" s="28">
        <f t="shared" si="1"/>
        <v>0</v>
      </c>
      <c r="K728" s="28"/>
      <c r="L728" s="28"/>
    </row>
    <row r="729" spans="1:12" ht="25.5">
      <c r="A729" s="28"/>
      <c r="B729" s="28"/>
      <c r="C729" s="28"/>
      <c r="D729" s="28"/>
      <c r="E729" s="28"/>
      <c r="F729" s="28">
        <f>IFERROR(VLOOKUP(D729,'KHO TNJ'!$C$6:$E$100000,3,FALSE),0)+IF(I729="",0,I729)</f>
        <v>0</v>
      </c>
      <c r="G729" s="28"/>
      <c r="H729" s="28" t="str">
        <f t="shared" si="0"/>
        <v/>
      </c>
      <c r="I729" s="28"/>
      <c r="J729" s="28">
        <f t="shared" si="1"/>
        <v>0</v>
      </c>
      <c r="K729" s="28"/>
      <c r="L729" s="28"/>
    </row>
    <row r="730" spans="1:12" ht="25.5">
      <c r="A730" s="28"/>
      <c r="B730" s="28"/>
      <c r="C730" s="28"/>
      <c r="D730" s="28"/>
      <c r="E730" s="28"/>
      <c r="F730" s="28">
        <f>IFERROR(VLOOKUP(D730,'KHO TNJ'!$C$6:$E$100000,3,FALSE),0)+IF(I730="",0,I730)</f>
        <v>0</v>
      </c>
      <c r="G730" s="28"/>
      <c r="H730" s="28" t="str">
        <f t="shared" si="0"/>
        <v/>
      </c>
      <c r="I730" s="28"/>
      <c r="J730" s="28">
        <f t="shared" si="1"/>
        <v>0</v>
      </c>
      <c r="K730" s="28"/>
      <c r="L730" s="28"/>
    </row>
    <row r="731" spans="1:12" ht="25.5">
      <c r="A731" s="28"/>
      <c r="B731" s="28"/>
      <c r="C731" s="28"/>
      <c r="D731" s="28"/>
      <c r="E731" s="28"/>
      <c r="F731" s="28">
        <f>IFERROR(VLOOKUP(D731,'KHO TNJ'!$C$6:$E$100000,3,FALSE),0)+IF(I731="",0,I731)</f>
        <v>0</v>
      </c>
      <c r="G731" s="28"/>
      <c r="H731" s="28" t="str">
        <f t="shared" si="0"/>
        <v/>
      </c>
      <c r="I731" s="28"/>
      <c r="J731" s="28">
        <f t="shared" si="1"/>
        <v>0</v>
      </c>
      <c r="K731" s="28"/>
      <c r="L731" s="28"/>
    </row>
    <row r="732" spans="1:12" ht="25.5">
      <c r="A732" s="28"/>
      <c r="B732" s="28"/>
      <c r="C732" s="28"/>
      <c r="D732" s="28"/>
      <c r="E732" s="28"/>
      <c r="F732" s="28">
        <f>IFERROR(VLOOKUP(D732,'KHO TNJ'!$C$6:$E$100000,3,FALSE),0)+IF(I732="",0,I732)</f>
        <v>0</v>
      </c>
      <c r="G732" s="28"/>
      <c r="H732" s="28" t="str">
        <f t="shared" si="0"/>
        <v/>
      </c>
      <c r="I732" s="28"/>
      <c r="J732" s="28">
        <f t="shared" si="1"/>
        <v>0</v>
      </c>
      <c r="K732" s="28"/>
      <c r="L732" s="28"/>
    </row>
    <row r="733" spans="1:12" ht="25.5">
      <c r="A733" s="28"/>
      <c r="B733" s="28"/>
      <c r="C733" s="28"/>
      <c r="D733" s="28"/>
      <c r="E733" s="28"/>
      <c r="F733" s="28">
        <f>IFERROR(VLOOKUP(D733,'KHO TNJ'!$C$6:$E$100000,3,FALSE),0)+IF(I733="",0,I733)</f>
        <v>0</v>
      </c>
      <c r="G733" s="28"/>
      <c r="H733" s="28" t="str">
        <f t="shared" si="0"/>
        <v/>
      </c>
      <c r="I733" s="28"/>
      <c r="J733" s="28">
        <f t="shared" si="1"/>
        <v>0</v>
      </c>
      <c r="K733" s="28"/>
      <c r="L733" s="28"/>
    </row>
    <row r="734" spans="1:12" ht="25.5">
      <c r="A734" s="28"/>
      <c r="B734" s="28"/>
      <c r="C734" s="28"/>
      <c r="D734" s="28"/>
      <c r="E734" s="28"/>
      <c r="F734" s="28">
        <f>IFERROR(VLOOKUP(D734,'KHO TNJ'!$C$6:$E$100000,3,FALSE),0)+IF(I734="",0,I734)</f>
        <v>0</v>
      </c>
      <c r="G734" s="28"/>
      <c r="H734" s="28" t="str">
        <f t="shared" si="0"/>
        <v/>
      </c>
      <c r="I734" s="28"/>
      <c r="J734" s="28">
        <f t="shared" si="1"/>
        <v>0</v>
      </c>
      <c r="K734" s="28"/>
      <c r="L734" s="28"/>
    </row>
    <row r="735" spans="1:12" ht="25.5">
      <c r="A735" s="28"/>
      <c r="B735" s="28"/>
      <c r="C735" s="28"/>
      <c r="D735" s="28"/>
      <c r="E735" s="28"/>
      <c r="F735" s="28">
        <f>IFERROR(VLOOKUP(D735,'KHO TNJ'!$C$6:$E$100000,3,FALSE),0)+IF(I735="",0,I735)</f>
        <v>0</v>
      </c>
      <c r="G735" s="28"/>
      <c r="H735" s="28" t="str">
        <f t="shared" si="0"/>
        <v/>
      </c>
      <c r="I735" s="28"/>
      <c r="J735" s="28">
        <f t="shared" si="1"/>
        <v>0</v>
      </c>
      <c r="K735" s="28"/>
      <c r="L735" s="28"/>
    </row>
    <row r="736" spans="1:12" ht="25.5">
      <c r="A736" s="28"/>
      <c r="B736" s="28"/>
      <c r="C736" s="28"/>
      <c r="D736" s="28"/>
      <c r="E736" s="28"/>
      <c r="F736" s="28">
        <f>IFERROR(VLOOKUP(D736,'KHO TNJ'!$C$6:$E$100000,3,FALSE),0)+IF(I736="",0,I736)</f>
        <v>0</v>
      </c>
      <c r="G736" s="28"/>
      <c r="H736" s="28" t="str">
        <f t="shared" si="0"/>
        <v/>
      </c>
      <c r="I736" s="28"/>
      <c r="J736" s="28">
        <f t="shared" si="1"/>
        <v>0</v>
      </c>
      <c r="K736" s="28"/>
      <c r="L736" s="28"/>
    </row>
    <row r="737" spans="1:12" ht="25.5">
      <c r="A737" s="28"/>
      <c r="B737" s="28"/>
      <c r="C737" s="28"/>
      <c r="D737" s="28"/>
      <c r="E737" s="28"/>
      <c r="F737" s="28">
        <f>IFERROR(VLOOKUP(D737,'KHO TNJ'!$C$6:$E$100000,3,FALSE),0)+IF(I737="",0,I737)</f>
        <v>0</v>
      </c>
      <c r="G737" s="28"/>
      <c r="H737" s="28" t="str">
        <f t="shared" si="0"/>
        <v/>
      </c>
      <c r="I737" s="28"/>
      <c r="J737" s="28">
        <f t="shared" si="1"/>
        <v>0</v>
      </c>
      <c r="K737" s="28"/>
      <c r="L737" s="28"/>
    </row>
    <row r="738" spans="1:12" ht="25.5">
      <c r="A738" s="28"/>
      <c r="B738" s="28"/>
      <c r="C738" s="28"/>
      <c r="D738" s="28"/>
      <c r="E738" s="28"/>
      <c r="F738" s="28">
        <f>IFERROR(VLOOKUP(D738,'KHO TNJ'!$C$6:$E$100000,3,FALSE),0)+IF(I738="",0,I738)</f>
        <v>0</v>
      </c>
      <c r="G738" s="28"/>
      <c r="H738" s="28" t="str">
        <f t="shared" si="0"/>
        <v/>
      </c>
      <c r="I738" s="28"/>
      <c r="J738" s="28">
        <f t="shared" si="1"/>
        <v>0</v>
      </c>
      <c r="K738" s="28"/>
      <c r="L738" s="28"/>
    </row>
    <row r="739" spans="1:12" ht="25.5">
      <c r="A739" s="28"/>
      <c r="B739" s="28"/>
      <c r="C739" s="28"/>
      <c r="D739" s="28"/>
      <c r="E739" s="28"/>
      <c r="F739" s="28">
        <f>IFERROR(VLOOKUP(D739,'KHO TNJ'!$C$6:$E$100000,3,FALSE),0)+IF(I739="",0,I739)</f>
        <v>0</v>
      </c>
      <c r="G739" s="28"/>
      <c r="H739" s="28" t="str">
        <f t="shared" si="0"/>
        <v/>
      </c>
      <c r="I739" s="28"/>
      <c r="J739" s="28">
        <f t="shared" si="1"/>
        <v>0</v>
      </c>
      <c r="K739" s="28"/>
      <c r="L739" s="28"/>
    </row>
    <row r="740" spans="1:12" ht="25.5">
      <c r="A740" s="28"/>
      <c r="B740" s="28"/>
      <c r="C740" s="28"/>
      <c r="D740" s="28"/>
      <c r="E740" s="28"/>
      <c r="F740" s="28">
        <f>IFERROR(VLOOKUP(D740,'KHO TNJ'!$C$6:$E$100000,3,FALSE),0)+IF(I740="",0,I740)</f>
        <v>0</v>
      </c>
      <c r="G740" s="28"/>
      <c r="H740" s="28" t="str">
        <f t="shared" si="0"/>
        <v/>
      </c>
      <c r="I740" s="28"/>
      <c r="J740" s="28">
        <f t="shared" si="1"/>
        <v>0</v>
      </c>
      <c r="K740" s="28"/>
      <c r="L740" s="28"/>
    </row>
    <row r="741" spans="1:12" ht="25.5">
      <c r="A741" s="28"/>
      <c r="B741" s="28"/>
      <c r="C741" s="28"/>
      <c r="D741" s="28"/>
      <c r="E741" s="28"/>
      <c r="F741" s="28">
        <f>IFERROR(VLOOKUP(D741,'KHO TNJ'!$C$6:$E$100000,3,FALSE),0)+IF(I741="",0,I741)</f>
        <v>0</v>
      </c>
      <c r="G741" s="28"/>
      <c r="H741" s="28" t="str">
        <f t="shared" si="0"/>
        <v/>
      </c>
      <c r="I741" s="28"/>
      <c r="J741" s="28">
        <f t="shared" si="1"/>
        <v>0</v>
      </c>
      <c r="K741" s="28"/>
      <c r="L741" s="28"/>
    </row>
    <row r="742" spans="1:12" ht="25.5">
      <c r="A742" s="28"/>
      <c r="B742" s="28"/>
      <c r="C742" s="28"/>
      <c r="D742" s="28"/>
      <c r="E742" s="28"/>
      <c r="F742" s="28">
        <f>IFERROR(VLOOKUP(D742,'KHO TNJ'!$C$6:$E$100000,3,FALSE),0)+IF(I742="",0,I742)</f>
        <v>0</v>
      </c>
      <c r="G742" s="28"/>
      <c r="H742" s="28" t="str">
        <f t="shared" si="0"/>
        <v/>
      </c>
      <c r="I742" s="28"/>
      <c r="J742" s="28">
        <f t="shared" si="1"/>
        <v>0</v>
      </c>
      <c r="K742" s="28"/>
      <c r="L742" s="28"/>
    </row>
    <row r="743" spans="1:12" ht="25.5">
      <c r="A743" s="28"/>
      <c r="B743" s="28"/>
      <c r="C743" s="28"/>
      <c r="D743" s="28"/>
      <c r="E743" s="28"/>
      <c r="F743" s="28">
        <f>IFERROR(VLOOKUP(D743,'KHO TNJ'!$C$6:$E$100000,3,FALSE),0)+IF(I743="",0,I743)</f>
        <v>0</v>
      </c>
      <c r="G743" s="28"/>
      <c r="H743" s="28" t="str">
        <f t="shared" si="0"/>
        <v/>
      </c>
      <c r="I743" s="28"/>
      <c r="J743" s="28">
        <f t="shared" si="1"/>
        <v>0</v>
      </c>
      <c r="K743" s="28"/>
      <c r="L743" s="28"/>
    </row>
    <row r="744" spans="1:12" ht="25.5">
      <c r="A744" s="28"/>
      <c r="B744" s="28"/>
      <c r="C744" s="28"/>
      <c r="D744" s="28"/>
      <c r="E744" s="28"/>
      <c r="F744" s="28">
        <f>IFERROR(VLOOKUP(D744,'KHO TNJ'!$C$6:$E$100000,3,FALSE),0)+IF(I744="",0,I744)</f>
        <v>0</v>
      </c>
      <c r="G744" s="28"/>
      <c r="H744" s="28" t="str">
        <f t="shared" si="0"/>
        <v/>
      </c>
      <c r="I744" s="28"/>
      <c r="J744" s="28">
        <f t="shared" si="1"/>
        <v>0</v>
      </c>
      <c r="K744" s="28"/>
      <c r="L744" s="28"/>
    </row>
    <row r="745" spans="1:12" ht="25.5">
      <c r="A745" s="28"/>
      <c r="B745" s="28"/>
      <c r="C745" s="28"/>
      <c r="D745" s="28"/>
      <c r="E745" s="28"/>
      <c r="F745" s="28">
        <f>IFERROR(VLOOKUP(D745,'KHO TNJ'!$C$6:$E$100000,3,FALSE),0)+IF(I745="",0,I745)</f>
        <v>0</v>
      </c>
      <c r="G745" s="28"/>
      <c r="H745" s="28" t="str">
        <f t="shared" si="0"/>
        <v/>
      </c>
      <c r="I745" s="28"/>
      <c r="J745" s="28">
        <f t="shared" si="1"/>
        <v>0</v>
      </c>
      <c r="K745" s="28"/>
      <c r="L745" s="28"/>
    </row>
    <row r="746" spans="1:12" ht="25.5">
      <c r="A746" s="28"/>
      <c r="B746" s="28"/>
      <c r="C746" s="28"/>
      <c r="D746" s="28"/>
      <c r="E746" s="28"/>
      <c r="F746" s="28">
        <f>IFERROR(VLOOKUP(D746,'KHO TNJ'!$C$6:$E$100000,3,FALSE),0)+IF(I746="",0,I746)</f>
        <v>0</v>
      </c>
      <c r="G746" s="28"/>
      <c r="H746" s="28" t="str">
        <f t="shared" si="0"/>
        <v/>
      </c>
      <c r="I746" s="28"/>
      <c r="J746" s="28">
        <f t="shared" si="1"/>
        <v>0</v>
      </c>
      <c r="K746" s="28"/>
      <c r="L746" s="28"/>
    </row>
    <row r="747" spans="1:12" ht="25.5">
      <c r="A747" s="28"/>
      <c r="B747" s="28"/>
      <c r="C747" s="28"/>
      <c r="D747" s="28"/>
      <c r="E747" s="28"/>
      <c r="F747" s="28">
        <f>IFERROR(VLOOKUP(D747,'KHO TNJ'!$C$6:$E$100000,3,FALSE),0)+IF(I747="",0,I747)</f>
        <v>0</v>
      </c>
      <c r="G747" s="28"/>
      <c r="H747" s="28" t="str">
        <f t="shared" si="0"/>
        <v/>
      </c>
      <c r="I747" s="28"/>
      <c r="J747" s="28">
        <f t="shared" si="1"/>
        <v>0</v>
      </c>
      <c r="K747" s="28"/>
      <c r="L747" s="28"/>
    </row>
    <row r="748" spans="1:12" ht="25.5">
      <c r="A748" s="28"/>
      <c r="B748" s="28"/>
      <c r="C748" s="28"/>
      <c r="D748" s="28"/>
      <c r="E748" s="28"/>
      <c r="F748" s="28">
        <f>IFERROR(VLOOKUP(D748,'KHO TNJ'!$C$6:$E$100000,3,FALSE),0)+IF(I748="",0,I748)</f>
        <v>0</v>
      </c>
      <c r="G748" s="28"/>
      <c r="H748" s="28" t="str">
        <f t="shared" si="0"/>
        <v/>
      </c>
      <c r="I748" s="28"/>
      <c r="J748" s="28">
        <f t="shared" si="1"/>
        <v>0</v>
      </c>
      <c r="K748" s="28"/>
      <c r="L748" s="28"/>
    </row>
    <row r="749" spans="1:12" ht="25.5">
      <c r="A749" s="28"/>
      <c r="B749" s="28"/>
      <c r="C749" s="28"/>
      <c r="D749" s="28"/>
      <c r="E749" s="28"/>
      <c r="F749" s="28">
        <f>IFERROR(VLOOKUP(D749,'KHO TNJ'!$C$6:$E$100000,3,FALSE),0)+IF(I749="",0,I749)</f>
        <v>0</v>
      </c>
      <c r="G749" s="28"/>
      <c r="H749" s="28" t="str">
        <f t="shared" si="0"/>
        <v/>
      </c>
      <c r="I749" s="28"/>
      <c r="J749" s="28">
        <f t="shared" si="1"/>
        <v>0</v>
      </c>
      <c r="K749" s="28"/>
      <c r="L749" s="28"/>
    </row>
    <row r="750" spans="1:12" ht="25.5">
      <c r="A750" s="28"/>
      <c r="B750" s="28"/>
      <c r="C750" s="28"/>
      <c r="D750" s="28"/>
      <c r="E750" s="28"/>
      <c r="F750" s="28">
        <f>IFERROR(VLOOKUP(D750,'KHO TNJ'!$C$6:$E$100000,3,FALSE),0)+IF(I750="",0,I750)</f>
        <v>0</v>
      </c>
      <c r="G750" s="28"/>
      <c r="H750" s="28" t="str">
        <f t="shared" si="0"/>
        <v/>
      </c>
      <c r="I750" s="28"/>
      <c r="J750" s="28">
        <f t="shared" si="1"/>
        <v>0</v>
      </c>
      <c r="K750" s="28"/>
      <c r="L750" s="28"/>
    </row>
    <row r="751" spans="1:12" ht="25.5">
      <c r="A751" s="28"/>
      <c r="B751" s="28"/>
      <c r="C751" s="28"/>
      <c r="D751" s="28"/>
      <c r="E751" s="28"/>
      <c r="F751" s="28">
        <f>IFERROR(VLOOKUP(D751,'KHO TNJ'!$C$6:$E$100000,3,FALSE),0)+IF(I751="",0,I751)</f>
        <v>0</v>
      </c>
      <c r="G751" s="28"/>
      <c r="H751" s="28" t="str">
        <f t="shared" si="0"/>
        <v/>
      </c>
      <c r="I751" s="28"/>
      <c r="J751" s="28">
        <f t="shared" si="1"/>
        <v>0</v>
      </c>
      <c r="K751" s="28"/>
      <c r="L751" s="28"/>
    </row>
    <row r="752" spans="1:12" ht="25.5">
      <c r="A752" s="28"/>
      <c r="B752" s="28"/>
      <c r="C752" s="28"/>
      <c r="D752" s="28"/>
      <c r="E752" s="28"/>
      <c r="F752" s="28">
        <f>IFERROR(VLOOKUP(D752,'KHO TNJ'!$C$6:$E$100000,3,FALSE),0)+IF(I752="",0,I752)</f>
        <v>0</v>
      </c>
      <c r="G752" s="28"/>
      <c r="H752" s="28" t="str">
        <f t="shared" si="0"/>
        <v/>
      </c>
      <c r="I752" s="28"/>
      <c r="J752" s="28">
        <f t="shared" si="1"/>
        <v>0</v>
      </c>
      <c r="K752" s="28"/>
      <c r="L752" s="28"/>
    </row>
    <row r="753" spans="1:12" ht="25.5">
      <c r="A753" s="28"/>
      <c r="B753" s="28"/>
      <c r="C753" s="28"/>
      <c r="D753" s="28"/>
      <c r="E753" s="28"/>
      <c r="F753" s="28">
        <f>IFERROR(VLOOKUP(D753,'KHO TNJ'!$C$6:$E$100000,3,FALSE),0)+IF(I753="",0,I753)</f>
        <v>0</v>
      </c>
      <c r="G753" s="28"/>
      <c r="H753" s="28" t="str">
        <f t="shared" si="0"/>
        <v/>
      </c>
      <c r="I753" s="28"/>
      <c r="J753" s="28">
        <f t="shared" si="1"/>
        <v>0</v>
      </c>
      <c r="K753" s="28"/>
      <c r="L753" s="28"/>
    </row>
    <row r="754" spans="1:12" ht="25.5">
      <c r="A754" s="28"/>
      <c r="B754" s="28"/>
      <c r="C754" s="28"/>
      <c r="D754" s="28"/>
      <c r="E754" s="28"/>
      <c r="F754" s="28">
        <f>IFERROR(VLOOKUP(D754,'KHO TNJ'!$C$6:$E$100000,3,FALSE),0)+IF(I754="",0,I754)</f>
        <v>0</v>
      </c>
      <c r="G754" s="28"/>
      <c r="H754" s="28" t="str">
        <f t="shared" si="0"/>
        <v/>
      </c>
      <c r="I754" s="28"/>
      <c r="J754" s="28">
        <f t="shared" si="1"/>
        <v>0</v>
      </c>
      <c r="K754" s="28"/>
      <c r="L754" s="28"/>
    </row>
    <row r="755" spans="1:12" ht="25.5">
      <c r="A755" s="28"/>
      <c r="B755" s="28"/>
      <c r="C755" s="28"/>
      <c r="D755" s="28"/>
      <c r="E755" s="28"/>
      <c r="F755" s="28">
        <f>IFERROR(VLOOKUP(D755,'KHO TNJ'!$C$6:$E$100000,3,FALSE),0)+IF(I755="",0,I755)</f>
        <v>0</v>
      </c>
      <c r="G755" s="28"/>
      <c r="H755" s="28" t="str">
        <f t="shared" si="0"/>
        <v/>
      </c>
      <c r="I755" s="28"/>
      <c r="J755" s="28">
        <f t="shared" si="1"/>
        <v>0</v>
      </c>
      <c r="K755" s="28"/>
      <c r="L755" s="28"/>
    </row>
    <row r="756" spans="1:12" ht="25.5">
      <c r="A756" s="28"/>
      <c r="B756" s="28"/>
      <c r="C756" s="28"/>
      <c r="D756" s="28"/>
      <c r="E756" s="28"/>
      <c r="F756" s="28">
        <f>IFERROR(VLOOKUP(D756,'KHO TNJ'!$C$6:$E$100000,3,FALSE),0)+IF(I756="",0,I756)</f>
        <v>0</v>
      </c>
      <c r="G756" s="28"/>
      <c r="H756" s="28" t="str">
        <f t="shared" si="0"/>
        <v/>
      </c>
      <c r="I756" s="28"/>
      <c r="J756" s="28">
        <f t="shared" si="1"/>
        <v>0</v>
      </c>
      <c r="K756" s="28"/>
      <c r="L756" s="28"/>
    </row>
    <row r="757" spans="1:12" ht="25.5">
      <c r="A757" s="28"/>
      <c r="B757" s="28"/>
      <c r="C757" s="28"/>
      <c r="D757" s="28"/>
      <c r="E757" s="28"/>
      <c r="F757" s="28">
        <f>IFERROR(VLOOKUP(D757,'KHO TNJ'!$C$6:$E$100000,3,FALSE),0)+IF(I757="",0,I757)</f>
        <v>0</v>
      </c>
      <c r="G757" s="28"/>
      <c r="H757" s="28" t="str">
        <f t="shared" si="0"/>
        <v/>
      </c>
      <c r="I757" s="28"/>
      <c r="J757" s="28">
        <f t="shared" si="1"/>
        <v>0</v>
      </c>
      <c r="K757" s="28"/>
      <c r="L757" s="28"/>
    </row>
    <row r="758" spans="1:12" ht="25.5">
      <c r="A758" s="28"/>
      <c r="B758" s="28"/>
      <c r="C758" s="28"/>
      <c r="D758" s="28"/>
      <c r="E758" s="28"/>
      <c r="F758" s="28">
        <f>IFERROR(VLOOKUP(D758,'KHO TNJ'!$C$6:$E$100000,3,FALSE),0)+IF(I758="",0,I758)</f>
        <v>0</v>
      </c>
      <c r="G758" s="28"/>
      <c r="H758" s="28" t="str">
        <f t="shared" si="0"/>
        <v/>
      </c>
      <c r="I758" s="28"/>
      <c r="J758" s="28">
        <f t="shared" si="1"/>
        <v>0</v>
      </c>
      <c r="K758" s="28"/>
      <c r="L758" s="28"/>
    </row>
    <row r="759" spans="1:12" ht="25.5">
      <c r="A759" s="28"/>
      <c r="B759" s="28"/>
      <c r="C759" s="28"/>
      <c r="D759" s="28"/>
      <c r="E759" s="28"/>
      <c r="F759" s="28">
        <f>IFERROR(VLOOKUP(D759,'KHO TNJ'!$C$6:$E$100000,3,FALSE),0)+IF(I759="",0,I759)</f>
        <v>0</v>
      </c>
      <c r="G759" s="28"/>
      <c r="H759" s="28" t="str">
        <f t="shared" si="0"/>
        <v/>
      </c>
      <c r="I759" s="28"/>
      <c r="J759" s="28">
        <f t="shared" si="1"/>
        <v>0</v>
      </c>
      <c r="K759" s="28"/>
      <c r="L759" s="28"/>
    </row>
    <row r="760" spans="1:12" ht="25.5">
      <c r="A760" s="28"/>
      <c r="B760" s="28"/>
      <c r="C760" s="28"/>
      <c r="D760" s="28"/>
      <c r="E760" s="28"/>
      <c r="F760" s="28">
        <f>IFERROR(VLOOKUP(D760,'KHO TNJ'!$C$6:$E$100000,3,FALSE),0)+IF(I760="",0,I760)</f>
        <v>0</v>
      </c>
      <c r="G760" s="28"/>
      <c r="H760" s="28" t="str">
        <f t="shared" si="0"/>
        <v/>
      </c>
      <c r="I760" s="28"/>
      <c r="J760" s="28">
        <f t="shared" si="1"/>
        <v>0</v>
      </c>
      <c r="K760" s="28"/>
      <c r="L760" s="28"/>
    </row>
    <row r="761" spans="1:12" ht="25.5">
      <c r="A761" s="28"/>
      <c r="B761" s="28"/>
      <c r="C761" s="28"/>
      <c r="D761" s="28"/>
      <c r="E761" s="28"/>
      <c r="F761" s="28">
        <f>IFERROR(VLOOKUP(D761,'KHO TNJ'!$C$6:$E$100000,3,FALSE),0)+IF(I761="",0,I761)</f>
        <v>0</v>
      </c>
      <c r="G761" s="28"/>
      <c r="H761" s="28" t="str">
        <f t="shared" si="0"/>
        <v/>
      </c>
      <c r="I761" s="28"/>
      <c r="J761" s="28">
        <f t="shared" si="1"/>
        <v>0</v>
      </c>
      <c r="K761" s="28"/>
      <c r="L761" s="28"/>
    </row>
    <row r="762" spans="1:12" ht="25.5">
      <c r="A762" s="28"/>
      <c r="B762" s="28"/>
      <c r="C762" s="28"/>
      <c r="D762" s="28"/>
      <c r="E762" s="28"/>
      <c r="F762" s="28">
        <f>IFERROR(VLOOKUP(D762,'KHO TNJ'!$C$6:$E$100000,3,FALSE),0)+IF(I762="",0,I762)</f>
        <v>0</v>
      </c>
      <c r="G762" s="28"/>
      <c r="H762" s="28" t="str">
        <f t="shared" si="0"/>
        <v/>
      </c>
      <c r="I762" s="28"/>
      <c r="J762" s="28">
        <f t="shared" si="1"/>
        <v>0</v>
      </c>
      <c r="K762" s="28"/>
      <c r="L762" s="28"/>
    </row>
    <row r="763" spans="1:12" ht="25.5">
      <c r="A763" s="28"/>
      <c r="B763" s="28"/>
      <c r="C763" s="28"/>
      <c r="D763" s="28"/>
      <c r="E763" s="28"/>
      <c r="F763" s="28">
        <f>IFERROR(VLOOKUP(D763,'KHO TNJ'!$C$6:$E$100000,3,FALSE),0)+IF(I763="",0,I763)</f>
        <v>0</v>
      </c>
      <c r="G763" s="28"/>
      <c r="H763" s="28" t="str">
        <f t="shared" si="0"/>
        <v/>
      </c>
      <c r="I763" s="28"/>
      <c r="J763" s="28">
        <f t="shared" si="1"/>
        <v>0</v>
      </c>
      <c r="K763" s="28"/>
      <c r="L763" s="28"/>
    </row>
    <row r="764" spans="1:12" ht="25.5">
      <c r="A764" s="28"/>
      <c r="B764" s="28"/>
      <c r="C764" s="28"/>
      <c r="D764" s="28"/>
      <c r="E764" s="28"/>
      <c r="F764" s="28">
        <f>IFERROR(VLOOKUP(D764,'KHO TNJ'!$C$6:$E$100000,3,FALSE),0)+IF(I764="",0,I764)</f>
        <v>0</v>
      </c>
      <c r="G764" s="28"/>
      <c r="H764" s="28" t="str">
        <f t="shared" si="0"/>
        <v/>
      </c>
      <c r="I764" s="28"/>
      <c r="J764" s="28">
        <f t="shared" si="1"/>
        <v>0</v>
      </c>
      <c r="K764" s="28"/>
      <c r="L764" s="28"/>
    </row>
    <row r="765" spans="1:12" ht="25.5">
      <c r="A765" s="28"/>
      <c r="B765" s="28"/>
      <c r="C765" s="28"/>
      <c r="D765" s="28"/>
      <c r="E765" s="28"/>
      <c r="F765" s="28">
        <f>IFERROR(VLOOKUP(D765,'KHO TNJ'!$C$6:$E$100000,3,FALSE),0)+IF(I765="",0,I765)</f>
        <v>0</v>
      </c>
      <c r="G765" s="28"/>
      <c r="H765" s="28" t="str">
        <f t="shared" si="0"/>
        <v/>
      </c>
      <c r="I765" s="28"/>
      <c r="J765" s="28">
        <f t="shared" si="1"/>
        <v>0</v>
      </c>
      <c r="K765" s="28"/>
      <c r="L765" s="28"/>
    </row>
    <row r="766" spans="1:12" ht="25.5">
      <c r="A766" s="28"/>
      <c r="B766" s="28"/>
      <c r="C766" s="28"/>
      <c r="D766" s="28"/>
      <c r="E766" s="28"/>
      <c r="F766" s="28">
        <f>IFERROR(VLOOKUP(D766,'KHO TNJ'!$C$6:$E$100000,3,FALSE),0)+IF(I766="",0,I766)</f>
        <v>0</v>
      </c>
      <c r="G766" s="28"/>
      <c r="H766" s="28" t="str">
        <f t="shared" si="0"/>
        <v/>
      </c>
      <c r="I766" s="28"/>
      <c r="J766" s="28">
        <f t="shared" si="1"/>
        <v>0</v>
      </c>
      <c r="K766" s="28"/>
      <c r="L766" s="28"/>
    </row>
    <row r="767" spans="1:12" ht="25.5">
      <c r="A767" s="28"/>
      <c r="B767" s="28"/>
      <c r="C767" s="28"/>
      <c r="D767" s="28"/>
      <c r="E767" s="28"/>
      <c r="F767" s="28">
        <f>IFERROR(VLOOKUP(D767,'KHO TNJ'!$C$6:$E$100000,3,FALSE),0)+IF(I767="",0,I767)</f>
        <v>0</v>
      </c>
      <c r="G767" s="28"/>
      <c r="H767" s="28" t="str">
        <f t="shared" si="0"/>
        <v/>
      </c>
      <c r="I767" s="28"/>
      <c r="J767" s="28">
        <f t="shared" si="1"/>
        <v>0</v>
      </c>
      <c r="K767" s="28"/>
      <c r="L767" s="28"/>
    </row>
    <row r="768" spans="1:12" ht="25.5">
      <c r="A768" s="28"/>
      <c r="B768" s="28"/>
      <c r="C768" s="28"/>
      <c r="D768" s="28"/>
      <c r="E768" s="28"/>
      <c r="F768" s="28">
        <f>IFERROR(VLOOKUP(D768,'KHO TNJ'!$C$6:$E$100000,3,FALSE),0)+IF(I768="",0,I768)</f>
        <v>0</v>
      </c>
      <c r="G768" s="28"/>
      <c r="H768" s="28" t="str">
        <f t="shared" si="0"/>
        <v/>
      </c>
      <c r="I768" s="28"/>
      <c r="J768" s="28">
        <f t="shared" si="1"/>
        <v>0</v>
      </c>
      <c r="K768" s="28"/>
      <c r="L768" s="28"/>
    </row>
    <row r="769" spans="1:12" ht="25.5">
      <c r="A769" s="28"/>
      <c r="B769" s="28"/>
      <c r="C769" s="28"/>
      <c r="D769" s="28"/>
      <c r="E769" s="28"/>
      <c r="F769" s="28">
        <f>IFERROR(VLOOKUP(D769,'KHO TNJ'!$C$6:$E$100000,3,FALSE),0)+IF(I769="",0,I769)</f>
        <v>0</v>
      </c>
      <c r="G769" s="28"/>
      <c r="H769" s="28" t="str">
        <f t="shared" si="0"/>
        <v/>
      </c>
      <c r="I769" s="28"/>
      <c r="J769" s="28">
        <f t="shared" si="1"/>
        <v>0</v>
      </c>
      <c r="K769" s="28"/>
      <c r="L769" s="28"/>
    </row>
    <row r="770" spans="1:12" ht="25.5">
      <c r="A770" s="28"/>
      <c r="B770" s="28"/>
      <c r="C770" s="28"/>
      <c r="D770" s="28"/>
      <c r="E770" s="28"/>
      <c r="F770" s="28">
        <f>IFERROR(VLOOKUP(D770,'KHO TNJ'!$C$6:$E$100000,3,FALSE),0)+IF(I770="",0,I770)</f>
        <v>0</v>
      </c>
      <c r="G770" s="28"/>
      <c r="H770" s="28" t="str">
        <f t="shared" si="0"/>
        <v/>
      </c>
      <c r="I770" s="28"/>
      <c r="J770" s="28">
        <f t="shared" si="1"/>
        <v>0</v>
      </c>
      <c r="K770" s="28"/>
      <c r="L770" s="28"/>
    </row>
    <row r="771" spans="1:12" ht="25.5">
      <c r="A771" s="28"/>
      <c r="B771" s="28"/>
      <c r="C771" s="28"/>
      <c r="D771" s="28"/>
      <c r="E771" s="28"/>
      <c r="F771" s="28">
        <f>IFERROR(VLOOKUP(D771,'KHO TNJ'!$C$6:$E$100000,3,FALSE),0)+IF(I771="",0,I771)</f>
        <v>0</v>
      </c>
      <c r="G771" s="28"/>
      <c r="H771" s="28" t="str">
        <f t="shared" si="0"/>
        <v/>
      </c>
      <c r="I771" s="28"/>
      <c r="J771" s="28">
        <f t="shared" si="1"/>
        <v>0</v>
      </c>
      <c r="K771" s="28"/>
      <c r="L771" s="28"/>
    </row>
    <row r="772" spans="1:12" ht="25.5">
      <c r="A772" s="28"/>
      <c r="B772" s="28"/>
      <c r="C772" s="28"/>
      <c r="D772" s="28"/>
      <c r="E772" s="28"/>
      <c r="F772" s="28">
        <f>IFERROR(VLOOKUP(D772,'KHO TNJ'!$C$6:$E$100000,3,FALSE),0)+IF(I772="",0,I772)</f>
        <v>0</v>
      </c>
      <c r="G772" s="28"/>
      <c r="H772" s="28" t="str">
        <f t="shared" si="0"/>
        <v/>
      </c>
      <c r="I772" s="28"/>
      <c r="J772" s="28">
        <f t="shared" si="1"/>
        <v>0</v>
      </c>
      <c r="K772" s="28"/>
      <c r="L772" s="28"/>
    </row>
    <row r="773" spans="1:12" ht="25.5">
      <c r="A773" s="28"/>
      <c r="B773" s="28"/>
      <c r="C773" s="28"/>
      <c r="D773" s="28"/>
      <c r="E773" s="28"/>
      <c r="F773" s="28">
        <f>IFERROR(VLOOKUP(D773,'KHO TNJ'!$C$6:$E$100000,3,FALSE),0)+IF(I773="",0,I773)</f>
        <v>0</v>
      </c>
      <c r="G773" s="28"/>
      <c r="H773" s="28" t="str">
        <f t="shared" si="0"/>
        <v/>
      </c>
      <c r="I773" s="28"/>
      <c r="J773" s="28">
        <f t="shared" si="1"/>
        <v>0</v>
      </c>
      <c r="K773" s="28"/>
      <c r="L773" s="28"/>
    </row>
    <row r="774" spans="1:12" ht="25.5">
      <c r="A774" s="28"/>
      <c r="B774" s="28"/>
      <c r="C774" s="28"/>
      <c r="D774" s="28"/>
      <c r="E774" s="28"/>
      <c r="F774" s="28">
        <f>IFERROR(VLOOKUP(D774,'KHO TNJ'!$C$6:$E$100000,3,FALSE),0)+IF(I774="",0,I774)</f>
        <v>0</v>
      </c>
      <c r="G774" s="28"/>
      <c r="H774" s="28" t="str">
        <f t="shared" si="0"/>
        <v/>
      </c>
      <c r="I774" s="28"/>
      <c r="J774" s="28">
        <f t="shared" si="1"/>
        <v>0</v>
      </c>
      <c r="K774" s="28"/>
      <c r="L774" s="28"/>
    </row>
    <row r="775" spans="1:12" ht="25.5">
      <c r="A775" s="28"/>
      <c r="B775" s="28"/>
      <c r="C775" s="28"/>
      <c r="D775" s="28"/>
      <c r="E775" s="28"/>
      <c r="F775" s="28">
        <f>IFERROR(VLOOKUP(D775,'KHO TNJ'!$C$6:$E$100000,3,FALSE),0)+IF(I775="",0,I775)</f>
        <v>0</v>
      </c>
      <c r="G775" s="28"/>
      <c r="H775" s="28" t="str">
        <f t="shared" si="0"/>
        <v/>
      </c>
      <c r="I775" s="28"/>
      <c r="J775" s="28">
        <f t="shared" si="1"/>
        <v>0</v>
      </c>
      <c r="K775" s="28"/>
      <c r="L775" s="28"/>
    </row>
    <row r="776" spans="1:12" ht="25.5">
      <c r="A776" s="28"/>
      <c r="B776" s="28"/>
      <c r="C776" s="28"/>
      <c r="D776" s="28"/>
      <c r="E776" s="28"/>
      <c r="F776" s="28">
        <f>IFERROR(VLOOKUP(D776,'KHO TNJ'!$C$6:$E$100000,3,FALSE),0)+IF(I776="",0,I776)</f>
        <v>0</v>
      </c>
      <c r="G776" s="28"/>
      <c r="H776" s="28" t="str">
        <f t="shared" si="0"/>
        <v/>
      </c>
      <c r="I776" s="28"/>
      <c r="J776" s="28">
        <f t="shared" si="1"/>
        <v>0</v>
      </c>
      <c r="K776" s="28"/>
      <c r="L776" s="28"/>
    </row>
    <row r="777" spans="1:12" ht="25.5">
      <c r="A777" s="28"/>
      <c r="B777" s="28"/>
      <c r="C777" s="28"/>
      <c r="D777" s="28"/>
      <c r="E777" s="28"/>
      <c r="F777" s="28">
        <f>IFERROR(VLOOKUP(D777,'KHO TNJ'!$C$6:$E$100000,3,FALSE),0)+IF(I777="",0,I777)</f>
        <v>0</v>
      </c>
      <c r="G777" s="28"/>
      <c r="H777" s="28" t="str">
        <f t="shared" si="0"/>
        <v/>
      </c>
      <c r="I777" s="28"/>
      <c r="J777" s="28">
        <f t="shared" si="1"/>
        <v>0</v>
      </c>
      <c r="K777" s="28"/>
      <c r="L777" s="28"/>
    </row>
    <row r="778" spans="1:12" ht="25.5">
      <c r="A778" s="28"/>
      <c r="B778" s="28"/>
      <c r="C778" s="28"/>
      <c r="D778" s="28"/>
      <c r="E778" s="28"/>
      <c r="F778" s="28">
        <f>IFERROR(VLOOKUP(D778,'KHO TNJ'!$C$6:$E$100000,3,FALSE),0)+IF(I778="",0,I778)</f>
        <v>0</v>
      </c>
      <c r="G778" s="28"/>
      <c r="H778" s="28" t="str">
        <f t="shared" si="0"/>
        <v/>
      </c>
      <c r="I778" s="28"/>
      <c r="J778" s="28">
        <f t="shared" si="1"/>
        <v>0</v>
      </c>
      <c r="K778" s="28"/>
      <c r="L778" s="28"/>
    </row>
    <row r="779" spans="1:12" ht="25.5">
      <c r="A779" s="28"/>
      <c r="B779" s="28"/>
      <c r="C779" s="28"/>
      <c r="D779" s="28"/>
      <c r="E779" s="28"/>
      <c r="F779" s="28">
        <f>IFERROR(VLOOKUP(D779,'KHO TNJ'!$C$6:$E$100000,3,FALSE),0)+IF(I779="",0,I779)</f>
        <v>0</v>
      </c>
      <c r="G779" s="28"/>
      <c r="H779" s="28" t="str">
        <f t="shared" si="0"/>
        <v/>
      </c>
      <c r="I779" s="28"/>
      <c r="J779" s="28">
        <f t="shared" si="1"/>
        <v>0</v>
      </c>
      <c r="K779" s="28"/>
      <c r="L779" s="28"/>
    </row>
    <row r="780" spans="1:12" ht="25.5">
      <c r="A780" s="28"/>
      <c r="B780" s="28"/>
      <c r="C780" s="28"/>
      <c r="D780" s="28"/>
      <c r="E780" s="28"/>
      <c r="F780" s="28">
        <f>IFERROR(VLOOKUP(D780,'KHO TNJ'!$C$6:$E$100000,3,FALSE),0)+IF(I780="",0,I780)</f>
        <v>0</v>
      </c>
      <c r="G780" s="28"/>
      <c r="H780" s="28" t="str">
        <f t="shared" si="0"/>
        <v/>
      </c>
      <c r="I780" s="28"/>
      <c r="J780" s="28">
        <f t="shared" si="1"/>
        <v>0</v>
      </c>
      <c r="K780" s="28"/>
      <c r="L780" s="28"/>
    </row>
    <row r="781" spans="1:12" ht="25.5">
      <c r="A781" s="28"/>
      <c r="B781" s="28"/>
      <c r="C781" s="28"/>
      <c r="D781" s="28"/>
      <c r="E781" s="28"/>
      <c r="F781" s="28">
        <f>IFERROR(VLOOKUP(D781,'KHO TNJ'!$C$6:$E$100000,3,FALSE),0)+IF(I781="",0,I781)</f>
        <v>0</v>
      </c>
      <c r="G781" s="28"/>
      <c r="H781" s="28" t="str">
        <f t="shared" si="0"/>
        <v/>
      </c>
      <c r="I781" s="28"/>
      <c r="J781" s="28">
        <f t="shared" si="1"/>
        <v>0</v>
      </c>
      <c r="K781" s="28"/>
      <c r="L781" s="28"/>
    </row>
    <row r="782" spans="1:12" ht="25.5">
      <c r="A782" s="28"/>
      <c r="B782" s="28"/>
      <c r="C782" s="28"/>
      <c r="D782" s="28"/>
      <c r="E782" s="28"/>
      <c r="F782" s="28">
        <f>IFERROR(VLOOKUP(D782,'KHO TNJ'!$C$6:$E$100000,3,FALSE),0)+IF(I782="",0,I782)</f>
        <v>0</v>
      </c>
      <c r="G782" s="28"/>
      <c r="H782" s="28" t="str">
        <f t="shared" si="0"/>
        <v/>
      </c>
      <c r="I782" s="28"/>
      <c r="J782" s="28">
        <f t="shared" si="1"/>
        <v>0</v>
      </c>
      <c r="K782" s="28"/>
      <c r="L782" s="28"/>
    </row>
    <row r="783" spans="1:12" ht="25.5">
      <c r="A783" s="28"/>
      <c r="B783" s="28"/>
      <c r="C783" s="28"/>
      <c r="D783" s="28"/>
      <c r="E783" s="28"/>
      <c r="F783" s="28">
        <f>IFERROR(VLOOKUP(D783,'KHO TNJ'!$C$6:$E$100000,3,FALSE),0)+IF(I783="",0,I783)</f>
        <v>0</v>
      </c>
      <c r="G783" s="28"/>
      <c r="H783" s="28" t="str">
        <f t="shared" si="0"/>
        <v/>
      </c>
      <c r="I783" s="28"/>
      <c r="J783" s="28">
        <f t="shared" si="1"/>
        <v>0</v>
      </c>
      <c r="K783" s="28"/>
      <c r="L783" s="28"/>
    </row>
    <row r="784" spans="1:12" ht="25.5">
      <c r="A784" s="28"/>
      <c r="B784" s="28"/>
      <c r="C784" s="28"/>
      <c r="D784" s="28"/>
      <c r="E784" s="28"/>
      <c r="F784" s="28">
        <f>IFERROR(VLOOKUP(D784,'KHO TNJ'!$C$6:$E$100000,3,FALSE),0)+IF(I784="",0,I784)</f>
        <v>0</v>
      </c>
      <c r="G784" s="28"/>
      <c r="H784" s="28" t="str">
        <f t="shared" si="0"/>
        <v/>
      </c>
      <c r="I784" s="28"/>
      <c r="J784" s="28">
        <f t="shared" si="1"/>
        <v>0</v>
      </c>
      <c r="K784" s="28"/>
      <c r="L784" s="28"/>
    </row>
    <row r="785" spans="1:12" ht="25.5">
      <c r="A785" s="28"/>
      <c r="B785" s="28"/>
      <c r="C785" s="28"/>
      <c r="D785" s="28"/>
      <c r="E785" s="28"/>
      <c r="F785" s="28">
        <f>IFERROR(VLOOKUP(D785,'KHO TNJ'!$C$6:$E$100000,3,FALSE),0)+IF(I785="",0,I785)</f>
        <v>0</v>
      </c>
      <c r="G785" s="28"/>
      <c r="H785" s="28" t="str">
        <f t="shared" si="0"/>
        <v/>
      </c>
      <c r="I785" s="28"/>
      <c r="J785" s="28">
        <f t="shared" si="1"/>
        <v>0</v>
      </c>
      <c r="K785" s="28"/>
      <c r="L785" s="28"/>
    </row>
    <row r="786" spans="1:12" ht="25.5">
      <c r="A786" s="28"/>
      <c r="B786" s="28"/>
      <c r="C786" s="28"/>
      <c r="D786" s="28"/>
      <c r="E786" s="28"/>
      <c r="F786" s="28">
        <f>IFERROR(VLOOKUP(D786,'KHO TNJ'!$C$6:$E$100000,3,FALSE),0)+IF(I786="",0,I786)</f>
        <v>0</v>
      </c>
      <c r="G786" s="28"/>
      <c r="H786" s="28" t="str">
        <f t="shared" si="0"/>
        <v/>
      </c>
      <c r="I786" s="28"/>
      <c r="J786" s="28">
        <f t="shared" si="1"/>
        <v>0</v>
      </c>
      <c r="K786" s="28"/>
      <c r="L786" s="28"/>
    </row>
    <row r="787" spans="1:12" ht="25.5">
      <c r="A787" s="28"/>
      <c r="B787" s="28"/>
      <c r="C787" s="28"/>
      <c r="D787" s="28"/>
      <c r="E787" s="28"/>
      <c r="F787" s="28">
        <f>IFERROR(VLOOKUP(D787,'KHO TNJ'!$C$6:$E$100000,3,FALSE),0)+IF(I787="",0,I787)</f>
        <v>0</v>
      </c>
      <c r="G787" s="28"/>
      <c r="H787" s="28" t="str">
        <f t="shared" si="0"/>
        <v/>
      </c>
      <c r="I787" s="28"/>
      <c r="J787" s="28">
        <f t="shared" si="1"/>
        <v>0</v>
      </c>
      <c r="K787" s="28"/>
      <c r="L787" s="28"/>
    </row>
    <row r="788" spans="1:12" ht="25.5">
      <c r="A788" s="28"/>
      <c r="B788" s="28"/>
      <c r="C788" s="28"/>
      <c r="D788" s="28"/>
      <c r="E788" s="28"/>
      <c r="F788" s="28">
        <f>IFERROR(VLOOKUP(D788,'KHO TNJ'!$C$6:$E$100000,3,FALSE),0)+IF(I788="",0,I788)</f>
        <v>0</v>
      </c>
      <c r="G788" s="28"/>
      <c r="H788" s="28" t="str">
        <f t="shared" si="0"/>
        <v/>
      </c>
      <c r="I788" s="28"/>
      <c r="J788" s="28">
        <f t="shared" si="1"/>
        <v>0</v>
      </c>
      <c r="K788" s="28"/>
      <c r="L788" s="28"/>
    </row>
    <row r="789" spans="1:12" ht="25.5">
      <c r="A789" s="28"/>
      <c r="B789" s="28"/>
      <c r="C789" s="28"/>
      <c r="D789" s="28"/>
      <c r="E789" s="28"/>
      <c r="F789" s="28">
        <f>IFERROR(VLOOKUP(D789,'KHO TNJ'!$C$6:$E$100000,3,FALSE),0)+IF(I789="",0,I789)</f>
        <v>0</v>
      </c>
      <c r="G789" s="28"/>
      <c r="H789" s="28" t="str">
        <f t="shared" si="0"/>
        <v/>
      </c>
      <c r="I789" s="28"/>
      <c r="J789" s="28">
        <f t="shared" si="1"/>
        <v>0</v>
      </c>
      <c r="K789" s="28"/>
      <c r="L789" s="28"/>
    </row>
    <row r="790" spans="1:12" ht="25.5">
      <c r="A790" s="28"/>
      <c r="B790" s="28"/>
      <c r="C790" s="28"/>
      <c r="D790" s="28"/>
      <c r="E790" s="28"/>
      <c r="F790" s="28">
        <f>IFERROR(VLOOKUP(D790,'KHO TNJ'!$C$6:$E$100000,3,FALSE),0)+IF(I790="",0,I790)</f>
        <v>0</v>
      </c>
      <c r="G790" s="28"/>
      <c r="H790" s="28" t="str">
        <f t="shared" si="0"/>
        <v/>
      </c>
      <c r="I790" s="28"/>
      <c r="J790" s="28">
        <f t="shared" si="1"/>
        <v>0</v>
      </c>
      <c r="K790" s="28"/>
      <c r="L790" s="28"/>
    </row>
    <row r="791" spans="1:12" ht="25.5">
      <c r="A791" s="28"/>
      <c r="B791" s="28"/>
      <c r="C791" s="28"/>
      <c r="D791" s="28"/>
      <c r="E791" s="28"/>
      <c r="F791" s="28">
        <f>IFERROR(VLOOKUP(D791,'KHO TNJ'!$C$6:$E$100000,3,FALSE),0)+IF(I791="",0,I791)</f>
        <v>0</v>
      </c>
      <c r="G791" s="28"/>
      <c r="H791" s="28" t="str">
        <f t="shared" si="0"/>
        <v/>
      </c>
      <c r="I791" s="28"/>
      <c r="J791" s="28">
        <f t="shared" si="1"/>
        <v>0</v>
      </c>
      <c r="K791" s="28"/>
      <c r="L791" s="28"/>
    </row>
    <row r="792" spans="1:12" ht="25.5">
      <c r="A792" s="28"/>
      <c r="B792" s="28"/>
      <c r="C792" s="28"/>
      <c r="D792" s="28"/>
      <c r="E792" s="28"/>
      <c r="F792" s="28">
        <f>IFERROR(VLOOKUP(D792,'KHO TNJ'!$C$6:$E$100000,3,FALSE),0)+IF(I792="",0,I792)</f>
        <v>0</v>
      </c>
      <c r="G792" s="28"/>
      <c r="H792" s="28" t="str">
        <f t="shared" si="0"/>
        <v/>
      </c>
      <c r="I792" s="28"/>
      <c r="J792" s="28">
        <f t="shared" si="1"/>
        <v>0</v>
      </c>
      <c r="K792" s="28"/>
      <c r="L792" s="28"/>
    </row>
    <row r="793" spans="1:12" ht="25.5">
      <c r="A793" s="28"/>
      <c r="B793" s="28"/>
      <c r="C793" s="28"/>
      <c r="D793" s="28"/>
      <c r="E793" s="28"/>
      <c r="F793" s="28">
        <f>IFERROR(VLOOKUP(D793,'KHO TNJ'!$C$6:$E$100000,3,FALSE),0)+IF(I793="",0,I793)</f>
        <v>0</v>
      </c>
      <c r="G793" s="28"/>
      <c r="H793" s="28" t="str">
        <f t="shared" si="0"/>
        <v/>
      </c>
      <c r="I793" s="28"/>
      <c r="J793" s="28">
        <f t="shared" si="1"/>
        <v>0</v>
      </c>
      <c r="K793" s="28"/>
      <c r="L793" s="28"/>
    </row>
    <row r="794" spans="1:12" ht="25.5">
      <c r="A794" s="28"/>
      <c r="B794" s="28"/>
      <c r="C794" s="28"/>
      <c r="D794" s="28"/>
      <c r="E794" s="28"/>
      <c r="F794" s="28">
        <f>IFERROR(VLOOKUP(D794,'KHO TNJ'!$C$6:$E$100000,3,FALSE),0)+IF(I794="",0,I794)</f>
        <v>0</v>
      </c>
      <c r="G794" s="28"/>
      <c r="H794" s="28" t="str">
        <f t="shared" si="0"/>
        <v/>
      </c>
      <c r="I794" s="28"/>
      <c r="J794" s="28">
        <f t="shared" si="1"/>
        <v>0</v>
      </c>
      <c r="K794" s="28"/>
      <c r="L794" s="28"/>
    </row>
    <row r="795" spans="1:12" ht="25.5">
      <c r="A795" s="28"/>
      <c r="B795" s="28"/>
      <c r="C795" s="28"/>
      <c r="D795" s="28"/>
      <c r="E795" s="28"/>
      <c r="F795" s="28">
        <f>IFERROR(VLOOKUP(D795,'KHO TNJ'!$C$6:$E$100000,3,FALSE),0)+IF(I795="",0,I795)</f>
        <v>0</v>
      </c>
      <c r="G795" s="28"/>
      <c r="H795" s="28" t="str">
        <f t="shared" si="0"/>
        <v/>
      </c>
      <c r="I795" s="28"/>
      <c r="J795" s="28">
        <f t="shared" si="1"/>
        <v>0</v>
      </c>
      <c r="K795" s="28"/>
      <c r="L795" s="28"/>
    </row>
    <row r="796" spans="1:12" ht="25.5">
      <c r="A796" s="28"/>
      <c r="B796" s="28"/>
      <c r="C796" s="28"/>
      <c r="D796" s="28"/>
      <c r="E796" s="28"/>
      <c r="F796" s="28">
        <f>IFERROR(VLOOKUP(D796,'KHO TNJ'!$C$6:$E$100000,3,FALSE),0)+IF(I796="",0,I796)</f>
        <v>0</v>
      </c>
      <c r="G796" s="28"/>
      <c r="H796" s="28" t="str">
        <f t="shared" si="0"/>
        <v/>
      </c>
      <c r="I796" s="28"/>
      <c r="J796" s="28">
        <f t="shared" si="1"/>
        <v>0</v>
      </c>
      <c r="K796" s="28"/>
      <c r="L796" s="28"/>
    </row>
    <row r="797" spans="1:12" ht="25.5">
      <c r="A797" s="28"/>
      <c r="B797" s="28"/>
      <c r="C797" s="28"/>
      <c r="D797" s="28"/>
      <c r="E797" s="28"/>
      <c r="F797" s="28">
        <f>IFERROR(VLOOKUP(D797,'KHO TNJ'!$C$6:$E$100000,3,FALSE),0)+IF(I797="",0,I797)</f>
        <v>0</v>
      </c>
      <c r="G797" s="28"/>
      <c r="H797" s="28" t="str">
        <f t="shared" si="0"/>
        <v/>
      </c>
      <c r="I797" s="28"/>
      <c r="J797" s="28">
        <f t="shared" si="1"/>
        <v>0</v>
      </c>
      <c r="K797" s="28"/>
      <c r="L797" s="28"/>
    </row>
    <row r="798" spans="1:12" ht="25.5">
      <c r="A798" s="28"/>
      <c r="B798" s="28"/>
      <c r="C798" s="28"/>
      <c r="D798" s="28"/>
      <c r="E798" s="28"/>
      <c r="F798" s="28">
        <f>IFERROR(VLOOKUP(D798,'KHO TNJ'!$C$6:$E$100000,3,FALSE),0)+IF(I798="",0,I798)</f>
        <v>0</v>
      </c>
      <c r="G798" s="28"/>
      <c r="H798" s="28" t="str">
        <f t="shared" si="0"/>
        <v/>
      </c>
      <c r="I798" s="28"/>
      <c r="J798" s="28">
        <f t="shared" si="1"/>
        <v>0</v>
      </c>
      <c r="K798" s="28"/>
      <c r="L798" s="28"/>
    </row>
    <row r="799" spans="1:12" ht="25.5">
      <c r="A799" s="28"/>
      <c r="B799" s="28"/>
      <c r="C799" s="28"/>
      <c r="D799" s="28"/>
      <c r="E799" s="28"/>
      <c r="F799" s="28">
        <f>IFERROR(VLOOKUP(D799,'KHO TNJ'!$C$6:$E$100000,3,FALSE),0)+IF(I799="",0,I799)</f>
        <v>0</v>
      </c>
      <c r="G799" s="28"/>
      <c r="H799" s="28" t="str">
        <f t="shared" si="0"/>
        <v/>
      </c>
      <c r="I799" s="28"/>
      <c r="J799" s="28">
        <f t="shared" si="1"/>
        <v>0</v>
      </c>
      <c r="K799" s="28"/>
      <c r="L799" s="28"/>
    </row>
    <row r="800" spans="1:12" ht="25.5">
      <c r="A800" s="28"/>
      <c r="B800" s="28"/>
      <c r="C800" s="28"/>
      <c r="D800" s="28"/>
      <c r="E800" s="28"/>
      <c r="F800" s="28">
        <f>IFERROR(VLOOKUP(D800,'KHO TNJ'!$C$6:$E$100000,3,FALSE),0)+IF(I800="",0,I800)</f>
        <v>0</v>
      </c>
      <c r="G800" s="28"/>
      <c r="H800" s="28" t="str">
        <f t="shared" si="0"/>
        <v/>
      </c>
      <c r="I800" s="28"/>
      <c r="J800" s="28">
        <f t="shared" si="1"/>
        <v>0</v>
      </c>
      <c r="K800" s="28"/>
      <c r="L800" s="28"/>
    </row>
    <row r="801" spans="1:12" ht="25.5">
      <c r="A801" s="28"/>
      <c r="B801" s="28"/>
      <c r="C801" s="28"/>
      <c r="D801" s="28"/>
      <c r="E801" s="28"/>
      <c r="F801" s="28">
        <f>IFERROR(VLOOKUP(D801,'KHO TNJ'!$C$6:$E$100000,3,FALSE),0)+IF(I801="",0,I801)</f>
        <v>0</v>
      </c>
      <c r="G801" s="28"/>
      <c r="H801" s="28" t="str">
        <f t="shared" si="0"/>
        <v/>
      </c>
      <c r="I801" s="28"/>
      <c r="J801" s="28">
        <f t="shared" si="1"/>
        <v>0</v>
      </c>
      <c r="K801" s="28"/>
      <c r="L801" s="28"/>
    </row>
    <row r="802" spans="1:12" ht="25.5">
      <c r="A802" s="28"/>
      <c r="B802" s="28"/>
      <c r="C802" s="28"/>
      <c r="D802" s="28"/>
      <c r="E802" s="28"/>
      <c r="F802" s="28">
        <f>IFERROR(VLOOKUP(D802,'KHO TNJ'!$C$6:$E$100000,3,FALSE),0)+IF(I802="",0,I802)</f>
        <v>0</v>
      </c>
      <c r="G802" s="28"/>
      <c r="H802" s="28" t="str">
        <f t="shared" si="0"/>
        <v/>
      </c>
      <c r="I802" s="28"/>
      <c r="J802" s="28">
        <f t="shared" si="1"/>
        <v>0</v>
      </c>
      <c r="K802" s="28"/>
      <c r="L802" s="28"/>
    </row>
    <row r="803" spans="1:12" ht="25.5">
      <c r="A803" s="28"/>
      <c r="B803" s="28"/>
      <c r="C803" s="28"/>
      <c r="D803" s="28"/>
      <c r="E803" s="28"/>
      <c r="F803" s="28">
        <f>IFERROR(VLOOKUP(D803,'KHO TNJ'!$C$6:$E$100000,3,FALSE),0)+IF(I803="",0,I803)</f>
        <v>0</v>
      </c>
      <c r="G803" s="28"/>
      <c r="H803" s="28" t="str">
        <f t="shared" si="0"/>
        <v/>
      </c>
      <c r="I803" s="28"/>
      <c r="J803" s="28">
        <f t="shared" si="1"/>
        <v>0</v>
      </c>
      <c r="K803" s="28"/>
      <c r="L803" s="28"/>
    </row>
    <row r="804" spans="1:12" ht="25.5">
      <c r="A804" s="28"/>
      <c r="B804" s="28"/>
      <c r="C804" s="28"/>
      <c r="D804" s="28"/>
      <c r="E804" s="28"/>
      <c r="F804" s="28">
        <f>IFERROR(VLOOKUP(D804,'KHO TNJ'!$C$6:$E$100000,3,FALSE),0)+IF(I804="",0,I804)</f>
        <v>0</v>
      </c>
      <c r="G804" s="28"/>
      <c r="H804" s="28" t="str">
        <f t="shared" si="0"/>
        <v/>
      </c>
      <c r="I804" s="28"/>
      <c r="J804" s="28">
        <f t="shared" si="1"/>
        <v>0</v>
      </c>
      <c r="K804" s="28"/>
      <c r="L804" s="28"/>
    </row>
    <row r="805" spans="1:12" ht="25.5">
      <c r="A805" s="28"/>
      <c r="B805" s="28"/>
      <c r="C805" s="28"/>
      <c r="D805" s="28"/>
      <c r="E805" s="28"/>
      <c r="F805" s="28">
        <f>IFERROR(VLOOKUP(D805,'KHO TNJ'!$C$6:$E$100000,3,FALSE),0)+IF(I805="",0,I805)</f>
        <v>0</v>
      </c>
      <c r="G805" s="28"/>
      <c r="H805" s="28" t="str">
        <f t="shared" si="0"/>
        <v/>
      </c>
      <c r="I805" s="28"/>
      <c r="J805" s="28">
        <f t="shared" si="1"/>
        <v>0</v>
      </c>
      <c r="K805" s="28"/>
      <c r="L805" s="28"/>
    </row>
    <row r="806" spans="1:12" ht="25.5">
      <c r="A806" s="28"/>
      <c r="B806" s="28"/>
      <c r="C806" s="28"/>
      <c r="D806" s="28"/>
      <c r="E806" s="28"/>
      <c r="F806" s="28">
        <f>IFERROR(VLOOKUP(D806,'KHO TNJ'!$C$6:$E$100000,3,FALSE),0)+IF(I806="",0,I806)</f>
        <v>0</v>
      </c>
      <c r="G806" s="28"/>
      <c r="H806" s="28" t="str">
        <f t="shared" si="0"/>
        <v/>
      </c>
      <c r="I806" s="28"/>
      <c r="J806" s="28">
        <f t="shared" si="1"/>
        <v>0</v>
      </c>
      <c r="K806" s="28"/>
      <c r="L806" s="28"/>
    </row>
    <row r="807" spans="1:12" ht="25.5">
      <c r="A807" s="28"/>
      <c r="B807" s="28"/>
      <c r="C807" s="28"/>
      <c r="D807" s="28"/>
      <c r="E807" s="28"/>
      <c r="F807" s="28">
        <f>IFERROR(VLOOKUP(D807,'KHO TNJ'!$C$6:$E$100000,3,FALSE),0)+IF(I807="",0,I807)</f>
        <v>0</v>
      </c>
      <c r="G807" s="28"/>
      <c r="H807" s="28" t="str">
        <f t="shared" si="0"/>
        <v/>
      </c>
      <c r="I807" s="28"/>
      <c r="J807" s="28">
        <f t="shared" si="1"/>
        <v>0</v>
      </c>
      <c r="K807" s="28"/>
      <c r="L807" s="28"/>
    </row>
    <row r="808" spans="1:12" ht="25.5">
      <c r="A808" s="28"/>
      <c r="B808" s="28"/>
      <c r="C808" s="28"/>
      <c r="D808" s="28"/>
      <c r="E808" s="28"/>
      <c r="F808" s="28">
        <f>IFERROR(VLOOKUP(D808,'KHO TNJ'!$C$6:$E$100000,3,FALSE),0)+IF(I808="",0,I808)</f>
        <v>0</v>
      </c>
      <c r="G808" s="28"/>
      <c r="H808" s="28" t="str">
        <f t="shared" si="0"/>
        <v/>
      </c>
      <c r="I808" s="28"/>
      <c r="J808" s="28">
        <f t="shared" si="1"/>
        <v>0</v>
      </c>
      <c r="K808" s="28"/>
      <c r="L808" s="28"/>
    </row>
    <row r="809" spans="1:12" ht="25.5">
      <c r="A809" s="28"/>
      <c r="B809" s="28"/>
      <c r="C809" s="28"/>
      <c r="D809" s="28"/>
      <c r="E809" s="28"/>
      <c r="F809" s="28">
        <f>IFERROR(VLOOKUP(D809,'KHO TNJ'!$C$6:$E$100000,3,FALSE),0)+IF(I809="",0,I809)</f>
        <v>0</v>
      </c>
      <c r="G809" s="28"/>
      <c r="H809" s="28" t="str">
        <f t="shared" si="0"/>
        <v/>
      </c>
      <c r="I809" s="28"/>
      <c r="J809" s="28">
        <f t="shared" si="1"/>
        <v>0</v>
      </c>
      <c r="K809" s="28"/>
      <c r="L809" s="28"/>
    </row>
    <row r="810" spans="1:12" ht="25.5">
      <c r="A810" s="28"/>
      <c r="B810" s="28"/>
      <c r="C810" s="28"/>
      <c r="D810" s="28"/>
      <c r="E810" s="28"/>
      <c r="F810" s="28">
        <f>IFERROR(VLOOKUP(D810,'KHO TNJ'!$C$6:$E$100000,3,FALSE),0)+IF(I810="",0,I810)</f>
        <v>0</v>
      </c>
      <c r="G810" s="28"/>
      <c r="H810" s="28" t="str">
        <f t="shared" si="0"/>
        <v/>
      </c>
      <c r="I810" s="28"/>
      <c r="J810" s="28">
        <f t="shared" si="1"/>
        <v>0</v>
      </c>
      <c r="K810" s="28"/>
      <c r="L810" s="28"/>
    </row>
    <row r="811" spans="1:12" ht="25.5">
      <c r="A811" s="28"/>
      <c r="B811" s="28"/>
      <c r="C811" s="28"/>
      <c r="D811" s="28"/>
      <c r="E811" s="28"/>
      <c r="F811" s="28">
        <f>IFERROR(VLOOKUP(D811,'KHO TNJ'!$C$6:$E$100000,3,FALSE),0)+IF(I811="",0,I811)</f>
        <v>0</v>
      </c>
      <c r="G811" s="28"/>
      <c r="H811" s="28" t="str">
        <f t="shared" si="0"/>
        <v/>
      </c>
      <c r="I811" s="28"/>
      <c r="J811" s="28">
        <f t="shared" si="1"/>
        <v>0</v>
      </c>
      <c r="K811" s="28"/>
      <c r="L811" s="28"/>
    </row>
    <row r="812" spans="1:12" ht="25.5">
      <c r="A812" s="28"/>
      <c r="B812" s="28"/>
      <c r="C812" s="28"/>
      <c r="D812" s="28"/>
      <c r="E812" s="28"/>
      <c r="F812" s="28">
        <f>IFERROR(VLOOKUP(D812,'KHO TNJ'!$C$6:$E$100000,3,FALSE),0)+IF(I812="",0,I812)</f>
        <v>0</v>
      </c>
      <c r="G812" s="28"/>
      <c r="H812" s="28" t="str">
        <f t="shared" si="0"/>
        <v/>
      </c>
      <c r="I812" s="28"/>
      <c r="J812" s="28">
        <f t="shared" si="1"/>
        <v>0</v>
      </c>
      <c r="K812" s="28"/>
      <c r="L812" s="28"/>
    </row>
    <row r="813" spans="1:12" ht="25.5">
      <c r="A813" s="28"/>
      <c r="B813" s="28"/>
      <c r="C813" s="28"/>
      <c r="D813" s="28"/>
      <c r="E813" s="28"/>
      <c r="F813" s="28">
        <f>IFERROR(VLOOKUP(D813,'KHO TNJ'!$C$6:$E$100000,3,FALSE),0)+IF(I813="",0,I813)</f>
        <v>0</v>
      </c>
      <c r="G813" s="28"/>
      <c r="H813" s="28" t="str">
        <f t="shared" si="0"/>
        <v/>
      </c>
      <c r="I813" s="28"/>
      <c r="J813" s="28">
        <f t="shared" si="1"/>
        <v>0</v>
      </c>
      <c r="K813" s="28"/>
      <c r="L813" s="28"/>
    </row>
    <row r="814" spans="1:12" ht="25.5">
      <c r="A814" s="28"/>
      <c r="B814" s="28"/>
      <c r="C814" s="28"/>
      <c r="D814" s="28"/>
      <c r="E814" s="28"/>
      <c r="F814" s="28">
        <f>IFERROR(VLOOKUP(D814,'KHO TNJ'!$C$6:$E$100000,3,FALSE),0)+IF(I814="",0,I814)</f>
        <v>0</v>
      </c>
      <c r="G814" s="28"/>
      <c r="H814" s="28" t="str">
        <f t="shared" si="0"/>
        <v/>
      </c>
      <c r="I814" s="28"/>
      <c r="J814" s="28">
        <f t="shared" si="1"/>
        <v>0</v>
      </c>
      <c r="K814" s="28"/>
      <c r="L814" s="28"/>
    </row>
    <row r="815" spans="1:12" ht="25.5">
      <c r="A815" s="28"/>
      <c r="B815" s="28"/>
      <c r="C815" s="28"/>
      <c r="D815" s="28"/>
      <c r="E815" s="28"/>
      <c r="F815" s="28">
        <f>IFERROR(VLOOKUP(D815,'KHO TNJ'!$C$6:$E$100000,3,FALSE),0)+IF(I815="",0,I815)</f>
        <v>0</v>
      </c>
      <c r="G815" s="28"/>
      <c r="H815" s="28" t="str">
        <f t="shared" si="0"/>
        <v/>
      </c>
      <c r="I815" s="28"/>
      <c r="J815" s="28">
        <f t="shared" si="1"/>
        <v>0</v>
      </c>
      <c r="K815" s="28"/>
      <c r="L815" s="28"/>
    </row>
    <row r="816" spans="1:12" ht="25.5">
      <c r="A816" s="28"/>
      <c r="B816" s="28"/>
      <c r="C816" s="28"/>
      <c r="D816" s="28"/>
      <c r="E816" s="28"/>
      <c r="F816" s="28">
        <f>IFERROR(VLOOKUP(D816,'KHO TNJ'!$C$6:$E$100000,3,FALSE),0)+IF(I816="",0,I816)</f>
        <v>0</v>
      </c>
      <c r="G816" s="28"/>
      <c r="H816" s="28" t="str">
        <f t="shared" si="0"/>
        <v/>
      </c>
      <c r="I816" s="28"/>
      <c r="J816" s="28">
        <f t="shared" si="1"/>
        <v>0</v>
      </c>
      <c r="K816" s="28"/>
      <c r="L816" s="28"/>
    </row>
    <row r="817" spans="1:12" ht="25.5">
      <c r="A817" s="28"/>
      <c r="B817" s="28"/>
      <c r="C817" s="28"/>
      <c r="D817" s="28"/>
      <c r="E817" s="28"/>
      <c r="F817" s="28">
        <f>IFERROR(VLOOKUP(D817,'KHO TNJ'!$C$6:$E$100000,3,FALSE),0)+IF(I817="",0,I817)</f>
        <v>0</v>
      </c>
      <c r="G817" s="28"/>
      <c r="H817" s="28" t="str">
        <f t="shared" si="0"/>
        <v/>
      </c>
      <c r="I817" s="28"/>
      <c r="J817" s="28">
        <f t="shared" si="1"/>
        <v>0</v>
      </c>
      <c r="K817" s="28"/>
      <c r="L817" s="28"/>
    </row>
    <row r="818" spans="1:12" ht="25.5">
      <c r="A818" s="28"/>
      <c r="B818" s="28"/>
      <c r="C818" s="28"/>
      <c r="D818" s="28"/>
      <c r="E818" s="28"/>
      <c r="F818" s="28">
        <f>IFERROR(VLOOKUP(D818,'KHO TNJ'!$C$6:$E$100000,3,FALSE),0)+IF(I818="",0,I818)</f>
        <v>0</v>
      </c>
      <c r="G818" s="28"/>
      <c r="H818" s="28" t="str">
        <f t="shared" si="0"/>
        <v/>
      </c>
      <c r="I818" s="28"/>
      <c r="J818" s="28">
        <f t="shared" si="1"/>
        <v>0</v>
      </c>
      <c r="K818" s="28"/>
      <c r="L818" s="28"/>
    </row>
    <row r="819" spans="1:12" ht="25.5">
      <c r="A819" s="28"/>
      <c r="B819" s="28"/>
      <c r="C819" s="28"/>
      <c r="D819" s="28"/>
      <c r="E819" s="28"/>
      <c r="F819" s="28">
        <f>IFERROR(VLOOKUP(D819,'KHO TNJ'!$C$6:$E$100000,3,FALSE),0)+IF(I819="",0,I819)</f>
        <v>0</v>
      </c>
      <c r="G819" s="28"/>
      <c r="H819" s="28" t="str">
        <f t="shared" si="0"/>
        <v/>
      </c>
      <c r="I819" s="28"/>
      <c r="J819" s="28">
        <f t="shared" si="1"/>
        <v>0</v>
      </c>
      <c r="K819" s="28"/>
      <c r="L819" s="28"/>
    </row>
    <row r="820" spans="1:12" ht="25.5">
      <c r="A820" s="28"/>
      <c r="B820" s="28"/>
      <c r="C820" s="28"/>
      <c r="D820" s="28"/>
      <c r="E820" s="28"/>
      <c r="F820" s="28">
        <f>IFERROR(VLOOKUP(D820,'KHO TNJ'!$C$6:$E$100000,3,FALSE),0)+IF(I820="",0,I820)</f>
        <v>0</v>
      </c>
      <c r="G820" s="28"/>
      <c r="H820" s="28" t="str">
        <f t="shared" si="0"/>
        <v/>
      </c>
      <c r="I820" s="28"/>
      <c r="J820" s="28">
        <f t="shared" si="1"/>
        <v>0</v>
      </c>
      <c r="K820" s="28"/>
      <c r="L820" s="28"/>
    </row>
    <row r="821" spans="1:12" ht="25.5">
      <c r="A821" s="28"/>
      <c r="B821" s="28"/>
      <c r="C821" s="28"/>
      <c r="D821" s="28"/>
      <c r="E821" s="28"/>
      <c r="F821" s="28">
        <f>IFERROR(VLOOKUP(D821,'KHO TNJ'!$C$6:$E$100000,3,FALSE),0)+IF(I821="",0,I821)</f>
        <v>0</v>
      </c>
      <c r="G821" s="28"/>
      <c r="H821" s="28" t="str">
        <f t="shared" si="0"/>
        <v/>
      </c>
      <c r="I821" s="28"/>
      <c r="J821" s="28">
        <f t="shared" si="1"/>
        <v>0</v>
      </c>
      <c r="K821" s="28"/>
      <c r="L821" s="28"/>
    </row>
    <row r="822" spans="1:12" ht="25.5">
      <c r="A822" s="28"/>
      <c r="B822" s="28"/>
      <c r="C822" s="28"/>
      <c r="D822" s="28"/>
      <c r="E822" s="28"/>
      <c r="F822" s="28">
        <f>IFERROR(VLOOKUP(D822,'KHO TNJ'!$C$6:$E$100000,3,FALSE),0)+IF(I822="",0,I822)</f>
        <v>0</v>
      </c>
      <c r="G822" s="28"/>
      <c r="H822" s="28" t="str">
        <f t="shared" si="0"/>
        <v/>
      </c>
      <c r="I822" s="28"/>
      <c r="J822" s="28">
        <f t="shared" si="1"/>
        <v>0</v>
      </c>
      <c r="K822" s="28"/>
      <c r="L822" s="28"/>
    </row>
    <row r="823" spans="1:12" ht="25.5">
      <c r="A823" s="28"/>
      <c r="B823" s="28"/>
      <c r="C823" s="28"/>
      <c r="D823" s="28"/>
      <c r="E823" s="28"/>
      <c r="F823" s="28">
        <f>IFERROR(VLOOKUP(D823,'KHO TNJ'!$C$6:$E$100000,3,FALSE),0)+IF(I823="",0,I823)</f>
        <v>0</v>
      </c>
      <c r="G823" s="28"/>
      <c r="H823" s="28" t="str">
        <f t="shared" si="0"/>
        <v/>
      </c>
      <c r="I823" s="28"/>
      <c r="J823" s="28">
        <f t="shared" si="1"/>
        <v>0</v>
      </c>
      <c r="K823" s="28"/>
      <c r="L823" s="28"/>
    </row>
    <row r="824" spans="1:12" ht="25.5">
      <c r="A824" s="28"/>
      <c r="B824" s="28"/>
      <c r="C824" s="28"/>
      <c r="D824" s="28"/>
      <c r="E824" s="28"/>
      <c r="F824" s="28">
        <f>IFERROR(VLOOKUP(D824,'KHO TNJ'!$C$6:$E$100000,3,FALSE),0)+IF(I824="",0,I824)</f>
        <v>0</v>
      </c>
      <c r="G824" s="28"/>
      <c r="H824" s="28" t="str">
        <f t="shared" si="0"/>
        <v/>
      </c>
      <c r="I824" s="28"/>
      <c r="J824" s="28">
        <f t="shared" si="1"/>
        <v>0</v>
      </c>
      <c r="K824" s="28"/>
      <c r="L824" s="28"/>
    </row>
    <row r="825" spans="1:12" ht="25.5">
      <c r="A825" s="28"/>
      <c r="B825" s="28"/>
      <c r="C825" s="28"/>
      <c r="D825" s="28"/>
      <c r="E825" s="28"/>
      <c r="F825" s="28">
        <f>IFERROR(VLOOKUP(D825,'KHO TNJ'!$C$6:$E$100000,3,FALSE),0)+IF(I825="",0,I825)</f>
        <v>0</v>
      </c>
      <c r="G825" s="28"/>
      <c r="H825" s="28" t="str">
        <f t="shared" si="0"/>
        <v/>
      </c>
      <c r="I825" s="28"/>
      <c r="J825" s="28">
        <f t="shared" si="1"/>
        <v>0</v>
      </c>
      <c r="K825" s="28"/>
      <c r="L825" s="28"/>
    </row>
    <row r="826" spans="1:12" ht="25.5">
      <c r="A826" s="28"/>
      <c r="B826" s="28"/>
      <c r="C826" s="28"/>
      <c r="D826" s="28"/>
      <c r="E826" s="28"/>
      <c r="F826" s="28">
        <f>IFERROR(VLOOKUP(D826,'KHO TNJ'!$C$6:$E$100000,3,FALSE),0)+IF(I826="",0,I826)</f>
        <v>0</v>
      </c>
      <c r="G826" s="28"/>
      <c r="H826" s="28" t="str">
        <f t="shared" si="0"/>
        <v/>
      </c>
      <c r="I826" s="28"/>
      <c r="J826" s="28">
        <f t="shared" si="1"/>
        <v>0</v>
      </c>
      <c r="K826" s="28"/>
      <c r="L826" s="28"/>
    </row>
    <row r="827" spans="1:12" ht="25.5">
      <c r="A827" s="28"/>
      <c r="B827" s="28"/>
      <c r="C827" s="28"/>
      <c r="D827" s="28"/>
      <c r="E827" s="28"/>
      <c r="F827" s="28">
        <f>IFERROR(VLOOKUP(D827,'KHO TNJ'!$C$6:$E$100000,3,FALSE),0)+IF(I827="",0,I827)</f>
        <v>0</v>
      </c>
      <c r="G827" s="28"/>
      <c r="H827" s="28" t="str">
        <f t="shared" si="0"/>
        <v/>
      </c>
      <c r="I827" s="28"/>
      <c r="J827" s="28">
        <f t="shared" si="1"/>
        <v>0</v>
      </c>
      <c r="K827" s="28"/>
      <c r="L827" s="28"/>
    </row>
    <row r="828" spans="1:12" ht="25.5">
      <c r="A828" s="28"/>
      <c r="B828" s="28"/>
      <c r="C828" s="28"/>
      <c r="D828" s="28"/>
      <c r="E828" s="28"/>
      <c r="F828" s="28">
        <f>IFERROR(VLOOKUP(D828,'KHO TNJ'!$C$6:$E$100000,3,FALSE),0)+IF(I828="",0,I828)</f>
        <v>0</v>
      </c>
      <c r="G828" s="28"/>
      <c r="H828" s="28" t="str">
        <f t="shared" si="0"/>
        <v/>
      </c>
      <c r="I828" s="28"/>
      <c r="J828" s="28">
        <f t="shared" si="1"/>
        <v>0</v>
      </c>
      <c r="K828" s="28"/>
      <c r="L828" s="28"/>
    </row>
    <row r="829" spans="1:12" ht="25.5">
      <c r="A829" s="28"/>
      <c r="B829" s="28"/>
      <c r="C829" s="28"/>
      <c r="D829" s="28"/>
      <c r="E829" s="28"/>
      <c r="F829" s="28">
        <f>IFERROR(VLOOKUP(D829,'KHO TNJ'!$C$6:$E$100000,3,FALSE),0)+IF(I829="",0,I829)</f>
        <v>0</v>
      </c>
      <c r="G829" s="28"/>
      <c r="H829" s="28" t="str">
        <f t="shared" si="0"/>
        <v/>
      </c>
      <c r="I829" s="28"/>
      <c r="J829" s="28">
        <f t="shared" si="1"/>
        <v>0</v>
      </c>
      <c r="K829" s="28"/>
      <c r="L829" s="28"/>
    </row>
    <row r="830" spans="1:12" ht="25.5">
      <c r="A830" s="28"/>
      <c r="B830" s="28"/>
      <c r="C830" s="28"/>
      <c r="D830" s="28"/>
      <c r="E830" s="28"/>
      <c r="F830" s="28">
        <f>IFERROR(VLOOKUP(D830,'KHO TNJ'!$C$6:$E$100000,3,FALSE),0)+IF(I830="",0,I830)</f>
        <v>0</v>
      </c>
      <c r="G830" s="28"/>
      <c r="H830" s="28" t="str">
        <f t="shared" si="0"/>
        <v/>
      </c>
      <c r="I830" s="28"/>
      <c r="J830" s="28">
        <f t="shared" si="1"/>
        <v>0</v>
      </c>
      <c r="K830" s="28"/>
      <c r="L830" s="28"/>
    </row>
    <row r="831" spans="1:12" ht="25.5">
      <c r="A831" s="28"/>
      <c r="B831" s="28"/>
      <c r="C831" s="28"/>
      <c r="D831" s="28"/>
      <c r="E831" s="28"/>
      <c r="F831" s="28">
        <f>IFERROR(VLOOKUP(D831,'KHO TNJ'!$C$6:$E$100000,3,FALSE),0)+IF(I831="",0,I831)</f>
        <v>0</v>
      </c>
      <c r="G831" s="28"/>
      <c r="H831" s="28" t="str">
        <f t="shared" si="0"/>
        <v/>
      </c>
      <c r="I831" s="28"/>
      <c r="J831" s="28">
        <f t="shared" si="1"/>
        <v>0</v>
      </c>
      <c r="K831" s="28"/>
      <c r="L831" s="28"/>
    </row>
    <row r="832" spans="1:12" ht="25.5">
      <c r="A832" s="28"/>
      <c r="B832" s="28"/>
      <c r="C832" s="28"/>
      <c r="D832" s="28"/>
      <c r="E832" s="28"/>
      <c r="F832" s="28">
        <f>IFERROR(VLOOKUP(D832,'KHO TNJ'!$C$6:$E$100000,3,FALSE),0)+IF(I832="",0,I832)</f>
        <v>0</v>
      </c>
      <c r="G832" s="28"/>
      <c r="H832" s="28" t="str">
        <f t="shared" si="0"/>
        <v/>
      </c>
      <c r="I832" s="28"/>
      <c r="J832" s="28">
        <f t="shared" si="1"/>
        <v>0</v>
      </c>
      <c r="K832" s="28"/>
      <c r="L832" s="28"/>
    </row>
    <row r="833" spans="1:12" ht="25.5">
      <c r="A833" s="28"/>
      <c r="B833" s="28"/>
      <c r="C833" s="28"/>
      <c r="D833" s="28"/>
      <c r="E833" s="28"/>
      <c r="F833" s="28">
        <f>IFERROR(VLOOKUP(D833,'KHO TNJ'!$C$6:$E$100000,3,FALSE),0)+IF(I833="",0,I833)</f>
        <v>0</v>
      </c>
      <c r="G833" s="28"/>
      <c r="H833" s="28" t="str">
        <f t="shared" si="0"/>
        <v/>
      </c>
      <c r="I833" s="28"/>
      <c r="J833" s="28">
        <f t="shared" si="1"/>
        <v>0</v>
      </c>
      <c r="K833" s="28"/>
      <c r="L833" s="28"/>
    </row>
    <row r="834" spans="1:12" ht="25.5">
      <c r="A834" s="28"/>
      <c r="B834" s="28"/>
      <c r="C834" s="28"/>
      <c r="D834" s="28"/>
      <c r="E834" s="28"/>
      <c r="F834" s="28">
        <f>IFERROR(VLOOKUP(D834,'KHO TNJ'!$C$6:$E$100000,3,FALSE),0)+IF(I834="",0,I834)</f>
        <v>0</v>
      </c>
      <c r="G834" s="28"/>
      <c r="H834" s="28" t="str">
        <f t="shared" si="0"/>
        <v/>
      </c>
      <c r="I834" s="28"/>
      <c r="J834" s="28">
        <f t="shared" si="1"/>
        <v>0</v>
      </c>
      <c r="K834" s="28"/>
      <c r="L834" s="28"/>
    </row>
    <row r="835" spans="1:12" ht="25.5">
      <c r="A835" s="28"/>
      <c r="B835" s="28"/>
      <c r="C835" s="28"/>
      <c r="D835" s="28"/>
      <c r="E835" s="28"/>
      <c r="F835" s="28">
        <f>IFERROR(VLOOKUP(D835,'KHO TNJ'!$C$6:$E$100000,3,FALSE),0)+IF(I835="",0,I835)</f>
        <v>0</v>
      </c>
      <c r="G835" s="28"/>
      <c r="H835" s="28" t="str">
        <f t="shared" si="0"/>
        <v/>
      </c>
      <c r="I835" s="28"/>
      <c r="J835" s="28">
        <f t="shared" si="1"/>
        <v>0</v>
      </c>
      <c r="K835" s="28"/>
      <c r="L835" s="28"/>
    </row>
    <row r="836" spans="1:12" ht="25.5">
      <c r="A836" s="28"/>
      <c r="B836" s="28"/>
      <c r="C836" s="28"/>
      <c r="D836" s="28"/>
      <c r="E836" s="28"/>
      <c r="F836" s="28">
        <f>IFERROR(VLOOKUP(D836,'KHO TNJ'!$C$6:$E$100000,3,FALSE),0)+IF(I836="",0,I836)</f>
        <v>0</v>
      </c>
      <c r="G836" s="28"/>
      <c r="H836" s="28" t="str">
        <f t="shared" si="0"/>
        <v/>
      </c>
      <c r="I836" s="28"/>
      <c r="J836" s="28">
        <f t="shared" si="1"/>
        <v>0</v>
      </c>
      <c r="K836" s="28"/>
      <c r="L836" s="28"/>
    </row>
    <row r="837" spans="1:12" ht="25.5">
      <c r="A837" s="28"/>
      <c r="B837" s="28"/>
      <c r="C837" s="28"/>
      <c r="D837" s="28"/>
      <c r="E837" s="28"/>
      <c r="F837" s="28">
        <f>IFERROR(VLOOKUP(D837,'KHO TNJ'!$C$6:$E$100000,3,FALSE),0)+IF(I837="",0,I837)</f>
        <v>0</v>
      </c>
      <c r="G837" s="28"/>
      <c r="H837" s="28" t="str">
        <f t="shared" si="0"/>
        <v/>
      </c>
      <c r="I837" s="28"/>
      <c r="J837" s="28">
        <f t="shared" si="1"/>
        <v>0</v>
      </c>
      <c r="K837" s="28"/>
      <c r="L837" s="28"/>
    </row>
    <row r="838" spans="1:12" ht="25.5">
      <c r="A838" s="28"/>
      <c r="B838" s="28"/>
      <c r="C838" s="28"/>
      <c r="D838" s="28"/>
      <c r="E838" s="28"/>
      <c r="F838" s="28">
        <f>IFERROR(VLOOKUP(D838,'KHO TNJ'!$C$6:$E$100000,3,FALSE),0)+IF(I838="",0,I838)</f>
        <v>0</v>
      </c>
      <c r="G838" s="28"/>
      <c r="H838" s="28" t="str">
        <f t="shared" si="0"/>
        <v/>
      </c>
      <c r="I838" s="28"/>
      <c r="J838" s="28">
        <f t="shared" si="1"/>
        <v>0</v>
      </c>
      <c r="K838" s="28"/>
      <c r="L838" s="28"/>
    </row>
    <row r="839" spans="1:12" ht="25.5">
      <c r="A839" s="28"/>
      <c r="B839" s="28"/>
      <c r="C839" s="28"/>
      <c r="D839" s="28"/>
      <c r="E839" s="28"/>
      <c r="F839" s="28">
        <f>IFERROR(VLOOKUP(D839,'KHO TNJ'!$C$6:$E$100000,3,FALSE),0)+IF(I839="",0,I839)</f>
        <v>0</v>
      </c>
      <c r="G839" s="28"/>
      <c r="H839" s="28" t="str">
        <f t="shared" si="0"/>
        <v/>
      </c>
      <c r="I839" s="28"/>
      <c r="J839" s="28">
        <f t="shared" si="1"/>
        <v>0</v>
      </c>
      <c r="K839" s="28"/>
      <c r="L839" s="28"/>
    </row>
    <row r="840" spans="1:12" ht="25.5">
      <c r="A840" s="28"/>
      <c r="B840" s="28"/>
      <c r="C840" s="28"/>
      <c r="D840" s="28"/>
      <c r="E840" s="28"/>
      <c r="F840" s="28">
        <f>IFERROR(VLOOKUP(D840,'KHO TNJ'!$C$6:$E$100000,3,FALSE),0)+IF(I840="",0,I840)</f>
        <v>0</v>
      </c>
      <c r="G840" s="28"/>
      <c r="H840" s="28" t="str">
        <f t="shared" si="0"/>
        <v/>
      </c>
      <c r="I840" s="28"/>
      <c r="J840" s="28">
        <f t="shared" si="1"/>
        <v>0</v>
      </c>
      <c r="K840" s="28"/>
      <c r="L840" s="28"/>
    </row>
    <row r="841" spans="1:12" ht="25.5">
      <c r="A841" s="28"/>
      <c r="B841" s="28"/>
      <c r="C841" s="28"/>
      <c r="D841" s="28"/>
      <c r="E841" s="28"/>
      <c r="F841" s="28">
        <f>IFERROR(VLOOKUP(D841,'KHO TNJ'!$C$6:$E$100000,3,FALSE),0)+IF(I841="",0,I841)</f>
        <v>0</v>
      </c>
      <c r="G841" s="28"/>
      <c r="H841" s="28" t="str">
        <f t="shared" si="0"/>
        <v/>
      </c>
      <c r="I841" s="28"/>
      <c r="J841" s="28">
        <f t="shared" si="1"/>
        <v>0</v>
      </c>
      <c r="K841" s="28"/>
      <c r="L841" s="28"/>
    </row>
    <row r="842" spans="1:12" ht="25.5">
      <c r="A842" s="28"/>
      <c r="B842" s="28"/>
      <c r="C842" s="28"/>
      <c r="D842" s="28"/>
      <c r="E842" s="28"/>
      <c r="F842" s="28">
        <f>IFERROR(VLOOKUP(D842,'KHO TNJ'!$C$6:$E$100000,3,FALSE),0)+IF(I842="",0,I842)</f>
        <v>0</v>
      </c>
      <c r="G842" s="28"/>
      <c r="H842" s="28" t="str">
        <f t="shared" si="0"/>
        <v/>
      </c>
      <c r="I842" s="28"/>
      <c r="J842" s="28">
        <f t="shared" si="1"/>
        <v>0</v>
      </c>
      <c r="K842" s="28"/>
      <c r="L842" s="28"/>
    </row>
    <row r="843" spans="1:12" ht="25.5">
      <c r="A843" s="28"/>
      <c r="B843" s="28"/>
      <c r="C843" s="28"/>
      <c r="D843" s="28"/>
      <c r="E843" s="28"/>
      <c r="F843" s="28">
        <f>IFERROR(VLOOKUP(D843,'KHO TNJ'!$C$6:$E$100000,3,FALSE),0)+IF(I843="",0,I843)</f>
        <v>0</v>
      </c>
      <c r="G843" s="28"/>
      <c r="H843" s="28" t="str">
        <f t="shared" si="0"/>
        <v/>
      </c>
      <c r="I843" s="28"/>
      <c r="J843" s="28">
        <f t="shared" si="1"/>
        <v>0</v>
      </c>
      <c r="K843" s="28"/>
      <c r="L843" s="28"/>
    </row>
    <row r="844" spans="1:12" ht="25.5">
      <c r="A844" s="28"/>
      <c r="B844" s="28"/>
      <c r="C844" s="28"/>
      <c r="D844" s="28"/>
      <c r="E844" s="28"/>
      <c r="F844" s="28">
        <f>IFERROR(VLOOKUP(D844,'KHO TNJ'!$C$6:$E$100000,3,FALSE),0)+IF(I844="",0,I844)</f>
        <v>0</v>
      </c>
      <c r="G844" s="28"/>
      <c r="H844" s="28" t="str">
        <f t="shared" si="0"/>
        <v/>
      </c>
      <c r="I844" s="28"/>
      <c r="J844" s="28">
        <f t="shared" si="1"/>
        <v>0</v>
      </c>
      <c r="K844" s="28"/>
      <c r="L844" s="28"/>
    </row>
    <row r="845" spans="1:12" ht="25.5">
      <c r="A845" s="28"/>
      <c r="B845" s="28"/>
      <c r="C845" s="28"/>
      <c r="D845" s="28"/>
      <c r="E845" s="28"/>
      <c r="F845" s="28">
        <f>IFERROR(VLOOKUP(D845,'KHO TNJ'!$C$6:$E$100000,3,FALSE),0)+IF(I845="",0,I845)</f>
        <v>0</v>
      </c>
      <c r="G845" s="28"/>
      <c r="H845" s="28" t="str">
        <f t="shared" si="0"/>
        <v/>
      </c>
      <c r="I845" s="28"/>
      <c r="J845" s="28">
        <f t="shared" si="1"/>
        <v>0</v>
      </c>
      <c r="K845" s="28"/>
      <c r="L845" s="28"/>
    </row>
    <row r="846" spans="1:12" ht="25.5">
      <c r="A846" s="28"/>
      <c r="B846" s="28"/>
      <c r="C846" s="28"/>
      <c r="D846" s="28"/>
      <c r="E846" s="28"/>
      <c r="F846" s="28">
        <f>IFERROR(VLOOKUP(D846,'KHO TNJ'!$C$6:$E$100000,3,FALSE),0)+IF(I846="",0,I846)</f>
        <v>0</v>
      </c>
      <c r="G846" s="28"/>
      <c r="H846" s="28" t="str">
        <f t="shared" si="0"/>
        <v/>
      </c>
      <c r="I846" s="28"/>
      <c r="J846" s="28">
        <f t="shared" si="1"/>
        <v>0</v>
      </c>
      <c r="K846" s="28"/>
      <c r="L846" s="28"/>
    </row>
    <row r="847" spans="1:12" ht="25.5">
      <c r="A847" s="28"/>
      <c r="B847" s="28"/>
      <c r="C847" s="28"/>
      <c r="D847" s="28"/>
      <c r="E847" s="28"/>
      <c r="F847" s="28">
        <f>IFERROR(VLOOKUP(D847,'KHO TNJ'!$C$6:$E$100000,3,FALSE),0)+IF(I847="",0,I847)</f>
        <v>0</v>
      </c>
      <c r="G847" s="28"/>
      <c r="H847" s="28" t="str">
        <f t="shared" si="0"/>
        <v/>
      </c>
      <c r="I847" s="28"/>
      <c r="J847" s="28">
        <f t="shared" si="1"/>
        <v>0</v>
      </c>
      <c r="K847" s="28"/>
      <c r="L847" s="28"/>
    </row>
    <row r="848" spans="1:12" ht="25.5">
      <c r="A848" s="28"/>
      <c r="B848" s="28"/>
      <c r="C848" s="28"/>
      <c r="D848" s="28"/>
      <c r="E848" s="28"/>
      <c r="F848" s="28">
        <f>IFERROR(VLOOKUP(D848,'KHO TNJ'!$C$6:$E$100000,3,FALSE),0)+IF(I848="",0,I848)</f>
        <v>0</v>
      </c>
      <c r="G848" s="28"/>
      <c r="H848" s="28" t="str">
        <f t="shared" si="0"/>
        <v/>
      </c>
      <c r="I848" s="28"/>
      <c r="J848" s="28">
        <f t="shared" si="1"/>
        <v>0</v>
      </c>
      <c r="K848" s="28"/>
      <c r="L848" s="28"/>
    </row>
    <row r="849" spans="1:12" ht="25.5">
      <c r="A849" s="28"/>
      <c r="B849" s="28"/>
      <c r="C849" s="28"/>
      <c r="D849" s="28"/>
      <c r="E849" s="28"/>
      <c r="F849" s="28">
        <f>IFERROR(VLOOKUP(D849,'KHO TNJ'!$C$6:$E$100000,3,FALSE),0)+IF(I849="",0,I849)</f>
        <v>0</v>
      </c>
      <c r="G849" s="28"/>
      <c r="H849" s="28" t="str">
        <f t="shared" si="0"/>
        <v/>
      </c>
      <c r="I849" s="28"/>
      <c r="J849" s="28">
        <f t="shared" si="1"/>
        <v>0</v>
      </c>
      <c r="K849" s="28"/>
      <c r="L849" s="28"/>
    </row>
    <row r="850" spans="1:12" ht="25.5">
      <c r="A850" s="28"/>
      <c r="B850" s="28"/>
      <c r="C850" s="28"/>
      <c r="D850" s="28"/>
      <c r="E850" s="28"/>
      <c r="F850" s="28">
        <f>IFERROR(VLOOKUP(D850,'KHO TNJ'!$C$6:$E$100000,3,FALSE),0)+IF(I850="",0,I850)</f>
        <v>0</v>
      </c>
      <c r="G850" s="28"/>
      <c r="H850" s="28" t="str">
        <f t="shared" si="0"/>
        <v/>
      </c>
      <c r="I850" s="28"/>
      <c r="J850" s="28">
        <f t="shared" si="1"/>
        <v>0</v>
      </c>
      <c r="K850" s="28"/>
      <c r="L850" s="28"/>
    </row>
    <row r="851" spans="1:12" ht="25.5">
      <c r="A851" s="28"/>
      <c r="B851" s="28"/>
      <c r="C851" s="28"/>
      <c r="D851" s="28"/>
      <c r="E851" s="28"/>
      <c r="F851" s="28">
        <f>IFERROR(VLOOKUP(D851,'KHO TNJ'!$C$6:$E$100000,3,FALSE),0)+IF(I851="",0,I851)</f>
        <v>0</v>
      </c>
      <c r="G851" s="28"/>
      <c r="H851" s="28" t="str">
        <f t="shared" si="0"/>
        <v/>
      </c>
      <c r="I851" s="28"/>
      <c r="J851" s="28">
        <f t="shared" si="1"/>
        <v>0</v>
      </c>
      <c r="K851" s="28"/>
      <c r="L851" s="28"/>
    </row>
    <row r="852" spans="1:12" ht="25.5">
      <c r="A852" s="28"/>
      <c r="B852" s="28"/>
      <c r="C852" s="28"/>
      <c r="D852" s="28"/>
      <c r="E852" s="28"/>
      <c r="F852" s="28">
        <f>IFERROR(VLOOKUP(D852,'KHO TNJ'!$C$6:$E$100000,3,FALSE),0)+IF(I852="",0,I852)</f>
        <v>0</v>
      </c>
      <c r="G852" s="28"/>
      <c r="H852" s="28" t="str">
        <f t="shared" si="0"/>
        <v/>
      </c>
      <c r="I852" s="28"/>
      <c r="J852" s="28">
        <f t="shared" si="1"/>
        <v>0</v>
      </c>
      <c r="K852" s="28"/>
      <c r="L852" s="28"/>
    </row>
    <row r="853" spans="1:12" ht="25.5">
      <c r="A853" s="28"/>
      <c r="B853" s="28"/>
      <c r="C853" s="28"/>
      <c r="D853" s="28"/>
      <c r="E853" s="28"/>
      <c r="F853" s="28">
        <f>IFERROR(VLOOKUP(D853,'KHO TNJ'!$C$6:$E$100000,3,FALSE),0)+IF(I853="",0,I853)</f>
        <v>0</v>
      </c>
      <c r="G853" s="28"/>
      <c r="H853" s="28" t="str">
        <f t="shared" si="0"/>
        <v/>
      </c>
      <c r="I853" s="28"/>
      <c r="J853" s="28">
        <f t="shared" si="1"/>
        <v>0</v>
      </c>
      <c r="K853" s="28"/>
      <c r="L853" s="28"/>
    </row>
    <row r="854" spans="1:12" ht="25.5">
      <c r="A854" s="28"/>
      <c r="B854" s="28"/>
      <c r="C854" s="28"/>
      <c r="D854" s="28"/>
      <c r="E854" s="28"/>
      <c r="F854" s="28">
        <f>IFERROR(VLOOKUP(D854,'KHO TNJ'!$C$6:$E$100000,3,FALSE),0)+IF(I854="",0,I854)</f>
        <v>0</v>
      </c>
      <c r="G854" s="28"/>
      <c r="H854" s="28" t="str">
        <f t="shared" si="0"/>
        <v/>
      </c>
      <c r="I854" s="28"/>
      <c r="J854" s="28">
        <f t="shared" si="1"/>
        <v>0</v>
      </c>
      <c r="K854" s="28"/>
      <c r="L854" s="28"/>
    </row>
    <row r="855" spans="1:12" ht="25.5">
      <c r="A855" s="28"/>
      <c r="B855" s="28"/>
      <c r="C855" s="28"/>
      <c r="D855" s="28"/>
      <c r="E855" s="28"/>
      <c r="F855" s="28">
        <f>IFERROR(VLOOKUP(D855,'KHO TNJ'!$C$6:$E$100000,3,FALSE),0)+IF(I855="",0,I855)</f>
        <v>0</v>
      </c>
      <c r="G855" s="28"/>
      <c r="H855" s="28" t="str">
        <f t="shared" si="0"/>
        <v/>
      </c>
      <c r="I855" s="28"/>
      <c r="J855" s="28">
        <f t="shared" si="1"/>
        <v>0</v>
      </c>
      <c r="K855" s="28"/>
      <c r="L855" s="28"/>
    </row>
    <row r="856" spans="1:12" ht="25.5">
      <c r="A856" s="28"/>
      <c r="B856" s="28"/>
      <c r="C856" s="28"/>
      <c r="D856" s="28"/>
      <c r="E856" s="28"/>
      <c r="F856" s="28">
        <f>IFERROR(VLOOKUP(D856,'KHO TNJ'!$C$6:$E$100000,3,FALSE),0)+IF(I856="",0,I856)</f>
        <v>0</v>
      </c>
      <c r="G856" s="28"/>
      <c r="H856" s="28" t="str">
        <f t="shared" si="0"/>
        <v/>
      </c>
      <c r="I856" s="28"/>
      <c r="J856" s="28">
        <f t="shared" si="1"/>
        <v>0</v>
      </c>
      <c r="K856" s="28"/>
      <c r="L856" s="28"/>
    </row>
    <row r="857" spans="1:12" ht="25.5">
      <c r="A857" s="28"/>
      <c r="B857" s="28"/>
      <c r="C857" s="28"/>
      <c r="D857" s="28"/>
      <c r="E857" s="28"/>
      <c r="F857" s="28">
        <f>IFERROR(VLOOKUP(D857,'KHO TNJ'!$C$6:$E$100000,3,FALSE),0)+IF(I857="",0,I857)</f>
        <v>0</v>
      </c>
      <c r="G857" s="28"/>
      <c r="H857" s="28" t="str">
        <f t="shared" si="0"/>
        <v/>
      </c>
      <c r="I857" s="28"/>
      <c r="J857" s="28">
        <f t="shared" si="1"/>
        <v>0</v>
      </c>
      <c r="K857" s="28"/>
      <c r="L857" s="28"/>
    </row>
    <row r="858" spans="1:12" ht="25.5">
      <c r="A858" s="28"/>
      <c r="B858" s="28"/>
      <c r="C858" s="28"/>
      <c r="D858" s="28"/>
      <c r="E858" s="28"/>
      <c r="F858" s="28">
        <f>IFERROR(VLOOKUP(D858,'KHO TNJ'!$C$6:$E$100000,3,FALSE),0)+IF(I858="",0,I858)</f>
        <v>0</v>
      </c>
      <c r="G858" s="28"/>
      <c r="H858" s="28" t="str">
        <f t="shared" si="0"/>
        <v/>
      </c>
      <c r="I858" s="28"/>
      <c r="J858" s="28">
        <f t="shared" si="1"/>
        <v>0</v>
      </c>
      <c r="K858" s="28"/>
      <c r="L858" s="28"/>
    </row>
    <row r="859" spans="1:12" ht="25.5">
      <c r="A859" s="28"/>
      <c r="B859" s="28"/>
      <c r="C859" s="28"/>
      <c r="D859" s="28"/>
      <c r="E859" s="28"/>
      <c r="F859" s="28">
        <f>IFERROR(VLOOKUP(D859,'KHO TNJ'!$C$6:$E$100000,3,FALSE),0)+IF(I859="",0,I859)</f>
        <v>0</v>
      </c>
      <c r="G859" s="28"/>
      <c r="H859" s="28" t="str">
        <f t="shared" si="0"/>
        <v/>
      </c>
      <c r="I859" s="28"/>
      <c r="J859" s="28">
        <f t="shared" si="1"/>
        <v>0</v>
      </c>
      <c r="K859" s="28"/>
      <c r="L859" s="28"/>
    </row>
    <row r="860" spans="1:12" ht="25.5">
      <c r="A860" s="28"/>
      <c r="B860" s="28"/>
      <c r="C860" s="28"/>
      <c r="D860" s="28"/>
      <c r="E860" s="28"/>
      <c r="F860" s="28">
        <f>IFERROR(VLOOKUP(D860,'KHO TNJ'!$C$6:$E$100000,3,FALSE),0)+IF(I860="",0,I860)</f>
        <v>0</v>
      </c>
      <c r="G860" s="28"/>
      <c r="H860" s="28" t="str">
        <f t="shared" si="0"/>
        <v/>
      </c>
      <c r="I860" s="28"/>
      <c r="J860" s="28">
        <f t="shared" si="1"/>
        <v>0</v>
      </c>
      <c r="K860" s="28"/>
      <c r="L860" s="28"/>
    </row>
    <row r="861" spans="1:12" ht="25.5">
      <c r="A861" s="28"/>
      <c r="B861" s="28"/>
      <c r="C861" s="28"/>
      <c r="D861" s="28"/>
      <c r="E861" s="28"/>
      <c r="F861" s="28">
        <f>IFERROR(VLOOKUP(D861,'KHO TNJ'!$C$6:$E$100000,3,FALSE),0)+IF(I861="",0,I861)</f>
        <v>0</v>
      </c>
      <c r="G861" s="28"/>
      <c r="H861" s="28" t="str">
        <f t="shared" si="0"/>
        <v/>
      </c>
      <c r="I861" s="28"/>
      <c r="J861" s="28">
        <f t="shared" si="1"/>
        <v>0</v>
      </c>
      <c r="K861" s="28"/>
      <c r="L861" s="28"/>
    </row>
    <row r="862" spans="1:12" ht="25.5">
      <c r="A862" s="28"/>
      <c r="B862" s="28"/>
      <c r="C862" s="28"/>
      <c r="D862" s="28"/>
      <c r="E862" s="28"/>
      <c r="F862" s="28">
        <f>IFERROR(VLOOKUP(D862,'KHO TNJ'!$C$6:$E$100000,3,FALSE),0)+IF(I862="",0,I862)</f>
        <v>0</v>
      </c>
      <c r="G862" s="28"/>
      <c r="H862" s="28" t="str">
        <f t="shared" si="0"/>
        <v/>
      </c>
      <c r="I862" s="28"/>
      <c r="J862" s="28">
        <f t="shared" si="1"/>
        <v>0</v>
      </c>
      <c r="K862" s="28"/>
      <c r="L862" s="28"/>
    </row>
    <row r="863" spans="1:12" ht="25.5">
      <c r="A863" s="28"/>
      <c r="B863" s="28"/>
      <c r="C863" s="28"/>
      <c r="D863" s="28"/>
      <c r="E863" s="28"/>
      <c r="F863" s="28">
        <f>IFERROR(VLOOKUP(D863,'KHO TNJ'!$C$6:$E$100000,3,FALSE),0)+IF(I863="",0,I863)</f>
        <v>0</v>
      </c>
      <c r="G863" s="28"/>
      <c r="H863" s="28" t="str">
        <f t="shared" si="0"/>
        <v/>
      </c>
      <c r="I863" s="28"/>
      <c r="J863" s="28">
        <f t="shared" si="1"/>
        <v>0</v>
      </c>
      <c r="K863" s="28"/>
      <c r="L863" s="28"/>
    </row>
    <row r="864" spans="1:12" ht="25.5">
      <c r="A864" s="28"/>
      <c r="B864" s="28"/>
      <c r="C864" s="28"/>
      <c r="D864" s="28"/>
      <c r="E864" s="28"/>
      <c r="F864" s="28">
        <f>IFERROR(VLOOKUP(D864,'KHO TNJ'!$C$6:$E$100000,3,FALSE),0)+IF(I864="",0,I864)</f>
        <v>0</v>
      </c>
      <c r="G864" s="28"/>
      <c r="H864" s="28" t="str">
        <f t="shared" si="0"/>
        <v/>
      </c>
      <c r="I864" s="28"/>
      <c r="J864" s="28">
        <f t="shared" si="1"/>
        <v>0</v>
      </c>
      <c r="K864" s="28"/>
      <c r="L864" s="28"/>
    </row>
    <row r="865" spans="1:12" ht="25.5">
      <c r="A865" s="28"/>
      <c r="B865" s="28"/>
      <c r="C865" s="28"/>
      <c r="D865" s="28"/>
      <c r="E865" s="28"/>
      <c r="F865" s="28">
        <f>IFERROR(VLOOKUP(D865,'KHO TNJ'!$C$6:$E$100000,3,FALSE),0)+IF(I865="",0,I865)</f>
        <v>0</v>
      </c>
      <c r="G865" s="28"/>
      <c r="H865" s="28" t="str">
        <f t="shared" si="0"/>
        <v/>
      </c>
      <c r="I865" s="28"/>
      <c r="J865" s="28">
        <f t="shared" si="1"/>
        <v>0</v>
      </c>
      <c r="K865" s="28"/>
      <c r="L865" s="28"/>
    </row>
    <row r="866" spans="1:12" ht="25.5">
      <c r="A866" s="28"/>
      <c r="B866" s="28"/>
      <c r="C866" s="28"/>
      <c r="D866" s="28"/>
      <c r="E866" s="28"/>
      <c r="F866" s="28">
        <f>IFERROR(VLOOKUP(D866,'KHO TNJ'!$C$6:$E$100000,3,FALSE),0)+IF(I866="",0,I866)</f>
        <v>0</v>
      </c>
      <c r="G866" s="28"/>
      <c r="H866" s="28" t="str">
        <f t="shared" si="0"/>
        <v/>
      </c>
      <c r="I866" s="28"/>
      <c r="J866" s="28">
        <f t="shared" si="1"/>
        <v>0</v>
      </c>
      <c r="K866" s="28"/>
      <c r="L866" s="28"/>
    </row>
    <row r="867" spans="1:12" ht="25.5">
      <c r="A867" s="28"/>
      <c r="B867" s="28"/>
      <c r="C867" s="28"/>
      <c r="D867" s="28"/>
      <c r="E867" s="28"/>
      <c r="F867" s="28">
        <f>IFERROR(VLOOKUP(D867,'KHO TNJ'!$C$6:$E$100000,3,FALSE),0)+IF(I867="",0,I867)</f>
        <v>0</v>
      </c>
      <c r="G867" s="28"/>
      <c r="H867" s="28" t="str">
        <f t="shared" si="0"/>
        <v/>
      </c>
      <c r="I867" s="28"/>
      <c r="J867" s="28">
        <f t="shared" si="1"/>
        <v>0</v>
      </c>
      <c r="K867" s="28"/>
      <c r="L867" s="28"/>
    </row>
    <row r="868" spans="1:12" ht="25.5">
      <c r="A868" s="28"/>
      <c r="B868" s="28"/>
      <c r="C868" s="28"/>
      <c r="D868" s="28"/>
      <c r="E868" s="28"/>
      <c r="F868" s="28">
        <f>IFERROR(VLOOKUP(D868,'KHO TNJ'!$C$6:$E$100000,3,FALSE),0)+IF(I868="",0,I868)</f>
        <v>0</v>
      </c>
      <c r="G868" s="28"/>
      <c r="H868" s="28" t="str">
        <f t="shared" si="0"/>
        <v/>
      </c>
      <c r="I868" s="28"/>
      <c r="J868" s="28">
        <f t="shared" si="1"/>
        <v>0</v>
      </c>
      <c r="K868" s="28"/>
      <c r="L868" s="28"/>
    </row>
    <row r="869" spans="1:12" ht="25.5">
      <c r="A869" s="28"/>
      <c r="B869" s="28"/>
      <c r="C869" s="28"/>
      <c r="D869" s="28"/>
      <c r="E869" s="28"/>
      <c r="F869" s="28">
        <f>IFERROR(VLOOKUP(D869,'KHO TNJ'!$C$6:$E$100000,3,FALSE),0)+IF(I869="",0,I869)</f>
        <v>0</v>
      </c>
      <c r="G869" s="28"/>
      <c r="H869" s="28" t="str">
        <f t="shared" si="0"/>
        <v/>
      </c>
      <c r="I869" s="28"/>
      <c r="J869" s="28">
        <f t="shared" si="1"/>
        <v>0</v>
      </c>
      <c r="K869" s="28"/>
      <c r="L869" s="28"/>
    </row>
    <row r="870" spans="1:12" ht="25.5">
      <c r="A870" s="28"/>
      <c r="B870" s="28"/>
      <c r="C870" s="28"/>
      <c r="D870" s="28"/>
      <c r="E870" s="28"/>
      <c r="F870" s="28">
        <f>IFERROR(VLOOKUP(D870,'KHO TNJ'!$C$6:$E$100000,3,FALSE),0)+IF(I870="",0,I870)</f>
        <v>0</v>
      </c>
      <c r="G870" s="28"/>
      <c r="H870" s="28" t="str">
        <f t="shared" si="0"/>
        <v/>
      </c>
      <c r="I870" s="28"/>
      <c r="J870" s="28">
        <f t="shared" si="1"/>
        <v>0</v>
      </c>
      <c r="K870" s="28"/>
      <c r="L870" s="28"/>
    </row>
    <row r="871" spans="1:12" ht="25.5">
      <c r="A871" s="28"/>
      <c r="B871" s="28"/>
      <c r="C871" s="28"/>
      <c r="D871" s="28"/>
      <c r="E871" s="28"/>
      <c r="F871" s="28">
        <f>IFERROR(VLOOKUP(D871,'KHO TNJ'!$C$6:$E$100000,3,FALSE),0)+IF(I871="",0,I871)</f>
        <v>0</v>
      </c>
      <c r="G871" s="28"/>
      <c r="H871" s="28" t="str">
        <f t="shared" si="0"/>
        <v/>
      </c>
      <c r="I871" s="28"/>
      <c r="J871" s="28">
        <f t="shared" si="1"/>
        <v>0</v>
      </c>
      <c r="K871" s="28"/>
      <c r="L871" s="28"/>
    </row>
    <row r="872" spans="1:12" ht="25.5">
      <c r="A872" s="28"/>
      <c r="B872" s="28"/>
      <c r="C872" s="28"/>
      <c r="D872" s="28"/>
      <c r="E872" s="28"/>
      <c r="F872" s="28">
        <f>IFERROR(VLOOKUP(D872,'KHO TNJ'!$C$6:$E$100000,3,FALSE),0)+IF(I872="",0,I872)</f>
        <v>0</v>
      </c>
      <c r="G872" s="28"/>
      <c r="H872" s="28" t="str">
        <f t="shared" si="0"/>
        <v/>
      </c>
      <c r="I872" s="28"/>
      <c r="J872" s="28">
        <f t="shared" si="1"/>
        <v>0</v>
      </c>
      <c r="K872" s="28"/>
      <c r="L872" s="28"/>
    </row>
    <row r="873" spans="1:12" ht="25.5">
      <c r="A873" s="28"/>
      <c r="B873" s="28"/>
      <c r="C873" s="28"/>
      <c r="D873" s="28"/>
      <c r="E873" s="28"/>
      <c r="F873" s="28">
        <f>IFERROR(VLOOKUP(D873,'KHO TNJ'!$C$6:$E$100000,3,FALSE),0)+IF(I873="",0,I873)</f>
        <v>0</v>
      </c>
      <c r="G873" s="28"/>
      <c r="H873" s="28" t="str">
        <f t="shared" si="0"/>
        <v/>
      </c>
      <c r="I873" s="28"/>
      <c r="J873" s="28">
        <f t="shared" si="1"/>
        <v>0</v>
      </c>
      <c r="K873" s="28"/>
      <c r="L873" s="28"/>
    </row>
    <row r="874" spans="1:12" ht="25.5">
      <c r="A874" s="28"/>
      <c r="B874" s="28"/>
      <c r="C874" s="28"/>
      <c r="D874" s="28"/>
      <c r="E874" s="28"/>
      <c r="F874" s="28">
        <f>IFERROR(VLOOKUP(D874,'KHO TNJ'!$C$6:$E$100000,3,FALSE),0)+IF(I874="",0,I874)</f>
        <v>0</v>
      </c>
      <c r="G874" s="28"/>
      <c r="H874" s="28" t="str">
        <f t="shared" si="0"/>
        <v/>
      </c>
      <c r="I874" s="28"/>
      <c r="J874" s="28">
        <f t="shared" si="1"/>
        <v>0</v>
      </c>
      <c r="K874" s="28"/>
      <c r="L874" s="28"/>
    </row>
    <row r="875" spans="1:12" ht="25.5">
      <c r="A875" s="28"/>
      <c r="B875" s="28"/>
      <c r="C875" s="28"/>
      <c r="D875" s="28"/>
      <c r="E875" s="28"/>
      <c r="F875" s="28">
        <f>IFERROR(VLOOKUP(D875,'KHO TNJ'!$C$6:$E$100000,3,FALSE),0)+IF(I875="",0,I875)</f>
        <v>0</v>
      </c>
      <c r="G875" s="28"/>
      <c r="H875" s="28" t="str">
        <f t="shared" si="0"/>
        <v/>
      </c>
      <c r="I875" s="28"/>
      <c r="J875" s="28">
        <f t="shared" si="1"/>
        <v>0</v>
      </c>
      <c r="K875" s="28"/>
      <c r="L875" s="28"/>
    </row>
    <row r="876" spans="1:12" ht="25.5">
      <c r="A876" s="28"/>
      <c r="B876" s="28"/>
      <c r="C876" s="28"/>
      <c r="D876" s="28"/>
      <c r="E876" s="28"/>
      <c r="F876" s="28">
        <f>IFERROR(VLOOKUP(D876,'KHO TNJ'!$C$6:$E$100000,3,FALSE),0)+IF(I876="",0,I876)</f>
        <v>0</v>
      </c>
      <c r="G876" s="28"/>
      <c r="H876" s="28" t="str">
        <f t="shared" si="0"/>
        <v/>
      </c>
      <c r="I876" s="28"/>
      <c r="J876" s="28">
        <f t="shared" si="1"/>
        <v>0</v>
      </c>
      <c r="K876" s="28"/>
      <c r="L876" s="28"/>
    </row>
    <row r="877" spans="1:12" ht="25.5">
      <c r="A877" s="28"/>
      <c r="B877" s="28"/>
      <c r="C877" s="28"/>
      <c r="D877" s="28"/>
      <c r="E877" s="28"/>
      <c r="F877" s="28">
        <f>IFERROR(VLOOKUP(D877,'KHO TNJ'!$C$6:$E$100000,3,FALSE),0)+IF(I877="",0,I877)</f>
        <v>0</v>
      </c>
      <c r="G877" s="28"/>
      <c r="H877" s="28" t="str">
        <f t="shared" si="0"/>
        <v/>
      </c>
      <c r="I877" s="28"/>
      <c r="J877" s="28">
        <f t="shared" si="1"/>
        <v>0</v>
      </c>
      <c r="K877" s="28"/>
      <c r="L877" s="28"/>
    </row>
    <row r="878" spans="1:12" ht="25.5">
      <c r="A878" s="28"/>
      <c r="B878" s="28"/>
      <c r="C878" s="28"/>
      <c r="D878" s="28"/>
      <c r="E878" s="28"/>
      <c r="F878" s="28">
        <f>IFERROR(VLOOKUP(D878,'KHO TNJ'!$C$6:$E$100000,3,FALSE),0)+IF(I878="",0,I878)</f>
        <v>0</v>
      </c>
      <c r="G878" s="28"/>
      <c r="H878" s="28" t="str">
        <f t="shared" si="0"/>
        <v/>
      </c>
      <c r="I878" s="28"/>
      <c r="J878" s="28">
        <f t="shared" si="1"/>
        <v>0</v>
      </c>
      <c r="K878" s="28"/>
      <c r="L878" s="28"/>
    </row>
    <row r="879" spans="1:12" ht="25.5">
      <c r="A879" s="28"/>
      <c r="B879" s="28"/>
      <c r="C879" s="28"/>
      <c r="D879" s="28"/>
      <c r="E879" s="28"/>
      <c r="F879" s="28">
        <f>IFERROR(VLOOKUP(D879,'KHO TNJ'!$C$6:$E$100000,3,FALSE),0)+IF(I879="",0,I879)</f>
        <v>0</v>
      </c>
      <c r="G879" s="28"/>
      <c r="H879" s="28" t="str">
        <f t="shared" si="0"/>
        <v/>
      </c>
      <c r="I879" s="28"/>
      <c r="J879" s="28">
        <f t="shared" si="1"/>
        <v>0</v>
      </c>
      <c r="K879" s="28"/>
      <c r="L879" s="28"/>
    </row>
    <row r="880" spans="1:12" ht="25.5">
      <c r="A880" s="28"/>
      <c r="B880" s="28"/>
      <c r="C880" s="28"/>
      <c r="D880" s="28"/>
      <c r="E880" s="28"/>
      <c r="F880" s="28">
        <f>IFERROR(VLOOKUP(D880,'KHO TNJ'!$C$6:$E$100000,3,FALSE),0)+IF(I880="",0,I880)</f>
        <v>0</v>
      </c>
      <c r="G880" s="28"/>
      <c r="H880" s="28" t="str">
        <f t="shared" si="0"/>
        <v/>
      </c>
      <c r="I880" s="28"/>
      <c r="J880" s="28">
        <f t="shared" si="1"/>
        <v>0</v>
      </c>
      <c r="K880" s="28"/>
      <c r="L880" s="28"/>
    </row>
    <row r="881" spans="1:12" ht="25.5">
      <c r="A881" s="28"/>
      <c r="B881" s="28"/>
      <c r="C881" s="28"/>
      <c r="D881" s="28"/>
      <c r="E881" s="28"/>
      <c r="F881" s="28">
        <f>IFERROR(VLOOKUP(D881,'KHO TNJ'!$C$6:$E$100000,3,FALSE),0)+IF(I881="",0,I881)</f>
        <v>0</v>
      </c>
      <c r="G881" s="28"/>
      <c r="H881" s="28" t="str">
        <f t="shared" si="0"/>
        <v/>
      </c>
      <c r="I881" s="28"/>
      <c r="J881" s="28">
        <f t="shared" si="1"/>
        <v>0</v>
      </c>
      <c r="K881" s="28"/>
      <c r="L881" s="28"/>
    </row>
    <row r="882" spans="1:12" ht="25.5">
      <c r="A882" s="28"/>
      <c r="B882" s="28"/>
      <c r="C882" s="28"/>
      <c r="D882" s="28"/>
      <c r="E882" s="28"/>
      <c r="F882" s="28">
        <f>IFERROR(VLOOKUP(D882,'KHO TNJ'!$C$6:$E$100000,3,FALSE),0)+IF(I882="",0,I882)</f>
        <v>0</v>
      </c>
      <c r="G882" s="28"/>
      <c r="H882" s="28" t="str">
        <f t="shared" si="0"/>
        <v/>
      </c>
      <c r="I882" s="28"/>
      <c r="J882" s="28">
        <f t="shared" si="1"/>
        <v>0</v>
      </c>
      <c r="K882" s="28"/>
      <c r="L882" s="28"/>
    </row>
    <row r="883" spans="1:12" ht="25.5">
      <c r="A883" s="28"/>
      <c r="B883" s="28"/>
      <c r="C883" s="28"/>
      <c r="D883" s="28"/>
      <c r="E883" s="28"/>
      <c r="F883" s="28">
        <f>IFERROR(VLOOKUP(D883,'KHO TNJ'!$C$6:$E$100000,3,FALSE),0)+IF(I883="",0,I883)</f>
        <v>0</v>
      </c>
      <c r="G883" s="28"/>
      <c r="H883" s="28" t="str">
        <f t="shared" si="0"/>
        <v/>
      </c>
      <c r="I883" s="28"/>
      <c r="J883" s="28">
        <f t="shared" si="1"/>
        <v>0</v>
      </c>
      <c r="K883" s="28"/>
      <c r="L883" s="28"/>
    </row>
    <row r="884" spans="1:12" ht="25.5">
      <c r="A884" s="28"/>
      <c r="B884" s="28"/>
      <c r="C884" s="28"/>
      <c r="D884" s="28"/>
      <c r="E884" s="28"/>
      <c r="F884" s="28">
        <f>IFERROR(VLOOKUP(D884,'KHO TNJ'!$C$6:$E$100000,3,FALSE),0)+IF(I884="",0,I884)</f>
        <v>0</v>
      </c>
      <c r="G884" s="28"/>
      <c r="H884" s="28" t="str">
        <f t="shared" si="0"/>
        <v/>
      </c>
      <c r="I884" s="28"/>
      <c r="J884" s="28">
        <f t="shared" si="1"/>
        <v>0</v>
      </c>
      <c r="K884" s="28"/>
      <c r="L884" s="28"/>
    </row>
    <row r="885" spans="1:12" ht="25.5">
      <c r="A885" s="28"/>
      <c r="B885" s="28"/>
      <c r="C885" s="28"/>
      <c r="D885" s="28"/>
      <c r="E885" s="28"/>
      <c r="F885" s="28">
        <f>IFERROR(VLOOKUP(D885,'KHO TNJ'!$C$6:$E$100000,3,FALSE),0)+IF(I885="",0,I885)</f>
        <v>0</v>
      </c>
      <c r="G885" s="28"/>
      <c r="H885" s="28" t="str">
        <f t="shared" si="0"/>
        <v/>
      </c>
      <c r="I885" s="28"/>
      <c r="J885" s="28">
        <f t="shared" si="1"/>
        <v>0</v>
      </c>
      <c r="K885" s="28"/>
      <c r="L885" s="28"/>
    </row>
    <row r="886" spans="1:12" ht="25.5">
      <c r="A886" s="28"/>
      <c r="B886" s="28"/>
      <c r="C886" s="28"/>
      <c r="D886" s="28"/>
      <c r="E886" s="28"/>
      <c r="F886" s="28">
        <f>IFERROR(VLOOKUP(D886,'KHO TNJ'!$C$6:$E$100000,3,FALSE),0)+IF(I886="",0,I886)</f>
        <v>0</v>
      </c>
      <c r="G886" s="28"/>
      <c r="H886" s="28" t="str">
        <f t="shared" si="0"/>
        <v/>
      </c>
      <c r="I886" s="28"/>
      <c r="J886" s="28">
        <f t="shared" si="1"/>
        <v>0</v>
      </c>
      <c r="K886" s="28"/>
      <c r="L886" s="28"/>
    </row>
    <row r="887" spans="1:12" ht="25.5">
      <c r="A887" s="28"/>
      <c r="B887" s="28"/>
      <c r="C887" s="28"/>
      <c r="D887" s="28"/>
      <c r="E887" s="28"/>
      <c r="F887" s="28">
        <f>IFERROR(VLOOKUP(D887,'KHO TNJ'!$C$6:$E$100000,3,FALSE),0)+IF(I887="",0,I887)</f>
        <v>0</v>
      </c>
      <c r="G887" s="28"/>
      <c r="H887" s="28" t="str">
        <f t="shared" si="0"/>
        <v/>
      </c>
      <c r="I887" s="28"/>
      <c r="J887" s="28">
        <f t="shared" si="1"/>
        <v>0</v>
      </c>
      <c r="K887" s="28"/>
      <c r="L887" s="28"/>
    </row>
    <row r="888" spans="1:12" ht="25.5">
      <c r="A888" s="28"/>
      <c r="B888" s="28"/>
      <c r="C888" s="28"/>
      <c r="D888" s="28"/>
      <c r="E888" s="28"/>
      <c r="F888" s="28">
        <f>IFERROR(VLOOKUP(D888,'KHO TNJ'!$C$6:$E$100000,3,FALSE),0)+IF(I888="",0,I888)</f>
        <v>0</v>
      </c>
      <c r="G888" s="28"/>
      <c r="H888" s="28" t="str">
        <f t="shared" si="0"/>
        <v/>
      </c>
      <c r="I888" s="28"/>
      <c r="J888" s="28">
        <f t="shared" si="1"/>
        <v>0</v>
      </c>
      <c r="K888" s="28"/>
      <c r="L888" s="28"/>
    </row>
    <row r="889" spans="1:12" ht="25.5">
      <c r="A889" s="28"/>
      <c r="B889" s="28"/>
      <c r="C889" s="28"/>
      <c r="D889" s="28"/>
      <c r="E889" s="28"/>
      <c r="F889" s="28">
        <f>IFERROR(VLOOKUP(D889,'KHO TNJ'!$C$6:$E$100000,3,FALSE),0)+IF(I889="",0,I889)</f>
        <v>0</v>
      </c>
      <c r="G889" s="28"/>
      <c r="H889" s="28" t="str">
        <f t="shared" si="0"/>
        <v/>
      </c>
      <c r="I889" s="28"/>
      <c r="J889" s="28">
        <f t="shared" si="1"/>
        <v>0</v>
      </c>
      <c r="K889" s="28"/>
      <c r="L889" s="28"/>
    </row>
    <row r="890" spans="1:12" ht="25.5">
      <c r="A890" s="28"/>
      <c r="B890" s="28"/>
      <c r="C890" s="28"/>
      <c r="D890" s="28"/>
      <c r="E890" s="28"/>
      <c r="F890" s="28">
        <f>IFERROR(VLOOKUP(D890,'KHO TNJ'!$C$6:$E$100000,3,FALSE),0)+IF(I890="",0,I890)</f>
        <v>0</v>
      </c>
      <c r="G890" s="28"/>
      <c r="H890" s="28" t="str">
        <f t="shared" si="0"/>
        <v/>
      </c>
      <c r="I890" s="28"/>
      <c r="J890" s="28">
        <f t="shared" si="1"/>
        <v>0</v>
      </c>
      <c r="K890" s="28"/>
      <c r="L890" s="28"/>
    </row>
    <row r="891" spans="1:12" ht="25.5">
      <c r="A891" s="28"/>
      <c r="B891" s="28"/>
      <c r="C891" s="28"/>
      <c r="D891" s="28"/>
      <c r="E891" s="28"/>
      <c r="F891" s="28">
        <f>IFERROR(VLOOKUP(D891,'KHO TNJ'!$C$6:$E$100000,3,FALSE),0)+IF(I891="",0,I891)</f>
        <v>0</v>
      </c>
      <c r="G891" s="28"/>
      <c r="H891" s="28" t="str">
        <f t="shared" si="0"/>
        <v/>
      </c>
      <c r="I891" s="28"/>
      <c r="J891" s="28">
        <f t="shared" si="1"/>
        <v>0</v>
      </c>
      <c r="K891" s="28"/>
      <c r="L891" s="28"/>
    </row>
    <row r="892" spans="1:12" ht="25.5">
      <c r="A892" s="28"/>
      <c r="B892" s="28"/>
      <c r="C892" s="28"/>
      <c r="D892" s="28"/>
      <c r="E892" s="28"/>
      <c r="F892" s="28">
        <f>IFERROR(VLOOKUP(D892,'KHO TNJ'!$C$6:$E$100000,3,FALSE),0)+IF(I892="",0,I892)</f>
        <v>0</v>
      </c>
      <c r="G892" s="28"/>
      <c r="H892" s="28" t="str">
        <f t="shared" si="0"/>
        <v/>
      </c>
      <c r="I892" s="28"/>
      <c r="J892" s="28">
        <f t="shared" si="1"/>
        <v>0</v>
      </c>
      <c r="K892" s="28"/>
      <c r="L892" s="28"/>
    </row>
    <row r="893" spans="1:12" ht="25.5">
      <c r="A893" s="28"/>
      <c r="B893" s="28"/>
      <c r="C893" s="28"/>
      <c r="D893" s="28"/>
      <c r="E893" s="28"/>
      <c r="F893" s="28">
        <f>IFERROR(VLOOKUP(D893,'KHO TNJ'!$C$6:$E$100000,3,FALSE),0)+IF(I893="",0,I893)</f>
        <v>0</v>
      </c>
      <c r="G893" s="28"/>
      <c r="H893" s="28" t="str">
        <f t="shared" si="0"/>
        <v/>
      </c>
      <c r="I893" s="28"/>
      <c r="J893" s="28">
        <f t="shared" si="1"/>
        <v>0</v>
      </c>
      <c r="K893" s="28"/>
      <c r="L893" s="28"/>
    </row>
    <row r="894" spans="1:12" ht="25.5">
      <c r="A894" s="28"/>
      <c r="B894" s="28"/>
      <c r="C894" s="28"/>
      <c r="D894" s="28"/>
      <c r="E894" s="28"/>
      <c r="F894" s="28">
        <f>IFERROR(VLOOKUP(D894,'KHO TNJ'!$C$6:$E$100000,3,FALSE),0)+IF(I894="",0,I894)</f>
        <v>0</v>
      </c>
      <c r="G894" s="28"/>
      <c r="H894" s="28" t="str">
        <f t="shared" si="0"/>
        <v/>
      </c>
      <c r="I894" s="28"/>
      <c r="J894" s="28">
        <f t="shared" si="1"/>
        <v>0</v>
      </c>
      <c r="K894" s="28"/>
      <c r="L894" s="28"/>
    </row>
    <row r="895" spans="1:12" ht="25.5">
      <c r="A895" s="28"/>
      <c r="B895" s="28"/>
      <c r="C895" s="28"/>
      <c r="D895" s="28"/>
      <c r="E895" s="28"/>
      <c r="F895" s="28">
        <f>IFERROR(VLOOKUP(D895,'KHO TNJ'!$C$6:$E$100000,3,FALSE),0)+IF(I895="",0,I895)</f>
        <v>0</v>
      </c>
      <c r="G895" s="28"/>
      <c r="H895" s="28" t="str">
        <f t="shared" si="0"/>
        <v/>
      </c>
      <c r="I895" s="28"/>
      <c r="J895" s="28">
        <f t="shared" si="1"/>
        <v>0</v>
      </c>
      <c r="K895" s="28"/>
      <c r="L895" s="28"/>
    </row>
    <row r="896" spans="1:12" ht="25.5">
      <c r="A896" s="28"/>
      <c r="B896" s="28"/>
      <c r="C896" s="28"/>
      <c r="D896" s="28"/>
      <c r="E896" s="28"/>
      <c r="F896" s="28">
        <f>IFERROR(VLOOKUP(D896,'KHO TNJ'!$C$6:$E$100000,3,FALSE),0)+IF(I896="",0,I896)</f>
        <v>0</v>
      </c>
      <c r="G896" s="28"/>
      <c r="H896" s="28" t="str">
        <f t="shared" si="0"/>
        <v/>
      </c>
      <c r="I896" s="28"/>
      <c r="J896" s="28">
        <f t="shared" si="1"/>
        <v>0</v>
      </c>
      <c r="K896" s="28"/>
      <c r="L896" s="28"/>
    </row>
    <row r="897" spans="1:12" ht="25.5">
      <c r="A897" s="28"/>
      <c r="B897" s="28"/>
      <c r="C897" s="28"/>
      <c r="D897" s="28"/>
      <c r="E897" s="28"/>
      <c r="F897" s="28">
        <f>IFERROR(VLOOKUP(D897,'KHO TNJ'!$C$6:$E$100000,3,FALSE),0)+IF(I897="",0,I897)</f>
        <v>0</v>
      </c>
      <c r="G897" s="28"/>
      <c r="H897" s="28" t="str">
        <f t="shared" si="0"/>
        <v/>
      </c>
      <c r="I897" s="28"/>
      <c r="J897" s="28">
        <f t="shared" si="1"/>
        <v>0</v>
      </c>
      <c r="K897" s="28"/>
      <c r="L897" s="28"/>
    </row>
    <row r="898" spans="1:12" ht="25.5">
      <c r="A898" s="28"/>
      <c r="B898" s="28"/>
      <c r="C898" s="28"/>
      <c r="D898" s="28"/>
      <c r="E898" s="28"/>
      <c r="F898" s="28">
        <f>IFERROR(VLOOKUP(D898,'KHO TNJ'!$C$6:$E$100000,3,FALSE),0)+IF(I898="",0,I898)</f>
        <v>0</v>
      </c>
      <c r="G898" s="28"/>
      <c r="H898" s="28" t="str">
        <f t="shared" si="0"/>
        <v/>
      </c>
      <c r="I898" s="28"/>
      <c r="J898" s="28">
        <f t="shared" si="1"/>
        <v>0</v>
      </c>
      <c r="K898" s="28"/>
      <c r="L898" s="28"/>
    </row>
    <row r="899" spans="1:12" ht="25.5">
      <c r="A899" s="28"/>
      <c r="B899" s="28"/>
      <c r="C899" s="28"/>
      <c r="D899" s="28"/>
      <c r="E899" s="28"/>
      <c r="F899" s="28">
        <f>IFERROR(VLOOKUP(D899,'KHO TNJ'!$C$6:$E$100000,3,FALSE),0)+IF(I899="",0,I899)</f>
        <v>0</v>
      </c>
      <c r="G899" s="28"/>
      <c r="H899" s="28" t="str">
        <f t="shared" si="0"/>
        <v/>
      </c>
      <c r="I899" s="28"/>
      <c r="J899" s="28">
        <f t="shared" si="1"/>
        <v>0</v>
      </c>
      <c r="K899" s="28"/>
      <c r="L899" s="28"/>
    </row>
    <row r="900" spans="1:12" ht="25.5">
      <c r="A900" s="28"/>
      <c r="B900" s="28"/>
      <c r="C900" s="28"/>
      <c r="D900" s="28"/>
      <c r="E900" s="28"/>
      <c r="F900" s="28">
        <f>IFERROR(VLOOKUP(D900,'KHO TNJ'!$C$6:$E$100000,3,FALSE),0)+IF(I900="",0,I900)</f>
        <v>0</v>
      </c>
      <c r="G900" s="28"/>
      <c r="H900" s="28" t="str">
        <f t="shared" si="0"/>
        <v/>
      </c>
      <c r="I900" s="28"/>
      <c r="J900" s="28">
        <f t="shared" si="1"/>
        <v>0</v>
      </c>
      <c r="K900" s="28"/>
      <c r="L900" s="28"/>
    </row>
    <row r="901" spans="1:12" ht="25.5">
      <c r="A901" s="28"/>
      <c r="B901" s="28"/>
      <c r="C901" s="28"/>
      <c r="D901" s="28"/>
      <c r="E901" s="28"/>
      <c r="F901" s="28">
        <f>IFERROR(VLOOKUP(D901,'KHO TNJ'!$C$6:$E$100000,3,FALSE),0)+IF(I901="",0,I901)</f>
        <v>0</v>
      </c>
      <c r="G901" s="28"/>
      <c r="H901" s="28" t="str">
        <f t="shared" si="0"/>
        <v/>
      </c>
      <c r="I901" s="28"/>
      <c r="J901" s="28">
        <f t="shared" si="1"/>
        <v>0</v>
      </c>
      <c r="K901" s="28"/>
      <c r="L901" s="28"/>
    </row>
    <row r="902" spans="1:12" ht="25.5">
      <c r="A902" s="28"/>
      <c r="B902" s="28"/>
      <c r="C902" s="28"/>
      <c r="D902" s="28"/>
      <c r="E902" s="28"/>
      <c r="F902" s="28">
        <f>IFERROR(VLOOKUP(D902,'KHO TNJ'!$C$6:$E$100000,3,FALSE),0)+IF(I902="",0,I902)</f>
        <v>0</v>
      </c>
      <c r="G902" s="28"/>
      <c r="H902" s="28" t="str">
        <f t="shared" si="0"/>
        <v/>
      </c>
      <c r="I902" s="28"/>
      <c r="J902" s="28">
        <f t="shared" si="1"/>
        <v>0</v>
      </c>
      <c r="K902" s="28"/>
      <c r="L902" s="28"/>
    </row>
    <row r="903" spans="1:12" ht="25.5">
      <c r="A903" s="28"/>
      <c r="B903" s="28"/>
      <c r="C903" s="28"/>
      <c r="D903" s="28"/>
      <c r="E903" s="28"/>
      <c r="F903" s="28">
        <f>IFERROR(VLOOKUP(D903,'KHO TNJ'!$C$6:$E$100000,3,FALSE),0)+IF(I903="",0,I903)</f>
        <v>0</v>
      </c>
      <c r="G903" s="28"/>
      <c r="H903" s="28" t="str">
        <f t="shared" si="0"/>
        <v/>
      </c>
      <c r="I903" s="28"/>
      <c r="J903" s="28">
        <f t="shared" si="1"/>
        <v>0</v>
      </c>
      <c r="K903" s="28"/>
      <c r="L903" s="28"/>
    </row>
    <row r="904" spans="1:12" ht="25.5">
      <c r="A904" s="28"/>
      <c r="B904" s="28"/>
      <c r="C904" s="28"/>
      <c r="D904" s="28"/>
      <c r="E904" s="28"/>
      <c r="F904" s="28">
        <f>IFERROR(VLOOKUP(D904,'KHO TNJ'!$C$6:$E$100000,3,FALSE),0)+IF(I904="",0,I904)</f>
        <v>0</v>
      </c>
      <c r="G904" s="28"/>
      <c r="H904" s="28" t="str">
        <f t="shared" si="0"/>
        <v/>
      </c>
      <c r="I904" s="28"/>
      <c r="J904" s="28">
        <f t="shared" si="1"/>
        <v>0</v>
      </c>
      <c r="K904" s="28"/>
      <c r="L904" s="28"/>
    </row>
    <row r="905" spans="1:12" ht="25.5">
      <c r="A905" s="28"/>
      <c r="B905" s="28"/>
      <c r="C905" s="28"/>
      <c r="D905" s="28"/>
      <c r="E905" s="28"/>
      <c r="F905" s="28">
        <f>IFERROR(VLOOKUP(D905,'KHO TNJ'!$C$6:$E$100000,3,FALSE),0)+IF(I905="",0,I905)</f>
        <v>0</v>
      </c>
      <c r="G905" s="28"/>
      <c r="H905" s="28" t="str">
        <f t="shared" si="0"/>
        <v/>
      </c>
      <c r="I905" s="28"/>
      <c r="J905" s="28">
        <f t="shared" si="1"/>
        <v>0</v>
      </c>
      <c r="K905" s="28"/>
      <c r="L905" s="28"/>
    </row>
    <row r="906" spans="1:12" ht="25.5">
      <c r="A906" s="28"/>
      <c r="B906" s="28"/>
      <c r="C906" s="28"/>
      <c r="D906" s="28"/>
      <c r="E906" s="28"/>
      <c r="F906" s="28">
        <f>IFERROR(VLOOKUP(D906,'KHO TNJ'!$C$6:$E$100000,3,FALSE),0)+IF(I906="",0,I906)</f>
        <v>0</v>
      </c>
      <c r="G906" s="28"/>
      <c r="H906" s="28" t="str">
        <f t="shared" si="0"/>
        <v/>
      </c>
      <c r="I906" s="28"/>
      <c r="J906" s="28">
        <f t="shared" si="1"/>
        <v>0</v>
      </c>
      <c r="K906" s="28"/>
      <c r="L906" s="28"/>
    </row>
    <row r="907" spans="1:12" ht="25.5">
      <c r="A907" s="28"/>
      <c r="B907" s="28"/>
      <c r="C907" s="28"/>
      <c r="D907" s="28"/>
      <c r="E907" s="28"/>
      <c r="F907" s="28">
        <f>IFERROR(VLOOKUP(D907,'KHO TNJ'!$C$6:$E$100000,3,FALSE),0)+IF(I907="",0,I907)</f>
        <v>0</v>
      </c>
      <c r="G907" s="28"/>
      <c r="H907" s="28" t="str">
        <f t="shared" si="0"/>
        <v/>
      </c>
      <c r="I907" s="28"/>
      <c r="J907" s="28">
        <f t="shared" si="1"/>
        <v>0</v>
      </c>
      <c r="K907" s="28"/>
      <c r="L907" s="28"/>
    </row>
    <row r="908" spans="1:12" ht="25.5">
      <c r="A908" s="28"/>
      <c r="B908" s="28"/>
      <c r="C908" s="28"/>
      <c r="D908" s="28"/>
      <c r="E908" s="28"/>
      <c r="F908" s="28">
        <f>IFERROR(VLOOKUP(D908,'KHO TNJ'!$C$6:$E$100000,3,FALSE),0)+IF(I908="",0,I908)</f>
        <v>0</v>
      </c>
      <c r="G908" s="28"/>
      <c r="H908" s="28" t="str">
        <f t="shared" si="0"/>
        <v/>
      </c>
      <c r="I908" s="28"/>
      <c r="J908" s="28">
        <f t="shared" si="1"/>
        <v>0</v>
      </c>
      <c r="K908" s="28"/>
      <c r="L908" s="28"/>
    </row>
    <row r="909" spans="1:12" ht="25.5">
      <c r="A909" s="28"/>
      <c r="B909" s="28"/>
      <c r="C909" s="28"/>
      <c r="D909" s="28"/>
      <c r="E909" s="28"/>
      <c r="F909" s="28">
        <f>IFERROR(VLOOKUP(D909,'KHO TNJ'!$C$6:$E$100000,3,FALSE),0)+IF(I909="",0,I909)</f>
        <v>0</v>
      </c>
      <c r="G909" s="28"/>
      <c r="H909" s="28" t="str">
        <f t="shared" si="0"/>
        <v/>
      </c>
      <c r="I909" s="28"/>
      <c r="J909" s="28">
        <f t="shared" si="1"/>
        <v>0</v>
      </c>
      <c r="K909" s="28"/>
      <c r="L909" s="28"/>
    </row>
    <row r="910" spans="1:12" ht="25.5">
      <c r="A910" s="28"/>
      <c r="B910" s="28"/>
      <c r="C910" s="28"/>
      <c r="D910" s="28"/>
      <c r="E910" s="28"/>
      <c r="F910" s="28">
        <f>IFERROR(VLOOKUP(D910,'KHO TNJ'!$C$6:$E$100000,3,FALSE),0)+IF(I910="",0,I910)</f>
        <v>0</v>
      </c>
      <c r="G910" s="28"/>
      <c r="H910" s="28" t="str">
        <f t="shared" si="0"/>
        <v/>
      </c>
      <c r="I910" s="28"/>
      <c r="J910" s="28">
        <f t="shared" si="1"/>
        <v>0</v>
      </c>
      <c r="K910" s="28"/>
      <c r="L910" s="28"/>
    </row>
    <row r="911" spans="1:12" ht="25.5">
      <c r="A911" s="28"/>
      <c r="B911" s="28"/>
      <c r="C911" s="28"/>
      <c r="D911" s="28"/>
      <c r="E911" s="28"/>
      <c r="F911" s="28">
        <f>IFERROR(VLOOKUP(D911,'KHO TNJ'!$C$6:$E$100000,3,FALSE),0)+IF(I911="",0,I911)</f>
        <v>0</v>
      </c>
      <c r="G911" s="28"/>
      <c r="H911" s="28" t="str">
        <f t="shared" si="0"/>
        <v/>
      </c>
      <c r="I911" s="28"/>
      <c r="J911" s="28">
        <f t="shared" si="1"/>
        <v>0</v>
      </c>
      <c r="K911" s="28"/>
      <c r="L911" s="28"/>
    </row>
    <row r="912" spans="1:12" ht="25.5">
      <c r="A912" s="28"/>
      <c r="B912" s="28"/>
      <c r="C912" s="28"/>
      <c r="D912" s="28"/>
      <c r="E912" s="28"/>
      <c r="F912" s="28">
        <f>IFERROR(VLOOKUP(D912,'KHO TNJ'!$C$6:$E$100000,3,FALSE),0)+IF(I912="",0,I912)</f>
        <v>0</v>
      </c>
      <c r="G912" s="28"/>
      <c r="H912" s="28" t="str">
        <f t="shared" si="0"/>
        <v/>
      </c>
      <c r="I912" s="28"/>
      <c r="J912" s="28">
        <f t="shared" si="1"/>
        <v>0</v>
      </c>
      <c r="K912" s="28"/>
      <c r="L912" s="28"/>
    </row>
    <row r="913" spans="1:12" ht="25.5">
      <c r="A913" s="28"/>
      <c r="B913" s="28"/>
      <c r="C913" s="28"/>
      <c r="D913" s="28"/>
      <c r="E913" s="28"/>
      <c r="F913" s="28">
        <f>IFERROR(VLOOKUP(D913,'KHO TNJ'!$C$6:$E$100000,3,FALSE),0)+IF(I913="",0,I913)</f>
        <v>0</v>
      </c>
      <c r="G913" s="28"/>
      <c r="H913" s="28" t="str">
        <f t="shared" si="0"/>
        <v/>
      </c>
      <c r="I913" s="28"/>
      <c r="J913" s="28">
        <f t="shared" si="1"/>
        <v>0</v>
      </c>
      <c r="K913" s="28"/>
      <c r="L913" s="28"/>
    </row>
    <row r="914" spans="1:12" ht="25.5">
      <c r="A914" s="28"/>
      <c r="B914" s="28"/>
      <c r="C914" s="28"/>
      <c r="D914" s="28"/>
      <c r="E914" s="28"/>
      <c r="F914" s="28">
        <f>IFERROR(VLOOKUP(D914,'KHO TNJ'!$C$6:$E$100000,3,FALSE),0)+IF(I914="",0,I914)</f>
        <v>0</v>
      </c>
      <c r="G914" s="28"/>
      <c r="H914" s="28" t="str">
        <f t="shared" si="0"/>
        <v/>
      </c>
      <c r="I914" s="28"/>
      <c r="J914" s="28">
        <f t="shared" si="1"/>
        <v>0</v>
      </c>
      <c r="K914" s="28"/>
      <c r="L914" s="28"/>
    </row>
    <row r="915" spans="1:12" ht="25.5">
      <c r="A915" s="28"/>
      <c r="B915" s="28"/>
      <c r="C915" s="28"/>
      <c r="D915" s="28"/>
      <c r="E915" s="28"/>
      <c r="F915" s="28">
        <f>IFERROR(VLOOKUP(D915,'KHO TNJ'!$C$6:$E$100000,3,FALSE),0)+IF(I915="",0,I915)</f>
        <v>0</v>
      </c>
      <c r="G915" s="28"/>
      <c r="H915" s="28" t="str">
        <f t="shared" si="0"/>
        <v/>
      </c>
      <c r="I915" s="28"/>
      <c r="J915" s="28">
        <f t="shared" si="1"/>
        <v>0</v>
      </c>
      <c r="K915" s="28"/>
      <c r="L915" s="28"/>
    </row>
    <row r="916" spans="1:12" ht="25.5">
      <c r="A916" s="28"/>
      <c r="B916" s="28"/>
      <c r="C916" s="28"/>
      <c r="D916" s="28"/>
      <c r="E916" s="28"/>
      <c r="F916" s="28">
        <f>IFERROR(VLOOKUP(D916,'KHO TNJ'!$C$6:$E$100000,3,FALSE),0)+IF(I916="",0,I916)</f>
        <v>0</v>
      </c>
      <c r="G916" s="28"/>
      <c r="H916" s="28" t="str">
        <f t="shared" si="0"/>
        <v/>
      </c>
      <c r="I916" s="28"/>
      <c r="J916" s="28">
        <f t="shared" si="1"/>
        <v>0</v>
      </c>
      <c r="K916" s="28"/>
      <c r="L916" s="28"/>
    </row>
    <row r="917" spans="1:12" ht="25.5">
      <c r="A917" s="28"/>
      <c r="B917" s="28"/>
      <c r="C917" s="28"/>
      <c r="D917" s="28"/>
      <c r="E917" s="28"/>
      <c r="F917" s="28">
        <f>IFERROR(VLOOKUP(D917,'KHO TNJ'!$C$6:$E$100000,3,FALSE),0)+IF(I917="",0,I917)</f>
        <v>0</v>
      </c>
      <c r="G917" s="28"/>
      <c r="H917" s="28" t="str">
        <f t="shared" si="0"/>
        <v/>
      </c>
      <c r="I917" s="28"/>
      <c r="J917" s="28">
        <f t="shared" si="1"/>
        <v>0</v>
      </c>
      <c r="K917" s="28"/>
      <c r="L917" s="28"/>
    </row>
    <row r="918" spans="1:12" ht="25.5">
      <c r="A918" s="28"/>
      <c r="B918" s="28"/>
      <c r="C918" s="28"/>
      <c r="D918" s="28"/>
      <c r="E918" s="28"/>
      <c r="F918" s="28">
        <f>IFERROR(VLOOKUP(D918,'KHO TNJ'!$C$6:$E$100000,3,FALSE),0)+IF(I918="",0,I918)</f>
        <v>0</v>
      </c>
      <c r="G918" s="28"/>
      <c r="H918" s="28" t="str">
        <f t="shared" si="0"/>
        <v/>
      </c>
      <c r="I918" s="28"/>
      <c r="J918" s="28">
        <f t="shared" si="1"/>
        <v>0</v>
      </c>
      <c r="K918" s="28"/>
      <c r="L918" s="28"/>
    </row>
    <row r="919" spans="1:12" ht="25.5">
      <c r="A919" s="28"/>
      <c r="B919" s="28"/>
      <c r="C919" s="28"/>
      <c r="D919" s="28"/>
      <c r="E919" s="28"/>
      <c r="F919" s="28">
        <f>IFERROR(VLOOKUP(D919,'KHO TNJ'!$C$6:$E$100000,3,FALSE),0)+IF(I919="",0,I919)</f>
        <v>0</v>
      </c>
      <c r="G919" s="28"/>
      <c r="H919" s="28" t="str">
        <f t="shared" si="0"/>
        <v/>
      </c>
      <c r="I919" s="28"/>
      <c r="J919" s="28">
        <f t="shared" si="1"/>
        <v>0</v>
      </c>
      <c r="K919" s="28"/>
      <c r="L919" s="28"/>
    </row>
    <row r="920" spans="1:12" ht="25.5">
      <c r="A920" s="28"/>
      <c r="B920" s="28"/>
      <c r="C920" s="28"/>
      <c r="D920" s="28"/>
      <c r="E920" s="28"/>
      <c r="F920" s="28">
        <f>IFERROR(VLOOKUP(D920,'KHO TNJ'!$C$6:$E$100000,3,FALSE),0)+IF(I920="",0,I920)</f>
        <v>0</v>
      </c>
      <c r="G920" s="28"/>
      <c r="H920" s="28" t="str">
        <f t="shared" si="0"/>
        <v/>
      </c>
      <c r="I920" s="28"/>
      <c r="J920" s="28">
        <f t="shared" si="1"/>
        <v>0</v>
      </c>
      <c r="K920" s="28"/>
      <c r="L920" s="28"/>
    </row>
    <row r="921" spans="1:12" ht="25.5">
      <c r="A921" s="28"/>
      <c r="B921" s="28"/>
      <c r="C921" s="28"/>
      <c r="D921" s="28"/>
      <c r="E921" s="28"/>
      <c r="F921" s="28">
        <f>IFERROR(VLOOKUP(D921,'KHO TNJ'!$C$6:$E$100000,3,FALSE),0)+IF(I921="",0,I921)</f>
        <v>0</v>
      </c>
      <c r="G921" s="28"/>
      <c r="H921" s="28" t="str">
        <f t="shared" si="0"/>
        <v/>
      </c>
      <c r="I921" s="28"/>
      <c r="J921" s="28">
        <f t="shared" si="1"/>
        <v>0</v>
      </c>
      <c r="K921" s="28"/>
      <c r="L921" s="28"/>
    </row>
    <row r="922" spans="1:12" ht="25.5">
      <c r="A922" s="28"/>
      <c r="B922" s="28"/>
      <c r="C922" s="28"/>
      <c r="D922" s="28"/>
      <c r="E922" s="28"/>
      <c r="F922" s="28">
        <f>IFERROR(VLOOKUP(D922,'KHO TNJ'!$C$6:$E$100000,3,FALSE),0)+IF(I922="",0,I922)</f>
        <v>0</v>
      </c>
      <c r="G922" s="28"/>
      <c r="H922" s="28" t="str">
        <f t="shared" si="0"/>
        <v/>
      </c>
      <c r="I922" s="28"/>
      <c r="J922" s="28">
        <f t="shared" si="1"/>
        <v>0</v>
      </c>
      <c r="K922" s="28"/>
      <c r="L922" s="28"/>
    </row>
    <row r="923" spans="1:12" ht="25.5">
      <c r="A923" s="28"/>
      <c r="B923" s="28"/>
      <c r="C923" s="28"/>
      <c r="D923" s="28"/>
      <c r="E923" s="28"/>
      <c r="F923" s="28">
        <f>IFERROR(VLOOKUP(D923,'KHO TNJ'!$C$6:$E$100000,3,FALSE),0)+IF(I923="",0,I923)</f>
        <v>0</v>
      </c>
      <c r="G923" s="28"/>
      <c r="H923" s="28" t="str">
        <f t="shared" si="0"/>
        <v/>
      </c>
      <c r="I923" s="28"/>
      <c r="J923" s="28">
        <f t="shared" si="1"/>
        <v>0</v>
      </c>
      <c r="K923" s="28"/>
      <c r="L923" s="28"/>
    </row>
    <row r="924" spans="1:12" ht="25.5">
      <c r="A924" s="28"/>
      <c r="B924" s="28"/>
      <c r="C924" s="28"/>
      <c r="D924" s="28"/>
      <c r="E924" s="28"/>
      <c r="F924" s="28">
        <f>IFERROR(VLOOKUP(D924,'KHO TNJ'!$C$6:$E$100000,3,FALSE),0)+IF(I924="",0,I924)</f>
        <v>0</v>
      </c>
      <c r="G924" s="28"/>
      <c r="H924" s="28" t="str">
        <f t="shared" si="0"/>
        <v/>
      </c>
      <c r="I924" s="28"/>
      <c r="J924" s="28">
        <f t="shared" si="1"/>
        <v>0</v>
      </c>
      <c r="K924" s="28"/>
      <c r="L924" s="28"/>
    </row>
    <row r="925" spans="1:12" ht="25.5">
      <c r="A925" s="28"/>
      <c r="B925" s="28"/>
      <c r="C925" s="28"/>
      <c r="D925" s="28"/>
      <c r="E925" s="28"/>
      <c r="F925" s="28">
        <f>IFERROR(VLOOKUP(D925,'KHO TNJ'!$C$6:$E$100000,3,FALSE),0)+IF(I925="",0,I925)</f>
        <v>0</v>
      </c>
      <c r="G925" s="28"/>
      <c r="H925" s="28" t="str">
        <f t="shared" si="0"/>
        <v/>
      </c>
      <c r="I925" s="28"/>
      <c r="J925" s="28">
        <f t="shared" si="1"/>
        <v>0</v>
      </c>
      <c r="K925" s="28"/>
      <c r="L925" s="28"/>
    </row>
    <row r="926" spans="1:12" ht="25.5">
      <c r="A926" s="28"/>
      <c r="B926" s="28"/>
      <c r="C926" s="28"/>
      <c r="D926" s="28"/>
      <c r="E926" s="28"/>
      <c r="F926" s="28">
        <f>IFERROR(VLOOKUP(D926,'KHO TNJ'!$C$6:$E$100000,3,FALSE),0)+IF(I926="",0,I926)</f>
        <v>0</v>
      </c>
      <c r="G926" s="28"/>
      <c r="H926" s="28" t="str">
        <f t="shared" si="0"/>
        <v/>
      </c>
      <c r="I926" s="28"/>
      <c r="J926" s="28">
        <f t="shared" si="1"/>
        <v>0</v>
      </c>
      <c r="K926" s="28"/>
      <c r="L926" s="28"/>
    </row>
    <row r="927" spans="1:12" ht="25.5">
      <c r="A927" s="28"/>
      <c r="B927" s="28"/>
      <c r="C927" s="28"/>
      <c r="D927" s="28"/>
      <c r="E927" s="28"/>
      <c r="F927" s="28">
        <f>IFERROR(VLOOKUP(D927,'KHO TNJ'!$C$6:$E$100000,3,FALSE),0)+IF(I927="",0,I927)</f>
        <v>0</v>
      </c>
      <c r="G927" s="28"/>
      <c r="H927" s="28" t="str">
        <f t="shared" si="0"/>
        <v/>
      </c>
      <c r="I927" s="28"/>
      <c r="J927" s="28">
        <f t="shared" si="1"/>
        <v>0</v>
      </c>
      <c r="K927" s="28"/>
      <c r="L927" s="28"/>
    </row>
    <row r="928" spans="1:12" ht="25.5">
      <c r="A928" s="28"/>
      <c r="B928" s="28"/>
      <c r="C928" s="28"/>
      <c r="D928" s="28"/>
      <c r="E928" s="28"/>
      <c r="F928" s="28">
        <f>IFERROR(VLOOKUP(D928,'KHO TNJ'!$C$6:$E$100000,3,FALSE),0)+IF(I928="",0,I928)</f>
        <v>0</v>
      </c>
      <c r="G928" s="28"/>
      <c r="H928" s="28" t="str">
        <f t="shared" si="0"/>
        <v/>
      </c>
      <c r="I928" s="28"/>
      <c r="J928" s="28">
        <f t="shared" si="1"/>
        <v>0</v>
      </c>
      <c r="K928" s="28"/>
      <c r="L928" s="28"/>
    </row>
    <row r="929" spans="1:12" ht="25.5">
      <c r="A929" s="28"/>
      <c r="B929" s="28"/>
      <c r="C929" s="28"/>
      <c r="D929" s="28"/>
      <c r="E929" s="28"/>
      <c r="F929" s="28">
        <f>IFERROR(VLOOKUP(D929,'KHO TNJ'!$C$6:$E$100000,3,FALSE),0)+IF(I929="",0,I929)</f>
        <v>0</v>
      </c>
      <c r="G929" s="28"/>
      <c r="H929" s="28" t="str">
        <f t="shared" si="0"/>
        <v/>
      </c>
      <c r="I929" s="28"/>
      <c r="J929" s="28">
        <f t="shared" si="1"/>
        <v>0</v>
      </c>
      <c r="K929" s="28"/>
      <c r="L929" s="28"/>
    </row>
    <row r="930" spans="1:12" ht="25.5">
      <c r="A930" s="28"/>
      <c r="B930" s="28"/>
      <c r="C930" s="28"/>
      <c r="D930" s="28"/>
      <c r="E930" s="28"/>
      <c r="F930" s="28">
        <f>IFERROR(VLOOKUP(D930,'KHO TNJ'!$C$6:$E$100000,3,FALSE),0)+IF(I930="",0,I930)</f>
        <v>0</v>
      </c>
      <c r="G930" s="28"/>
      <c r="H930" s="28" t="str">
        <f t="shared" si="0"/>
        <v/>
      </c>
      <c r="I930" s="28"/>
      <c r="J930" s="28">
        <f t="shared" si="1"/>
        <v>0</v>
      </c>
      <c r="K930" s="28"/>
      <c r="L930" s="28"/>
    </row>
    <row r="931" spans="1:12" ht="25.5">
      <c r="A931" s="28"/>
      <c r="B931" s="28"/>
      <c r="C931" s="28"/>
      <c r="D931" s="28"/>
      <c r="E931" s="28"/>
      <c r="F931" s="28">
        <f>IFERROR(VLOOKUP(D931,'KHO TNJ'!$C$6:$E$100000,3,FALSE),0)+IF(I931="",0,I931)</f>
        <v>0</v>
      </c>
      <c r="G931" s="28"/>
      <c r="H931" s="28" t="str">
        <f t="shared" si="0"/>
        <v/>
      </c>
      <c r="I931" s="28"/>
      <c r="J931" s="28">
        <f t="shared" si="1"/>
        <v>0</v>
      </c>
      <c r="K931" s="28"/>
      <c r="L931" s="28"/>
    </row>
    <row r="932" spans="1:12" ht="25.5">
      <c r="A932" s="28"/>
      <c r="B932" s="28"/>
      <c r="C932" s="28"/>
      <c r="D932" s="28"/>
      <c r="E932" s="28"/>
      <c r="F932" s="28">
        <f>IFERROR(VLOOKUP(D932,'KHO TNJ'!$C$6:$E$100000,3,FALSE),0)+IF(I932="",0,I932)</f>
        <v>0</v>
      </c>
      <c r="G932" s="28"/>
      <c r="H932" s="28" t="str">
        <f t="shared" si="0"/>
        <v/>
      </c>
      <c r="I932" s="28"/>
      <c r="J932" s="28">
        <f t="shared" si="1"/>
        <v>0</v>
      </c>
      <c r="K932" s="28"/>
      <c r="L932" s="28"/>
    </row>
    <row r="933" spans="1:12" ht="25.5">
      <c r="A933" s="28"/>
      <c r="B933" s="28"/>
      <c r="C933" s="28"/>
      <c r="D933" s="28"/>
      <c r="E933" s="28"/>
      <c r="F933" s="28">
        <f>IFERROR(VLOOKUP(D933,'KHO TNJ'!$C$6:$E$100000,3,FALSE),0)+IF(I933="",0,I933)</f>
        <v>0</v>
      </c>
      <c r="G933" s="28"/>
      <c r="H933" s="28" t="str">
        <f t="shared" si="0"/>
        <v/>
      </c>
      <c r="I933" s="28"/>
      <c r="J933" s="28">
        <f t="shared" si="1"/>
        <v>0</v>
      </c>
      <c r="K933" s="28"/>
      <c r="L933" s="28"/>
    </row>
    <row r="934" spans="1:12" ht="25.5">
      <c r="A934" s="28"/>
      <c r="B934" s="28"/>
      <c r="C934" s="28"/>
      <c r="D934" s="28"/>
      <c r="E934" s="28"/>
      <c r="F934" s="28">
        <f>IFERROR(VLOOKUP(D934,'KHO TNJ'!$C$6:$E$100000,3,FALSE),0)+IF(I934="",0,I934)</f>
        <v>0</v>
      </c>
      <c r="G934" s="28"/>
      <c r="H934" s="28" t="str">
        <f t="shared" si="0"/>
        <v/>
      </c>
      <c r="I934" s="28"/>
      <c r="J934" s="28">
        <f t="shared" si="1"/>
        <v>0</v>
      </c>
      <c r="K934" s="28"/>
      <c r="L934" s="28"/>
    </row>
    <row r="935" spans="1:12" ht="25.5">
      <c r="A935" s="28"/>
      <c r="B935" s="28"/>
      <c r="C935" s="28"/>
      <c r="D935" s="28"/>
      <c r="E935" s="28"/>
      <c r="F935" s="28">
        <f>IFERROR(VLOOKUP(D935,'KHO TNJ'!$C$6:$E$100000,3,FALSE),0)+IF(I935="",0,I935)</f>
        <v>0</v>
      </c>
      <c r="G935" s="28"/>
      <c r="H935" s="28" t="str">
        <f t="shared" si="0"/>
        <v/>
      </c>
      <c r="I935" s="28"/>
      <c r="J935" s="28">
        <f t="shared" si="1"/>
        <v>0</v>
      </c>
      <c r="K935" s="28"/>
      <c r="L935" s="28"/>
    </row>
    <row r="936" spans="1:12" ht="25.5">
      <c r="A936" s="28"/>
      <c r="B936" s="28"/>
      <c r="C936" s="28"/>
      <c r="D936" s="28"/>
      <c r="E936" s="28"/>
      <c r="F936" s="28">
        <f>IFERROR(VLOOKUP(D936,'KHO TNJ'!$C$6:$E$100000,3,FALSE),0)+IF(I936="",0,I936)</f>
        <v>0</v>
      </c>
      <c r="G936" s="28"/>
      <c r="H936" s="28" t="str">
        <f t="shared" si="0"/>
        <v/>
      </c>
      <c r="I936" s="28"/>
      <c r="J936" s="28">
        <f t="shared" si="1"/>
        <v>0</v>
      </c>
      <c r="K936" s="28"/>
      <c r="L936" s="28"/>
    </row>
    <row r="937" spans="1:12" ht="25.5">
      <c r="A937" s="28"/>
      <c r="B937" s="28"/>
      <c r="C937" s="28"/>
      <c r="D937" s="28"/>
      <c r="E937" s="28"/>
      <c r="F937" s="28">
        <f>IFERROR(VLOOKUP(D937,'KHO TNJ'!$C$6:$E$100000,3,FALSE),0)+IF(I937="",0,I937)</f>
        <v>0</v>
      </c>
      <c r="G937" s="28"/>
      <c r="H937" s="28" t="str">
        <f t="shared" si="0"/>
        <v/>
      </c>
      <c r="I937" s="28"/>
      <c r="J937" s="28">
        <f t="shared" si="1"/>
        <v>0</v>
      </c>
      <c r="K937" s="28"/>
      <c r="L937" s="28"/>
    </row>
    <row r="938" spans="1:12" ht="25.5">
      <c r="A938" s="28"/>
      <c r="B938" s="28"/>
      <c r="C938" s="28"/>
      <c r="D938" s="28"/>
      <c r="E938" s="28"/>
      <c r="F938" s="28">
        <f>IFERROR(VLOOKUP(D938,'KHO TNJ'!$C$6:$E$100000,3,FALSE),0)+IF(I938="",0,I938)</f>
        <v>0</v>
      </c>
      <c r="G938" s="28"/>
      <c r="H938" s="28" t="str">
        <f t="shared" si="0"/>
        <v/>
      </c>
      <c r="I938" s="28"/>
      <c r="J938" s="28">
        <f t="shared" si="1"/>
        <v>0</v>
      </c>
      <c r="K938" s="28"/>
      <c r="L938" s="28"/>
    </row>
    <row r="939" spans="1:12" ht="25.5">
      <c r="A939" s="28"/>
      <c r="B939" s="28"/>
      <c r="C939" s="28"/>
      <c r="D939" s="28"/>
      <c r="E939" s="28"/>
      <c r="F939" s="28">
        <f>IFERROR(VLOOKUP(D939,'KHO TNJ'!$C$6:$E$100000,3,FALSE),0)+IF(I939="",0,I939)</f>
        <v>0</v>
      </c>
      <c r="G939" s="28"/>
      <c r="H939" s="28" t="str">
        <f t="shared" si="0"/>
        <v/>
      </c>
      <c r="I939" s="28"/>
      <c r="J939" s="28">
        <f t="shared" si="1"/>
        <v>0</v>
      </c>
      <c r="K939" s="28"/>
      <c r="L939" s="28"/>
    </row>
    <row r="940" spans="1:12" ht="25.5">
      <c r="A940" s="28"/>
      <c r="B940" s="28"/>
      <c r="C940" s="28"/>
      <c r="D940" s="28"/>
      <c r="E940" s="28"/>
      <c r="F940" s="28">
        <f>IFERROR(VLOOKUP(D940,'KHO TNJ'!$C$6:$E$100000,3,FALSE),0)+IF(I940="",0,I940)</f>
        <v>0</v>
      </c>
      <c r="G940" s="28"/>
      <c r="H940" s="28" t="str">
        <f t="shared" si="0"/>
        <v/>
      </c>
      <c r="I940" s="28"/>
      <c r="J940" s="28">
        <f t="shared" si="1"/>
        <v>0</v>
      </c>
      <c r="K940" s="28"/>
      <c r="L940" s="28"/>
    </row>
    <row r="941" spans="1:12" ht="25.5">
      <c r="A941" s="28"/>
      <c r="B941" s="28"/>
      <c r="C941" s="28"/>
      <c r="D941" s="28"/>
      <c r="E941" s="28"/>
      <c r="F941" s="28">
        <f>IFERROR(VLOOKUP(D941,'KHO TNJ'!$C$6:$E$100000,3,FALSE),0)+IF(I941="",0,I941)</f>
        <v>0</v>
      </c>
      <c r="G941" s="28"/>
      <c r="H941" s="28" t="str">
        <f t="shared" si="0"/>
        <v/>
      </c>
      <c r="I941" s="28"/>
      <c r="J941" s="28">
        <f t="shared" si="1"/>
        <v>0</v>
      </c>
      <c r="K941" s="28"/>
      <c r="L941" s="28"/>
    </row>
    <row r="942" spans="1:12" ht="25.5">
      <c r="A942" s="28"/>
      <c r="B942" s="28"/>
      <c r="C942" s="28"/>
      <c r="D942" s="28"/>
      <c r="E942" s="28"/>
      <c r="F942" s="28">
        <f>IFERROR(VLOOKUP(D942,'KHO TNJ'!$C$6:$E$100000,3,FALSE),0)+IF(I942="",0,I942)</f>
        <v>0</v>
      </c>
      <c r="G942" s="28"/>
      <c r="H942" s="28" t="str">
        <f t="shared" si="0"/>
        <v/>
      </c>
      <c r="I942" s="28"/>
      <c r="J942" s="28">
        <f t="shared" si="1"/>
        <v>0</v>
      </c>
      <c r="K942" s="28"/>
      <c r="L942" s="28"/>
    </row>
    <row r="943" spans="1:12" ht="25.5">
      <c r="A943" s="28"/>
      <c r="B943" s="28"/>
      <c r="C943" s="28"/>
      <c r="D943" s="28"/>
      <c r="E943" s="28"/>
      <c r="F943" s="28">
        <f>IFERROR(VLOOKUP(D943,'KHO TNJ'!$C$6:$E$100000,3,FALSE),0)+IF(I943="",0,I943)</f>
        <v>0</v>
      </c>
      <c r="G943" s="28"/>
      <c r="H943" s="28" t="str">
        <f t="shared" si="0"/>
        <v/>
      </c>
      <c r="I943" s="28"/>
      <c r="J943" s="28">
        <f t="shared" si="1"/>
        <v>0</v>
      </c>
      <c r="K943" s="28"/>
      <c r="L943" s="28"/>
    </row>
    <row r="944" spans="1:12" ht="25.5">
      <c r="A944" s="28"/>
      <c r="B944" s="28"/>
      <c r="C944" s="28"/>
      <c r="D944" s="28"/>
      <c r="E944" s="28"/>
      <c r="F944" s="28">
        <f>IFERROR(VLOOKUP(D944,'KHO TNJ'!$C$6:$E$100000,3,FALSE),0)+IF(I944="",0,I944)</f>
        <v>0</v>
      </c>
      <c r="G944" s="28"/>
      <c r="H944" s="28" t="str">
        <f t="shared" si="0"/>
        <v/>
      </c>
      <c r="I944" s="28"/>
      <c r="J944" s="28">
        <f t="shared" si="1"/>
        <v>0</v>
      </c>
      <c r="K944" s="28"/>
      <c r="L944" s="28"/>
    </row>
    <row r="945" spans="1:12" ht="25.5">
      <c r="A945" s="28"/>
      <c r="B945" s="28"/>
      <c r="C945" s="28"/>
      <c r="D945" s="28"/>
      <c r="E945" s="28"/>
      <c r="F945" s="28">
        <f>IFERROR(VLOOKUP(D945,'KHO TNJ'!$C$6:$E$100000,3,FALSE),0)+IF(I945="",0,I945)</f>
        <v>0</v>
      </c>
      <c r="G945" s="28"/>
      <c r="H945" s="28" t="str">
        <f t="shared" si="0"/>
        <v/>
      </c>
      <c r="I945" s="28"/>
      <c r="J945" s="28">
        <f t="shared" si="1"/>
        <v>0</v>
      </c>
      <c r="K945" s="28"/>
      <c r="L945" s="28"/>
    </row>
    <row r="946" spans="1:12" ht="25.5">
      <c r="A946" s="28"/>
      <c r="B946" s="28"/>
      <c r="C946" s="28"/>
      <c r="D946" s="28"/>
      <c r="E946" s="28"/>
      <c r="F946" s="28">
        <f>IFERROR(VLOOKUP(D946,'KHO TNJ'!$C$6:$E$100000,3,FALSE),0)+IF(I946="",0,I946)</f>
        <v>0</v>
      </c>
      <c r="G946" s="28"/>
      <c r="H946" s="28" t="str">
        <f t="shared" si="0"/>
        <v/>
      </c>
      <c r="I946" s="28"/>
      <c r="J946" s="28">
        <f t="shared" si="1"/>
        <v>0</v>
      </c>
      <c r="K946" s="28"/>
      <c r="L946" s="28"/>
    </row>
    <row r="947" spans="1:12" ht="25.5">
      <c r="A947" s="28"/>
      <c r="B947" s="28"/>
      <c r="C947" s="28"/>
      <c r="D947" s="28"/>
      <c r="E947" s="28"/>
      <c r="F947" s="28">
        <f>IFERROR(VLOOKUP(D947,'KHO TNJ'!$C$6:$E$100000,3,FALSE),0)+IF(I947="",0,I947)</f>
        <v>0</v>
      </c>
      <c r="G947" s="28"/>
      <c r="H947" s="28" t="str">
        <f t="shared" si="0"/>
        <v/>
      </c>
      <c r="I947" s="28"/>
      <c r="J947" s="28">
        <f t="shared" si="1"/>
        <v>0</v>
      </c>
      <c r="K947" s="28"/>
      <c r="L947" s="28"/>
    </row>
    <row r="948" spans="1:12" ht="25.5">
      <c r="A948" s="28"/>
      <c r="B948" s="28"/>
      <c r="C948" s="28"/>
      <c r="D948" s="28"/>
      <c r="E948" s="28"/>
      <c r="F948" s="28">
        <f>IFERROR(VLOOKUP(D948,'KHO TNJ'!$C$6:$E$100000,3,FALSE),0)+IF(I948="",0,I948)</f>
        <v>0</v>
      </c>
      <c r="G948" s="28"/>
      <c r="H948" s="28" t="str">
        <f t="shared" si="0"/>
        <v/>
      </c>
      <c r="I948" s="28"/>
      <c r="J948" s="28">
        <f t="shared" si="1"/>
        <v>0</v>
      </c>
      <c r="K948" s="28"/>
      <c r="L948" s="28"/>
    </row>
    <row r="949" spans="1:12" ht="25.5">
      <c r="A949" s="28"/>
      <c r="B949" s="28"/>
      <c r="C949" s="28"/>
      <c r="D949" s="28"/>
      <c r="E949" s="28"/>
      <c r="F949" s="28">
        <f>IFERROR(VLOOKUP(D949,'KHO TNJ'!$C$6:$E$100000,3,FALSE),0)+IF(I949="",0,I949)</f>
        <v>0</v>
      </c>
      <c r="G949" s="28"/>
      <c r="H949" s="28" t="str">
        <f t="shared" si="0"/>
        <v/>
      </c>
      <c r="I949" s="28"/>
      <c r="J949" s="28">
        <f t="shared" si="1"/>
        <v>0</v>
      </c>
      <c r="K949" s="28"/>
      <c r="L949" s="28"/>
    </row>
    <row r="950" spans="1:12" ht="25.5">
      <c r="A950" s="28"/>
      <c r="B950" s="28"/>
      <c r="C950" s="28"/>
      <c r="D950" s="28"/>
      <c r="E950" s="28"/>
      <c r="F950" s="28">
        <f>IFERROR(VLOOKUP(D950,'KHO TNJ'!$C$6:$E$100000,3,FALSE),0)+IF(I950="",0,I950)</f>
        <v>0</v>
      </c>
      <c r="G950" s="28"/>
      <c r="H950" s="28" t="str">
        <f t="shared" si="0"/>
        <v/>
      </c>
      <c r="I950" s="28"/>
      <c r="J950" s="28">
        <f t="shared" si="1"/>
        <v>0</v>
      </c>
      <c r="K950" s="28"/>
      <c r="L950" s="28"/>
    </row>
    <row r="951" spans="1:12" ht="25.5">
      <c r="A951" s="28"/>
      <c r="B951" s="28"/>
      <c r="C951" s="28"/>
      <c r="D951" s="28"/>
      <c r="E951" s="28"/>
      <c r="F951" s="28">
        <f>IFERROR(VLOOKUP(D951,'KHO TNJ'!$C$6:$E$100000,3,FALSE),0)+IF(I951="",0,I951)</f>
        <v>0</v>
      </c>
      <c r="G951" s="28"/>
      <c r="H951" s="28" t="str">
        <f t="shared" si="0"/>
        <v/>
      </c>
      <c r="I951" s="28"/>
      <c r="J951" s="28">
        <f t="shared" si="1"/>
        <v>0</v>
      </c>
      <c r="K951" s="28"/>
      <c r="L951" s="28"/>
    </row>
    <row r="952" spans="1:12" ht="25.5">
      <c r="A952" s="28"/>
      <c r="B952" s="28"/>
      <c r="C952" s="28"/>
      <c r="D952" s="28"/>
      <c r="E952" s="28"/>
      <c r="F952" s="28">
        <f>IFERROR(VLOOKUP(D952,'KHO TNJ'!$C$6:$E$100000,3,FALSE),0)+IF(I952="",0,I952)</f>
        <v>0</v>
      </c>
      <c r="G952" s="28"/>
      <c r="H952" s="28" t="str">
        <f t="shared" si="0"/>
        <v/>
      </c>
      <c r="I952" s="28"/>
      <c r="J952" s="28">
        <f t="shared" si="1"/>
        <v>0</v>
      </c>
      <c r="K952" s="28"/>
      <c r="L952" s="28"/>
    </row>
    <row r="953" spans="1:12" ht="25.5">
      <c r="A953" s="28"/>
      <c r="B953" s="28"/>
      <c r="C953" s="28"/>
      <c r="D953" s="28"/>
      <c r="E953" s="28"/>
      <c r="F953" s="28">
        <f>IFERROR(VLOOKUP(D953,'KHO TNJ'!$C$6:$E$100000,3,FALSE),0)+IF(I953="",0,I953)</f>
        <v>0</v>
      </c>
      <c r="G953" s="28"/>
      <c r="H953" s="28" t="str">
        <f t="shared" si="0"/>
        <v/>
      </c>
      <c r="I953" s="28"/>
      <c r="J953" s="28">
        <f t="shared" si="1"/>
        <v>0</v>
      </c>
      <c r="K953" s="28"/>
      <c r="L953" s="28"/>
    </row>
    <row r="954" spans="1:12" ht="25.5">
      <c r="A954" s="28"/>
      <c r="B954" s="28"/>
      <c r="C954" s="28"/>
      <c r="D954" s="28"/>
      <c r="E954" s="28"/>
      <c r="F954" s="28">
        <f>IFERROR(VLOOKUP(D954,'KHO TNJ'!$C$6:$E$100000,3,FALSE),0)+IF(I954="",0,I954)</f>
        <v>0</v>
      </c>
      <c r="G954" s="28"/>
      <c r="H954" s="28" t="str">
        <f t="shared" si="0"/>
        <v/>
      </c>
      <c r="I954" s="28"/>
      <c r="J954" s="28">
        <f t="shared" si="1"/>
        <v>0</v>
      </c>
      <c r="K954" s="28"/>
      <c r="L954" s="28"/>
    </row>
    <row r="955" spans="1:12" ht="25.5">
      <c r="A955" s="28"/>
      <c r="B955" s="28"/>
      <c r="C955" s="28"/>
      <c r="D955" s="28"/>
      <c r="E955" s="28"/>
      <c r="F955" s="28">
        <f>IFERROR(VLOOKUP(D955,'KHO TNJ'!$C$6:$E$100000,3,FALSE),0)+IF(I955="",0,I955)</f>
        <v>0</v>
      </c>
      <c r="G955" s="28"/>
      <c r="H955" s="28" t="str">
        <f t="shared" si="0"/>
        <v/>
      </c>
      <c r="I955" s="28"/>
      <c r="J955" s="28">
        <f t="shared" si="1"/>
        <v>0</v>
      </c>
      <c r="K955" s="28"/>
      <c r="L955" s="28"/>
    </row>
    <row r="956" spans="1:12" ht="25.5">
      <c r="A956" s="28"/>
      <c r="B956" s="28"/>
      <c r="C956" s="28"/>
      <c r="D956" s="28"/>
      <c r="E956" s="28"/>
      <c r="F956" s="28">
        <f>IFERROR(VLOOKUP(D956,'KHO TNJ'!$C$6:$E$100000,3,FALSE),0)+IF(I956="",0,I956)</f>
        <v>0</v>
      </c>
      <c r="G956" s="28"/>
      <c r="H956" s="28" t="str">
        <f t="shared" si="0"/>
        <v/>
      </c>
      <c r="I956" s="28"/>
      <c r="J956" s="28">
        <f t="shared" si="1"/>
        <v>0</v>
      </c>
      <c r="K956" s="28"/>
      <c r="L956" s="28"/>
    </row>
    <row r="957" spans="1:12" ht="25.5">
      <c r="A957" s="28"/>
      <c r="B957" s="28"/>
      <c r="C957" s="28"/>
      <c r="D957" s="28"/>
      <c r="E957" s="28"/>
      <c r="F957" s="28">
        <f>IFERROR(VLOOKUP(D957,'KHO TNJ'!$C$6:$E$100000,3,FALSE),0)+IF(I957="",0,I957)</f>
        <v>0</v>
      </c>
      <c r="G957" s="28"/>
      <c r="H957" s="28" t="str">
        <f t="shared" si="0"/>
        <v/>
      </c>
      <c r="I957" s="28"/>
      <c r="J957" s="28">
        <f t="shared" si="1"/>
        <v>0</v>
      </c>
      <c r="K957" s="28"/>
      <c r="L957" s="28"/>
    </row>
    <row r="958" spans="1:12" ht="25.5">
      <c r="A958" s="28"/>
      <c r="B958" s="28"/>
      <c r="C958" s="28"/>
      <c r="D958" s="28"/>
      <c r="E958" s="28"/>
      <c r="F958" s="28">
        <f>IFERROR(VLOOKUP(D958,'KHO TNJ'!$C$6:$E$100000,3,FALSE),0)+IF(I958="",0,I958)</f>
        <v>0</v>
      </c>
      <c r="G958" s="28"/>
      <c r="H958" s="28" t="str">
        <f t="shared" si="0"/>
        <v/>
      </c>
      <c r="I958" s="28"/>
      <c r="J958" s="28">
        <f t="shared" si="1"/>
        <v>0</v>
      </c>
      <c r="K958" s="28"/>
      <c r="L958" s="28"/>
    </row>
    <row r="959" spans="1:12" ht="25.5">
      <c r="A959" s="28"/>
      <c r="B959" s="28"/>
      <c r="C959" s="28"/>
      <c r="D959" s="28"/>
      <c r="E959" s="28"/>
      <c r="F959" s="28">
        <f>IFERROR(VLOOKUP(D959,'KHO TNJ'!$C$6:$E$100000,3,FALSE),0)+IF(I959="",0,I959)</f>
        <v>0</v>
      </c>
      <c r="G959" s="28"/>
      <c r="H959" s="28" t="str">
        <f t="shared" si="0"/>
        <v/>
      </c>
      <c r="I959" s="28"/>
      <c r="J959" s="28">
        <f t="shared" si="1"/>
        <v>0</v>
      </c>
      <c r="K959" s="28"/>
      <c r="L959" s="28"/>
    </row>
    <row r="960" spans="1:12" ht="25.5">
      <c r="A960" s="28"/>
      <c r="B960" s="28"/>
      <c r="C960" s="28"/>
      <c r="D960" s="28"/>
      <c r="E960" s="28"/>
      <c r="F960" s="28">
        <f>IFERROR(VLOOKUP(D960,'KHO TNJ'!$C$6:$E$100000,3,FALSE),0)+IF(I960="",0,I960)</f>
        <v>0</v>
      </c>
      <c r="G960" s="28"/>
      <c r="H960" s="28" t="str">
        <f t="shared" si="0"/>
        <v/>
      </c>
      <c r="I960" s="28"/>
      <c r="J960" s="28">
        <f t="shared" si="1"/>
        <v>0</v>
      </c>
      <c r="K960" s="28"/>
      <c r="L960" s="28"/>
    </row>
    <row r="961" spans="1:12" ht="25.5">
      <c r="A961" s="28"/>
      <c r="B961" s="28"/>
      <c r="C961" s="28"/>
      <c r="D961" s="28"/>
      <c r="E961" s="28"/>
      <c r="F961" s="28">
        <f>IFERROR(VLOOKUP(D961,'KHO TNJ'!$C$6:$E$100000,3,FALSE),0)+IF(I961="",0,I961)</f>
        <v>0</v>
      </c>
      <c r="G961" s="28"/>
      <c r="H961" s="28" t="str">
        <f t="shared" si="0"/>
        <v/>
      </c>
      <c r="I961" s="28"/>
      <c r="J961" s="28">
        <f t="shared" si="1"/>
        <v>0</v>
      </c>
      <c r="K961" s="28"/>
      <c r="L961" s="28"/>
    </row>
    <row r="962" spans="1:12" ht="25.5">
      <c r="A962" s="28"/>
      <c r="B962" s="28"/>
      <c r="C962" s="28"/>
      <c r="D962" s="28"/>
      <c r="E962" s="28"/>
      <c r="F962" s="28">
        <f>IFERROR(VLOOKUP(D962,'KHO TNJ'!$C$6:$E$100000,3,FALSE),0)+IF(I962="",0,I962)</f>
        <v>0</v>
      </c>
      <c r="G962" s="28"/>
      <c r="H962" s="28" t="str">
        <f t="shared" si="0"/>
        <v/>
      </c>
      <c r="I962" s="28"/>
      <c r="J962" s="28">
        <f t="shared" si="1"/>
        <v>0</v>
      </c>
      <c r="K962" s="28"/>
      <c r="L962" s="28"/>
    </row>
    <row r="963" spans="1:12" ht="25.5">
      <c r="A963" s="28"/>
      <c r="B963" s="28"/>
      <c r="C963" s="28"/>
      <c r="D963" s="28"/>
      <c r="E963" s="28"/>
      <c r="F963" s="28">
        <f>IFERROR(VLOOKUP(D963,'KHO TNJ'!$C$6:$E$100000,3,FALSE),0)+IF(I963="",0,I963)</f>
        <v>0</v>
      </c>
      <c r="G963" s="28"/>
      <c r="H963" s="28" t="str">
        <f t="shared" si="0"/>
        <v/>
      </c>
      <c r="I963" s="28"/>
      <c r="J963" s="28">
        <f t="shared" si="1"/>
        <v>0</v>
      </c>
      <c r="K963" s="28"/>
      <c r="L963" s="28"/>
    </row>
    <row r="964" spans="1:12" ht="25.5">
      <c r="A964" s="28"/>
      <c r="B964" s="28"/>
      <c r="C964" s="28"/>
      <c r="D964" s="28"/>
      <c r="E964" s="28"/>
      <c r="F964" s="28">
        <f>IFERROR(VLOOKUP(D964,'KHO TNJ'!$C$6:$E$100000,3,FALSE),0)+IF(I964="",0,I964)</f>
        <v>0</v>
      </c>
      <c r="G964" s="28"/>
      <c r="H964" s="28" t="str">
        <f t="shared" si="0"/>
        <v/>
      </c>
      <c r="I964" s="28"/>
      <c r="J964" s="28">
        <f t="shared" si="1"/>
        <v>0</v>
      </c>
      <c r="K964" s="28"/>
      <c r="L964" s="28"/>
    </row>
    <row r="965" spans="1:12" ht="25.5">
      <c r="A965" s="28"/>
      <c r="B965" s="28"/>
      <c r="C965" s="28"/>
      <c r="D965" s="28"/>
      <c r="E965" s="28"/>
      <c r="F965" s="28">
        <f>IFERROR(VLOOKUP(D965,'KHO TNJ'!$C$6:$E$100000,3,FALSE),0)+IF(I965="",0,I965)</f>
        <v>0</v>
      </c>
      <c r="G965" s="28"/>
      <c r="H965" s="28" t="str">
        <f t="shared" si="0"/>
        <v/>
      </c>
      <c r="I965" s="28"/>
      <c r="J965" s="28">
        <f t="shared" si="1"/>
        <v>0</v>
      </c>
      <c r="K965" s="28"/>
      <c r="L965" s="28"/>
    </row>
    <row r="966" spans="1:12" ht="25.5">
      <c r="A966" s="28"/>
      <c r="B966" s="28"/>
      <c r="C966" s="28"/>
      <c r="D966" s="28"/>
      <c r="E966" s="28"/>
      <c r="F966" s="28">
        <f>IFERROR(VLOOKUP(D966,'KHO TNJ'!$C$6:$E$100000,3,FALSE),0)+IF(I966="",0,I966)</f>
        <v>0</v>
      </c>
      <c r="G966" s="28"/>
      <c r="H966" s="28" t="str">
        <f t="shared" si="0"/>
        <v/>
      </c>
      <c r="I966" s="28"/>
      <c r="J966" s="28">
        <f t="shared" si="1"/>
        <v>0</v>
      </c>
      <c r="K966" s="28"/>
      <c r="L966" s="28"/>
    </row>
    <row r="967" spans="1:12" ht="25.5">
      <c r="A967" s="28"/>
      <c r="B967" s="28"/>
      <c r="C967" s="28"/>
      <c r="D967" s="28"/>
      <c r="E967" s="28"/>
      <c r="F967" s="28">
        <f>IFERROR(VLOOKUP(D967,'KHO TNJ'!$C$6:$E$100000,3,FALSE),0)+IF(I967="",0,I967)</f>
        <v>0</v>
      </c>
      <c r="G967" s="28"/>
      <c r="H967" s="28" t="str">
        <f t="shared" si="0"/>
        <v/>
      </c>
      <c r="I967" s="28"/>
      <c r="J967" s="28">
        <f t="shared" si="1"/>
        <v>0</v>
      </c>
      <c r="K967" s="28"/>
      <c r="L967" s="28"/>
    </row>
    <row r="968" spans="1:12" ht="25.5">
      <c r="A968" s="28"/>
      <c r="B968" s="28"/>
      <c r="C968" s="28"/>
      <c r="D968" s="28"/>
      <c r="E968" s="28"/>
      <c r="F968" s="28">
        <f>IFERROR(VLOOKUP(D968,'KHO TNJ'!$C$6:$E$100000,3,FALSE),0)+IF(I968="",0,I968)</f>
        <v>0</v>
      </c>
      <c r="G968" s="28"/>
      <c r="H968" s="28" t="str">
        <f t="shared" si="0"/>
        <v/>
      </c>
      <c r="I968" s="28"/>
      <c r="J968" s="28">
        <f t="shared" si="1"/>
        <v>0</v>
      </c>
      <c r="K968" s="28"/>
      <c r="L968" s="28"/>
    </row>
    <row r="969" spans="1:12" ht="25.5">
      <c r="A969" s="28"/>
      <c r="B969" s="28"/>
      <c r="C969" s="28"/>
      <c r="D969" s="28"/>
      <c r="E969" s="28"/>
      <c r="F969" s="28">
        <f>IFERROR(VLOOKUP(D969,'KHO TNJ'!$C$6:$E$100000,3,FALSE),0)+IF(I969="",0,I969)</f>
        <v>0</v>
      </c>
      <c r="G969" s="28"/>
      <c r="H969" s="28" t="str">
        <f t="shared" si="0"/>
        <v/>
      </c>
      <c r="I969" s="28"/>
      <c r="J969" s="28">
        <f t="shared" si="1"/>
        <v>0</v>
      </c>
      <c r="K969" s="28"/>
      <c r="L969" s="28"/>
    </row>
    <row r="970" spans="1:12" ht="25.5">
      <c r="A970" s="28"/>
      <c r="B970" s="28"/>
      <c r="C970" s="28"/>
      <c r="D970" s="28"/>
      <c r="E970" s="28"/>
      <c r="F970" s="28">
        <f>IFERROR(VLOOKUP(D970,'KHO TNJ'!$C$6:$E$100000,3,FALSE),0)+IF(I970="",0,I970)</f>
        <v>0</v>
      </c>
      <c r="G970" s="28"/>
      <c r="H970" s="28" t="str">
        <f t="shared" si="0"/>
        <v/>
      </c>
      <c r="I970" s="28"/>
      <c r="J970" s="28">
        <f t="shared" si="1"/>
        <v>0</v>
      </c>
      <c r="K970" s="28"/>
      <c r="L970" s="28"/>
    </row>
    <row r="971" spans="1:12" ht="25.5">
      <c r="A971" s="28"/>
      <c r="B971" s="28"/>
      <c r="C971" s="28"/>
      <c r="D971" s="28"/>
      <c r="E971" s="28"/>
      <c r="F971" s="28">
        <f>IFERROR(VLOOKUP(D971,'KHO TNJ'!$C$6:$E$100000,3,FALSE),0)+IF(I971="",0,I971)</f>
        <v>0</v>
      </c>
      <c r="G971" s="28"/>
      <c r="H971" s="28" t="str">
        <f t="shared" si="0"/>
        <v/>
      </c>
      <c r="I971" s="28"/>
      <c r="J971" s="28">
        <f t="shared" si="1"/>
        <v>0</v>
      </c>
      <c r="K971" s="28"/>
      <c r="L971" s="28"/>
    </row>
    <row r="972" spans="1:12" ht="25.5">
      <c r="A972" s="28"/>
      <c r="B972" s="28"/>
      <c r="C972" s="28"/>
      <c r="D972" s="28"/>
      <c r="E972" s="28"/>
      <c r="F972" s="28">
        <f>IFERROR(VLOOKUP(D972,'KHO TNJ'!$C$6:$E$100000,3,FALSE),0)+IF(I972="",0,I972)</f>
        <v>0</v>
      </c>
      <c r="G972" s="28"/>
      <c r="H972" s="28" t="str">
        <f t="shared" si="0"/>
        <v/>
      </c>
      <c r="I972" s="28"/>
      <c r="J972" s="28">
        <f t="shared" si="1"/>
        <v>0</v>
      </c>
      <c r="K972" s="28"/>
      <c r="L972" s="28"/>
    </row>
    <row r="973" spans="1:12" ht="25.5">
      <c r="A973" s="28"/>
      <c r="B973" s="28"/>
      <c r="C973" s="28"/>
      <c r="D973" s="28"/>
      <c r="E973" s="28"/>
      <c r="F973" s="28">
        <f>IFERROR(VLOOKUP(D973,'KHO TNJ'!$C$6:$E$100000,3,FALSE),0)+IF(I973="",0,I973)</f>
        <v>0</v>
      </c>
      <c r="G973" s="28"/>
      <c r="H973" s="28" t="str">
        <f t="shared" si="0"/>
        <v/>
      </c>
      <c r="I973" s="28"/>
      <c r="J973" s="28">
        <f t="shared" si="1"/>
        <v>0</v>
      </c>
      <c r="K973" s="28"/>
      <c r="L973" s="28"/>
    </row>
    <row r="974" spans="1:12" ht="25.5">
      <c r="A974" s="28"/>
      <c r="B974" s="28"/>
      <c r="C974" s="28"/>
      <c r="D974" s="28"/>
      <c r="E974" s="28"/>
      <c r="F974" s="28">
        <f>IFERROR(VLOOKUP(D974,'KHO TNJ'!$C$6:$E$100000,3,FALSE),0)+IF(I974="",0,I974)</f>
        <v>0</v>
      </c>
      <c r="G974" s="28"/>
      <c r="H974" s="28" t="str">
        <f t="shared" si="0"/>
        <v/>
      </c>
      <c r="I974" s="28"/>
      <c r="J974" s="28">
        <f t="shared" si="1"/>
        <v>0</v>
      </c>
      <c r="K974" s="28"/>
      <c r="L974" s="28"/>
    </row>
    <row r="975" spans="1:12" ht="25.5">
      <c r="A975" s="28"/>
      <c r="B975" s="28"/>
      <c r="C975" s="28"/>
      <c r="D975" s="28"/>
      <c r="E975" s="28"/>
      <c r="F975" s="28">
        <f>IFERROR(VLOOKUP(D975,'KHO TNJ'!$C$6:$E$100000,3,FALSE),0)+IF(I975="",0,I975)</f>
        <v>0</v>
      </c>
      <c r="G975" s="28"/>
      <c r="H975" s="28" t="str">
        <f t="shared" si="0"/>
        <v/>
      </c>
      <c r="I975" s="28"/>
      <c r="J975" s="28">
        <f t="shared" si="1"/>
        <v>0</v>
      </c>
      <c r="K975" s="28"/>
      <c r="L975" s="28"/>
    </row>
    <row r="976" spans="1:12" ht="25.5">
      <c r="A976" s="28"/>
      <c r="B976" s="28"/>
      <c r="C976" s="28"/>
      <c r="D976" s="28"/>
      <c r="E976" s="28"/>
      <c r="F976" s="28">
        <f>IFERROR(VLOOKUP(D976,'KHO TNJ'!$C$6:$E$100000,3,FALSE),0)+IF(I976="",0,I976)</f>
        <v>0</v>
      </c>
      <c r="G976" s="28"/>
      <c r="H976" s="28" t="str">
        <f t="shared" si="0"/>
        <v/>
      </c>
      <c r="I976" s="28"/>
      <c r="J976" s="28">
        <f t="shared" si="1"/>
        <v>0</v>
      </c>
      <c r="K976" s="28"/>
      <c r="L976" s="28"/>
    </row>
    <row r="977" spans="1:12" ht="25.5">
      <c r="A977" s="28"/>
      <c r="B977" s="28"/>
      <c r="C977" s="28"/>
      <c r="D977" s="28"/>
      <c r="E977" s="28"/>
      <c r="F977" s="28">
        <f>IFERROR(VLOOKUP(D977,'KHO TNJ'!$C$6:$E$100000,3,FALSE),0)+IF(I977="",0,I977)</f>
        <v>0</v>
      </c>
      <c r="G977" s="28"/>
      <c r="H977" s="28" t="str">
        <f t="shared" si="0"/>
        <v/>
      </c>
      <c r="I977" s="28"/>
      <c r="J977" s="28">
        <f t="shared" si="1"/>
        <v>0</v>
      </c>
      <c r="K977" s="28"/>
      <c r="L977" s="28"/>
    </row>
    <row r="978" spans="1:12" ht="25.5">
      <c r="A978" s="28"/>
      <c r="B978" s="28"/>
      <c r="C978" s="28"/>
      <c r="D978" s="28"/>
      <c r="E978" s="28"/>
      <c r="F978" s="28">
        <f>IFERROR(VLOOKUP(D978,'KHO TNJ'!$C$6:$E$100000,3,FALSE),0)+IF(I978="",0,I978)</f>
        <v>0</v>
      </c>
      <c r="G978" s="28"/>
      <c r="H978" s="28" t="str">
        <f t="shared" si="0"/>
        <v/>
      </c>
      <c r="I978" s="28"/>
      <c r="J978" s="28">
        <f t="shared" si="1"/>
        <v>0</v>
      </c>
      <c r="K978" s="28"/>
      <c r="L978" s="28"/>
    </row>
    <row r="979" spans="1:12" ht="25.5">
      <c r="A979" s="28"/>
      <c r="B979" s="28"/>
      <c r="C979" s="28"/>
      <c r="D979" s="28"/>
      <c r="E979" s="28"/>
      <c r="F979" s="28">
        <f>IFERROR(VLOOKUP(D979,'KHO TNJ'!$C$6:$E$100000,3,FALSE),0)+IF(I979="",0,I979)</f>
        <v>0</v>
      </c>
      <c r="G979" s="28"/>
      <c r="H979" s="28" t="str">
        <f t="shared" si="0"/>
        <v/>
      </c>
      <c r="I979" s="28"/>
      <c r="J979" s="28">
        <f t="shared" si="1"/>
        <v>0</v>
      </c>
      <c r="K979" s="28"/>
      <c r="L979" s="28"/>
    </row>
    <row r="980" spans="1:12" ht="25.5">
      <c r="A980" s="28"/>
      <c r="B980" s="28"/>
      <c r="C980" s="28"/>
      <c r="D980" s="28"/>
      <c r="E980" s="28"/>
      <c r="F980" s="28">
        <f>IFERROR(VLOOKUP(D980,'KHO TNJ'!$C$6:$E$100000,3,FALSE),0)+IF(I980="",0,I980)</f>
        <v>0</v>
      </c>
      <c r="G980" s="28"/>
      <c r="H980" s="28" t="str">
        <f t="shared" si="0"/>
        <v/>
      </c>
      <c r="I980" s="28"/>
      <c r="J980" s="28">
        <f t="shared" si="1"/>
        <v>0</v>
      </c>
      <c r="K980" s="28"/>
      <c r="L980" s="28"/>
    </row>
    <row r="981" spans="1:12" ht="25.5">
      <c r="A981" s="28"/>
      <c r="B981" s="28"/>
      <c r="C981" s="28"/>
      <c r="D981" s="28"/>
      <c r="E981" s="28"/>
      <c r="F981" s="28">
        <f>IFERROR(VLOOKUP(D981,'KHO TNJ'!$C$6:$E$100000,3,FALSE),0)+IF(I981="",0,I981)</f>
        <v>0</v>
      </c>
      <c r="G981" s="28"/>
      <c r="H981" s="28" t="str">
        <f t="shared" si="0"/>
        <v/>
      </c>
      <c r="I981" s="28"/>
      <c r="J981" s="28">
        <f t="shared" si="1"/>
        <v>0</v>
      </c>
      <c r="K981" s="28"/>
      <c r="L981" s="28"/>
    </row>
    <row r="982" spans="1:12" ht="25.5">
      <c r="A982" s="28"/>
      <c r="B982" s="28"/>
      <c r="C982" s="28"/>
      <c r="D982" s="28"/>
      <c r="E982" s="28"/>
      <c r="F982" s="28">
        <f>IFERROR(VLOOKUP(D982,'KHO TNJ'!$C$6:$E$100000,3,FALSE),0)+IF(I982="",0,I982)</f>
        <v>0</v>
      </c>
      <c r="G982" s="28"/>
      <c r="H982" s="28" t="str">
        <f t="shared" si="0"/>
        <v/>
      </c>
      <c r="I982" s="28"/>
      <c r="J982" s="28">
        <f t="shared" si="1"/>
        <v>0</v>
      </c>
      <c r="K982" s="28"/>
      <c r="L982" s="28"/>
    </row>
    <row r="983" spans="1:12" ht="25.5">
      <c r="A983" s="28"/>
      <c r="B983" s="28"/>
      <c r="C983" s="28"/>
      <c r="D983" s="28"/>
      <c r="E983" s="28"/>
      <c r="F983" s="28">
        <f>IFERROR(VLOOKUP(D983,'KHO TNJ'!$C$6:$E$100000,3,FALSE),0)+IF(I983="",0,I983)</f>
        <v>0</v>
      </c>
      <c r="G983" s="28"/>
      <c r="H983" s="28" t="str">
        <f t="shared" si="0"/>
        <v/>
      </c>
      <c r="I983" s="28"/>
      <c r="J983" s="28">
        <f t="shared" si="1"/>
        <v>0</v>
      </c>
      <c r="K983" s="28"/>
      <c r="L983" s="28"/>
    </row>
    <row r="984" spans="1:12" ht="25.5">
      <c r="A984" s="28"/>
      <c r="B984" s="28"/>
      <c r="C984" s="28"/>
      <c r="D984" s="28"/>
      <c r="E984" s="28"/>
      <c r="F984" s="28">
        <f>IFERROR(VLOOKUP(D984,'KHO TNJ'!$C$6:$E$100000,3,FALSE),0)+IF(I984="",0,I984)</f>
        <v>0</v>
      </c>
      <c r="G984" s="28"/>
      <c r="H984" s="28" t="str">
        <f t="shared" si="0"/>
        <v/>
      </c>
      <c r="I984" s="28"/>
      <c r="J984" s="28">
        <f t="shared" si="1"/>
        <v>0</v>
      </c>
      <c r="K984" s="28"/>
      <c r="L984" s="28"/>
    </row>
    <row r="985" spans="1:12" ht="25.5">
      <c r="A985" s="28"/>
      <c r="B985" s="28"/>
      <c r="C985" s="28"/>
      <c r="D985" s="28"/>
      <c r="E985" s="28"/>
      <c r="F985" s="28">
        <f>IFERROR(VLOOKUP(D985,'KHO TNJ'!$C$6:$E$100000,3,FALSE),0)+IF(I985="",0,I985)</f>
        <v>0</v>
      </c>
      <c r="G985" s="28"/>
      <c r="H985" s="28" t="str">
        <f t="shared" si="0"/>
        <v/>
      </c>
      <c r="I985" s="28"/>
      <c r="J985" s="28">
        <f t="shared" si="1"/>
        <v>0</v>
      </c>
      <c r="K985" s="28"/>
      <c r="L985" s="28"/>
    </row>
    <row r="986" spans="1:12" ht="25.5">
      <c r="A986" s="28"/>
      <c r="B986" s="28"/>
      <c r="C986" s="28"/>
      <c r="D986" s="28"/>
      <c r="E986" s="28"/>
      <c r="F986" s="28">
        <f>IFERROR(VLOOKUP(D986,'KHO TNJ'!$C$6:$E$100000,3,FALSE),0)+IF(I986="",0,I986)</f>
        <v>0</v>
      </c>
      <c r="G986" s="28"/>
      <c r="H986" s="28" t="str">
        <f t="shared" si="0"/>
        <v/>
      </c>
      <c r="I986" s="28"/>
      <c r="J986" s="28">
        <f t="shared" si="1"/>
        <v>0</v>
      </c>
      <c r="K986" s="28"/>
      <c r="L986" s="28"/>
    </row>
    <row r="987" spans="1:12" ht="25.5">
      <c r="A987" s="28"/>
      <c r="B987" s="28"/>
      <c r="C987" s="28"/>
      <c r="D987" s="28"/>
      <c r="E987" s="28"/>
      <c r="F987" s="28">
        <f>IFERROR(VLOOKUP(D987,'KHO TNJ'!$C$6:$E$100000,3,FALSE),0)+IF(I987="",0,I987)</f>
        <v>0</v>
      </c>
      <c r="G987" s="28"/>
      <c r="H987" s="28" t="str">
        <f t="shared" si="0"/>
        <v/>
      </c>
      <c r="I987" s="28"/>
      <c r="J987" s="28">
        <f t="shared" si="1"/>
        <v>0</v>
      </c>
      <c r="K987" s="28"/>
      <c r="L987" s="28"/>
    </row>
    <row r="988" spans="1:12" ht="25.5">
      <c r="A988" s="28"/>
      <c r="B988" s="28"/>
      <c r="C988" s="28"/>
      <c r="D988" s="28"/>
      <c r="E988" s="28"/>
      <c r="F988" s="28">
        <f>IFERROR(VLOOKUP(D988,'KHO TNJ'!$C$6:$E$100000,3,FALSE),0)+IF(I988="",0,I988)</f>
        <v>0</v>
      </c>
      <c r="G988" s="28"/>
      <c r="H988" s="28" t="str">
        <f t="shared" si="0"/>
        <v/>
      </c>
      <c r="I988" s="28"/>
      <c r="J988" s="28">
        <f t="shared" si="1"/>
        <v>0</v>
      </c>
      <c r="K988" s="28"/>
      <c r="L988" s="28"/>
    </row>
    <row r="989" spans="1:12" ht="25.5">
      <c r="A989" s="28"/>
      <c r="B989" s="28"/>
      <c r="C989" s="28"/>
      <c r="D989" s="28"/>
      <c r="E989" s="28"/>
      <c r="F989" s="28">
        <f>IFERROR(VLOOKUP(D989,'KHO TNJ'!$C$6:$E$100000,3,FALSE),0)+IF(I989="",0,I989)</f>
        <v>0</v>
      </c>
      <c r="G989" s="28"/>
      <c r="H989" s="28" t="str">
        <f t="shared" si="0"/>
        <v/>
      </c>
      <c r="I989" s="28"/>
      <c r="J989" s="28">
        <f t="shared" si="1"/>
        <v>0</v>
      </c>
      <c r="K989" s="28"/>
      <c r="L989" s="28"/>
    </row>
    <row r="990" spans="1:12" ht="25.5">
      <c r="A990" s="28"/>
      <c r="B990" s="28"/>
      <c r="C990" s="28"/>
      <c r="D990" s="28"/>
      <c r="E990" s="28"/>
      <c r="F990" s="28">
        <f>IFERROR(VLOOKUP(D990,'KHO TNJ'!$C$6:$E$100000,3,FALSE),0)+IF(I990="",0,I990)</f>
        <v>0</v>
      </c>
      <c r="G990" s="28"/>
      <c r="H990" s="28" t="str">
        <f t="shared" si="0"/>
        <v/>
      </c>
      <c r="I990" s="28"/>
      <c r="J990" s="28">
        <f t="shared" si="1"/>
        <v>0</v>
      </c>
      <c r="K990" s="28"/>
      <c r="L990" s="28"/>
    </row>
    <row r="991" spans="1:12" ht="25.5">
      <c r="A991" s="28"/>
      <c r="B991" s="28"/>
      <c r="C991" s="28"/>
      <c r="D991" s="28"/>
      <c r="E991" s="28"/>
      <c r="F991" s="28">
        <f>IFERROR(VLOOKUP(D991,'KHO TNJ'!$C$6:$E$100000,3,FALSE),0)+IF(I991="",0,I991)</f>
        <v>0</v>
      </c>
      <c r="G991" s="28"/>
      <c r="H991" s="28" t="str">
        <f t="shared" si="0"/>
        <v/>
      </c>
      <c r="I991" s="28"/>
      <c r="J991" s="28">
        <f t="shared" si="1"/>
        <v>0</v>
      </c>
      <c r="K991" s="28"/>
      <c r="L991" s="28"/>
    </row>
    <row r="992" spans="1:12" ht="25.5">
      <c r="A992" s="28"/>
      <c r="B992" s="28"/>
      <c r="C992" s="28"/>
      <c r="D992" s="28"/>
      <c r="E992" s="28"/>
      <c r="F992" s="28">
        <f>IFERROR(VLOOKUP(D992,'KHO TNJ'!$C$6:$E$100000,3,FALSE),0)+IF(I992="",0,I992)</f>
        <v>0</v>
      </c>
      <c r="G992" s="28"/>
      <c r="H992" s="28" t="str">
        <f t="shared" si="0"/>
        <v/>
      </c>
      <c r="I992" s="28"/>
      <c r="J992" s="28">
        <f t="shared" si="1"/>
        <v>0</v>
      </c>
      <c r="K992" s="28"/>
      <c r="L992" s="28"/>
    </row>
    <row r="993" spans="1:12" ht="25.5">
      <c r="A993" s="28"/>
      <c r="B993" s="28"/>
      <c r="C993" s="28"/>
      <c r="D993" s="28"/>
      <c r="E993" s="28"/>
      <c r="F993" s="28">
        <f>IFERROR(VLOOKUP(D993,'KHO TNJ'!$C$6:$E$100000,3,FALSE),0)+IF(I993="",0,I993)</f>
        <v>0</v>
      </c>
      <c r="G993" s="28"/>
      <c r="H993" s="28" t="str">
        <f t="shared" si="0"/>
        <v/>
      </c>
      <c r="I993" s="28"/>
      <c r="J993" s="28">
        <f t="shared" si="1"/>
        <v>0</v>
      </c>
      <c r="K993" s="28"/>
      <c r="L993" s="28"/>
    </row>
  </sheetData>
  <mergeCells count="5">
    <mergeCell ref="A1:D7"/>
    <mergeCell ref="D12:J12"/>
    <mergeCell ref="A13:L13"/>
    <mergeCell ref="D14:J14"/>
    <mergeCell ref="A15:L15"/>
  </mergeCells>
  <conditionalFormatting sqref="A17:L993">
    <cfRule type="expression" dxfId="1" priority="1">
      <formula>$B17=1</formula>
    </cfRule>
  </conditionalFormatting>
  <printOptions horizontalCentered="1" gridLines="1"/>
  <pageMargins left="0" right="0" top="0.6" bottom="0.6" header="0" footer="0"/>
  <pageSetup paperSize="9" pageOrder="overThenDown" orientation="landscape" cellComments="atEnd"/>
  <rowBreaks count="3" manualBreakCount="3">
    <brk man="1"/>
    <brk id="67" man="1"/>
    <brk id="1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410"/>
  <sheetViews>
    <sheetView showGridLines="0" topLeftCell="A21" zoomScale="77" zoomScaleNormal="77" workbookViewId="0">
      <selection sqref="A1:G3"/>
    </sheetView>
  </sheetViews>
  <sheetFormatPr defaultColWidth="12.5703125" defaultRowHeight="15.75" customHeight="1"/>
  <cols>
    <col min="1" max="1" width="6.42578125" customWidth="1"/>
    <col min="2" max="2" width="54.42578125" customWidth="1"/>
    <col min="3" max="3" width="15.42578125" customWidth="1"/>
    <col min="4" max="4" width="12.28515625" customWidth="1"/>
    <col min="5" max="5" width="26.42578125" customWidth="1"/>
    <col min="6" max="6" width="27.140625" customWidth="1"/>
    <col min="7" max="11" width="38.42578125" customWidth="1"/>
  </cols>
  <sheetData>
    <row r="1" spans="1:11" ht="50.25">
      <c r="A1" s="267" t="s">
        <v>707</v>
      </c>
      <c r="B1" s="238"/>
      <c r="C1" s="238"/>
      <c r="D1" s="238"/>
      <c r="E1" s="238"/>
      <c r="F1" s="238"/>
      <c r="G1" s="238"/>
      <c r="H1" s="174"/>
    </row>
    <row r="2" spans="1:11" ht="50.25">
      <c r="A2" s="238"/>
      <c r="B2" s="238"/>
      <c r="C2" s="238"/>
      <c r="D2" s="238"/>
      <c r="E2" s="238"/>
      <c r="F2" s="238"/>
      <c r="G2" s="238"/>
      <c r="H2" s="174"/>
    </row>
    <row r="3" spans="1:11" ht="30.75" customHeight="1">
      <c r="A3" s="238"/>
      <c r="B3" s="238"/>
      <c r="C3" s="238"/>
      <c r="D3" s="238"/>
      <c r="E3" s="238"/>
      <c r="F3" s="238"/>
      <c r="G3" s="238"/>
      <c r="H3" s="174"/>
    </row>
    <row r="4" spans="1:11" ht="26.25">
      <c r="A4" s="175"/>
      <c r="B4" s="254"/>
      <c r="C4" s="233"/>
      <c r="D4" s="233"/>
      <c r="E4" s="233"/>
      <c r="F4" s="234"/>
      <c r="G4" s="177"/>
      <c r="H4" s="169"/>
    </row>
    <row r="5" spans="1:11" ht="65.25">
      <c r="A5" s="178" t="s">
        <v>220</v>
      </c>
      <c r="B5" s="180" t="s">
        <v>221</v>
      </c>
      <c r="C5" s="180" t="s">
        <v>35</v>
      </c>
      <c r="D5" s="180" t="s">
        <v>224</v>
      </c>
      <c r="E5" s="180" t="s">
        <v>714</v>
      </c>
      <c r="F5" s="180" t="s">
        <v>715</v>
      </c>
      <c r="G5" s="180" t="s">
        <v>42</v>
      </c>
      <c r="H5" s="181"/>
    </row>
    <row r="6" spans="1:11" ht="39" customHeight="1">
      <c r="A6" s="182">
        <v>1</v>
      </c>
      <c r="B6" s="184" t="str">
        <f>IFERROR(VLOOKUP(C6,INPUT!$A$2:$E$99998,3,FALSE),"")</f>
        <v>Tán inox 304 M10</v>
      </c>
      <c r="C6" s="185" t="s">
        <v>447</v>
      </c>
      <c r="D6" s="186" t="str">
        <f>IFERROR(VLOOKUP(C6,INPUT!$A$2:$D$99998,4,FALSE),"")</f>
        <v>Cái</v>
      </c>
      <c r="E6" s="185">
        <f>IFERROR(VLOOKUP(C6,INPUT!$A$2:$E$99998,5,FALSE),0)</f>
        <v>763</v>
      </c>
      <c r="F6" s="187" t="str">
        <f ca="1">IFERROR(VLOOKUP(C6,INPUT!$H$2:$N2410,7,FALSE),"")</f>
        <v/>
      </c>
      <c r="G6" s="188"/>
      <c r="H6" s="189"/>
      <c r="I6" s="189"/>
      <c r="J6" s="189"/>
      <c r="K6" s="189"/>
    </row>
    <row r="7" spans="1:11" ht="39" customHeight="1">
      <c r="A7" s="182">
        <v>2</v>
      </c>
      <c r="B7" s="184" t="str">
        <f>IFERROR(VLOOKUP(C7,INPUT!$A$2:$E$99998,3,FALSE),"")</f>
        <v>Tán thép đen M10 đầu 14</v>
      </c>
      <c r="C7" s="185" t="s">
        <v>717</v>
      </c>
      <c r="D7" s="186" t="str">
        <f>IFERROR(VLOOKUP(C7,INPUT!$A$2:$D$99998,4,FALSE),"")</f>
        <v>Cái</v>
      </c>
      <c r="E7" s="185">
        <f>IFERROR(VLOOKUP(C7,INPUT!$A$2:$E$99998,5,FALSE),0)</f>
        <v>20</v>
      </c>
      <c r="F7" s="187" t="str">
        <f ca="1">IFERROR(VLOOKUP(C7,INPUT!$H$2:$N2410,7,FALSE),"")</f>
        <v/>
      </c>
      <c r="G7" s="188"/>
      <c r="H7" s="189"/>
      <c r="I7" s="189"/>
      <c r="J7" s="189"/>
      <c r="K7" s="189"/>
    </row>
    <row r="8" spans="1:11" ht="39" customHeight="1">
      <c r="A8" s="182">
        <v>3</v>
      </c>
      <c r="B8" s="184" t="str">
        <f>IFERROR(VLOOKUP(C8,INPUT!$A$2:$E$99998,3,FALSE),"")</f>
        <v>Tán inox 304 M13</v>
      </c>
      <c r="C8" s="185" t="s">
        <v>719</v>
      </c>
      <c r="D8" s="186" t="str">
        <f>IFERROR(VLOOKUP(C8,INPUT!$A$2:$D$99998,4,FALSE),"")</f>
        <v>Cái</v>
      </c>
      <c r="E8" s="185">
        <f>IFERROR(VLOOKUP(C8,INPUT!$A$2:$E$99998,5,FALSE),0)</f>
        <v>0</v>
      </c>
      <c r="F8" s="187" t="str">
        <f>IFERROR(VLOOKUP(C8,INPUT!$H$2:$N2410,7,FALSE),"")</f>
        <v/>
      </c>
      <c r="G8" s="188"/>
      <c r="H8" s="189"/>
      <c r="I8" s="189"/>
      <c r="J8" s="189"/>
      <c r="K8" s="189"/>
    </row>
    <row r="9" spans="1:11" ht="39" customHeight="1">
      <c r="A9" s="182">
        <v>4</v>
      </c>
      <c r="B9" s="184" t="str">
        <f>IFERROR(VLOOKUP(C9,INPUT!$A$2:$E$99998,3,FALSE),"")</f>
        <v>Tán sắt M13</v>
      </c>
      <c r="C9" s="185" t="s">
        <v>721</v>
      </c>
      <c r="D9" s="186" t="str">
        <f>IFERROR(VLOOKUP(C9,INPUT!$A$2:$D$99998,4,FALSE),"")</f>
        <v>Cái</v>
      </c>
      <c r="E9" s="185">
        <f>IFERROR(VLOOKUP(C9,INPUT!$A$2:$E$99998,5,FALSE),0)</f>
        <v>0</v>
      </c>
      <c r="F9" s="187" t="str">
        <f>IFERROR(VLOOKUP(C9,INPUT!$H$2:$N2410,7,FALSE),"")</f>
        <v/>
      </c>
      <c r="G9" s="188"/>
      <c r="H9" s="189"/>
      <c r="I9" s="189"/>
      <c r="J9" s="189"/>
      <c r="K9" s="189"/>
    </row>
    <row r="10" spans="1:11" ht="39" customHeight="1">
      <c r="A10" s="182">
        <v>5</v>
      </c>
      <c r="B10" s="184" t="str">
        <f>IFERROR(VLOOKUP(C10,INPUT!$A$2:$E$99998,3,FALSE),"")</f>
        <v>Tán thép đen M14</v>
      </c>
      <c r="C10" s="185" t="s">
        <v>723</v>
      </c>
      <c r="D10" s="186" t="str">
        <f>IFERROR(VLOOKUP(C10,INPUT!$A$2:$D$99998,4,FALSE),"")</f>
        <v>Cái</v>
      </c>
      <c r="E10" s="185">
        <f>IFERROR(VLOOKUP(C10,INPUT!$A$2:$E$99998,5,FALSE),0)</f>
        <v>0</v>
      </c>
      <c r="F10" s="187" t="str">
        <f>IFERROR(VLOOKUP(C10,INPUT!$H$2:$N2410,7,FALSE),"")</f>
        <v/>
      </c>
      <c r="G10" s="188"/>
      <c r="H10" s="189"/>
      <c r="I10" s="189"/>
      <c r="J10" s="189"/>
      <c r="K10" s="189"/>
    </row>
    <row r="11" spans="1:11" ht="39" customHeight="1">
      <c r="A11" s="182">
        <v>6</v>
      </c>
      <c r="B11" s="184" t="str">
        <f>IFERROR(VLOOKUP(C11,INPUT!$A$2:$E$99998,3,FALSE),"")</f>
        <v>Nối ren ngoài sắt kẽm 13mm</v>
      </c>
      <c r="C11" s="185" t="s">
        <v>725</v>
      </c>
      <c r="D11" s="186" t="str">
        <f>IFERROR(VLOOKUP(C11,INPUT!$A$2:$D$99998,4,FALSE),"")</f>
        <v>Con</v>
      </c>
      <c r="E11" s="185">
        <f>IFERROR(VLOOKUP(C11,INPUT!$A$2:$E$99998,5,FALSE),0)</f>
        <v>0</v>
      </c>
      <c r="F11" s="187" t="str">
        <f>IFERROR(VLOOKUP(C11,INPUT!$H$2:$N2410,7,FALSE),"")</f>
        <v/>
      </c>
      <c r="G11" s="188"/>
      <c r="H11" s="189"/>
      <c r="I11" s="189"/>
      <c r="J11" s="189"/>
      <c r="K11" s="189"/>
    </row>
    <row r="12" spans="1:11" ht="39" customHeight="1">
      <c r="A12" s="182">
        <v>7</v>
      </c>
      <c r="B12" s="184" t="str">
        <f>IFERROR(VLOOKUP(C12,INPUT!$A$2:$E$99998,3,FALSE),"")</f>
        <v>Nối ren ngoài sắt kẽm 21mm</v>
      </c>
      <c r="C12" s="185" t="s">
        <v>728</v>
      </c>
      <c r="D12" s="186" t="str">
        <f>IFERROR(VLOOKUP(C12,INPUT!$A$2:$D$99998,4,FALSE),"")</f>
        <v>Con</v>
      </c>
      <c r="E12" s="185">
        <f>IFERROR(VLOOKUP(C12,INPUT!$A$2:$E$99998,5,FALSE),0)</f>
        <v>0</v>
      </c>
      <c r="F12" s="187" t="str">
        <f>IFERROR(VLOOKUP(C12,INPUT!$H$2:$N2410,7,FALSE),"")</f>
        <v/>
      </c>
      <c r="G12" s="188"/>
      <c r="H12" s="189"/>
      <c r="I12" s="189"/>
      <c r="J12" s="189"/>
      <c r="K12" s="189"/>
    </row>
    <row r="13" spans="1:11" ht="39" customHeight="1">
      <c r="A13" s="182">
        <v>8</v>
      </c>
      <c r="B13" s="184" t="str">
        <f>IFERROR(VLOOKUP(C13,INPUT!$A$2:$E$99998,3,FALSE),"")</f>
        <v>Bulong Inox 304 M10x20</v>
      </c>
      <c r="C13" s="185" t="s">
        <v>296</v>
      </c>
      <c r="D13" s="186" t="str">
        <f>IFERROR(VLOOKUP(C13,INPUT!$A$2:$D$99998,4,FALSE),"")</f>
        <v>Cái</v>
      </c>
      <c r="E13" s="185">
        <f>IFERROR(VLOOKUP(C13,INPUT!$A$2:$E$99998,5,FALSE),0)</f>
        <v>69</v>
      </c>
      <c r="F13" s="187" t="str">
        <f ca="1">IFERROR(VLOOKUP(C13,INPUT!$H$2:$N2410,7,FALSE),"")</f>
        <v/>
      </c>
      <c r="G13" s="188"/>
      <c r="H13" s="189"/>
      <c r="I13" s="189"/>
      <c r="J13" s="189"/>
      <c r="K13" s="189"/>
    </row>
    <row r="14" spans="1:11" ht="39" customHeight="1">
      <c r="A14" s="182">
        <v>9</v>
      </c>
      <c r="B14" s="184" t="str">
        <f>IFERROR(VLOOKUP(C14,INPUT!$A$2:$E$99998,3,FALSE),"")</f>
        <v>Bulong Inox 304 M10x30</v>
      </c>
      <c r="C14" s="185" t="s">
        <v>341</v>
      </c>
      <c r="D14" s="186" t="str">
        <f>IFERROR(VLOOKUP(C14,INPUT!$A$2:$D$99998,4,FALSE),"")</f>
        <v>Cái</v>
      </c>
      <c r="E14" s="185">
        <f>IFERROR(VLOOKUP(C14,INPUT!$A$2:$E$99998,5,FALSE),0)</f>
        <v>147</v>
      </c>
      <c r="F14" s="187" t="str">
        <f ca="1">IFERROR(VLOOKUP(C14,INPUT!$H$2:$N2410,7,FALSE),"")</f>
        <v/>
      </c>
      <c r="G14" s="188"/>
      <c r="H14" s="189"/>
      <c r="I14" s="189"/>
      <c r="J14" s="189"/>
      <c r="K14" s="189"/>
    </row>
    <row r="15" spans="1:11" ht="39" customHeight="1">
      <c r="A15" s="182">
        <v>10</v>
      </c>
      <c r="B15" s="184" t="str">
        <f>IFERROR(VLOOKUP(C15,INPUT!$A$2:$E$99998,3,FALSE),"")</f>
        <v>Bulong Inox 304 M12x30</v>
      </c>
      <c r="C15" s="185" t="s">
        <v>301</v>
      </c>
      <c r="D15" s="186" t="str">
        <f>IFERROR(VLOOKUP(C15,INPUT!$A$2:$D$99998,4,FALSE),"")</f>
        <v>Cái</v>
      </c>
      <c r="E15" s="185">
        <f>IFERROR(VLOOKUP(C15,INPUT!$A$2:$E$99998,5,FALSE),0)</f>
        <v>189</v>
      </c>
      <c r="F15" s="187" t="str">
        <f ca="1">IFERROR(VLOOKUP(C15,INPUT!$H$2:$N2410,7,FALSE),"")</f>
        <v/>
      </c>
      <c r="G15" s="188"/>
      <c r="H15" s="189"/>
      <c r="I15" s="189"/>
      <c r="J15" s="189"/>
      <c r="K15" s="189"/>
    </row>
    <row r="16" spans="1:11" ht="39" customHeight="1">
      <c r="A16" s="182">
        <v>11</v>
      </c>
      <c r="B16" s="184" t="str">
        <f>IFERROR(VLOOKUP(C16,INPUT!$A$2:$E$99998,3,FALSE),"")</f>
        <v>Bulong Inox 304 M12x40</v>
      </c>
      <c r="C16" s="185" t="s">
        <v>304</v>
      </c>
      <c r="D16" s="186" t="str">
        <f>IFERROR(VLOOKUP(C16,INPUT!$A$2:$D$99998,4,FALSE),"")</f>
        <v>Cái</v>
      </c>
      <c r="E16" s="185">
        <f>IFERROR(VLOOKUP(C16,INPUT!$A$2:$E$99998,5,FALSE),0)</f>
        <v>63</v>
      </c>
      <c r="F16" s="187" t="str">
        <f ca="1">IFERROR(VLOOKUP(C16,INPUT!$H$2:$N2410,7,FALSE),"")</f>
        <v/>
      </c>
      <c r="G16" s="188"/>
      <c r="H16" s="189"/>
      <c r="I16" s="189"/>
      <c r="J16" s="189"/>
      <c r="K16" s="189"/>
    </row>
    <row r="17" spans="1:11" ht="39" customHeight="1">
      <c r="A17" s="182">
        <v>12</v>
      </c>
      <c r="B17" s="184" t="str">
        <f>IFERROR(VLOOKUP(C17,INPUT!$A$2:$E$99998,3,FALSE),"")</f>
        <v>Bulong inox 304 M18x60</v>
      </c>
      <c r="C17" s="185" t="s">
        <v>730</v>
      </c>
      <c r="D17" s="186" t="str">
        <f>IFERROR(VLOOKUP(C17,INPUT!$A$2:$D$99998,4,FALSE),"")</f>
        <v>Cái</v>
      </c>
      <c r="E17" s="185">
        <f>IFERROR(VLOOKUP(C17,INPUT!$A$2:$E$99998,5,FALSE),0)</f>
        <v>77</v>
      </c>
      <c r="F17" s="187" t="str">
        <f ca="1">IFERROR(VLOOKUP(C17,INPUT!$H$2:$N2410,7,FALSE),"")</f>
        <v/>
      </c>
      <c r="G17" s="188"/>
      <c r="H17" s="189"/>
      <c r="I17" s="189"/>
      <c r="J17" s="189"/>
      <c r="K17" s="189"/>
    </row>
    <row r="18" spans="1:11" ht="39" customHeight="1">
      <c r="A18" s="182">
        <v>13</v>
      </c>
      <c r="B18" s="184" t="str">
        <f>IFERROR(VLOOKUP(C18,INPUT!$A$2:$E$99998,3,FALSE),"")</f>
        <v>Dây rút nhựa Tiến Phát 4*150mm</v>
      </c>
      <c r="C18" s="185" t="s">
        <v>743</v>
      </c>
      <c r="D18" s="186" t="str">
        <f>IFERROR(VLOOKUP(C18,INPUT!$A$2:$D$99998,4,FALSE),"")</f>
        <v>bịch</v>
      </c>
      <c r="E18" s="185">
        <f>IFERROR(VLOOKUP(C18,INPUT!$A$2:$E$99998,5,FALSE),0)</f>
        <v>0</v>
      </c>
      <c r="F18" s="187" t="str">
        <f>IFERROR(VLOOKUP(C18,INPUT!$H$2:$N2410,7,FALSE),"")</f>
        <v/>
      </c>
      <c r="G18" s="188"/>
      <c r="H18" s="189"/>
      <c r="I18" s="189"/>
      <c r="J18" s="189"/>
      <c r="K18" s="189"/>
    </row>
    <row r="19" spans="1:11" ht="39" customHeight="1">
      <c r="A19" s="182">
        <v>14</v>
      </c>
      <c r="B19" s="184" t="str">
        <f>IFERROR(VLOOKUP(C19,INPUT!$A$2:$E$99998,3,FALSE),"")</f>
        <v>Dây rút nhựa Tiến Phát 5*250mm</v>
      </c>
      <c r="C19" s="185" t="s">
        <v>746</v>
      </c>
      <c r="D19" s="186" t="str">
        <f>IFERROR(VLOOKUP(C19,INPUT!$A$2:$D$99998,4,FALSE),"")</f>
        <v>bịch</v>
      </c>
      <c r="E19" s="185">
        <f>IFERROR(VLOOKUP(C19,INPUT!$A$2:$E$99998,5,FALSE),0)</f>
        <v>0</v>
      </c>
      <c r="F19" s="187" t="str">
        <f>IFERROR(VLOOKUP(C19,INPUT!$H$2:$N2410,7,FALSE),"")</f>
        <v/>
      </c>
      <c r="G19" s="188"/>
      <c r="H19" s="189"/>
      <c r="I19" s="189"/>
      <c r="J19" s="189"/>
      <c r="K19" s="189"/>
    </row>
    <row r="20" spans="1:11" ht="39" customHeight="1">
      <c r="A20" s="182">
        <v>15</v>
      </c>
      <c r="B20" s="184" t="str">
        <f>IFERROR(VLOOKUP(C20,INPUT!$A$2:$E$99998,3,FALSE),"")</f>
        <v>Keo Loctite 567 250ml</v>
      </c>
      <c r="C20" s="185" t="s">
        <v>748</v>
      </c>
      <c r="D20" s="186" t="str">
        <f>IFERROR(VLOOKUP(C20,INPUT!$A$2:$D$99998,4,FALSE),"")</f>
        <v>Chai</v>
      </c>
      <c r="E20" s="185">
        <f>IFERROR(VLOOKUP(C20,INPUT!$A$2:$E$99998,5,FALSE),0)</f>
        <v>7.5</v>
      </c>
      <c r="F20" s="187" t="str">
        <f>IFERROR(VLOOKUP(C20,INPUT!$H$2:$N2410,7,FALSE),"")</f>
        <v/>
      </c>
      <c r="G20" s="188"/>
      <c r="H20" s="189"/>
      <c r="I20" s="189"/>
      <c r="J20" s="189"/>
      <c r="K20" s="189"/>
    </row>
    <row r="21" spans="1:11" ht="39" customHeight="1">
      <c r="A21" s="182">
        <v>16</v>
      </c>
      <c r="B21" s="184" t="str">
        <f>IFERROR(VLOOKUP(C21,INPUT!$A$2:$E$99998,3,FALSE),"")</f>
        <v>Khí CO2 (CO2 Air)</v>
      </c>
      <c r="C21" s="185" t="s">
        <v>749</v>
      </c>
      <c r="D21" s="186" t="str">
        <f>IFERROR(VLOOKUP(C21,INPUT!$A$2:$D$99998,4,FALSE),"")</f>
        <v>Chai</v>
      </c>
      <c r="E21" s="185">
        <f>IFERROR(VLOOKUP(C21,INPUT!$A$2:$E$99998,5,FALSE),0)</f>
        <v>0</v>
      </c>
      <c r="F21" s="187" t="str">
        <f>IFERROR(VLOOKUP(C21,INPUT!$H$2:$N2410,7,FALSE),"")</f>
        <v/>
      </c>
      <c r="G21" s="188"/>
      <c r="H21" s="189"/>
      <c r="I21" s="189"/>
      <c r="J21" s="189"/>
      <c r="K21" s="189"/>
    </row>
    <row r="22" spans="1:11" ht="39" customHeight="1">
      <c r="A22" s="182">
        <v>17</v>
      </c>
      <c r="B22" s="184" t="str">
        <f>IFERROR(VLOOKUP(C22,INPUT!$A$2:$E$99998,3,FALSE),"")</f>
        <v>Khớp xoay thẳng 2 inch inox 304</v>
      </c>
      <c r="C22" s="185" t="s">
        <v>753</v>
      </c>
      <c r="D22" s="186" t="str">
        <f>IFERROR(VLOOKUP(C22,INPUT!$A$2:$D$99998,4,FALSE),"")</f>
        <v>Cái</v>
      </c>
      <c r="E22" s="185">
        <f>IFERROR(VLOOKUP(C22,INPUT!$A$2:$E$99998,5,FALSE),0)</f>
        <v>0</v>
      </c>
      <c r="F22" s="187" t="str">
        <f>IFERROR(VLOOKUP(C22,INPUT!$H$2:$N2410,7,FALSE),"")</f>
        <v/>
      </c>
      <c r="G22" s="188"/>
      <c r="H22" s="189"/>
      <c r="I22" s="189"/>
      <c r="J22" s="189"/>
      <c r="K22" s="189"/>
    </row>
    <row r="23" spans="1:11" ht="39" customHeight="1">
      <c r="A23" s="182">
        <v>18</v>
      </c>
      <c r="B23" s="184" t="str">
        <f>IFERROR(VLOOKUP(C23,INPUT!$A$2:$E$99998,3,FALSE),"")</f>
        <v>Chai test hàn màu trắng Developer số 4 Nabakem</v>
      </c>
      <c r="C23" s="185" t="s">
        <v>757</v>
      </c>
      <c r="D23" s="186" t="str">
        <f>IFERROR(VLOOKUP(C23,INPUT!$A$2:$D$99998,4,FALSE),"")</f>
        <v>Chai</v>
      </c>
      <c r="E23" s="185">
        <f>IFERROR(VLOOKUP(C23,INPUT!$A$2:$E$99998,5,FALSE),0)</f>
        <v>1</v>
      </c>
      <c r="F23" s="187" t="str">
        <f>IFERROR(VLOOKUP(C23,INPUT!$H$2:$N2410,7,FALSE),"")</f>
        <v/>
      </c>
      <c r="G23" s="188"/>
      <c r="H23" s="189"/>
      <c r="I23" s="189"/>
      <c r="J23" s="189"/>
      <c r="K23" s="189"/>
    </row>
    <row r="24" spans="1:11" ht="39" customHeight="1">
      <c r="A24" s="182">
        <v>19</v>
      </c>
      <c r="B24" s="184" t="str">
        <f>IFERROR(VLOOKUP(C24,INPUT!$A$2:$E$99998,3,FALSE),"")</f>
        <v>Nắp bịt Inox 304 DN50</v>
      </c>
      <c r="C24" s="185" t="s">
        <v>460</v>
      </c>
      <c r="D24" s="186" t="str">
        <f>IFERROR(VLOOKUP(C24,INPUT!$A$2:$D$99998,4,FALSE),"")</f>
        <v>Cái</v>
      </c>
      <c r="E24" s="185">
        <f>IFERROR(VLOOKUP(C24,INPUT!$A$2:$E$99998,5,FALSE),0)</f>
        <v>10</v>
      </c>
      <c r="F24" s="187" t="str">
        <f>IFERROR(VLOOKUP(C24,INPUT!$H$2:$N2410,7,FALSE),"")</f>
        <v/>
      </c>
      <c r="G24" s="188"/>
      <c r="H24" s="189"/>
      <c r="I24" s="189"/>
      <c r="J24" s="189"/>
      <c r="K24" s="189"/>
    </row>
    <row r="25" spans="1:11" ht="39" customHeight="1">
      <c r="A25" s="182">
        <v>20</v>
      </c>
      <c r="B25" s="184" t="str">
        <f>IFERROR(VLOOKUP(C25,INPUT!$A$2:$E$99998,3,FALSE),"")</f>
        <v>Nhôm hộp 50x50x5.0 Mờ, Xi Anode</v>
      </c>
      <c r="C25" s="185" t="s">
        <v>761</v>
      </c>
      <c r="D25" s="186" t="str">
        <f>IFERROR(VLOOKUP(C25,INPUT!$A$2:$D$99998,4,FALSE),"")</f>
        <v>mm</v>
      </c>
      <c r="E25" s="185">
        <f>IFERROR(VLOOKUP(C25,INPUT!$A$2:$E$99998,5,FALSE),0)</f>
        <v>0</v>
      </c>
      <c r="F25" s="187" t="str">
        <f>IFERROR(VLOOKUP(C25,INPUT!$H$2:$N2410,7,FALSE),"")</f>
        <v/>
      </c>
      <c r="G25" s="188"/>
      <c r="H25" s="189"/>
      <c r="I25" s="189"/>
      <c r="J25" s="189"/>
      <c r="K25" s="189"/>
    </row>
    <row r="26" spans="1:11" ht="39" customHeight="1">
      <c r="A26" s="182">
        <v>21</v>
      </c>
      <c r="B26" s="184" t="str">
        <f>IFERROR(VLOOKUP(C26,INPUT!$A$2:$E$99998,3,FALSE),"")</f>
        <v>Ống inox 304 60x4.0mm</v>
      </c>
      <c r="C26" s="185" t="s">
        <v>488</v>
      </c>
      <c r="D26" s="186" t="str">
        <f>IFERROR(VLOOKUP(C26,INPUT!$A$2:$D$99998,4,FALSE),"")</f>
        <v>mm</v>
      </c>
      <c r="E26" s="185">
        <f>IFERROR(VLOOKUP(C26,INPUT!$A$2:$E$99998,5,FALSE),0)</f>
        <v>5130</v>
      </c>
      <c r="F26" s="187" t="str">
        <f>IFERROR(VLOOKUP(C26,INPUT!$H$2:$N2410,7,FALSE),"")</f>
        <v/>
      </c>
      <c r="G26" s="188"/>
      <c r="H26" s="189"/>
      <c r="I26" s="189"/>
      <c r="J26" s="189"/>
      <c r="K26" s="189"/>
    </row>
    <row r="27" spans="1:11" ht="39" customHeight="1">
      <c r="A27" s="182">
        <v>22</v>
      </c>
      <c r="B27" s="184" t="str">
        <f>IFERROR(VLOOKUP(C27,INPUT!$A$2:$E$99998,3,FALSE),"")</f>
        <v>Que hàn Inox 308L 1.6x1000mm, hiệu MENAM</v>
      </c>
      <c r="C27" s="185" t="s">
        <v>763</v>
      </c>
      <c r="D27" s="186" t="str">
        <f>IFERROR(VLOOKUP(C27,INPUT!$A$2:$D$99998,4,FALSE),"")</f>
        <v>kg</v>
      </c>
      <c r="E27" s="185">
        <f>IFERROR(VLOOKUP(C27,INPUT!$A$2:$E$99998,5,FALSE),0)</f>
        <v>0</v>
      </c>
      <c r="F27" s="187">
        <f>IFERROR(VLOOKUP(C27,INPUT!$H$2:$N2410,7,FALSE),"")</f>
        <v>0</v>
      </c>
      <c r="G27" s="188"/>
      <c r="H27" s="189"/>
      <c r="I27" s="189"/>
      <c r="J27" s="189"/>
      <c r="K27" s="189"/>
    </row>
    <row r="28" spans="1:11" ht="39" customHeight="1">
      <c r="A28" s="182">
        <v>23</v>
      </c>
      <c r="B28" s="184" t="str">
        <f>IFERROR(VLOOKUP(C28,INPUT!$A$2:$E$99998,3,FALSE),"")</f>
        <v>Xích (Sên) tải HSB 428-132L Recto (XX Malaysia)</v>
      </c>
      <c r="C28" s="185" t="s">
        <v>767</v>
      </c>
      <c r="D28" s="186" t="str">
        <f>IFERROR(VLOOKUP(C28,INPUT!$A$2:$D$99998,4,FALSE),"")</f>
        <v>Cái</v>
      </c>
      <c r="E28" s="185">
        <f>IFERROR(VLOOKUP(C28,INPUT!$A$2:$E$99998,5,FALSE),0)</f>
        <v>2</v>
      </c>
      <c r="F28" s="187" t="str">
        <f>IFERROR(VLOOKUP(C28,INPUT!$H$2:$N2410,7,FALSE),"")</f>
        <v/>
      </c>
      <c r="G28" s="188"/>
      <c r="H28" s="189"/>
      <c r="I28" s="189"/>
      <c r="J28" s="189"/>
      <c r="K28" s="189"/>
    </row>
    <row r="29" spans="1:11" ht="39" customHeight="1">
      <c r="A29" s="182">
        <v>24</v>
      </c>
      <c r="B29" s="184" t="str">
        <f>IFERROR(VLOOKUP(C29,INPUT!$A$2:$E$99998,3,FALSE),"")</f>
        <v>Tán inox 304 M12</v>
      </c>
      <c r="C29" s="185" t="s">
        <v>454</v>
      </c>
      <c r="D29" s="186" t="str">
        <f>IFERROR(VLOOKUP(C29,INPUT!$A$2:$D$99998,4,FALSE),"")</f>
        <v>Cái</v>
      </c>
      <c r="E29" s="185">
        <f>IFERROR(VLOOKUP(C29,INPUT!$A$2:$E$99998,5,FALSE),0)</f>
        <v>972</v>
      </c>
      <c r="F29" s="187" t="str">
        <f ca="1">IFERROR(VLOOKUP(C29,INPUT!$H$2:$N2410,7,FALSE),"")</f>
        <v/>
      </c>
      <c r="G29" s="188"/>
      <c r="H29" s="189"/>
      <c r="I29" s="189"/>
      <c r="J29" s="189"/>
      <c r="K29" s="189"/>
    </row>
    <row r="30" spans="1:11" ht="39" customHeight="1">
      <c r="A30" s="182">
        <v>25</v>
      </c>
      <c r="B30" s="184" t="str">
        <f>IFERROR(VLOOKUP(C30,INPUT!$A$2:$E$99998,3,FALSE),"")</f>
        <v>Tán Inox 304 M18</v>
      </c>
      <c r="C30" s="185" t="s">
        <v>732</v>
      </c>
      <c r="D30" s="186" t="str">
        <f>IFERROR(VLOOKUP(C30,INPUT!$A$2:$D$99998,4,FALSE),"")</f>
        <v>Cái</v>
      </c>
      <c r="E30" s="185">
        <f>IFERROR(VLOOKUP(C30,INPUT!$A$2:$E$99998,5,FALSE),0)</f>
        <v>40</v>
      </c>
      <c r="F30" s="187" t="str">
        <f ca="1">IFERROR(VLOOKUP(C30,INPUT!$H$2:$N2410,7,FALSE),"")</f>
        <v/>
      </c>
      <c r="G30" s="188"/>
      <c r="H30" s="189"/>
      <c r="I30" s="189"/>
      <c r="J30" s="189"/>
      <c r="K30" s="189"/>
    </row>
    <row r="31" spans="1:11" ht="39" customHeight="1">
      <c r="A31" s="182">
        <v>26</v>
      </c>
      <c r="B31" s="184" t="str">
        <f>IFERROR(VLOOKUP(C31,INPUT!$A$2:$E$99998,3,FALSE),"")</f>
        <v>Tán thép đen M10 đầu 17</v>
      </c>
      <c r="C31" s="185" t="s">
        <v>734</v>
      </c>
      <c r="D31" s="186" t="str">
        <f>IFERROR(VLOOKUP(C31,INPUT!$A$2:$D$99998,4,FALSE),"")</f>
        <v>Con</v>
      </c>
      <c r="E31" s="185">
        <f>IFERROR(VLOOKUP(C31,INPUT!$A$2:$E$99998,5,FALSE),0)</f>
        <v>15</v>
      </c>
      <c r="F31" s="187" t="str">
        <f ca="1">IFERROR(VLOOKUP(C31,INPUT!$H$2:$N2410,7,FALSE),"")</f>
        <v/>
      </c>
      <c r="G31" s="188"/>
      <c r="H31" s="189"/>
      <c r="I31" s="189"/>
      <c r="J31" s="189"/>
      <c r="K31" s="189"/>
    </row>
    <row r="32" spans="1:11" ht="39" customHeight="1">
      <c r="A32" s="182">
        <v>27</v>
      </c>
      <c r="B32" s="184" t="str">
        <f>IFERROR(VLOOKUP(C32,INPUT!$A$2:$E$99998,3,FALSE),"")</f>
        <v>Thuốc tẩy mối hàn (Dung dịch tẩy inox 1lit/bình)</v>
      </c>
      <c r="C32" s="185" t="s">
        <v>777</v>
      </c>
      <c r="D32" s="186" t="str">
        <f>IFERROR(VLOOKUP(C32,INPUT!$A$2:$D$99998,4,FALSE),"")</f>
        <v>Bình</v>
      </c>
      <c r="E32" s="185">
        <f>IFERROR(VLOOKUP(C32,INPUT!$A$2:$E$99998,5,FALSE),0)</f>
        <v>4</v>
      </c>
      <c r="F32" s="187" t="str">
        <f>IFERROR(VLOOKUP(C32,INPUT!$H$2:$N2410,7,FALSE),"")</f>
        <v/>
      </c>
      <c r="G32" s="188"/>
      <c r="H32" s="189"/>
      <c r="I32" s="189"/>
      <c r="J32" s="189"/>
      <c r="K32" s="189"/>
    </row>
    <row r="33" spans="1:11" ht="39" customHeight="1">
      <c r="A33" s="182">
        <v>28</v>
      </c>
      <c r="B33" s="184" t="str">
        <f>IFERROR(VLOOKUP(C33,INPUT!$A$2:$E$99998,3,FALSE),"")</f>
        <v>Gối đỡ BẠC ĐẠN (Ball Bearing) UCP212 CUXB</v>
      </c>
      <c r="C33" s="185" t="s">
        <v>416</v>
      </c>
      <c r="D33" s="186" t="str">
        <f>IFERROR(VLOOKUP(C33,INPUT!$A$2:$D$99998,4,FALSE),"")</f>
        <v>Cái</v>
      </c>
      <c r="E33" s="185">
        <f>IFERROR(VLOOKUP(C33,INPUT!$A$2:$E$99998,5,FALSE),0)</f>
        <v>20</v>
      </c>
      <c r="F33" s="187" t="str">
        <f>IFERROR(VLOOKUP(C33,INPUT!$H$2:$N2410,7,FALSE),"")</f>
        <v/>
      </c>
      <c r="G33" s="188"/>
      <c r="H33" s="189"/>
      <c r="I33" s="189"/>
      <c r="J33" s="189"/>
      <c r="K33" s="189"/>
    </row>
    <row r="34" spans="1:11" ht="39" customHeight="1">
      <c r="A34" s="182">
        <v>29</v>
      </c>
      <c r="B34" s="184" t="str">
        <f>IFERROR(VLOOKUP(C34,INPUT!$A$2:$E$99998,3,FALSE),"")</f>
        <v>Bulong inox 304 M18x40</v>
      </c>
      <c r="C34" s="185" t="s">
        <v>736</v>
      </c>
      <c r="D34" s="186" t="str">
        <f>IFERROR(VLOOKUP(C34,INPUT!$A$2:$D$99998,4,FALSE),"")</f>
        <v>Cái</v>
      </c>
      <c r="E34" s="185">
        <f>IFERROR(VLOOKUP(C34,INPUT!$A$2:$E$99998,5,FALSE),0)</f>
        <v>1</v>
      </c>
      <c r="F34" s="187" t="str">
        <f ca="1">IFERROR(VLOOKUP(C34,INPUT!$H$2:$N2410,7,FALSE),"")</f>
        <v/>
      </c>
      <c r="G34" s="188"/>
      <c r="H34" s="189"/>
      <c r="I34" s="189"/>
      <c r="J34" s="189"/>
      <c r="K34" s="189"/>
    </row>
    <row r="35" spans="1:11" ht="39" customHeight="1">
      <c r="A35" s="182">
        <v>30</v>
      </c>
      <c r="B35" s="184" t="str">
        <f>IFERROR(VLOOKUP(C35,INPUT!$A$2:$E$99998,3,FALSE),"")</f>
        <v>Đá cắt Cn 100.1,5.16</v>
      </c>
      <c r="C35" s="185" t="s">
        <v>703</v>
      </c>
      <c r="D35" s="186" t="str">
        <f>IFERROR(VLOOKUP(C35,INPUT!$A$2:$D$99998,4,FALSE),"")</f>
        <v>Viên</v>
      </c>
      <c r="E35" s="185">
        <f>IFERROR(VLOOKUP(C35,INPUT!$A$2:$E$99998,5,FALSE),0)</f>
        <v>15</v>
      </c>
      <c r="F35" s="187" t="str">
        <f>IFERROR(VLOOKUP(C35,INPUT!$H$2:$N2410,7,FALSE),"")</f>
        <v/>
      </c>
      <c r="G35" s="188"/>
      <c r="H35" s="189"/>
      <c r="I35" s="189"/>
      <c r="J35" s="189"/>
      <c r="K35" s="189"/>
    </row>
    <row r="36" spans="1:11" ht="39" customHeight="1">
      <c r="A36" s="182">
        <v>31</v>
      </c>
      <c r="B36" s="184" t="str">
        <f>IFERROR(VLOOKUP(C36,INPUT!$A$2:$E$99998,3,FALSE),"")</f>
        <v>Đá mài HẢI DƯƠNG Bavia Cn 100.6.16</v>
      </c>
      <c r="C36" s="185" t="s">
        <v>787</v>
      </c>
      <c r="D36" s="186" t="str">
        <f>IFERROR(VLOOKUP(C36,INPUT!$A$2:$D$99998,4,FALSE),"")</f>
        <v>Viên</v>
      </c>
      <c r="E36" s="185">
        <f>IFERROR(VLOOKUP(C36,INPUT!$A$2:$E$99998,5,FALSE),0)</f>
        <v>20</v>
      </c>
      <c r="F36" s="187" t="str">
        <f>IFERROR(VLOOKUP(C36,INPUT!$H$2:$N2410,7,FALSE),"")</f>
        <v/>
      </c>
      <c r="G36" s="188"/>
      <c r="H36" s="189"/>
      <c r="I36" s="189"/>
      <c r="J36" s="189"/>
      <c r="K36" s="189"/>
    </row>
    <row r="37" spans="1:11" ht="39" customHeight="1">
      <c r="A37" s="182">
        <v>32</v>
      </c>
      <c r="B37" s="184" t="str">
        <f>IFERROR(VLOOKUP(C37,INPUT!$A$2:$E$99998,3,FALSE),"")</f>
        <v>Phụ kiện máy hàn mig: Đầu béc hàn mig 1.2mm x L45mm</v>
      </c>
      <c r="C37" s="185" t="s">
        <v>790</v>
      </c>
      <c r="D37" s="186" t="str">
        <f>IFERROR(VLOOKUP(C37,INPUT!$A$2:$D$99998,4,FALSE),"")</f>
        <v>Cái</v>
      </c>
      <c r="E37" s="185">
        <f>IFERROR(VLOOKUP(C37,INPUT!$A$2:$E$99998,5,FALSE),0)</f>
        <v>10</v>
      </c>
      <c r="F37" s="187" t="str">
        <f>IFERROR(VLOOKUP(C37,INPUT!$H$2:$N2410,7,FALSE),"")</f>
        <v/>
      </c>
      <c r="G37" s="188"/>
      <c r="H37" s="189"/>
      <c r="I37" s="189"/>
      <c r="J37" s="189"/>
      <c r="K37" s="189"/>
    </row>
    <row r="38" spans="1:11" ht="39" customHeight="1">
      <c r="A38" s="182">
        <v>33</v>
      </c>
      <c r="B38" s="184" t="str">
        <f>IFERROR(VLOOKUP(C38,INPUT!$A$2:$E$99998,3,FALSE),"")</f>
        <v>Đầu giữ kẹp kim hàn 10N32 Black Wolf</v>
      </c>
      <c r="C38" s="185" t="s">
        <v>794</v>
      </c>
      <c r="D38" s="186" t="str">
        <f>IFERROR(VLOOKUP(C38,INPUT!$A$2:$D$99998,4,FALSE),"")</f>
        <v>Cái</v>
      </c>
      <c r="E38" s="185">
        <f>IFERROR(VLOOKUP(C38,INPUT!$A$2:$E$99998,5,FALSE),0)</f>
        <v>9</v>
      </c>
      <c r="F38" s="187" t="str">
        <f>IFERROR(VLOOKUP(C38,INPUT!$H$2:$N2410,7,FALSE),"")</f>
        <v/>
      </c>
      <c r="G38" s="188"/>
      <c r="H38" s="189"/>
      <c r="I38" s="189"/>
      <c r="J38" s="189"/>
      <c r="K38" s="189"/>
    </row>
    <row r="39" spans="1:11" ht="39" customHeight="1">
      <c r="A39" s="182">
        <v>34</v>
      </c>
      <c r="B39" s="184" t="str">
        <f>IFERROR(VLOOKUP(C39,INPUT!$A$2:$E$99998,3,FALSE),"")</f>
        <v>Đầu giữ kẹp kim hàn 10N28 Black Wolf</v>
      </c>
      <c r="C39" s="185" t="s">
        <v>798</v>
      </c>
      <c r="D39" s="186" t="str">
        <f>IFERROR(VLOOKUP(C39,INPUT!$A$2:$D$99998,4,FALSE),"")</f>
        <v>Cái</v>
      </c>
      <c r="E39" s="185">
        <f>IFERROR(VLOOKUP(C39,INPUT!$A$2:$E$99998,5,FALSE),0)</f>
        <v>10</v>
      </c>
      <c r="F39" s="187" t="str">
        <f>IFERROR(VLOOKUP(C39,INPUT!$H$2:$N2410,7,FALSE),"")</f>
        <v/>
      </c>
      <c r="G39" s="188"/>
      <c r="H39" s="189"/>
      <c r="I39" s="189"/>
      <c r="J39" s="189"/>
      <c r="K39" s="189"/>
    </row>
    <row r="40" spans="1:11" ht="39" customHeight="1">
      <c r="A40" s="182">
        <v>35</v>
      </c>
      <c r="B40" s="184" t="str">
        <f>IFERROR(VLOOKUP(C40,INPUT!$A$2:$E$99998,3,FALSE),"")</f>
        <v>Dây hàn K-81T-1.2</v>
      </c>
      <c r="C40" s="185" t="s">
        <v>801</v>
      </c>
      <c r="D40" s="186" t="str">
        <f>IFERROR(VLOOKUP(C40,INPUT!$A$2:$D$99998,4,FALSE),"")</f>
        <v>kg</v>
      </c>
      <c r="E40" s="185">
        <f>IFERROR(VLOOKUP(C40,INPUT!$A$2:$E$99998,5,FALSE),0)</f>
        <v>15</v>
      </c>
      <c r="F40" s="187" t="str">
        <f>IFERROR(VLOOKUP(C40,INPUT!$H$2:$N2410,7,FALSE),"")</f>
        <v/>
      </c>
      <c r="G40" s="188"/>
      <c r="H40" s="189"/>
      <c r="I40" s="189"/>
      <c r="J40" s="189"/>
      <c r="K40" s="189"/>
    </row>
    <row r="41" spans="1:11" ht="39" customHeight="1">
      <c r="A41" s="182">
        <v>36</v>
      </c>
      <c r="B41" s="184" t="str">
        <f>IFERROR(VLOOKUP(C41,INPUT!$A$2:$E$99998,3,FALSE),"")</f>
        <v>Que hàn nhôm CHG-AL5356 Phi 2.4</v>
      </c>
      <c r="C41" s="185" t="s">
        <v>805</v>
      </c>
      <c r="D41" s="186" t="str">
        <f>IFERROR(VLOOKUP(C41,INPUT!$A$2:$D$99998,4,FALSE),"")</f>
        <v>Cái</v>
      </c>
      <c r="E41" s="185">
        <f>IFERROR(VLOOKUP(C41,INPUT!$A$2:$E$99998,5,FALSE),0)</f>
        <v>507</v>
      </c>
      <c r="F41" s="187">
        <f>IFERROR(VLOOKUP(C41,INPUT!$H$2:$N2410,7,FALSE),"")</f>
        <v>0</v>
      </c>
      <c r="G41" s="188"/>
      <c r="H41" s="189"/>
      <c r="I41" s="189"/>
      <c r="J41" s="189"/>
      <c r="K41" s="189"/>
    </row>
    <row r="42" spans="1:11" ht="39" customHeight="1">
      <c r="A42" s="182">
        <v>37</v>
      </c>
      <c r="B42" s="184" t="str">
        <f>IFERROR(VLOOKUP(C42,INPUT!$A$2:$E$99998,3,FALSE),"")</f>
        <v>Điện cực hàn vonfram WP20 2.4mm</v>
      </c>
      <c r="C42" s="185" t="s">
        <v>807</v>
      </c>
      <c r="D42" s="186" t="str">
        <f>IFERROR(VLOOKUP(C42,INPUT!$A$2:$D$99998,4,FALSE),"")</f>
        <v>Cái</v>
      </c>
      <c r="E42" s="185">
        <f>IFERROR(VLOOKUP(C42,INPUT!$A$2:$E$99998,5,FALSE),0)</f>
        <v>30</v>
      </c>
      <c r="F42" s="187" t="str">
        <f>IFERROR(VLOOKUP(C42,INPUT!$H$2:$N2410,7,FALSE),"")</f>
        <v/>
      </c>
      <c r="G42" s="188"/>
      <c r="H42" s="189"/>
      <c r="I42" s="189"/>
      <c r="J42" s="189"/>
      <c r="K42" s="189"/>
    </row>
    <row r="43" spans="1:11" ht="39" customHeight="1">
      <c r="A43" s="182">
        <v>38</v>
      </c>
      <c r="B43" s="184" t="str">
        <f>IFERROR(VLOOKUP(C43,INPUT!$A$2:$E$99998,3,FALSE),"")</f>
        <v>Điện cực hàn vonfram WP20 3.2mm</v>
      </c>
      <c r="C43" s="185" t="s">
        <v>809</v>
      </c>
      <c r="D43" s="186" t="str">
        <f>IFERROR(VLOOKUP(C43,INPUT!$A$2:$D$99998,4,FALSE),"")</f>
        <v>Cái</v>
      </c>
      <c r="E43" s="185">
        <f>IFERROR(VLOOKUP(C43,INPUT!$A$2:$E$99998,5,FALSE),0)</f>
        <v>9</v>
      </c>
      <c r="F43" s="187" t="str">
        <f>IFERROR(VLOOKUP(C43,INPUT!$H$2:$N2410,7,FALSE),"")</f>
        <v/>
      </c>
      <c r="G43" s="188"/>
      <c r="H43" s="189"/>
      <c r="I43" s="189"/>
      <c r="J43" s="189"/>
      <c r="K43" s="189"/>
    </row>
    <row r="44" spans="1:11" ht="39" customHeight="1">
      <c r="A44" s="182">
        <v>39</v>
      </c>
      <c r="B44" s="184" t="str">
        <f>IFERROR(VLOOKUP(C44,INPUT!$A$2:$E$99998,3,FALSE),"")</f>
        <v>Điện cực hàn vonfram WT20 2.4mm (welding electrode)</v>
      </c>
      <c r="C44" s="185" t="s">
        <v>813</v>
      </c>
      <c r="D44" s="186" t="str">
        <f>IFERROR(VLOOKUP(C44,INPUT!$A$2:$D$99998,4,FALSE),"")</f>
        <v>Cái</v>
      </c>
      <c r="E44" s="185">
        <f>IFERROR(VLOOKUP(C44,INPUT!$A$2:$E$99998,5,FALSE),0)</f>
        <v>0</v>
      </c>
      <c r="F44" s="187" t="str">
        <f>IFERROR(VLOOKUP(C44,INPUT!$H$2:$N2410,7,FALSE),"")</f>
        <v/>
      </c>
      <c r="G44" s="188"/>
      <c r="H44" s="189"/>
      <c r="I44" s="189"/>
      <c r="J44" s="189"/>
      <c r="K44" s="189"/>
    </row>
    <row r="45" spans="1:11" ht="39" customHeight="1">
      <c r="A45" s="182">
        <v>40</v>
      </c>
      <c r="B45" s="184" t="str">
        <f>IFERROR(VLOOKUP(C45,INPUT!$A$2:$E$99998,3,FALSE),"")</f>
        <v>Kẹp kim hàn 10N24 Black Wolf</v>
      </c>
      <c r="C45" s="185" t="s">
        <v>817</v>
      </c>
      <c r="D45" s="186" t="str">
        <f>IFERROR(VLOOKUP(C45,INPUT!$A$2:$D$99998,4,FALSE),"")</f>
        <v>Cái</v>
      </c>
      <c r="E45" s="185">
        <f>IFERROR(VLOOKUP(C45,INPUT!$A$2:$E$99998,5,FALSE),0)</f>
        <v>8</v>
      </c>
      <c r="F45" s="187" t="str">
        <f>IFERROR(VLOOKUP(C45,INPUT!$H$2:$N2410,7,FALSE),"")</f>
        <v/>
      </c>
      <c r="G45" s="188"/>
      <c r="H45" s="189"/>
      <c r="I45" s="189"/>
      <c r="J45" s="189"/>
      <c r="K45" s="189"/>
    </row>
    <row r="46" spans="1:11" ht="39" customHeight="1">
      <c r="A46" s="182">
        <v>41</v>
      </c>
      <c r="B46" s="184" t="str">
        <f>IFERROR(VLOOKUP(C46,INPUT!$A$2:$E$99998,3,FALSE),"")</f>
        <v>Kẹp kim hàn 3.2mm Black wolf</v>
      </c>
      <c r="C46" s="185" t="s">
        <v>819</v>
      </c>
      <c r="D46" s="186" t="str">
        <f>IFERROR(VLOOKUP(C46,INPUT!$A$2:$D$99998,4,FALSE),"")</f>
        <v>Cái</v>
      </c>
      <c r="E46" s="185">
        <f>IFERROR(VLOOKUP(C46,INPUT!$A$2:$E$99998,5,FALSE),0)</f>
        <v>10</v>
      </c>
      <c r="F46" s="187" t="str">
        <f>IFERROR(VLOOKUP(C46,INPUT!$H$2:$N2410,7,FALSE),"")</f>
        <v/>
      </c>
      <c r="G46" s="188"/>
      <c r="H46" s="189"/>
      <c r="I46" s="189"/>
      <c r="J46" s="189"/>
      <c r="K46" s="189"/>
    </row>
    <row r="47" spans="1:11" ht="39" customHeight="1">
      <c r="A47" s="182">
        <v>42</v>
      </c>
      <c r="B47" s="184" t="str">
        <f>IFERROR(VLOOKUP(C47,INPUT!$A$2:$E$99998,3,FALSE),"")</f>
        <v>Long đền inox 304 18mm</v>
      </c>
      <c r="C47" s="185" t="s">
        <v>821</v>
      </c>
      <c r="D47" s="186" t="str">
        <f>IFERROR(VLOOKUP(C47,INPUT!$A$2:$D$99998,4,FALSE),"")</f>
        <v>Cái</v>
      </c>
      <c r="E47" s="185">
        <f>IFERROR(VLOOKUP(C47,INPUT!$A$2:$E$99998,5,FALSE),0)</f>
        <v>0</v>
      </c>
      <c r="F47" s="187" t="str">
        <f>IFERROR(VLOOKUP(C47,INPUT!$H$2:$N2410,7,FALSE),"")</f>
        <v/>
      </c>
      <c r="G47" s="188"/>
      <c r="H47" s="189"/>
      <c r="I47" s="189"/>
      <c r="J47" s="189"/>
      <c r="K47" s="189"/>
    </row>
    <row r="48" spans="1:11" ht="39" customHeight="1">
      <c r="A48" s="182">
        <v>43</v>
      </c>
      <c r="B48" s="184" t="str">
        <f>IFERROR(VLOOKUP(C48,INPUT!$A$2:$E$99998,3,FALSE),"")</f>
        <v>Măng xông Inox 304 60mm DN50 SCH10</v>
      </c>
      <c r="C48" s="185" t="s">
        <v>451</v>
      </c>
      <c r="D48" s="186" t="str">
        <f>IFERROR(VLOOKUP(C48,INPUT!$A$2:$D$99998,4,FALSE),"")</f>
        <v>Cái</v>
      </c>
      <c r="E48" s="185">
        <f>IFERROR(VLOOKUP(C48,INPUT!$A$2:$E$99998,5,FALSE),0)</f>
        <v>1.5</v>
      </c>
      <c r="F48" s="187" t="str">
        <f>IFERROR(VLOOKUP(C48,INPUT!$H$2:$N2410,7,FALSE),"")</f>
        <v/>
      </c>
      <c r="G48" s="188"/>
      <c r="H48" s="189"/>
      <c r="I48" s="189"/>
      <c r="J48" s="189"/>
      <c r="K48" s="189"/>
    </row>
    <row r="49" spans="1:11" ht="39" customHeight="1">
      <c r="A49" s="182">
        <v>44</v>
      </c>
      <c r="B49" s="184" t="str">
        <f>IFERROR(VLOOKUP(C49,INPUT!$A$2:$E$99998,3,FALSE),"")</f>
        <v>Chai test hàn màu đỏ Penetrant số 2 Nabakem</v>
      </c>
      <c r="C49" s="185" t="s">
        <v>826</v>
      </c>
      <c r="D49" s="186" t="str">
        <f>IFERROR(VLOOKUP(C49,INPUT!$A$2:$D$99998,4,FALSE),"")</f>
        <v>Chai</v>
      </c>
      <c r="E49" s="185">
        <f>IFERROR(VLOOKUP(C49,INPUT!$A$2:$E$99998,5,FALSE),0)</f>
        <v>1</v>
      </c>
      <c r="F49" s="187" t="str">
        <f>IFERROR(VLOOKUP(C49,INPUT!$H$2:$N2410,7,FALSE),"")</f>
        <v/>
      </c>
      <c r="G49" s="188"/>
      <c r="H49" s="189"/>
      <c r="I49" s="189"/>
      <c r="J49" s="189"/>
      <c r="K49" s="189"/>
    </row>
    <row r="50" spans="1:11" ht="39" customHeight="1">
      <c r="A50" s="182">
        <v>45</v>
      </c>
      <c r="B50" s="184" t="str">
        <f>IFERROR(VLOOKUP(C50,INPUT!$A$2:$E$99998,3,FALSE),"")</f>
        <v>Dung dịch làm sạch bề mặt kim loại Mega-Check Treatment, 450ml/bình (Chai test hàn màu xanh Cleaner số 1-3 Nabakem)</v>
      </c>
      <c r="C50" s="185" t="s">
        <v>830</v>
      </c>
      <c r="D50" s="186" t="str">
        <f>IFERROR(VLOOKUP(C50,INPUT!$A$2:$D$99998,4,FALSE),"")</f>
        <v>Bình</v>
      </c>
      <c r="E50" s="185">
        <f>IFERROR(VLOOKUP(C50,INPUT!$A$2:$E$99998,5,FALSE),0)</f>
        <v>19</v>
      </c>
      <c r="F50" s="187" t="str">
        <f>IFERROR(VLOOKUP(C50,INPUT!$H$2:$N2410,7,FALSE),"")</f>
        <v/>
      </c>
      <c r="G50" s="188"/>
      <c r="H50" s="189"/>
      <c r="I50" s="189"/>
      <c r="J50" s="189"/>
      <c r="K50" s="189"/>
    </row>
    <row r="51" spans="1:11" ht="39" customHeight="1">
      <c r="A51" s="182">
        <v>46</v>
      </c>
      <c r="B51" s="184" t="str">
        <f>IFERROR(VLOOKUP(C51,INPUT!$A$2:$E$99998,3,FALSE),"")</f>
        <v>Que hàn sắt T-50G-2.4x1000, hiệu KISWEL</v>
      </c>
      <c r="C51" s="185" t="s">
        <v>833</v>
      </c>
      <c r="D51" s="186" t="str">
        <f>IFERROR(VLOOKUP(C51,INPUT!$A$2:$D$99998,4,FALSE),"")</f>
        <v>que</v>
      </c>
      <c r="E51" s="185">
        <f>IFERROR(VLOOKUP(C51,INPUT!$A$2:$E$99998,5,FALSE),0)</f>
        <v>91</v>
      </c>
      <c r="F51" s="187">
        <f>IFERROR(VLOOKUP(C51,INPUT!$H$2:$N2410,7,FALSE),"")</f>
        <v>0</v>
      </c>
      <c r="G51" s="188"/>
      <c r="H51" s="189"/>
      <c r="I51" s="189"/>
      <c r="J51" s="189"/>
      <c r="K51" s="189"/>
    </row>
    <row r="52" spans="1:11" ht="39" customHeight="1">
      <c r="A52" s="182">
        <v>47</v>
      </c>
      <c r="B52" s="184" t="str">
        <f>IFERROR(VLOOKUP(C52,INPUT!$A$2:$E$99998,3,FALSE),"")</f>
        <v>Tán Lông Đền inox 304 M10</v>
      </c>
      <c r="C52" s="185" t="s">
        <v>508</v>
      </c>
      <c r="D52" s="186" t="str">
        <f>IFERROR(VLOOKUP(C52,INPUT!$A$2:$D$99998,4,FALSE),"")</f>
        <v>Cái</v>
      </c>
      <c r="E52" s="185">
        <f>IFERROR(VLOOKUP(C52,INPUT!$A$2:$E$99998,5,FALSE),0)</f>
        <v>121</v>
      </c>
      <c r="F52" s="187" t="str">
        <f ca="1">IFERROR(VLOOKUP(C52,INPUT!$H$2:$N2410,7,FALSE),"")</f>
        <v/>
      </c>
      <c r="G52" s="188"/>
      <c r="H52" s="189"/>
      <c r="I52" s="189"/>
      <c r="J52" s="189"/>
      <c r="K52" s="189"/>
    </row>
    <row r="53" spans="1:11" ht="39" customHeight="1">
      <c r="A53" s="182">
        <v>48</v>
      </c>
      <c r="B53" s="184" t="str">
        <f>IFERROR(VLOOKUP(C53,INPUT!$A$2:$E$99998,3,FALSE),"")</f>
        <v>Que hàn Inox ER308L loại 2.4mm, hiệu MENAM</v>
      </c>
      <c r="C53" s="185" t="s">
        <v>838</v>
      </c>
      <c r="D53" s="186" t="str">
        <f>IFERROR(VLOOKUP(C53,INPUT!$A$2:$D$99998,4,FALSE),"")</f>
        <v>que</v>
      </c>
      <c r="E53" s="185">
        <f>IFERROR(VLOOKUP(C53,INPUT!$A$2:$E$99998,5,FALSE),0)</f>
        <v>92</v>
      </c>
      <c r="F53" s="187">
        <f>IFERROR(VLOOKUP(C53,INPUT!$H$2:$N2410,7,FALSE),"")</f>
        <v>0</v>
      </c>
      <c r="G53" s="188"/>
      <c r="H53" s="189"/>
      <c r="I53" s="189"/>
      <c r="J53" s="189"/>
      <c r="K53" s="189"/>
    </row>
    <row r="54" spans="1:11" ht="39" customHeight="1">
      <c r="A54" s="182">
        <v>49</v>
      </c>
      <c r="B54" s="184" t="str">
        <f>IFERROR(VLOOKUP(C54,INPUT!$A$2:$E$99998,3,FALSE),"")</f>
        <v>Bánh xe Nilon 75x105mm</v>
      </c>
      <c r="C54" s="185" t="s">
        <v>839</v>
      </c>
      <c r="D54" s="186" t="str">
        <f>IFERROR(VLOOKUP(C54,INPUT!$A$2:$D$99998,4,FALSE),"")</f>
        <v>Cái</v>
      </c>
      <c r="E54" s="185">
        <f>IFERROR(VLOOKUP(C54,INPUT!$A$2:$E$99998,5,FALSE),0)</f>
        <v>0</v>
      </c>
      <c r="F54" s="187" t="str">
        <f>IFERROR(VLOOKUP(C54,INPUT!$H$2:$N2410,7,FALSE),"")</f>
        <v/>
      </c>
      <c r="G54" s="188"/>
      <c r="H54" s="189"/>
      <c r="I54" s="189"/>
      <c r="J54" s="189"/>
      <c r="K54" s="189"/>
    </row>
    <row r="55" spans="1:11" ht="39" customHeight="1">
      <c r="A55" s="182">
        <v>50</v>
      </c>
      <c r="B55" s="184" t="str">
        <f>IFERROR(VLOOKUP(C55,INPUT!$A$2:$E$99998,3,FALSE),"")</f>
        <v>Bát (Pát) ke góc dày 1 mm (Corner bracket, thick 1 mm)</v>
      </c>
      <c r="C55" s="185" t="s">
        <v>841</v>
      </c>
      <c r="D55" s="186" t="str">
        <f>IFERROR(VLOOKUP(C55,INPUT!$A$2:$D$99998,4,FALSE),"")</f>
        <v>Cái</v>
      </c>
      <c r="E55" s="185">
        <f>IFERROR(VLOOKUP(C55,INPUT!$A$2:$E$99998,5,FALSE),0)</f>
        <v>0</v>
      </c>
      <c r="F55" s="187" t="str">
        <f>IFERROR(VLOOKUP(C55,INPUT!$H$2:$N2410,7,FALSE),"")</f>
        <v/>
      </c>
      <c r="G55" s="188"/>
      <c r="H55" s="189"/>
      <c r="I55" s="189"/>
      <c r="J55" s="189"/>
      <c r="K55" s="189"/>
    </row>
    <row r="56" spans="1:11" ht="39" customHeight="1">
      <c r="A56" s="182">
        <v>51</v>
      </c>
      <c r="B56" s="184" t="str">
        <f>IFERROR(VLOOKUP(C56,INPUT!$A$2:$E$99998,3,FALSE),"")</f>
        <v>Cao su non</v>
      </c>
      <c r="C56" s="185" t="s">
        <v>843</v>
      </c>
      <c r="D56" s="186" t="str">
        <f>IFERROR(VLOOKUP(C56,INPUT!$A$2:$D$99998,4,FALSE),"")</f>
        <v>Cuộn</v>
      </c>
      <c r="E56" s="185">
        <f>IFERROR(VLOOKUP(C56,INPUT!$A$2:$E$99998,5,FALSE),0)</f>
        <v>8</v>
      </c>
      <c r="F56" s="187" t="str">
        <f>IFERROR(VLOOKUP(C56,INPUT!$H$2:$N2410,7,FALSE),"")</f>
        <v/>
      </c>
      <c r="G56" s="188"/>
      <c r="H56" s="189"/>
      <c r="I56" s="189"/>
      <c r="J56" s="189"/>
      <c r="K56" s="189"/>
    </row>
    <row r="57" spans="1:11" ht="39" customHeight="1">
      <c r="A57" s="182">
        <v>52</v>
      </c>
      <c r="B57" s="184" t="str">
        <f>IFERROR(VLOOKUP(C57,INPUT!$A$2:$E$99998,3,FALSE),"")</f>
        <v>Bulong Inox 304 M10x40</v>
      </c>
      <c r="C57" s="185" t="s">
        <v>738</v>
      </c>
      <c r="D57" s="186" t="str">
        <f>IFERROR(VLOOKUP(C57,INPUT!$A$2:$D$99998,4,FALSE),"")</f>
        <v>Cái</v>
      </c>
      <c r="E57" s="185">
        <f>IFERROR(VLOOKUP(C57,INPUT!$A$2:$E$99998,5,FALSE),0)</f>
        <v>60</v>
      </c>
      <c r="F57" s="187" t="str">
        <f ca="1">IFERROR(VLOOKUP(C57,INPUT!$H$2:$N2410,7,FALSE),"")</f>
        <v/>
      </c>
      <c r="G57" s="188"/>
      <c r="H57" s="189"/>
      <c r="I57" s="189"/>
      <c r="J57" s="189"/>
      <c r="K57" s="189"/>
    </row>
    <row r="58" spans="1:11" ht="39" customHeight="1">
      <c r="A58" s="182">
        <v>53</v>
      </c>
      <c r="B58" s="184" t="str">
        <f>IFERROR(VLOOKUP(C58,INPUT!$A$2:$E$99998,3,FALSE),"")</f>
        <v>Bulong inox 304 M18x100</v>
      </c>
      <c r="C58" s="185" t="s">
        <v>741</v>
      </c>
      <c r="D58" s="186" t="str">
        <f>IFERROR(VLOOKUP(C58,INPUT!$A$2:$D$99998,4,FALSE),"")</f>
        <v>Cái</v>
      </c>
      <c r="E58" s="185">
        <f>IFERROR(VLOOKUP(C58,INPUT!$A$2:$E$99998,5,FALSE),0)</f>
        <v>14</v>
      </c>
      <c r="F58" s="187" t="str">
        <f ca="1">IFERROR(VLOOKUP(C58,INPUT!$H$2:$N2410,7,FALSE),"")</f>
        <v/>
      </c>
      <c r="G58" s="188"/>
      <c r="H58" s="189"/>
      <c r="I58" s="189"/>
      <c r="J58" s="189"/>
      <c r="K58" s="189"/>
    </row>
    <row r="59" spans="1:11" ht="39" customHeight="1">
      <c r="A59" s="182">
        <v>54</v>
      </c>
      <c r="B59" s="184" t="str">
        <f>IFERROR(VLOOKUP(C59,INPUT!$A$2:$E$99998,3,FALSE),"")</f>
        <v>Bulong, Tán long đền Inox 304 12mm</v>
      </c>
      <c r="C59" s="185" t="s">
        <v>852</v>
      </c>
      <c r="D59" s="186" t="str">
        <f>IFERROR(VLOOKUP(C59,INPUT!$A$2:$D$99998,4,FALSE),"")</f>
        <v>Cái</v>
      </c>
      <c r="E59" s="185">
        <f>IFERROR(VLOOKUP(C59,INPUT!$A$2:$E$99998,5,FALSE),0)</f>
        <v>0</v>
      </c>
      <c r="F59" s="187" t="str">
        <f>IFERROR(VLOOKUP(C59,INPUT!$H$2:$N2410,7,FALSE),"")</f>
        <v/>
      </c>
      <c r="G59" s="188"/>
      <c r="H59" s="189"/>
      <c r="I59" s="189"/>
      <c r="J59" s="189"/>
      <c r="K59" s="189"/>
    </row>
    <row r="60" spans="1:11" ht="39" customHeight="1">
      <c r="A60" s="182">
        <v>55</v>
      </c>
      <c r="B60" s="184" t="str">
        <f>IFERROR(VLOOKUP(C60,INPUT!$A$2:$E$99998,3,FALSE),"")</f>
        <v>Bulong thép đen M16x150</v>
      </c>
      <c r="C60" s="185" t="s">
        <v>854</v>
      </c>
      <c r="D60" s="186" t="str">
        <f>IFERROR(VLOOKUP(C60,INPUT!$A$2:$D$99998,4,FALSE),"")</f>
        <v>Cái</v>
      </c>
      <c r="E60" s="185">
        <f>IFERROR(VLOOKUP(C60,INPUT!$A$2:$E$99998,5,FALSE),0)</f>
        <v>0</v>
      </c>
      <c r="F60" s="187" t="str">
        <f>IFERROR(VLOOKUP(C60,INPUT!$H$2:$N2410,7,FALSE),"")</f>
        <v/>
      </c>
      <c r="G60" s="188"/>
      <c r="H60" s="189"/>
      <c r="I60" s="189"/>
      <c r="J60" s="189"/>
      <c r="K60" s="189"/>
    </row>
    <row r="61" spans="1:11" ht="39" customHeight="1">
      <c r="A61" s="182">
        <v>56</v>
      </c>
      <c r="B61" s="184" t="str">
        <f>IFERROR(VLOOKUP(C61,INPUT!$A$2:$E$99998,3,FALSE),"")</f>
        <v>Bulong thép đen M16x70</v>
      </c>
      <c r="C61" s="185" t="s">
        <v>858</v>
      </c>
      <c r="D61" s="186" t="str">
        <f>IFERROR(VLOOKUP(C61,INPUT!$A$2:$D$99998,4,FALSE),"")</f>
        <v>Cái</v>
      </c>
      <c r="E61" s="185">
        <f>IFERROR(VLOOKUP(C61,INPUT!$A$2:$E$99998,5,FALSE),0)</f>
        <v>0</v>
      </c>
      <c r="F61" s="187" t="str">
        <f>IFERROR(VLOOKUP(C61,INPUT!$H$2:$N2410,7,FALSE),"")</f>
        <v/>
      </c>
      <c r="G61" s="188"/>
      <c r="H61" s="189"/>
      <c r="I61" s="189"/>
      <c r="J61" s="189"/>
      <c r="K61" s="189"/>
    </row>
    <row r="62" spans="1:11" ht="39" customHeight="1">
      <c r="A62" s="182">
        <v>57</v>
      </c>
      <c r="B62" s="184" t="str">
        <f>IFERROR(VLOOKUP(C62,INPUT!$A$2:$E$99998,3,FALSE),"")</f>
        <v>Bulong thép đen M8x60</v>
      </c>
      <c r="C62" s="185" t="s">
        <v>862</v>
      </c>
      <c r="D62" s="186" t="str">
        <f>IFERROR(VLOOKUP(C62,INPUT!$A$2:$D$99998,4,FALSE),"")</f>
        <v>Cái</v>
      </c>
      <c r="E62" s="185">
        <f>IFERROR(VLOOKUP(C62,INPUT!$A$2:$E$99998,5,FALSE),0)</f>
        <v>0</v>
      </c>
      <c r="F62" s="187" t="str">
        <f>IFERROR(VLOOKUP(C62,INPUT!$H$2:$N2410,7,FALSE),"")</f>
        <v/>
      </c>
      <c r="G62" s="188"/>
      <c r="H62" s="189"/>
      <c r="I62" s="189"/>
      <c r="J62" s="189"/>
      <c r="K62" s="189"/>
    </row>
    <row r="63" spans="1:11" ht="39" customHeight="1">
      <c r="A63" s="182">
        <v>58</v>
      </c>
      <c r="B63" s="184" t="str">
        <f>IFERROR(VLOOKUP(C63,INPUT!$A$2:$E$99998,3,FALSE),"")</f>
        <v>Co hàn 45° inox 304 DN50 SCH10</v>
      </c>
      <c r="C63" s="185" t="s">
        <v>864</v>
      </c>
      <c r="D63" s="186" t="str">
        <f>IFERROR(VLOOKUP(C63,INPUT!$A$2:$D$99998,4,FALSE),"")</f>
        <v>Cái</v>
      </c>
      <c r="E63" s="185">
        <f>IFERROR(VLOOKUP(C63,INPUT!$A$2:$E$99998,5,FALSE),0)</f>
        <v>5</v>
      </c>
      <c r="F63" s="187" t="str">
        <f>IFERROR(VLOOKUP(C63,INPUT!$H$2:$N2410,7,FALSE),"")</f>
        <v/>
      </c>
      <c r="G63" s="188"/>
      <c r="H63" s="189"/>
      <c r="I63" s="189"/>
      <c r="J63" s="189"/>
      <c r="K63" s="189"/>
    </row>
    <row r="64" spans="1:11" ht="39" customHeight="1">
      <c r="A64" s="182">
        <v>59</v>
      </c>
      <c r="B64" s="184" t="str">
        <f>IFERROR(VLOOKUP(C64,INPUT!$A$2:$E$99998,3,FALSE),"")</f>
        <v>Co Hàn 90 Inox 304 DN50 SCH10</v>
      </c>
      <c r="C64" s="185" t="s">
        <v>408</v>
      </c>
      <c r="D64" s="186" t="str">
        <f>IFERROR(VLOOKUP(C64,INPUT!$A$2:$D$99998,4,FALSE),"")</f>
        <v>Cái</v>
      </c>
      <c r="E64" s="185">
        <f>IFERROR(VLOOKUP(C64,INPUT!$A$2:$E$99998,5,FALSE),0)</f>
        <v>9</v>
      </c>
      <c r="F64" s="187" t="str">
        <f>IFERROR(VLOOKUP(C64,INPUT!$H$2:$N2410,7,FALSE),"")</f>
        <v/>
      </c>
      <c r="G64" s="188"/>
      <c r="H64" s="189"/>
      <c r="I64" s="189"/>
      <c r="J64" s="189"/>
      <c r="K64" s="189"/>
    </row>
    <row r="65" spans="1:11" ht="39" customHeight="1">
      <c r="A65" s="182">
        <v>60</v>
      </c>
      <c r="B65" s="184" t="str">
        <f>IFERROR(VLOOKUP(C65,INPUT!$A$2:$E$99998,3,FALSE),"")</f>
        <v>Khí Argon (Argon Air)</v>
      </c>
      <c r="C65" s="185" t="s">
        <v>870</v>
      </c>
      <c r="D65" s="186" t="str">
        <f>IFERROR(VLOOKUP(C65,INPUT!$A$2:$D$99998,4,FALSE),"")</f>
        <v>Chai</v>
      </c>
      <c r="E65" s="185">
        <f>IFERROR(VLOOKUP(C65,INPUT!$A$2:$E$99998,5,FALSE),0)</f>
        <v>0</v>
      </c>
      <c r="F65" s="187" t="str">
        <f>IFERROR(VLOOKUP(C65,INPUT!$H$2:$N2410,7,FALSE),"")</f>
        <v/>
      </c>
      <c r="G65" s="188"/>
      <c r="H65" s="189"/>
      <c r="I65" s="189"/>
      <c r="J65" s="189"/>
      <c r="K65" s="189"/>
    </row>
    <row r="66" spans="1:11" ht="39" customHeight="1">
      <c r="A66" s="182">
        <v>61</v>
      </c>
      <c r="B66" s="184" t="str">
        <f>IFERROR(VLOOKUP(C66,INPUT!$A$2:$E$99998,3,FALSE),"")</f>
        <v>Chân bàn (sắt si) đế cam 16x80 (Table leg with orange base)</v>
      </c>
      <c r="C66" s="185" t="s">
        <v>872</v>
      </c>
      <c r="D66" s="186" t="str">
        <f>IFERROR(VLOOKUP(C66,INPUT!$A$2:$D$99998,4,FALSE),"")</f>
        <v>Cái</v>
      </c>
      <c r="E66" s="185">
        <f>IFERROR(VLOOKUP(C66,INPUT!$A$2:$E$99998,5,FALSE),0)</f>
        <v>0</v>
      </c>
      <c r="F66" s="187" t="str">
        <f>IFERROR(VLOOKUP(C66,INPUT!$H$2:$N2410,7,FALSE),"")</f>
        <v/>
      </c>
      <c r="G66" s="188"/>
      <c r="H66" s="189"/>
      <c r="I66" s="189"/>
      <c r="J66" s="189"/>
      <c r="K66" s="189"/>
    </row>
    <row r="67" spans="1:11" ht="39" customHeight="1">
      <c r="A67" s="182">
        <v>62</v>
      </c>
      <c r="B67" s="184" t="str">
        <f>IFERROR(VLOOKUP(C67,INPUT!$A$2:$E$99998,3,FALSE),"")</f>
        <v>Cuộn Len</v>
      </c>
      <c r="C67" s="185" t="s">
        <v>876</v>
      </c>
      <c r="D67" s="186" t="str">
        <f>IFERROR(VLOOKUP(C67,INPUT!$A$2:$D$99998,4,FALSE),"")</f>
        <v>Cuộn</v>
      </c>
      <c r="E67" s="185">
        <f>IFERROR(VLOOKUP(C67,INPUT!$A$2:$E$99998,5,FALSE),0)</f>
        <v>0</v>
      </c>
      <c r="F67" s="187" t="str">
        <f>IFERROR(VLOOKUP(C67,INPUT!$H$2:$N2410,7,FALSE),"")</f>
        <v/>
      </c>
      <c r="G67" s="188"/>
      <c r="H67" s="189"/>
      <c r="I67" s="189"/>
      <c r="J67" s="189"/>
      <c r="K67" s="189"/>
    </row>
    <row r="68" spans="1:11" ht="39" customHeight="1">
      <c r="A68" s="182">
        <v>63</v>
      </c>
      <c r="B68" s="184" t="str">
        <f>IFERROR(VLOOKUP(C68,INPUT!$A$2:$E$99998,3,FALSE),"")</f>
        <v>Motor thủy lực BMR100P43AIIY10/T10</v>
      </c>
      <c r="C68" s="185" t="s">
        <v>878</v>
      </c>
      <c r="D68" s="186" t="str">
        <f>IFERROR(VLOOKUP(C68,INPUT!$A$2:$D$99998,4,FALSE),"")</f>
        <v>Cái</v>
      </c>
      <c r="E68" s="185">
        <f>IFERROR(VLOOKUP(C68,INPUT!$A$2:$E$99998,5,FALSE),0)</f>
        <v>0</v>
      </c>
      <c r="F68" s="187" t="str">
        <f>IFERROR(VLOOKUP(C68,INPUT!$H$2:$N2410,7,FALSE),"")</f>
        <v/>
      </c>
      <c r="G68" s="188"/>
      <c r="H68" s="189"/>
      <c r="I68" s="189"/>
      <c r="J68" s="189"/>
      <c r="K68" s="189"/>
    </row>
    <row r="69" spans="1:11" ht="39" customHeight="1">
      <c r="A69" s="182">
        <v>64</v>
      </c>
      <c r="B69" s="184" t="str">
        <f>IFERROR(VLOOKUP(C69,INPUT!$A$2:$E$99998,3,FALSE),"")</f>
        <v>Nhôm V 50x50x5mm, THÔ, KHÔNG XI</v>
      </c>
      <c r="C69" s="185" t="s">
        <v>411</v>
      </c>
      <c r="D69" s="186" t="str">
        <f>IFERROR(VLOOKUP(C69,INPUT!$A$2:$D$99998,4,FALSE),"")</f>
        <v>mm</v>
      </c>
      <c r="E69" s="185">
        <f>IFERROR(VLOOKUP(C69,INPUT!$A$2:$E$99998,5,FALSE),0)</f>
        <v>4150</v>
      </c>
      <c r="F69" s="187" t="str">
        <f>IFERROR(VLOOKUP(C69,INPUT!$H$2:$N2410,7,FALSE),"")</f>
        <v/>
      </c>
      <c r="G69" s="188"/>
      <c r="H69" s="189"/>
      <c r="I69" s="189"/>
      <c r="J69" s="189"/>
      <c r="K69" s="189"/>
    </row>
    <row r="70" spans="1:11" ht="39" customHeight="1">
      <c r="A70" s="182">
        <v>65</v>
      </c>
      <c r="B70" s="184" t="str">
        <f>IFERROR(VLOOKUP(C70,INPUT!$A$2:$E$99998,3,FALSE),"")</f>
        <v>Chốt gài lò xo tự giữ, inox 304, M12, dài 153mm, Model: TLX150F</v>
      </c>
      <c r="C70" s="185" t="s">
        <v>882</v>
      </c>
      <c r="D70" s="186" t="str">
        <f>IFERROR(VLOOKUP(C70,INPUT!$A$2:$D$99998,4,FALSE),"")</f>
        <v>Cái</v>
      </c>
      <c r="E70" s="185">
        <f>IFERROR(VLOOKUP(C70,INPUT!$A$2:$E$99998,5,FALSE),0)</f>
        <v>0</v>
      </c>
      <c r="F70" s="187" t="str">
        <f>IFERROR(VLOOKUP(C70,INPUT!$H$2:$N2410,7,FALSE),"")</f>
        <v/>
      </c>
      <c r="G70" s="188"/>
      <c r="H70" s="189"/>
      <c r="I70" s="189"/>
      <c r="J70" s="189"/>
      <c r="K70" s="189"/>
    </row>
    <row r="71" spans="1:11" ht="39" customHeight="1">
      <c r="A71" s="182">
        <v>66</v>
      </c>
      <c r="B71" s="184" t="str">
        <f>IFERROR(VLOOKUP(C71,INPUT!$A$2:$E$99998,3,FALSE),"")</f>
        <v>Miếng nhám xếp</v>
      </c>
      <c r="C71" s="185" t="s">
        <v>884</v>
      </c>
      <c r="D71" s="186" t="str">
        <f>IFERROR(VLOOKUP(C71,INPUT!$A$2:$D$99998,4,FALSE),"")</f>
        <v>Cái</v>
      </c>
      <c r="E71" s="185">
        <f>IFERROR(VLOOKUP(C71,INPUT!$A$2:$E$99998,5,FALSE),0)</f>
        <v>0</v>
      </c>
      <c r="F71" s="187" t="str">
        <f>IFERROR(VLOOKUP(C71,INPUT!$H$2:$N2410,7,FALSE),"")</f>
        <v/>
      </c>
      <c r="G71" s="188"/>
      <c r="H71" s="189"/>
      <c r="I71" s="189"/>
      <c r="J71" s="189"/>
      <c r="K71" s="189"/>
    </row>
    <row r="72" spans="1:11" ht="39" customHeight="1">
      <c r="A72" s="182">
        <v>67</v>
      </c>
      <c r="B72" s="184" t="str">
        <f>IFERROR(VLOOKUP(C72,INPUT!$A$2:$E$99998,3,FALSE),"")</f>
        <v>Keo chống dột Minh Xuân</v>
      </c>
      <c r="C72" s="185" t="s">
        <v>886</v>
      </c>
      <c r="D72" s="186" t="str">
        <f>IFERROR(VLOOKUP(C72,INPUT!$A$2:$D$99998,4,FALSE),"")</f>
        <v>Tuýp</v>
      </c>
      <c r="E72" s="185">
        <f>IFERROR(VLOOKUP(C72,INPUT!$A$2:$E$99998,5,FALSE),0)</f>
        <v>0</v>
      </c>
      <c r="F72" s="187" t="str">
        <f>IFERROR(VLOOKUP(C72,INPUT!$H$2:$N2410,7,FALSE),"")</f>
        <v/>
      </c>
      <c r="G72" s="188"/>
      <c r="H72" s="189"/>
      <c r="I72" s="189"/>
      <c r="J72" s="189"/>
      <c r="K72" s="189"/>
    </row>
    <row r="73" spans="1:11" ht="39" customHeight="1">
      <c r="A73" s="182">
        <v>68</v>
      </c>
      <c r="B73" s="184" t="str">
        <f>IFERROR(VLOOKUP(C73,INPUT!$A$2:$E$99998,3,FALSE),"")</f>
        <v>Lưỡi Cưa SGLB 19 X 6/10P - 1,736m (band saw blade)</v>
      </c>
      <c r="C73" s="185" t="s">
        <v>889</v>
      </c>
      <c r="D73" s="186" t="str">
        <f>IFERROR(VLOOKUP(C73,INPUT!$A$2:$D$99998,4,FALSE),"")</f>
        <v>Cái</v>
      </c>
      <c r="E73" s="185">
        <f>IFERROR(VLOOKUP(C73,INPUT!$A$2:$E$99998,5,FALSE),0)</f>
        <v>0</v>
      </c>
      <c r="F73" s="187" t="str">
        <f>IFERROR(VLOOKUP(C73,INPUT!$H$2:$N2410,7,FALSE),"")</f>
        <v/>
      </c>
      <c r="G73" s="188"/>
      <c r="H73" s="189"/>
      <c r="I73" s="189"/>
      <c r="J73" s="189"/>
      <c r="K73" s="189"/>
    </row>
    <row r="74" spans="1:11" ht="39" customHeight="1">
      <c r="A74" s="182">
        <v>69</v>
      </c>
      <c r="B74" s="184" t="str">
        <f>IFERROR(VLOOKUP(C74,INPUT!$A$2:$E$99998,3,FALSE),"")</f>
        <v>Bulong Inox 304 M12x20</v>
      </c>
      <c r="C74" s="185" t="s">
        <v>343</v>
      </c>
      <c r="D74" s="186" t="str">
        <f>IFERROR(VLOOKUP(C74,INPUT!$A$2:$D$99998,4,FALSE),"")</f>
        <v>Cái</v>
      </c>
      <c r="E74" s="185">
        <f>IFERROR(VLOOKUP(C74,INPUT!$A$2:$E$99998,5,FALSE),0)</f>
        <v>64</v>
      </c>
      <c r="F74" s="187" t="str">
        <f ca="1">IFERROR(VLOOKUP(C74,INPUT!$H$2:$N2410,7,FALSE),"")</f>
        <v/>
      </c>
      <c r="G74" s="188"/>
      <c r="H74" s="189"/>
      <c r="I74" s="189"/>
      <c r="J74" s="189"/>
      <c r="K74" s="189"/>
    </row>
    <row r="75" spans="1:11" ht="39" customHeight="1">
      <c r="A75" s="182">
        <v>70</v>
      </c>
      <c r="B75" s="184" t="str">
        <f>IFERROR(VLOOKUP(C75,INPUT!$A$2:$E$99998,3,FALSE),"")</f>
        <v>Chi tiết giá đỡ đầu ống tra nạp (bằng inox)</v>
      </c>
      <c r="C75" s="185" t="s">
        <v>893</v>
      </c>
      <c r="D75" s="186" t="str">
        <f>IFERROR(VLOOKUP(C75,INPUT!$A$2:$D$99998,4,FALSE),"")</f>
        <v>Cái</v>
      </c>
      <c r="E75" s="185">
        <f>IFERROR(VLOOKUP(C75,INPUT!$A$2:$E$99998,5,FALSE),0)</f>
        <v>0</v>
      </c>
      <c r="F75" s="187" t="str">
        <f>IFERROR(VLOOKUP(C75,INPUT!$H$2:$N2410,7,FALSE),"")</f>
        <v/>
      </c>
      <c r="G75" s="188"/>
      <c r="H75" s="189"/>
      <c r="I75" s="189"/>
      <c r="J75" s="189"/>
      <c r="K75" s="189"/>
    </row>
    <row r="76" spans="1:11" ht="39" customHeight="1">
      <c r="A76" s="182">
        <v>71</v>
      </c>
      <c r="B76" s="184" t="str">
        <f>IFERROR(VLOOKUP(C76,INPUT!$A$2:$E$99998,3,FALSE),"")</f>
        <v>Đĩa tang bẳng nhôm dày 4mm - 1050 (chainring)</v>
      </c>
      <c r="C76" s="185" t="s">
        <v>895</v>
      </c>
      <c r="D76" s="186" t="str">
        <f>IFERROR(VLOOKUP(C76,INPUT!$A$2:$D$99998,4,FALSE),"")</f>
        <v>Bộ</v>
      </c>
      <c r="E76" s="185">
        <f>IFERROR(VLOOKUP(C76,INPUT!$A$2:$E$99998,5,FALSE),0)</f>
        <v>0</v>
      </c>
      <c r="F76" s="187" t="str">
        <f>IFERROR(VLOOKUP(C76,INPUT!$H$2:$N2410,7,FALSE),"")</f>
        <v/>
      </c>
      <c r="G76" s="188"/>
      <c r="H76" s="189"/>
      <c r="I76" s="189"/>
      <c r="J76" s="189"/>
      <c r="K76" s="189"/>
    </row>
    <row r="77" spans="1:11" ht="39" customHeight="1">
      <c r="A77" s="182">
        <v>72</v>
      </c>
      <c r="B77" s="184" t="str">
        <f>IFERROR(VLOOKUP(C77,INPUT!$A$2:$E$99998,3,FALSE),"")</f>
        <v>Trống tang bẳng nhôm dày 3mm - 1050</v>
      </c>
      <c r="C77" s="185" t="s">
        <v>897</v>
      </c>
      <c r="D77" s="186" t="str">
        <f>IFERROR(VLOOKUP(C77,INPUT!$A$2:$D$99998,4,FALSE),"")</f>
        <v>Bộ</v>
      </c>
      <c r="E77" s="185">
        <f>IFERROR(VLOOKUP(C77,INPUT!$A$2:$E$99998,5,FALSE),0)</f>
        <v>0</v>
      </c>
      <c r="F77" s="187" t="str">
        <f>IFERROR(VLOOKUP(C77,INPUT!$H$2:$N2410,7,FALSE),"")</f>
        <v/>
      </c>
      <c r="G77" s="188"/>
      <c r="H77" s="189"/>
      <c r="I77" s="189"/>
      <c r="J77" s="189"/>
      <c r="K77" s="189"/>
    </row>
    <row r="78" spans="1:11" ht="39" customHeight="1">
      <c r="A78" s="182">
        <v>73</v>
      </c>
      <c r="B78" s="184" t="str">
        <f>IFERROR(VLOOKUP(C78,INPUT!$A$2:$E$99998,3,FALSE),"")</f>
        <v>Khung motor bằng nhôm dày 5mm, 5052</v>
      </c>
      <c r="C78" s="185" t="s">
        <v>900</v>
      </c>
      <c r="D78" s="186" t="str">
        <f>IFERROR(VLOOKUP(C78,INPUT!$A$2:$D$99998,4,FALSE),"")</f>
        <v>Bộ</v>
      </c>
      <c r="E78" s="185">
        <f>IFERROR(VLOOKUP(C78,INPUT!$A$2:$E$99998,5,FALSE),0)</f>
        <v>0</v>
      </c>
      <c r="F78" s="187" t="str">
        <f>IFERROR(VLOOKUP(C78,INPUT!$H$2:$N2410,7,FALSE),"")</f>
        <v/>
      </c>
      <c r="G78" s="188"/>
      <c r="H78" s="189"/>
      <c r="I78" s="189"/>
      <c r="J78" s="189"/>
      <c r="K78" s="189"/>
    </row>
    <row r="79" spans="1:11" ht="39" customHeight="1">
      <c r="A79" s="182">
        <v>74</v>
      </c>
      <c r="B79" s="184" t="str">
        <f>IFERROR(VLOOKUP(C79,INPUT!$A$2:$E$99998,3,FALSE),"")</f>
        <v>Mặt bích vuông inox 2B 304 dày 12mm</v>
      </c>
      <c r="C79" s="185" t="s">
        <v>904</v>
      </c>
      <c r="D79" s="186" t="str">
        <f>IFERROR(VLOOKUP(C79,INPUT!$A$2:$D$99998,4,FALSE),"")</f>
        <v>Cái</v>
      </c>
      <c r="E79" s="185">
        <f>IFERROR(VLOOKUP(C79,INPUT!$A$2:$E$99998,5,FALSE),0)</f>
        <v>0</v>
      </c>
      <c r="F79" s="187" t="str">
        <f>IFERROR(VLOOKUP(C79,INPUT!$H$2:$N2410,7,FALSE),"")</f>
        <v/>
      </c>
      <c r="G79" s="188"/>
      <c r="H79" s="189"/>
      <c r="I79" s="189"/>
      <c r="J79" s="189"/>
      <c r="K79" s="189"/>
    </row>
    <row r="80" spans="1:11" ht="39" customHeight="1">
      <c r="A80" s="182">
        <v>75</v>
      </c>
      <c r="B80" s="184" t="str">
        <f>IFERROR(VLOOKUP(C80,INPUT!$A$2:$E$99998,3,FALSE),"")</f>
        <v>Chi tiết tấm đế motor bằng inox dày 5mm 2B 304</v>
      </c>
      <c r="C80" s="185" t="s">
        <v>906</v>
      </c>
      <c r="D80" s="186" t="str">
        <f>IFERROR(VLOOKUP(C80,INPUT!$A$2:$D$99998,4,FALSE),"")</f>
        <v>Cái</v>
      </c>
      <c r="E80" s="185">
        <f>IFERROR(VLOOKUP(C80,INPUT!$A$2:$E$99998,5,FALSE),0)</f>
        <v>0</v>
      </c>
      <c r="F80" s="187" t="str">
        <f>IFERROR(VLOOKUP(C80,INPUT!$H$2:$N2410,7,FALSE),"")</f>
        <v/>
      </c>
      <c r="G80" s="188"/>
      <c r="H80" s="189"/>
      <c r="I80" s="189"/>
      <c r="J80" s="189"/>
      <c r="K80" s="189"/>
    </row>
    <row r="81" spans="1:11" ht="39" customHeight="1">
      <c r="A81" s="182">
        <v>76</v>
      </c>
      <c r="B81" s="184" t="str">
        <f>IFERROR(VLOOKUP(C81,INPUT!$A$2:$E$99998,3,FALSE),"")</f>
        <v>Đĩa thép tròn dày 8mm, phi 491mm, mác Q235</v>
      </c>
      <c r="C81" s="185" t="s">
        <v>910</v>
      </c>
      <c r="D81" s="186" t="str">
        <f>IFERROR(VLOOKUP(C81,INPUT!$A$2:$D$99998,4,FALSE),"")</f>
        <v>Cái</v>
      </c>
      <c r="E81" s="185">
        <f>IFERROR(VLOOKUP(C81,INPUT!$A$2:$E$99998,5,FALSE),0)</f>
        <v>0</v>
      </c>
      <c r="F81" s="187" t="str">
        <f>IFERROR(VLOOKUP(C81,INPUT!$H$2:$N2410,7,FALSE),"")</f>
        <v/>
      </c>
      <c r="G81" s="188"/>
      <c r="H81" s="189"/>
      <c r="I81" s="189"/>
      <c r="J81" s="189"/>
      <c r="K81" s="189"/>
    </row>
    <row r="82" spans="1:11" ht="39" customHeight="1">
      <c r="A82" s="182">
        <v>77</v>
      </c>
      <c r="B82" s="184" t="str">
        <f>IFERROR(VLOOKUP(C82,INPUT!$A$2:$E$99998,3,FALSE),"")</f>
        <v>Bulong Inox 304 M8x30</v>
      </c>
      <c r="C82" s="185" t="s">
        <v>914</v>
      </c>
      <c r="D82" s="186" t="str">
        <f>IFERROR(VLOOKUP(C82,INPUT!$A$2:$D$99998,4,FALSE),"")</f>
        <v>Cái</v>
      </c>
      <c r="E82" s="185">
        <f>IFERROR(VLOOKUP(C82,INPUT!$A$2:$E$99998,5,FALSE),0)</f>
        <v>0</v>
      </c>
      <c r="F82" s="187" t="str">
        <f>IFERROR(VLOOKUP(C82,INPUT!$H$2:$N2410,7,FALSE),"")</f>
        <v/>
      </c>
      <c r="G82" s="188"/>
      <c r="H82" s="189"/>
      <c r="I82" s="189"/>
      <c r="J82" s="189"/>
      <c r="K82" s="189"/>
    </row>
    <row r="83" spans="1:11" ht="39" customHeight="1">
      <c r="A83" s="182">
        <v>78</v>
      </c>
      <c r="B83" s="184" t="str">
        <f>IFERROR(VLOOKUP(C83,INPUT!$A$2:$E$99998,3,FALSE),"")</f>
        <v>Tán Inox 304 M8</v>
      </c>
      <c r="C83" s="185" t="s">
        <v>292</v>
      </c>
      <c r="D83" s="186" t="str">
        <f>IFERROR(VLOOKUP(C83,INPUT!$A$2:$D$99998,4,FALSE),"")</f>
        <v>Cái</v>
      </c>
      <c r="E83" s="185">
        <f>IFERROR(VLOOKUP(C83,INPUT!$A$2:$E$99998,5,FALSE),0)</f>
        <v>309</v>
      </c>
      <c r="F83" s="187" t="str">
        <f ca="1">IFERROR(VLOOKUP(C83,INPUT!$H$2:$N2410,7,FALSE),"")</f>
        <v/>
      </c>
      <c r="G83" s="188"/>
      <c r="H83" s="189"/>
      <c r="I83" s="189"/>
      <c r="J83" s="189"/>
      <c r="K83" s="189"/>
    </row>
    <row r="84" spans="1:11" ht="39" customHeight="1">
      <c r="A84" s="182">
        <v>79</v>
      </c>
      <c r="B84" s="184" t="str">
        <f>IFERROR(VLOOKUP(C84,INPUT!$A$2:$E$99998,3,FALSE),"")</f>
        <v>Bulong Inox 304 lục giác chìm đầu dù M6x20</v>
      </c>
      <c r="C84" s="185" t="s">
        <v>331</v>
      </c>
      <c r="D84" s="186" t="str">
        <f>IFERROR(VLOOKUP(C84,INPUT!$A$2:$D$99998,4,FALSE),"")</f>
        <v>Cái</v>
      </c>
      <c r="E84" s="185">
        <f>IFERROR(VLOOKUP(C84,INPUT!$A$2:$E$99998,5,FALSE),0)</f>
        <v>166</v>
      </c>
      <c r="F84" s="187">
        <f>IFERROR(VLOOKUP(C84,INPUT!$H$2:$N2410,7,FALSE),"")</f>
        <v>5.0419999999999998</v>
      </c>
      <c r="G84" s="188"/>
      <c r="H84" s="189"/>
      <c r="I84" s="189"/>
      <c r="J84" s="189"/>
      <c r="K84" s="189"/>
    </row>
    <row r="85" spans="1:11" ht="39" customHeight="1">
      <c r="A85" s="182">
        <v>80</v>
      </c>
      <c r="B85" s="184" t="str">
        <f>IFERROR(VLOOKUP(C85,INPUT!$A$2:$E$99998,3,FALSE),"")</f>
        <v>Tán inox 304 M6</v>
      </c>
      <c r="C85" s="185" t="s">
        <v>291</v>
      </c>
      <c r="D85" s="186" t="str">
        <f>IFERROR(VLOOKUP(C85,INPUT!$A$2:$D$99998,4,FALSE),"")</f>
        <v>Cái</v>
      </c>
      <c r="E85" s="185">
        <f>IFERROR(VLOOKUP(C85,INPUT!$A$2:$E$99998,5,FALSE),0)</f>
        <v>300</v>
      </c>
      <c r="F85" s="187" t="str">
        <f ca="1">IFERROR(VLOOKUP(C85,INPUT!$H$2:$N2410,7,FALSE),"")</f>
        <v/>
      </c>
      <c r="G85" s="188"/>
      <c r="H85" s="189"/>
      <c r="I85" s="189"/>
      <c r="J85" s="189"/>
      <c r="K85" s="189"/>
    </row>
    <row r="86" spans="1:11" ht="39" customHeight="1">
      <c r="A86" s="182">
        <v>81</v>
      </c>
      <c r="B86" s="184" t="str">
        <f>IFERROR(VLOOKUP(C86,INPUT!$A$2:$E$99998,3,FALSE),"")</f>
        <v>Tê hàn Inox 304 SCH10 DN50</v>
      </c>
      <c r="C86" s="185" t="s">
        <v>920</v>
      </c>
      <c r="D86" s="186" t="str">
        <f>IFERROR(VLOOKUP(C86,INPUT!$A$2:$D$99998,4,FALSE),"")</f>
        <v>Cái</v>
      </c>
      <c r="E86" s="185">
        <f>IFERROR(VLOOKUP(C86,INPUT!$A$2:$E$99998,5,FALSE),0)</f>
        <v>4</v>
      </c>
      <c r="F86" s="187" t="str">
        <f>IFERROR(VLOOKUP(C86,INPUT!$H$2:$N2410,7,FALSE),"")</f>
        <v/>
      </c>
      <c r="G86" s="188"/>
      <c r="H86" s="189"/>
      <c r="I86" s="189"/>
      <c r="J86" s="189"/>
      <c r="K86" s="189"/>
    </row>
    <row r="87" spans="1:11" ht="39" customHeight="1">
      <c r="A87" s="182">
        <v>82</v>
      </c>
      <c r="B87" s="184" t="str">
        <f>IFERROR(VLOOKUP(C87,INPUT!$A$2:$E$99998,3,FALSE),"")</f>
        <v>Ron Teflon dạng tấm (teflon gasket)</v>
      </c>
      <c r="C87" s="185" t="s">
        <v>922</v>
      </c>
      <c r="D87" s="186" t="str">
        <f>IFERROR(VLOOKUP(C87,INPUT!$A$2:$D$99998,4,FALSE),"")</f>
        <v>gram</v>
      </c>
      <c r="E87" s="185">
        <f>IFERROR(VLOOKUP(C87,INPUT!$A$2:$E$99998,5,FALSE),0)</f>
        <v>0</v>
      </c>
      <c r="F87" s="187" t="str">
        <f>IFERROR(VLOOKUP(C87,INPUT!$H$2:$N2410,7,FALSE),"")</f>
        <v/>
      </c>
      <c r="G87" s="188"/>
      <c r="H87" s="189"/>
      <c r="I87" s="189"/>
      <c r="J87" s="189"/>
      <c r="K87" s="189"/>
    </row>
    <row r="88" spans="1:11" ht="39" customHeight="1">
      <c r="A88" s="182">
        <v>83</v>
      </c>
      <c r="B88" s="184" t="str">
        <f>IFERROR(VLOOKUP(C88,INPUT!$A$2:$E$99998,3,FALSE),"")</f>
        <v>Ron (Gioăng) Teflon DN50</v>
      </c>
      <c r="C88" s="185" t="s">
        <v>497</v>
      </c>
      <c r="D88" s="186" t="str">
        <f>IFERROR(VLOOKUP(C88,INPUT!$A$2:$D$99998,4,FALSE),"")</f>
        <v>Cái</v>
      </c>
      <c r="E88" s="185">
        <f>IFERROR(VLOOKUP(C88,INPUT!$A$2:$E$99998,5,FALSE),0)</f>
        <v>35</v>
      </c>
      <c r="F88" s="187" t="str">
        <f>IFERROR(VLOOKUP(C88,INPUT!$H$2:$N2410,7,FALSE),"")</f>
        <v/>
      </c>
      <c r="G88" s="188"/>
      <c r="H88" s="189"/>
      <c r="I88" s="189"/>
      <c r="J88" s="189"/>
      <c r="K88" s="189"/>
    </row>
    <row r="89" spans="1:11" ht="39" customHeight="1">
      <c r="A89" s="182">
        <v>84</v>
      </c>
      <c r="B89" s="184" t="str">
        <f>IFERROR(VLOOKUP(C89,INPUT!$A$2:$E$99998,3,FALSE),"")</f>
        <v>Măng xông Inox 304 49mm DN40</v>
      </c>
      <c r="C89" s="185" t="s">
        <v>927</v>
      </c>
      <c r="D89" s="186" t="str">
        <f>IFERROR(VLOOKUP(C89,INPUT!$A$2:$D$99998,4,FALSE),"")</f>
        <v>Cái</v>
      </c>
      <c r="E89" s="185">
        <f>IFERROR(VLOOKUP(C89,INPUT!$A$2:$E$99998,5,FALSE),0)</f>
        <v>2.5</v>
      </c>
      <c r="F89" s="187" t="str">
        <f>IFERROR(VLOOKUP(C89,INPUT!$H$2:$N2410,7,FALSE),"")</f>
        <v/>
      </c>
      <c r="G89" s="188"/>
      <c r="H89" s="189"/>
      <c r="I89" s="189"/>
      <c r="J89" s="189"/>
      <c r="K89" s="189"/>
    </row>
    <row r="90" spans="1:11" ht="39" customHeight="1">
      <c r="A90" s="182">
        <v>85</v>
      </c>
      <c r="B90" s="184" t="str">
        <f>IFERROR(VLOOKUP(C90,INPUT!$A$2:$E$99998,3,FALSE),"")</f>
        <v>Bình gas mini 250g Namilux</v>
      </c>
      <c r="C90" s="185" t="s">
        <v>931</v>
      </c>
      <c r="D90" s="186" t="str">
        <f>IFERROR(VLOOKUP(C90,INPUT!$A$2:$D$99998,4,FALSE),"")</f>
        <v>Bình</v>
      </c>
      <c r="E90" s="185">
        <f>IFERROR(VLOOKUP(C90,INPUT!$A$2:$E$99998,5,FALSE),0)</f>
        <v>0</v>
      </c>
      <c r="F90" s="187" t="str">
        <f>IFERROR(VLOOKUP(C90,INPUT!$H$2:$N2410,7,FALSE),"")</f>
        <v/>
      </c>
      <c r="G90" s="188"/>
      <c r="H90" s="189"/>
      <c r="I90" s="189"/>
      <c r="J90" s="189"/>
      <c r="K90" s="189"/>
    </row>
    <row r="91" spans="1:11" ht="39" customHeight="1">
      <c r="A91" s="182">
        <v>86</v>
      </c>
      <c r="B91" s="184" t="str">
        <f>IFERROR(VLOOKUP(C91,INPUT!$A$2:$E$99998,3,FALSE),"")</f>
        <v>Co hàn 90 Inox 304 DN40 1-1/2" SCH10</v>
      </c>
      <c r="C91" s="185" t="s">
        <v>935</v>
      </c>
      <c r="D91" s="186" t="str">
        <f>IFERROR(VLOOKUP(C91,INPUT!$A$2:$D$99998,4,FALSE),"")</f>
        <v>Cái</v>
      </c>
      <c r="E91" s="185">
        <f>IFERROR(VLOOKUP(C91,INPUT!$A$2:$E$99998,5,FALSE),0)</f>
        <v>0</v>
      </c>
      <c r="F91" s="187" t="str">
        <f>IFERROR(VLOOKUP(C91,INPUT!$H$2:$N2410,7,FALSE),"")</f>
        <v/>
      </c>
      <c r="G91" s="188"/>
      <c r="H91" s="189"/>
      <c r="I91" s="189"/>
      <c r="J91" s="189"/>
      <c r="K91" s="189"/>
    </row>
    <row r="92" spans="1:11" ht="39" customHeight="1">
      <c r="A92" s="182">
        <v>87</v>
      </c>
      <c r="B92" s="184" t="str">
        <f>IFERROR(VLOOKUP(C92,INPUT!$A$2:$E$99998,3,FALSE),"")</f>
        <v>Dầu thủy lực 32</v>
      </c>
      <c r="C92" s="185" t="s">
        <v>939</v>
      </c>
      <c r="D92" s="186" t="str">
        <f>IFERROR(VLOOKUP(C92,INPUT!$A$2:$D$99998,4,FALSE),"")</f>
        <v>Xô</v>
      </c>
      <c r="E92" s="185">
        <f>IFERROR(VLOOKUP(C92,INPUT!$A$2:$E$99998,5,FALSE),0)</f>
        <v>0</v>
      </c>
      <c r="F92" s="187" t="str">
        <f>IFERROR(VLOOKUP(C92,INPUT!$H$2:$N2410,7,FALSE),"")</f>
        <v/>
      </c>
      <c r="G92" s="188"/>
      <c r="H92" s="189"/>
      <c r="I92" s="189"/>
      <c r="J92" s="189"/>
      <c r="K92" s="189"/>
    </row>
    <row r="93" spans="1:11" ht="39" customHeight="1">
      <c r="A93" s="182">
        <v>88</v>
      </c>
      <c r="B93" s="184" t="str">
        <f>IFERROR(VLOOKUP(C93,INPUT!$A$2:$E$99998,3,FALSE),"")</f>
        <v>Xích (Sên) D.I.D HDS 428 - 130 RB STEEL</v>
      </c>
      <c r="C93" s="185" t="s">
        <v>942</v>
      </c>
      <c r="D93" s="186" t="str">
        <f>IFERROR(VLOOKUP(C93,INPUT!$A$2:$D$99998,4,FALSE),"")</f>
        <v>Bộ</v>
      </c>
      <c r="E93" s="185">
        <f>IFERROR(VLOOKUP(C93,INPUT!$A$2:$E$99998,5,FALSE),0)</f>
        <v>3</v>
      </c>
      <c r="F93" s="187" t="str">
        <f>IFERROR(VLOOKUP(C93,INPUT!$H$2:$N2410,7,FALSE),"")</f>
        <v/>
      </c>
      <c r="G93" s="188"/>
      <c r="H93" s="189"/>
      <c r="I93" s="189"/>
      <c r="J93" s="189"/>
      <c r="K93" s="189"/>
    </row>
    <row r="94" spans="1:11" ht="39" customHeight="1">
      <c r="A94" s="182">
        <v>89</v>
      </c>
      <c r="B94" s="184" t="str">
        <f>IFERROR(VLOOKUP(C94,INPUT!$A$2:$E$99998,3,FALSE),"")</f>
        <v>Nhông 428-12R TD76</v>
      </c>
      <c r="C94" s="185" t="s">
        <v>946</v>
      </c>
      <c r="D94" s="186" t="str">
        <f>IFERROR(VLOOKUP(C94,INPUT!$A$2:$D$99998,4,FALSE),"")</f>
        <v>Cái</v>
      </c>
      <c r="E94" s="185">
        <f>IFERROR(VLOOKUP(C94,INPUT!$A$2:$E$99998,5,FALSE),0)</f>
        <v>0</v>
      </c>
      <c r="F94" s="187" t="str">
        <f>IFERROR(VLOOKUP(C94,INPUT!$H$2:$N2410,7,FALSE),"")</f>
        <v/>
      </c>
      <c r="G94" s="188"/>
      <c r="H94" s="189"/>
      <c r="I94" s="189"/>
      <c r="J94" s="189"/>
      <c r="K94" s="189"/>
    </row>
    <row r="95" spans="1:11" ht="39" customHeight="1">
      <c r="A95" s="182">
        <v>90</v>
      </c>
      <c r="B95" s="184" t="str">
        <f>IFERROR(VLOOKUP(C95,INPUT!$A$2:$E$99998,3,FALSE),"")</f>
        <v>Khớp xoay cong 90 độ 2 inch, chất liệu: thép không gỉ 304, đường kính trong: 5,3 cm, dùng nối với ống inox để dẫn chất lỏng</v>
      </c>
      <c r="C95" s="185" t="s">
        <v>949</v>
      </c>
      <c r="D95" s="186" t="str">
        <f>IFERROR(VLOOKUP(C95,INPUT!$A$2:$D$99998,4,FALSE),"")</f>
        <v>Cái</v>
      </c>
      <c r="E95" s="185">
        <f>IFERROR(VLOOKUP(C95,INPUT!$A$2:$E$99998,5,FALSE),0)</f>
        <v>1</v>
      </c>
      <c r="F95" s="187" t="str">
        <f>IFERROR(VLOOKUP(C95,INPUT!$H$2:$N2410,7,FALSE),"")</f>
        <v/>
      </c>
      <c r="G95" s="188"/>
      <c r="H95" s="189"/>
      <c r="I95" s="189"/>
      <c r="J95" s="189"/>
      <c r="K95" s="189"/>
    </row>
    <row r="96" spans="1:11" ht="39" customHeight="1">
      <c r="A96" s="182">
        <v>91</v>
      </c>
      <c r="B96" s="184" t="str">
        <f>IFERROR(VLOOKUP(C96,INPUT!$A$2:$E$99998,3,FALSE),"")</f>
        <v>Tem inox Ru lô (Hose reel Name plate)</v>
      </c>
      <c r="C96" s="185" t="s">
        <v>706</v>
      </c>
      <c r="D96" s="186" t="str">
        <f>IFERROR(VLOOKUP(C96,INPUT!$A$2:$D$99998,4,FALSE),"")</f>
        <v>Cái</v>
      </c>
      <c r="E96" s="185">
        <f>IFERROR(VLOOKUP(C96,INPUT!$A$2:$E$99998,5,FALSE),0)</f>
        <v>0</v>
      </c>
      <c r="F96" s="187" t="str">
        <f>IFERROR(VLOOKUP(C96,INPUT!$H$2:$N2410,7,FALSE),"")</f>
        <v/>
      </c>
      <c r="G96" s="188"/>
      <c r="H96" s="189"/>
      <c r="I96" s="189"/>
      <c r="J96" s="189"/>
      <c r="K96" s="189"/>
    </row>
    <row r="97" spans="1:11" ht="39" customHeight="1">
      <c r="A97" s="182">
        <v>92</v>
      </c>
      <c r="B97" s="184" t="str">
        <f>IFERROR(VLOOKUP(C97,INPUT!$A$2:$E$99998,3,FALSE),"")</f>
        <v>Mặt bích Inox 304 Ansi Class150 DN50</v>
      </c>
      <c r="C97" s="185" t="s">
        <v>953</v>
      </c>
      <c r="D97" s="186" t="str">
        <f>IFERROR(VLOOKUP(C97,INPUT!$A$2:$D$99998,4,FALSE),"")</f>
        <v>Cái</v>
      </c>
      <c r="E97" s="185">
        <f>IFERROR(VLOOKUP(C97,INPUT!$A$2:$E$99998,5,FALSE),0)</f>
        <v>1</v>
      </c>
      <c r="F97" s="187" t="str">
        <f>IFERROR(VLOOKUP(C97,INPUT!$H$2:$N2410,7,FALSE),"")</f>
        <v/>
      </c>
      <c r="G97" s="188"/>
      <c r="H97" s="189"/>
      <c r="I97" s="189"/>
      <c r="J97" s="189"/>
      <c r="K97" s="189"/>
    </row>
    <row r="98" spans="1:11" ht="39" customHeight="1">
      <c r="A98" s="182">
        <v>93</v>
      </c>
      <c r="B98" s="184" t="str">
        <f>IFERROR(VLOOKUP(C98,INPUT!$A$2:$E$99998,3,FALSE),"")</f>
        <v>Long đền Inox 304 10x40mm</v>
      </c>
      <c r="C98" s="185" t="s">
        <v>751</v>
      </c>
      <c r="D98" s="186" t="str">
        <f>IFERROR(VLOOKUP(C98,INPUT!$A$2:$D$99998,4,FALSE),"")</f>
        <v>Cái</v>
      </c>
      <c r="E98" s="185">
        <f>IFERROR(VLOOKUP(C98,INPUT!$A$2:$E$99998,5,FALSE),0)</f>
        <v>131</v>
      </c>
      <c r="F98" s="187" t="str">
        <f ca="1">IFERROR(VLOOKUP(C98,INPUT!$H$2:$N2410,7,FALSE),"")</f>
        <v/>
      </c>
      <c r="G98" s="188"/>
      <c r="H98" s="189"/>
      <c r="I98" s="189"/>
      <c r="J98" s="189"/>
      <c r="K98" s="189"/>
    </row>
    <row r="99" spans="1:11" ht="39" customHeight="1">
      <c r="A99" s="182">
        <v>94</v>
      </c>
      <c r="B99" s="184" t="str">
        <f>IFERROR(VLOOKUP(C99,INPUT!$A$2:$E$99998,3,FALSE),"")</f>
        <v>Nhôm la 5x30, dài 1m/cây</v>
      </c>
      <c r="C99" s="185" t="s">
        <v>958</v>
      </c>
      <c r="D99" s="186" t="str">
        <f>IFERROR(VLOOKUP(C99,INPUT!$A$2:$D$99998,4,FALSE),"")</f>
        <v>mm</v>
      </c>
      <c r="E99" s="185">
        <f>IFERROR(VLOOKUP(C99,INPUT!$A$2:$E$99998,5,FALSE),0)</f>
        <v>0</v>
      </c>
      <c r="F99" s="187" t="str">
        <f>IFERROR(VLOOKUP(C99,INPUT!$H$2:$N2410,7,FALSE),"")</f>
        <v/>
      </c>
      <c r="G99" s="188"/>
      <c r="H99" s="189"/>
      <c r="I99" s="189"/>
      <c r="J99" s="189"/>
      <c r="K99" s="189"/>
    </row>
    <row r="100" spans="1:11" ht="39" customHeight="1">
      <c r="A100" s="182">
        <v>95</v>
      </c>
      <c r="B100" s="184" t="str">
        <f>IFERROR(VLOOKUP(C100,INPUT!$A$2:$E$99998,3,FALSE),"")</f>
        <v>Mỡ bò sâu</v>
      </c>
      <c r="C100" s="185" t="s">
        <v>962</v>
      </c>
      <c r="D100" s="186" t="str">
        <f>IFERROR(VLOOKUP(C100,INPUT!$A$2:$D$99998,4,FALSE),"")</f>
        <v>Tuýp</v>
      </c>
      <c r="E100" s="185">
        <f>IFERROR(VLOOKUP(C100,INPUT!$A$2:$E$99998,5,FALSE),0)</f>
        <v>0</v>
      </c>
      <c r="F100" s="187" t="str">
        <f>IFERROR(VLOOKUP(C100,INPUT!$H$2:$N2410,7,FALSE),"")</f>
        <v/>
      </c>
      <c r="G100" s="188"/>
      <c r="H100" s="189"/>
      <c r="I100" s="189"/>
      <c r="J100" s="189"/>
      <c r="K100" s="189"/>
    </row>
    <row r="101" spans="1:11" ht="39" customHeight="1">
      <c r="A101" s="182">
        <v>96</v>
      </c>
      <c r="B101" s="184" t="str">
        <f>IFERROR(VLOOKUP(C101,INPUT!$A$2:$E$99998,3,FALSE),"")</f>
        <v>Long Đền inox 304 M10x23, dày 2mm</v>
      </c>
      <c r="C101" s="185" t="s">
        <v>755</v>
      </c>
      <c r="D101" s="186" t="str">
        <f>IFERROR(VLOOKUP(C101,INPUT!$A$2:$D$99998,4,FALSE),"")</f>
        <v>Cái</v>
      </c>
      <c r="E101" s="185">
        <f>IFERROR(VLOOKUP(C101,INPUT!$A$2:$E$99998,5,FALSE),0)</f>
        <v>55</v>
      </c>
      <c r="F101" s="187" t="str">
        <f ca="1">IFERROR(VLOOKUP(C101,INPUT!$H$2:$N2410,7,FALSE),"")</f>
        <v/>
      </c>
      <c r="G101" s="188"/>
      <c r="H101" s="189"/>
      <c r="I101" s="189"/>
      <c r="J101" s="189"/>
      <c r="K101" s="189"/>
    </row>
    <row r="102" spans="1:11" ht="39" customHeight="1">
      <c r="A102" s="182">
        <v>97</v>
      </c>
      <c r="B102" s="184" t="str">
        <f>IFERROR(VLOOKUP(C102,INPUT!$A$2:$E$99998,3,FALSE),"")</f>
        <v>Tấm thép dày 22mm</v>
      </c>
      <c r="C102" s="185" t="s">
        <v>966</v>
      </c>
      <c r="D102" s="186" t="str">
        <f>IFERROR(VLOOKUP(C102,INPUT!$A$2:$D$99998,4,FALSE),"")</f>
        <v>Tấm</v>
      </c>
      <c r="E102" s="185">
        <f>IFERROR(VLOOKUP(C102,INPUT!$A$2:$E$99998,5,FALSE),0)</f>
        <v>0</v>
      </c>
      <c r="F102" s="187" t="str">
        <f>IFERROR(VLOOKUP(C102,INPUT!$H$2:$N2410,7,FALSE),"")</f>
        <v/>
      </c>
      <c r="G102" s="188"/>
      <c r="H102" s="189"/>
      <c r="I102" s="189"/>
      <c r="J102" s="189"/>
      <c r="K102" s="189"/>
    </row>
    <row r="103" spans="1:11" ht="39" customHeight="1">
      <c r="A103" s="182">
        <v>98</v>
      </c>
      <c r="B103" s="184" t="str">
        <f>IFERROR(VLOOKUP(C103,INPUT!$A$2:$E$99998,3,FALSE),"")</f>
        <v>Bulong inox 304 M12x50</v>
      </c>
      <c r="C103" s="185" t="s">
        <v>969</v>
      </c>
      <c r="D103" s="186" t="str">
        <f>IFERROR(VLOOKUP(C103,INPUT!$A$2:$D$99998,4,FALSE),"")</f>
        <v>Bộ</v>
      </c>
      <c r="E103" s="185">
        <f>IFERROR(VLOOKUP(C103,INPUT!$A$2:$E$99998,5,FALSE),0)</f>
        <v>0</v>
      </c>
      <c r="F103" s="187" t="str">
        <f>IFERROR(VLOOKUP(C103,INPUT!$H$2:$N2410,7,FALSE),"")</f>
        <v/>
      </c>
      <c r="G103" s="188"/>
      <c r="H103" s="189"/>
      <c r="I103" s="189"/>
      <c r="J103" s="189"/>
      <c r="K103" s="189"/>
    </row>
    <row r="104" spans="1:11" ht="39" customHeight="1">
      <c r="A104" s="182">
        <v>99</v>
      </c>
      <c r="B104" s="184" t="str">
        <f>IFERROR(VLOOKUP(C104,INPUT!$A$2:$E$99998,3,FALSE),"")</f>
        <v>Dây rút nhựa Long Hải 5*200mm</v>
      </c>
      <c r="C104" s="185" t="s">
        <v>971</v>
      </c>
      <c r="D104" s="186" t="str">
        <f>IFERROR(VLOOKUP(C104,INPUT!$A$2:$D$99998,4,FALSE),"")</f>
        <v>kg</v>
      </c>
      <c r="E104" s="185">
        <f>IFERROR(VLOOKUP(C104,INPUT!$A$2:$E$99998,5,FALSE),0)</f>
        <v>0</v>
      </c>
      <c r="F104" s="187" t="str">
        <f>IFERROR(VLOOKUP(C104,INPUT!$H$2:$N2410,7,FALSE),"")</f>
        <v/>
      </c>
      <c r="G104" s="188"/>
      <c r="H104" s="189"/>
      <c r="I104" s="189"/>
      <c r="J104" s="189"/>
      <c r="K104" s="189"/>
    </row>
    <row r="105" spans="1:11" ht="39" customHeight="1">
      <c r="A105" s="182">
        <v>100</v>
      </c>
      <c r="B105" s="184" t="str">
        <f>IFERROR(VLOOKUP(C105,INPUT!$A$2:$E$99998,3,FALSE),"")</f>
        <v>Dây rút nhựa Long Hải 5*250mm</v>
      </c>
      <c r="C105" s="185" t="s">
        <v>973</v>
      </c>
      <c r="D105" s="186" t="str">
        <f>IFERROR(VLOOKUP(C105,INPUT!$A$2:$D$99998,4,FALSE),"")</f>
        <v>kg</v>
      </c>
      <c r="E105" s="185">
        <f>IFERROR(VLOOKUP(C105,INPUT!$A$2:$E$99998,5,FALSE),0)</f>
        <v>0</v>
      </c>
      <c r="F105" s="187" t="str">
        <f>IFERROR(VLOOKUP(C105,INPUT!$H$2:$N2410,7,FALSE),"")</f>
        <v/>
      </c>
      <c r="G105" s="188"/>
      <c r="H105" s="189"/>
      <c r="I105" s="189"/>
      <c r="J105" s="189"/>
      <c r="K105" s="189"/>
    </row>
    <row r="106" spans="1:11" ht="39" customHeight="1">
      <c r="A106" s="182">
        <v>101</v>
      </c>
      <c r="B106" s="184" t="str">
        <f>IFERROR(VLOOKUP(C106,INPUT!$A$2:$E$99998,3,FALSE),"")</f>
        <v>Thép vuông đặc 16mm</v>
      </c>
      <c r="C106" s="185" t="s">
        <v>975</v>
      </c>
      <c r="D106" s="186" t="str">
        <f>IFERROR(VLOOKUP(C106,INPUT!$A$2:$D$99998,4,FALSE),"")</f>
        <v>mm</v>
      </c>
      <c r="E106" s="185">
        <f>IFERROR(VLOOKUP(C106,INPUT!$A$2:$E$99998,5,FALSE),0)</f>
        <v>0</v>
      </c>
      <c r="F106" s="187" t="str">
        <f>IFERROR(VLOOKUP(C106,INPUT!$H$2:$N2410,7,FALSE),"")</f>
        <v/>
      </c>
      <c r="G106" s="188"/>
      <c r="H106" s="189"/>
      <c r="I106" s="189"/>
      <c r="J106" s="189"/>
      <c r="K106" s="189"/>
    </row>
    <row r="107" spans="1:11" ht="39" customHeight="1">
      <c r="A107" s="182">
        <v>102</v>
      </c>
      <c r="B107" s="184" t="str">
        <f>IFERROR(VLOOKUP(C107,INPUT!$A$2:$E$99998,3,FALSE),"")</f>
        <v>Thép la 20x6mm</v>
      </c>
      <c r="C107" s="185" t="s">
        <v>977</v>
      </c>
      <c r="D107" s="186" t="str">
        <f>IFERROR(VLOOKUP(C107,INPUT!$A$2:$D$99998,4,FALSE),"")</f>
        <v>mm</v>
      </c>
      <c r="E107" s="185">
        <f>IFERROR(VLOOKUP(C107,INPUT!$A$2:$E$99998,5,FALSE),0)</f>
        <v>0</v>
      </c>
      <c r="F107" s="187" t="str">
        <f>IFERROR(VLOOKUP(C107,INPUT!$H$2:$N2410,7,FALSE),"")</f>
        <v/>
      </c>
      <c r="G107" s="188"/>
      <c r="H107" s="189"/>
      <c r="I107" s="189"/>
      <c r="J107" s="189"/>
      <c r="K107" s="189"/>
    </row>
    <row r="108" spans="1:11" ht="39" customHeight="1">
      <c r="A108" s="182">
        <v>103</v>
      </c>
      <c r="B108" s="184" t="str">
        <f>IFERROR(VLOOKUP(C108,INPUT!$A$2:$E$99998,3,FALSE),"")</f>
        <v>Ống sắt phi 76</v>
      </c>
      <c r="C108" s="185" t="s">
        <v>979</v>
      </c>
      <c r="D108" s="186" t="str">
        <f>IFERROR(VLOOKUP(C108,INPUT!$A$2:$D$99998,4,FALSE),"")</f>
        <v>mm</v>
      </c>
      <c r="E108" s="185">
        <f>IFERROR(VLOOKUP(C108,INPUT!$A$2:$E$99998,5,FALSE),0)</f>
        <v>0</v>
      </c>
      <c r="F108" s="187" t="str">
        <f>IFERROR(VLOOKUP(C108,INPUT!$H$2:$N2410,7,FALSE),"")</f>
        <v/>
      </c>
      <c r="G108" s="188"/>
      <c r="H108" s="189"/>
      <c r="I108" s="189"/>
      <c r="J108" s="189"/>
      <c r="K108" s="189"/>
    </row>
    <row r="109" spans="1:11" ht="39" customHeight="1">
      <c r="A109" s="182">
        <v>104</v>
      </c>
      <c r="B109" s="184" t="str">
        <f>IFERROR(VLOOKUP(C109,INPUT!$A$2:$E$99998,3,FALSE),"")</f>
        <v>Cây ty inox 304 (Cây tròn đặc): phi 18mm</v>
      </c>
      <c r="C109" s="185" t="s">
        <v>325</v>
      </c>
      <c r="D109" s="186" t="str">
        <f>IFERROR(VLOOKUP(C109,INPUT!$A$2:$D$99998,4,FALSE),"")</f>
        <v>mm</v>
      </c>
      <c r="E109" s="185">
        <f>IFERROR(VLOOKUP(C109,INPUT!$A$2:$E$99998,5,FALSE),0)</f>
        <v>0</v>
      </c>
      <c r="F109" s="187" t="str">
        <f>IFERROR(VLOOKUP(C109,INPUT!$H$2:$N2410,7,FALSE),"")</f>
        <v/>
      </c>
      <c r="G109" s="188"/>
      <c r="H109" s="189"/>
      <c r="I109" s="189"/>
      <c r="J109" s="189"/>
      <c r="K109" s="189"/>
    </row>
    <row r="110" spans="1:11" ht="39" customHeight="1">
      <c r="A110" s="182">
        <v>105</v>
      </c>
      <c r="B110" s="184" t="str">
        <f>IFERROR(VLOOKUP(C110,INPUT!$A$2:$E$99998,3,FALSE),"")</f>
        <v>Sắt hộp 50x50x4mm</v>
      </c>
      <c r="C110" s="185" t="s">
        <v>981</v>
      </c>
      <c r="D110" s="186" t="str">
        <f>IFERROR(VLOOKUP(C110,INPUT!$A$2:$D$99998,4,FALSE),"")</f>
        <v>mm</v>
      </c>
      <c r="E110" s="185">
        <f>IFERROR(VLOOKUP(C110,INPUT!$A$2:$E$99998,5,FALSE),0)</f>
        <v>0</v>
      </c>
      <c r="F110" s="187" t="str">
        <f>IFERROR(VLOOKUP(C110,INPUT!$H$2:$N2410,7,FALSE),"")</f>
        <v/>
      </c>
      <c r="G110" s="188"/>
      <c r="H110" s="189"/>
      <c r="I110" s="189"/>
      <c r="J110" s="189"/>
      <c r="K110" s="189"/>
    </row>
    <row r="111" spans="1:11" ht="39" customHeight="1">
      <c r="A111" s="182">
        <v>106</v>
      </c>
      <c r="B111" s="184" t="str">
        <f>IFERROR(VLOOKUP(C111,INPUT!$A$2:$E$99998,3,FALSE),"")</f>
        <v>Bạc đạn (Vòng bi) một chiều NSK, model: CSK30PP</v>
      </c>
      <c r="C111" s="185" t="s">
        <v>983</v>
      </c>
      <c r="D111" s="186" t="str">
        <f>IFERROR(VLOOKUP(C111,INPUT!$A$2:$D$99998,4,FALSE),"")</f>
        <v>Cái</v>
      </c>
      <c r="E111" s="185">
        <f>IFERROR(VLOOKUP(C111,INPUT!$A$2:$E$99998,5,FALSE),0)</f>
        <v>0</v>
      </c>
      <c r="F111" s="187" t="str">
        <f>IFERROR(VLOOKUP(C111,INPUT!$H$2:$N2410,7,FALSE),"")</f>
        <v/>
      </c>
      <c r="G111" s="188"/>
      <c r="H111" s="189"/>
      <c r="I111" s="189"/>
      <c r="J111" s="189"/>
      <c r="K111" s="189"/>
    </row>
    <row r="112" spans="1:11" ht="39" customHeight="1">
      <c r="A112" s="182">
        <v>107</v>
      </c>
      <c r="B112" s="184" t="str">
        <f>IFERROR(VLOOKUP(C112,INPUT!$A$2:$E$99998,3,FALSE),"")</f>
        <v>Nhôm V 40x40x5.0mm 6063 THÔ, KHÔNG Xi</v>
      </c>
      <c r="C112" s="185" t="s">
        <v>985</v>
      </c>
      <c r="D112" s="186" t="str">
        <f>IFERROR(VLOOKUP(C112,INPUT!$A$2:$D$99998,4,FALSE),"")</f>
        <v>mm</v>
      </c>
      <c r="E112" s="185">
        <f>IFERROR(VLOOKUP(C112,INPUT!$A$2:$E$99998,5,FALSE),0)</f>
        <v>230</v>
      </c>
      <c r="F112" s="187" t="str">
        <f>IFERROR(VLOOKUP(C112,INPUT!$H$2:$N2410,7,FALSE),"")</f>
        <v/>
      </c>
      <c r="G112" s="188"/>
      <c r="H112" s="189"/>
      <c r="I112" s="189"/>
      <c r="J112" s="189"/>
      <c r="K112" s="189"/>
    </row>
    <row r="113" spans="1:11" ht="39" customHeight="1">
      <c r="A113" s="182">
        <v>108</v>
      </c>
      <c r="B113" s="184" t="str">
        <f>IFERROR(VLOOKUP(C113,INPUT!$A$2:$E$99998,3,FALSE),"")</f>
        <v>Nhôm hộp 50x50x5mm, THÔ</v>
      </c>
      <c r="C113" s="185" t="s">
        <v>401</v>
      </c>
      <c r="D113" s="186" t="str">
        <f>IFERROR(VLOOKUP(C113,INPUT!$A$2:$D$99998,4,FALSE),"")</f>
        <v>mm</v>
      </c>
      <c r="E113" s="185">
        <f>IFERROR(VLOOKUP(C113,INPUT!$A$2:$E$99998,5,FALSE),0)</f>
        <v>6600</v>
      </c>
      <c r="F113" s="187" t="str">
        <f>IFERROR(VLOOKUP(C113,INPUT!$H$2:$N2410,7,FALSE),"")</f>
        <v/>
      </c>
      <c r="G113" s="188"/>
      <c r="H113" s="189"/>
      <c r="I113" s="189"/>
      <c r="J113" s="189"/>
      <c r="K113" s="189"/>
    </row>
    <row r="114" spans="1:11" ht="39" customHeight="1">
      <c r="A114" s="182">
        <v>109</v>
      </c>
      <c r="B114" s="184" t="str">
        <f>IFERROR(VLOOKUP(C114,INPUT!$A$2:$E$99998,3,FALSE),"")</f>
        <v>Nhôm hộp 25x50x4mm, THÔ</v>
      </c>
      <c r="C114" s="185" t="s">
        <v>399</v>
      </c>
      <c r="D114" s="186" t="str">
        <f>IFERROR(VLOOKUP(C114,INPUT!$A$2:$D$99998,4,FALSE),"")</f>
        <v>mm</v>
      </c>
      <c r="E114" s="185">
        <f>IFERROR(VLOOKUP(C114,INPUT!$A$2:$E$99998,5,FALSE),0)</f>
        <v>22990</v>
      </c>
      <c r="F114" s="187" t="str">
        <f>IFERROR(VLOOKUP(C114,INPUT!$H$2:$N2410,7,FALSE),"")</f>
        <v/>
      </c>
      <c r="G114" s="188"/>
      <c r="H114" s="189"/>
      <c r="I114" s="189"/>
      <c r="J114" s="189"/>
      <c r="K114" s="189"/>
    </row>
    <row r="115" spans="1:11" ht="39" customHeight="1">
      <c r="A115" s="182">
        <v>110</v>
      </c>
      <c r="B115" s="184" t="str">
        <f>IFERROR(VLOOKUP(C115,INPUT!$A$2:$E$99998,3,FALSE),"")</f>
        <v>Bạc đạn (Vòng bi) SKF, model: 6206-2RS1/C3</v>
      </c>
      <c r="C115" s="185" t="s">
        <v>602</v>
      </c>
      <c r="D115" s="186" t="str">
        <f>IFERROR(VLOOKUP(C115,INPUT!$A$2:$D$99998,4,FALSE),"")</f>
        <v>Cái</v>
      </c>
      <c r="E115" s="185">
        <f>IFERROR(VLOOKUP(C115,INPUT!$A$2:$E$99998,5,FALSE),0)
+IFERROR(VLOOKUP("CX1F&amp;D0296",INPUT!$A$2:$E$99998,5,FALSE),0)
+IFERROR(VLOOKUP("CX1RBI0428",INPUT!$A$2:$E$99998,5,FALSE),0)</f>
        <v>0</v>
      </c>
      <c r="F115" s="187" t="str">
        <f>IFERROR(VLOOKUP(C115,INPUT!$H$2:$N2410,7,FALSE),"")</f>
        <v/>
      </c>
      <c r="G115" s="188" t="s">
        <v>1693</v>
      </c>
      <c r="H115" s="189"/>
      <c r="I115" s="189"/>
      <c r="J115" s="189"/>
      <c r="K115" s="189"/>
    </row>
    <row r="116" spans="1:11" ht="39" customHeight="1">
      <c r="A116" s="182">
        <v>111</v>
      </c>
      <c r="B116" s="184" t="str">
        <f>IFERROR(VLOOKUP(C116,INPUT!$A$2:$E$99998,3,FALSE),"")</f>
        <v>Co hàn 45° inox 304 DN40 SCH10</v>
      </c>
      <c r="C116" s="185" t="s">
        <v>987</v>
      </c>
      <c r="D116" s="186" t="str">
        <f>IFERROR(VLOOKUP(C116,INPUT!$A$2:$D$99998,4,FALSE),"")</f>
        <v>Cái</v>
      </c>
      <c r="E116" s="185">
        <f>IFERROR(VLOOKUP(C116,INPUT!$A$2:$E$99998,5,FALSE),0)</f>
        <v>0</v>
      </c>
      <c r="F116" s="187" t="str">
        <f>IFERROR(VLOOKUP(C116,INPUT!$H$2:$N2410,7,FALSE),"")</f>
        <v/>
      </c>
      <c r="G116" s="188"/>
      <c r="H116" s="189"/>
      <c r="I116" s="189"/>
      <c r="J116" s="189"/>
      <c r="K116" s="189"/>
    </row>
    <row r="117" spans="1:11" ht="39" customHeight="1">
      <c r="A117" s="182">
        <v>112</v>
      </c>
      <c r="B117" s="184" t="str">
        <f>IFERROR(VLOOKUP(C117,INPUT!$A$2:$E$99998,3,FALSE),"")</f>
        <v>Co Hàn 90 Inox 304 DN100</v>
      </c>
      <c r="C117" s="185" t="s">
        <v>989</v>
      </c>
      <c r="D117" s="186" t="str">
        <f>IFERROR(VLOOKUP(C117,INPUT!$A$2:$D$99998,4,FALSE),"")</f>
        <v>Cái</v>
      </c>
      <c r="E117" s="185">
        <f>IFERROR(VLOOKUP(C117,INPUT!$A$2:$E$99998,5,FALSE),0)</f>
        <v>0</v>
      </c>
      <c r="F117" s="187" t="str">
        <f>IFERROR(VLOOKUP(C117,INPUT!$H$2:$N2410,7,FALSE),"")</f>
        <v/>
      </c>
      <c r="G117" s="188"/>
      <c r="H117" s="189"/>
      <c r="I117" s="189"/>
      <c r="J117" s="189"/>
      <c r="K117" s="189"/>
    </row>
    <row r="118" spans="1:11" ht="39" customHeight="1">
      <c r="A118" s="182">
        <v>113</v>
      </c>
      <c r="B118" s="184" t="str">
        <f>IFERROR(VLOOKUP(C118,INPUT!$A$2:$E$99998,3,FALSE),"")</f>
        <v>Tê hàn Inox 304 DN100</v>
      </c>
      <c r="C118" s="185" t="s">
        <v>991</v>
      </c>
      <c r="D118" s="186" t="str">
        <f>IFERROR(VLOOKUP(C118,INPUT!$A$2:$D$99998,4,FALSE),"")</f>
        <v>Cái</v>
      </c>
      <c r="E118" s="185">
        <f>IFERROR(VLOOKUP(C118,INPUT!$A$2:$E$99998,5,FALSE),0)</f>
        <v>0</v>
      </c>
      <c r="F118" s="187" t="str">
        <f>IFERROR(VLOOKUP(C118,INPUT!$H$2:$N2410,7,FALSE),"")</f>
        <v/>
      </c>
      <c r="G118" s="188"/>
      <c r="H118" s="189"/>
      <c r="I118" s="189"/>
      <c r="J118" s="189"/>
      <c r="K118" s="189"/>
    </row>
    <row r="119" spans="1:11" ht="39" customHeight="1">
      <c r="A119" s="182">
        <v>114</v>
      </c>
      <c r="B119" s="184" t="str">
        <f>IFERROR(VLOOKUP(C119,INPUT!$A$2:$E$99998,3,FALSE),"")</f>
        <v>Bulong Inox 304 M12x70</v>
      </c>
      <c r="C119" s="185" t="s">
        <v>306</v>
      </c>
      <c r="D119" s="186" t="str">
        <f>IFERROR(VLOOKUP(C119,INPUT!$A$2:$D$99998,4,FALSE),"")</f>
        <v>Cái</v>
      </c>
      <c r="E119" s="185">
        <f>IFERROR(VLOOKUP(C119,INPUT!$A$2:$E$99998,5,FALSE),0)</f>
        <v>168</v>
      </c>
      <c r="F119" s="187" t="str">
        <f ca="1">IFERROR(VLOOKUP(C119,INPUT!$H$2:$N2410,7,FALSE),"")</f>
        <v/>
      </c>
      <c r="G119" s="188"/>
      <c r="H119" s="189"/>
      <c r="I119" s="189"/>
      <c r="J119" s="189"/>
      <c r="K119" s="189"/>
    </row>
    <row r="120" spans="1:11" ht="39" customHeight="1">
      <c r="A120" s="182">
        <v>115</v>
      </c>
      <c r="B120" s="184" t="str">
        <f>IFERROR(VLOOKUP(C120,INPUT!$A$2:$E$99998,3,FALSE),"")</f>
        <v>Bulong inox 304 M18x50</v>
      </c>
      <c r="C120" s="185" t="s">
        <v>759</v>
      </c>
      <c r="D120" s="186" t="str">
        <f>IFERROR(VLOOKUP(C120,INPUT!$A$2:$D$99998,4,FALSE),"")</f>
        <v>Cái</v>
      </c>
      <c r="E120" s="185">
        <f>IFERROR(VLOOKUP(C120,INPUT!$A$2:$E$99998,5,FALSE),0)</f>
        <v>50</v>
      </c>
      <c r="F120" s="187" t="str">
        <f ca="1">IFERROR(VLOOKUP(C120,INPUT!$H$2:$N2410,7,FALSE),"")</f>
        <v/>
      </c>
      <c r="G120" s="188"/>
      <c r="H120" s="189"/>
      <c r="I120" s="189"/>
      <c r="J120" s="189"/>
      <c r="K120" s="189"/>
    </row>
    <row r="121" spans="1:11" ht="39" customHeight="1">
      <c r="A121" s="182">
        <v>116</v>
      </c>
      <c r="B121" s="184" t="str">
        <f>IFERROR(VLOOKUP(C121,INPUT!$A$2:$E$99998,3,FALSE),"")</f>
        <v>Ống inox 304 114x3.0mm</v>
      </c>
      <c r="C121" s="185" t="s">
        <v>993</v>
      </c>
      <c r="D121" s="186" t="str">
        <f>IFERROR(VLOOKUP(C121,INPUT!$A$2:$D$99998,4,FALSE),"")</f>
        <v>mm</v>
      </c>
      <c r="E121" s="185">
        <f>IFERROR(VLOOKUP(C121,INPUT!$A$2:$E$99998,5,FALSE),0)</f>
        <v>610</v>
      </c>
      <c r="F121" s="187" t="str">
        <f>IFERROR(VLOOKUP(C121,INPUT!$H$2:$N2410,7,FALSE),"")</f>
        <v/>
      </c>
      <c r="G121" s="188"/>
      <c r="H121" s="189"/>
      <c r="I121" s="189"/>
      <c r="J121" s="189"/>
      <c r="K121" s="189"/>
    </row>
    <row r="122" spans="1:11" ht="39" customHeight="1">
      <c r="A122" s="182">
        <v>117</v>
      </c>
      <c r="B122" s="184" t="str">
        <f>IFERROR(VLOOKUP(C122,INPUT!$A$2:$E$99998,3,FALSE),"")</f>
        <v>Mặt bích ANSI CL150 Inox 304 DN100</v>
      </c>
      <c r="C122" s="185" t="s">
        <v>995</v>
      </c>
      <c r="D122" s="186" t="str">
        <f>IFERROR(VLOOKUP(C122,INPUT!$A$2:$D$99998,4,FALSE),"")</f>
        <v>Cái</v>
      </c>
      <c r="E122" s="185">
        <f>IFERROR(VLOOKUP(C122,INPUT!$A$2:$E$99998,5,FALSE),0)</f>
        <v>0</v>
      </c>
      <c r="F122" s="187" t="str">
        <f>IFERROR(VLOOKUP(C122,INPUT!$H$2:$N2410,7,FALSE),"")</f>
        <v/>
      </c>
      <c r="G122" s="188"/>
      <c r="H122" s="189"/>
      <c r="I122" s="189"/>
      <c r="J122" s="189"/>
      <c r="K122" s="189"/>
    </row>
    <row r="123" spans="1:11" ht="39" customHeight="1">
      <c r="A123" s="182">
        <v>118</v>
      </c>
      <c r="B123" s="184" t="str">
        <f>IFERROR(VLOOKUP(C123,INPUT!$A$2:$E$99998,3,FALSE),"")</f>
        <v>Ống inox 304 hàn DN100x6.02 ASTM A312 SCH40S</v>
      </c>
      <c r="C123" s="185" t="s">
        <v>997</v>
      </c>
      <c r="D123" s="186" t="str">
        <f>IFERROR(VLOOKUP(C123,INPUT!$A$2:$D$99998,4,FALSE),"")</f>
        <v>mm</v>
      </c>
      <c r="E123" s="185">
        <f>IFERROR(VLOOKUP(C123,INPUT!$A$2:$E$99998,5,FALSE),0)</f>
        <v>0</v>
      </c>
      <c r="F123" s="187" t="str">
        <f>IFERROR(VLOOKUP(C123,INPUT!$H$2:$N2410,7,FALSE),"")</f>
        <v/>
      </c>
      <c r="G123" s="188"/>
      <c r="H123" s="189"/>
      <c r="I123" s="189"/>
      <c r="J123" s="189"/>
      <c r="K123" s="189"/>
    </row>
    <row r="124" spans="1:11" ht="39" customHeight="1">
      <c r="A124" s="182">
        <v>119</v>
      </c>
      <c r="B124" s="184" t="str">
        <f>IFERROR(VLOOKUP(C124,INPUT!$A$2:$E$99998,3,FALSE),"")</f>
        <v>Măng xông inox 304 21mm DN15</v>
      </c>
      <c r="C124" s="185" t="s">
        <v>999</v>
      </c>
      <c r="D124" s="186" t="str">
        <f>IFERROR(VLOOKUP(C124,INPUT!$A$2:$D$99998,4,FALSE),"")</f>
        <v>Cái</v>
      </c>
      <c r="E124" s="185">
        <f>IFERROR(VLOOKUP(C124,INPUT!$A$2:$E$99998,5,FALSE),0)</f>
        <v>5</v>
      </c>
      <c r="F124" s="187" t="str">
        <f>IFERROR(VLOOKUP(C124,INPUT!$H$2:$N2410,7,FALSE),"")</f>
        <v/>
      </c>
      <c r="G124" s="188"/>
      <c r="H124" s="189"/>
      <c r="I124" s="189"/>
      <c r="J124" s="189"/>
      <c r="K124" s="189"/>
    </row>
    <row r="125" spans="1:11" ht="39" customHeight="1">
      <c r="A125" s="182">
        <v>120</v>
      </c>
      <c r="B125" s="184" t="str">
        <f>IFERROR(VLOOKUP(C125,INPUT!$A$2:$E$99998,3,FALSE),"")</f>
        <v>Nút bịt ren ngoài inox 304 21mm</v>
      </c>
      <c r="C125" s="185" t="s">
        <v>1001</v>
      </c>
      <c r="D125" s="186" t="str">
        <f>IFERROR(VLOOKUP(C125,INPUT!$A$2:$D$99998,4,FALSE),"")</f>
        <v>Cái</v>
      </c>
      <c r="E125" s="185">
        <f>IFERROR(VLOOKUP(C125,INPUT!$A$2:$E$99998,5,FALSE),0)</f>
        <v>1</v>
      </c>
      <c r="F125" s="187" t="str">
        <f>IFERROR(VLOOKUP(C125,INPUT!$H$2:$N2410,7,FALSE),"")</f>
        <v/>
      </c>
      <c r="G125" s="188"/>
      <c r="H125" s="189"/>
      <c r="I125" s="189"/>
      <c r="J125" s="189"/>
      <c r="K125" s="189"/>
    </row>
    <row r="126" spans="1:11" ht="39" customHeight="1">
      <c r="A126" s="182">
        <v>121</v>
      </c>
      <c r="B126" s="184" t="str">
        <f>IFERROR(VLOOKUP(C126,INPUT!$A$2:$E$99998,3,FALSE),"")</f>
        <v>Mặt bích gia công TTMA 4" inox 304</v>
      </c>
      <c r="C126" s="185" t="s">
        <v>1003</v>
      </c>
      <c r="D126" s="186" t="str">
        <f>IFERROR(VLOOKUP(C126,INPUT!$A$2:$D$99998,4,FALSE),"")</f>
        <v>Cái</v>
      </c>
      <c r="E126" s="185">
        <f>IFERROR(VLOOKUP(C126,INPUT!$A$2:$E$99998,5,FALSE),0)</f>
        <v>0</v>
      </c>
      <c r="F126" s="187" t="str">
        <f>IFERROR(VLOOKUP(C126,INPUT!$H$2:$N2410,7,FALSE),"")</f>
        <v/>
      </c>
      <c r="G126" s="188"/>
      <c r="H126" s="189"/>
      <c r="I126" s="189"/>
      <c r="J126" s="189"/>
      <c r="K126" s="189"/>
    </row>
    <row r="127" spans="1:11" ht="39" customHeight="1">
      <c r="A127" s="182">
        <v>122</v>
      </c>
      <c r="B127" s="184" t="str">
        <f>IFERROR(VLOOKUP(C127,INPUT!$A$2:$E$99998,3,FALSE),"")</f>
        <v>Mặt bích ren trong NPT Inox 304 Ansi150 DN50</v>
      </c>
      <c r="C127" s="185" t="s">
        <v>1005</v>
      </c>
      <c r="D127" s="186" t="str">
        <f>IFERROR(VLOOKUP(C127,INPUT!$A$2:$D$99998,4,FALSE),"")</f>
        <v>Cái</v>
      </c>
      <c r="E127" s="185">
        <f>IFERROR(VLOOKUP(C127,INPUT!$A$2:$E$99998,5,FALSE),0)</f>
        <v>0</v>
      </c>
      <c r="F127" s="187" t="str">
        <f>IFERROR(VLOOKUP(C127,INPUT!$H$2:$N2410,7,FALSE),"")</f>
        <v/>
      </c>
      <c r="G127" s="188"/>
      <c r="H127" s="189"/>
      <c r="I127" s="189"/>
      <c r="J127" s="189"/>
      <c r="K127" s="189"/>
    </row>
    <row r="128" spans="1:11" ht="39" customHeight="1">
      <c r="A128" s="182">
        <v>123</v>
      </c>
      <c r="B128" s="184" t="str">
        <f>IFERROR(VLOOKUP(C128,INPUT!$A$2:$E$99998,3,FALSE),"")</f>
        <v>Cây ty inox 304 (Cây tròn đặc): Phi 16mm</v>
      </c>
      <c r="C128" s="185" t="s">
        <v>400</v>
      </c>
      <c r="D128" s="186" t="str">
        <f>IFERROR(VLOOKUP(C128,INPUT!$A$2:$D$99998,4,FALSE),"")</f>
        <v>mm</v>
      </c>
      <c r="E128" s="185">
        <f>IFERROR(VLOOKUP(C128,INPUT!$A$2:$E$99998,5,FALSE),0)</f>
        <v>370</v>
      </c>
      <c r="F128" s="187" t="str">
        <f>IFERROR(VLOOKUP(C128,INPUT!$H$2:$N2410,7,FALSE),"")</f>
        <v/>
      </c>
      <c r="G128" s="188"/>
      <c r="H128" s="189"/>
      <c r="I128" s="189"/>
      <c r="J128" s="189"/>
      <c r="K128" s="189"/>
    </row>
    <row r="129" spans="1:11" ht="39" customHeight="1">
      <c r="A129" s="182">
        <v>124</v>
      </c>
      <c r="B129" s="184" t="str">
        <f>IFERROR(VLOOKUP(C129,INPUT!$A$2:$E$99998,3,FALSE),"")</f>
        <v>Ống inox 304 SCH40 48.26, dày 4mm</v>
      </c>
      <c r="C129" s="185" t="s">
        <v>1007</v>
      </c>
      <c r="D129" s="186" t="str">
        <f>IFERROR(VLOOKUP(C129,INPUT!$A$2:$D$99998,4,FALSE),"")</f>
        <v>mm</v>
      </c>
      <c r="E129" s="185">
        <f>IFERROR(VLOOKUP(C129,INPUT!$A$2:$E$99998,5,FALSE),0)</f>
        <v>480</v>
      </c>
      <c r="F129" s="187" t="str">
        <f>IFERROR(VLOOKUP(C129,INPUT!$H$2:$N2410,7,FALSE),"")</f>
        <v/>
      </c>
      <c r="G129" s="188"/>
      <c r="H129" s="189"/>
      <c r="I129" s="189"/>
      <c r="J129" s="189"/>
      <c r="K129" s="189"/>
    </row>
    <row r="130" spans="1:11" ht="39" customHeight="1">
      <c r="A130" s="182">
        <v>125</v>
      </c>
      <c r="B130" s="184" t="str">
        <f>IFERROR(VLOOKUP(C130,INPUT!$A$2:$E$99998,3,FALSE),"")</f>
        <v>Mặt bích mù INOX ANSI DN50</v>
      </c>
      <c r="C130" s="185" t="s">
        <v>1009</v>
      </c>
      <c r="D130" s="186" t="str">
        <f>IFERROR(VLOOKUP(C130,INPUT!$A$2:$D$99998,4,FALSE),"")</f>
        <v>Cái</v>
      </c>
      <c r="E130" s="185">
        <f>IFERROR(VLOOKUP(C130,INPUT!$A$2:$E$99998,5,FALSE),0)</f>
        <v>0</v>
      </c>
      <c r="F130" s="187" t="str">
        <f>IFERROR(VLOOKUP(C130,INPUT!$H$2:$N2410,7,FALSE),"")</f>
        <v/>
      </c>
      <c r="G130" s="188"/>
      <c r="H130" s="189"/>
      <c r="I130" s="189"/>
      <c r="J130" s="189"/>
      <c r="K130" s="189"/>
    </row>
    <row r="131" spans="1:11" ht="39" customHeight="1">
      <c r="A131" s="182">
        <v>126</v>
      </c>
      <c r="B131" s="184" t="str">
        <f>IFERROR(VLOOKUP(C131,INPUT!$A$2:$E$99998,3,FALSE),"")</f>
        <v>Mặt bích tròn DN50</v>
      </c>
      <c r="C131" s="185" t="s">
        <v>515</v>
      </c>
      <c r="D131" s="186" t="str">
        <f>IFERROR(VLOOKUP(C131,INPUT!$A$2:$D$99998,4,FALSE),"")</f>
        <v>Cái</v>
      </c>
      <c r="E131" s="185">
        <f>IFERROR(VLOOKUP(131,INPUT!$A$2:$E$99998,5,FALSE),0)
+IFERROR(VLOOKUP("CX1TKH0175",INPUT!$A$2:$E$99998,5,FALSE),0)
+IFERROR(VLOOKUP("CX1TBM0391",INPUT!$A$2:$E$99998,5,FALSE),0)+IFERROR(VLOOKUP("CX1HTP0548",INPUT!$A$2:$E$99998,5,FALSE),0)</f>
        <v>20</v>
      </c>
      <c r="F131" s="187" t="str">
        <f>IFERROR(VLOOKUP(C131,INPUT!$H$2:$N2410,7,FALSE),"")</f>
        <v/>
      </c>
      <c r="G131" s="188" t="s">
        <v>1694</v>
      </c>
      <c r="H131" s="189"/>
      <c r="I131" s="189"/>
      <c r="J131" s="189"/>
      <c r="K131" s="189"/>
    </row>
    <row r="132" spans="1:11" ht="39" customHeight="1">
      <c r="A132" s="182">
        <v>127</v>
      </c>
      <c r="B132" s="184" t="str">
        <f>IFERROR(VLOOKUP(C132,INPUT!$A$2:$E$99998,3,FALSE),"")</f>
        <v>Chốt gài lò xo inox 304 TLX136F</v>
      </c>
      <c r="C132" s="185" t="s">
        <v>327</v>
      </c>
      <c r="D132" s="186" t="str">
        <f>IFERROR(VLOOKUP(C132,INPUT!$A$2:$D$99998,4,FALSE),"")</f>
        <v>Cái</v>
      </c>
      <c r="E132" s="185">
        <f>IFERROR(VLOOKUP(C132,INPUT!$A$2:$E$99998,5,FALSE),0)</f>
        <v>21</v>
      </c>
      <c r="F132" s="187" t="str">
        <f>IFERROR(VLOOKUP(C132,INPUT!$H$2:$N2410,7,FALSE),"")</f>
        <v/>
      </c>
      <c r="G132" s="188"/>
      <c r="H132" s="189"/>
      <c r="I132" s="189"/>
      <c r="J132" s="189"/>
      <c r="K132" s="189"/>
    </row>
    <row r="133" spans="1:11" ht="39" customHeight="1">
      <c r="A133" s="182">
        <v>128</v>
      </c>
      <c r="B133" s="184" t="str">
        <f>IFERROR(VLOOKUP(C133,INPUT!$A$2:$E$99998,3,FALSE),"")</f>
        <v>Vỏ hộp bánh răng giảm tốc (Bearing Case)</v>
      </c>
      <c r="C133" s="185" t="s">
        <v>1011</v>
      </c>
      <c r="D133" s="186" t="str">
        <f>IFERROR(VLOOKUP(C133,INPUT!$A$2:$D$99998,4,FALSE),"")</f>
        <v>Cái</v>
      </c>
      <c r="E133" s="185">
        <f>IFERROR(VLOOKUP(C133,INPUT!$A$2:$E$99998,5,FALSE),0)</f>
        <v>0</v>
      </c>
      <c r="F133" s="187" t="str">
        <f>IFERROR(VLOOKUP(C133,INPUT!$H$2:$N2410,7,FALSE),"")</f>
        <v/>
      </c>
      <c r="G133" s="188"/>
      <c r="H133" s="189"/>
      <c r="I133" s="189"/>
      <c r="J133" s="189"/>
      <c r="K133" s="189"/>
    </row>
    <row r="134" spans="1:11" ht="39" customHeight="1">
      <c r="A134" s="182">
        <v>129</v>
      </c>
      <c r="B134" s="184" t="str">
        <f>IFERROR(VLOOKUP(C134,INPUT!$A$2:$E$99998,3,FALSE),"")</f>
        <v>Nhông xích 40B-12T</v>
      </c>
      <c r="C134" s="185" t="s">
        <v>653</v>
      </c>
      <c r="D134" s="186" t="str">
        <f>IFERROR(VLOOKUP(C134,INPUT!$A$2:$D$99998,4,FALSE),"")</f>
        <v>Cái</v>
      </c>
      <c r="E134" s="185">
        <f>IFERROR(VLOOKUP(C134,INPUT!$A$2:$E$99998,5,FALSE),0)</f>
        <v>0</v>
      </c>
      <c r="F134" s="187" t="str">
        <f>IFERROR(VLOOKUP(C134,INPUT!$H$2:$N2410,7,FALSE),"")</f>
        <v/>
      </c>
      <c r="G134" s="188"/>
      <c r="H134" s="189"/>
      <c r="I134" s="189"/>
      <c r="J134" s="189"/>
      <c r="K134" s="189"/>
    </row>
    <row r="135" spans="1:11" ht="39" customHeight="1">
      <c r="A135" s="182">
        <v>130</v>
      </c>
      <c r="B135" s="184" t="str">
        <f>IFERROR(VLOOKUP(C135,INPUT!$A$2:$E$99998,3,FALSE),"")</f>
        <v>Đĩa tang bằng nhôm đường kính 656mm, dày 4mm - 1050</v>
      </c>
      <c r="C135" s="185" t="s">
        <v>1015</v>
      </c>
      <c r="D135" s="186" t="str">
        <f>IFERROR(VLOOKUP(C135,INPUT!$A$2:$D$99998,4,FALSE),"")</f>
        <v>Bộ</v>
      </c>
      <c r="E135" s="185">
        <f>IFERROR(VLOOKUP(C135,INPUT!$A$2:$E$99998,5,FALSE),0)</f>
        <v>0</v>
      </c>
      <c r="F135" s="187" t="str">
        <f>IFERROR(VLOOKUP(C135,INPUT!$H$2:$N2410,7,FALSE),"")</f>
        <v/>
      </c>
      <c r="G135" s="188"/>
      <c r="H135" s="189"/>
      <c r="I135" s="189"/>
      <c r="J135" s="189"/>
      <c r="K135" s="189"/>
    </row>
    <row r="136" spans="1:11" ht="39" customHeight="1">
      <c r="A136" s="182">
        <v>131</v>
      </c>
      <c r="B136" s="184" t="str">
        <f>IFERROR(VLOOKUP(C136,INPUT!$A$2:$E$99998,3,FALSE),"")</f>
        <v>Trống tang nhôm đường kính 300mm, dày 3mm-1050</v>
      </c>
      <c r="C136" s="185" t="s">
        <v>1017</v>
      </c>
      <c r="D136" s="186" t="str">
        <f>IFERROR(VLOOKUP(C136,INPUT!$A$2:$D$99998,4,FALSE),"")</f>
        <v>Cái</v>
      </c>
      <c r="E136" s="185">
        <f>IFERROR(VLOOKUP(C136,INPUT!$A$2:$E$99998,5,FALSE),0)</f>
        <v>0</v>
      </c>
      <c r="F136" s="187" t="str">
        <f>IFERROR(VLOOKUP(C136,INPUT!$H$2:$N2410,7,FALSE),"")</f>
        <v/>
      </c>
      <c r="G136" s="188"/>
      <c r="H136" s="189"/>
      <c r="I136" s="189"/>
      <c r="J136" s="189"/>
      <c r="K136" s="189"/>
    </row>
    <row r="137" spans="1:11" ht="39" customHeight="1">
      <c r="A137" s="182">
        <v>132</v>
      </c>
      <c r="B137" s="184" t="str">
        <f>IFERROR(VLOOKUP(C137,INPUT!$A$2:$E$99998,3,FALSE),"")</f>
        <v>Trống tang cuốn dây</v>
      </c>
      <c r="C137" s="185" t="s">
        <v>1019</v>
      </c>
      <c r="D137" s="186" t="str">
        <f>IFERROR(VLOOKUP(C137,INPUT!$A$2:$D$99998,4,FALSE),"")</f>
        <v>Cái</v>
      </c>
      <c r="E137" s="185">
        <f>IFERROR(VLOOKUP(C137,INPUT!$A$2:$E$99998,5,FALSE),0)
+IFERROR(VLOOKUP("CX1TBM0264",INPUT!$A$2:$E$99998,5,FALSE),0)</f>
        <v>0</v>
      </c>
      <c r="F137" s="187" t="str">
        <f>IFERROR(VLOOKUP(C137,INPUT!$H$2:$N2410,7,FALSE),"")</f>
        <v/>
      </c>
      <c r="G137" s="188" t="s">
        <v>1695</v>
      </c>
      <c r="H137" s="189"/>
      <c r="I137" s="189"/>
      <c r="J137" s="189"/>
      <c r="K137" s="189"/>
    </row>
    <row r="138" spans="1:11" ht="39" customHeight="1">
      <c r="A138" s="182">
        <v>133</v>
      </c>
      <c r="B138" s="184" t="str">
        <f>IFERROR(VLOOKUP(C138,INPUT!$A$2:$E$99998,3,FALSE),"")</f>
        <v>Khung dẫn hướng</v>
      </c>
      <c r="C138" s="185" t="s">
        <v>1021</v>
      </c>
      <c r="D138" s="186" t="str">
        <f>IFERROR(VLOOKUP(C138,INPUT!$A$2:$D$99998,4,FALSE),"")</f>
        <v>Cái</v>
      </c>
      <c r="E138" s="185">
        <f>IFERROR(VLOOKUP(C138,INPUT!$A$2:$E$99998,5,FALSE),0)</f>
        <v>0</v>
      </c>
      <c r="F138" s="187" t="str">
        <f>IFERROR(VLOOKUP(C138,INPUT!$H$2:$N2410,7,FALSE),"")</f>
        <v/>
      </c>
      <c r="G138" s="188"/>
      <c r="H138" s="189"/>
      <c r="I138" s="189"/>
      <c r="J138" s="189"/>
      <c r="K138" s="189"/>
    </row>
    <row r="139" spans="1:11" ht="39" customHeight="1">
      <c r="A139" s="182">
        <v>134</v>
      </c>
      <c r="B139" s="184" t="str">
        <f>IFERROR(VLOOKUP(C139,INPUT!$A$2:$E$99998,3,FALSE),"")</f>
        <v>Khung motor bằng nhôm, 606x203.2x6mm-1050</v>
      </c>
      <c r="C139" s="185" t="s">
        <v>1023</v>
      </c>
      <c r="D139" s="186" t="str">
        <f>IFERROR(VLOOKUP(C139,INPUT!$A$2:$D$99998,4,FALSE),"")</f>
        <v>Cái</v>
      </c>
      <c r="E139" s="185">
        <f>IFERROR(VLOOKUP(C139,INPUT!$A$2:$E$99998,5,FALSE),0)</f>
        <v>0</v>
      </c>
      <c r="F139" s="187" t="str">
        <f>IFERROR(VLOOKUP(C139,INPUT!$H$2:$N2410,7,FALSE),"")</f>
        <v/>
      </c>
      <c r="G139" s="188"/>
      <c r="H139" s="189"/>
      <c r="I139" s="189"/>
      <c r="J139" s="189"/>
      <c r="K139" s="189"/>
    </row>
    <row r="140" spans="1:11" ht="39" customHeight="1">
      <c r="A140" s="182">
        <v>135</v>
      </c>
      <c r="B140" s="184" t="str">
        <f>IFERROR(VLOOKUP(C140,INPUT!$A$2:$E$99998,3,FALSE),"")</f>
        <v>Tấm thép tròn đường kính 449x4mm</v>
      </c>
      <c r="C140" s="185" t="s">
        <v>1025</v>
      </c>
      <c r="D140" s="186" t="str">
        <f>IFERROR(VLOOKUP(C140,INPUT!$A$2:$D$99998,4,FALSE),"")</f>
        <v>Cái</v>
      </c>
      <c r="E140" s="185">
        <f>IFERROR(VLOOKUP(C140,INPUT!$A$2:$E$99998,5,FALSE),0)</f>
        <v>0</v>
      </c>
      <c r="F140" s="187" t="str">
        <f>IFERROR(VLOOKUP(C140,INPUT!$H$2:$N2410,7,FALSE),"")</f>
        <v/>
      </c>
      <c r="G140" s="188"/>
      <c r="H140" s="189"/>
      <c r="I140" s="189"/>
      <c r="J140" s="189"/>
      <c r="K140" s="189"/>
    </row>
    <row r="141" spans="1:11" ht="39" customHeight="1">
      <c r="A141" s="182">
        <v>136</v>
      </c>
      <c r="B141" s="184" t="str">
        <f>IFERROR(VLOOKUP(C141,INPUT!$A$2:$E$99998,3,FALSE),"")</f>
        <v>Vòng Tang nhôm đường kính 1473x31x6mm-1050</v>
      </c>
      <c r="C141" s="185" t="s">
        <v>1027</v>
      </c>
      <c r="D141" s="186" t="str">
        <f>IFERROR(VLOOKUP(C141,INPUT!$A$2:$D$99998,4,FALSE),"")</f>
        <v>Bộ</v>
      </c>
      <c r="E141" s="185">
        <f>IFERROR(VLOOKUP(C141,INPUT!$A$2:$E$99998,5,FALSE),0)</f>
        <v>0</v>
      </c>
      <c r="F141" s="187" t="str">
        <f>IFERROR(VLOOKUP(C141,INPUT!$H$2:$N2410,7,FALSE),"")</f>
        <v/>
      </c>
      <c r="G141" s="188"/>
      <c r="H141" s="189"/>
      <c r="I141" s="189"/>
      <c r="J141" s="189"/>
      <c r="K141" s="189"/>
    </row>
    <row r="142" spans="1:11" ht="39" customHeight="1">
      <c r="A142" s="182">
        <v>137</v>
      </c>
      <c r="B142" s="184" t="str">
        <f>IFERROR(VLOOKUP(C142,INPUT!$A$2:$E$99998,3,FALSE),"")</f>
        <v>Tấm thép tròn đường kính 598x8mm</v>
      </c>
      <c r="C142" s="185" t="s">
        <v>1029</v>
      </c>
      <c r="D142" s="186" t="str">
        <f>IFERROR(VLOOKUP(C142,INPUT!$A$2:$D$99998,4,FALSE),"")</f>
        <v>Cái</v>
      </c>
      <c r="E142" s="185">
        <f>IFERROR(VLOOKUP(C142,INPUT!$A$2:$E$99998,5,FALSE),0)</f>
        <v>0</v>
      </c>
      <c r="F142" s="187" t="str">
        <f>IFERROR(VLOOKUP(C142,INPUT!$H$2:$N2410,7,FALSE),"")</f>
        <v/>
      </c>
      <c r="G142" s="188"/>
      <c r="H142" s="189"/>
      <c r="I142" s="189"/>
      <c r="J142" s="189"/>
      <c r="K142" s="189"/>
    </row>
    <row r="143" spans="1:11" ht="39" customHeight="1">
      <c r="A143" s="182">
        <v>138</v>
      </c>
      <c r="B143" s="184" t="str">
        <f>IFERROR(VLOOKUP(C143,INPUT!$A$2:$E$99998,3,FALSE),"")</f>
        <v>Đĩa 45T35</v>
      </c>
      <c r="C143" s="185" t="s">
        <v>1031</v>
      </c>
      <c r="D143" s="186" t="str">
        <f>IFERROR(VLOOKUP(C143,INPUT!$A$2:$D$99998,4,FALSE),"")</f>
        <v>Cái</v>
      </c>
      <c r="E143" s="185">
        <f>IFERROR(VLOOKUP(C143,INPUT!$A$2:$E$99998,5,FALSE),0)</f>
        <v>0</v>
      </c>
      <c r="F143" s="187" t="str">
        <f>IFERROR(VLOOKUP(C143,INPUT!$H$2:$N2410,7,FALSE),"")</f>
        <v/>
      </c>
      <c r="G143" s="188"/>
      <c r="H143" s="189"/>
      <c r="I143" s="189"/>
      <c r="J143" s="189"/>
      <c r="K143" s="189"/>
    </row>
    <row r="144" spans="1:11" ht="39" customHeight="1">
      <c r="A144" s="182">
        <v>139</v>
      </c>
      <c r="B144" s="184" t="str">
        <f>IFERROR(VLOOKUP(C144,INPUT!$A$2:$E$99998,3,FALSE),"")</f>
        <v>Trục đĩa răng giảm tốc thép phi 30mm SC-45</v>
      </c>
      <c r="C144" s="185" t="s">
        <v>1033</v>
      </c>
      <c r="D144" s="186" t="str">
        <f>IFERROR(VLOOKUP(C144,INPUT!$A$2:$D$99998,4,FALSE),"")</f>
        <v>Cái</v>
      </c>
      <c r="E144" s="185">
        <f>IFERROR(VLOOKUP(C144,INPUT!$A$2:$E$99998,5,FALSE),0)</f>
        <v>0</v>
      </c>
      <c r="F144" s="187" t="str">
        <f>IFERROR(VLOOKUP(C144,INPUT!$H$2:$N2410,7,FALSE),"")</f>
        <v/>
      </c>
      <c r="G144" s="188"/>
      <c r="H144" s="189"/>
      <c r="I144" s="189"/>
      <c r="J144" s="189"/>
      <c r="K144" s="189"/>
    </row>
    <row r="145" spans="1:11" ht="39" customHeight="1">
      <c r="A145" s="182">
        <v>140</v>
      </c>
      <c r="B145" s="184" t="str">
        <f>IFERROR(VLOOKUP(C145,INPUT!$A$2:$E$99998,3,FALSE),"")</f>
        <v>Mặt bích vuông 115 inox 304 có rãnh 2 inch</v>
      </c>
      <c r="C145" s="185" t="s">
        <v>457</v>
      </c>
      <c r="D145" s="186" t="str">
        <f>IFERROR(VLOOKUP(C145,INPUT!$A$2:$D$99998,4,FALSE),"")</f>
        <v>Cái</v>
      </c>
      <c r="E145" s="185">
        <f>IFERROR(VLOOKUP(C145,INPUT!$A$2:$E$99998,5,FALSE),0)
+IFERROR(VLOOKUP("CX1TKH0173",INPUT!$A$2:$E$99998,5,FALSE),0)</f>
        <v>1</v>
      </c>
      <c r="F145" s="187" t="str">
        <f>IFERROR(VLOOKUP(C145,INPUT!$H$2:$N2410,7,FALSE),"")</f>
        <v/>
      </c>
      <c r="G145" s="188" t="s">
        <v>1696</v>
      </c>
      <c r="H145" s="189"/>
      <c r="I145" s="189"/>
      <c r="J145" s="189"/>
      <c r="K145" s="189"/>
    </row>
    <row r="146" spans="1:11" ht="39" customHeight="1">
      <c r="A146" s="182">
        <v>141</v>
      </c>
      <c r="B146" s="184" t="str">
        <f>IFERROR(VLOOKUP(C146,INPUT!$A$2:$E$99998,3,FALSE),"")</f>
        <v>Mặt bích vuông 115 inox 304 có rãnh 1,5 inch</v>
      </c>
      <c r="C146" s="185" t="s">
        <v>1035</v>
      </c>
      <c r="D146" s="186" t="str">
        <f>IFERROR(VLOOKUP(C146,INPUT!$A$2:$D$99998,4,FALSE),"")</f>
        <v>Cái</v>
      </c>
      <c r="E146" s="185">
        <f>IFERROR(VLOOKUP(C146,INPUT!$A$2:$E$99998,5,FALSE),0)
+IFERROR(VLOOKUP("CX1TKH0174",INPUT!$A$2:$E$99998,5,FALSE),0)</f>
        <v>5</v>
      </c>
      <c r="F146" s="187" t="str">
        <f>IFERROR(VLOOKUP(C146,INPUT!$H$2:$N2410,7,FALSE),"")</f>
        <v/>
      </c>
      <c r="G146" s="188" t="s">
        <v>1697</v>
      </c>
      <c r="H146" s="189"/>
      <c r="I146" s="189"/>
      <c r="J146" s="189"/>
      <c r="K146" s="189"/>
    </row>
    <row r="147" spans="1:11" ht="39" customHeight="1">
      <c r="A147" s="182">
        <v>142</v>
      </c>
      <c r="B147" s="184" t="str">
        <f>IFERROR(VLOOKUP(C147,INPUT!$A$2:$E$99998,3,FALSE),"")</f>
        <v>Chốt lavet 8x8x30mm</v>
      </c>
      <c r="C147" s="185" t="s">
        <v>630</v>
      </c>
      <c r="D147" s="186" t="str">
        <f>IFERROR(VLOOKUP(C147,INPUT!$A$2:$D$99998,4,FALSE),"")</f>
        <v>Cái</v>
      </c>
      <c r="E147" s="185">
        <f>IFERROR(VLOOKUP(C147,INPUT!$A$2:$E$99998,5,FALSE),0)</f>
        <v>21</v>
      </c>
      <c r="F147" s="187" t="str">
        <f>IFERROR(VLOOKUP(C147,INPUT!$H$2:$N2410,7,FALSE),"")</f>
        <v/>
      </c>
      <c r="G147" s="188"/>
      <c r="H147" s="189"/>
      <c r="I147" s="189"/>
      <c r="J147" s="189"/>
      <c r="K147" s="189"/>
    </row>
    <row r="148" spans="1:11" ht="39" customHeight="1">
      <c r="A148" s="182">
        <v>143</v>
      </c>
      <c r="B148" s="184" t="str">
        <f>IFERROR(VLOOKUP(C148,INPUT!$A$2:$E$99998,3,FALSE),"")</f>
        <v>Phe gài Trục Phi 30</v>
      </c>
      <c r="C148" s="185" t="s">
        <v>449</v>
      </c>
      <c r="D148" s="186" t="str">
        <f>IFERROR(VLOOKUP(C148,INPUT!$A$2:$D$99998,4,FALSE),"")</f>
        <v>Cái</v>
      </c>
      <c r="E148" s="185">
        <f>IFERROR(VLOOKUP(C148,INPUT!$A$2:$E$99998,5,FALSE),0)</f>
        <v>204</v>
      </c>
      <c r="F148" s="187" t="str">
        <f>IFERROR(VLOOKUP(C148,INPUT!$H$2:$N2410,7,FALSE),"")</f>
        <v/>
      </c>
      <c r="G148" s="188"/>
      <c r="H148" s="189"/>
      <c r="I148" s="189"/>
      <c r="J148" s="189"/>
      <c r="K148" s="189"/>
    </row>
    <row r="149" spans="1:11" ht="39" customHeight="1">
      <c r="A149" s="182">
        <v>144</v>
      </c>
      <c r="B149" s="184" t="str">
        <f>IFERROR(VLOOKUP(C149,INPUT!$A$2:$E$99998,3,FALSE),"")</f>
        <v>Phe gài lỗ phi 62mm bằng thép</v>
      </c>
      <c r="C149" s="185" t="s">
        <v>662</v>
      </c>
      <c r="D149" s="186" t="str">
        <f>IFERROR(VLOOKUP(C149,INPUT!$A$2:$D$99998,4,FALSE),"")</f>
        <v>Cái</v>
      </c>
      <c r="E149" s="185">
        <f>IFERROR(VLOOKUP(C149,INPUT!$A$2:$E$99998,5,FALSE),0)</f>
        <v>47</v>
      </c>
      <c r="F149" s="187" t="str">
        <f>IFERROR(VLOOKUP(C149,INPUT!$H$2:$N2410,7,FALSE),"")</f>
        <v/>
      </c>
      <c r="G149" s="188"/>
      <c r="H149" s="189"/>
      <c r="I149" s="189"/>
      <c r="J149" s="189"/>
      <c r="K149" s="189"/>
    </row>
    <row r="150" spans="1:11" ht="39" customHeight="1">
      <c r="A150" s="182">
        <v>145</v>
      </c>
      <c r="B150" s="184" t="str">
        <f>IFERROR(VLOOKUP(C150,INPUT!$A$2:$E$99998,3,FALSE),"")</f>
        <v>Lưỡi cưa L1735 20mm x 0.9mm x 5/8TPI</v>
      </c>
      <c r="C150" s="185" t="s">
        <v>1037</v>
      </c>
      <c r="D150" s="186" t="str">
        <f>IFERROR(VLOOKUP(C150,INPUT!$A$2:$D$99998,4,FALSE),"")</f>
        <v>Cái</v>
      </c>
      <c r="E150" s="185">
        <f>IFERROR(VLOOKUP(C150,INPUT!$A$2:$E$99998,5,FALSE),0)</f>
        <v>0</v>
      </c>
      <c r="F150" s="187" t="str">
        <f>IFERROR(VLOOKUP(C150,INPUT!$H$2:$N2410,7,FALSE),"")</f>
        <v/>
      </c>
      <c r="G150" s="188"/>
      <c r="H150" s="189"/>
      <c r="I150" s="189"/>
      <c r="J150" s="189"/>
      <c r="K150" s="189"/>
    </row>
    <row r="151" spans="1:11" ht="39" customHeight="1">
      <c r="A151" s="182">
        <v>146</v>
      </c>
      <c r="B151" s="184" t="str">
        <f>IFERROR(VLOOKUP(C151,INPUT!$A$2:$E$99998,3,FALSE),"")</f>
        <v>Bulong thép đen lục giác âm M6x5</v>
      </c>
      <c r="C151" s="185" t="s">
        <v>621</v>
      </c>
      <c r="D151" s="186" t="str">
        <f>IFERROR(VLOOKUP(C151,INPUT!$A$2:$D$99998,4,FALSE),"")</f>
        <v>Cái</v>
      </c>
      <c r="E151" s="185">
        <f>IFERROR(VLOOKUP(C151,INPUT!$A$2:$E$99998,5,FALSE),0)</f>
        <v>0</v>
      </c>
      <c r="F151" s="187">
        <f>IFERROR(VLOOKUP(C151,INPUT!$H$2:$N2410,7,FALSE),"")</f>
        <v>0.65200000000000002</v>
      </c>
      <c r="G151" s="188"/>
      <c r="H151" s="189"/>
      <c r="I151" s="189"/>
      <c r="J151" s="189"/>
      <c r="K151" s="189"/>
    </row>
    <row r="152" spans="1:11" ht="39" customHeight="1">
      <c r="A152" s="182">
        <v>147</v>
      </c>
      <c r="B152" s="184" t="str">
        <f>IFERROR(VLOOKUP(C152,INPUT!$A$2:$E$99998,3,FALSE),"")</f>
        <v>Nhựa POM dạng thanh tròn đặc, màu trắng, DN40</v>
      </c>
      <c r="C152" s="185" t="s">
        <v>418</v>
      </c>
      <c r="D152" s="186" t="str">
        <f>IFERROR(VLOOKUP(C152,INPUT!$A$2:$D$99998,4,FALSE),"")</f>
        <v>mm</v>
      </c>
      <c r="E152" s="185">
        <f>IFERROR(VLOOKUP(C152,INPUT!$A$2:$E$99998,5,FALSE),0)
+IFERROR(VLOOKUP("CX1NOA0537",INPUT!$A$2:$E$99998,5,FALSE),0)
+IFERROR(VLOOKUP("CX1NOA0554",INPUT!$A$2:$E$99998,5,FALSE),0)</f>
        <v>5400</v>
      </c>
      <c r="F152" s="187" t="str">
        <f>IFERROR(VLOOKUP(C152,INPUT!$H$2:$N2410,7,FALSE),"")</f>
        <v/>
      </c>
      <c r="G152" s="188" t="s">
        <v>1698</v>
      </c>
      <c r="H152" s="189"/>
      <c r="I152" s="189"/>
      <c r="J152" s="189"/>
      <c r="K152" s="189"/>
    </row>
    <row r="153" spans="1:11" ht="39" customHeight="1">
      <c r="A153" s="182">
        <v>148</v>
      </c>
      <c r="B153" s="184" t="str">
        <f>IFERROR(VLOOKUP(C153,INPUT!$A$2:$E$99998,3,FALSE),"")</f>
        <v>Nhôm la 40x5mm</v>
      </c>
      <c r="C153" s="185" t="s">
        <v>1039</v>
      </c>
      <c r="D153" s="186" t="str">
        <f>IFERROR(VLOOKUP(C153,INPUT!$A$2:$D$99998,4,FALSE),"")</f>
        <v>mm</v>
      </c>
      <c r="E153" s="185">
        <f>IFERROR(VLOOKUP(C153,INPUT!$A$2:$E$99998,5,FALSE),0)</f>
        <v>4790</v>
      </c>
      <c r="F153" s="187" t="str">
        <f>IFERROR(VLOOKUP(C153,INPUT!$H$2:$N2410,7,FALSE),"")</f>
        <v/>
      </c>
      <c r="G153" s="188"/>
      <c r="H153" s="189"/>
      <c r="I153" s="189"/>
      <c r="J153" s="189"/>
      <c r="K153" s="189"/>
    </row>
    <row r="154" spans="1:11" ht="39" customHeight="1">
      <c r="A154" s="182">
        <v>149</v>
      </c>
      <c r="B154" s="184" t="str">
        <f>IFERROR(VLOOKUP(C154,INPUT!$A$2:$E$99998,3,FALSE),"")</f>
        <v>Cây ty inox 304 (Cây tròn đặc): Phi 12mm</v>
      </c>
      <c r="C154" s="185" t="s">
        <v>321</v>
      </c>
      <c r="D154" s="186" t="str">
        <f>IFERROR(VLOOKUP(C154,INPUT!$A$2:$D$99998,4,FALSE),"")</f>
        <v>mm</v>
      </c>
      <c r="E154" s="185">
        <f>IFERROR(VLOOKUP(C154,INPUT!$A$2:$E$99998,5,FALSE),0)</f>
        <v>14900</v>
      </c>
      <c r="F154" s="187" t="str">
        <f>IFERROR(VLOOKUP(C154,INPUT!$H$2:$N2410,7,FALSE),"")</f>
        <v/>
      </c>
      <c r="G154" s="188"/>
      <c r="H154" s="189"/>
      <c r="I154" s="189"/>
      <c r="J154" s="189"/>
      <c r="K154" s="189"/>
    </row>
    <row r="155" spans="1:11" ht="39" customHeight="1">
      <c r="A155" s="182">
        <v>150</v>
      </c>
      <c r="B155" s="184" t="str">
        <f>IFERROR(VLOOKUP(C155,INPUT!$A$2:$E$99998,3,FALSE),"")</f>
        <v>Bạc đạn (Vòng bi) SKF 6201-2Z/C3</v>
      </c>
      <c r="C155" s="185" t="s">
        <v>1041</v>
      </c>
      <c r="D155" s="186" t="str">
        <f>IFERROR(VLOOKUP(C155,INPUT!$A$2:$D$99998,4,FALSE),"")</f>
        <v>Cái</v>
      </c>
      <c r="E155" s="185">
        <f>IFERROR(VLOOKUP(C155,INPUT!$A$2:$E$99998,5,FALSE),0)
+IFERROR(VLOOKUP("CX1SKF0212",INPUT!$A$2:$E$99998,5,FALSE),0)</f>
        <v>0</v>
      </c>
      <c r="F155" s="187" t="str">
        <f>IFERROR(VLOOKUP(C155,INPUT!$H$2:$N2410,7,FALSE),"")</f>
        <v/>
      </c>
      <c r="G155" s="188" t="s">
        <v>1699</v>
      </c>
      <c r="H155" s="189"/>
      <c r="I155" s="189"/>
      <c r="J155" s="189"/>
      <c r="K155" s="189"/>
    </row>
    <row r="156" spans="1:11" ht="39" customHeight="1">
      <c r="A156" s="182">
        <v>151</v>
      </c>
      <c r="B156" s="184" t="str">
        <f>IFERROR(VLOOKUP(C156,INPUT!$A$2:$E$99998,3,FALSE),"")</f>
        <v>Vú bơm mỡ bằng sắt M8</v>
      </c>
      <c r="C156" s="185" t="s">
        <v>1043</v>
      </c>
      <c r="D156" s="186" t="str">
        <f>IFERROR(VLOOKUP(C156,INPUT!$A$2:$D$99998,4,FALSE),"")</f>
        <v>Cái</v>
      </c>
      <c r="E156" s="185">
        <f>IFERROR(VLOOKUP(C156,INPUT!$A$2:$E$99998,5,FALSE),0)</f>
        <v>0</v>
      </c>
      <c r="F156" s="187" t="str">
        <f>IFERROR(VLOOKUP(C156,INPUT!$H$2:$N2410,7,FALSE),"")</f>
        <v/>
      </c>
      <c r="G156" s="188"/>
      <c r="H156" s="189"/>
      <c r="I156" s="189"/>
      <c r="J156" s="189"/>
      <c r="K156" s="189"/>
    </row>
    <row r="157" spans="1:11" ht="39" customHeight="1">
      <c r="A157" s="182">
        <v>152</v>
      </c>
      <c r="B157" s="184" t="str">
        <f>IFERROR(VLOOKUP(C157,INPUT!$A$2:$E$99998,3,FALSE),"")</f>
        <v>Dầu cắt gọt kim loại MQ oil 18L</v>
      </c>
      <c r="C157" s="185" t="s">
        <v>702</v>
      </c>
      <c r="D157" s="186" t="str">
        <f>IFERROR(VLOOKUP(C157,INPUT!$A$2:$D$99998,4,FALSE),"")</f>
        <v>Lít</v>
      </c>
      <c r="E157" s="185">
        <f>IFERROR(VLOOKUP(C157,INPUT!$A$2:$E$99998,5,FALSE),0)</f>
        <v>0</v>
      </c>
      <c r="F157" s="187" t="str">
        <f>IFERROR(VLOOKUP(C157,INPUT!$H$2:$N2410,7,FALSE),"")</f>
        <v/>
      </c>
      <c r="G157" s="188"/>
      <c r="H157" s="189"/>
      <c r="I157" s="189"/>
      <c r="J157" s="189"/>
      <c r="K157" s="189"/>
    </row>
    <row r="158" spans="1:11" ht="39" customHeight="1">
      <c r="A158" s="182">
        <v>153</v>
      </c>
      <c r="B158" s="184" t="str">
        <f>IFERROR(VLOOKUP(C158,INPUT!$A$2:$E$99998,3,FALSE),"")</f>
        <v>Keo khóa ren Loctite 243 250ml</v>
      </c>
      <c r="C158" s="185" t="s">
        <v>704</v>
      </c>
      <c r="D158" s="186" t="str">
        <f>IFERROR(VLOOKUP(C158,INPUT!$A$2:$D$99998,4,FALSE),"")</f>
        <v>Chai</v>
      </c>
      <c r="E158" s="185">
        <f>IFERROR(VLOOKUP(C158,INPUT!$A$2:$E$99998,5,FALSE),0)</f>
        <v>2</v>
      </c>
      <c r="F158" s="187" t="str">
        <f>IFERROR(VLOOKUP(C158,INPUT!$H$2:$N2410,7,FALSE),"")</f>
        <v/>
      </c>
      <c r="G158" s="188"/>
      <c r="H158" s="189"/>
      <c r="I158" s="189"/>
      <c r="J158" s="189"/>
      <c r="K158" s="189"/>
    </row>
    <row r="159" spans="1:11" ht="39" customHeight="1">
      <c r="A159" s="182">
        <v>154</v>
      </c>
      <c r="B159" s="184" t="str">
        <f>IFERROR(VLOOKUP(C159,INPUT!$A$2:$E$99998,3,FALSE),"")</f>
        <v>Long Đền inox 304 M12x30, dày 1mm</v>
      </c>
      <c r="C159" s="185" t="s">
        <v>398</v>
      </c>
      <c r="D159" s="186" t="str">
        <f>IFERROR(VLOOKUP(C159,INPUT!$A$2:$D$99998,4,FALSE),"")</f>
        <v>Cái</v>
      </c>
      <c r="E159" s="185">
        <f>IFERROR(VLOOKUP(C159,INPUT!$A$2:$E$99998,5,FALSE),0)</f>
        <v>193</v>
      </c>
      <c r="F159" s="187" t="str">
        <f ca="1">IFERROR(VLOOKUP(C159,INPUT!$H$2:$N2410,7,FALSE),"")</f>
        <v/>
      </c>
      <c r="G159" s="188"/>
      <c r="H159" s="189"/>
      <c r="I159" s="189"/>
      <c r="J159" s="189"/>
      <c r="K159" s="189"/>
    </row>
    <row r="160" spans="1:11" ht="39" customHeight="1">
      <c r="A160" s="182">
        <v>155</v>
      </c>
      <c r="B160" s="184" t="str">
        <f>IFERROR(VLOOKUP(C160,INPUT!$A$2:$E$99998,3,FALSE),"")</f>
        <v>Xích (sên) KANA 40-1R</v>
      </c>
      <c r="C160" s="185" t="s">
        <v>473</v>
      </c>
      <c r="D160" s="186" t="str">
        <f>IFERROR(VLOOKUP(C160,INPUT!$A$2:$D$99998,4,FALSE),"")</f>
        <v>mm</v>
      </c>
      <c r="E160" s="185">
        <f>IFERROR(VLOOKUP(C160,INPUT!$A$2:$E$99998,5,FALSE),0)
+IFERROR(VLOOKUP("CX1DID0168",INPUT!$A$2:$E$99998,5,FALSE),0)
+IFERROR(VLOOKUP("CX1STA0318",INPUT!$A$2:$E$99998,5,FALSE),0)
+IFERROR(VLOOKUP("CX1NOA0470",INPUT!$A$2:$E$99998,5,FALSE),0)</f>
        <v>50340</v>
      </c>
      <c r="F160" s="187" t="str">
        <f>IFERROR(VLOOKUP(C160,INPUT!$H$2:$N2410,7,FALSE),"")</f>
        <v/>
      </c>
      <c r="G160" s="188" t="s">
        <v>1700</v>
      </c>
      <c r="H160" s="189"/>
      <c r="I160" s="189"/>
      <c r="J160" s="189"/>
      <c r="K160" s="189"/>
    </row>
    <row r="161" spans="1:11" ht="39" customHeight="1">
      <c r="A161" s="182">
        <v>156</v>
      </c>
      <c r="B161" s="184" t="str">
        <f>IFERROR(VLOOKUP(C161,INPUT!$A$2:$E$99998,3,FALSE),"")</f>
        <v>Xích (sên) KANA 35-1R</v>
      </c>
      <c r="C161" s="185" t="s">
        <v>469</v>
      </c>
      <c r="D161" s="186" t="str">
        <f>IFERROR(VLOOKUP(C161,INPUT!$A$2:$D$99998,4,FALSE),"")</f>
        <v>mm</v>
      </c>
      <c r="E161" s="185">
        <f>IFERROR(VLOOKUP(C161,INPUT!$A$2:$E$99998,5,FALSE),0)
+IFERROR(VLOOKUP("CX1DID0167",INPUT!$A$2:$E$99998,5,FALSE),0)</f>
        <v>502.4</v>
      </c>
      <c r="F161" s="187" t="str">
        <f>IFERROR(VLOOKUP(C161,INPUT!$H$2:$N2410,7,FALSE),"")</f>
        <v/>
      </c>
      <c r="G161" s="188" t="s">
        <v>1701</v>
      </c>
      <c r="H161" s="189"/>
      <c r="I161" s="189"/>
      <c r="J161" s="189"/>
      <c r="K161" s="189"/>
    </row>
    <row r="162" spans="1:11" ht="39" customHeight="1">
      <c r="A162" s="182">
        <v>157</v>
      </c>
      <c r="B162" s="184" t="str">
        <f>IFERROR(VLOOKUP(C162,INPUT!$A$2:$E$99998,3,FALSE),"")</f>
        <v>Bulong inox 304 lục giác chìm đầu dù M6x60</v>
      </c>
      <c r="C162" s="185" t="s">
        <v>293</v>
      </c>
      <c r="D162" s="186" t="str">
        <f>IFERROR(VLOOKUP(C162,INPUT!$A$2:$D$99998,4,FALSE),"")</f>
        <v>Cái</v>
      </c>
      <c r="E162" s="185">
        <f>IFERROR(VLOOKUP(C162,INPUT!$A$2:$E$99998,5,FALSE),0)</f>
        <v>114</v>
      </c>
      <c r="F162" s="187" t="str">
        <f ca="1">IFERROR(VLOOKUP(C162,INPUT!$H$2:$N2410,7,FALSE),"")</f>
        <v/>
      </c>
      <c r="G162" s="188"/>
      <c r="H162" s="189"/>
      <c r="I162" s="189"/>
      <c r="J162" s="189"/>
      <c r="K162" s="189"/>
    </row>
    <row r="163" spans="1:11" ht="39" customHeight="1">
      <c r="A163" s="182">
        <v>158</v>
      </c>
      <c r="B163" s="184" t="str">
        <f>IFERROR(VLOOKUP(C163,INPUT!$A$2:$E$99998,3,FALSE),"")</f>
        <v xml:space="preserve">Co hàn 90 Inox 304 DN50 SCH40 </v>
      </c>
      <c r="C163" s="185" t="s">
        <v>765</v>
      </c>
      <c r="D163" s="186" t="str">
        <f>IFERROR(VLOOKUP(C163,INPUT!$A$2:$D$99998,4,FALSE),"")</f>
        <v>Cái</v>
      </c>
      <c r="E163" s="185">
        <f>IFERROR(VLOOKUP(C163,INPUT!$A$2:$E$99998,5,FALSE),0)</f>
        <v>2</v>
      </c>
      <c r="F163" s="187" t="str">
        <f ca="1">IFERROR(VLOOKUP(C163,INPUT!$H$2:$N2410,7,FALSE),"")</f>
        <v/>
      </c>
      <c r="G163" s="188"/>
      <c r="H163" s="189"/>
      <c r="I163" s="189"/>
      <c r="J163" s="189"/>
      <c r="K163" s="189"/>
    </row>
    <row r="164" spans="1:11" ht="39" customHeight="1">
      <c r="A164" s="182">
        <v>159</v>
      </c>
      <c r="B164" s="184" t="str">
        <f>IFERROR(VLOOKUP(C164,INPUT!$A$2:$E$99998,3,FALSE),"")</f>
        <v>Tem inox Single wrap Hose reel 2" 60ft (Model: HSR02A6001)</v>
      </c>
      <c r="C164" s="185" t="s">
        <v>1047</v>
      </c>
      <c r="D164" s="186" t="str">
        <f>IFERROR(VLOOKUP(C164,INPUT!$A$2:$D$99998,4,FALSE),"")</f>
        <v>Cái</v>
      </c>
      <c r="E164" s="185">
        <f>IFERROR(VLOOKUP(C164,INPUT!$A$2:$E$99998,5,FALSE),0)</f>
        <v>0</v>
      </c>
      <c r="F164" s="187" t="str">
        <f>IFERROR(VLOOKUP(C164,INPUT!$H$2:$N2410,7,FALSE),"")</f>
        <v/>
      </c>
      <c r="G164" s="188"/>
      <c r="H164" s="189"/>
      <c r="I164" s="189"/>
      <c r="J164" s="189"/>
      <c r="K164" s="189"/>
    </row>
    <row r="165" spans="1:11" ht="39" customHeight="1">
      <c r="A165" s="182">
        <v>160</v>
      </c>
      <c r="B165" s="184" t="str">
        <f>IFERROR(VLOOKUP(C165,INPUT!$A$2:$E$99998,3,FALSE),"")</f>
        <v>Sơn xịt ATM màu đen bóng A210</v>
      </c>
      <c r="C165" s="185" t="s">
        <v>1049</v>
      </c>
      <c r="D165" s="186" t="str">
        <f>IFERROR(VLOOKUP(C165,INPUT!$A$2:$D$99998,4,FALSE),"")</f>
        <v>Lon</v>
      </c>
      <c r="E165" s="185">
        <f>IFERROR(VLOOKUP(C165,INPUT!$A$2:$E$99998,5,FALSE),0)</f>
        <v>6</v>
      </c>
      <c r="F165" s="187" t="str">
        <f>IFERROR(VLOOKUP(C165,INPUT!$H$2:$N2410,7,FALSE),"")</f>
        <v/>
      </c>
      <c r="G165" s="188"/>
      <c r="H165" s="189"/>
      <c r="I165" s="189"/>
      <c r="J165" s="189"/>
      <c r="K165" s="189"/>
    </row>
    <row r="166" spans="1:11" ht="39" customHeight="1">
      <c r="A166" s="182">
        <v>161</v>
      </c>
      <c r="B166" s="184" t="str">
        <f>IFERROR(VLOOKUP(C166,INPUT!$A$2:$E$99998,3,FALSE),"")</f>
        <v>Mũi doa kim loại M6x10, Model: AEX102M06</v>
      </c>
      <c r="C166" s="185" t="s">
        <v>1052</v>
      </c>
      <c r="D166" s="186" t="str">
        <f>IFERROR(VLOOKUP(C166,INPUT!$A$2:$D$99998,4,FALSE),"")</f>
        <v>Cái</v>
      </c>
      <c r="E166" s="185">
        <f>IFERROR(VLOOKUP(C166,INPUT!$A$2:$E$99998,5,FALSE),0)</f>
        <v>0</v>
      </c>
      <c r="F166" s="187" t="str">
        <f>IFERROR(VLOOKUP(C166,INPUT!$H$2:$N2410,7,FALSE),"")</f>
        <v/>
      </c>
      <c r="G166" s="188"/>
      <c r="H166" s="189"/>
      <c r="I166" s="189"/>
      <c r="J166" s="189"/>
      <c r="K166" s="189"/>
    </row>
    <row r="167" spans="1:11" ht="39" customHeight="1">
      <c r="A167" s="182">
        <v>162</v>
      </c>
      <c r="B167" s="184" t="str">
        <f>IFERROR(VLOOKUP(C167,INPUT!$A$2:$E$99998,3,FALSE),"")</f>
        <v>Mũi doa kim loại M6x10, Model: A1020E8</v>
      </c>
      <c r="C167" s="185" t="s">
        <v>1054</v>
      </c>
      <c r="D167" s="186" t="str">
        <f>IFERROR(VLOOKUP(C167,INPUT!$A$2:$D$99998,4,FALSE),"")</f>
        <v>Cái</v>
      </c>
      <c r="E167" s="185">
        <f>IFERROR(VLOOKUP(C167,INPUT!$A$2:$E$99998,5,FALSE),0)</f>
        <v>0</v>
      </c>
      <c r="F167" s="187" t="str">
        <f>IFERROR(VLOOKUP(C167,INPUT!$H$2:$N2410,7,FALSE),"")</f>
        <v/>
      </c>
      <c r="G167" s="188"/>
      <c r="H167" s="189"/>
      <c r="I167" s="189"/>
      <c r="J167" s="189"/>
      <c r="K167" s="189"/>
    </row>
    <row r="168" spans="1:11" ht="39" customHeight="1">
      <c r="A168" s="182">
        <v>163</v>
      </c>
      <c r="B168" s="184" t="str">
        <f>IFERROR(VLOOKUP(C168,INPUT!$A$2:$E$99998,3,FALSE),"")</f>
        <v>Găng tay Muối tiêu 45g</v>
      </c>
      <c r="C168" s="185" t="s">
        <v>1056</v>
      </c>
      <c r="D168" s="186" t="str">
        <f>IFERROR(VLOOKUP(C168,INPUT!$A$2:$D$99998,4,FALSE),"")</f>
        <v>Cặp</v>
      </c>
      <c r="E168" s="185">
        <f>IFERROR(VLOOKUP(C168,INPUT!$A$2:$E$99998,5,FALSE),0)</f>
        <v>0</v>
      </c>
      <c r="F168" s="187" t="str">
        <f>IFERROR(VLOOKUP(C168,INPUT!$H$2:$N2410,7,FALSE),"")</f>
        <v/>
      </c>
      <c r="G168" s="188"/>
      <c r="H168" s="189"/>
      <c r="I168" s="189"/>
      <c r="J168" s="189"/>
      <c r="K168" s="189"/>
    </row>
    <row r="169" spans="1:11" ht="39" customHeight="1">
      <c r="A169" s="182">
        <v>164</v>
      </c>
      <c r="B169" s="184" t="str">
        <f>IFERROR(VLOOKUP(C169,INPUT!$A$2:$E$99998,3,FALSE),"")</f>
        <v>Long đền inox 304 12x30, dày 2mm</v>
      </c>
      <c r="C169" s="185" t="s">
        <v>769</v>
      </c>
      <c r="D169" s="186" t="str">
        <f>IFERROR(VLOOKUP(C169,INPUT!$A$2:$D$99998,4,FALSE),"")</f>
        <v>Cái</v>
      </c>
      <c r="E169" s="185">
        <f>IFERROR(VLOOKUP(C169,INPUT!$A$2:$E$99998,5,FALSE),0)</f>
        <v>161</v>
      </c>
      <c r="F169" s="187" t="str">
        <f ca="1">IFERROR(VLOOKUP(C169,INPUT!$H$2:$N2410,7,FALSE),"")</f>
        <v/>
      </c>
      <c r="G169" s="188"/>
      <c r="H169" s="189"/>
      <c r="I169" s="189"/>
      <c r="J169" s="189"/>
      <c r="K169" s="189"/>
    </row>
    <row r="170" spans="1:11" ht="39" customHeight="1">
      <c r="A170" s="182">
        <v>165</v>
      </c>
      <c r="B170" s="184" t="str">
        <f>IFERROR(VLOOKUP(C170,INPUT!$A$2:$E$99998,3,FALSE),"")</f>
        <v>KHÓA xích DID DXN 428DXN CON-LINK RJ</v>
      </c>
      <c r="C170" s="185" t="s">
        <v>1065</v>
      </c>
      <c r="D170" s="186" t="str">
        <f>IFERROR(VLOOKUP(C170,INPUT!$A$2:$D$99998,4,FALSE),"")</f>
        <v>Cái</v>
      </c>
      <c r="E170" s="185">
        <f>IFERROR(VLOOKUP(C170,INPUT!$A$2:$E$99998,5,FALSE),0)</f>
        <v>0</v>
      </c>
      <c r="F170" s="187" t="str">
        <f>IFERROR(VLOOKUP(C170,INPUT!$H$2:$N2410,7,FALSE),"")</f>
        <v/>
      </c>
      <c r="G170" s="188"/>
      <c r="H170" s="189"/>
      <c r="I170" s="189"/>
      <c r="J170" s="189"/>
      <c r="K170" s="189"/>
    </row>
    <row r="171" spans="1:11" ht="39" customHeight="1">
      <c r="A171" s="182">
        <v>166</v>
      </c>
      <c r="B171" s="184" t="str">
        <f>IFERROR(VLOOKUP(C171,INPUT!$A$2:$E$99998,3,FALSE),"")</f>
        <v>Giấy nhám tròn đế lông 8 lỗ 125mm 100 hạt</v>
      </c>
      <c r="C171" s="185" t="s">
        <v>1067</v>
      </c>
      <c r="D171" s="186" t="str">
        <f>IFERROR(VLOOKUP(C171,INPUT!$A$2:$D$99998,4,FALSE),"")</f>
        <v>Tờ</v>
      </c>
      <c r="E171" s="185">
        <f>IFERROR(VLOOKUP(C171,INPUT!$A$2:$E$99998,5,FALSE),0)</f>
        <v>82</v>
      </c>
      <c r="F171" s="187" t="str">
        <f>IFERROR(VLOOKUP(C171,INPUT!$H$2:$N2410,7,FALSE),"")</f>
        <v/>
      </c>
      <c r="G171" s="188"/>
      <c r="H171" s="189"/>
      <c r="I171" s="189"/>
      <c r="J171" s="189"/>
      <c r="K171" s="189"/>
    </row>
    <row r="172" spans="1:11" ht="39" customHeight="1">
      <c r="A172" s="182">
        <v>167</v>
      </c>
      <c r="B172" s="184" t="str">
        <f>IFERROR(VLOOKUP(C172,INPUT!$A$2:$E$99998,3,FALSE),"")</f>
        <v>Màng quấn PE khổ 10cm</v>
      </c>
      <c r="C172" s="185" t="s">
        <v>1071</v>
      </c>
      <c r="D172" s="186" t="str">
        <f>IFERROR(VLOOKUP(C172,INPUT!$A$2:$D$99998,4,FALSE),"")</f>
        <v>cây</v>
      </c>
      <c r="E172" s="185">
        <f>IFERROR(VLOOKUP(C172,INPUT!$A$2:$E$99998,5,FALSE),0)</f>
        <v>0</v>
      </c>
      <c r="F172" s="187" t="str">
        <f>IFERROR(VLOOKUP(C172,INPUT!$H$2:$N2410,7,FALSE),"")</f>
        <v/>
      </c>
      <c r="G172" s="188"/>
      <c r="H172" s="189"/>
      <c r="I172" s="189"/>
      <c r="J172" s="189"/>
      <c r="K172" s="189"/>
    </row>
    <row r="173" spans="1:11" ht="39" customHeight="1">
      <c r="A173" s="182">
        <v>168</v>
      </c>
      <c r="B173" s="184" t="str">
        <f>IFERROR(VLOOKUP(C173,INPUT!$A$2:$E$99998,3,FALSE),"")</f>
        <v>Bulong thép đen M12x40</v>
      </c>
      <c r="C173" s="185" t="s">
        <v>390</v>
      </c>
      <c r="D173" s="186" t="str">
        <f>IFERROR(VLOOKUP(C173,INPUT!$A$2:$D$99998,4,FALSE),"")</f>
        <v>Cái</v>
      </c>
      <c r="E173" s="185">
        <f>IFERROR(VLOOKUP(C173,INPUT!$A$2:$E$99998,5,FALSE),0)</f>
        <v>77</v>
      </c>
      <c r="F173" s="187" t="str">
        <f ca="1">IFERROR(VLOOKUP(C173,INPUT!$H$2:$N2410,7,FALSE),"")</f>
        <v/>
      </c>
      <c r="G173" s="188"/>
      <c r="H173" s="189"/>
      <c r="I173" s="189"/>
      <c r="J173" s="189"/>
      <c r="K173" s="189"/>
    </row>
    <row r="174" spans="1:11" ht="39" customHeight="1">
      <c r="A174" s="182">
        <v>169</v>
      </c>
      <c r="B174" s="184" t="str">
        <f>IFERROR(VLOOKUP(C174,INPUT!$A$2:$E$99998,3,FALSE),"")</f>
        <v>Tán thép đen M12</v>
      </c>
      <c r="C174" s="185" t="s">
        <v>773</v>
      </c>
      <c r="D174" s="186" t="str">
        <f>IFERROR(VLOOKUP(C174,INPUT!$A$2:$D$99998,4,FALSE),"")</f>
        <v>Cái</v>
      </c>
      <c r="E174" s="185">
        <f>IFERROR(VLOOKUP(C174,INPUT!$A$2:$E$99998,5,FALSE),0)</f>
        <v>42</v>
      </c>
      <c r="F174" s="187" t="str">
        <f ca="1">IFERROR(VLOOKUP(C174,INPUT!$H$2:$N2410,7,FALSE),"")</f>
        <v/>
      </c>
      <c r="G174" s="188"/>
      <c r="H174" s="189"/>
      <c r="I174" s="189"/>
      <c r="J174" s="189"/>
      <c r="K174" s="189"/>
    </row>
    <row r="175" spans="1:11" ht="39" customHeight="1">
      <c r="A175" s="182">
        <v>170</v>
      </c>
      <c r="B175" s="184" t="str">
        <f>IFERROR(VLOOKUP(C175,INPUT!$A$2:$E$99998,3,FALSE),"")</f>
        <v>Long Đền inox 304 M10x21, dày 1mm</v>
      </c>
      <c r="C175" s="185" t="s">
        <v>352</v>
      </c>
      <c r="D175" s="186" t="str">
        <f>IFERROR(VLOOKUP(C175,INPUT!$A$2:$D$99998,4,FALSE),"")</f>
        <v>Cái</v>
      </c>
      <c r="E175" s="185">
        <f>IFERROR(VLOOKUP(C175,INPUT!$A$2:$E$99998,5,FALSE),0)</f>
        <v>1459</v>
      </c>
      <c r="F175" s="187" t="str">
        <f ca="1">IFERROR(VLOOKUP(C175,INPUT!$H$2:$N2410,7,FALSE),"")</f>
        <v/>
      </c>
      <c r="G175" s="188"/>
      <c r="H175" s="189"/>
      <c r="I175" s="189"/>
      <c r="J175" s="189"/>
      <c r="K175" s="189"/>
    </row>
    <row r="176" spans="1:11" ht="39" customHeight="1">
      <c r="A176" s="182">
        <v>171</v>
      </c>
      <c r="B176" s="184" t="str">
        <f>IFERROR(VLOOKUP(C176,INPUT!$A$2:$E$99998,3,FALSE),"")</f>
        <v>Khí Argon</v>
      </c>
      <c r="C176" s="185" t="s">
        <v>1077</v>
      </c>
      <c r="D176" s="186" t="str">
        <f>IFERROR(VLOOKUP(C176,INPUT!$A$2:$D$99998,4,FALSE),"")</f>
        <v>Bình</v>
      </c>
      <c r="E176" s="185">
        <f>IFERROR(VLOOKUP(C176,INPUT!$A$2:$E$99998,5,FALSE),0)
+IFERROR(VLOOKUP("CX3HPA0552",INPUT!$A$2:$E$99998,5,FALSE),0)</f>
        <v>2</v>
      </c>
      <c r="F176" s="187" t="str">
        <f>IFERROR(VLOOKUP(C176,INPUT!$H$2:$N2410,7,FALSE),"")</f>
        <v/>
      </c>
      <c r="G176" s="188" t="s">
        <v>1702</v>
      </c>
      <c r="H176" s="189"/>
      <c r="I176" s="189"/>
      <c r="J176" s="189"/>
      <c r="K176" s="189"/>
    </row>
    <row r="177" spans="1:11" ht="39" customHeight="1">
      <c r="A177" s="182">
        <v>172</v>
      </c>
      <c r="B177" s="184" t="str">
        <f>IFERROR(VLOOKUP(C177,INPUT!$A$2:$E$99998,3,FALSE),"")</f>
        <v>Lưỡi cưa vòng HONSBERG 1735x20x0.9x5/8TPI</v>
      </c>
      <c r="C177" s="185" t="s">
        <v>1079</v>
      </c>
      <c r="D177" s="186" t="str">
        <f>IFERROR(VLOOKUP(C177,INPUT!$A$2:$D$99998,4,FALSE),"")</f>
        <v>Cái</v>
      </c>
      <c r="E177" s="185">
        <f>IFERROR(VLOOKUP(C177,INPUT!$A$2:$E$99998,5,FALSE),0)</f>
        <v>1</v>
      </c>
      <c r="F177" s="187" t="str">
        <f>IFERROR(VLOOKUP(C177,INPUT!$H$2:$N2410,7,FALSE),"")</f>
        <v/>
      </c>
      <c r="G177" s="188"/>
      <c r="H177" s="189"/>
      <c r="I177" s="189"/>
      <c r="J177" s="189"/>
      <c r="K177" s="189"/>
    </row>
    <row r="178" spans="1:11" ht="39" customHeight="1">
      <c r="A178" s="182">
        <v>173</v>
      </c>
      <c r="B178" s="184" t="str">
        <f>IFERROR(VLOOKUP(C178,INPUT!$A$2:$E$99998,3,FALSE),"")</f>
        <v>Thép hộp đen 40x40x4mm</v>
      </c>
      <c r="C178" s="185" t="s">
        <v>1081</v>
      </c>
      <c r="D178" s="186" t="str">
        <f>IFERROR(VLOOKUP(C178,INPUT!$A$2:$D$99998,4,FALSE),"")</f>
        <v>mm</v>
      </c>
      <c r="E178" s="185">
        <f>IFERROR(VLOOKUP(C178,INPUT!$A$2:$E$99998,5,FALSE),0)</f>
        <v>1090</v>
      </c>
      <c r="F178" s="187" t="str">
        <f>IFERROR(VLOOKUP(C178,INPUT!$H$2:$N2410,7,FALSE),"")</f>
        <v/>
      </c>
      <c r="G178" s="188"/>
      <c r="H178" s="189"/>
      <c r="I178" s="189"/>
      <c r="J178" s="189"/>
      <c r="K178" s="189"/>
    </row>
    <row r="179" spans="1:11" ht="39" customHeight="1">
      <c r="A179" s="182">
        <v>174</v>
      </c>
      <c r="B179" s="184" t="str">
        <f>IFERROR(VLOOKUP(C179,INPUT!$A$2:$E$99998,3,FALSE),"")</f>
        <v>Xi lanh phanh hơi, P/N: DBF-L6, hiệu: YIIDNN</v>
      </c>
      <c r="C179" s="185" t="s">
        <v>1083</v>
      </c>
      <c r="D179" s="186" t="str">
        <f>IFERROR(VLOOKUP(C179,INPUT!$A$2:$D$99998,4,FALSE),"")</f>
        <v>Cái</v>
      </c>
      <c r="E179" s="185">
        <f>IFERROR(VLOOKUP(C179,INPUT!$A$2:$E$99998,5,FALSE),0)</f>
        <v>2</v>
      </c>
      <c r="F179" s="187" t="str">
        <f>IFERROR(VLOOKUP(C179,INPUT!$H$2:$N2410,7,FALSE),"")</f>
        <v/>
      </c>
      <c r="G179" s="188"/>
      <c r="H179" s="189"/>
      <c r="I179" s="189"/>
      <c r="J179" s="189"/>
      <c r="K179" s="189"/>
    </row>
    <row r="180" spans="1:11" ht="39" customHeight="1">
      <c r="A180" s="182">
        <v>175</v>
      </c>
      <c r="B180" s="184" t="str">
        <f>IFERROR(VLOOKUP(C180,INPUT!$A$2:$E$99998,3,FALSE),"")</f>
        <v>Xi lanh hơi, P/N: ATQ16x15, hiệu: YIIDNN</v>
      </c>
      <c r="C180" s="185" t="s">
        <v>1085</v>
      </c>
      <c r="D180" s="186" t="str">
        <f>IFERROR(VLOOKUP(C180,INPUT!$A$2:$D$99998,4,FALSE),"")</f>
        <v>Cái</v>
      </c>
      <c r="E180" s="185">
        <f>IFERROR(VLOOKUP(C180,INPUT!$A$2:$E$99998,5,FALSE),0)</f>
        <v>5</v>
      </c>
      <c r="F180" s="187" t="str">
        <f>IFERROR(VLOOKUP(C180,INPUT!$H$2:$N2410,7,FALSE),"")</f>
        <v/>
      </c>
      <c r="G180" s="188"/>
      <c r="H180" s="189"/>
      <c r="I180" s="189"/>
      <c r="J180" s="189"/>
      <c r="K180" s="189"/>
    </row>
    <row r="181" spans="1:11" ht="39" customHeight="1">
      <c r="A181" s="182">
        <v>176</v>
      </c>
      <c r="B181" s="184" t="str">
        <f>IFERROR(VLOOKUP(C181,INPUT!$A$2:$E$99998,3,FALSE),"")</f>
        <v>Ống inox 304 90x3.0mm</v>
      </c>
      <c r="C181" s="185" t="s">
        <v>1087</v>
      </c>
      <c r="D181" s="186" t="str">
        <f>IFERROR(VLOOKUP(C181,INPUT!$A$2:$D$99998,4,FALSE),"")</f>
        <v>mm</v>
      </c>
      <c r="E181" s="185">
        <f>IFERROR(VLOOKUP(C181,INPUT!$A$2:$E$99998,5,FALSE),0)</f>
        <v>0</v>
      </c>
      <c r="F181" s="187" t="str">
        <f>IFERROR(VLOOKUP(C181,INPUT!$H$2:$N2410,7,FALSE),"")</f>
        <v/>
      </c>
      <c r="G181" s="188"/>
      <c r="H181" s="189"/>
      <c r="I181" s="189"/>
      <c r="J181" s="189"/>
      <c r="K181" s="189"/>
    </row>
    <row r="182" spans="1:11" ht="39" customHeight="1">
      <c r="A182" s="182">
        <v>177</v>
      </c>
      <c r="B182" s="184" t="str">
        <f>IFERROR(VLOOKUP(C182,INPUT!$A$2:$E$99998,3,FALSE),"")</f>
        <v>Mặt bích ANSI CL150 Inox 304 DN80</v>
      </c>
      <c r="C182" s="185" t="s">
        <v>1089</v>
      </c>
      <c r="D182" s="186" t="str">
        <f>IFERROR(VLOOKUP(C182,INPUT!$A$2:$D$99998,4,FALSE),"")</f>
        <v>Cái</v>
      </c>
      <c r="E182" s="185">
        <f>IFERROR(VLOOKUP(C182,INPUT!$A$2:$E$99998,5,FALSE),0)</f>
        <v>0</v>
      </c>
      <c r="F182" s="187" t="str">
        <f>IFERROR(VLOOKUP(C182,INPUT!$H$2:$N2410,7,FALSE),"")</f>
        <v/>
      </c>
      <c r="G182" s="188"/>
      <c r="H182" s="189"/>
      <c r="I182" s="189"/>
      <c r="J182" s="189"/>
      <c r="K182" s="189"/>
    </row>
    <row r="183" spans="1:11" ht="39" customHeight="1">
      <c r="A183" s="182">
        <v>178</v>
      </c>
      <c r="B183" s="184" t="str">
        <f>IFERROR(VLOOKUP(C183,INPUT!$A$2:$E$99998,3,FALSE),"")</f>
        <v>Bầu hàn đồng tâm INOX 304 DN100/80</v>
      </c>
      <c r="C183" s="185" t="s">
        <v>1091</v>
      </c>
      <c r="D183" s="186" t="str">
        <f>IFERROR(VLOOKUP(C183,INPUT!$A$2:$D$99998,4,FALSE),"")</f>
        <v>Cái</v>
      </c>
      <c r="E183" s="185">
        <f>IFERROR(VLOOKUP(C183,INPUT!$A$2:$E$99998,5,FALSE),0)</f>
        <v>0</v>
      </c>
      <c r="F183" s="187" t="str">
        <f>IFERROR(VLOOKUP(C183,INPUT!$H$2:$N2410,7,FALSE),"")</f>
        <v/>
      </c>
      <c r="G183" s="188"/>
      <c r="H183" s="189"/>
      <c r="I183" s="189"/>
      <c r="J183" s="189"/>
      <c r="K183" s="189"/>
    </row>
    <row r="184" spans="1:11" ht="39" customHeight="1">
      <c r="A184" s="182">
        <v>179</v>
      </c>
      <c r="B184" s="184" t="str">
        <f>IFERROR(VLOOKUP(C184,INPUT!$A$2:$E$99998,3,FALSE),"")</f>
        <v>Thép hộp 40x80x5mm</v>
      </c>
      <c r="C184" s="185" t="s">
        <v>1093</v>
      </c>
      <c r="D184" s="186" t="str">
        <f>IFERROR(VLOOKUP(C184,INPUT!$A$2:$D$99998,4,FALSE),"")</f>
        <v>kg</v>
      </c>
      <c r="E184" s="185">
        <f>IFERROR(VLOOKUP(C184,INPUT!$A$2:$E$99998,5,FALSE),0)</f>
        <v>0</v>
      </c>
      <c r="F184" s="187" t="str">
        <f>IFERROR(VLOOKUP(C184,INPUT!$H$2:$N2410,7,FALSE),"")</f>
        <v/>
      </c>
      <c r="G184" s="188"/>
      <c r="H184" s="189"/>
      <c r="I184" s="189"/>
      <c r="J184" s="189"/>
      <c r="K184" s="189"/>
    </row>
    <row r="185" spans="1:11" ht="39" customHeight="1">
      <c r="A185" s="182">
        <v>180</v>
      </c>
      <c r="B185" s="184" t="str">
        <f>IFERROR(VLOOKUP(C185,INPUT!$A$2:$E$99998,3,FALSE),"")</f>
        <v>THÉP La đen 80*10mm</v>
      </c>
      <c r="C185" s="185" t="s">
        <v>1095</v>
      </c>
      <c r="D185" s="186" t="str">
        <f>IFERROR(VLOOKUP(C185,INPUT!$A$2:$D$99998,4,FALSE),"")</f>
        <v>mm</v>
      </c>
      <c r="E185" s="185">
        <f>IFERROR(VLOOKUP(C185,INPUT!$A$2:$E$99998,5,FALSE),0)</f>
        <v>1000</v>
      </c>
      <c r="F185" s="187" t="str">
        <f>IFERROR(VLOOKUP(C185,INPUT!$H$2:$N2410,7,FALSE),"")</f>
        <v/>
      </c>
      <c r="G185" s="188"/>
      <c r="H185" s="189"/>
      <c r="I185" s="189"/>
      <c r="J185" s="189"/>
      <c r="K185" s="189"/>
    </row>
    <row r="186" spans="1:11" ht="39" customHeight="1">
      <c r="A186" s="182">
        <v>181</v>
      </c>
      <c r="B186" s="184" t="str">
        <f>IFERROR(VLOOKUP(C186,INPUT!$A$2:$E$99998,3,FALSE),"")</f>
        <v>Thép hộp</v>
      </c>
      <c r="C186" s="185" t="s">
        <v>1097</v>
      </c>
      <c r="D186" s="186" t="str">
        <f>IFERROR(VLOOKUP(C186,INPUT!$A$2:$D$99998,4,FALSE),"")</f>
        <v>kg</v>
      </c>
      <c r="E186" s="185">
        <f>IFERROR(VLOOKUP(C186,INPUT!$A$2:$E$99998,5,FALSE),0)</f>
        <v>0</v>
      </c>
      <c r="F186" s="187" t="str">
        <f>IFERROR(VLOOKUP(C186,INPUT!$H$2:$N2410,7,FALSE),"")</f>
        <v/>
      </c>
      <c r="G186" s="188"/>
      <c r="H186" s="189"/>
      <c r="I186" s="189"/>
      <c r="J186" s="189"/>
      <c r="K186" s="189"/>
    </row>
    <row r="187" spans="1:11" ht="39" customHeight="1">
      <c r="A187" s="182">
        <v>182</v>
      </c>
      <c r="B187" s="184" t="str">
        <f>IFERROR(VLOOKUP(C187,INPUT!$A$2:$E$99998,3,FALSE),"")</f>
        <v>Khớp xoay thẳng 2 inch, inox 304, Model: SSV02S03-TG</v>
      </c>
      <c r="C187" s="185" t="s">
        <v>1099</v>
      </c>
      <c r="D187" s="186" t="str">
        <f>IFERROR(VLOOKUP(C187,INPUT!$A$2:$D$99998,4,FALSE),"")</f>
        <v>Cái</v>
      </c>
      <c r="E187" s="185">
        <f>IFERROR(VLOOKUP(C187,INPUT!$A$2:$E$99998,5,FALSE),0)</f>
        <v>6</v>
      </c>
      <c r="F187" s="187" t="str">
        <f>IFERROR(VLOOKUP(C187,INPUT!$H$2:$N2410,7,FALSE),"")</f>
        <v/>
      </c>
      <c r="G187" s="188"/>
      <c r="H187" s="189"/>
      <c r="I187" s="189"/>
      <c r="J187" s="189"/>
      <c r="K187" s="189"/>
    </row>
    <row r="188" spans="1:11" ht="39" customHeight="1">
      <c r="A188" s="182">
        <v>183</v>
      </c>
      <c r="B188" s="184" t="str">
        <f>IFERROR(VLOOKUP(C188,INPUT!$A$2:$E$99998,3,FALSE),"")</f>
        <v>Khớp xoay cong 90 độ 2 inch, inox 304, Model: ESV02S04-TG</v>
      </c>
      <c r="C188" s="185" t="s">
        <v>1101</v>
      </c>
      <c r="D188" s="186" t="str">
        <f>IFERROR(VLOOKUP(C188,INPUT!$A$2:$D$99998,4,FALSE),"")</f>
        <v>Cái</v>
      </c>
      <c r="E188" s="185">
        <f>IFERROR(VLOOKUP(C188,INPUT!$A$2:$E$99998,5,FALSE),0)</f>
        <v>0</v>
      </c>
      <c r="F188" s="187" t="str">
        <f>IFERROR(VLOOKUP(C188,INPUT!$H$2:$N2410,7,FALSE),"")</f>
        <v/>
      </c>
      <c r="G188" s="188"/>
      <c r="H188" s="189"/>
      <c r="I188" s="189"/>
      <c r="J188" s="189"/>
      <c r="K188" s="189"/>
    </row>
    <row r="189" spans="1:11" ht="39" customHeight="1">
      <c r="A189" s="182">
        <v>184</v>
      </c>
      <c r="B189" s="184" t="str">
        <f>IFERROR(VLOOKUP(C189,INPUT!$A$2:$E$99998,3,FALSE),"")</f>
        <v>Gioăng phốt làm kín (Seal) VITON- RPTFE+304+FVMQ, dùng cho Khớp xoay</v>
      </c>
      <c r="C189" s="185" t="s">
        <v>1103</v>
      </c>
      <c r="D189" s="186" t="str">
        <f>IFERROR(VLOOKUP(C189,INPUT!$A$2:$D$99998,4,FALSE),"")</f>
        <v>Bộ</v>
      </c>
      <c r="E189" s="185">
        <f>IFERROR(VLOOKUP(C189,INPUT!$A$2:$E$99998,5,FALSE),0)</f>
        <v>10</v>
      </c>
      <c r="F189" s="187" t="str">
        <f>IFERROR(VLOOKUP(C189,INPUT!$H$2:$N2410,7,FALSE),"")</f>
        <v/>
      </c>
      <c r="G189" s="188"/>
      <c r="H189" s="189"/>
      <c r="I189" s="189"/>
      <c r="J189" s="189"/>
      <c r="K189" s="189"/>
    </row>
    <row r="190" spans="1:11" ht="39" customHeight="1">
      <c r="A190" s="182">
        <v>185</v>
      </c>
      <c r="B190" s="184" t="str">
        <f>IFERROR(VLOOKUP(C190,INPUT!$A$2:$E$99998,3,FALSE),"")</f>
        <v>Bulong inox 304 M10x60</v>
      </c>
      <c r="C190" s="185" t="s">
        <v>775</v>
      </c>
      <c r="D190" s="186" t="str">
        <f>IFERROR(VLOOKUP(C190,INPUT!$A$2:$D$99998,4,FALSE),"")</f>
        <v>Cái</v>
      </c>
      <c r="E190" s="185">
        <f>IFERROR(VLOOKUP(C190,INPUT!$A$2:$E$99998,5,FALSE),0)</f>
        <v>131</v>
      </c>
      <c r="F190" s="187" t="str">
        <f ca="1">IFERROR(VLOOKUP(C190,INPUT!$H$2:$N2410,7,FALSE),"")</f>
        <v/>
      </c>
      <c r="G190" s="188"/>
      <c r="H190" s="189"/>
      <c r="I190" s="189"/>
      <c r="J190" s="189"/>
      <c r="K190" s="189"/>
    </row>
    <row r="191" spans="1:11" ht="39" customHeight="1">
      <c r="A191" s="182">
        <v>186</v>
      </c>
      <c r="B191" s="184" t="str">
        <f>IFERROR(VLOOKUP(C191,INPUT!$A$2:$E$99998,3,FALSE),"")</f>
        <v>Bulong inox 304 M10x70</v>
      </c>
      <c r="C191" s="185" t="s">
        <v>375</v>
      </c>
      <c r="D191" s="186" t="str">
        <f>IFERROR(VLOOKUP(C191,INPUT!$A$2:$D$99998,4,FALSE),"")</f>
        <v>Cái</v>
      </c>
      <c r="E191" s="185">
        <f>IFERROR(VLOOKUP(C191,INPUT!$A$2:$E$99998,5,FALSE),0)</f>
        <v>169</v>
      </c>
      <c r="F191" s="187" t="str">
        <f ca="1">IFERROR(VLOOKUP(C191,INPUT!$H$2:$N2410,7,FALSE),"")</f>
        <v/>
      </c>
      <c r="G191" s="188"/>
      <c r="H191" s="189"/>
      <c r="I191" s="189"/>
      <c r="J191" s="189"/>
      <c r="K191" s="189"/>
    </row>
    <row r="192" spans="1:11" ht="39" customHeight="1">
      <c r="A192" s="182">
        <v>187</v>
      </c>
      <c r="B192" s="184" t="str">
        <f>IFERROR(VLOOKUP(C192,INPUT!$A$2:$E$99998,3,FALSE),"")</f>
        <v>Long Đền inox 304 M10x26 mm</v>
      </c>
      <c r="C192" s="185" t="s">
        <v>780</v>
      </c>
      <c r="D192" s="186" t="str">
        <f>IFERROR(VLOOKUP(C192,INPUT!$A$2:$D$99998,4,FALSE),"")</f>
        <v>Cái</v>
      </c>
      <c r="E192" s="185">
        <f>IFERROR(VLOOKUP(C192,INPUT!$A$2:$E$99998,5,FALSE),0)</f>
        <v>380</v>
      </c>
      <c r="F192" s="187" t="str">
        <f ca="1">IFERROR(VLOOKUP(C192,INPUT!$H$2:$N2410,7,FALSE),"")</f>
        <v/>
      </c>
      <c r="G192" s="188"/>
      <c r="H192" s="189"/>
      <c r="I192" s="189"/>
      <c r="J192" s="189"/>
      <c r="K192" s="189"/>
    </row>
    <row r="193" spans="1:11" ht="39" customHeight="1">
      <c r="A193" s="182">
        <v>188</v>
      </c>
      <c r="B193" s="184" t="str">
        <f>IFERROR(VLOOKUP(C193,INPUT!$A$2:$E$99998,3,FALSE),"")</f>
        <v>Thép Lá 20x1mm</v>
      </c>
      <c r="C193" s="185" t="s">
        <v>1106</v>
      </c>
      <c r="D193" s="186" t="str">
        <f>IFERROR(VLOOKUP(C193,INPUT!$A$2:$D$99998,4,FALSE),"")</f>
        <v>mm</v>
      </c>
      <c r="E193" s="185">
        <f>IFERROR(VLOOKUP(C193,INPUT!$A$2:$E$99998,5,FALSE),0)</f>
        <v>15000</v>
      </c>
      <c r="F193" s="187" t="str">
        <f>IFERROR(VLOOKUP(C193,INPUT!$H$2:$N2410,7,FALSE),"")</f>
        <v/>
      </c>
      <c r="G193" s="188"/>
      <c r="H193" s="189"/>
      <c r="I193" s="189"/>
      <c r="J193" s="189"/>
      <c r="K193" s="189"/>
    </row>
    <row r="194" spans="1:11" ht="39" customHeight="1">
      <c r="A194" s="182">
        <v>189</v>
      </c>
      <c r="B194" s="184" t="str">
        <f>IFERROR(VLOOKUP(C194,INPUT!$A$2:$E$99998,3,FALSE),"")</f>
        <v>Tấm gá đỡ motor nhôm 400x863.6x5.95mm</v>
      </c>
      <c r="C194" s="185" t="s">
        <v>1108</v>
      </c>
      <c r="D194" s="186" t="str">
        <f>IFERROR(VLOOKUP(C194,INPUT!$A$2:$D$99998,4,FALSE),"")</f>
        <v>Cái</v>
      </c>
      <c r="E194" s="185">
        <f>IFERROR(VLOOKUP(C194,INPUT!$A$2:$E$99998,5,FALSE),0)</f>
        <v>0</v>
      </c>
      <c r="F194" s="187" t="str">
        <f>IFERROR(VLOOKUP(C194,INPUT!$H$2:$N2410,7,FALSE),"")</f>
        <v/>
      </c>
      <c r="G194" s="188"/>
      <c r="H194" s="189"/>
      <c r="I194" s="189"/>
      <c r="J194" s="189"/>
      <c r="K194" s="189"/>
    </row>
    <row r="195" spans="1:11" ht="39" customHeight="1">
      <c r="A195" s="182">
        <v>190</v>
      </c>
      <c r="B195" s="184" t="str">
        <f>IFERROR(VLOOKUP(C195,INPUT!$A$2:$E$99998,3,FALSE),"")</f>
        <v>Tang trống rulo nhôm 508x154.2x4mm</v>
      </c>
      <c r="C195" s="185" t="s">
        <v>1110</v>
      </c>
      <c r="D195" s="186" t="str">
        <f>IFERROR(VLOOKUP(C195,INPUT!$A$2:$D$99998,4,FALSE),"")</f>
        <v>Cái</v>
      </c>
      <c r="E195" s="185">
        <f>IFERROR(VLOOKUP(C195,INPUT!$A$2:$E$99998,5,FALSE),0)</f>
        <v>0</v>
      </c>
      <c r="F195" s="187" t="str">
        <f>IFERROR(VLOOKUP(C195,INPUT!$H$2:$N2410,7,FALSE),"")</f>
        <v/>
      </c>
      <c r="G195" s="188"/>
      <c r="H195" s="189"/>
      <c r="I195" s="189"/>
      <c r="J195" s="189"/>
      <c r="K195" s="189"/>
    </row>
    <row r="196" spans="1:11" ht="39" customHeight="1">
      <c r="A196" s="182">
        <v>191</v>
      </c>
      <c r="B196" s="184" t="str">
        <f>IFERROR(VLOOKUP(C196,INPUT!$A$2:$E$99998,3,FALSE),"")</f>
        <v>Reel wheel/ Vòng tang cuốn ống trung tâm - nhôm hộp 1473.2x31mm
 Hộp nhôm AL6063 25x25x1.5mm
 Hộp nhôm AL6063 25x50x2mm 
 Nhôm tấm AL1050 dày 5.95mm</v>
      </c>
      <c r="C196" s="185" t="s">
        <v>1112</v>
      </c>
      <c r="D196" s="186" t="str">
        <f>IFERROR(VLOOKUP(C196,INPUT!$A$2:$D$99998,4,FALSE),"")</f>
        <v>Bộ</v>
      </c>
      <c r="E196" s="185">
        <f>IFERROR(VLOOKUP(C196,INPUT!$A$2:$E$99998,5,FALSE),0)</f>
        <v>0</v>
      </c>
      <c r="F196" s="187" t="str">
        <f>IFERROR(VLOOKUP(C196,INPUT!$H$2:$N2410,7,FALSE),"")</f>
        <v/>
      </c>
      <c r="G196" s="188"/>
      <c r="H196" s="189"/>
      <c r="I196" s="189"/>
      <c r="J196" s="189"/>
      <c r="K196" s="189"/>
    </row>
    <row r="197" spans="1:11" ht="39" customHeight="1">
      <c r="A197" s="182">
        <v>192</v>
      </c>
      <c r="B197" s="184" t="str">
        <f>IFERROR(VLOOKUP(C197,INPUT!$A$2:$E$99998,3,FALSE),"")</f>
        <v>Reel wheel/ Vòng tang cuốn ống bên ngoài – nhôm hộp 1625.6x31mm
 Hộp nhôm AL6063 25x25x1.5mm 
 Hộp nhôm AL6063 25x50x2mm 
 Nhôm tấm AL1050 dày 5.95mm</v>
      </c>
      <c r="C197" s="185" t="s">
        <v>1114</v>
      </c>
      <c r="D197" s="186" t="str">
        <f>IFERROR(VLOOKUP(C197,INPUT!$A$2:$D$99998,4,FALSE),"")</f>
        <v>Bộ</v>
      </c>
      <c r="E197" s="185">
        <f>IFERROR(VLOOKUP(C197,INPUT!$A$2:$E$99998,5,FALSE),0)</f>
        <v>0</v>
      </c>
      <c r="F197" s="187" t="str">
        <f>IFERROR(VLOOKUP(C197,INPUT!$H$2:$N2410,7,FALSE),"")</f>
        <v/>
      </c>
      <c r="G197" s="188"/>
      <c r="H197" s="189"/>
      <c r="I197" s="189"/>
      <c r="J197" s="189"/>
      <c r="K197" s="189"/>
    </row>
    <row r="198" spans="1:11" ht="39" customHeight="1">
      <c r="A198" s="182">
        <v>193</v>
      </c>
      <c r="B198" s="184" t="str">
        <f>IFERROR(VLOOKUP(C198,INPUT!$A$2:$E$99998,3,FALSE),"")</f>
        <v>Tấm đỡ hộp giảm tốc nhôm 230x150.2x30x5.95mm</v>
      </c>
      <c r="C198" s="185" t="s">
        <v>1116</v>
      </c>
      <c r="D198" s="186" t="str">
        <f>IFERROR(VLOOKUP(C198,INPUT!$A$2:$D$99998,4,FALSE),"")</f>
        <v>Tấm</v>
      </c>
      <c r="E198" s="185">
        <f>IFERROR(VLOOKUP(C198,INPUT!$A$2:$E$99998,5,FALSE),0)</f>
        <v>0</v>
      </c>
      <c r="F198" s="187" t="str">
        <f>IFERROR(VLOOKUP(C198,INPUT!$H$2:$N2410,7,FALSE),"")</f>
        <v/>
      </c>
      <c r="G198" s="188"/>
      <c r="H198" s="189"/>
      <c r="I198" s="189"/>
      <c r="J198" s="189"/>
      <c r="K198" s="189"/>
    </row>
    <row r="199" spans="1:11" ht="39" customHeight="1">
      <c r="A199" s="182">
        <v>194</v>
      </c>
      <c r="B199" s="184" t="str">
        <f>IFERROR(VLOOKUP(C199,INPUT!$A$2:$E$99998,3,FALSE),"")</f>
        <v>Tấm pát gắn motor inox 304 (150x200x5mm)</v>
      </c>
      <c r="C199" s="185" t="s">
        <v>1118</v>
      </c>
      <c r="D199" s="186" t="str">
        <f>IFERROR(VLOOKUP(C199,INPUT!$A$2:$D$99998,4,FALSE),"")</f>
        <v>Tấm</v>
      </c>
      <c r="E199" s="185">
        <f>IFERROR(VLOOKUP(C199,INPUT!$A$2:$E$99998,5,FALSE),0)</f>
        <v>0</v>
      </c>
      <c r="F199" s="187" t="str">
        <f>IFERROR(VLOOKUP(C199,INPUT!$H$2:$N2410,7,FALSE),"")</f>
        <v/>
      </c>
      <c r="G199" s="188"/>
      <c r="H199" s="189"/>
      <c r="I199" s="189"/>
      <c r="J199" s="189"/>
      <c r="K199" s="189"/>
    </row>
    <row r="200" spans="1:11" ht="39" customHeight="1">
      <c r="A200" s="182">
        <v>195</v>
      </c>
      <c r="B200" s="184" t="str">
        <f>IFERROR(VLOOKUP(C200,INPUT!$A$2:$E$99998,3,FALSE),"")</f>
        <v>Nắp hộp điều khiển - nhôm 2.95mm AL1050
 CONTROL BOX COVER
 56.2 x 68 mm
 Số hiệu bản vẽ: GRU-14</v>
      </c>
      <c r="C200" s="185" t="s">
        <v>1120</v>
      </c>
      <c r="D200" s="186" t="str">
        <f>IFERROR(VLOOKUP(C200,INPUT!$A$2:$D$99998,4,FALSE),"")</f>
        <v>Cái</v>
      </c>
      <c r="E200" s="185">
        <f>IFERROR(VLOOKUP(C200,INPUT!$A$2:$E$99998,5,FALSE),0)</f>
        <v>0</v>
      </c>
      <c r="F200" s="187" t="str">
        <f>IFERROR(VLOOKUP(C200,INPUT!$H$2:$N2410,7,FALSE),"")</f>
        <v/>
      </c>
      <c r="G200" s="188"/>
      <c r="H200" s="189"/>
      <c r="I200" s="189"/>
      <c r="J200" s="189"/>
      <c r="K200" s="189"/>
    </row>
    <row r="201" spans="1:11" ht="39" customHeight="1">
      <c r="A201" s="182">
        <v>196</v>
      </c>
      <c r="B201" s="184" t="str">
        <f>IFERROR(VLOOKUP(C201,INPUT!$A$2:$E$99998,3,FALSE),"")</f>
        <v>Pat đỡ xylanh 2 nhôm 2.95mm AL1050
 CYLINDER SUPPORT 2
 47 x 33.2 mm
 Số hiệu bản vẽ: GRU-09</v>
      </c>
      <c r="C201" s="185" t="s">
        <v>1122</v>
      </c>
      <c r="D201" s="186" t="str">
        <f>IFERROR(VLOOKUP(C201,INPUT!$A$2:$D$99998,4,FALSE),"")</f>
        <v>Cái</v>
      </c>
      <c r="E201" s="185">
        <f>IFERROR(VLOOKUP(C201,INPUT!$A$2:$E$99998,5,FALSE),0)</f>
        <v>0</v>
      </c>
      <c r="F201" s="187" t="str">
        <f>IFERROR(VLOOKUP(C201,INPUT!$H$2:$N2410,7,FALSE),"")</f>
        <v/>
      </c>
      <c r="G201" s="188"/>
      <c r="H201" s="189"/>
      <c r="I201" s="189"/>
      <c r="J201" s="189"/>
      <c r="K201" s="189"/>
    </row>
    <row r="202" spans="1:11" ht="39" customHeight="1">
      <c r="A202" s="182">
        <v>197</v>
      </c>
      <c r="B202" s="184" t="str">
        <f>IFERROR(VLOOKUP(C202,INPUT!$A$2:$E$99998,3,FALSE),"")</f>
        <v>Pat đỡ xylanh 3 - nhôm 3.95mm AL1050
 CYLINDER SUPPORT 3
 47 x 33.6 mm
 Số hiệu bản vẽ: GRU-10</v>
      </c>
      <c r="C202" s="185" t="s">
        <v>1124</v>
      </c>
      <c r="D202" s="186" t="str">
        <f>IFERROR(VLOOKUP(C202,INPUT!$A$2:$D$99998,4,FALSE),"")</f>
        <v>Cái</v>
      </c>
      <c r="E202" s="185">
        <f>IFERROR(VLOOKUP(C202,INPUT!$A$2:$E$99998,5,FALSE),0)</f>
        <v>0</v>
      </c>
      <c r="F202" s="187" t="str">
        <f>IFERROR(VLOOKUP(C202,INPUT!$H$2:$N2410,7,FALSE),"")</f>
        <v/>
      </c>
      <c r="G202" s="188"/>
      <c r="H202" s="189"/>
      <c r="I202" s="189"/>
      <c r="J202" s="189"/>
      <c r="K202" s="189"/>
    </row>
    <row r="203" spans="1:11" ht="39" customHeight="1">
      <c r="A203" s="182">
        <v>198</v>
      </c>
      <c r="B203" s="184" t="str">
        <f>IFERROR(VLOOKUP(C203,INPUT!$A$2:$E$99998,3,FALSE),"")</f>
        <v>Phôi đĩa răng 145T - thép dày 8 mm
 145T - DISC SPROCKET
 Đường kính 593,696mm
 Số hiệu bản vẽ: HRS75-09</v>
      </c>
      <c r="C203" s="185" t="s">
        <v>1126</v>
      </c>
      <c r="D203" s="186" t="str">
        <f>IFERROR(VLOOKUP(C203,INPUT!$A$2:$D$99998,4,FALSE),"")</f>
        <v>Cái</v>
      </c>
      <c r="E203" s="185">
        <f>IFERROR(VLOOKUP(C203,INPUT!$A$2:$E$99998,5,FALSE),0)</f>
        <v>0</v>
      </c>
      <c r="F203" s="187" t="str">
        <f>IFERROR(VLOOKUP(C203,INPUT!$H$2:$N2410,7,FALSE),"")</f>
        <v/>
      </c>
      <c r="G203" s="188"/>
      <c r="H203" s="189"/>
      <c r="I203" s="189"/>
      <c r="J203" s="189"/>
      <c r="K203" s="189"/>
    </row>
    <row r="204" spans="1:11" ht="39" customHeight="1">
      <c r="A204" s="182">
        <v>199</v>
      </c>
      <c r="B204" s="184" t="str">
        <f>IFERROR(VLOOKUP(C204,INPUT!$A$2:$E$99998,3,FALSE),"")</f>
        <v>Giá đỡ thắng đĩa - nhôm 5mm 6061
 DISC BRAKE BRACKET
 123x92.4x90x5mm
 Số hiệu bản vẽ: GRU-07</v>
      </c>
      <c r="C204" s="185" t="s">
        <v>1128</v>
      </c>
      <c r="D204" s="186" t="str">
        <f>IFERROR(VLOOKUP(C204,INPUT!$A$2:$D$99998,4,FALSE),"")</f>
        <v>Cái</v>
      </c>
      <c r="E204" s="185">
        <f>IFERROR(VLOOKUP(C204,INPUT!$A$2:$E$99998,5,FALSE),0)</f>
        <v>0</v>
      </c>
      <c r="F204" s="187" t="str">
        <f>IFERROR(VLOOKUP(C204,INPUT!$H$2:$N2410,7,FALSE),"")</f>
        <v/>
      </c>
      <c r="G204" s="188"/>
      <c r="H204" s="189"/>
      <c r="I204" s="189"/>
      <c r="J204" s="189"/>
      <c r="K204" s="189"/>
    </row>
    <row r="205" spans="1:11" ht="39" customHeight="1">
      <c r="A205" s="182">
        <v>200</v>
      </c>
      <c r="B205" s="184" t="str">
        <f>IFERROR(VLOOKUP(C205,INPUT!$A$2:$E$99998,3,FALSE),"")</f>
        <v>Tấm chắn dàn nâng - thép SS400
 SHIELD
 76.2x1270mm R8x5</v>
      </c>
      <c r="C205" s="185" t="s">
        <v>1130</v>
      </c>
      <c r="D205" s="186" t="str">
        <f>IFERROR(VLOOKUP(C205,INPUT!$A$2:$D$99998,4,FALSE),"")</f>
        <v>Cái</v>
      </c>
      <c r="E205" s="185">
        <f>IFERROR(VLOOKUP(C205,INPUT!$A$2:$E$99998,5,FALSE),0)</f>
        <v>0</v>
      </c>
      <c r="F205" s="187" t="str">
        <f>IFERROR(VLOOKUP(C205,INPUT!$H$2:$N2410,7,FALSE),"")</f>
        <v/>
      </c>
      <c r="G205" s="188"/>
      <c r="H205" s="189"/>
      <c r="I205" s="189"/>
      <c r="J205" s="189"/>
      <c r="K205" s="189"/>
    </row>
    <row r="206" spans="1:11" ht="39" customHeight="1">
      <c r="A206" s="182">
        <v>201</v>
      </c>
      <c r="B206" s="184" t="str">
        <f>IFERROR(VLOOKUP(C206,INPUT!$A$2:$E$99998,3,FALSE),"")</f>
        <v>Giá đỡ ống - nhôm 6061
 HOLD PIPE 4 INCH
 100x180mm R6x2</v>
      </c>
      <c r="C206" s="185" t="s">
        <v>1132</v>
      </c>
      <c r="D206" s="186" t="str">
        <f>IFERROR(VLOOKUP(C206,INPUT!$A$2:$D$99998,4,FALSE),"")</f>
        <v>Cái</v>
      </c>
      <c r="E206" s="185">
        <f>IFERROR(VLOOKUP(C206,INPUT!$A$2:$E$99998,5,FALSE),0)</f>
        <v>0</v>
      </c>
      <c r="F206" s="187" t="str">
        <f>IFERROR(VLOOKUP(C206,INPUT!$H$2:$N2410,7,FALSE),"")</f>
        <v/>
      </c>
      <c r="G206" s="188"/>
      <c r="H206" s="189"/>
      <c r="I206" s="189"/>
      <c r="J206" s="189"/>
      <c r="K206" s="189"/>
    </row>
    <row r="207" spans="1:11" ht="39" customHeight="1">
      <c r="A207" s="182">
        <v>202</v>
      </c>
      <c r="B207" s="184" t="str">
        <f>IFERROR(VLOOKUP(C207,INPUT!$A$2:$E$99998,3,FALSE),"")</f>
        <v>Gối đỡ mặt bích ống - nhôm 6061
 HOLD PIPE 3 INCH
 190x158.1mm
 Phi 19 - R20 - R54</v>
      </c>
      <c r="C207" s="185" t="s">
        <v>1134</v>
      </c>
      <c r="D207" s="186" t="str">
        <f>IFERROR(VLOOKUP(C207,INPUT!$A$2:$D$99998,4,FALSE),"")</f>
        <v>Cái</v>
      </c>
      <c r="E207" s="185">
        <f>IFERROR(VLOOKUP(C207,INPUT!$A$2:$E$99998,5,FALSE),0)</f>
        <v>0</v>
      </c>
      <c r="F207" s="187" t="str">
        <f>IFERROR(VLOOKUP(C207,INPUT!$H$2:$N2410,7,FALSE),"")</f>
        <v/>
      </c>
      <c r="G207" s="188"/>
      <c r="H207" s="189"/>
      <c r="I207" s="189"/>
      <c r="J207" s="189"/>
      <c r="K207" s="189"/>
    </row>
    <row r="208" spans="1:11" ht="39" customHeight="1">
      <c r="A208" s="182">
        <v>203</v>
      </c>
      <c r="B208" s="184" t="str">
        <f>IFERROR(VLOOKUP(C208,INPUT!$A$2:$E$99998,3,FALSE),"")</f>
        <v>Bóng giữ dây cáp Cable reel, bằng nhựa 3D</v>
      </c>
      <c r="C208" s="185" t="s">
        <v>1136</v>
      </c>
      <c r="D208" s="186" t="str">
        <f>IFERROR(VLOOKUP(C208,INPUT!$A$2:$D$99998,4,FALSE),"")</f>
        <v>Cái</v>
      </c>
      <c r="E208" s="185">
        <f>IFERROR(VLOOKUP(C208,INPUT!$A$2:$E$99998,5,FALSE),0)</f>
        <v>0</v>
      </c>
      <c r="F208" s="187" t="str">
        <f>IFERROR(VLOOKUP(C208,INPUT!$H$2:$N2410,7,FALSE),"")</f>
        <v/>
      </c>
      <c r="G208" s="188"/>
      <c r="H208" s="189"/>
      <c r="I208" s="189"/>
      <c r="J208" s="189"/>
      <c r="K208" s="189"/>
    </row>
    <row r="209" spans="1:11" ht="39" customHeight="1">
      <c r="A209" s="182">
        <v>204</v>
      </c>
      <c r="B209" s="184" t="str">
        <f>IFERROR(VLOOKUP(C209,INPUT!$A$2:$E$99998,3,FALSE),"")</f>
        <v>Bạc đạn (VÒNG BI) 6205-2RSC3 ( 6303)</v>
      </c>
      <c r="C209" s="185" t="s">
        <v>596</v>
      </c>
      <c r="D209" s="186" t="str">
        <f>IFERROR(VLOOKUP(C209,INPUT!$A$2:$D$99998,4,FALSE),"")</f>
        <v>Cái</v>
      </c>
      <c r="E209" s="185">
        <f>IFERROR(VLOOKUP(C209,INPUT!$A$2:$E$99998,5,FALSE),0)</f>
        <v>2</v>
      </c>
      <c r="F209" s="187" t="str">
        <f>IFERROR(VLOOKUP(C209,INPUT!$H$2:$N2410,7,FALSE),"")</f>
        <v/>
      </c>
      <c r="G209" s="188"/>
      <c r="H209" s="189"/>
      <c r="I209" s="189"/>
      <c r="J209" s="189"/>
      <c r="K209" s="189"/>
    </row>
    <row r="210" spans="1:11" ht="39" customHeight="1">
      <c r="A210" s="182">
        <v>205</v>
      </c>
      <c r="B210" s="184" t="str">
        <f>IFERROR(VLOOKUP(C210,INPUT!$A$2:$E$99998,3,FALSE),"")</f>
        <v>Bulong inox 304 M18x80</v>
      </c>
      <c r="C210" s="185" t="s">
        <v>782</v>
      </c>
      <c r="D210" s="186" t="str">
        <f>IFERROR(VLOOKUP(C210,INPUT!$A$2:$D$99998,4,FALSE),"")</f>
        <v>Cái</v>
      </c>
      <c r="E210" s="185">
        <f>IFERROR(VLOOKUP(C210,INPUT!$A$2:$E$99998,5,FALSE),0)</f>
        <v>11</v>
      </c>
      <c r="F210" s="187" t="str">
        <f ca="1">IFERROR(VLOOKUP(C210,INPUT!$H$2:$N2410,7,FALSE),"")</f>
        <v/>
      </c>
      <c r="G210" s="188"/>
      <c r="H210" s="189"/>
      <c r="I210" s="189"/>
      <c r="J210" s="189"/>
      <c r="K210" s="189"/>
    </row>
    <row r="211" spans="1:11" ht="39" customHeight="1">
      <c r="A211" s="182">
        <v>206</v>
      </c>
      <c r="B211" s="184" t="str">
        <f>IFERROR(VLOOKUP(C211,INPUT!$A$2:$E$99998,3,FALSE),"")</f>
        <v>Tem inox Single wrap Hose reel 2" 75ft (Model: HSR02A7502)</v>
      </c>
      <c r="C211" s="185" t="s">
        <v>1140</v>
      </c>
      <c r="D211" s="186" t="str">
        <f>IFERROR(VLOOKUP(C211,INPUT!$A$2:$D$99998,4,FALSE),"")</f>
        <v>Cái</v>
      </c>
      <c r="E211" s="185">
        <f>IFERROR(VLOOKUP(C211,INPUT!$A$2:$E$99998,5,FALSE),0)</f>
        <v>0</v>
      </c>
      <c r="F211" s="187" t="str">
        <f>IFERROR(VLOOKUP(C211,INPUT!$H$2:$N2410,7,FALSE),"")</f>
        <v/>
      </c>
      <c r="G211" s="188"/>
      <c r="H211" s="189"/>
      <c r="I211" s="189"/>
      <c r="J211" s="189"/>
      <c r="K211" s="189"/>
    </row>
    <row r="212" spans="1:11" ht="39" customHeight="1">
      <c r="A212" s="182">
        <v>207</v>
      </c>
      <c r="B212" s="184" t="str">
        <f>IFERROR(VLOOKUP(C212,INPUT!$A$2:$E$99998,3,FALSE),"")</f>
        <v>Tem inox Static Cable reel 65ft (Model: SCR35S6501)</v>
      </c>
      <c r="C212" s="185" t="s">
        <v>1142</v>
      </c>
      <c r="D212" s="186" t="str">
        <f>IFERROR(VLOOKUP(C212,INPUT!$A$2:$D$99998,4,FALSE),"")</f>
        <v>Cái</v>
      </c>
      <c r="E212" s="185">
        <f>IFERROR(VLOOKUP(C212,INPUT!$A$2:$E$99998,5,FALSE),0)</f>
        <v>0</v>
      </c>
      <c r="F212" s="187" t="str">
        <f>IFERROR(VLOOKUP(C212,INPUT!$H$2:$N2410,7,FALSE),"")</f>
        <v/>
      </c>
      <c r="G212" s="188"/>
      <c r="H212" s="189"/>
      <c r="I212" s="189"/>
      <c r="J212" s="189"/>
      <c r="K212" s="189"/>
    </row>
    <row r="213" spans="1:11" ht="39" customHeight="1">
      <c r="A213" s="182">
        <v>208</v>
      </c>
      <c r="B213" s="184" t="str">
        <f>IFERROR(VLOOKUP(C213,INPUT!$A$2:$E$99998,3,FALSE),"")</f>
        <v>Tem inox Single wrap Hose reel 2" 60ft (Model: HSR02A6002)</v>
      </c>
      <c r="C213" s="185" t="s">
        <v>1144</v>
      </c>
      <c r="D213" s="186" t="str">
        <f>IFERROR(VLOOKUP(C213,INPUT!$A$2:$D$99998,4,FALSE),"")</f>
        <v>Cái</v>
      </c>
      <c r="E213" s="185">
        <f>IFERROR(VLOOKUP(C213,INPUT!$A$2:$E$99998,5,FALSE),0)</f>
        <v>0</v>
      </c>
      <c r="F213" s="187" t="str">
        <f>IFERROR(VLOOKUP(C213,INPUT!$H$2:$N2410,7,FALSE),"")</f>
        <v/>
      </c>
      <c r="G213" s="188"/>
      <c r="H213" s="189"/>
      <c r="I213" s="189"/>
      <c r="J213" s="189"/>
      <c r="K213" s="189"/>
    </row>
    <row r="214" spans="1:11" ht="39" customHeight="1">
      <c r="A214" s="182">
        <v>209</v>
      </c>
      <c r="B214" s="184" t="str">
        <f>IFERROR(VLOOKUP(C214,INPUT!$A$2:$E$99998,3,FALSE),"")</f>
        <v>Lò xo cài cóc 42x1, phi 12mm</v>
      </c>
      <c r="C214" s="185" t="s">
        <v>386</v>
      </c>
      <c r="D214" s="186" t="str">
        <f>IFERROR(VLOOKUP(C214,INPUT!$A$2:$D$99998,4,FALSE),"")</f>
        <v>Cái</v>
      </c>
      <c r="E214" s="185">
        <f>IFERROR(VLOOKUP(C214,INPUT!$A$2:$E$99998,5,FALSE),0)</f>
        <v>2</v>
      </c>
      <c r="F214" s="187" t="str">
        <f>IFERROR(VLOOKUP(C214,INPUT!$H$2:$N2410,7,FALSE),"")</f>
        <v/>
      </c>
      <c r="G214" s="188"/>
      <c r="H214" s="189"/>
      <c r="I214" s="189"/>
      <c r="J214" s="189"/>
      <c r="K214" s="189"/>
    </row>
    <row r="215" spans="1:11" ht="39" customHeight="1">
      <c r="A215" s="182">
        <v>210</v>
      </c>
      <c r="B215" s="184" t="str">
        <f>IFERROR(VLOOKUP(C215,INPUT!$A$2:$E$99998,3,FALSE),"")</f>
        <v>Lò xo cài cóc 22,5x12x1,2 mm, dài 70cm</v>
      </c>
      <c r="C215" s="185" t="s">
        <v>1146</v>
      </c>
      <c r="D215" s="186" t="str">
        <f>IFERROR(VLOOKUP(C215,INPUT!$A$2:$D$99998,4,FALSE),"")</f>
        <v>Cái</v>
      </c>
      <c r="E215" s="185">
        <f>IFERROR(VLOOKUP(C215,INPUT!$A$2:$E$99998,5,FALSE),0)</f>
        <v>4</v>
      </c>
      <c r="F215" s="187" t="str">
        <f>IFERROR(VLOOKUP(C215,INPUT!$H$2:$N2410,7,FALSE),"")</f>
        <v/>
      </c>
      <c r="G215" s="188"/>
      <c r="H215" s="189"/>
      <c r="I215" s="189"/>
      <c r="J215" s="189"/>
      <c r="K215" s="189"/>
    </row>
    <row r="216" spans="1:11" ht="39" customHeight="1">
      <c r="A216" s="182">
        <v>211</v>
      </c>
      <c r="B216" s="184" t="str">
        <f>IFERROR(VLOOKUP(C216,INPUT!$A$2:$E$99998,3,FALSE),"")</f>
        <v>Que hàn sắt T-50G-1.6 x 1000, hiệu Kiswel</v>
      </c>
      <c r="C216" s="185" t="s">
        <v>956</v>
      </c>
      <c r="D216" s="186" t="str">
        <f>IFERROR(VLOOKUP(C216,INPUT!$A$2:$D$99998,4,FALSE),"")</f>
        <v>Cái</v>
      </c>
      <c r="E216" s="185">
        <f>IFERROR(VLOOKUP(C216,INPUT!$A$2:$E$99998,5,FALSE),0)</f>
        <v>330</v>
      </c>
      <c r="F216" s="187">
        <f>IFERROR(VLOOKUP(C216,INPUT!$H$2:$N2410,7,FALSE),"")</f>
        <v>0</v>
      </c>
      <c r="G216" s="188"/>
      <c r="H216" s="189"/>
      <c r="I216" s="189"/>
      <c r="J216" s="189"/>
      <c r="K216" s="189"/>
    </row>
    <row r="217" spans="1:11" ht="39" customHeight="1">
      <c r="A217" s="182">
        <v>212</v>
      </c>
      <c r="B217" s="184" t="str">
        <f>IFERROR(VLOOKUP(C217,INPUT!$A$2:$E$99998,3,FALSE),"")</f>
        <v>Sơn xịt ATM màu xám đậm A220</v>
      </c>
      <c r="C217" s="185" t="s">
        <v>1150</v>
      </c>
      <c r="D217" s="186" t="str">
        <f>IFERROR(VLOOKUP(C217,INPUT!$A$2:$D$99998,4,FALSE),"")</f>
        <v>Cái</v>
      </c>
      <c r="E217" s="185">
        <f>IFERROR(VLOOKUP(C217,INPUT!$A$2:$E$99998,5,FALSE),0)</f>
        <v>0</v>
      </c>
      <c r="F217" s="187" t="str">
        <f>IFERROR(VLOOKUP(C217,INPUT!$H$2:$N2410,7,FALSE),"")</f>
        <v/>
      </c>
      <c r="G217" s="188"/>
      <c r="H217" s="189"/>
      <c r="I217" s="189"/>
      <c r="J217" s="189"/>
      <c r="K217" s="189"/>
    </row>
    <row r="218" spans="1:11" ht="39" customHeight="1">
      <c r="A218" s="182">
        <v>213</v>
      </c>
      <c r="B218" s="184" t="str">
        <f>IFERROR(VLOOKUP(C218,INPUT!$A$2:$E$99998,3,FALSE),"")</f>
        <v>Ron nhựa teflon trắng (OD160 x ID90 x C130 x 8 lỗ Ø15 x T3)mm</v>
      </c>
      <c r="C218" s="185" t="s">
        <v>1152</v>
      </c>
      <c r="D218" s="186" t="str">
        <f>IFERROR(VLOOKUP(C218,INPUT!$A$2:$D$99998,4,FALSE),"")</f>
        <v>Cái</v>
      </c>
      <c r="E218" s="185">
        <f>IFERROR(VLOOKUP(C218,INPUT!$A$2:$E$99998,5,FALSE),0)</f>
        <v>0</v>
      </c>
      <c r="F218" s="187" t="str">
        <f>IFERROR(VLOOKUP(C218,INPUT!$H$2:$N2410,7,FALSE),"")</f>
        <v/>
      </c>
      <c r="G218" s="188"/>
      <c r="H218" s="189"/>
      <c r="I218" s="189"/>
      <c r="J218" s="189"/>
      <c r="K218" s="189"/>
    </row>
    <row r="219" spans="1:11" ht="39" customHeight="1">
      <c r="A219" s="182">
        <v>214</v>
      </c>
      <c r="B219" s="184" t="str">
        <f>IFERROR(VLOOKUP(C219,INPUT!$A$2:$E$99998,3,FALSE),"")</f>
        <v>Ron nhựa teflon trắng (OD230 x ID114 x C190 x 8 lỗ Ø19 x T3)mm</v>
      </c>
      <c r="C219" s="185" t="s">
        <v>1154</v>
      </c>
      <c r="D219" s="186" t="str">
        <f>IFERROR(VLOOKUP(C219,INPUT!$A$2:$D$99998,4,FALSE),"")</f>
        <v>Cái</v>
      </c>
      <c r="E219" s="185">
        <f>IFERROR(VLOOKUP(C219,INPUT!$A$2:$E$99998,5,FALSE),0)</f>
        <v>0</v>
      </c>
      <c r="F219" s="187" t="str">
        <f>IFERROR(VLOOKUP(C219,INPUT!$H$2:$N2410,7,FALSE),"")</f>
        <v/>
      </c>
      <c r="G219" s="188"/>
      <c r="H219" s="189"/>
      <c r="I219" s="189"/>
      <c r="J219" s="189"/>
      <c r="K219" s="189"/>
    </row>
    <row r="220" spans="1:11" ht="39" customHeight="1">
      <c r="A220" s="182">
        <v>215</v>
      </c>
      <c r="B220" s="184" t="str">
        <f>IFERROR(VLOOKUP(C220,INPUT!$A$2:$E$99998,3,FALSE),"")</f>
        <v>Bulong Inox 304 lục giác chìm đầu dù M4x10</v>
      </c>
      <c r="C220" s="185" t="s">
        <v>785</v>
      </c>
      <c r="D220" s="186" t="str">
        <f>IFERROR(VLOOKUP(C220,INPUT!$A$2:$D$99998,4,FALSE),"")</f>
        <v>Cái</v>
      </c>
      <c r="E220" s="185">
        <f>IFERROR(VLOOKUP(C220,INPUT!$A$2:$E$99998,5,FALSE),0)</f>
        <v>5</v>
      </c>
      <c r="F220" s="187" t="str">
        <f ca="1">IFERROR(VLOOKUP(C220,INPUT!$H$2:$N2410,7,FALSE),"")</f>
        <v/>
      </c>
      <c r="G220" s="188"/>
      <c r="H220" s="189"/>
      <c r="I220" s="189"/>
      <c r="J220" s="189"/>
      <c r="K220" s="189"/>
    </row>
    <row r="221" spans="1:11" ht="39" customHeight="1">
      <c r="A221" s="182">
        <v>216</v>
      </c>
      <c r="B221" s="184" t="str">
        <f>IFERROR(VLOOKUP(C221,INPUT!$A$2:$E$99998,3,FALSE),"")</f>
        <v>Bulong Inox 304 lục giác chìm đầu dù M5x10</v>
      </c>
      <c r="C221" s="185" t="s">
        <v>1156</v>
      </c>
      <c r="D221" s="186" t="str">
        <f>IFERROR(VLOOKUP(C221,INPUT!$A$2:$D$99998,4,FALSE),"")</f>
        <v>Cái</v>
      </c>
      <c r="E221" s="185">
        <f>IFERROR(VLOOKUP(C221,INPUT!$A$2:$E$99998,5,FALSE),0)</f>
        <v>0</v>
      </c>
      <c r="F221" s="187" t="str">
        <f>IFERROR(VLOOKUP(C221,INPUT!$H$2:$N2410,7,FALSE),"")</f>
        <v/>
      </c>
      <c r="G221" s="188"/>
      <c r="H221" s="189"/>
      <c r="I221" s="189"/>
      <c r="J221" s="189"/>
      <c r="K221" s="189"/>
    </row>
    <row r="222" spans="1:11" ht="39" customHeight="1">
      <c r="A222" s="182">
        <v>217</v>
      </c>
      <c r="B222" s="184" t="str">
        <f>IFERROR(VLOOKUP(C222,INPUT!$A$2:$E$99998,3,FALSE),"")</f>
        <v>Bulong Inox 304 lục giác chìm đầu dù M5x16</v>
      </c>
      <c r="C222" s="185" t="s">
        <v>788</v>
      </c>
      <c r="D222" s="186" t="str">
        <f>IFERROR(VLOOKUP(C222,INPUT!$A$2:$D$99998,4,FALSE),"")</f>
        <v>Cái</v>
      </c>
      <c r="E222" s="185">
        <f>IFERROR(VLOOKUP(C222,INPUT!$A$2:$E$99998,5,FALSE),0)</f>
        <v>193</v>
      </c>
      <c r="F222" s="187" t="str">
        <f ca="1">IFERROR(VLOOKUP(C222,INPUT!$H$2:$N2410,7,FALSE),"")</f>
        <v/>
      </c>
      <c r="G222" s="188"/>
      <c r="H222" s="189"/>
      <c r="I222" s="189"/>
      <c r="J222" s="189"/>
      <c r="K222" s="189"/>
    </row>
    <row r="223" spans="1:11" ht="39" customHeight="1">
      <c r="A223" s="182">
        <v>218</v>
      </c>
      <c r="B223" s="184" t="str">
        <f>IFERROR(VLOOKUP(C223,INPUT!$A$2:$E$99998,3,FALSE),"")</f>
        <v>Bulong Inox 304 lục giác chìm đầu dù M5x20</v>
      </c>
      <c r="C223" s="185" t="s">
        <v>792</v>
      </c>
      <c r="D223" s="186" t="str">
        <f>IFERROR(VLOOKUP(C223,INPUT!$A$2:$D$99998,4,FALSE),"")</f>
        <v>Cái</v>
      </c>
      <c r="E223" s="185">
        <f>IFERROR(VLOOKUP(C223,INPUT!$A$2:$E$99998,5,FALSE),0)</f>
        <v>21</v>
      </c>
      <c r="F223" s="187" t="str">
        <f ca="1">IFERROR(VLOOKUP(C223,INPUT!$H$2:$N2410,7,FALSE),"")</f>
        <v/>
      </c>
      <c r="G223" s="188"/>
      <c r="H223" s="189"/>
      <c r="I223" s="189"/>
      <c r="J223" s="189"/>
      <c r="K223" s="189"/>
    </row>
    <row r="224" spans="1:11" ht="39" customHeight="1">
      <c r="A224" s="182">
        <v>219</v>
      </c>
      <c r="B224" s="184" t="str">
        <f>IFERROR(VLOOKUP(C224,INPUT!$A$2:$E$99998,3,FALSE),"")</f>
        <v>Bulong Inox 304 lục giác chìm đầu dù M6x10</v>
      </c>
      <c r="C224" s="185" t="s">
        <v>796</v>
      </c>
      <c r="D224" s="186" t="str">
        <f>IFERROR(VLOOKUP(C224,INPUT!$A$2:$D$99998,4,FALSE),"")</f>
        <v>Cái</v>
      </c>
      <c r="E224" s="185">
        <f>IFERROR(VLOOKUP(C224,INPUT!$A$2:$E$99998,5,FALSE),0)</f>
        <v>102</v>
      </c>
      <c r="F224" s="187" t="str">
        <f ca="1">IFERROR(VLOOKUP(C224,INPUT!$H$2:$N2410,7,FALSE),"")</f>
        <v/>
      </c>
      <c r="G224" s="188"/>
      <c r="H224" s="189"/>
      <c r="I224" s="189"/>
      <c r="J224" s="189"/>
      <c r="K224" s="189"/>
    </row>
    <row r="225" spans="1:11" ht="39" customHeight="1">
      <c r="A225" s="182">
        <v>220</v>
      </c>
      <c r="B225" s="184" t="str">
        <f>IFERROR(VLOOKUP(C225,INPUT!$A$2:$E$99998,3,FALSE),"")</f>
        <v>Bulong Inox 304 lục giác chìm đầu dù M6x16</v>
      </c>
      <c r="C225" s="185" t="s">
        <v>800</v>
      </c>
      <c r="D225" s="186" t="str">
        <f>IFERROR(VLOOKUP(C225,INPUT!$A$2:$D$99998,4,FALSE),"")</f>
        <v>Cái</v>
      </c>
      <c r="E225" s="185">
        <f>IFERROR(VLOOKUP(C225,INPUT!$A$2:$E$99998,5,FALSE),0)</f>
        <v>125</v>
      </c>
      <c r="F225" s="187" t="str">
        <f ca="1">IFERROR(VLOOKUP(C225,INPUT!$H$2:$N2410,7,FALSE),"")</f>
        <v/>
      </c>
      <c r="G225" s="188"/>
      <c r="H225" s="189"/>
      <c r="I225" s="189"/>
      <c r="J225" s="189"/>
      <c r="K225" s="189"/>
    </row>
    <row r="226" spans="1:11" ht="39" customHeight="1">
      <c r="A226" s="182">
        <v>221</v>
      </c>
      <c r="B226" s="184" t="str">
        <f>IFERROR(VLOOKUP(C226,INPUT!$A$2:$E$99998,3,FALSE),"")</f>
        <v>Bulong Inox 304 lục giác chìm đầu dù M10x20</v>
      </c>
      <c r="C226" s="185" t="s">
        <v>803</v>
      </c>
      <c r="D226" s="186" t="str">
        <f>IFERROR(VLOOKUP(C226,INPUT!$A$2:$D$99998,4,FALSE),"")</f>
        <v>Cái</v>
      </c>
      <c r="E226" s="185">
        <f>IFERROR(VLOOKUP(C226,INPUT!$A$2:$E$99998,5,FALSE),0)</f>
        <v>16</v>
      </c>
      <c r="F226" s="187" t="str">
        <f ca="1">IFERROR(VLOOKUP(C226,INPUT!$H$2:$N2410,7,FALSE),"")</f>
        <v/>
      </c>
      <c r="G226" s="188"/>
      <c r="H226" s="189"/>
      <c r="I226" s="189"/>
      <c r="J226" s="189"/>
      <c r="K226" s="189"/>
    </row>
    <row r="227" spans="1:11" ht="39" customHeight="1">
      <c r="A227" s="182">
        <v>222</v>
      </c>
      <c r="B227" s="184" t="str">
        <f>IFERROR(VLOOKUP(C227,INPUT!$A$2:$E$99998,3,FALSE),"")</f>
        <v>Bulong Inox 304 lục giác chìm đầu trụ M8x20</v>
      </c>
      <c r="C227" s="185" t="s">
        <v>335</v>
      </c>
      <c r="D227" s="186" t="str">
        <f>IFERROR(VLOOKUP(C227,INPUT!$A$2:$D$99998,4,FALSE),"")</f>
        <v>Cái</v>
      </c>
      <c r="E227" s="185">
        <f>IFERROR(VLOOKUP(C227,INPUT!$A$2:$E$99998,5,FALSE),0)</f>
        <v>34</v>
      </c>
      <c r="F227" s="187" t="str">
        <f ca="1">IFERROR(VLOOKUP(C227,INPUT!$H$2:$N2410,7,FALSE),"")</f>
        <v/>
      </c>
      <c r="G227" s="188"/>
      <c r="H227" s="189"/>
      <c r="I227" s="189"/>
      <c r="J227" s="189"/>
      <c r="K227" s="189"/>
    </row>
    <row r="228" spans="1:11" ht="39" customHeight="1">
      <c r="A228" s="182">
        <v>223</v>
      </c>
      <c r="B228" s="184" t="str">
        <f>IFERROR(VLOOKUP(C228,INPUT!$A$2:$E$99998,3,FALSE),"")</f>
        <v>Bulong Inox 304 lục giác chìm đầu trụ M10x25</v>
      </c>
      <c r="C228" s="185" t="s">
        <v>359</v>
      </c>
      <c r="D228" s="186" t="str">
        <f>IFERROR(VLOOKUP(C228,INPUT!$A$2:$D$99998,4,FALSE),"")</f>
        <v>Cái</v>
      </c>
      <c r="E228" s="185">
        <f>IFERROR(VLOOKUP(C228,INPUT!$A$2:$E$99998,5,FALSE),0)</f>
        <v>30</v>
      </c>
      <c r="F228" s="187" t="str">
        <f ca="1">IFERROR(VLOOKUP(C228,INPUT!$H$2:$N2410,7,FALSE),"")</f>
        <v/>
      </c>
      <c r="G228" s="188"/>
      <c r="H228" s="189"/>
      <c r="I228" s="189"/>
      <c r="J228" s="189"/>
      <c r="K228" s="189"/>
    </row>
    <row r="229" spans="1:11" ht="39" customHeight="1">
      <c r="A229" s="182">
        <v>224</v>
      </c>
      <c r="B229" s="184" t="str">
        <f>IFERROR(VLOOKUP(C229,INPUT!$A$2:$E$99998,3,FALSE),"")</f>
        <v>Bulong Inox 304 lục giác chìm đầu bằng M8x20</v>
      </c>
      <c r="C229" s="185" t="s">
        <v>811</v>
      </c>
      <c r="D229" s="186" t="str">
        <f>IFERROR(VLOOKUP(C229,INPUT!$A$2:$D$99998,4,FALSE),"")</f>
        <v>Cái</v>
      </c>
      <c r="E229" s="185">
        <f>IFERROR(VLOOKUP(C229,INPUT!$A$2:$E$99998,5,FALSE),0)</f>
        <v>6</v>
      </c>
      <c r="F229" s="187" t="str">
        <f ca="1">IFERROR(VLOOKUP(C229,INPUT!$H$2:$N2410,7,FALSE),"")</f>
        <v/>
      </c>
      <c r="G229" s="188"/>
      <c r="H229" s="189"/>
      <c r="I229" s="189"/>
      <c r="J229" s="189"/>
      <c r="K229" s="189"/>
    </row>
    <row r="230" spans="1:11" ht="39" customHeight="1">
      <c r="A230" s="182">
        <v>225</v>
      </c>
      <c r="B230" s="184" t="str">
        <f>IFERROR(VLOOKUP(C230,INPUT!$A$2:$E$99998,3,FALSE),"")</f>
        <v>Tán inox 304 M4</v>
      </c>
      <c r="C230" s="185" t="s">
        <v>815</v>
      </c>
      <c r="D230" s="186" t="str">
        <f>IFERROR(VLOOKUP(C230,INPUT!$A$2:$D$99998,4,FALSE),"")</f>
        <v>Cái</v>
      </c>
      <c r="E230" s="185">
        <f>IFERROR(VLOOKUP(C230,INPUT!$A$2:$E$99998,5,FALSE),0)</f>
        <v>30</v>
      </c>
      <c r="F230" s="187" t="str">
        <f ca="1">IFERROR(VLOOKUP(C230,INPUT!$H$2:$N2410,7,FALSE),"")</f>
        <v/>
      </c>
      <c r="G230" s="188"/>
      <c r="H230" s="189"/>
      <c r="I230" s="189"/>
      <c r="J230" s="189"/>
      <c r="K230" s="189"/>
    </row>
    <row r="231" spans="1:11" ht="39" customHeight="1">
      <c r="A231" s="182">
        <v>226</v>
      </c>
      <c r="B231" s="184" t="str">
        <f>IFERROR(VLOOKUP(C231,INPUT!$A$2:$E$99998,3,FALSE),"")</f>
        <v>Tán inox 304 M5</v>
      </c>
      <c r="C231" s="185" t="s">
        <v>290</v>
      </c>
      <c r="D231" s="186" t="str">
        <f>IFERROR(VLOOKUP(C231,INPUT!$A$2:$D$99998,4,FALSE),"")</f>
        <v>Cái</v>
      </c>
      <c r="E231" s="185">
        <f>IFERROR(VLOOKUP(C231,INPUT!$A$2:$E$99998,5,FALSE),0)</f>
        <v>109</v>
      </c>
      <c r="F231" s="187" t="str">
        <f ca="1">IFERROR(VLOOKUP(C231,INPUT!$H$2:$N2410,7,FALSE),"")</f>
        <v/>
      </c>
      <c r="G231" s="188"/>
      <c r="H231" s="189"/>
      <c r="I231" s="189"/>
      <c r="J231" s="189"/>
      <c r="K231" s="189"/>
    </row>
    <row r="232" spans="1:11" ht="39" customHeight="1">
      <c r="A232" s="182">
        <v>227</v>
      </c>
      <c r="B232" s="184" t="str">
        <f>IFERROR(VLOOKUP(C232,INPUT!$A$2:$E$99998,3,FALSE),"")</f>
        <v>Gối đỡ vòng bi UCP 212, hiệu LK</v>
      </c>
      <c r="C232" s="185" t="s">
        <v>1158</v>
      </c>
      <c r="D232" s="186" t="str">
        <f>IFERROR(VLOOKUP(C232,INPUT!$A$2:$D$99998,4,FALSE),"")</f>
        <v>Cái</v>
      </c>
      <c r="E232" s="185">
        <f>IFERROR(VLOOKUP(C232,INPUT!$A$2:$E$99998,5,FALSE),0)</f>
        <v>0</v>
      </c>
      <c r="F232" s="187" t="str">
        <f>IFERROR(VLOOKUP(C232,INPUT!$H$2:$N2410,7,FALSE),"")</f>
        <v/>
      </c>
      <c r="G232" s="188"/>
      <c r="H232" s="189"/>
      <c r="I232" s="189"/>
      <c r="J232" s="189"/>
      <c r="K232" s="189"/>
    </row>
    <row r="233" spans="1:11" ht="39" customHeight="1">
      <c r="A233" s="182">
        <v>228</v>
      </c>
      <c r="B233" s="184" t="str">
        <f>IFERROR(VLOOKUP(C233,INPUT!$A$2:$E$99998,3,FALSE),"")</f>
        <v>Co hàn 45° inox 304 2.5 inch DN65</v>
      </c>
      <c r="C233" s="185" t="s">
        <v>1160</v>
      </c>
      <c r="D233" s="186" t="str">
        <f>IFERROR(VLOOKUP(C233,INPUT!$A$2:$D$99998,4,FALSE),"")</f>
        <v>Cái</v>
      </c>
      <c r="E233" s="185">
        <f>IFERROR(VLOOKUP(C233,INPUT!$A$2:$E$99998,5,FALSE),0)</f>
        <v>1</v>
      </c>
      <c r="F233" s="187" t="str">
        <f>IFERROR(VLOOKUP(C233,INPUT!$H$2:$N2410,7,FALSE),"")</f>
        <v/>
      </c>
      <c r="G233" s="188"/>
      <c r="H233" s="189"/>
      <c r="I233" s="189"/>
      <c r="J233" s="189"/>
      <c r="K233" s="189"/>
    </row>
    <row r="234" spans="1:11" ht="39" customHeight="1">
      <c r="A234" s="182">
        <v>229</v>
      </c>
      <c r="B234" s="184" t="str">
        <f>IFERROR(VLOOKUP(C234,INPUT!$A$2:$E$99998,3,FALSE),"")</f>
        <v>Măng xông inox 304 DN65</v>
      </c>
      <c r="C234" s="185" t="s">
        <v>1162</v>
      </c>
      <c r="D234" s="186" t="str">
        <f>IFERROR(VLOOKUP(C234,INPUT!$A$2:$D$99998,4,FALSE),"")</f>
        <v>Cái</v>
      </c>
      <c r="E234" s="185">
        <f>IFERROR(VLOOKUP(C234,INPUT!$A$2:$E$99998,5,FALSE),0)</f>
        <v>0</v>
      </c>
      <c r="F234" s="187" t="str">
        <f>IFERROR(VLOOKUP(C234,INPUT!$H$2:$N2410,7,FALSE),"")</f>
        <v/>
      </c>
      <c r="G234" s="188"/>
      <c r="H234" s="189"/>
      <c r="I234" s="189"/>
      <c r="J234" s="189"/>
      <c r="K234" s="189"/>
    </row>
    <row r="235" spans="1:11" ht="39" customHeight="1">
      <c r="A235" s="182">
        <v>230</v>
      </c>
      <c r="B235" s="184" t="str">
        <f>IFERROR(VLOOKUP(C235,INPUT!$A$2:$E$99998,3,FALSE),"")</f>
        <v>Bulong inox 304 M16x40</v>
      </c>
      <c r="C235" s="185" t="s">
        <v>1164</v>
      </c>
      <c r="D235" s="186" t="str">
        <f>IFERROR(VLOOKUP(C235,INPUT!$A$2:$D$99998,4,FALSE),"")</f>
        <v>Cái</v>
      </c>
      <c r="E235" s="185">
        <f>IFERROR(VLOOKUP(C235,INPUT!$A$2:$E$99998,5,FALSE),0)</f>
        <v>0</v>
      </c>
      <c r="F235" s="187" t="str">
        <f>IFERROR(VLOOKUP(C235,INPUT!$H$2:$N2410,7,FALSE),"")</f>
        <v/>
      </c>
      <c r="G235" s="188"/>
      <c r="H235" s="189"/>
      <c r="I235" s="189"/>
      <c r="J235" s="189"/>
      <c r="K235" s="189"/>
    </row>
    <row r="236" spans="1:11" ht="39" customHeight="1">
      <c r="A236" s="182">
        <v>231</v>
      </c>
      <c r="B236" s="184" t="str">
        <f>IFERROR(VLOOKUP(C236,INPUT!$A$2:$E$99998,3,FALSE),"")</f>
        <v>Tán inox 304 M16</v>
      </c>
      <c r="C236" s="185" t="s">
        <v>459</v>
      </c>
      <c r="D236" s="186" t="str">
        <f>IFERROR(VLOOKUP(C236,INPUT!$A$2:$D$99998,4,FALSE),"")</f>
        <v>Cái</v>
      </c>
      <c r="E236" s="185">
        <f>IFERROR(VLOOKUP(C236,INPUT!$A$2:$E$99998,5,FALSE),0)</f>
        <v>168</v>
      </c>
      <c r="F236" s="187" t="str">
        <f ca="1">IFERROR(VLOOKUP(C236,INPUT!$H$2:$N2410,7,FALSE),"")</f>
        <v/>
      </c>
      <c r="G236" s="188"/>
      <c r="H236" s="189"/>
      <c r="I236" s="189"/>
      <c r="J236" s="189"/>
      <c r="K236" s="189"/>
    </row>
    <row r="237" spans="1:11" ht="39" customHeight="1">
      <c r="A237" s="182">
        <v>232</v>
      </c>
      <c r="B237" s="184" t="str">
        <f>IFERROR(VLOOKUP(C237,INPUT!$A$2:$E$99998,3,FALSE),"")</f>
        <v>Long đền Inox 304 M16 A2-70, dày 2mm</v>
      </c>
      <c r="C237" s="185" t="s">
        <v>1166</v>
      </c>
      <c r="D237" s="186" t="str">
        <f>IFERROR(VLOOKUP(C237,INPUT!$A$2:$D$99998,4,FALSE),"")</f>
        <v>Cái</v>
      </c>
      <c r="E237" s="185">
        <f>IFERROR(VLOOKUP(C237,INPUT!$A$2:$E$99998,5,FALSE),0)</f>
        <v>0</v>
      </c>
      <c r="F237" s="187" t="str">
        <f>IFERROR(VLOOKUP(C237,INPUT!$H$2:$N2410,7,FALSE),"")</f>
        <v/>
      </c>
      <c r="G237" s="188"/>
      <c r="H237" s="189"/>
      <c r="I237" s="189"/>
      <c r="J237" s="189"/>
      <c r="K237" s="189"/>
    </row>
    <row r="238" spans="1:11" ht="39" customHeight="1">
      <c r="A238" s="182">
        <v>233</v>
      </c>
      <c r="B238" s="184" t="str">
        <f>IFERROR(VLOOKUP(C238,INPUT!$A$2:$E$99998,3,FALSE),"")</f>
        <v>Cùm U inox 304 M12x114</v>
      </c>
      <c r="C238" s="185" t="s">
        <v>1168</v>
      </c>
      <c r="D238" s="186" t="str">
        <f>IFERROR(VLOOKUP(C238,INPUT!$A$2:$D$99998,4,FALSE),"")</f>
        <v>Cái</v>
      </c>
      <c r="E238" s="185">
        <f>IFERROR(VLOOKUP(C238,INPUT!$A$2:$E$99998,5,FALSE),0)</f>
        <v>0</v>
      </c>
      <c r="F238" s="187" t="str">
        <f>IFERROR(VLOOKUP(C238,INPUT!$H$2:$N2410,7,FALSE),"")</f>
        <v/>
      </c>
      <c r="G238" s="188"/>
      <c r="H238" s="189"/>
      <c r="I238" s="189"/>
      <c r="J238" s="189"/>
      <c r="K238" s="189"/>
    </row>
    <row r="239" spans="1:11" ht="39" customHeight="1">
      <c r="A239" s="182">
        <v>234</v>
      </c>
      <c r="B239" s="184" t="str">
        <f>IFERROR(VLOOKUP(C239,INPUT!$A$2:$E$99998,3,FALSE),"")</f>
        <v>Tán keo thép xi trắng M16</v>
      </c>
      <c r="C239" s="185" t="s">
        <v>1170</v>
      </c>
      <c r="D239" s="186" t="str">
        <f>IFERROR(VLOOKUP(C239,INPUT!$A$2:$D$99998,4,FALSE),"")</f>
        <v>Cái</v>
      </c>
      <c r="E239" s="185">
        <f>IFERROR(VLOOKUP(C239,INPUT!$A$2:$E$99998,5,FALSE),0)</f>
        <v>0</v>
      </c>
      <c r="F239" s="187" t="str">
        <f>IFERROR(VLOOKUP(C239,INPUT!$H$2:$N2410,7,FALSE),"")</f>
        <v/>
      </c>
      <c r="G239" s="188"/>
      <c r="H239" s="189"/>
      <c r="I239" s="189"/>
      <c r="J239" s="189"/>
      <c r="K239" s="189"/>
    </row>
    <row r="240" spans="1:11" ht="39" customHeight="1">
      <c r="A240" s="182">
        <v>235</v>
      </c>
      <c r="B240" s="184" t="str">
        <f>IFERROR(VLOOKUP(C240,INPUT!$A$2:$E$99998,3,FALSE),"")</f>
        <v>Long đền thép M16</v>
      </c>
      <c r="C240" s="185" t="s">
        <v>1172</v>
      </c>
      <c r="D240" s="186" t="str">
        <f>IFERROR(VLOOKUP(C240,INPUT!$A$2:$D$99998,4,FALSE),"")</f>
        <v>kg</v>
      </c>
      <c r="E240" s="185">
        <f>IFERROR(VLOOKUP(C240,INPUT!$A$2:$E$99998,5,FALSE),0)</f>
        <v>0</v>
      </c>
      <c r="F240" s="187" t="str">
        <f>IFERROR(VLOOKUP(C240,INPUT!$H$2:$N2410,7,FALSE),"")</f>
        <v/>
      </c>
      <c r="G240" s="188"/>
      <c r="H240" s="189"/>
      <c r="I240" s="189"/>
      <c r="J240" s="189"/>
      <c r="K240" s="189"/>
    </row>
    <row r="241" spans="1:11" ht="39" customHeight="1">
      <c r="A241" s="182">
        <v>236</v>
      </c>
      <c r="B241" s="184" t="str">
        <f>IFERROR(VLOOKUP(C241,INPUT!$A$2:$E$99998,3,FALSE),"")</f>
        <v>Bulong inox 304 M16x80</v>
      </c>
      <c r="C241" s="185" t="s">
        <v>1174</v>
      </c>
      <c r="D241" s="186" t="str">
        <f>IFERROR(VLOOKUP(C241,INPUT!$A$2:$D$99998,4,FALSE),"")</f>
        <v>Cái</v>
      </c>
      <c r="E241" s="185">
        <f>IFERROR(VLOOKUP(C241,INPUT!$A$2:$E$99998,5,FALSE),0)</f>
        <v>0</v>
      </c>
      <c r="F241" s="187" t="str">
        <f>IFERROR(VLOOKUP(C241,INPUT!$H$2:$N2410,7,FALSE),"")</f>
        <v/>
      </c>
      <c r="G241" s="188"/>
      <c r="H241" s="189"/>
      <c r="I241" s="189"/>
      <c r="J241" s="189"/>
      <c r="K241" s="189"/>
    </row>
    <row r="242" spans="1:11" ht="39" customHeight="1">
      <c r="A242" s="182">
        <v>237</v>
      </c>
      <c r="B242" s="184" t="str">
        <f>IFERROR(VLOOKUP(C242,INPUT!$A$2:$E$99998,3,FALSE),"")</f>
        <v>Bulong Inox 304 M16x150</v>
      </c>
      <c r="C242" s="185" t="s">
        <v>1176</v>
      </c>
      <c r="D242" s="186" t="str">
        <f>IFERROR(VLOOKUP(C242,INPUT!$A$2:$D$99998,4,FALSE),"")</f>
        <v>Cái</v>
      </c>
      <c r="E242" s="185">
        <f>IFERROR(VLOOKUP(C242,INPUT!$A$2:$E$99998,5,FALSE),0)</f>
        <v>0</v>
      </c>
      <c r="F242" s="187" t="str">
        <f>IFERROR(VLOOKUP(C242,INPUT!$H$2:$N2410,7,FALSE),"")</f>
        <v/>
      </c>
      <c r="G242" s="188"/>
      <c r="H242" s="189"/>
      <c r="I242" s="189"/>
      <c r="J242" s="189"/>
      <c r="K242" s="189"/>
    </row>
    <row r="243" spans="1:11" ht="39" customHeight="1">
      <c r="A243" s="182">
        <v>238</v>
      </c>
      <c r="B243" s="184" t="str">
        <f>IFERROR(VLOOKUP(C243,INPUT!$A$2:$E$99998,3,FALSE),"")</f>
        <v>Co hàn 45° Inox 304 DN100</v>
      </c>
      <c r="C243" s="185" t="s">
        <v>1178</v>
      </c>
      <c r="D243" s="186" t="str">
        <f>IFERROR(VLOOKUP(C243,INPUT!$A$2:$D$99998,4,FALSE),"")</f>
        <v>Cái</v>
      </c>
      <c r="E243" s="185">
        <f>IFERROR(VLOOKUP(C243,INPUT!$A$2:$E$99998,5,FALSE),0)</f>
        <v>0</v>
      </c>
      <c r="F243" s="187" t="str">
        <f>IFERROR(VLOOKUP(C243,INPUT!$H$2:$N2410,7,FALSE),"")</f>
        <v/>
      </c>
      <c r="G243" s="188"/>
      <c r="H243" s="189"/>
      <c r="I243" s="189"/>
      <c r="J243" s="189"/>
      <c r="K243" s="189"/>
    </row>
    <row r="244" spans="1:11" ht="39" customHeight="1">
      <c r="A244" s="182">
        <v>239</v>
      </c>
      <c r="B244" s="184" t="str">
        <f>IFERROR(VLOOKUP(C244,INPUT!$A$2:$E$99998,3,FALSE),"")</f>
        <v>Khung Giá đỡ Interlock IH12SEP02 - inox 3mm 130x85x75x3mm</v>
      </c>
      <c r="C244" s="185" t="s">
        <v>1182</v>
      </c>
      <c r="D244" s="186" t="str">
        <f>IFERROR(VLOOKUP(C244,INPUT!$A$2:$D$99998,4,FALSE),"")</f>
        <v>Cái</v>
      </c>
      <c r="E244" s="185">
        <f>IFERROR(VLOOKUP(C244,INPUT!$A$2:$E$99998,5,FALSE),0)</f>
        <v>3</v>
      </c>
      <c r="F244" s="187" t="str">
        <f>IFERROR(VLOOKUP(C244,INPUT!$H$2:$N2410,7,FALSE),"")</f>
        <v/>
      </c>
      <c r="G244" s="188"/>
      <c r="H244" s="189"/>
      <c r="I244" s="189"/>
      <c r="J244" s="189"/>
      <c r="K244" s="189"/>
    </row>
    <row r="245" spans="1:11" ht="39" customHeight="1">
      <c r="A245" s="182">
        <v>240</v>
      </c>
      <c r="B245" s="184" t="str">
        <f>IFERROR(VLOOKUP(C245,INPUT!$A$2:$E$99998,3,FALSE),"")</f>
        <v>Bạc đạn (Vòng bi) 6808 JRLLU, hiệu NTN</v>
      </c>
      <c r="C245" s="185" t="s">
        <v>597</v>
      </c>
      <c r="D245" s="186" t="str">
        <f>IFERROR(VLOOKUP(C245,INPUT!$A$2:$D$99998,4,FALSE),"")</f>
        <v>Cái</v>
      </c>
      <c r="E245" s="185">
        <f>IFERROR(VLOOKUP(C245,INPUT!$A$2:$E$99998,5,FALSE),0)
+IFERROR(VLOOKUP("CX1PBC0429",INPUT!$A$2:$E$99998,5,FALSE),0)</f>
        <v>0</v>
      </c>
      <c r="F245" s="187" t="str">
        <f>IFERROR(VLOOKUP(C245,INPUT!$H$2:$N2410,7,FALSE),"")</f>
        <v/>
      </c>
      <c r="G245" s="188" t="s">
        <v>1703</v>
      </c>
      <c r="H245" s="189"/>
      <c r="I245" s="189"/>
      <c r="J245" s="189"/>
      <c r="K245" s="189"/>
    </row>
    <row r="246" spans="1:11" ht="39" customHeight="1">
      <c r="A246" s="182">
        <v>241</v>
      </c>
      <c r="B246" s="184" t="str">
        <f>IFERROR(VLOOKUP(C246,INPUT!$A$2:$E$99998,3,FALSE),"")</f>
        <v>Bộ nhông răng và cóc giữ</v>
      </c>
      <c r="C246" s="185" t="s">
        <v>1184</v>
      </c>
      <c r="D246" s="186" t="str">
        <f>IFERROR(VLOOKUP(C246,INPUT!$A$2:$D$99998,4,FALSE),"")</f>
        <v>Bộ</v>
      </c>
      <c r="E246" s="185">
        <f>IFERROR(VLOOKUP(C246,INPUT!$A$2:$E$99998,5,FALSE),0)</f>
        <v>0</v>
      </c>
      <c r="F246" s="187" t="str">
        <f>IFERROR(VLOOKUP(C246,INPUT!$H$2:$N2410,7,FALSE),"")</f>
        <v/>
      </c>
      <c r="G246" s="188"/>
      <c r="H246" s="189"/>
      <c r="I246" s="189"/>
      <c r="J246" s="189"/>
      <c r="K246" s="189"/>
    </row>
    <row r="247" spans="1:11" ht="39" customHeight="1">
      <c r="A247" s="182">
        <v>242</v>
      </c>
      <c r="B247" s="184" t="str">
        <f>IFERROR(VLOOKUP(C247,INPUT!$A$2:$E$99998,3,FALSE),"")</f>
        <v>Pát đỡ xylanh 1 / Cylinder Support 1</v>
      </c>
      <c r="C247" s="185" t="s">
        <v>1186</v>
      </c>
      <c r="D247" s="186" t="str">
        <f>IFERROR(VLOOKUP(C247,INPUT!$A$2:$D$99998,4,FALSE),"")</f>
        <v>Cái</v>
      </c>
      <c r="E247" s="185">
        <f>IFERROR(VLOOKUP(C247,INPUT!$A$2:$E$99998,5,FALSE),0)</f>
        <v>0</v>
      </c>
      <c r="F247" s="187" t="str">
        <f>IFERROR(VLOOKUP(C247,INPUT!$H$2:$N2410,7,FALSE),"")</f>
        <v/>
      </c>
      <c r="G247" s="188"/>
      <c r="H247" s="189"/>
      <c r="I247" s="189"/>
      <c r="J247" s="189"/>
      <c r="K247" s="189"/>
    </row>
    <row r="248" spans="1:11" ht="39" customHeight="1">
      <c r="A248" s="182">
        <v>243</v>
      </c>
      <c r="B248" s="184" t="str">
        <f>IFERROR(VLOOKUP(C248,INPUT!$A$2:$E$99998,3,FALSE),"")</f>
        <v>Vỏ hộp giảm tốc nhôm 229.8x106.2x76mm. NSX: Kim Lộc</v>
      </c>
      <c r="C248" s="185" t="s">
        <v>669</v>
      </c>
      <c r="D248" s="186" t="str">
        <f>IFERROR(VLOOKUP(C248,INPUT!$A$2:$D$99998,4,FALSE),"")</f>
        <v>Cái</v>
      </c>
      <c r="E248" s="185">
        <f>IFERROR(VLOOKUP(C248,INPUT!$A$2:$E$99998,5,FALSE),0)</f>
        <v>20</v>
      </c>
      <c r="F248" s="187" t="str">
        <f>IFERROR(VLOOKUP(C248,INPUT!$H$2:$N2410,7,FALSE),"")</f>
        <v/>
      </c>
      <c r="G248" s="188"/>
      <c r="H248" s="189"/>
      <c r="I248" s="189"/>
      <c r="J248" s="189"/>
      <c r="K248" s="189"/>
    </row>
    <row r="249" spans="1:11" ht="39" customHeight="1">
      <c r="A249" s="182">
        <v>244</v>
      </c>
      <c r="B249" s="184" t="str">
        <f>IFERROR(VLOOKUP(C249,INPUT!$A$2:$E$99998,3,FALSE),"")</f>
        <v>Nắp hộp giảm tốc nhôm 82x38x5mm. NSX: Kim Lộc</v>
      </c>
      <c r="C249" s="185" t="s">
        <v>652</v>
      </c>
      <c r="D249" s="186" t="str">
        <f>IFERROR(VLOOKUP(C249,INPUT!$A$2:$D$99998,4,FALSE),"")</f>
        <v>Cái</v>
      </c>
      <c r="E249" s="185">
        <f>IFERROR(VLOOKUP(C249,INPUT!$A$2:$E$99998,5,FALSE),0)</f>
        <v>0</v>
      </c>
      <c r="F249" s="187" t="str">
        <f>IFERROR(VLOOKUP(C249,INPUT!$H$2:$N2410,7,FALSE),"")</f>
        <v/>
      </c>
      <c r="G249" s="188"/>
      <c r="H249" s="189"/>
      <c r="I249" s="189"/>
      <c r="J249" s="189"/>
      <c r="K249" s="189"/>
    </row>
    <row r="250" spans="1:11" ht="39" customHeight="1">
      <c r="A250" s="182">
        <v>245</v>
      </c>
      <c r="B250" s="184" t="str">
        <f>IFERROR(VLOOKUP(C250,INPUT!$A$2:$E$99998,3,FALSE),"")</f>
        <v>Đĩa thắng (BRAKING DISC)</v>
      </c>
      <c r="C250" s="185" t="s">
        <v>1188</v>
      </c>
      <c r="D250" s="186" t="str">
        <f>IFERROR(VLOOKUP(C250,INPUT!$A$2:$D$99998,4,FALSE),"")</f>
        <v>Cái</v>
      </c>
      <c r="E250" s="185">
        <f>IFERROR(VLOOKUP(C250,INPUT!$A$2:$E$99998,5,FALSE),0)</f>
        <v>0</v>
      </c>
      <c r="F250" s="187" t="str">
        <f>IFERROR(VLOOKUP(C250,INPUT!$H$2:$N2410,7,FALSE),"")</f>
        <v/>
      </c>
      <c r="G250" s="188"/>
      <c r="H250" s="189"/>
      <c r="I250" s="189"/>
      <c r="J250" s="189"/>
      <c r="K250" s="189"/>
    </row>
    <row r="251" spans="1:11" ht="39" customHeight="1">
      <c r="A251" s="182">
        <v>246</v>
      </c>
      <c r="B251" s="184" t="str">
        <f>IFERROR(VLOOKUP(C251,INPUT!$A$2:$E$99998,3,FALSE),"")</f>
        <v>Càng gạt bánh răng đồng tốc (SHIFT FORK)</v>
      </c>
      <c r="C251" s="185" t="s">
        <v>1190</v>
      </c>
      <c r="D251" s="186" t="str">
        <f>IFERROR(VLOOKUP(C251,INPUT!$A$2:$D$99998,4,FALSE),"")</f>
        <v>Cái</v>
      </c>
      <c r="E251" s="185">
        <f>IFERROR(VLOOKUP(C251,INPUT!$A$2:$E$99998,5,FALSE),0)</f>
        <v>0</v>
      </c>
      <c r="F251" s="187" t="str">
        <f>IFERROR(VLOOKUP(C251,INPUT!$H$2:$N2410,7,FALSE),"")</f>
        <v/>
      </c>
      <c r="G251" s="188"/>
      <c r="H251" s="189"/>
      <c r="I251" s="189"/>
      <c r="J251" s="189"/>
      <c r="K251" s="189"/>
    </row>
    <row r="252" spans="1:11" ht="39" customHeight="1">
      <c r="A252" s="182">
        <v>247</v>
      </c>
      <c r="B252" s="184" t="str">
        <f>IFERROR(VLOOKUP(C252,INPUT!$A$2:$E$99998,3,FALSE),"")</f>
        <v>Trục xoay (ROTARY SHAFT)</v>
      </c>
      <c r="C252" s="185" t="s">
        <v>1192</v>
      </c>
      <c r="D252" s="186" t="str">
        <f>IFERROR(VLOOKUP(C252,INPUT!$A$2:$D$99998,4,FALSE),"")</f>
        <v>Cái</v>
      </c>
      <c r="E252" s="185">
        <f>IFERROR(VLOOKUP(C252,INPUT!$A$2:$E$99998,5,FALSE),0)</f>
        <v>0</v>
      </c>
      <c r="F252" s="187" t="str">
        <f>IFERROR(VLOOKUP(C252,INPUT!$H$2:$N2410,7,FALSE),"")</f>
        <v/>
      </c>
      <c r="G252" s="188"/>
      <c r="H252" s="189"/>
      <c r="I252" s="189"/>
      <c r="J252" s="189"/>
      <c r="K252" s="189"/>
    </row>
    <row r="253" spans="1:11" ht="39" customHeight="1">
      <c r="A253" s="182">
        <v>248</v>
      </c>
      <c r="B253" s="184" t="str">
        <f>IFERROR(VLOOKUP(C253,INPUT!$A$2:$E$99998,3,FALSE),"")</f>
        <v>Sơn phủ epoxy 2 thành phần màu trắng 5kg, hiệu UNIKOLOR, Mã: EP-101</v>
      </c>
      <c r="C253" s="185" t="s">
        <v>1194</v>
      </c>
      <c r="D253" s="186" t="str">
        <f>IFERROR(VLOOKUP(C253,INPUT!$A$2:$D$99998,4,FALSE),"")</f>
        <v>Bộ</v>
      </c>
      <c r="E253" s="185">
        <f>IFERROR(VLOOKUP(C253,INPUT!$A$2:$E$99998,5,FALSE),0)</f>
        <v>0</v>
      </c>
      <c r="F253" s="187" t="str">
        <f>IFERROR(VLOOKUP(C253,INPUT!$H$2:$N2410,7,FALSE),"")</f>
        <v/>
      </c>
      <c r="G253" s="188"/>
      <c r="H253" s="189"/>
      <c r="I253" s="189"/>
      <c r="J253" s="189"/>
      <c r="K253" s="189"/>
    </row>
    <row r="254" spans="1:11" ht="39" customHeight="1">
      <c r="A254" s="182">
        <v>249</v>
      </c>
      <c r="B254" s="184" t="str">
        <f>IFERROR(VLOOKUP(C254,INPUT!$A$2:$E$99998,3,FALSE),"")</f>
        <v>Dung môi K21/0.5L</v>
      </c>
      <c r="C254" s="185" t="s">
        <v>1196</v>
      </c>
      <c r="D254" s="186" t="str">
        <f>IFERROR(VLOOKUP(C254,INPUT!$A$2:$D$99998,4,FALSE),"")</f>
        <v>Lít</v>
      </c>
      <c r="E254" s="185">
        <f>IFERROR(VLOOKUP(C254,INPUT!$A$2:$E$99998,5,FALSE),0)</f>
        <v>0</v>
      </c>
      <c r="F254" s="187" t="str">
        <f>IFERROR(VLOOKUP(C254,INPUT!$H$2:$N2410,7,FALSE),"")</f>
        <v/>
      </c>
      <c r="G254" s="188"/>
      <c r="H254" s="189"/>
      <c r="I254" s="189"/>
      <c r="J254" s="189"/>
      <c r="K254" s="189"/>
    </row>
    <row r="255" spans="1:11" ht="39" customHeight="1">
      <c r="A255" s="182">
        <v>250</v>
      </c>
      <c r="B255" s="184" t="str">
        <f>IFERROR(VLOOKUP(C255,INPUT!$A$2:$E$99998,3,FALSE),"")</f>
        <v>Sơn lót Epoxy 2 thành phần 5kg, hiệu: REXO, mã: EP-101</v>
      </c>
      <c r="C255" s="185" t="s">
        <v>1198</v>
      </c>
      <c r="D255" s="186" t="str">
        <f>IFERROR(VLOOKUP(C255,INPUT!$A$2:$D$99998,4,FALSE),"")</f>
        <v>Bộ</v>
      </c>
      <c r="E255" s="185">
        <f>IFERROR(VLOOKUP(C255,INPUT!$A$2:$E$99998,5,FALSE),0)</f>
        <v>0</v>
      </c>
      <c r="F255" s="187" t="str">
        <f>IFERROR(VLOOKUP(C255,INPUT!$H$2:$N2410,7,FALSE),"")</f>
        <v/>
      </c>
      <c r="G255" s="188"/>
      <c r="H255" s="189"/>
      <c r="I255" s="189"/>
      <c r="J255" s="189"/>
      <c r="K255" s="189"/>
    </row>
    <row r="256" spans="1:11" ht="39" customHeight="1">
      <c r="A256" s="182">
        <v>251</v>
      </c>
      <c r="B256" s="184" t="str">
        <f>IFERROR(VLOOKUP(C256,INPUT!$A$2:$E$99998,3,FALSE),"")</f>
        <v>Khung đỡ 1</v>
      </c>
      <c r="C256" s="185" t="s">
        <v>1200</v>
      </c>
      <c r="D256" s="186" t="str">
        <f>IFERROR(VLOOKUP(C256,INPUT!$A$2:$D$99998,4,FALSE),"")</f>
        <v>Cái</v>
      </c>
      <c r="E256" s="185">
        <f>IFERROR(VLOOKUP(C256,INPUT!$A$2:$E$99998,5,FALSE),0)</f>
        <v>0</v>
      </c>
      <c r="F256" s="187" t="str">
        <f>IFERROR(VLOOKUP(C256,INPUT!$H$2:$N2410,7,FALSE),"")</f>
        <v/>
      </c>
      <c r="G256" s="188"/>
      <c r="H256" s="189"/>
      <c r="I256" s="189"/>
      <c r="J256" s="189"/>
      <c r="K256" s="189"/>
    </row>
    <row r="257" spans="1:11" ht="39" customHeight="1">
      <c r="A257" s="182">
        <v>252</v>
      </c>
      <c r="B257" s="184" t="str">
        <f>IFERROR(VLOOKUP(C257,INPUT!$A$2:$E$99998,3,FALSE),"")</f>
        <v>Khung đỡ 2</v>
      </c>
      <c r="C257" s="185" t="s">
        <v>1202</v>
      </c>
      <c r="D257" s="186" t="str">
        <f>IFERROR(VLOOKUP(C257,INPUT!$A$2:$D$99998,4,FALSE),"")</f>
        <v>Cái</v>
      </c>
      <c r="E257" s="185">
        <f>IFERROR(VLOOKUP(C257,INPUT!$A$2:$E$99998,5,FALSE),0)</f>
        <v>0</v>
      </c>
      <c r="F257" s="187" t="str">
        <f>IFERROR(VLOOKUP(C257,INPUT!$H$2:$N2410,7,FALSE),"")</f>
        <v/>
      </c>
      <c r="G257" s="188"/>
      <c r="H257" s="189"/>
      <c r="I257" s="189"/>
      <c r="J257" s="189"/>
      <c r="K257" s="189"/>
    </row>
    <row r="258" spans="1:11" ht="39" customHeight="1">
      <c r="A258" s="182">
        <v>253</v>
      </c>
      <c r="B258" s="184" t="str">
        <f>IFERROR(VLOOKUP(C258,INPUT!$A$2:$E$99998,3,FALSE),"")</f>
        <v>Trục</v>
      </c>
      <c r="C258" s="185" t="s">
        <v>1204</v>
      </c>
      <c r="D258" s="186" t="str">
        <f>IFERROR(VLOOKUP(C258,INPUT!$A$2:$D$99998,4,FALSE),"")</f>
        <v>Cái</v>
      </c>
      <c r="E258" s="185">
        <f>IFERROR(VLOOKUP(C258,INPUT!$A$2:$E$99998,5,FALSE),0)</f>
        <v>0</v>
      </c>
      <c r="F258" s="187" t="str">
        <f>IFERROR(VLOOKUP(C258,INPUT!$H$2:$N2410,7,FALSE),"")</f>
        <v/>
      </c>
      <c r="G258" s="188"/>
      <c r="H258" s="189"/>
      <c r="I258" s="189"/>
      <c r="J258" s="189"/>
      <c r="K258" s="189"/>
    </row>
    <row r="259" spans="1:11" ht="39" customHeight="1">
      <c r="A259" s="182">
        <v>254</v>
      </c>
      <c r="B259" s="184" t="str">
        <f>IFERROR(VLOOKUP(C259,INPUT!$A$2:$E$99998,3,FALSE),"")</f>
        <v>Khung dẫn hướng</v>
      </c>
      <c r="C259" s="185" t="s">
        <v>1207</v>
      </c>
      <c r="D259" s="186" t="str">
        <f>IFERROR(VLOOKUP(C259,INPUT!$A$2:$D$99998,4,FALSE),"")</f>
        <v>Cái</v>
      </c>
      <c r="E259" s="185">
        <f>IFERROR(VLOOKUP(C259,INPUT!$A$2:$E$99998,5,FALSE),0)</f>
        <v>0</v>
      </c>
      <c r="F259" s="187" t="str">
        <f>IFERROR(VLOOKUP(C259,INPUT!$H$2:$N2410,7,FALSE),"")</f>
        <v/>
      </c>
      <c r="G259" s="188"/>
      <c r="H259" s="189"/>
      <c r="I259" s="189"/>
      <c r="J259" s="189"/>
      <c r="K259" s="189"/>
    </row>
    <row r="260" spans="1:11" ht="39" customHeight="1">
      <c r="A260" s="182">
        <v>255</v>
      </c>
      <c r="B260" s="184" t="str">
        <f>IFERROR(VLOOKUP(C260,INPUT!$A$2:$E$99998,3,FALSE),"")</f>
        <v>Nắp hộp lò xo</v>
      </c>
      <c r="C260" s="185" t="s">
        <v>1208</v>
      </c>
      <c r="D260" s="186" t="str">
        <f>IFERROR(VLOOKUP(C260,INPUT!$A$2:$D$99998,4,FALSE),"")</f>
        <v>Cái</v>
      </c>
      <c r="E260" s="185">
        <f>IFERROR(VLOOKUP(C260,INPUT!$A$2:$E$99998,5,FALSE),0)</f>
        <v>0</v>
      </c>
      <c r="F260" s="187" t="str">
        <f>IFERROR(VLOOKUP(C260,INPUT!$H$2:$N2410,7,FALSE),"")</f>
        <v/>
      </c>
      <c r="G260" s="188"/>
      <c r="H260" s="189"/>
      <c r="I260" s="189"/>
      <c r="J260" s="189"/>
      <c r="K260" s="189"/>
    </row>
    <row r="261" spans="1:11" ht="39" customHeight="1">
      <c r="A261" s="182">
        <v>256</v>
      </c>
      <c r="B261" s="184" t="str">
        <f>IFERROR(VLOOKUP(C261,INPUT!$A$2:$E$99998,3,FALSE),"")</f>
        <v>Hộp lò xo</v>
      </c>
      <c r="C261" s="185" t="s">
        <v>1210</v>
      </c>
      <c r="D261" s="186" t="str">
        <f>IFERROR(VLOOKUP(C261,INPUT!$A$2:$D$99998,4,FALSE),"")</f>
        <v>Cái</v>
      </c>
      <c r="E261" s="185">
        <f>IFERROR(VLOOKUP(C261,INPUT!$A$2:$E$99998,5,FALSE),0)</f>
        <v>0</v>
      </c>
      <c r="F261" s="187" t="str">
        <f>IFERROR(VLOOKUP(C261,INPUT!$H$2:$N2410,7,FALSE),"")</f>
        <v/>
      </c>
      <c r="G261" s="188"/>
      <c r="H261" s="189"/>
      <c r="I261" s="189"/>
      <c r="J261" s="189"/>
      <c r="K261" s="189"/>
    </row>
    <row r="262" spans="1:11" ht="39" customHeight="1">
      <c r="A262" s="182">
        <v>257</v>
      </c>
      <c r="B262" s="184" t="str">
        <f>IFERROR(VLOOKUP(C262,INPUT!$A$2:$E$99998,3,FALSE),"")</f>
        <v>Lò xo lá TECHNOJET 250x20x1mm</v>
      </c>
      <c r="C262" s="185" t="s">
        <v>1212</v>
      </c>
      <c r="D262" s="186" t="str">
        <f>IFERROR(VLOOKUP(C262,INPUT!$A$2:$D$99998,4,FALSE),"")</f>
        <v>Bộ</v>
      </c>
      <c r="E262" s="185">
        <f>IFERROR(VLOOKUP(C262,INPUT!$A$2:$E$99998,5,FALSE),0)</f>
        <v>0</v>
      </c>
      <c r="F262" s="187" t="str">
        <f>IFERROR(VLOOKUP(C262,INPUT!$H$2:$N2410,7,FALSE),"")</f>
        <v/>
      </c>
      <c r="G262" s="188"/>
      <c r="H262" s="189"/>
      <c r="I262" s="189"/>
      <c r="J262" s="189"/>
      <c r="K262" s="189"/>
    </row>
    <row r="263" spans="1:11" ht="39" customHeight="1">
      <c r="A263" s="182">
        <v>258</v>
      </c>
      <c r="B263" s="184" t="str">
        <f>IFERROR(VLOOKUP(C263,INPUT!$A$2:$E$99998,3,FALSE),"")</f>
        <v>Lò xo nén phi 2mm - 45x35mm</v>
      </c>
      <c r="C263" s="185" t="s">
        <v>1214</v>
      </c>
      <c r="D263" s="186" t="str">
        <f>IFERROR(VLOOKUP(C263,INPUT!$A$2:$D$99998,4,FALSE),"")</f>
        <v>Cái</v>
      </c>
      <c r="E263" s="185">
        <f>IFERROR(VLOOKUP(C263,INPUT!$A$2:$E$99998,5,FALSE),0)</f>
        <v>1</v>
      </c>
      <c r="F263" s="187" t="str">
        <f>IFERROR(VLOOKUP(C263,INPUT!$H$2:$N2410,7,FALSE),"")</f>
        <v/>
      </c>
      <c r="G263" s="188"/>
      <c r="H263" s="189"/>
      <c r="I263" s="189"/>
      <c r="J263" s="189"/>
      <c r="K263" s="189"/>
    </row>
    <row r="264" spans="1:11" ht="39" customHeight="1">
      <c r="A264" s="182">
        <v>259</v>
      </c>
      <c r="B264" s="184" t="str">
        <f>IFERROR(VLOOKUP(C264,INPUT!$A$2:$E$99998,3,FALSE),"")</f>
        <v>Lò xo cài cóc phi 19mm, dày 0,8mm, dài 38mm</v>
      </c>
      <c r="C264" s="185" t="s">
        <v>1216</v>
      </c>
      <c r="D264" s="186" t="str">
        <f>IFERROR(VLOOKUP(C264,INPUT!$A$2:$D$99998,4,FALSE),"")</f>
        <v>Cái</v>
      </c>
      <c r="E264" s="185">
        <f>IFERROR(VLOOKUP(C264,INPUT!$A$2:$E$99998,5,FALSE),0)</f>
        <v>2</v>
      </c>
      <c r="F264" s="187" t="str">
        <f>IFERROR(VLOOKUP(C264,INPUT!$H$2:$N2410,7,FALSE),"")</f>
        <v/>
      </c>
      <c r="G264" s="188"/>
      <c r="H264" s="189"/>
      <c r="I264" s="189"/>
      <c r="J264" s="189"/>
      <c r="K264" s="189"/>
    </row>
    <row r="265" spans="1:11" ht="39" customHeight="1">
      <c r="A265" s="182">
        <v>260</v>
      </c>
      <c r="B265" s="184" t="str">
        <f>IFERROR(VLOOKUP(C265,INPUT!$A$2:$E$99998,3,FALSE),"")</f>
        <v>Bộ giữ bạc đạn SS304, dùng cho reducer GRU30A05-OF</v>
      </c>
      <c r="C265" s="185" t="s">
        <v>1218</v>
      </c>
      <c r="D265" s="186" t="str">
        <f>IFERROR(VLOOKUP(C265,INPUT!$A$2:$D$99998,4,FALSE),"")</f>
        <v>Bộ</v>
      </c>
      <c r="E265" s="185">
        <f>IFERROR(VLOOKUP(C265,INPUT!$A$2:$E$99998,5,FALSE),0)</f>
        <v>0</v>
      </c>
      <c r="F265" s="187" t="str">
        <f>IFERROR(VLOOKUP(C265,INPUT!$H$2:$N2410,7,FALSE),"")</f>
        <v/>
      </c>
      <c r="G265" s="188"/>
      <c r="H265" s="189"/>
      <c r="I265" s="189"/>
      <c r="J265" s="189"/>
      <c r="K265" s="189"/>
    </row>
    <row r="266" spans="1:11" ht="39" customHeight="1">
      <c r="A266" s="182">
        <v>261</v>
      </c>
      <c r="B266" s="184" t="str">
        <f>IFERROR(VLOOKUP(C266,INPUT!$A$2:$E$99998,3,FALSE),"")</f>
        <v>Khóa xích 35 CL</v>
      </c>
      <c r="C266" s="185" t="s">
        <v>519</v>
      </c>
      <c r="D266" s="186" t="str">
        <f>IFERROR(VLOOKUP(C266,INPUT!$A$2:$D$99998,4,FALSE),"")</f>
        <v>Cái</v>
      </c>
      <c r="E266" s="185">
        <f>IFERROR(VLOOKUP(C266,INPUT!$A$2:$E$99998,5,FALSE),0)</f>
        <v>54</v>
      </c>
      <c r="F266" s="187" t="str">
        <f>IFERROR(VLOOKUP(C266,INPUT!$H$2:$N2410,7,FALSE),"")</f>
        <v/>
      </c>
      <c r="G266" s="188"/>
      <c r="H266" s="189"/>
      <c r="I266" s="189"/>
      <c r="J266" s="189"/>
      <c r="K266" s="189"/>
    </row>
    <row r="267" spans="1:11" ht="39" customHeight="1">
      <c r="A267" s="182">
        <v>262</v>
      </c>
      <c r="B267" s="184" t="str">
        <f>IFERROR(VLOOKUP(C267,INPUT!$A$2:$E$99998,3,FALSE),"")</f>
        <v>Khóa xích 40 CL</v>
      </c>
      <c r="C267" s="185" t="s">
        <v>521</v>
      </c>
      <c r="D267" s="186" t="str">
        <f>IFERROR(VLOOKUP(C267,INPUT!$A$2:$D$99998,4,FALSE),"")</f>
        <v>Cái</v>
      </c>
      <c r="E267" s="185">
        <f>IFERROR(VLOOKUP(C267,INPUT!$A$2:$E$99998,5,FALSE),0)</f>
        <v>54</v>
      </c>
      <c r="F267" s="187" t="str">
        <f>IFERROR(VLOOKUP(C267,INPUT!$H$2:$N2410,7,FALSE),"")</f>
        <v/>
      </c>
      <c r="G267" s="188"/>
      <c r="H267" s="189"/>
      <c r="I267" s="189"/>
      <c r="J267" s="189"/>
      <c r="K267" s="189"/>
    </row>
    <row r="268" spans="1:11" ht="39" customHeight="1">
      <c r="A268" s="182">
        <v>263</v>
      </c>
      <c r="B268" s="184" t="str">
        <f>IFERROR(VLOOKUP(C268,INPUT!$A$2:$E$99998,3,FALSE),"")</f>
        <v>Bulong inox 304 lục giác chìm đầu dù M5x15</v>
      </c>
      <c r="C268" s="185" t="s">
        <v>823</v>
      </c>
      <c r="D268" s="186" t="str">
        <f>IFERROR(VLOOKUP(C268,INPUT!$A$2:$D$99998,4,FALSE),"")</f>
        <v>Cái</v>
      </c>
      <c r="E268" s="185">
        <f>IFERROR(VLOOKUP(C268,INPUT!$A$2:$E$99998,5,FALSE),0)</f>
        <v>35</v>
      </c>
      <c r="F268" s="187" t="str">
        <f ca="1">IFERROR(VLOOKUP(C268,INPUT!$H$2:$N2410,7,FALSE),"")</f>
        <v/>
      </c>
      <c r="G268" s="188"/>
      <c r="H268" s="189"/>
      <c r="I268" s="189"/>
      <c r="J268" s="189"/>
      <c r="K268" s="189"/>
    </row>
    <row r="269" spans="1:11" ht="39" customHeight="1">
      <c r="A269" s="182">
        <v>264</v>
      </c>
      <c r="B269" s="184" t="str">
        <f>IFERROR(VLOOKUP(C269,INPUT!$A$2:$E$99998,3,FALSE),"")</f>
        <v>Bulong inox 304 lục giác chìm đầu dù M6x15</v>
      </c>
      <c r="C269" s="185" t="s">
        <v>825</v>
      </c>
      <c r="D269" s="186" t="str">
        <f>IFERROR(VLOOKUP(C269,INPUT!$A$2:$D$99998,4,FALSE),"")</f>
        <v>Cái</v>
      </c>
      <c r="E269" s="185">
        <f>IFERROR(VLOOKUP(C269,INPUT!$A$2:$E$99998,5,FALSE),0)</f>
        <v>64</v>
      </c>
      <c r="F269" s="187" t="str">
        <f ca="1">IFERROR(VLOOKUP(C269,INPUT!$H$2:$N2410,7,FALSE),"")</f>
        <v/>
      </c>
      <c r="G269" s="188"/>
      <c r="H269" s="189"/>
      <c r="I269" s="189"/>
      <c r="J269" s="189"/>
      <c r="K269" s="189"/>
    </row>
    <row r="270" spans="1:11" ht="39" customHeight="1">
      <c r="A270" s="182">
        <v>265</v>
      </c>
      <c r="B270" s="184" t="str">
        <f>IFERROR(VLOOKUP(C270,INPUT!$A$2:$E$99998,3,FALSE),"")</f>
        <v>Bulong inox 304 lục giác chìm đầu trụ M10x20</v>
      </c>
      <c r="C270" s="185" t="s">
        <v>828</v>
      </c>
      <c r="D270" s="186" t="str">
        <f>IFERROR(VLOOKUP(C270,INPUT!$A$2:$D$99998,4,FALSE),"")</f>
        <v>Cái</v>
      </c>
      <c r="E270" s="185">
        <f>IFERROR(VLOOKUP(C270,INPUT!$A$2:$E$99998,5,FALSE),0)</f>
        <v>24</v>
      </c>
      <c r="F270" s="187" t="str">
        <f ca="1">IFERROR(VLOOKUP(C270,INPUT!$H$2:$N2410,7,FALSE),"")</f>
        <v/>
      </c>
      <c r="G270" s="188"/>
      <c r="H270" s="189"/>
      <c r="I270" s="189"/>
      <c r="J270" s="189"/>
      <c r="K270" s="189"/>
    </row>
    <row r="271" spans="1:11" ht="39" customHeight="1">
      <c r="A271" s="182">
        <v>266</v>
      </c>
      <c r="B271" s="184" t="str">
        <f>IFERROR(VLOOKUP(C271,INPUT!$A$2:$E$99998,3,FALSE),"")</f>
        <v>Long đền inox 304 M12x26x1mm</v>
      </c>
      <c r="C271" s="185" t="s">
        <v>356</v>
      </c>
      <c r="D271" s="186" t="str">
        <f>IFERROR(VLOOKUP(C271,INPUT!$A$2:$D$99998,4,FALSE),"")</f>
        <v>Con</v>
      </c>
      <c r="E271" s="185">
        <f>IFERROR(VLOOKUP(C271,INPUT!$A$2:$E$99998,5,FALSE),0)</f>
        <v>1647</v>
      </c>
      <c r="F271" s="187" t="str">
        <f ca="1">IFERROR(VLOOKUP(C271,INPUT!$H$2:$N2410,7,FALSE),"")</f>
        <v/>
      </c>
      <c r="G271" s="188"/>
      <c r="H271" s="189"/>
      <c r="I271" s="189"/>
      <c r="J271" s="189"/>
      <c r="K271" s="189"/>
    </row>
    <row r="272" spans="1:11" ht="39" customHeight="1">
      <c r="A272" s="182">
        <v>267</v>
      </c>
      <c r="B272" s="184" t="str">
        <f>IFERROR(VLOOKUP(C272,INPUT!$A$2:$E$99998,3,FALSE),"")</f>
        <v>Long đền inox 304 M6x16 mm</v>
      </c>
      <c r="C272" s="185" t="s">
        <v>275</v>
      </c>
      <c r="D272" s="186" t="str">
        <f>IFERROR(VLOOKUP(C272,INPUT!$A$2:$D$99998,4,FALSE),"")</f>
        <v>Con</v>
      </c>
      <c r="E272" s="185">
        <f>IFERROR(VLOOKUP(C272,INPUT!$A$2:$E$99998,5,FALSE),0)</f>
        <v>1603.99</v>
      </c>
      <c r="F272" s="187" t="str">
        <f ca="1">IFERROR(VLOOKUP(C272,INPUT!$H$2:$N2410,7,FALSE),"")</f>
        <v/>
      </c>
      <c r="G272" s="188"/>
      <c r="H272" s="189"/>
      <c r="I272" s="189"/>
      <c r="J272" s="189"/>
      <c r="K272" s="189"/>
    </row>
    <row r="273" spans="1:11" ht="39" customHeight="1">
      <c r="A273" s="182">
        <v>268</v>
      </c>
      <c r="B273" s="184" t="str">
        <f>IFERROR(VLOOKUP(C273,INPUT!$A$2:$E$99998,3,FALSE),"")</f>
        <v>Bulong thép đen lục giác âm M4x6</v>
      </c>
      <c r="C273" s="185" t="s">
        <v>836</v>
      </c>
      <c r="D273" s="186" t="str">
        <f>IFERROR(VLOOKUP(C273,INPUT!$A$2:$D$99998,4,FALSE),"")</f>
        <v>Cái</v>
      </c>
      <c r="E273" s="185">
        <f>IFERROR(VLOOKUP(C273,INPUT!$A$2:$E$99998,5,FALSE),0)</f>
        <v>1000</v>
      </c>
      <c r="F273" s="187" t="str">
        <f ca="1">IFERROR(VLOOKUP(C273,INPUT!$H$2:$N2410,7,FALSE),"")</f>
        <v/>
      </c>
      <c r="G273" s="188"/>
      <c r="H273" s="189"/>
      <c r="I273" s="189"/>
      <c r="J273" s="189"/>
      <c r="K273" s="189"/>
    </row>
    <row r="274" spans="1:11" ht="39" customHeight="1">
      <c r="A274" s="182">
        <v>269</v>
      </c>
      <c r="B274" s="184" t="str">
        <f>IFERROR(VLOOKUP(C274,INPUT!$A$2:$E$99998,3,FALSE),"")</f>
        <v>Bulong thép đen lục giác âm M5x6</v>
      </c>
      <c r="C274" s="185" t="s">
        <v>315</v>
      </c>
      <c r="D274" s="186" t="str">
        <f>IFERROR(VLOOKUP(C274,INPUT!$A$2:$D$99998,4,FALSE),"")</f>
        <v>Cái</v>
      </c>
      <c r="E274" s="185">
        <f>IFERROR(VLOOKUP(C274,INPUT!$A$2:$E$99998,5,FALSE),0)</f>
        <v>976</v>
      </c>
      <c r="F274" s="187" t="str">
        <f ca="1">IFERROR(VLOOKUP(C274,INPUT!$H$2:$N2410,7,FALSE),"")</f>
        <v/>
      </c>
      <c r="G274" s="188"/>
      <c r="H274" s="189"/>
      <c r="I274" s="189"/>
      <c r="J274" s="189"/>
      <c r="K274" s="189"/>
    </row>
    <row r="275" spans="1:11" ht="39" customHeight="1">
      <c r="A275" s="182">
        <v>270</v>
      </c>
      <c r="B275" s="184" t="str">
        <f>IFERROR(VLOOKUP(C275,INPUT!$A$2:$E$99998,3,FALSE),"")</f>
        <v>Bulong thép đen lục giác âm M6x6</v>
      </c>
      <c r="C275" s="185" t="s">
        <v>678</v>
      </c>
      <c r="D275" s="186" t="str">
        <f>IFERROR(VLOOKUP(C275,INPUT!$A$2:$D$99998,4,FALSE),"")</f>
        <v>Cái</v>
      </c>
      <c r="E275" s="185">
        <f>IFERROR(VLOOKUP(C275,INPUT!$A$2:$E$99998,5,FALSE),0)</f>
        <v>970</v>
      </c>
      <c r="F275" s="187" t="str">
        <f ca="1">IFERROR(VLOOKUP(C275,INPUT!$H$2:$N2410,7,FALSE),"")</f>
        <v/>
      </c>
      <c r="G275" s="188"/>
      <c r="H275" s="189"/>
      <c r="I275" s="189"/>
      <c r="J275" s="189"/>
      <c r="K275" s="189"/>
    </row>
    <row r="276" spans="1:11" ht="39" customHeight="1">
      <c r="A276" s="182">
        <v>271</v>
      </c>
      <c r="B276" s="184" t="str">
        <f>IFERROR(VLOOKUP(C276,INPUT!$A$2:$E$99998,3,FALSE),"")</f>
        <v>Bulong inox 304 lục giác chìm đầu trụ M10x70</v>
      </c>
      <c r="C276" s="185" t="s">
        <v>364</v>
      </c>
      <c r="D276" s="186" t="str">
        <f>IFERROR(VLOOKUP(C276,INPUT!$A$2:$D$99998,4,FALSE),"")</f>
        <v>Cái</v>
      </c>
      <c r="E276" s="185">
        <f>IFERROR(VLOOKUP(C276,INPUT!$A$2:$E$99998,5,FALSE),0)</f>
        <v>90</v>
      </c>
      <c r="F276" s="187" t="str">
        <f ca="1">IFERROR(VLOOKUP(C276,INPUT!$H$2:$N2410,7,FALSE),"")</f>
        <v/>
      </c>
      <c r="G276" s="188"/>
      <c r="H276" s="189"/>
      <c r="I276" s="189"/>
      <c r="J276" s="189"/>
      <c r="K276" s="189"/>
    </row>
    <row r="277" spans="1:11" ht="39" customHeight="1">
      <c r="A277" s="182">
        <v>272</v>
      </c>
      <c r="B277" s="184" t="str">
        <f>IFERROR(VLOOKUP(C277,INPUT!$A$2:$E$99998,3,FALSE),"")</f>
        <v>Bulong Inox 304 lục giác chìm đầu trụ M10x60</v>
      </c>
      <c r="C277" s="185" t="s">
        <v>846</v>
      </c>
      <c r="D277" s="186" t="str">
        <f>IFERROR(VLOOKUP(C277,INPUT!$A$2:$D$99998,4,FALSE),"")</f>
        <v>Cái</v>
      </c>
      <c r="E277" s="185">
        <f>IFERROR(VLOOKUP(C277,INPUT!$A$2:$E$99998,5,FALSE),0)</f>
        <v>28</v>
      </c>
      <c r="F277" s="187" t="str">
        <f ca="1">IFERROR(VLOOKUP(C277,INPUT!$H$2:$N2410,7,FALSE),"")</f>
        <v/>
      </c>
      <c r="G277" s="188"/>
      <c r="H277" s="189"/>
      <c r="I277" s="189"/>
      <c r="J277" s="189"/>
      <c r="K277" s="189"/>
    </row>
    <row r="278" spans="1:11" ht="39" customHeight="1">
      <c r="A278" s="182">
        <v>273</v>
      </c>
      <c r="B278" s="184" t="str">
        <f>IFERROR(VLOOKUP(C278,INPUT!$A$2:$E$99998,3,FALSE),"")</f>
        <v>Bulong inox 304 lục giác chìm đầu dù M10x60</v>
      </c>
      <c r="C278" s="185" t="s">
        <v>848</v>
      </c>
      <c r="D278" s="186" t="str">
        <f>IFERROR(VLOOKUP(C278,INPUT!$A$2:$D$99998,4,FALSE),"")</f>
        <v>Cái</v>
      </c>
      <c r="E278" s="185">
        <f>IFERROR(VLOOKUP(C278,INPUT!$A$2:$E$99998,5,FALSE),0)</f>
        <v>88</v>
      </c>
      <c r="F278" s="187" t="str">
        <f ca="1">IFERROR(VLOOKUP(C278,INPUT!$H$2:$N2410,7,FALSE),"")</f>
        <v/>
      </c>
      <c r="G278" s="188"/>
      <c r="H278" s="189"/>
      <c r="I278" s="189"/>
      <c r="J278" s="189"/>
      <c r="K278" s="189"/>
    </row>
    <row r="279" spans="1:11" ht="39" customHeight="1">
      <c r="A279" s="182">
        <v>274</v>
      </c>
      <c r="B279" s="184" t="str">
        <f>IFERROR(VLOOKUP(C279,INPUT!$A$2:$E$99998,3,FALSE),"")</f>
        <v>Long Đền inox 304 M12, dày 2mm</v>
      </c>
      <c r="C279" s="185" t="s">
        <v>850</v>
      </c>
      <c r="D279" s="186" t="str">
        <f>IFERROR(VLOOKUP(C279,INPUT!$A$2:$D$99998,4,FALSE),"")</f>
        <v>Cái</v>
      </c>
      <c r="E279" s="185">
        <f>IFERROR(VLOOKUP(C279,INPUT!$A$2:$E$99998,5,FALSE),0)</f>
        <v>0</v>
      </c>
      <c r="F279" s="187" t="str">
        <f ca="1">IFERROR(VLOOKUP(C279,INPUT!$H$2:$N2410,7,FALSE),"")</f>
        <v/>
      </c>
      <c r="G279" s="188"/>
      <c r="H279" s="189"/>
      <c r="I279" s="189"/>
      <c r="J279" s="189"/>
      <c r="K279" s="189"/>
    </row>
    <row r="280" spans="1:11" ht="39" customHeight="1">
      <c r="A280" s="182">
        <v>275</v>
      </c>
      <c r="B280" s="184" t="str">
        <f>IFERROR(VLOOKUP(C280,INPUT!$A$2:$E$99998,3,FALSE),"")</f>
        <v>Long Đền inox 304 A2-70 M10</v>
      </c>
      <c r="C280" s="185" t="s">
        <v>1223</v>
      </c>
      <c r="D280" s="186" t="str">
        <f>IFERROR(VLOOKUP(C280,INPUT!$A$2:$D$99998,4,FALSE),"")</f>
        <v>Cái</v>
      </c>
      <c r="E280" s="185">
        <f>IFERROR(VLOOKUP(C280,INPUT!$A$2:$E$99998,5,FALSE),0)</f>
        <v>0</v>
      </c>
      <c r="F280" s="187" t="str">
        <f>IFERROR(VLOOKUP(C280,INPUT!$H$2:$N2410,7,FALSE),"")</f>
        <v/>
      </c>
      <c r="G280" s="188"/>
      <c r="H280" s="189"/>
      <c r="I280" s="189"/>
      <c r="J280" s="189"/>
      <c r="K280" s="189"/>
    </row>
    <row r="281" spans="1:11" ht="39" customHeight="1">
      <c r="A281" s="182">
        <v>276</v>
      </c>
      <c r="B281" s="184" t="str">
        <f>IFERROR(VLOOKUP(C281,INPUT!$A$2:$E$99998,3,FALSE),"")</f>
        <v>Nhôm la 100*6mm</v>
      </c>
      <c r="C281" s="185" t="s">
        <v>1225</v>
      </c>
      <c r="D281" s="186" t="str">
        <f>IFERROR(VLOOKUP(C281,INPUT!$A$2:$D$99998,4,FALSE),"")</f>
        <v>mm</v>
      </c>
      <c r="E281" s="185">
        <f>IFERROR(VLOOKUP(C281,INPUT!$A$2:$E$99998,5,FALSE),0)</f>
        <v>0</v>
      </c>
      <c r="F281" s="187" t="str">
        <f>IFERROR(VLOOKUP(C281,INPUT!$H$2:$N2410,7,FALSE),"")</f>
        <v/>
      </c>
      <c r="G281" s="188"/>
      <c r="H281" s="189"/>
      <c r="I281" s="189"/>
      <c r="J281" s="189"/>
      <c r="K281" s="189"/>
    </row>
    <row r="282" spans="1:11" ht="39" customHeight="1">
      <c r="A282" s="182">
        <v>277</v>
      </c>
      <c r="B282" s="184" t="str">
        <f>IFERROR(VLOOKUP(C282,INPUT!$A$2:$E$99998,3,FALSE),"")</f>
        <v>Lò xo lá cũ</v>
      </c>
      <c r="C282" s="185" t="s">
        <v>1227</v>
      </c>
      <c r="D282" s="186" t="str">
        <f>IFERROR(VLOOKUP(C282,INPUT!$A$2:$D$99998,4,FALSE),"")</f>
        <v>Bộ</v>
      </c>
      <c r="E282" s="185">
        <f>IFERROR(VLOOKUP(C282,INPUT!$A$2:$E$99998,5,FALSE),0)</f>
        <v>1</v>
      </c>
      <c r="F282" s="187" t="str">
        <f>IFERROR(VLOOKUP(C282,INPUT!$H$2:$N2410,7,FALSE),"")</f>
        <v/>
      </c>
      <c r="G282" s="188"/>
      <c r="H282" s="189"/>
      <c r="I282" s="189"/>
      <c r="J282" s="189"/>
      <c r="K282" s="189"/>
    </row>
    <row r="283" spans="1:11" ht="39" customHeight="1">
      <c r="A283" s="182">
        <v>278</v>
      </c>
      <c r="B283" s="184" t="str">
        <f>IFERROR(VLOOKUP(C283,INPUT!$A$2:$E$99998,3,FALSE),"")</f>
        <v>Kẹp max (Kẹp tiếp mass)</v>
      </c>
      <c r="C283" s="185" t="s">
        <v>1229</v>
      </c>
      <c r="D283" s="186" t="str">
        <f>IFERROR(VLOOKUP(C283,INPUT!$A$2:$D$99998,4,FALSE),"")</f>
        <v>Cái</v>
      </c>
      <c r="E283" s="185">
        <f>IFERROR(VLOOKUP(C283,INPUT!$A$2:$E$99998,5,FALSE),0)</f>
        <v>5</v>
      </c>
      <c r="F283" s="187" t="str">
        <f>IFERROR(VLOOKUP(C283,INPUT!$H$2:$N2410,7,FALSE),"")</f>
        <v/>
      </c>
      <c r="G283" s="188"/>
      <c r="H283" s="189"/>
      <c r="I283" s="189"/>
      <c r="J283" s="189"/>
      <c r="K283" s="189"/>
    </row>
    <row r="284" spans="1:11" ht="39" customHeight="1">
      <c r="A284" s="182">
        <v>279</v>
      </c>
      <c r="B284" s="184" t="str">
        <f>IFERROR(VLOOKUP(C284,INPUT!$A$2:$E$99998,3,FALSE),"")</f>
        <v>Dây cáp (dùng cho cable reel)</v>
      </c>
      <c r="C284" s="185" t="s">
        <v>1231</v>
      </c>
      <c r="D284" s="186" t="str">
        <f>IFERROR(VLOOKUP(C284,INPUT!$A$2:$D$99998,4,FALSE),"")</f>
        <v>mm</v>
      </c>
      <c r="E284" s="185">
        <f>IFERROR(VLOOKUP(C284,INPUT!$A$2:$E$99998,5,FALSE),0)</f>
        <v>0</v>
      </c>
      <c r="F284" s="187" t="str">
        <f>IFERROR(VLOOKUP(C284,INPUT!$H$2:$N2410,7,FALSE),"")</f>
        <v/>
      </c>
      <c r="G284" s="188"/>
      <c r="H284" s="189"/>
      <c r="I284" s="189"/>
      <c r="J284" s="189"/>
      <c r="K284" s="189"/>
    </row>
    <row r="285" spans="1:11" ht="39" customHeight="1">
      <c r="A285" s="182">
        <v>280</v>
      </c>
      <c r="B285" s="184" t="str">
        <f>IFERROR(VLOOKUP(C285,INPUT!$A$2:$E$99998,3,FALSE),"")</f>
        <v>Co hàn 90 inox 304 DN65 2.5 inch</v>
      </c>
      <c r="C285" s="185" t="s">
        <v>1234</v>
      </c>
      <c r="D285" s="186" t="str">
        <f>IFERROR(VLOOKUP(C285,INPUT!$A$2:$D$99998,4,FALSE),"")</f>
        <v>Cái</v>
      </c>
      <c r="E285" s="185">
        <f>IFERROR(VLOOKUP(C285,INPUT!$A$2:$E$99998,5,FALSE),0)</f>
        <v>0</v>
      </c>
      <c r="F285" s="187" t="str">
        <f>IFERROR(VLOOKUP(C285,INPUT!$H$2:$N2410,7,FALSE),"")</f>
        <v/>
      </c>
      <c r="G285" s="188"/>
      <c r="H285" s="189"/>
      <c r="I285" s="189"/>
      <c r="J285" s="189"/>
      <c r="K285" s="189"/>
    </row>
    <row r="286" spans="1:11" ht="39" customHeight="1">
      <c r="A286" s="182">
        <v>281</v>
      </c>
      <c r="B286" s="184" t="str">
        <f>IFERROR(VLOOKUP(C286,INPUT!$A$2:$E$99998,3,FALSE),"")</f>
        <v>Nắp bịt Inox 304 DN65</v>
      </c>
      <c r="C286" s="185" t="s">
        <v>1236</v>
      </c>
      <c r="D286" s="186" t="str">
        <f>IFERROR(VLOOKUP(C286,INPUT!$A$2:$D$99998,4,FALSE),"")</f>
        <v>Cái</v>
      </c>
      <c r="E286" s="185">
        <f>IFERROR(VLOOKUP(C286,INPUT!$A$2:$E$99998,5,FALSE),0)</f>
        <v>0</v>
      </c>
      <c r="F286" s="187" t="str">
        <f>IFERROR(VLOOKUP(C286,INPUT!$H$2:$N2410,7,FALSE),"")</f>
        <v/>
      </c>
      <c r="G286" s="188"/>
      <c r="H286" s="189"/>
      <c r="I286" s="189"/>
      <c r="J286" s="189"/>
      <c r="K286" s="189"/>
    </row>
    <row r="287" spans="1:11" ht="39" customHeight="1">
      <c r="A287" s="182">
        <v>282</v>
      </c>
      <c r="B287" s="184" t="str">
        <f>IFERROR(VLOOKUP(C287,INPUT!$A$2:$E$99998,3,FALSE),"")</f>
        <v>Gối đỡ vòng bi UCP 214, hiệu LK</v>
      </c>
      <c r="C287" s="185" t="s">
        <v>1238</v>
      </c>
      <c r="D287" s="186" t="str">
        <f>IFERROR(VLOOKUP(C287,INPUT!$A$2:$D$99998,4,FALSE),"")</f>
        <v>Cái</v>
      </c>
      <c r="E287" s="185">
        <f>IFERROR(VLOOKUP(C287,INPUT!$A$2:$E$99998,5,FALSE),0)</f>
        <v>4</v>
      </c>
      <c r="F287" s="187" t="str">
        <f>IFERROR(VLOOKUP(C287,INPUT!$H$2:$N2410,7,FALSE),"")</f>
        <v/>
      </c>
      <c r="G287" s="188"/>
      <c r="H287" s="189"/>
      <c r="I287" s="189"/>
      <c r="J287" s="189"/>
      <c r="K287" s="189"/>
    </row>
    <row r="288" spans="1:11" ht="39" customHeight="1">
      <c r="A288" s="182">
        <v>283</v>
      </c>
      <c r="B288" s="184" t="str">
        <f>IFERROR(VLOOKUP(C288,INPUT!$A$2:$E$99998,3,FALSE),"")</f>
        <v>Gối đỡ vòng bi UCF 214, hiệu LK</v>
      </c>
      <c r="C288" s="185" t="s">
        <v>1240</v>
      </c>
      <c r="D288" s="186" t="str">
        <f>IFERROR(VLOOKUP(C288,INPUT!$A$2:$D$99998,4,FALSE),"")</f>
        <v>Cái</v>
      </c>
      <c r="E288" s="185">
        <f>IFERROR(VLOOKUP(C288,INPUT!$A$2:$E$99998,5,FALSE),0)</f>
        <v>4</v>
      </c>
      <c r="F288" s="187" t="str">
        <f>IFERROR(VLOOKUP(C288,INPUT!$H$2:$N2410,7,FALSE),"")</f>
        <v/>
      </c>
      <c r="G288" s="188"/>
      <c r="H288" s="189"/>
      <c r="I288" s="189"/>
      <c r="J288" s="189"/>
      <c r="K288" s="189"/>
    </row>
    <row r="289" spans="1:11" ht="79.5" customHeight="1">
      <c r="A289" s="182">
        <v>284</v>
      </c>
      <c r="B289" s="184" t="str">
        <f>IFERROR(VLOOKUP(C289,INPUT!$A$2:$E$99998,3,FALSE),"")</f>
        <v>Bạc đạn (Vòng bi) F&amp;D 6006-2RS</v>
      </c>
      <c r="C289" s="185" t="s">
        <v>320</v>
      </c>
      <c r="D289" s="186" t="str">
        <f>IFERROR(VLOOKUP(C289,INPUT!$A$2:$D$99998,4,FALSE),"")</f>
        <v>Cái</v>
      </c>
      <c r="E289" s="185">
        <f>IFERROR(VLOOKUP(C289,INPUT!$A$2:$E$99998,5,FALSE),0)
+IFERROR(VLOOKUP("CX1KOY0373",INPUT!$A$2:$E$99998,5,FALSE),0)
+IFERROR(VLOOKUP("CX1PBC0494",INPUT!$A$2:$E$99998,5,FALSE),0)
+IFERROR(VLOOKUP("CX1RBI0562",INPUT!$A$2:$E$99998,5,FALSE),0)</f>
        <v>20</v>
      </c>
      <c r="F289" s="187" t="str">
        <f>IFERROR(VLOOKUP(C289,INPUT!$H$2:$N2410,7,FALSE),"")</f>
        <v/>
      </c>
      <c r="G289" s="188" t="s">
        <v>1704</v>
      </c>
      <c r="H289" s="189"/>
      <c r="I289" s="189"/>
      <c r="J289" s="189"/>
      <c r="K289" s="189"/>
    </row>
    <row r="290" spans="1:11" ht="39" customHeight="1">
      <c r="A290" s="182">
        <v>285</v>
      </c>
      <c r="B290" s="184" t="str">
        <f>IFERROR(VLOOKUP(C290,INPUT!$A$2:$E$99998,3,FALSE),"")</f>
        <v>Nhông xích 45C35, thép C45: 175,323 x 55 x 32,7 mm</v>
      </c>
      <c r="C290" s="185" t="s">
        <v>1244</v>
      </c>
      <c r="D290" s="186" t="str">
        <f>IFERROR(VLOOKUP(C290,INPUT!$A$2:$D$99998,4,FALSE),"")</f>
        <v>Cái</v>
      </c>
      <c r="E290" s="185">
        <f>IFERROR(VLOOKUP(C290,INPUT!$A$2:$E$99998,5,FALSE),0)</f>
        <v>0</v>
      </c>
      <c r="F290" s="187" t="str">
        <f>IFERROR(VLOOKUP(C290,INPUT!$H$2:$N2410,7,FALSE),"")</f>
        <v/>
      </c>
      <c r="G290" s="188"/>
      <c r="H290" s="189"/>
      <c r="I290" s="189"/>
      <c r="J290" s="189"/>
      <c r="K290" s="189"/>
    </row>
    <row r="291" spans="1:11" ht="39" customHeight="1">
      <c r="A291" s="182">
        <v>286</v>
      </c>
      <c r="B291" s="184" t="str">
        <f>IFERROR(VLOOKUP(C291,INPUT!$A$2:$E$99998,3,FALSE),"")</f>
        <v>Nhông xích 62C35</v>
      </c>
      <c r="C291" s="185" t="s">
        <v>1246</v>
      </c>
      <c r="D291" s="186" t="str">
        <f>IFERROR(VLOOKUP(C291,INPUT!$A$2:$D$99998,4,FALSE),"")</f>
        <v>Cái</v>
      </c>
      <c r="E291" s="185">
        <f>IFERROR(VLOOKUP(C291,INPUT!$A$2:$E$99998,5,FALSE),0)</f>
        <v>0</v>
      </c>
      <c r="F291" s="187" t="str">
        <f>IFERROR(VLOOKUP(C291,INPUT!$H$2:$N2410,7,FALSE),"")</f>
        <v/>
      </c>
      <c r="G291" s="188"/>
      <c r="H291" s="189"/>
      <c r="I291" s="189"/>
      <c r="J291" s="189"/>
      <c r="K291" s="189"/>
    </row>
    <row r="292" spans="1:11" ht="39" customHeight="1">
      <c r="A292" s="182">
        <v>287</v>
      </c>
      <c r="B292" s="184" t="str">
        <f>IFERROR(VLOOKUP(C292,INPUT!$A$2:$E$99998,3,FALSE),"")</f>
        <v>Bánh răng đồng tốc thép C45: 44 x 30,1 x 27 mm</v>
      </c>
      <c r="C292" s="185" t="s">
        <v>605</v>
      </c>
      <c r="D292" s="186" t="str">
        <f>IFERROR(VLOOKUP(C292,INPUT!$A$2:$D$99998,4,FALSE),"")</f>
        <v>Cái</v>
      </c>
      <c r="E292" s="185">
        <f>IFERROR(VLOOKUP(C292,INPUT!$A$2:$E$99998,5,FALSE),0)</f>
        <v>0</v>
      </c>
      <c r="F292" s="187" t="str">
        <f>IFERROR(VLOOKUP(C292,INPUT!$H$2:$N2410,7,FALSE),"")</f>
        <v/>
      </c>
      <c r="G292" s="188"/>
      <c r="H292" s="189"/>
      <c r="I292" s="189"/>
      <c r="J292" s="189"/>
      <c r="K292" s="189"/>
    </row>
    <row r="293" spans="1:11" ht="39" customHeight="1">
      <c r="A293" s="182">
        <v>288</v>
      </c>
      <c r="B293" s="184" t="str">
        <f>IFERROR(VLOOKUP(C293,INPUT!$A$2:$E$99998,3,FALSE),"")</f>
        <v>Long đền Inox 304 M14x30x1mm</v>
      </c>
      <c r="C293" s="185" t="s">
        <v>361</v>
      </c>
      <c r="D293" s="186" t="str">
        <f>IFERROR(VLOOKUP(C293,INPUT!$A$2:$D$99998,4,FALSE),"")</f>
        <v>Cái</v>
      </c>
      <c r="E293" s="185">
        <f>IFERROR(VLOOKUP(C293,INPUT!$A$2:$E$99998,5,FALSE),0)</f>
        <v>181</v>
      </c>
      <c r="F293" s="187" t="str">
        <f ca="1">IFERROR(VLOOKUP(C293,INPUT!$H$2:$N2410,7,FALSE),"")</f>
        <v/>
      </c>
      <c r="G293" s="188"/>
      <c r="H293" s="189"/>
      <c r="I293" s="189"/>
      <c r="J293" s="189"/>
      <c r="K293" s="189"/>
    </row>
    <row r="294" spans="1:11" ht="39" customHeight="1">
      <c r="A294" s="182">
        <v>289</v>
      </c>
      <c r="B294" s="184" t="str">
        <f>IFERROR(VLOOKUP(C294,INPUT!$A$2:$E$99998,3,FALSE),"")</f>
        <v>Bulong inox 304 lục giác chìm đầu dù M4x15</v>
      </c>
      <c r="C294" s="185" t="s">
        <v>856</v>
      </c>
      <c r="D294" s="186" t="str">
        <f>IFERROR(VLOOKUP(C294,INPUT!$A$2:$D$99998,4,FALSE),"")</f>
        <v>Cái</v>
      </c>
      <c r="E294" s="185">
        <f>IFERROR(VLOOKUP(C294,INPUT!$A$2:$E$99998,5,FALSE),0)</f>
        <v>15</v>
      </c>
      <c r="F294" s="187" t="str">
        <f ca="1">IFERROR(VLOOKUP(C294,INPUT!$H$2:$N2410,7,FALSE),"")</f>
        <v/>
      </c>
      <c r="G294" s="188"/>
      <c r="H294" s="189"/>
      <c r="I294" s="189"/>
      <c r="J294" s="189"/>
      <c r="K294" s="189"/>
    </row>
    <row r="295" spans="1:11" ht="39" customHeight="1">
      <c r="A295" s="182">
        <v>290</v>
      </c>
      <c r="B295" s="184" t="str">
        <f>IFERROR(VLOOKUP(C295,INPUT!$A$2:$E$99998,3,FALSE),"")</f>
        <v>Bulong inox 304 lục giác chìm đầu trụ M4x30</v>
      </c>
      <c r="C295" s="185" t="s">
        <v>860</v>
      </c>
      <c r="D295" s="186" t="str">
        <f>IFERROR(VLOOKUP(C295,INPUT!$A$2:$D$99998,4,FALSE),"")</f>
        <v>Cái</v>
      </c>
      <c r="E295" s="185">
        <f>IFERROR(VLOOKUP(C295,INPUT!$A$2:$E$99998,5,FALSE),0)</f>
        <v>88</v>
      </c>
      <c r="F295" s="187" t="str">
        <f ca="1">IFERROR(VLOOKUP(C295,INPUT!$H$2:$N2410,7,FALSE),"")</f>
        <v/>
      </c>
      <c r="G295" s="188"/>
      <c r="H295" s="189"/>
      <c r="I295" s="189"/>
      <c r="J295" s="189"/>
      <c r="K295" s="189"/>
    </row>
    <row r="296" spans="1:11" ht="39" customHeight="1">
      <c r="A296" s="182">
        <v>291</v>
      </c>
      <c r="B296" s="184" t="str">
        <f>IFERROR(VLOOKUP(C296,INPUT!$A$2:$E$99998,3,FALSE),"")</f>
        <v>Bulong thép đen M12x50</v>
      </c>
      <c r="C296" s="185" t="s">
        <v>319</v>
      </c>
      <c r="D296" s="186" t="str">
        <f>IFERROR(VLOOKUP(C296,INPUT!$A$2:$D$99998,4,FALSE),"")</f>
        <v>Cái</v>
      </c>
      <c r="E296" s="185">
        <f>IFERROR(VLOOKUP(C296,INPUT!$A$2:$E$99998,5,FALSE),0)</f>
        <v>101</v>
      </c>
      <c r="F296" s="187" t="str">
        <f ca="1">IFERROR(VLOOKUP(C296,INPUT!$H$2:$N2410,7,FALSE),"")</f>
        <v/>
      </c>
      <c r="G296" s="188"/>
      <c r="H296" s="189"/>
      <c r="I296" s="189"/>
      <c r="J296" s="189"/>
      <c r="K296" s="189"/>
    </row>
    <row r="297" spans="1:11" ht="39" customHeight="1">
      <c r="A297" s="182">
        <v>292</v>
      </c>
      <c r="B297" s="184" t="str">
        <f>IFERROR(VLOOKUP(C297,INPUT!$A$2:$E$99998,3,FALSE),"")</f>
        <v>Ma ní siết cáp inox 304 10mm</v>
      </c>
      <c r="C297" s="185" t="s">
        <v>1248</v>
      </c>
      <c r="D297" s="186" t="str">
        <f>IFERROR(VLOOKUP(C297,INPUT!$A$2:$D$99998,4,FALSE),"")</f>
        <v>Cái</v>
      </c>
      <c r="E297" s="185">
        <f>IFERROR(VLOOKUP(C297,INPUT!$A$2:$E$99998,5,FALSE),0)</f>
        <v>1</v>
      </c>
      <c r="F297" s="187" t="str">
        <f>IFERROR(VLOOKUP(C297,INPUT!$H$2:$N2410,7,FALSE),"")</f>
        <v/>
      </c>
      <c r="G297" s="188"/>
      <c r="H297" s="189"/>
      <c r="I297" s="189"/>
      <c r="J297" s="189"/>
      <c r="K297" s="189"/>
    </row>
    <row r="298" spans="1:11" ht="39" customHeight="1">
      <c r="A298" s="182">
        <v>293</v>
      </c>
      <c r="B298" s="184" t="str">
        <f>IFERROR(VLOOKUP(C298,INPUT!$A$2:$E$99998,3,FALSE),"")</f>
        <v>Bulong lục giác chìm đầu dù M8x15, inox 304</v>
      </c>
      <c r="C298" s="185" t="s">
        <v>866</v>
      </c>
      <c r="D298" s="186" t="str">
        <f>IFERROR(VLOOKUP(C298,INPUT!$A$2:$D$99998,4,FALSE),"")</f>
        <v>Cái</v>
      </c>
      <c r="E298" s="185">
        <f>IFERROR(VLOOKUP(C298,INPUT!$A$2:$E$99998,5,FALSE),0)</f>
        <v>73</v>
      </c>
      <c r="F298" s="187" t="str">
        <f ca="1">IFERROR(VLOOKUP(C298,INPUT!$H$2:$N2410,7,FALSE),"")</f>
        <v/>
      </c>
      <c r="G298" s="188"/>
      <c r="H298" s="189"/>
      <c r="I298" s="189"/>
      <c r="J298" s="189"/>
      <c r="K298" s="189"/>
    </row>
    <row r="299" spans="1:11" ht="39" customHeight="1">
      <c r="A299" s="182">
        <v>294</v>
      </c>
      <c r="B299" s="184" t="str">
        <f>IFERROR(VLOOKUP(C299,INPUT!$A$2:$E$99998,3,FALSE),"")</f>
        <v>Lò xo nén Inox 304, phi 45mm, dài 45mm, đường kính 2,2mm</v>
      </c>
      <c r="C299" s="185" t="s">
        <v>645</v>
      </c>
      <c r="D299" s="186" t="str">
        <f>IFERROR(VLOOKUP(C299,INPUT!$A$2:$D$99998,4,FALSE),"")</f>
        <v>Cái</v>
      </c>
      <c r="E299" s="185">
        <f>IFERROR(VLOOKUP(C299,INPUT!$A$2:$E$99998,5,FALSE),0)</f>
        <v>21</v>
      </c>
      <c r="F299" s="187" t="str">
        <f>IFERROR(VLOOKUP(C299,INPUT!$H$2:$N2410,7,FALSE),"")</f>
        <v/>
      </c>
      <c r="G299" s="188"/>
      <c r="H299" s="189"/>
      <c r="I299" s="189"/>
      <c r="J299" s="189"/>
      <c r="K299" s="189"/>
    </row>
    <row r="300" spans="1:11" ht="39" customHeight="1">
      <c r="A300" s="182">
        <v>295</v>
      </c>
      <c r="B300" s="184" t="str">
        <f>IFERROR(VLOOKUP(C300,INPUT!$A$2:$E$99998,3,FALSE),"")</f>
        <v>Lò xo bật Inox 304, phi 8,5mm, đường kính 2mm</v>
      </c>
      <c r="C300" s="185" t="s">
        <v>1250</v>
      </c>
      <c r="D300" s="186" t="str">
        <f>IFERROR(VLOOKUP(C300,INPUT!$A$2:$D$99998,4,FALSE),"")</f>
        <v>Cái</v>
      </c>
      <c r="E300" s="185">
        <f>IFERROR(VLOOKUP(C300,INPUT!$A$2:$E$99998,5,FALSE),0)</f>
        <v>0</v>
      </c>
      <c r="F300" s="187" t="str">
        <f>IFERROR(VLOOKUP(C300,INPUT!$H$2:$N2410,7,FALSE),"")</f>
        <v/>
      </c>
      <c r="G300" s="188"/>
      <c r="H300" s="189"/>
      <c r="I300" s="189"/>
      <c r="J300" s="189"/>
      <c r="K300" s="189"/>
    </row>
    <row r="301" spans="1:11" ht="39" customHeight="1">
      <c r="A301" s="182">
        <v>296</v>
      </c>
      <c r="B301" s="184" t="str">
        <f>IFERROR(VLOOKUP(C301,INPUT!$A$2:$E$99998,3,FALSE),"")</f>
        <v>Phe gài trục phi 40mm</v>
      </c>
      <c r="C301" s="185" t="s">
        <v>1252</v>
      </c>
      <c r="D301" s="186" t="str">
        <f>IFERROR(VLOOKUP(C301,INPUT!$A$2:$D$99998,4,FALSE),"")</f>
        <v>Cái</v>
      </c>
      <c r="E301" s="185">
        <f>IFERROR(VLOOKUP(C301,INPUT!$A$2:$E$99998,5,FALSE),0)</f>
        <v>0</v>
      </c>
      <c r="F301" s="187" t="str">
        <f>IFERROR(VLOOKUP(C301,INPUT!$H$2:$N2410,7,FALSE),"")</f>
        <v/>
      </c>
      <c r="G301" s="188"/>
      <c r="H301" s="189"/>
      <c r="I301" s="189"/>
      <c r="J301" s="189"/>
      <c r="K301" s="189"/>
    </row>
    <row r="302" spans="1:11" ht="39" customHeight="1">
      <c r="A302" s="182">
        <v>297</v>
      </c>
      <c r="B302" s="184" t="str">
        <f>IFERROR(VLOOKUP(C302,INPUT!$A$2:$E$99998,3,FALSE),"")</f>
        <v>Phe gài trục phi 10mm</v>
      </c>
      <c r="C302" s="185" t="s">
        <v>670</v>
      </c>
      <c r="D302" s="186" t="str">
        <f>IFERROR(VLOOKUP(C302,INPUT!$A$2:$D$99998,4,FALSE),"")</f>
        <v>Cái</v>
      </c>
      <c r="E302" s="185">
        <f>IFERROR(VLOOKUP(C302,INPUT!$A$2:$E$99998,5,FALSE),0)</f>
        <v>250</v>
      </c>
      <c r="F302" s="187" t="str">
        <f>IFERROR(VLOOKUP(C302,INPUT!$H$2:$N2410,7,FALSE),"")</f>
        <v/>
      </c>
      <c r="G302" s="188"/>
      <c r="H302" s="189"/>
      <c r="I302" s="189"/>
      <c r="J302" s="189"/>
      <c r="K302" s="189"/>
    </row>
    <row r="303" spans="1:11" ht="39" customHeight="1">
      <c r="A303" s="182">
        <v>298</v>
      </c>
      <c r="B303" s="184" t="str">
        <f>IFERROR(VLOOKUP(C303,INPUT!$A$2:$E$99998,3,FALSE),"")</f>
        <v>Ma ní siết cáp thép xi trắng (dùng cho cáp 10mm)</v>
      </c>
      <c r="C303" s="185" t="s">
        <v>1254</v>
      </c>
      <c r="D303" s="186" t="str">
        <f>IFERROR(VLOOKUP(C303,INPUT!$A$2:$D$99998,4,FALSE),"")</f>
        <v>Cái</v>
      </c>
      <c r="E303" s="185">
        <f>IFERROR(VLOOKUP(C303,INPUT!$A$2:$E$99998,5,FALSE),0)</f>
        <v>0</v>
      </c>
      <c r="F303" s="187" t="str">
        <f>IFERROR(VLOOKUP(C303,INPUT!$H$2:$N2410,7,FALSE),"")</f>
        <v/>
      </c>
      <c r="G303" s="188"/>
      <c r="H303" s="189"/>
      <c r="I303" s="189"/>
      <c r="J303" s="189"/>
      <c r="K303" s="189"/>
    </row>
    <row r="304" spans="1:11" ht="39" customHeight="1">
      <c r="A304" s="182">
        <v>299</v>
      </c>
      <c r="B304" s="184" t="str">
        <f>IFERROR(VLOOKUP(C304,INPUT!$A$2:$E$99998,3,FALSE),"")</f>
        <v>Bulong thép M16x60</v>
      </c>
      <c r="C304" s="185" t="s">
        <v>1256</v>
      </c>
      <c r="D304" s="186" t="str">
        <f>IFERROR(VLOOKUP(C304,INPUT!$A$2:$D$99998,4,FALSE),"")</f>
        <v>Cái</v>
      </c>
      <c r="E304" s="185">
        <f>IFERROR(VLOOKUP(C304,INPUT!$A$2:$E$99998,5,FALSE),0)</f>
        <v>0</v>
      </c>
      <c r="F304" s="187" t="str">
        <f>IFERROR(VLOOKUP(C304,INPUT!$H$2:$N2410,7,FALSE),"")</f>
        <v/>
      </c>
      <c r="G304" s="188"/>
      <c r="H304" s="189"/>
      <c r="I304" s="189"/>
      <c r="J304" s="189"/>
      <c r="K304" s="189"/>
    </row>
    <row r="305" spans="1:11" ht="39" customHeight="1">
      <c r="A305" s="182">
        <v>300</v>
      </c>
      <c r="B305" s="184" t="str">
        <f>IFERROR(VLOOKUP(C305,INPUT!$A$2:$E$99998,3,FALSE),"")</f>
        <v>Lò xo bật phi 10mm, đường kính 2mm</v>
      </c>
      <c r="C305" s="185" t="s">
        <v>1258</v>
      </c>
      <c r="D305" s="186" t="str">
        <f>IFERROR(VLOOKUP(C305,INPUT!$A$2:$D$99998,4,FALSE),"")</f>
        <v>Cái</v>
      </c>
      <c r="E305" s="185">
        <f>IFERROR(VLOOKUP(C305,INPUT!$A$2:$E$99998,5,FALSE),0)</f>
        <v>0</v>
      </c>
      <c r="F305" s="187" t="str">
        <f>IFERROR(VLOOKUP(C305,INPUT!$H$2:$N2410,7,FALSE),"")</f>
        <v/>
      </c>
      <c r="G305" s="188"/>
      <c r="H305" s="189"/>
      <c r="I305" s="189"/>
      <c r="J305" s="189"/>
      <c r="K305" s="189"/>
    </row>
    <row r="306" spans="1:11" ht="39" customHeight="1">
      <c r="A306" s="182">
        <v>301</v>
      </c>
      <c r="B306" s="184" t="str">
        <f>IFERROR(VLOOKUP(C306,INPUT!$A$2:$E$99998,3,FALSE),"")</f>
        <v>Nhôm hộp 40x4mm, THÔ</v>
      </c>
      <c r="C306" s="185" t="s">
        <v>1260</v>
      </c>
      <c r="D306" s="186" t="str">
        <f>IFERROR(VLOOKUP(C306,INPUT!$A$2:$D$99998,4,FALSE),"")</f>
        <v>mm</v>
      </c>
      <c r="E306" s="185">
        <f>IFERROR(VLOOKUP(C306,INPUT!$A$2:$E$99998,5,FALSE),0)</f>
        <v>0</v>
      </c>
      <c r="F306" s="187" t="str">
        <f>IFERROR(VLOOKUP(C306,INPUT!$H$2:$N2410,7,FALSE),"")</f>
        <v/>
      </c>
      <c r="G306" s="188"/>
      <c r="H306" s="189"/>
      <c r="I306" s="189"/>
      <c r="J306" s="189"/>
      <c r="K306" s="189"/>
    </row>
    <row r="307" spans="1:11" ht="39" customHeight="1">
      <c r="A307" s="182">
        <v>302</v>
      </c>
      <c r="B307" s="184" t="str">
        <f>IFERROR(VLOOKUP(C307,INPUT!$A$2:$E$99998,3,FALSE),"")</f>
        <v>Chai xịt chống rỉ sét RP7</v>
      </c>
      <c r="C307" s="185" t="s">
        <v>1262</v>
      </c>
      <c r="D307" s="186" t="str">
        <f>IFERROR(VLOOKUP(C307,INPUT!$A$2:$D$99998,4,FALSE),"")</f>
        <v>Chai</v>
      </c>
      <c r="E307" s="185">
        <f>IFERROR(VLOOKUP(C307,INPUT!$A$2:$E$99998,5,FALSE),0)</f>
        <v>0</v>
      </c>
      <c r="F307" s="187" t="str">
        <f>IFERROR(VLOOKUP(C307,INPUT!$H$2:$N2410,7,FALSE),"")</f>
        <v/>
      </c>
      <c r="G307" s="188"/>
      <c r="H307" s="189"/>
      <c r="I307" s="189"/>
      <c r="J307" s="189"/>
      <c r="K307" s="189"/>
    </row>
    <row r="308" spans="1:11" ht="39" customHeight="1">
      <c r="A308" s="182">
        <v>303</v>
      </c>
      <c r="B308" s="184" t="str">
        <f>IFERROR(VLOOKUP(C308,INPUT!$A$2:$E$99998,3,FALSE),"")</f>
        <v>Bộ cổ góp điện</v>
      </c>
      <c r="C308" s="185" t="s">
        <v>1264</v>
      </c>
      <c r="D308" s="186" t="str">
        <f>IFERROR(VLOOKUP(C308,INPUT!$A$2:$D$99998,4,FALSE),"")</f>
        <v>Bộ</v>
      </c>
      <c r="E308" s="185">
        <f>IFERROR(VLOOKUP(C308,INPUT!$A$2:$E$99998,5,FALSE),0)</f>
        <v>3</v>
      </c>
      <c r="F308" s="187" t="str">
        <f>IFERROR(VLOOKUP(C308,INPUT!$H$2:$N2410,7,FALSE),"")</f>
        <v/>
      </c>
      <c r="G308" s="188"/>
      <c r="H308" s="189"/>
      <c r="I308" s="189"/>
      <c r="J308" s="189"/>
      <c r="K308" s="189"/>
    </row>
    <row r="309" spans="1:11" ht="39" customHeight="1">
      <c r="A309" s="182">
        <v>304</v>
      </c>
      <c r="B309" s="184" t="str">
        <f>IFERROR(VLOOKUP(C309,INPUT!$A$2:$E$99998,3,FALSE),"")</f>
        <v>Bulong inox 304 lục giác chìm đầu trụ M8x60</v>
      </c>
      <c r="C309" s="185" t="s">
        <v>1266</v>
      </c>
      <c r="D309" s="186" t="str">
        <f>IFERROR(VLOOKUP(C309,INPUT!$A$2:$D$99998,4,FALSE),"")</f>
        <v>Cái</v>
      </c>
      <c r="E309" s="185">
        <f>IFERROR(VLOOKUP(C309,INPUT!$A$2:$E$99998,5,FALSE),0)</f>
        <v>0</v>
      </c>
      <c r="F309" s="187" t="str">
        <f>IFERROR(VLOOKUP(C309,INPUT!$H$2:$N2410,7,FALSE),"")</f>
        <v/>
      </c>
      <c r="G309" s="188"/>
      <c r="H309" s="189"/>
      <c r="I309" s="189"/>
      <c r="J309" s="189"/>
      <c r="K309" s="189"/>
    </row>
    <row r="310" spans="1:11" ht="39" customHeight="1">
      <c r="A310" s="182">
        <v>305</v>
      </c>
      <c r="B310" s="184" t="str">
        <f>IFERROR(VLOOKUP(C310,INPUT!$A$2:$E$99998,3,FALSE),"")</f>
        <v>Băng keo điện</v>
      </c>
      <c r="C310" s="185" t="s">
        <v>1268</v>
      </c>
      <c r="D310" s="186" t="str">
        <f>IFERROR(VLOOKUP(C310,INPUT!$A$2:$D$99998,4,FALSE),"")</f>
        <v>Cuộn</v>
      </c>
      <c r="E310" s="185">
        <f>IFERROR(VLOOKUP(C310,INPUT!$A$2:$E$99998,5,FALSE),0)</f>
        <v>0</v>
      </c>
      <c r="F310" s="187" t="str">
        <f>IFERROR(VLOOKUP(C310,INPUT!$H$2:$N2410,7,FALSE),"")</f>
        <v/>
      </c>
      <c r="G310" s="188"/>
      <c r="H310" s="189"/>
      <c r="I310" s="189"/>
      <c r="J310" s="189"/>
      <c r="K310" s="189"/>
    </row>
    <row r="311" spans="1:11" ht="39" customHeight="1">
      <c r="A311" s="182">
        <v>306</v>
      </c>
      <c r="B311" s="184" t="str">
        <f>IFERROR(VLOOKUP(C311,INPUT!$A$2:$E$99998,3,FALSE),"")</f>
        <v>Van AIRTAC M5PP210-08</v>
      </c>
      <c r="C311" s="185" t="s">
        <v>1272</v>
      </c>
      <c r="D311" s="186" t="str">
        <f>IFERROR(VLOOKUP(C311,INPUT!$A$2:$D$99998,4,FALSE),"")</f>
        <v>Cái</v>
      </c>
      <c r="E311" s="185">
        <f>IFERROR(VLOOKUP(C311,INPUT!$A$2:$E$99998,5,FALSE),0)</f>
        <v>11</v>
      </c>
      <c r="F311" s="187" t="str">
        <f>IFERROR(VLOOKUP(C311,INPUT!$H$2:$N2410,7,FALSE),"")</f>
        <v/>
      </c>
      <c r="G311" s="188"/>
      <c r="H311" s="189"/>
      <c r="I311" s="189"/>
      <c r="J311" s="189"/>
      <c r="K311" s="189"/>
    </row>
    <row r="312" spans="1:11" ht="39" customHeight="1">
      <c r="A312" s="182">
        <v>307</v>
      </c>
      <c r="B312" s="184" t="str">
        <f>IFERROR(VLOOKUP(C312,INPUT!$A$2:$E$99998,3,FALSE),"")</f>
        <v>Tem inox Static Cable reel 55ft (Model: SCR100A5501)</v>
      </c>
      <c r="C312" s="185" t="s">
        <v>1274</v>
      </c>
      <c r="D312" s="186" t="str">
        <f>IFERROR(VLOOKUP(C312,INPUT!$A$2:$D$99998,4,FALSE),"")</f>
        <v>Cái</v>
      </c>
      <c r="E312" s="185">
        <f>IFERROR(VLOOKUP(C312,INPUT!$A$2:$E$99998,5,FALSE),0)</f>
        <v>0</v>
      </c>
      <c r="F312" s="187" t="str">
        <f>IFERROR(VLOOKUP(C312,INPUT!$H$2:$N2410,7,FALSE),"")</f>
        <v/>
      </c>
      <c r="G312" s="188"/>
      <c r="H312" s="189"/>
      <c r="I312" s="189"/>
      <c r="J312" s="189"/>
      <c r="K312" s="189"/>
    </row>
    <row r="313" spans="1:11" ht="39" customHeight="1">
      <c r="A313" s="182">
        <v>308</v>
      </c>
      <c r="B313" s="184" t="str">
        <f>IFERROR(VLOOKUP(C313,INPUT!$A$2:$E$99998,3,FALSE),"")</f>
        <v>Tem inox Multi-wrap Hose reel 1.5" 60ft (Model: HRM15A6001)</v>
      </c>
      <c r="C313" s="185" t="s">
        <v>1276</v>
      </c>
      <c r="D313" s="186" t="str">
        <f>IFERROR(VLOOKUP(C313,INPUT!$A$2:$D$99998,4,FALSE),"")</f>
        <v>Cái</v>
      </c>
      <c r="E313" s="185">
        <f>IFERROR(VLOOKUP(C313,INPUT!$A$2:$E$99998,5,FALSE),0)</f>
        <v>0</v>
      </c>
      <c r="F313" s="187" t="str">
        <f>IFERROR(VLOOKUP(C313,INPUT!$H$2:$N2410,7,FALSE),"")</f>
        <v/>
      </c>
      <c r="G313" s="188"/>
      <c r="H313" s="189"/>
      <c r="I313" s="189"/>
      <c r="J313" s="189"/>
      <c r="K313" s="189"/>
    </row>
    <row r="314" spans="1:11" ht="39" customHeight="1">
      <c r="A314" s="182">
        <v>309</v>
      </c>
      <c r="B314" s="184" t="str">
        <f>IFERROR(VLOOKUP(C314,INPUT!$A$2:$E$99998,3,FALSE),"")</f>
        <v>Tem inox Multi-wrap Hose reel 2.5" 30ft (Model: HRM25A3001)</v>
      </c>
      <c r="C314" s="185" t="s">
        <v>1278</v>
      </c>
      <c r="D314" s="186" t="str">
        <f>IFERROR(VLOOKUP(C314,INPUT!$A$2:$D$99998,4,FALSE),"")</f>
        <v>Cái</v>
      </c>
      <c r="E314" s="185">
        <f>IFERROR(VLOOKUP(C314,INPUT!$A$2:$E$99998,5,FALSE),0)</f>
        <v>0</v>
      </c>
      <c r="F314" s="187" t="str">
        <f>IFERROR(VLOOKUP(C314,INPUT!$H$2:$N2410,7,FALSE),"")</f>
        <v/>
      </c>
      <c r="G314" s="188"/>
      <c r="H314" s="189"/>
      <c r="I314" s="189"/>
      <c r="J314" s="189"/>
      <c r="K314" s="189"/>
    </row>
    <row r="315" spans="1:11" ht="39" customHeight="1">
      <c r="A315" s="182">
        <v>310</v>
      </c>
      <c r="B315" s="184" t="str">
        <f>IFERROR(VLOOKUP(C315,INPUT!$A$2:$E$99998,3,FALSE),"")</f>
        <v>Tem inox Multi-wrap Hose reel 2.5" 75ft (Model: HRM25A7501)</v>
      </c>
      <c r="C315" s="185" t="s">
        <v>1280</v>
      </c>
      <c r="D315" s="186" t="str">
        <f>IFERROR(VLOOKUP(C315,INPUT!$A$2:$D$99998,4,FALSE),"")</f>
        <v>Cái</v>
      </c>
      <c r="E315" s="185">
        <f>IFERROR(VLOOKUP(C315,INPUT!$A$2:$E$99998,5,FALSE),0)</f>
        <v>0</v>
      </c>
      <c r="F315" s="187" t="str">
        <f>IFERROR(VLOOKUP(C315,INPUT!$H$2:$N2410,7,FALSE),"")</f>
        <v/>
      </c>
      <c r="G315" s="188"/>
      <c r="H315" s="189"/>
      <c r="I315" s="189"/>
      <c r="J315" s="189"/>
      <c r="K315" s="189"/>
    </row>
    <row r="316" spans="1:11" ht="39" customHeight="1">
      <c r="A316" s="182">
        <v>311</v>
      </c>
      <c r="B316" s="184" t="str">
        <f>IFERROR(VLOOKUP(C316,INPUT!$A$2:$E$99998,3,FALSE),"")</f>
        <v>Tem inox Multi-wrap Hose reel 1.5" 75ft (Model: HRM15A7501)</v>
      </c>
      <c r="C316" s="185" t="s">
        <v>1282</v>
      </c>
      <c r="D316" s="186" t="str">
        <f>IFERROR(VLOOKUP(C316,INPUT!$A$2:$D$99998,4,FALSE),"")</f>
        <v>Cái</v>
      </c>
      <c r="E316" s="185">
        <f>IFERROR(VLOOKUP(C316,INPUT!$A$2:$E$99998,5,FALSE),0)</f>
        <v>0</v>
      </c>
      <c r="F316" s="187" t="str">
        <f>IFERROR(VLOOKUP(C316,INPUT!$H$2:$N2410,7,FALSE),"")</f>
        <v/>
      </c>
      <c r="G316" s="188"/>
      <c r="H316" s="189"/>
      <c r="I316" s="189"/>
      <c r="J316" s="189"/>
      <c r="K316" s="189"/>
    </row>
    <row r="317" spans="1:11" ht="39" customHeight="1">
      <c r="A317" s="182">
        <v>312</v>
      </c>
      <c r="B317" s="184" t="str">
        <f>IFERROR(VLOOKUP(C317,INPUT!$A$2:$E$99998,3,FALSE),"")</f>
        <v>Ống dẫn khí PE (Polyethylene) JISAN, 6x8mm x 100M</v>
      </c>
      <c r="C317" s="185" t="s">
        <v>1284</v>
      </c>
      <c r="D317" s="186" t="str">
        <f>IFERROR(VLOOKUP(C317,INPUT!$A$2:$D$99998,4,FALSE),"")</f>
        <v>mm</v>
      </c>
      <c r="E317" s="185">
        <f>IFERROR(VLOOKUP(C317,INPUT!$A$2:$E$99998,5,FALSE),0)</f>
        <v>5000</v>
      </c>
      <c r="F317" s="187" t="str">
        <f>IFERROR(VLOOKUP(C317,INPUT!$H$2:$N2410,7,FALSE),"")</f>
        <v/>
      </c>
      <c r="G317" s="188"/>
      <c r="H317" s="189"/>
      <c r="I317" s="189"/>
      <c r="J317" s="189"/>
      <c r="K317" s="189"/>
    </row>
    <row r="318" spans="1:11" ht="39" customHeight="1">
      <c r="A318" s="182">
        <v>313</v>
      </c>
      <c r="B318" s="184" t="str">
        <f>IFERROR(VLOOKUP(C318,INPUT!$A$2:$E$99998,3,FALSE),"")</f>
        <v>Ống dẫn khí PE (Polyethylene) JISAN, 4x6mm x 100M</v>
      </c>
      <c r="C318" s="185" t="s">
        <v>1286</v>
      </c>
      <c r="D318" s="186" t="str">
        <f>IFERROR(VLOOKUP(C318,INPUT!$A$2:$D$99998,4,FALSE),"")</f>
        <v>mm</v>
      </c>
      <c r="E318" s="185">
        <f>IFERROR(VLOOKUP(C318,INPUT!$A$2:$E$99998,5,FALSE),0)</f>
        <v>5000</v>
      </c>
      <c r="F318" s="187" t="str">
        <f>IFERROR(VLOOKUP(C318,INPUT!$H$2:$N2410,7,FALSE),"")</f>
        <v/>
      </c>
      <c r="G318" s="188"/>
      <c r="H318" s="189"/>
      <c r="I318" s="189"/>
      <c r="J318" s="189"/>
      <c r="K318" s="189"/>
    </row>
    <row r="319" spans="1:11" ht="39" customHeight="1">
      <c r="A319" s="182">
        <v>314</v>
      </c>
      <c r="B319" s="184" t="str">
        <f>IFERROR(VLOOKUP(C319,INPUT!$A$2:$E$99998,3,FALSE),"")</f>
        <v>Tiết lưu ESL 8M5 (Ống 8 ren ngoài M5)</v>
      </c>
      <c r="C319" s="185" t="s">
        <v>1288</v>
      </c>
      <c r="D319" s="186" t="str">
        <f>IFERROR(VLOOKUP(C319,INPUT!$A$2:$D$99998,4,FALSE),"")</f>
        <v>Cái</v>
      </c>
      <c r="E319" s="185">
        <f>IFERROR(VLOOKUP(C319,INPUT!$A$2:$E$99998,5,FALSE),0)</f>
        <v>0</v>
      </c>
      <c r="F319" s="187" t="str">
        <f>IFERROR(VLOOKUP(C319,INPUT!$H$2:$N2410,7,FALSE),"")</f>
        <v/>
      </c>
      <c r="G319" s="188"/>
      <c r="H319" s="189"/>
      <c r="I319" s="189"/>
      <c r="J319" s="189"/>
      <c r="K319" s="189"/>
    </row>
    <row r="320" spans="1:11" ht="39" customHeight="1">
      <c r="A320" s="182">
        <v>315</v>
      </c>
      <c r="B320" s="184" t="str">
        <f>IFERROR(VLOOKUP(C320,INPUT!$A$2:$E$99998,3,FALSE),"")</f>
        <v>Nối góc - PL 801 (Ống 8 ren ngoài 9.6)</v>
      </c>
      <c r="C320" s="185" t="s">
        <v>1290</v>
      </c>
      <c r="D320" s="186" t="str">
        <f>IFERROR(VLOOKUP(C320,INPUT!$A$2:$D$99998,4,FALSE),"")</f>
        <v>Cái</v>
      </c>
      <c r="E320" s="185">
        <f>IFERROR(VLOOKUP(C320,INPUT!$A$2:$E$99998,5,FALSE),0)</f>
        <v>0</v>
      </c>
      <c r="F320" s="187" t="str">
        <f>IFERROR(VLOOKUP(C320,INPUT!$H$2:$N2410,7,FALSE),"")</f>
        <v/>
      </c>
      <c r="G320" s="188"/>
      <c r="H320" s="189"/>
      <c r="I320" s="189"/>
      <c r="J320" s="189"/>
      <c r="K320" s="189"/>
    </row>
    <row r="321" spans="1:11" ht="39" customHeight="1">
      <c r="A321" s="182">
        <v>316</v>
      </c>
      <c r="B321" s="184" t="str">
        <f>IFERROR(VLOOKUP(C321,INPUT!$A$2:$E$99998,3,FALSE),"")</f>
        <v>Nối thẳng - PC 801 (Ống 8 ren ngoài 9.6)</v>
      </c>
      <c r="C321" s="185" t="s">
        <v>1292</v>
      </c>
      <c r="D321" s="186" t="str">
        <f>IFERROR(VLOOKUP(C321,INPUT!$A$2:$D$99998,4,FALSE),"")</f>
        <v>Cái</v>
      </c>
      <c r="E321" s="185">
        <f>IFERROR(VLOOKUP(C321,INPUT!$A$2:$E$99998,5,FALSE),0)</f>
        <v>0</v>
      </c>
      <c r="F321" s="187" t="str">
        <f>IFERROR(VLOOKUP(C321,INPUT!$H$2:$N2410,7,FALSE),"")</f>
        <v/>
      </c>
      <c r="G321" s="188"/>
      <c r="H321" s="189"/>
      <c r="I321" s="189"/>
      <c r="J321" s="189"/>
      <c r="K321" s="189"/>
    </row>
    <row r="322" spans="1:11" ht="39" customHeight="1">
      <c r="A322" s="182">
        <v>317</v>
      </c>
      <c r="B322" s="184" t="str">
        <f>IFERROR(VLOOKUP(C322,INPUT!$A$2:$E$99998,3,FALSE),"")</f>
        <v>Nối thẳng - PC 802 (Ống 8 ren ngoài 13)</v>
      </c>
      <c r="C322" s="185" t="s">
        <v>1294</v>
      </c>
      <c r="D322" s="186" t="str">
        <f>IFERROR(VLOOKUP(C322,INPUT!$A$2:$D$99998,4,FALSE),"")</f>
        <v>Cái</v>
      </c>
      <c r="E322" s="185">
        <f>IFERROR(VLOOKUP(C322,INPUT!$A$2:$E$99998,5,FALSE),0)</f>
        <v>0</v>
      </c>
      <c r="F322" s="187" t="str">
        <f>IFERROR(VLOOKUP(C322,INPUT!$H$2:$N2410,7,FALSE),"")</f>
        <v/>
      </c>
      <c r="G322" s="188"/>
      <c r="H322" s="189"/>
      <c r="I322" s="189"/>
      <c r="J322" s="189"/>
      <c r="K322" s="189"/>
    </row>
    <row r="323" spans="1:11" ht="39" customHeight="1">
      <c r="A323" s="182">
        <v>318</v>
      </c>
      <c r="B323" s="184" t="str">
        <f>IFERROR(VLOOKUP(C323,INPUT!$A$2:$E$99998,3,FALSE),"")</f>
        <v>Nối thẳng - PC 803 (Ống 8 ren ngoài 17)</v>
      </c>
      <c r="C323" s="185" t="s">
        <v>1296</v>
      </c>
      <c r="D323" s="186" t="str">
        <f>IFERROR(VLOOKUP(C323,INPUT!$A$2:$D$99998,4,FALSE),"")</f>
        <v>Cái</v>
      </c>
      <c r="E323" s="185">
        <f>IFERROR(VLOOKUP(C323,INPUT!$A$2:$E$99998,5,FALSE),0)</f>
        <v>0</v>
      </c>
      <c r="F323" s="187" t="str">
        <f>IFERROR(VLOOKUP(C323,INPUT!$H$2:$N2410,7,FALSE),"")</f>
        <v/>
      </c>
      <c r="G323" s="188"/>
      <c r="H323" s="189"/>
      <c r="I323" s="189"/>
      <c r="J323" s="189"/>
      <c r="K323" s="189"/>
    </row>
    <row r="324" spans="1:11" ht="39" customHeight="1">
      <c r="A324" s="182">
        <v>319</v>
      </c>
      <c r="B324" s="184" t="str">
        <f>IFERROR(VLOOKUP(C324,INPUT!$A$2:$E$99998,3,FALSE),"")</f>
        <v>Nối thẳng - PC 6M5 (Ống 6 ren ngoài M5)</v>
      </c>
      <c r="C324" s="185" t="s">
        <v>1298</v>
      </c>
      <c r="D324" s="186" t="str">
        <f>IFERROR(VLOOKUP(C324,INPUT!$A$2:$D$99998,4,FALSE),"")</f>
        <v>Cái</v>
      </c>
      <c r="E324" s="185">
        <f>IFERROR(VLOOKUP(C324,INPUT!$A$2:$E$99998,5,FALSE),0)</f>
        <v>0</v>
      </c>
      <c r="F324" s="187" t="str">
        <f>IFERROR(VLOOKUP(C324,INPUT!$H$2:$N2410,7,FALSE),"")</f>
        <v/>
      </c>
      <c r="G324" s="188"/>
      <c r="H324" s="189"/>
      <c r="I324" s="189"/>
      <c r="J324" s="189"/>
      <c r="K324" s="189"/>
    </row>
    <row r="325" spans="1:11" ht="39" customHeight="1">
      <c r="A325" s="182">
        <v>320</v>
      </c>
      <c r="B325" s="184" t="str">
        <f>IFERROR(VLOOKUP(C325,INPUT!$A$2:$E$99998,3,FALSE),"")</f>
        <v>Van hơi 4V210 24V</v>
      </c>
      <c r="C325" s="185" t="s">
        <v>1300</v>
      </c>
      <c r="D325" s="186" t="str">
        <f>IFERROR(VLOOKUP(C325,INPUT!$A$2:$D$99998,4,FALSE),"")</f>
        <v>Cái</v>
      </c>
      <c r="E325" s="185">
        <f>IFERROR(VLOOKUP(C325,INPUT!$A$2:$E$99998,5,FALSE),0)</f>
        <v>0</v>
      </c>
      <c r="F325" s="187" t="str">
        <f>IFERROR(VLOOKUP(C325,INPUT!$H$2:$N2410,7,FALSE),"")</f>
        <v/>
      </c>
      <c r="G325" s="188"/>
      <c r="H325" s="189"/>
      <c r="I325" s="189"/>
      <c r="J325" s="189"/>
      <c r="K325" s="189"/>
    </row>
    <row r="326" spans="1:11" ht="39" customHeight="1">
      <c r="A326" s="182">
        <v>321</v>
      </c>
      <c r="B326" s="184" t="str">
        <f>IFERROR(VLOOKUP(C326,INPUT!$A$2:$E$99998,3,FALSE),"")</f>
        <v>Khung, số hiệu bản vẽ: SRC100-03 (dùng cho Rulo cuốn cáp SCR100A5501)</v>
      </c>
      <c r="C326" s="185" t="s">
        <v>1302</v>
      </c>
      <c r="D326" s="186" t="str">
        <f>IFERROR(VLOOKUP(C326,INPUT!$A$2:$D$99998,4,FALSE),"")</f>
        <v>Cái</v>
      </c>
      <c r="E326" s="185">
        <f>IFERROR(VLOOKUP(C326,INPUT!$A$2:$E$99998,5,FALSE),0)</f>
        <v>0</v>
      </c>
      <c r="F326" s="187" t="str">
        <f>IFERROR(VLOOKUP(C326,INPUT!$H$2:$N2410,7,FALSE),"")</f>
        <v/>
      </c>
      <c r="G326" s="188"/>
      <c r="H326" s="189"/>
      <c r="I326" s="189"/>
      <c r="J326" s="189"/>
      <c r="K326" s="189"/>
    </row>
    <row r="327" spans="1:11" ht="39" customHeight="1">
      <c r="A327" s="182">
        <v>322</v>
      </c>
      <c r="B327" s="184" t="str">
        <f>IFERROR(VLOOKUP(C327,INPUT!$A$2:$E$99998,3,FALSE),"")</f>
        <v>Trống cuốn, số hiệu bản vẽ: SRC100-04 (dùng cho Rulo cuốn cáp SCR100A5501)</v>
      </c>
      <c r="C327" s="185" t="s">
        <v>1304</v>
      </c>
      <c r="D327" s="186" t="str">
        <f>IFERROR(VLOOKUP(C327,INPUT!$A$2:$D$99998,4,FALSE),"")</f>
        <v>Cái</v>
      </c>
      <c r="E327" s="185">
        <f>IFERROR(VLOOKUP(C327,INPUT!$A$2:$E$99998,5,FALSE),0)</f>
        <v>0</v>
      </c>
      <c r="F327" s="187" t="str">
        <f>IFERROR(VLOOKUP(C327,INPUT!$H$2:$N2410,7,FALSE),"")</f>
        <v/>
      </c>
      <c r="G327" s="188"/>
      <c r="H327" s="189"/>
      <c r="I327" s="189"/>
      <c r="J327" s="189"/>
      <c r="K327" s="189"/>
    </row>
    <row r="328" spans="1:11" ht="39" customHeight="1">
      <c r="A328" s="182">
        <v>323</v>
      </c>
      <c r="B328" s="184" t="str">
        <f>IFERROR(VLOOKUP(C328,INPUT!$A$2:$E$99998,3,FALSE),"")</f>
        <v>Nắp trống, số hiệu bản vẽ: SRC100-05 (dùng cho Rulo cuốn cáp SCR100A5501)</v>
      </c>
      <c r="C328" s="185" t="s">
        <v>1306</v>
      </c>
      <c r="D328" s="186" t="str">
        <f>IFERROR(VLOOKUP(C328,INPUT!$A$2:$D$99998,4,FALSE),"")</f>
        <v>Cái</v>
      </c>
      <c r="E328" s="185">
        <f>IFERROR(VLOOKUP(C328,INPUT!$A$2:$E$99998,5,FALSE),0)</f>
        <v>0</v>
      </c>
      <c r="F328" s="187" t="str">
        <f>IFERROR(VLOOKUP(C328,INPUT!$H$2:$N2410,7,FALSE),"")</f>
        <v/>
      </c>
      <c r="G328" s="188"/>
      <c r="H328" s="189"/>
      <c r="I328" s="189"/>
      <c r="J328" s="189"/>
      <c r="K328" s="189"/>
    </row>
    <row r="329" spans="1:11" ht="39" customHeight="1">
      <c r="A329" s="182">
        <v>324</v>
      </c>
      <c r="B329" s="184" t="str">
        <f>IFERROR(VLOOKUP(C329,INPUT!$A$2:$E$99998,3,FALSE),"")</f>
        <v>Vỏ hộp P1, số hiệu bản vẽ: SRC100-06 (dùng cho Rulo cuốn cáp SCR100A5501)</v>
      </c>
      <c r="C329" s="185" t="s">
        <v>1308</v>
      </c>
      <c r="D329" s="186" t="str">
        <f>IFERROR(VLOOKUP(C329,INPUT!$A$2:$D$99998,4,FALSE),"")</f>
        <v>Cái</v>
      </c>
      <c r="E329" s="185">
        <f>IFERROR(VLOOKUP(C329,INPUT!$A$2:$E$99998,5,FALSE),0)</f>
        <v>0</v>
      </c>
      <c r="F329" s="187" t="str">
        <f>IFERROR(VLOOKUP(C329,INPUT!$H$2:$N2410,7,FALSE),"")</f>
        <v/>
      </c>
      <c r="G329" s="188"/>
      <c r="H329" s="189"/>
      <c r="I329" s="189"/>
      <c r="J329" s="189"/>
      <c r="K329" s="189"/>
    </row>
    <row r="330" spans="1:11" ht="39" customHeight="1">
      <c r="A330" s="182">
        <v>325</v>
      </c>
      <c r="B330" s="184" t="str">
        <f>IFERROR(VLOOKUP(C330,INPUT!$A$2:$E$99998,3,FALSE),"")</f>
        <v>Vỏ hộp P2, số hiệu bản vẽ: SRC100-07 (dùng cho Rulo cuốn cáp SCR100A5501)</v>
      </c>
      <c r="C330" s="185" t="s">
        <v>1310</v>
      </c>
      <c r="D330" s="186" t="str">
        <f>IFERROR(VLOOKUP(C330,INPUT!$A$2:$D$99998,4,FALSE),"")</f>
        <v>Cái</v>
      </c>
      <c r="E330" s="185">
        <f>IFERROR(VLOOKUP(C330,INPUT!$A$2:$E$99998,5,FALSE),0)</f>
        <v>0</v>
      </c>
      <c r="F330" s="187" t="str">
        <f>IFERROR(VLOOKUP(C330,INPUT!$H$2:$N2410,7,FALSE),"")</f>
        <v/>
      </c>
      <c r="G330" s="188"/>
      <c r="H330" s="189"/>
      <c r="I330" s="189"/>
      <c r="J330" s="189"/>
      <c r="K330" s="189"/>
    </row>
    <row r="331" spans="1:11" ht="39" customHeight="1">
      <c r="A331" s="182">
        <v>326</v>
      </c>
      <c r="B331" s="184" t="str">
        <f>IFERROR(VLOOKUP(C331,INPUT!$A$2:$E$99998,3,FALSE),"")</f>
        <v>Trục, số hiệu bản vẽ: SCR100-08 (dùng cho Rulo cuốn cáp SCR100A501)</v>
      </c>
      <c r="C331" s="185" t="s">
        <v>1312</v>
      </c>
      <c r="D331" s="186" t="str">
        <f>IFERROR(VLOOKUP(C331,INPUT!$A$2:$D$99998,4,FALSE),"")</f>
        <v>Cái</v>
      </c>
      <c r="E331" s="185">
        <f>IFERROR(VLOOKUP(C331,INPUT!$A$2:$E$99998,5,FALSE),0)</f>
        <v>0</v>
      </c>
      <c r="F331" s="187" t="str">
        <f>IFERROR(VLOOKUP(C331,INPUT!$H$2:$N2410,7,FALSE),"")</f>
        <v/>
      </c>
      <c r="G331" s="188"/>
      <c r="H331" s="189"/>
      <c r="I331" s="189"/>
      <c r="J331" s="189"/>
      <c r="K331" s="189"/>
    </row>
    <row r="332" spans="1:11" ht="39" customHeight="1">
      <c r="A332" s="182">
        <v>327</v>
      </c>
      <c r="B332" s="184" t="str">
        <f>IFERROR(VLOOKUP(C332,INPUT!$A$2:$E$99998,3,FALSE),"")</f>
        <v>Pat đỡ xylanh 3 - GRU-10</v>
      </c>
      <c r="C332" s="185" t="s">
        <v>1314</v>
      </c>
      <c r="D332" s="186" t="str">
        <f>IFERROR(VLOOKUP(C332,INPUT!$A$2:$D$99998,4,FALSE),"")</f>
        <v>Cái</v>
      </c>
      <c r="E332" s="185">
        <f>IFERROR(VLOOKUP(C332,INPUT!$A$2:$E$99998,5,FALSE),0)</f>
        <v>0</v>
      </c>
      <c r="F332" s="187" t="str">
        <f>IFERROR(VLOOKUP(C332,INPUT!$H$2:$N2410,7,FALSE),"")</f>
        <v/>
      </c>
      <c r="G332" s="188"/>
      <c r="H332" s="189"/>
      <c r="I332" s="189"/>
      <c r="J332" s="189"/>
      <c r="K332" s="189"/>
    </row>
    <row r="333" spans="1:11" ht="39" customHeight="1">
      <c r="A333" s="182">
        <v>328</v>
      </c>
      <c r="B333" s="184" t="str">
        <f>IFERROR(VLOOKUP(C333,INPUT!$A$2:$E$99998,3,FALSE),"")</f>
        <v>Đinh rút 4mm</v>
      </c>
      <c r="C333" s="185" t="s">
        <v>1316</v>
      </c>
      <c r="D333" s="186" t="str">
        <f>IFERROR(VLOOKUP(C333,INPUT!$A$2:$D$99998,4,FALSE),"")</f>
        <v>Cái</v>
      </c>
      <c r="E333" s="185">
        <f>IFERROR(VLOOKUP(C333,INPUT!$A$2:$E$99998,5,FALSE),0)</f>
        <v>47</v>
      </c>
      <c r="F333" s="187" t="str">
        <f>IFERROR(VLOOKUP(C333,INPUT!$H$2:$N2410,7,FALSE),"")</f>
        <v/>
      </c>
      <c r="G333" s="188"/>
      <c r="H333" s="189"/>
      <c r="I333" s="189"/>
      <c r="J333" s="189"/>
      <c r="K333" s="189"/>
    </row>
    <row r="334" spans="1:11" ht="39" customHeight="1">
      <c r="A334" s="182">
        <v>329</v>
      </c>
      <c r="B334" s="184" t="str">
        <f>IFERROR(VLOOKUP(C334,INPUT!$A$2:$E$99998,3,FALSE),"")</f>
        <v>Bulong inox 304 lục giác chìm đầu trụ M8x12</v>
      </c>
      <c r="C334" s="185" t="s">
        <v>868</v>
      </c>
      <c r="D334" s="186" t="str">
        <f>IFERROR(VLOOKUP(C334,INPUT!$A$2:$D$99998,4,FALSE),"")</f>
        <v>Cái</v>
      </c>
      <c r="E334" s="185">
        <f>IFERROR(VLOOKUP(C334,INPUT!$A$2:$E$99998,5,FALSE),0)</f>
        <v>40</v>
      </c>
      <c r="F334" s="187" t="str">
        <f ca="1">IFERROR(VLOOKUP(C334,INPUT!$H$2:$N2410,7,FALSE),"")</f>
        <v/>
      </c>
      <c r="G334" s="188"/>
      <c r="H334" s="189"/>
      <c r="I334" s="189"/>
      <c r="J334" s="189"/>
      <c r="K334" s="189"/>
    </row>
    <row r="335" spans="1:11" ht="39" customHeight="1">
      <c r="A335" s="182">
        <v>330</v>
      </c>
      <c r="B335" s="184" t="str">
        <f>IFERROR(VLOOKUP(C335,INPUT!$A$2:$E$99998,3,FALSE),"")</f>
        <v>Ống Nối Ty 304 12</v>
      </c>
      <c r="C335" s="185" t="s">
        <v>1317</v>
      </c>
      <c r="D335" s="186" t="str">
        <f>IFERROR(VLOOKUP(C335,INPUT!$A$2:$D$99998,4,FALSE),"")</f>
        <v>Con</v>
      </c>
      <c r="E335" s="185">
        <f>IFERROR(VLOOKUP(C335,INPUT!$A$2:$E$99998,5,FALSE),0)</f>
        <v>0</v>
      </c>
      <c r="F335" s="187" t="str">
        <f>IFERROR(VLOOKUP(C335,INPUT!$H$2:$N2410,7,FALSE),"")</f>
        <v/>
      </c>
      <c r="G335" s="188"/>
      <c r="H335" s="189"/>
      <c r="I335" s="189"/>
      <c r="J335" s="189"/>
      <c r="K335" s="189"/>
    </row>
    <row r="336" spans="1:11" ht="39" customHeight="1">
      <c r="A336" s="182">
        <v>331</v>
      </c>
      <c r="B336" s="184" t="str">
        <f>IFERROR(VLOOKUP(C336,INPUT!$A$2:$E$99998,3,FALSE),"")</f>
        <v>Cùm U inox 304 M12x76</v>
      </c>
      <c r="C336" s="185" t="s">
        <v>1319</v>
      </c>
      <c r="D336" s="186" t="str">
        <f>IFERROR(VLOOKUP(C336,INPUT!$A$2:$D$99998,4,FALSE),"")</f>
        <v>Bộ</v>
      </c>
      <c r="E336" s="185">
        <f>IFERROR(VLOOKUP(C336,INPUT!$A$2:$E$99998,5,FALSE),0)</f>
        <v>0</v>
      </c>
      <c r="F336" s="187" t="str">
        <f>IFERROR(VLOOKUP(C336,INPUT!$H$2:$N2410,7,FALSE),"")</f>
        <v/>
      </c>
      <c r="G336" s="188"/>
      <c r="H336" s="189"/>
      <c r="I336" s="189"/>
      <c r="J336" s="189"/>
      <c r="K336" s="189"/>
    </row>
    <row r="337" spans="1:11" ht="39" customHeight="1">
      <c r="A337" s="182">
        <v>332</v>
      </c>
      <c r="B337" s="184" t="str">
        <f>IFERROR(VLOOKUP(C337,INPUT!$A$2:$E$99998,3,FALSE),"")</f>
        <v>Ốc mỡ M6</v>
      </c>
      <c r="C337" s="185" t="s">
        <v>655</v>
      </c>
      <c r="D337" s="186" t="str">
        <f>IFERROR(VLOOKUP(C337,INPUT!$A$2:$D$99998,4,FALSE),"")</f>
        <v>Cái</v>
      </c>
      <c r="E337" s="185">
        <f>IFERROR(VLOOKUP(C337,INPUT!$A$2:$E$99998,5,FALSE),0)</f>
        <v>244</v>
      </c>
      <c r="F337" s="187" t="str">
        <f ca="1">IFERROR(VLOOKUP(C337,INPUT!$H$2:$N2410,7,FALSE),"")</f>
        <v/>
      </c>
      <c r="G337" s="188"/>
      <c r="H337" s="189"/>
      <c r="I337" s="189"/>
      <c r="J337" s="189"/>
      <c r="K337" s="189"/>
    </row>
    <row r="338" spans="1:11" ht="39" customHeight="1">
      <c r="A338" s="182">
        <v>333</v>
      </c>
      <c r="B338" s="184" t="str">
        <f>IFERROR(VLOOKUP(C338,INPUT!$A$2:$E$99998,3,FALSE),"")</f>
        <v>Ống inox 304 21x3mm</v>
      </c>
      <c r="C338" s="185" t="s">
        <v>429</v>
      </c>
      <c r="D338" s="186" t="str">
        <f>IFERROR(VLOOKUP(C338,INPUT!$A$2:$D$99998,4,FALSE),"")</f>
        <v>mm</v>
      </c>
      <c r="E338" s="185">
        <f>IFERROR(VLOOKUP(C338,INPUT!$A$2:$E$99998,5,FALSE),0)</f>
        <v>5000</v>
      </c>
      <c r="F338" s="187" t="str">
        <f>IFERROR(VLOOKUP(C338,INPUT!$H$2:$N2410,7,FALSE),"")</f>
        <v/>
      </c>
      <c r="G338" s="188"/>
      <c r="H338" s="189"/>
      <c r="I338" s="189"/>
      <c r="J338" s="189"/>
      <c r="K338" s="189"/>
    </row>
    <row r="339" spans="1:11" ht="39" customHeight="1">
      <c r="A339" s="182">
        <v>334</v>
      </c>
      <c r="B339" s="184" t="str">
        <f>IFERROR(VLOOKUP(C339,INPUT!$A$2:$E$99998,3,FALSE),"")</f>
        <v>Ống inox 304 73x5mm</v>
      </c>
      <c r="C339" s="185" t="s">
        <v>1321</v>
      </c>
      <c r="D339" s="186" t="str">
        <f>IFERROR(VLOOKUP(C339,INPUT!$A$2:$D$99998,4,FALSE),"")</f>
        <v>mm</v>
      </c>
      <c r="E339" s="185">
        <f>IFERROR(VLOOKUP(C339,INPUT!$A$2:$E$99998,5,FALSE),0)</f>
        <v>3400</v>
      </c>
      <c r="F339" s="187" t="str">
        <f>IFERROR(VLOOKUP(C339,INPUT!$H$2:$N2410,7,FALSE),"")</f>
        <v/>
      </c>
      <c r="G339" s="188"/>
      <c r="H339" s="189"/>
      <c r="I339" s="189"/>
      <c r="J339" s="189"/>
      <c r="K339" s="189"/>
    </row>
    <row r="340" spans="1:11" ht="39" customHeight="1">
      <c r="A340" s="182">
        <v>335</v>
      </c>
      <c r="B340" s="184" t="str">
        <f>IFERROR(VLOOKUP(C340,INPUT!$A$2:$E$99998,3,FALSE),"")</f>
        <v>Lò xo nén Inox 304, phi 45mm, dài 45mm, đường kính 2mm</v>
      </c>
      <c r="C340" s="185" t="s">
        <v>1323</v>
      </c>
      <c r="D340" s="186" t="str">
        <f>IFERROR(VLOOKUP(C340,INPUT!$A$2:$D$99998,4,FALSE),"")</f>
        <v>Cái</v>
      </c>
      <c r="E340" s="185">
        <f>IFERROR(VLOOKUP(C340,INPUT!$A$2:$E$99998,5,FALSE),0)</f>
        <v>11</v>
      </c>
      <c r="F340" s="187" t="str">
        <f>IFERROR(VLOOKUP(C340,INPUT!$H$2:$N2410,7,FALSE),"")</f>
        <v/>
      </c>
      <c r="G340" s="188"/>
      <c r="H340" s="189"/>
      <c r="I340" s="189"/>
      <c r="J340" s="189"/>
      <c r="K340" s="189"/>
    </row>
    <row r="341" spans="1:11" ht="39" customHeight="1">
      <c r="A341" s="182">
        <v>336</v>
      </c>
      <c r="B341" s="184" t="str">
        <f>IFERROR(VLOOKUP(C341,INPUT!$A$2:$E$99998,3,FALSE),"")</f>
        <v>Ống inox 304 hàn 76x5mm</v>
      </c>
      <c r="C341" s="185" t="s">
        <v>1325</v>
      </c>
      <c r="D341" s="186" t="str">
        <f>IFERROR(VLOOKUP(C341,INPUT!$A$2:$D$99998,4,FALSE),"")</f>
        <v>mm</v>
      </c>
      <c r="E341" s="185">
        <f>IFERROR(VLOOKUP(C341,INPUT!$A$2:$E$99998,5,FALSE),0)</f>
        <v>0</v>
      </c>
      <c r="F341" s="187" t="str">
        <f>IFERROR(VLOOKUP(C341,INPUT!$H$2:$N2410,7,FALSE),"")</f>
        <v/>
      </c>
      <c r="G341" s="188"/>
      <c r="H341" s="189"/>
      <c r="I341" s="189"/>
      <c r="J341" s="189"/>
      <c r="K341" s="189"/>
    </row>
    <row r="342" spans="1:11" ht="39" customHeight="1">
      <c r="A342" s="182">
        <v>337</v>
      </c>
      <c r="B342" s="184" t="str">
        <f>IFERROR(VLOOKUP(C342,INPUT!$A$2:$E$99998,3,FALSE),"")</f>
        <v>Mỡ bò vàng bôi trơn RIZOL GP Grease NLGI 2 (18KG/thùng)</v>
      </c>
      <c r="C342" s="185" t="s">
        <v>1327</v>
      </c>
      <c r="D342" s="186" t="str">
        <f>IFERROR(VLOOKUP(C342,INPUT!$A$2:$D$99998,4,FALSE),"")</f>
        <v>kg</v>
      </c>
      <c r="E342" s="185">
        <f>IFERROR(VLOOKUP(C342,INPUT!$A$2:$E$99998,5,FALSE),0)</f>
        <v>17</v>
      </c>
      <c r="F342" s="187" t="str">
        <f>IFERROR(VLOOKUP(C342,INPUT!$H$2:$N2410,7,FALSE),"")</f>
        <v/>
      </c>
      <c r="G342" s="188"/>
      <c r="H342" s="189"/>
      <c r="I342" s="189"/>
      <c r="J342" s="189"/>
      <c r="K342" s="189"/>
    </row>
    <row r="343" spans="1:11" ht="39" customHeight="1">
      <c r="A343" s="182">
        <v>338</v>
      </c>
      <c r="B343" s="184" t="str">
        <f>IFERROR(VLOOKUP(C343,INPUT!$A$2:$E$99998,3,FALSE),"")</f>
        <v>Mỡ bò trắng bôi trơn Molygraph HVG 28 (1KG/thùng)</v>
      </c>
      <c r="C343" s="185" t="s">
        <v>1329</v>
      </c>
      <c r="D343" s="186" t="str">
        <f>IFERROR(VLOOKUP(C343,INPUT!$A$2:$D$99998,4,FALSE),"")</f>
        <v>kg</v>
      </c>
      <c r="E343" s="185">
        <f>IFERROR(VLOOKUP(C343,INPUT!$A$2:$E$99998,5,FALSE),0)</f>
        <v>0.9</v>
      </c>
      <c r="F343" s="187" t="str">
        <f>IFERROR(VLOOKUP(C343,INPUT!$H$2:$N2410,7,FALSE),"")</f>
        <v/>
      </c>
      <c r="G343" s="188"/>
      <c r="H343" s="189"/>
      <c r="I343" s="189"/>
      <c r="J343" s="189"/>
      <c r="K343" s="189"/>
    </row>
    <row r="344" spans="1:11" ht="39" customHeight="1">
      <c r="A344" s="182">
        <v>339</v>
      </c>
      <c r="B344" s="184" t="str">
        <f>IFERROR(VLOOKUP(C344,INPUT!$A$2:$E$99998,3,FALSE),"")</f>
        <v>Motor (động cơ) khí nén, Model: HX6AM-H. Vật liệu: Hợp kim nhôm. Hiệu: Hongxin. Mới 100%</v>
      </c>
      <c r="C344" s="185" t="s">
        <v>1331</v>
      </c>
      <c r="D344" s="186" t="str">
        <f>IFERROR(VLOOKUP(C344,INPUT!$A$2:$D$99998,4,FALSE),"")</f>
        <v>Bộ (Set)</v>
      </c>
      <c r="E344" s="185">
        <f>IFERROR(VLOOKUP(C344,INPUT!$A$2:$E$99998,5,FALSE),0)</f>
        <v>0</v>
      </c>
      <c r="F344" s="187" t="str">
        <f>IFERROR(VLOOKUP(C344,INPUT!$H$2:$N2410,7,FALSE),"")</f>
        <v/>
      </c>
      <c r="G344" s="188"/>
      <c r="H344" s="189"/>
      <c r="I344" s="189"/>
      <c r="J344" s="189"/>
      <c r="K344" s="189"/>
    </row>
    <row r="345" spans="1:11" ht="39" customHeight="1">
      <c r="A345" s="182">
        <v>340</v>
      </c>
      <c r="B345" s="184" t="str">
        <f>IFERROR(VLOOKUP(C345,INPUT!$A$2:$E$99998,3,FALSE),"")</f>
        <v>Motor (động cơ) khí nén, Model: HX6AM-V</v>
      </c>
      <c r="C345" s="185" t="s">
        <v>1334</v>
      </c>
      <c r="D345" s="186" t="str">
        <f>IFERROR(VLOOKUP(C345,INPUT!$A$2:$D$99998,4,FALSE),"")</f>
        <v>Cái</v>
      </c>
      <c r="E345" s="185">
        <f>IFERROR(VLOOKUP(C345,INPUT!$A$2:$E$99998,5,FALSE),0)</f>
        <v>1</v>
      </c>
      <c r="F345" s="187" t="str">
        <f>IFERROR(VLOOKUP(C345,INPUT!$H$2:$N2410,7,FALSE),"")</f>
        <v/>
      </c>
      <c r="G345" s="188"/>
      <c r="H345" s="189"/>
      <c r="I345" s="189"/>
      <c r="J345" s="189"/>
      <c r="K345" s="189"/>
    </row>
    <row r="346" spans="1:11" ht="39" customHeight="1">
      <c r="A346" s="182">
        <v>341</v>
      </c>
      <c r="B346" s="184" t="str">
        <f>IFERROR(VLOOKUP(C346,INPUT!$A$2:$E$99998,3,FALSE),"")</f>
        <v>Đĩa răng 120T-C40 (Số hiệu bản vẽ: M15A60-13)</v>
      </c>
      <c r="C346" s="185" t="s">
        <v>1336</v>
      </c>
      <c r="D346" s="186" t="str">
        <f>IFERROR(VLOOKUP(C346,INPUT!$A$2:$D$99998,4,FALSE),"")</f>
        <v>Cái</v>
      </c>
      <c r="E346" s="185">
        <f>IFERROR(VLOOKUP(C346,INPUT!$A$2:$E$99998,5,FALSE),0)</f>
        <v>0</v>
      </c>
      <c r="F346" s="187" t="str">
        <f>IFERROR(VLOOKUP(C346,INPUT!$H$2:$N2410,7,FALSE),"")</f>
        <v/>
      </c>
      <c r="G346" s="188"/>
      <c r="H346" s="189"/>
      <c r="I346" s="189"/>
      <c r="J346" s="189"/>
      <c r="K346" s="189"/>
    </row>
    <row r="347" spans="1:11" ht="39" customHeight="1">
      <c r="A347" s="182">
        <v>342</v>
      </c>
      <c r="B347" s="184" t="str">
        <f>IFERROR(VLOOKUP(C347,INPUT!$A$2:$E$99998,3,FALSE),"")</f>
        <v>Đĩa răng 160T-C40 bằng thép ɸ654,343x400x7,2mm</v>
      </c>
      <c r="C347" s="185" t="s">
        <v>334</v>
      </c>
      <c r="D347" s="186" t="str">
        <f>IFERROR(VLOOKUP(C347,INPUT!$A$2:$D$99998,4,FALSE),"")</f>
        <v>Cái</v>
      </c>
      <c r="E347" s="185">
        <f>IFERROR(VLOOKUP(C347,INPUT!$A$2:$E$99998,5,FALSE),0)</f>
        <v>10</v>
      </c>
      <c r="F347" s="187" t="str">
        <f>IFERROR(VLOOKUP(C347,INPUT!$H$2:$N2410,7,FALSE),"")</f>
        <v/>
      </c>
      <c r="G347" s="188"/>
      <c r="H347" s="189"/>
      <c r="I347" s="189"/>
      <c r="J347" s="189"/>
      <c r="K347" s="189"/>
    </row>
    <row r="348" spans="1:11" ht="39" customHeight="1">
      <c r="A348" s="182">
        <v>343</v>
      </c>
      <c r="B348" s="184" t="str">
        <f>IFERROR(VLOOKUP(C348,INPUT!$A$2:$E$99998,3,FALSE),"")</f>
        <v>Nhông thép 9C35</v>
      </c>
      <c r="C348" s="185" t="s">
        <v>414</v>
      </c>
      <c r="D348" s="186" t="str">
        <f>IFERROR(VLOOKUP(C348,INPUT!$A$2:$D$99998,4,FALSE),"")</f>
        <v>Chi tiết</v>
      </c>
      <c r="E348" s="185">
        <f>IFERROR(VLOOKUP(C348,INPUT!$A$2:$E$99998,5,FALSE),0)
+IFERROR(VLOOKUP("CX1NOA0131",INPUT!$A$2:$E$99998,5,FALSE),0)</f>
        <v>10</v>
      </c>
      <c r="F348" s="187" t="str">
        <f>IFERROR(VLOOKUP(C348,INPUT!$H$2:$N2410,7,FALSE),"")</f>
        <v/>
      </c>
      <c r="G348" s="188" t="s">
        <v>1705</v>
      </c>
      <c r="H348" s="189"/>
      <c r="I348" s="189"/>
      <c r="J348" s="189"/>
      <c r="K348" s="189"/>
    </row>
    <row r="349" spans="1:11" ht="39" customHeight="1">
      <c r="A349" s="182">
        <v>344</v>
      </c>
      <c r="B349" s="184" t="str">
        <f>IFERROR(VLOOKUP(C349,INPUT!$A$2:$E$99998,3,FALSE),"")</f>
        <v>Gối Đỡ CN Dùng Ổ Bi UCP-215 LK</v>
      </c>
      <c r="C349" s="185" t="s">
        <v>1340</v>
      </c>
      <c r="D349" s="186" t="str">
        <f>IFERROR(VLOOKUP(C349,INPUT!$A$2:$D$99998,4,FALSE),"")</f>
        <v>Cái</v>
      </c>
      <c r="E349" s="185">
        <f>IFERROR(VLOOKUP(C349,INPUT!$A$2:$E$99998,5,FALSE),0)</f>
        <v>0</v>
      </c>
      <c r="F349" s="187" t="str">
        <f>IFERROR(VLOOKUP(C349,INPUT!$H$2:$N2410,7,FALSE),"")</f>
        <v/>
      </c>
      <c r="G349" s="188"/>
      <c r="H349" s="189"/>
      <c r="I349" s="189"/>
      <c r="J349" s="189"/>
      <c r="K349" s="189"/>
    </row>
    <row r="350" spans="1:11" ht="39" customHeight="1">
      <c r="A350" s="182">
        <v>345</v>
      </c>
      <c r="B350" s="184" t="str">
        <f>IFERROR(VLOOKUP(C350,INPUT!$A$2:$E$99998,3,FALSE),"")</f>
        <v>Gối Đỡ CN Dùng Ổ Bi UCF-215 LK</v>
      </c>
      <c r="C350" s="185" t="s">
        <v>1342</v>
      </c>
      <c r="D350" s="186" t="str">
        <f>IFERROR(VLOOKUP(C350,INPUT!$A$2:$D$99998,4,FALSE),"")</f>
        <v>Cái</v>
      </c>
      <c r="E350" s="185">
        <f>IFERROR(VLOOKUP(C350,INPUT!$A$2:$E$99998,5,FALSE),0)</f>
        <v>0</v>
      </c>
      <c r="F350" s="187" t="str">
        <f>IFERROR(VLOOKUP(C350,INPUT!$H$2:$N2410,7,FALSE),"")</f>
        <v/>
      </c>
      <c r="G350" s="188"/>
      <c r="H350" s="189"/>
      <c r="I350" s="189"/>
      <c r="J350" s="189"/>
      <c r="K350" s="189"/>
    </row>
    <row r="351" spans="1:11" ht="39" customHeight="1">
      <c r="A351" s="182">
        <v>346</v>
      </c>
      <c r="B351" s="184" t="str">
        <f>IFERROR(VLOOKUP(C351,INPUT!$A$2:$E$99998,3,FALSE),"")</f>
        <v>Thép hộp 60x60x4mm</v>
      </c>
      <c r="C351" s="185" t="s">
        <v>1344</v>
      </c>
      <c r="D351" s="186" t="str">
        <f>IFERROR(VLOOKUP(C351,INPUT!$A$2:$D$99998,4,FALSE),"")</f>
        <v>kg</v>
      </c>
      <c r="E351" s="185">
        <f>IFERROR(VLOOKUP(C351,INPUT!$A$2:$E$99998,5,FALSE),0)</f>
        <v>0</v>
      </c>
      <c r="F351" s="187" t="str">
        <f>IFERROR(VLOOKUP(C351,INPUT!$H$2:$N2410,7,FALSE),"")</f>
        <v/>
      </c>
      <c r="G351" s="188"/>
      <c r="H351" s="189"/>
      <c r="I351" s="189"/>
      <c r="J351" s="189"/>
      <c r="K351" s="189"/>
    </row>
    <row r="352" spans="1:11" ht="39" customHeight="1">
      <c r="A352" s="182">
        <v>347</v>
      </c>
      <c r="B352" s="184" t="str">
        <f>IFERROR(VLOOKUP(C352,INPUT!$A$2:$E$99998,3,FALSE),"")</f>
        <v>Nhôm ống 15x1.5mm</v>
      </c>
      <c r="C352" s="185" t="s">
        <v>1346</v>
      </c>
      <c r="D352" s="186" t="str">
        <f>IFERROR(VLOOKUP(C352,INPUT!$A$2:$D$99998,4,FALSE),"")</f>
        <v>mm</v>
      </c>
      <c r="E352" s="185">
        <f>IFERROR(VLOOKUP(C352,INPUT!$A$2:$E$99998,5,FALSE),0)</f>
        <v>0</v>
      </c>
      <c r="F352" s="187" t="str">
        <f>IFERROR(VLOOKUP(C352,INPUT!$H$2:$N2410,7,FALSE),"")</f>
        <v/>
      </c>
      <c r="G352" s="188"/>
      <c r="H352" s="189"/>
      <c r="I352" s="189"/>
      <c r="J352" s="189"/>
      <c r="K352" s="189"/>
    </row>
    <row r="353" spans="1:11" ht="39" customHeight="1">
      <c r="A353" s="182">
        <v>348</v>
      </c>
      <c r="B353" s="184" t="str">
        <f>IFERROR(VLOOKUP(C353,INPUT!$A$2:$E$99998,3,FALSE),"")</f>
        <v>Bộ phụ kiện nhôm ru lô cuốn ống 2,5” x 30ft (03 chi tiết) - Nhôm A1050. NSX: HHT</v>
      </c>
      <c r="C353" s="185" t="s">
        <v>1348</v>
      </c>
      <c r="D353" s="186" t="str">
        <f>IFERROR(VLOOKUP(C353,INPUT!$A$2:$D$99998,4,FALSE),"")</f>
        <v>Bộ</v>
      </c>
      <c r="E353" s="185">
        <f>IFERROR(VLOOKUP(C353,INPUT!$A$2:$E$99998,5,FALSE),0)</f>
        <v>0</v>
      </c>
      <c r="F353" s="187" t="str">
        <f>IFERROR(VLOOKUP(C353,INPUT!$H$2:$N2410,7,FALSE),"")</f>
        <v/>
      </c>
      <c r="G353" s="188"/>
      <c r="H353" s="189"/>
      <c r="I353" s="189"/>
      <c r="J353" s="189"/>
      <c r="K353" s="189"/>
    </row>
    <row r="354" spans="1:11" ht="39" customHeight="1">
      <c r="A354" s="182">
        <v>349</v>
      </c>
      <c r="B354" s="184" t="str">
        <f>IFERROR(VLOOKUP(C354,INPUT!$A$2:$E$99998,3,FALSE),"")</f>
        <v>Bộ phụ kiện nhôm ru lô cuốn ống 2,5” x 75ft (03 chi tiết) - Nhôm A1050. NSX: HHT</v>
      </c>
      <c r="C354" s="185" t="s">
        <v>1350</v>
      </c>
      <c r="D354" s="186" t="str">
        <f>IFERROR(VLOOKUP(C354,INPUT!$A$2:$D$99998,4,FALSE),"")</f>
        <v>Bộ</v>
      </c>
      <c r="E354" s="185">
        <f>IFERROR(VLOOKUP(C354,INPUT!$A$2:$E$99998,5,FALSE),0)</f>
        <v>0</v>
      </c>
      <c r="F354" s="187" t="str">
        <f>IFERROR(VLOOKUP(C354,INPUT!$H$2:$N2410,7,FALSE),"")</f>
        <v/>
      </c>
      <c r="G354" s="188"/>
      <c r="H354" s="189"/>
      <c r="I354" s="189"/>
      <c r="J354" s="189"/>
      <c r="K354" s="189"/>
    </row>
    <row r="355" spans="1:11" ht="39" customHeight="1">
      <c r="A355" s="182">
        <v>350</v>
      </c>
      <c r="B355" s="184" t="str">
        <f>IFERROR(VLOOKUP(C355,INPUT!$A$2:$E$99998,3,FALSE),"")</f>
        <v>Bộ phụ kiện nhôm ru lô cuốn ống 1,5” x 75ft (03 chi tiết) - Nhôm A1050. NSX: HHT</v>
      </c>
      <c r="C355" s="185" t="s">
        <v>1352</v>
      </c>
      <c r="D355" s="186" t="str">
        <f>IFERROR(VLOOKUP(C355,INPUT!$A$2:$D$99998,4,FALSE),"")</f>
        <v>Bộ</v>
      </c>
      <c r="E355" s="185">
        <f>IFERROR(VLOOKUP(C355,INPUT!$A$2:$E$99998,5,FALSE),0)</f>
        <v>0</v>
      </c>
      <c r="F355" s="187" t="str">
        <f>IFERROR(VLOOKUP(C355,INPUT!$H$2:$N2410,7,FALSE),"")</f>
        <v/>
      </c>
      <c r="G355" s="188"/>
      <c r="H355" s="189"/>
      <c r="I355" s="189"/>
      <c r="J355" s="189"/>
      <c r="K355" s="189"/>
    </row>
    <row r="356" spans="1:11" ht="39" customHeight="1">
      <c r="A356" s="182">
        <v>351</v>
      </c>
      <c r="B356" s="184" t="str">
        <f>IFERROR(VLOOKUP(C356,INPUT!$A$2:$E$99998,3,FALSE),"")</f>
        <v>Bộ phụ kiện nhôm ru lô cuốn ống 1,5” x 60ft (03 chi tiết) - Nhôm A1050. NSX: HHT</v>
      </c>
      <c r="C356" s="185" t="s">
        <v>1354</v>
      </c>
      <c r="D356" s="186" t="str">
        <f>IFERROR(VLOOKUP(C356,INPUT!$A$2:$D$99998,4,FALSE),"")</f>
        <v>Bộ</v>
      </c>
      <c r="E356" s="185">
        <f>IFERROR(VLOOKUP(C356,INPUT!$A$2:$E$99998,5,FALSE),0)</f>
        <v>0</v>
      </c>
      <c r="F356" s="187" t="str">
        <f>IFERROR(VLOOKUP(C356,INPUT!$H$2:$N2410,7,FALSE),"")</f>
        <v/>
      </c>
      <c r="G356" s="188"/>
      <c r="H356" s="189"/>
      <c r="I356" s="189"/>
      <c r="J356" s="189"/>
      <c r="K356" s="189"/>
    </row>
    <row r="357" spans="1:11" ht="39" customHeight="1">
      <c r="A357" s="182">
        <v>352</v>
      </c>
      <c r="B357" s="184" t="str">
        <f>IFERROR(VLOOKUP(C357,INPUT!$A$2:$E$99998,3,FALSE),"")</f>
        <v>Mặt bích tròn DN65 inox 304. NSX: Thái Bình Minh</v>
      </c>
      <c r="C357" s="185" t="s">
        <v>455</v>
      </c>
      <c r="D357" s="186" t="str">
        <f>IFERROR(VLOOKUP(C357,INPUT!$A$2:$D$99998,4,FALSE),"")</f>
        <v>Cái</v>
      </c>
      <c r="E357" s="185">
        <f>IFERROR(VLOOKUP(C357,INPUT!$A$2:$E$99998,5,FALSE),0)</f>
        <v>0</v>
      </c>
      <c r="F357" s="187" t="str">
        <f>IFERROR(VLOOKUP(C357,INPUT!$H$2:$N2410,7,FALSE),"")</f>
        <v/>
      </c>
      <c r="G357" s="188"/>
      <c r="H357" s="189"/>
      <c r="I357" s="189"/>
      <c r="J357" s="189"/>
      <c r="K357" s="189"/>
    </row>
    <row r="358" spans="1:11" ht="39" customHeight="1">
      <c r="A358" s="182">
        <v>353</v>
      </c>
      <c r="B358" s="184" t="str">
        <f>IFERROR(VLOOKUP(C358,INPUT!$A$2:$E$99998,3,FALSE),"")</f>
        <v/>
      </c>
      <c r="C358" s="185" t="s">
        <v>1706</v>
      </c>
      <c r="D358" s="186" t="str">
        <f>IFERROR(VLOOKUP(C358,INPUT!$A$2:$D$99998,4,FALSE),"")</f>
        <v/>
      </c>
      <c r="E358" s="185">
        <f>IFERROR(VLOOKUP(C358,INPUT!$A$2:$E$99998,5,FALSE),0)</f>
        <v>0</v>
      </c>
      <c r="F358" s="187" t="str">
        <f>IFERROR(VLOOKUP(C358,INPUT!$H$2:$N2410,7,FALSE),"")</f>
        <v/>
      </c>
      <c r="G358" s="188"/>
      <c r="H358" s="189"/>
      <c r="I358" s="189"/>
      <c r="J358" s="189"/>
      <c r="K358" s="189"/>
    </row>
    <row r="359" spans="1:11" ht="39" customHeight="1">
      <c r="A359" s="182">
        <v>354</v>
      </c>
      <c r="B359" s="184" t="str">
        <f>IFERROR(VLOOKUP(C359,INPUT!$A$2:$E$99998,3,FALSE),"")</f>
        <v>Mặt bích vuông DN65 inox 304. NSX: Thái Bình Minh</v>
      </c>
      <c r="C359" s="185" t="s">
        <v>1358</v>
      </c>
      <c r="D359" s="186" t="str">
        <f>IFERROR(VLOOKUP(C359,INPUT!$A$2:$D$99998,4,FALSE),"")</f>
        <v>Cái</v>
      </c>
      <c r="E359" s="185">
        <f>IFERROR(VLOOKUP(C359,INPUT!$A$2:$E$99998,5,FALSE),0)</f>
        <v>0</v>
      </c>
      <c r="F359" s="187" t="str">
        <f>IFERROR(VLOOKUP(C359,INPUT!$H$2:$N2410,7,FALSE),"")</f>
        <v/>
      </c>
      <c r="G359" s="188"/>
      <c r="H359" s="189"/>
      <c r="I359" s="189"/>
      <c r="J359" s="189"/>
      <c r="K359" s="189"/>
    </row>
    <row r="360" spans="1:11" ht="39" customHeight="1">
      <c r="A360" s="182">
        <v>355</v>
      </c>
      <c r="B360" s="184" t="str">
        <f>IFERROR(VLOOKUP(C360,INPUT!$A$2:$E$99998,3,FALSE),"")</f>
        <v>Giá gối đỡ bạc đạn UCF 215 inox 304. NSX: Thái Bình Minh</v>
      </c>
      <c r="C360" s="185" t="s">
        <v>1360</v>
      </c>
      <c r="D360" s="186" t="str">
        <f>IFERROR(VLOOKUP(C360,INPUT!$A$2:$D$99998,4,FALSE),"")</f>
        <v>Cái</v>
      </c>
      <c r="E360" s="185">
        <f>IFERROR(VLOOKUP(C360,INPUT!$A$2:$E$99998,5,FALSE),0)</f>
        <v>0</v>
      </c>
      <c r="F360" s="187" t="str">
        <f>IFERROR(VLOOKUP(C360,INPUT!$H$2:$N2410,7,FALSE),"")</f>
        <v/>
      </c>
      <c r="G360" s="188"/>
      <c r="H360" s="189"/>
      <c r="I360" s="189"/>
      <c r="J360" s="189"/>
      <c r="K360" s="189"/>
    </row>
    <row r="361" spans="1:11" ht="39" customHeight="1">
      <c r="A361" s="182">
        <v>356</v>
      </c>
      <c r="B361" s="184" t="str">
        <f>IFERROR(VLOOKUP(C361,INPUT!$A$2:$E$99998,3,FALSE),"")</f>
        <v>Khớp quay cuốn cáp 4 lõi</v>
      </c>
      <c r="C361" s="185" t="s">
        <v>1362</v>
      </c>
      <c r="D361" s="186" t="str">
        <f>IFERROR(VLOOKUP(C361,INPUT!$A$2:$D$99998,4,FALSE),"")</f>
        <v>Cái</v>
      </c>
      <c r="E361" s="185">
        <f>IFERROR(VLOOKUP(C361,INPUT!$A$2:$E$99998,5,FALSE),0)</f>
        <v>0</v>
      </c>
      <c r="F361" s="187" t="str">
        <f>IFERROR(VLOOKUP(C361,INPUT!$H$2:$N2410,7,FALSE),"")</f>
        <v/>
      </c>
      <c r="G361" s="188"/>
      <c r="H361" s="189"/>
      <c r="I361" s="189"/>
      <c r="J361" s="189"/>
      <c r="K361" s="189"/>
    </row>
    <row r="362" spans="1:11" ht="39" customHeight="1">
      <c r="A362" s="182">
        <v>357</v>
      </c>
      <c r="B362" s="184" t="str">
        <f>IFERROR(VLOOKUP(C362,INPUT!$A$2:$E$99998,3,FALSE),"")</f>
        <v>Ron (gioăng) teflon vòng đệm tròn DN65</v>
      </c>
      <c r="C362" s="185" t="s">
        <v>1364</v>
      </c>
      <c r="D362" s="186" t="str">
        <f>IFERROR(VLOOKUP(C362,INPUT!$A$2:$D$99998,4,FALSE),"")</f>
        <v>Cái</v>
      </c>
      <c r="E362" s="185">
        <f>IFERROR(VLOOKUP(C362,INPUT!$A$2:$E$99998,5,FALSE),0)</f>
        <v>0</v>
      </c>
      <c r="F362" s="187" t="str">
        <f>IFERROR(VLOOKUP(C362,INPUT!$H$2:$N2410,7,FALSE),"")</f>
        <v/>
      </c>
      <c r="G362" s="188"/>
      <c r="H362" s="189"/>
      <c r="I362" s="189"/>
      <c r="J362" s="189"/>
      <c r="K362" s="189"/>
    </row>
    <row r="363" spans="1:11" ht="39" customHeight="1">
      <c r="A363" s="182">
        <v>358</v>
      </c>
      <c r="B363" s="184" t="str">
        <f>IFERROR(VLOOKUP(C363,INPUT!$A$2:$E$99998,3,FALSE),"")</f>
        <v>Màng quấn PE khổ 20cm</v>
      </c>
      <c r="C363" s="185" t="s">
        <v>705</v>
      </c>
      <c r="D363" s="186" t="str">
        <f>IFERROR(VLOOKUP(C363,INPUT!$A$2:$D$99998,4,FALSE),"")</f>
        <v>Cuộn</v>
      </c>
      <c r="E363" s="185">
        <f>IFERROR(VLOOKUP(C363,INPUT!$A$2:$E$99998,5,FALSE),0)</f>
        <v>0</v>
      </c>
      <c r="F363" s="187" t="str">
        <f>IFERROR(VLOOKUP(C363,INPUT!$H$2:$N2410,7,FALSE),"")</f>
        <v/>
      </c>
      <c r="G363" s="188"/>
      <c r="H363" s="189"/>
      <c r="I363" s="189"/>
      <c r="J363" s="189"/>
      <c r="K363" s="189"/>
    </row>
    <row r="364" spans="1:11" ht="39" customHeight="1">
      <c r="A364" s="182">
        <v>359</v>
      </c>
      <c r="B364" s="184" t="str">
        <f>IFERROR(VLOOKUP(C364,INPUT!$A$2:$E$99998,3,FALSE),"")</f>
        <v>Măng xông ren trong 1/4 inox 304</v>
      </c>
      <c r="C364" s="185" t="s">
        <v>1366</v>
      </c>
      <c r="D364" s="186" t="str">
        <f>IFERROR(VLOOKUP(C364,INPUT!$A$2:$D$99998,4,FALSE),"")</f>
        <v>Cái</v>
      </c>
      <c r="E364" s="185">
        <f>IFERROR(VLOOKUP(C364,INPUT!$A$2:$E$99998,5,FALSE),0)</f>
        <v>2</v>
      </c>
      <c r="F364" s="187" t="str">
        <f>IFERROR(VLOOKUP(C364,INPUT!$H$2:$N2410,7,FALSE),"")</f>
        <v/>
      </c>
      <c r="G364" s="188"/>
      <c r="H364" s="189"/>
      <c r="I364" s="189"/>
      <c r="J364" s="189"/>
      <c r="K364" s="189"/>
    </row>
    <row r="365" spans="1:11" ht="39" customHeight="1">
      <c r="A365" s="182">
        <v>360</v>
      </c>
      <c r="B365" s="184" t="str">
        <f>IFERROR(VLOOKUP(C365,INPUT!$A$2:$E$99998,3,FALSE),"")</f>
        <v>Bulong inox 304 lục giác chìm đầu bằng M10x40</v>
      </c>
      <c r="C365" s="185" t="s">
        <v>874</v>
      </c>
      <c r="D365" s="186" t="str">
        <f>IFERROR(VLOOKUP(C365,INPUT!$A$2:$D$99998,4,FALSE),"")</f>
        <v>Cái</v>
      </c>
      <c r="E365" s="185">
        <f>IFERROR(VLOOKUP(C365,INPUT!$A$2:$E$99998,5,FALSE),0)</f>
        <v>95</v>
      </c>
      <c r="F365" s="187" t="str">
        <f ca="1">IFERROR(VLOOKUP(C365,INPUT!$H$2:$N2410,7,FALSE),"")</f>
        <v/>
      </c>
      <c r="G365" s="188"/>
      <c r="H365" s="189"/>
      <c r="I365" s="189"/>
      <c r="J365" s="189"/>
      <c r="K365" s="189"/>
    </row>
    <row r="366" spans="1:11" ht="39" customHeight="1">
      <c r="A366" s="182">
        <v>361</v>
      </c>
      <c r="B366" s="184" t="str">
        <f>IFERROR(VLOOKUP(C366,INPUT!$A$2:$E$99998,3,FALSE),"")</f>
        <v>Bộ chi tiết Cable reel SCR100A5501 - Nhôm A5052</v>
      </c>
      <c r="C366" s="185" t="s">
        <v>1370</v>
      </c>
      <c r="D366" s="186" t="str">
        <f>IFERROR(VLOOKUP(C366,INPUT!$A$2:$D$99998,4,FALSE),"")</f>
        <v>Bộ</v>
      </c>
      <c r="E366" s="185">
        <f>IFERROR(VLOOKUP(C366,INPUT!$A$2:$E$99998,5,FALSE),0)</f>
        <v>0</v>
      </c>
      <c r="F366" s="187" t="str">
        <f>IFERROR(VLOOKUP(C366,INPUT!$H$2:$N2410,7,FALSE),"")</f>
        <v/>
      </c>
      <c r="G366" s="188"/>
      <c r="H366" s="189"/>
      <c r="I366" s="189"/>
      <c r="J366" s="189"/>
      <c r="K366" s="189"/>
    </row>
    <row r="367" spans="1:11" ht="39" customHeight="1">
      <c r="A367" s="182">
        <v>362</v>
      </c>
      <c r="B367" s="184" t="str">
        <f>IFERROR(VLOOKUP(C367,INPUT!$A$2:$E$99998,3,FALSE),"")</f>
        <v>Co hàn 45° Inox 304 DN50 SCH40</v>
      </c>
      <c r="C367" s="185" t="s">
        <v>405</v>
      </c>
      <c r="D367" s="186" t="str">
        <f>IFERROR(VLOOKUP(C367,INPUT!$A$2:$D$99998,4,FALSE),"")</f>
        <v>Cái</v>
      </c>
      <c r="E367" s="185">
        <f>IFERROR(VLOOKUP(C367,INPUT!$A$2:$E$99998,5,FALSE),0)</f>
        <v>0</v>
      </c>
      <c r="F367" s="187" t="str">
        <f>IFERROR(VLOOKUP(C367,INPUT!$H$2:$N2410,7,FALSE),"")</f>
        <v/>
      </c>
      <c r="G367" s="188"/>
      <c r="H367" s="189"/>
      <c r="I367" s="189"/>
      <c r="J367" s="189"/>
      <c r="K367" s="189"/>
    </row>
    <row r="368" spans="1:11" ht="39" customHeight="1">
      <c r="A368" s="182">
        <v>363</v>
      </c>
      <c r="B368" s="184" t="str">
        <f>IFERROR(VLOOKUP(C368,INPUT!$A$2:$E$99998,3,FALSE),"")</f>
        <v>Ron (Gioăng) Teflon DN80</v>
      </c>
      <c r="C368" s="185" t="s">
        <v>445</v>
      </c>
      <c r="D368" s="186" t="str">
        <f>IFERROR(VLOOKUP(C368,INPUT!$A$2:$D$99998,4,FALSE),"")</f>
        <v>Cái</v>
      </c>
      <c r="E368" s="185">
        <f>IFERROR(VLOOKUP(C368,INPUT!$A$2:$E$99998,5,FALSE),0)</f>
        <v>10</v>
      </c>
      <c r="F368" s="187" t="str">
        <f>IFERROR(VLOOKUP(C368,INPUT!$H$2:$N2410,7,FALSE),"")</f>
        <v/>
      </c>
      <c r="G368" s="188"/>
      <c r="H368" s="189"/>
      <c r="I368" s="189"/>
      <c r="J368" s="189"/>
      <c r="K368" s="189"/>
    </row>
    <row r="369" spans="1:11" ht="39" customHeight="1">
      <c r="A369" s="182">
        <v>364</v>
      </c>
      <c r="B369" s="184" t="str">
        <f>IFERROR(VLOOKUP(C369,INPUT!$A$2:$E$99998,3,FALSE),"")</f>
        <v>Măng xông Inox 304 DN80</v>
      </c>
      <c r="C369" s="185" t="s">
        <v>387</v>
      </c>
      <c r="D369" s="186" t="str">
        <f>IFERROR(VLOOKUP(C369,INPUT!$A$2:$D$99998,4,FALSE),"")</f>
        <v>Cái</v>
      </c>
      <c r="E369" s="185">
        <f>IFERROR(VLOOKUP(C369,INPUT!$A$2:$E$99998,5,FALSE),0)</f>
        <v>0</v>
      </c>
      <c r="F369" s="187" t="str">
        <f>IFERROR(VLOOKUP(C369,INPUT!$H$2:$N2410,7,FALSE),"")</f>
        <v/>
      </c>
      <c r="G369" s="188"/>
      <c r="H369" s="189"/>
      <c r="I369" s="189"/>
      <c r="J369" s="189"/>
      <c r="K369" s="189"/>
    </row>
    <row r="370" spans="1:11" ht="39" customHeight="1">
      <c r="A370" s="182">
        <v>365</v>
      </c>
      <c r="B370" s="184" t="str">
        <f>IFERROR(VLOOKUP(C370,INPUT!$A$2:$E$99998,3,FALSE),"")</f>
        <v>Co hàn 90 Inox 304 DN80 SCH40</v>
      </c>
      <c r="C370" s="185" t="s">
        <v>332</v>
      </c>
      <c r="D370" s="186" t="str">
        <f>IFERROR(VLOOKUP(C370,INPUT!$A$2:$D$99998,4,FALSE),"")</f>
        <v>Cái</v>
      </c>
      <c r="E370" s="185">
        <f>IFERROR(VLOOKUP(C370,INPUT!$A$2:$E$99998,5,FALSE),0)</f>
        <v>13</v>
      </c>
      <c r="F370" s="187" t="str">
        <f>IFERROR(VLOOKUP(C370,INPUT!$H$2:$N2410,7,FALSE),"")</f>
        <v/>
      </c>
      <c r="G370" s="188"/>
      <c r="H370" s="189"/>
      <c r="I370" s="189"/>
      <c r="J370" s="189"/>
      <c r="K370" s="189"/>
    </row>
    <row r="371" spans="1:11" ht="39" customHeight="1">
      <c r="A371" s="182">
        <v>366</v>
      </c>
      <c r="B371" s="184" t="str">
        <f>IFERROR(VLOOKUP(C371,INPUT!$A$2:$E$99998,3,FALSE),"")</f>
        <v>Nắp bịt Inox 304 DN80</v>
      </c>
      <c r="C371" s="185" t="s">
        <v>394</v>
      </c>
      <c r="D371" s="186" t="str">
        <f>IFERROR(VLOOKUP(C371,INPUT!$A$2:$D$99998,4,FALSE),"")</f>
        <v>Cái</v>
      </c>
      <c r="E371" s="185">
        <f>IFERROR(VLOOKUP(C371,INPUT!$A$2:$E$99998,5,FALSE),0)</f>
        <v>10</v>
      </c>
      <c r="F371" s="187" t="str">
        <f>IFERROR(VLOOKUP(C371,INPUT!$H$2:$N2410,7,FALSE),"")</f>
        <v/>
      </c>
      <c r="G371" s="188"/>
      <c r="H371" s="189"/>
      <c r="I371" s="189"/>
      <c r="J371" s="189"/>
      <c r="K371" s="189"/>
    </row>
    <row r="372" spans="1:11" ht="39" customHeight="1">
      <c r="A372" s="182">
        <v>367</v>
      </c>
      <c r="B372" s="184" t="str">
        <f>IFERROR(VLOOKUP(C372,INPUT!$A$2:$E$99998,3,FALSE),"")</f>
        <v>Tán inox 304 M14</v>
      </c>
      <c r="C372" s="185" t="s">
        <v>456</v>
      </c>
      <c r="D372" s="186" t="str">
        <f>IFERROR(VLOOKUP(C372,INPUT!$A$2:$D$99998,4,FALSE),"")</f>
        <v>Cái</v>
      </c>
      <c r="E372" s="185">
        <f>IFERROR(VLOOKUP(C372,INPUT!$A$2:$E$99998,5,FALSE),0)</f>
        <v>126</v>
      </c>
      <c r="F372" s="187" t="str">
        <f ca="1">IFERROR(VLOOKUP(C372,INPUT!$H$2:$N2410,7,FALSE),"")</f>
        <v/>
      </c>
      <c r="G372" s="188"/>
      <c r="H372" s="189"/>
      <c r="I372" s="189"/>
      <c r="J372" s="189"/>
      <c r="K372" s="189"/>
    </row>
    <row r="373" spans="1:11" ht="39" customHeight="1">
      <c r="A373" s="182">
        <v>368</v>
      </c>
      <c r="B373" s="184" t="str">
        <f>IFERROR(VLOOKUP(C373,INPUT!$A$2:$E$99998,3,FALSE),"")</f>
        <v>Ống inox 304 90x5.0mm DN80</v>
      </c>
      <c r="C373" s="185" t="s">
        <v>433</v>
      </c>
      <c r="D373" s="186" t="str">
        <f>IFERROR(VLOOKUP(C373,INPUT!$A$2:$D$99998,4,FALSE),"")</f>
        <v>mm</v>
      </c>
      <c r="E373" s="185">
        <f>IFERROR(VLOOKUP(C373,INPUT!$A$2:$E$99998,5,FALSE),0)</f>
        <v>1100</v>
      </c>
      <c r="F373" s="187" t="str">
        <f>IFERROR(VLOOKUP(C373,INPUT!$H$2:$N2410,7,FALSE),"")</f>
        <v/>
      </c>
      <c r="G373" s="188"/>
      <c r="H373" s="189"/>
      <c r="I373" s="189"/>
      <c r="J373" s="189"/>
      <c r="K373" s="189"/>
    </row>
    <row r="374" spans="1:11" ht="39" customHeight="1">
      <c r="A374" s="182">
        <v>369</v>
      </c>
      <c r="B374" s="184" t="str">
        <f>IFERROR(VLOOKUP(C374,INPUT!$A$2:$E$99998,3,FALSE),"")</f>
        <v>Khớp xoay cong 90 độ 2.5inch, inox 304, model: SVE25S01-TG, hiệu:TechnoJet</v>
      </c>
      <c r="C374" s="185" t="s">
        <v>1372</v>
      </c>
      <c r="D374" s="186" t="str">
        <f>IFERROR(VLOOKUP(C374,INPUT!$A$2:$D$99998,4,FALSE),"")</f>
        <v>Cái</v>
      </c>
      <c r="E374" s="185">
        <f>IFERROR(VLOOKUP(C374,INPUT!$A$2:$E$99998,5,FALSE),0)</f>
        <v>1</v>
      </c>
      <c r="F374" s="187" t="str">
        <f>IFERROR(VLOOKUP(C374,INPUT!$H$2:$N2410,7,FALSE),"")</f>
        <v/>
      </c>
      <c r="G374" s="188"/>
      <c r="H374" s="189"/>
      <c r="I374" s="189"/>
      <c r="J374" s="189"/>
      <c r="K374" s="189"/>
    </row>
    <row r="375" spans="1:11" ht="39" customHeight="1">
      <c r="A375" s="182">
        <v>370</v>
      </c>
      <c r="B375" s="184" t="str">
        <f>IFERROR(VLOOKUP(C375,INPUT!$A$2:$E$99998,3,FALSE),"")</f>
        <v>Khớp xoay cong 90 độ 3 inch, inox 304, model: SVE30S01-TG, hiệu: TechnoJet</v>
      </c>
      <c r="C375" s="185" t="s">
        <v>347</v>
      </c>
      <c r="D375" s="186" t="str">
        <f>IFERROR(VLOOKUP(C375,INPUT!$A$2:$D$99998,4,FALSE),"")</f>
        <v>Cái</v>
      </c>
      <c r="E375" s="185">
        <f>IFERROR(VLOOKUP(C375,INPUT!$A$2:$E$99998,5,FALSE),0)</f>
        <v>11</v>
      </c>
      <c r="F375" s="187" t="str">
        <f>IFERROR(VLOOKUP(C375,INPUT!$H$2:$N2410,7,FALSE),"")</f>
        <v/>
      </c>
      <c r="G375" s="188"/>
      <c r="H375" s="189"/>
      <c r="I375" s="189"/>
      <c r="J375" s="189"/>
      <c r="K375" s="189"/>
    </row>
    <row r="376" spans="1:11" ht="39" customHeight="1">
      <c r="A376" s="182">
        <v>371</v>
      </c>
      <c r="B376" s="184" t="str">
        <f>IFERROR(VLOOKUP(C376,INPUT!$A$2:$E$99998,3,FALSE),"")</f>
        <v>Khớp xoay cong 90 độ 2 inch, inox 304, model: SVE20S04-TG, hiệu: TechnoJet</v>
      </c>
      <c r="C376" s="185" t="s">
        <v>425</v>
      </c>
      <c r="D376" s="186" t="str">
        <f>IFERROR(VLOOKUP(C376,INPUT!$A$2:$D$99998,4,FALSE),"")</f>
        <v>Cái</v>
      </c>
      <c r="E376" s="185">
        <f>IFERROR(VLOOKUP(C376,INPUT!$A$2:$E$99998,5,FALSE),0)</f>
        <v>20</v>
      </c>
      <c r="F376" s="187" t="str">
        <f>IFERROR(VLOOKUP(C376,INPUT!$H$2:$N2410,7,FALSE),"")</f>
        <v/>
      </c>
      <c r="G376" s="188"/>
      <c r="H376" s="189"/>
      <c r="I376" s="189"/>
      <c r="J376" s="189"/>
      <c r="K376" s="189"/>
    </row>
    <row r="377" spans="1:11" ht="39" customHeight="1">
      <c r="A377" s="182">
        <v>372</v>
      </c>
      <c r="B377" s="184" t="str">
        <f>IFERROR(VLOOKUP(C377,INPUT!$A$2:$E$99998,3,FALSE),"")</f>
        <v>Khớp xoay thẳng 4 inch, inox 304, model: SVS40S01-TTMA, hiệu: TechnoJet</v>
      </c>
      <c r="C377" s="185" t="s">
        <v>1374</v>
      </c>
      <c r="D377" s="186" t="str">
        <f>IFERROR(VLOOKUP(C377,INPUT!$A$2:$D$99998,4,FALSE),"")</f>
        <v>Cái</v>
      </c>
      <c r="E377" s="185">
        <f>IFERROR(VLOOKUP(C377,INPUT!$A$2:$E$99998,5,FALSE),0)</f>
        <v>1</v>
      </c>
      <c r="F377" s="187" t="str">
        <f>IFERROR(VLOOKUP(C377,INPUT!$H$2:$N2410,7,FALSE),"")</f>
        <v/>
      </c>
      <c r="G377" s="188"/>
      <c r="H377" s="189"/>
      <c r="I377" s="189"/>
      <c r="J377" s="189"/>
      <c r="K377" s="189"/>
    </row>
    <row r="378" spans="1:11" ht="39" customHeight="1">
      <c r="A378" s="182">
        <v>373</v>
      </c>
      <c r="B378" s="184" t="str">
        <f>IFERROR(VLOOKUP(C378,INPUT!$A$2:$E$99998,3,FALSE),"")</f>
        <v>Khớp xoay thẳng 2 inch, inox 304, model: SVS20S03-TG, hiệu:TechnoJet</v>
      </c>
      <c r="C378" s="185" t="s">
        <v>1376</v>
      </c>
      <c r="D378" s="186" t="str">
        <f>IFERROR(VLOOKUP(C378,INPUT!$A$2:$D$99998,4,FALSE),"")</f>
        <v>Cái</v>
      </c>
      <c r="E378" s="185">
        <f>IFERROR(VLOOKUP(C378,INPUT!$A$2:$E$99998,5,FALSE),0)</f>
        <v>5</v>
      </c>
      <c r="F378" s="187" t="str">
        <f>IFERROR(VLOOKUP(C378,INPUT!$H$2:$N2410,7,FALSE),"")</f>
        <v/>
      </c>
      <c r="G378" s="188"/>
      <c r="H378" s="189"/>
      <c r="I378" s="189"/>
      <c r="J378" s="189"/>
      <c r="K378" s="189"/>
    </row>
    <row r="379" spans="1:11" ht="39" customHeight="1">
      <c r="A379" s="182">
        <v>374</v>
      </c>
      <c r="B379" s="184" t="str">
        <f>IFERROR(VLOOKUP(C379,INPUT!$A$2:$E$99998,3,FALSE),"")</f>
        <v>Khớp xoay 2 đầu cong 90 độ 3inch, inox 304, model:SVDE30S01-FT, hiệu:TechnoJet</v>
      </c>
      <c r="C379" s="185" t="s">
        <v>1378</v>
      </c>
      <c r="D379" s="186" t="str">
        <f>IFERROR(VLOOKUP(C379,INPUT!$A$2:$D$99998,4,FALSE),"")</f>
        <v>Cái</v>
      </c>
      <c r="E379" s="185">
        <f>IFERROR(VLOOKUP(C379,INPUT!$A$2:$E$99998,5,FALSE),0)</f>
        <v>2</v>
      </c>
      <c r="F379" s="187" t="str">
        <f>IFERROR(VLOOKUP(C379,INPUT!$H$2:$N2410,7,FALSE),"")</f>
        <v/>
      </c>
      <c r="G379" s="188"/>
      <c r="H379" s="189"/>
      <c r="I379" s="189"/>
      <c r="J379" s="189"/>
      <c r="K379" s="189"/>
    </row>
    <row r="380" spans="1:11" ht="39" customHeight="1">
      <c r="A380" s="182">
        <v>375</v>
      </c>
      <c r="B380" s="184" t="str">
        <f>IFERROR(VLOOKUP(C380,INPUT!$A$2:$E$99998,3,FALSE),"")</f>
        <v>Măng xông inox 304 27mm DN20</v>
      </c>
      <c r="C380" s="185" t="s">
        <v>1380</v>
      </c>
      <c r="D380" s="186" t="str">
        <f>IFERROR(VLOOKUP(C380,INPUT!$A$2:$D$99998,4,FALSE),"")</f>
        <v>Cái</v>
      </c>
      <c r="E380" s="185">
        <f>IFERROR(VLOOKUP(C380,INPUT!$A$2:$E$99998,5,FALSE),0)</f>
        <v>1</v>
      </c>
      <c r="F380" s="187" t="str">
        <f>IFERROR(VLOOKUP(C380,INPUT!$H$2:$N2410,7,FALSE),"")</f>
        <v/>
      </c>
      <c r="G380" s="188"/>
      <c r="H380" s="189"/>
      <c r="I380" s="189"/>
      <c r="J380" s="189"/>
      <c r="K380" s="189"/>
    </row>
    <row r="381" spans="1:11" ht="39" customHeight="1">
      <c r="A381" s="182">
        <v>376</v>
      </c>
      <c r="B381" s="184" t="str">
        <f>IFERROR(VLOOKUP(C381,INPUT!$A$2:$E$99998,3,FALSE),"")</f>
        <v>Que hàn nhôm TIG CHG-AL3536 phi 1.6mm, hiệu ATLANTIC</v>
      </c>
      <c r="C381" s="185" t="s">
        <v>960</v>
      </c>
      <c r="D381" s="186" t="str">
        <f>IFERROR(VLOOKUP(C381,INPUT!$A$2:$D$99998,4,FALSE),"")</f>
        <v>que</v>
      </c>
      <c r="E381" s="185">
        <f>IFERROR(VLOOKUP(C381,INPUT!$A$2:$E$99998,5,FALSE),0)</f>
        <v>381</v>
      </c>
      <c r="F381" s="187">
        <f>IFERROR(VLOOKUP(C381,INPUT!$H$2:$N2410,7,FALSE),"")</f>
        <v>0</v>
      </c>
      <c r="G381" s="188"/>
      <c r="H381" s="189"/>
      <c r="I381" s="189"/>
      <c r="J381" s="189"/>
      <c r="K381" s="189"/>
    </row>
    <row r="382" spans="1:11" ht="39" customHeight="1">
      <c r="A382" s="182">
        <v>377</v>
      </c>
      <c r="B382" s="184" t="str">
        <f>IFERROR(VLOOKUP(C382,INPUT!$A$2:$E$99998,3,FALSE),"")</f>
        <v>Mặt bích tròn DN80 inox 304. NSX: Thái Bình Minh</v>
      </c>
      <c r="C382" s="185" t="s">
        <v>389</v>
      </c>
      <c r="D382" s="186" t="str">
        <f>IFERROR(VLOOKUP(C382,INPUT!$A$2:$D$99998,4,FALSE),"")</f>
        <v>Cái</v>
      </c>
      <c r="E382" s="185">
        <f>IFERROR(VLOOKUP(C382,INPUT!$A$2:$E$99998,5,FALSE),0)
+IFERROR(VLOOKUP("CX1HTP0610",INPUT!$A$2:$E$99998,5,FALSE),0)</f>
        <v>20</v>
      </c>
      <c r="F382" s="187" t="str">
        <f>IFERROR(VLOOKUP(C382,INPUT!$H$2:$N2410,7,FALSE),"")</f>
        <v/>
      </c>
      <c r="G382" s="188" t="s">
        <v>1707</v>
      </c>
      <c r="H382" s="189"/>
      <c r="I382" s="189"/>
      <c r="J382" s="189"/>
      <c r="K382" s="189"/>
    </row>
    <row r="383" spans="1:11" ht="39" customHeight="1">
      <c r="A383" s="182">
        <v>378</v>
      </c>
      <c r="B383" s="184" t="str">
        <f>IFERROR(VLOOKUP(C383,INPUT!$A$2:$E$99998,3,FALSE),"")</f>
        <v>Mặt bích vuông DN80 inox 304. NSX: Thái Bình Minh</v>
      </c>
      <c r="C383" s="185" t="s">
        <v>393</v>
      </c>
      <c r="D383" s="186" t="str">
        <f>IFERROR(VLOOKUP(C383,INPUT!$A$2:$D$99998,4,FALSE),"")</f>
        <v>Cái</v>
      </c>
      <c r="E383" s="185">
        <f>IFERROR(VLOOKUP(C383,INPUT!$A$2:$E$99998,5,FALSE),0)
+IFERROR(VLOOKUP("CX1HTP0611",INPUT!$A$2:$E$99998,5,FALSE),0)</f>
        <v>20</v>
      </c>
      <c r="F383" s="187" t="str">
        <f>IFERROR(VLOOKUP(C383,INPUT!$H$2:$N2410,7,FALSE),"")</f>
        <v/>
      </c>
      <c r="G383" s="188" t="s">
        <v>1708</v>
      </c>
      <c r="H383" s="189"/>
      <c r="I383" s="189"/>
      <c r="J383" s="189"/>
      <c r="K383" s="189"/>
    </row>
    <row r="384" spans="1:11" ht="39" customHeight="1">
      <c r="A384" s="182">
        <v>379</v>
      </c>
      <c r="B384" s="184" t="str">
        <f>IFERROR(VLOOKUP(C384,INPUT!$A$2:$E$99998,3,FALSE),"")</f>
        <v>Keo nến silicon</v>
      </c>
      <c r="C384" s="185" t="s">
        <v>1384</v>
      </c>
      <c r="D384" s="186" t="str">
        <f>IFERROR(VLOOKUP(C384,INPUT!$A$2:$D$99998,4,FALSE),"")</f>
        <v>Cái</v>
      </c>
      <c r="E384" s="185">
        <f>IFERROR(VLOOKUP(C384,INPUT!$A$2:$E$99998,5,FALSE),0)</f>
        <v>7</v>
      </c>
      <c r="F384" s="187" t="str">
        <f>IFERROR(VLOOKUP(C384,INPUT!$H$2:$N2410,7,FALSE),"")</f>
        <v/>
      </c>
      <c r="G384" s="188"/>
      <c r="H384" s="189"/>
      <c r="I384" s="189"/>
      <c r="J384" s="189"/>
      <c r="K384" s="189"/>
    </row>
    <row r="385" spans="1:11" ht="39" customHeight="1">
      <c r="A385" s="182">
        <v>380</v>
      </c>
      <c r="B385" s="184" t="str">
        <f>IFERROR(VLOOKUP(C385,INPUT!$A$2:$E$99998,3,FALSE),"")</f>
        <v>Que hàn Inox CHG-308 phi 1.6mm, hiệu ATLANTIC</v>
      </c>
      <c r="C385" s="185" t="s">
        <v>964</v>
      </c>
      <c r="D385" s="186" t="str">
        <f>IFERROR(VLOOKUP(C385,INPUT!$A$2:$D$99998,4,FALSE),"")</f>
        <v>Cái</v>
      </c>
      <c r="E385" s="185">
        <f>IFERROR(VLOOKUP(C385,INPUT!$A$2:$E$99998,5,FALSE),0)</f>
        <v>289</v>
      </c>
      <c r="F385" s="187">
        <f>IFERROR(VLOOKUP(C385,INPUT!$H$2:$N2410,7,FALSE),"")</f>
        <v>0</v>
      </c>
      <c r="G385" s="188"/>
      <c r="H385" s="189"/>
      <c r="I385" s="189"/>
      <c r="J385" s="189"/>
      <c r="K385" s="189"/>
    </row>
    <row r="386" spans="1:11" ht="39" customHeight="1">
      <c r="A386" s="182">
        <v>381</v>
      </c>
      <c r="B386" s="184" t="str">
        <f>IFERROR(VLOOKUP(C386,INPUT!$A$2:$E$99998,3,FALSE),"")</f>
        <v>Que hàn nhôm ER5356 loại 2.4mm</v>
      </c>
      <c r="C386" s="185" t="s">
        <v>965</v>
      </c>
      <c r="D386" s="186" t="str">
        <f>IFERROR(VLOOKUP(C386,INPUT!$A$2:$D$99998,4,FALSE),"")</f>
        <v>Cái</v>
      </c>
      <c r="E386" s="185">
        <f>IFERROR(VLOOKUP(C386,INPUT!$A$2:$E$99998,5,FALSE),0)</f>
        <v>420</v>
      </c>
      <c r="F386" s="187">
        <f>IFERROR(VLOOKUP(C386,INPUT!$H$2:$N2410,7,FALSE),"")</f>
        <v>0</v>
      </c>
      <c r="G386" s="188"/>
      <c r="H386" s="189"/>
      <c r="I386" s="189"/>
      <c r="J386" s="189"/>
      <c r="K386" s="189"/>
    </row>
    <row r="387" spans="1:11" ht="39" customHeight="1">
      <c r="A387" s="182">
        <v>382</v>
      </c>
      <c r="B387" s="184" t="str">
        <f>IFERROR(VLOOKUP(C387,INPUT!$A$2:$E$99998,3,FALSE),"")</f>
        <v>Co hàn 45° Inox 304 DN80 SCH40</v>
      </c>
      <c r="C387" s="185" t="s">
        <v>329</v>
      </c>
      <c r="D387" s="186" t="str">
        <f>IFERROR(VLOOKUP(C387,INPUT!$A$2:$D$99998,4,FALSE),"")</f>
        <v>Cái</v>
      </c>
      <c r="E387" s="185">
        <f>IFERROR(VLOOKUP(C387,INPUT!$A$2:$E$99998,5,FALSE),0)</f>
        <v>0</v>
      </c>
      <c r="F387" s="187" t="str">
        <f>IFERROR(VLOOKUP(C387,INPUT!$H$2:$N2410,7,FALSE),"")</f>
        <v/>
      </c>
      <c r="G387" s="188"/>
      <c r="H387" s="189"/>
      <c r="I387" s="189"/>
      <c r="J387" s="189"/>
      <c r="K387" s="189"/>
    </row>
    <row r="388" spans="1:11" ht="39" customHeight="1">
      <c r="A388" s="182">
        <v>383</v>
      </c>
      <c r="B388" s="184" t="str">
        <f>IFERROR(VLOOKUP(C388,INPUT!$A$2:$E$99998,3,FALSE),"")</f>
        <v>Long đền inox 304 M6x19</v>
      </c>
      <c r="C388" s="185" t="s">
        <v>880</v>
      </c>
      <c r="D388" s="186" t="str">
        <f>IFERROR(VLOOKUP(C388,INPUT!$A$2:$D$99998,4,FALSE),"")</f>
        <v>Con</v>
      </c>
      <c r="E388" s="185">
        <f>IFERROR(VLOOKUP(C388,INPUT!$A$2:$E$99998,5,FALSE),0)</f>
        <v>27</v>
      </c>
      <c r="F388" s="187" t="str">
        <f ca="1">IFERROR(VLOOKUP(C388,INPUT!$H$2:$N2410,7,FALSE),"")</f>
        <v/>
      </c>
      <c r="G388" s="188"/>
      <c r="H388" s="189"/>
      <c r="I388" s="189"/>
      <c r="J388" s="189"/>
      <c r="K388" s="189"/>
    </row>
    <row r="389" spans="1:11" ht="39" customHeight="1">
      <c r="A389" s="182">
        <v>384</v>
      </c>
      <c r="B389" s="184" t="str">
        <f>IFERROR(VLOOKUP(C389,INPUT!$A$2:$E$99998,3,FALSE),"")</f>
        <v>Gối đỡ vòng bi UCF218-56, chất liệu: thép, NSX: LINQING KANGSHI BEARING CO., LTD</v>
      </c>
      <c r="C389" s="185" t="s">
        <v>342</v>
      </c>
      <c r="D389" s="186" t="str">
        <f>IFERROR(VLOOKUP(C389,INPUT!$A$2:$D$99998,4,FALSE),"")</f>
        <v>Cái</v>
      </c>
      <c r="E389" s="185">
        <f>IFERROR(VLOOKUP(C389,INPUT!$A$2:$E$99998,5,FALSE),0)</f>
        <v>52</v>
      </c>
      <c r="F389" s="187" t="str">
        <f>IFERROR(VLOOKUP(C389,INPUT!$H$2:$N2410,7,FALSE),"")</f>
        <v/>
      </c>
      <c r="G389" s="188"/>
      <c r="H389" s="189"/>
      <c r="I389" s="189"/>
      <c r="J389" s="189"/>
      <c r="K389" s="189"/>
    </row>
    <row r="390" spans="1:11" ht="39" customHeight="1">
      <c r="A390" s="182">
        <v>385</v>
      </c>
      <c r="B390" s="184" t="str">
        <f>IFERROR(VLOOKUP(C390,INPUT!$A$2:$E$99998,3,FALSE),"")</f>
        <v>Ống inox 304 34x10mm</v>
      </c>
      <c r="C390" s="185" t="s">
        <v>437</v>
      </c>
      <c r="D390" s="186" t="str">
        <f>IFERROR(VLOOKUP(C390,INPUT!$A$2:$D$99998,4,FALSE),"")</f>
        <v>mm</v>
      </c>
      <c r="E390" s="185">
        <f>IFERROR(VLOOKUP(C390,INPUT!$A$2:$E$99998,5,FALSE),0)</f>
        <v>540</v>
      </c>
      <c r="F390" s="187" t="str">
        <f>IFERROR(VLOOKUP(C390,INPUT!$H$2:$N2410,7,FALSE),"")</f>
        <v/>
      </c>
      <c r="G390" s="188"/>
      <c r="H390" s="189"/>
      <c r="I390" s="189"/>
      <c r="J390" s="189"/>
      <c r="K390" s="189"/>
    </row>
    <row r="391" spans="1:11" ht="39" customHeight="1">
      <c r="A391" s="182">
        <v>386</v>
      </c>
      <c r="B391" s="184" t="str">
        <f>IFERROR(VLOOKUP(C391,INPUT!$A$2:$E$99998,3,FALSE),"")</f>
        <v>Ống inox 304 21x5mm</v>
      </c>
      <c r="C391" s="185" t="s">
        <v>432</v>
      </c>
      <c r="D391" s="186" t="str">
        <f>IFERROR(VLOOKUP(C391,INPUT!$A$2:$D$99998,4,FALSE),"")</f>
        <v>mm</v>
      </c>
      <c r="E391" s="185">
        <f>IFERROR(VLOOKUP(C391,INPUT!$A$2:$E$99998,5,FALSE),0)</f>
        <v>70</v>
      </c>
      <c r="F391" s="187" t="str">
        <f>IFERROR(VLOOKUP(C391,INPUT!$H$2:$N2410,7,FALSE),"")</f>
        <v/>
      </c>
      <c r="G391" s="188"/>
      <c r="H391" s="189"/>
      <c r="I391" s="189"/>
      <c r="J391" s="189"/>
      <c r="K391" s="189"/>
    </row>
    <row r="392" spans="1:11" ht="39" customHeight="1">
      <c r="A392" s="182">
        <v>387</v>
      </c>
      <c r="B392" s="184" t="str">
        <f>IFERROR(VLOOKUP(C392,INPUT!$A$2:$E$99998,3,FALSE),"")</f>
        <v>Cây ty inox 304 (Cây tròn đặc): phi 10mm</v>
      </c>
      <c r="C392" s="185" t="s">
        <v>392</v>
      </c>
      <c r="D392" s="186" t="str">
        <f>IFERROR(VLOOKUP(C392,INPUT!$A$2:$D$99998,4,FALSE),"")</f>
        <v>mm</v>
      </c>
      <c r="E392" s="185">
        <f>IFERROR(VLOOKUP(C392,INPUT!$A$2:$E$99998,5,FALSE),0)</f>
        <v>8080</v>
      </c>
      <c r="F392" s="187" t="str">
        <f>IFERROR(VLOOKUP(C392,INPUT!$H$2:$N2410,7,FALSE),"")</f>
        <v/>
      </c>
      <c r="G392" s="188"/>
      <c r="H392" s="189"/>
      <c r="I392" s="189"/>
      <c r="J392" s="189"/>
      <c r="K392" s="189"/>
    </row>
    <row r="393" spans="1:11" ht="39" customHeight="1">
      <c r="A393" s="182">
        <v>388</v>
      </c>
      <c r="B393" s="184" t="str">
        <f>IFERROR(VLOOKUP(C393,INPUT!$A$2:$E$99998,3,FALSE),"")</f>
        <v>Nhựa POM dạng thanh tròn đặc, màu trắng, DN50</v>
      </c>
      <c r="C393" s="185" t="s">
        <v>422</v>
      </c>
      <c r="D393" s="186" t="str">
        <f>IFERROR(VLOOKUP(C393,INPUT!$A$2:$D$99998,4,FALSE),"")</f>
        <v>mm</v>
      </c>
      <c r="E393" s="185">
        <f>IFERROR(VLOOKUP(C393,INPUT!$A$2:$E$99998,5,FALSE),0)
+IFERROR(VLOOKUP("CX1NOA0555",INPUT!$A$2:$E$99998,5,FALSE),0)
+IFERROR(VLOOKUP("CX1NOA0538",INPUT!$A$2:$E$99998,5,FALSE),0)</f>
        <v>3100</v>
      </c>
      <c r="F393" s="187" t="str">
        <f>IFERROR(VLOOKUP(C393,INPUT!$H$2:$N2410,7,FALSE),"")</f>
        <v/>
      </c>
      <c r="G393" s="188" t="s">
        <v>1709</v>
      </c>
      <c r="H393" s="189"/>
      <c r="I393" s="189"/>
      <c r="J393" s="189"/>
      <c r="K393" s="189"/>
    </row>
    <row r="394" spans="1:11" ht="39" customHeight="1">
      <c r="A394" s="182">
        <v>389</v>
      </c>
      <c r="B394" s="184" t="str">
        <f>IFERROR(VLOOKUP(C394,INPUT!$A$2:$E$99998,3,FALSE),"")</f>
        <v>Ống inox 304 bóng 42,7x2mm</v>
      </c>
      <c r="C394" s="185" t="s">
        <v>435</v>
      </c>
      <c r="D394" s="186" t="str">
        <f>IFERROR(VLOOKUP(C394,INPUT!$A$2:$D$99998,4,FALSE),"")</f>
        <v>mm</v>
      </c>
      <c r="E394" s="185">
        <f>IFERROR(VLOOKUP(C394,INPUT!$A$2:$E$99998,5,FALSE),0)</f>
        <v>5530</v>
      </c>
      <c r="F394" s="187" t="str">
        <f>IFERROR(VLOOKUP(C394,INPUT!$H$2:$N2410,7,FALSE),"")</f>
        <v/>
      </c>
      <c r="G394" s="188"/>
      <c r="H394" s="189"/>
      <c r="I394" s="189"/>
      <c r="J394" s="189"/>
      <c r="K394" s="189"/>
    </row>
    <row r="395" spans="1:11" ht="39" customHeight="1">
      <c r="A395" s="182">
        <v>390</v>
      </c>
      <c r="B395" s="184" t="str">
        <f>IFERROR(VLOOKUP(C395,INPUT!$A$2:$E$99998,3,FALSE),"")</f>
        <v>Ống inox 304 bóng 50.8x1.5mm</v>
      </c>
      <c r="C395" s="185" t="s">
        <v>439</v>
      </c>
      <c r="D395" s="186" t="str">
        <f>IFERROR(VLOOKUP(C395,INPUT!$A$2:$D$99998,4,FALSE),"")</f>
        <v>mm</v>
      </c>
      <c r="E395" s="185">
        <f>IFERROR(VLOOKUP(C395,INPUT!$A$2:$E$99998,5,FALSE),0)</f>
        <v>730</v>
      </c>
      <c r="F395" s="187" t="str">
        <f>IFERROR(VLOOKUP(C395,INPUT!$H$2:$N2410,7,FALSE),"")</f>
        <v/>
      </c>
      <c r="G395" s="188"/>
      <c r="H395" s="189"/>
      <c r="I395" s="189"/>
      <c r="J395" s="189"/>
      <c r="K395" s="189"/>
    </row>
    <row r="396" spans="1:11" ht="39" customHeight="1">
      <c r="A396" s="182">
        <v>391</v>
      </c>
      <c r="B396" s="184" t="str">
        <f>IFERROR(VLOOKUP(C396,INPUT!$A$2:$E$99998,3,FALSE),"")</f>
        <v>Bộ phụ kiện nhôm ru lô cuốn ống đa cấp 3” x 60ft HRM30A6001 (13 chi tiết) - Nhôm A1050</v>
      </c>
      <c r="C396" s="185" t="s">
        <v>1388</v>
      </c>
      <c r="D396" s="186" t="str">
        <f>IFERROR(VLOOKUP(C396,INPUT!$A$2:$D$99998,4,FALSE),"")</f>
        <v>Bộ</v>
      </c>
      <c r="E396" s="185">
        <f>IFERROR(VLOOKUP(C396,INPUT!$A$2:$E$99998,5,FALSE),0)</f>
        <v>0</v>
      </c>
      <c r="F396" s="187" t="str">
        <f>IFERROR(VLOOKUP(C396,INPUT!$H$2:$N2410,7,FALSE),"")</f>
        <v/>
      </c>
      <c r="G396" s="188"/>
      <c r="H396" s="189"/>
      <c r="I396" s="189"/>
      <c r="J396" s="189"/>
      <c r="K396" s="189"/>
    </row>
    <row r="397" spans="1:11" ht="39" customHeight="1">
      <c r="A397" s="182">
        <v>392</v>
      </c>
      <c r="B397" s="184" t="str">
        <f>IFERROR(VLOOKUP(C397,INPUT!$A$2:$E$99998,3,FALSE),"")</f>
        <v>Bộ phụ kiện nhôm ru lô cuốn ống đơn cấp 2” x 60ft HRS20A6003 (16 chi tiết) - Nhôm A1050</v>
      </c>
      <c r="C397" s="185" t="s">
        <v>1390</v>
      </c>
      <c r="D397" s="186" t="str">
        <f>IFERROR(VLOOKUP(C397,INPUT!$A$2:$D$99998,4,FALSE),"")</f>
        <v>Bộ</v>
      </c>
      <c r="E397" s="185">
        <f>IFERROR(VLOOKUP(C397,INPUT!$A$2:$E$99998,5,FALSE),0)</f>
        <v>0</v>
      </c>
      <c r="F397" s="187" t="str">
        <f>IFERROR(VLOOKUP(C397,INPUT!$H$2:$N2410,7,FALSE),"")</f>
        <v/>
      </c>
      <c r="G397" s="188"/>
      <c r="H397" s="189"/>
      <c r="I397" s="189"/>
      <c r="J397" s="189"/>
      <c r="K397" s="189"/>
    </row>
    <row r="398" spans="1:11" ht="39" customHeight="1">
      <c r="A398" s="182">
        <v>393</v>
      </c>
      <c r="B398" s="184" t="str">
        <f>IFERROR(VLOOKUP(C398,INPUT!$A$2:$E$99998,3,FALSE),"")</f>
        <v>Bộ chi tiết nhôm Reducer GRU30A05-OF (02 chi tiết) - Nhôm A1050</v>
      </c>
      <c r="C398" s="185" t="s">
        <v>1392</v>
      </c>
      <c r="D398" s="186" t="str">
        <f>IFERROR(VLOOKUP(C398,INPUT!$A$2:$D$99998,4,FALSE),"")</f>
        <v>Bộ</v>
      </c>
      <c r="E398" s="185">
        <f>IFERROR(VLOOKUP(C398,INPUT!$A$2:$E$99998,5,FALSE),0)</f>
        <v>0</v>
      </c>
      <c r="F398" s="187" t="str">
        <f>IFERROR(VLOOKUP(C398,INPUT!$H$2:$N2410,7,FALSE),"")</f>
        <v/>
      </c>
      <c r="G398" s="188"/>
      <c r="H398" s="189"/>
      <c r="I398" s="189"/>
      <c r="J398" s="189"/>
      <c r="K398" s="189"/>
    </row>
    <row r="399" spans="1:11" ht="39" customHeight="1">
      <c r="A399" s="182">
        <v>394</v>
      </c>
      <c r="B399" s="184" t="str">
        <f>IFERROR(VLOOKUP(C399,INPUT!$A$2:$E$99998,3,FALSE),"")</f>
        <v>Bộ phụ kiện Interlock Holder IH12SEP03 (7 chi tiết) - Inox</v>
      </c>
      <c r="C399" s="185" t="s">
        <v>1394</v>
      </c>
      <c r="D399" s="186" t="str">
        <f>IFERROR(VLOOKUP(C399,INPUT!$A$2:$D$99998,4,FALSE),"")</f>
        <v>Bộ</v>
      </c>
      <c r="E399" s="185">
        <f>IFERROR(VLOOKUP(C399,INPUT!$A$2:$E$99998,5,FALSE),0)</f>
        <v>14</v>
      </c>
      <c r="F399" s="187" t="str">
        <f>IFERROR(VLOOKUP(C399,INPUT!$H$2:$N2410,7,FALSE),"")</f>
        <v/>
      </c>
      <c r="G399" s="188"/>
      <c r="H399" s="189"/>
      <c r="I399" s="189"/>
      <c r="J399" s="189"/>
      <c r="K399" s="189"/>
    </row>
    <row r="400" spans="1:11" ht="39" customHeight="1">
      <c r="A400" s="182">
        <v>395</v>
      </c>
      <c r="B400" s="184" t="str">
        <f>IFERROR(VLOOKUP(C400,INPUT!$A$2:$E$99998,3,FALSE),"")</f>
        <v>Bộ phụ kiện Interlock Holder IH12SEP03 (không có nắp chụp bụi) (2 chi tiết) - Inox</v>
      </c>
      <c r="C400" s="185" t="s">
        <v>1396</v>
      </c>
      <c r="D400" s="186" t="str">
        <f>IFERROR(VLOOKUP(C400,INPUT!$A$2:$D$99998,4,FALSE),"")</f>
        <v>Bộ</v>
      </c>
      <c r="E400" s="185">
        <f>IFERROR(VLOOKUP(C400,INPUT!$A$2:$E$99998,5,FALSE),0)</f>
        <v>14</v>
      </c>
      <c r="F400" s="187" t="str">
        <f>IFERROR(VLOOKUP(C400,INPUT!$H$2:$N2410,7,FALSE),"")</f>
        <v/>
      </c>
      <c r="G400" s="188"/>
      <c r="H400" s="189"/>
      <c r="I400" s="189"/>
      <c r="J400" s="189"/>
      <c r="K400" s="189"/>
    </row>
    <row r="401" spans="1:11" ht="39" customHeight="1">
      <c r="A401" s="182">
        <v>396</v>
      </c>
      <c r="B401" s="184" t="str">
        <f>IFERROR(VLOOKUP(C401,INPUT!$A$2:$E$99998,3,FALSE),"")</f>
        <v>CT SUPPORT PART - Inox 2mm (Số hiệu bản vẽ: GRU-OM-03, chi tiết số 2)</v>
      </c>
      <c r="C401" s="185" t="s">
        <v>1398</v>
      </c>
      <c r="D401" s="186" t="str">
        <f>IFERROR(VLOOKUP(C401,INPUT!$A$2:$D$99998,4,FALSE),"")</f>
        <v>Cái</v>
      </c>
      <c r="E401" s="185">
        <f>IFERROR(VLOOKUP(C401,INPUT!$A$2:$E$99998,5,FALSE),0)</f>
        <v>0</v>
      </c>
      <c r="F401" s="187" t="str">
        <f>IFERROR(VLOOKUP(C401,INPUT!$H$2:$N2410,7,FALSE),"")</f>
        <v/>
      </c>
      <c r="G401" s="188"/>
      <c r="H401" s="189"/>
      <c r="I401" s="189"/>
      <c r="J401" s="189"/>
      <c r="K401" s="189"/>
    </row>
    <row r="402" spans="1:11" ht="39" customHeight="1">
      <c r="A402" s="182">
        <v>397</v>
      </c>
      <c r="B402" s="184" t="str">
        <f>IFERROR(VLOOKUP(C402,INPUT!$A$2:$E$99998,3,FALSE),"")</f>
        <v>Hộp điều khiển nhôm 78x55x54 mm, dày 3mm. NSX: Kim Lộc</v>
      </c>
      <c r="C402" s="185" t="s">
        <v>641</v>
      </c>
      <c r="D402" s="186" t="str">
        <f>IFERROR(VLOOKUP(C402,INPUT!$A$2:$D$99998,4,FALSE),"")</f>
        <v>Cái</v>
      </c>
      <c r="E402" s="185">
        <f>IFERROR(VLOOKUP(C402,INPUT!$A$2:$E$99998,5,FALSE),0)</f>
        <v>20</v>
      </c>
      <c r="F402" s="187" t="str">
        <f>IFERROR(VLOOKUP(C402,INPUT!$H$2:$N2410,7,FALSE),"")</f>
        <v/>
      </c>
      <c r="G402" s="188"/>
      <c r="H402" s="189"/>
      <c r="I402" s="189"/>
      <c r="J402" s="189"/>
      <c r="K402" s="189"/>
    </row>
    <row r="403" spans="1:11" ht="39" customHeight="1">
      <c r="A403" s="182">
        <v>398</v>
      </c>
      <c r="B403" s="184" t="str">
        <f>IFERROR(VLOOKUP(C403,INPUT!$A$2:$E$99998,3,FALSE),"")</f>
        <v>Nắp hộp điều khiển nhôm 68x55x1mm. NSX: Kim Lộc</v>
      </c>
      <c r="C403" s="185" t="s">
        <v>1400</v>
      </c>
      <c r="D403" s="186" t="str">
        <f>IFERROR(VLOOKUP(C403,INPUT!$A$2:$D$99998,4,FALSE),"")</f>
        <v>Cái</v>
      </c>
      <c r="E403" s="185">
        <f>IFERROR(VLOOKUP(C403,INPUT!$A$2:$E$99998,5,FALSE),0)</f>
        <v>0</v>
      </c>
      <c r="F403" s="187" t="str">
        <f>IFERROR(VLOOKUP(C403,INPUT!$H$2:$N2410,7,FALSE),"")</f>
        <v/>
      </c>
      <c r="G403" s="188"/>
      <c r="H403" s="189"/>
      <c r="I403" s="189"/>
      <c r="J403" s="189"/>
      <c r="K403" s="189"/>
    </row>
    <row r="404" spans="1:11" ht="39" customHeight="1">
      <c r="A404" s="182">
        <v>399</v>
      </c>
      <c r="B404" s="184" t="str">
        <f>IFERROR(VLOOKUP(C404,INPUT!$A$2:$E$99998,3,FALSE),"")</f>
        <v>Ti dẫn hướng inox 304 71.66x12mm. NSX: Kim Lộc</v>
      </c>
      <c r="C404" s="185" t="s">
        <v>665</v>
      </c>
      <c r="D404" s="186" t="str">
        <f>IFERROR(VLOOKUP(C404,INPUT!$A$2:$D$99998,4,FALSE),"")</f>
        <v>Cái</v>
      </c>
      <c r="E404" s="185">
        <f>IFERROR(VLOOKUP(C404,INPUT!$A$2:$E$99998,5,FALSE),0)</f>
        <v>22</v>
      </c>
      <c r="F404" s="187" t="str">
        <f>IFERROR(VLOOKUP(C404,INPUT!$H$2:$N2410,7,FALSE),"")</f>
        <v/>
      </c>
      <c r="G404" s="188"/>
      <c r="H404" s="189"/>
      <c r="I404" s="189"/>
      <c r="J404" s="189"/>
      <c r="K404" s="189"/>
    </row>
    <row r="405" spans="1:11" ht="39" customHeight="1">
      <c r="A405" s="182">
        <v>400</v>
      </c>
      <c r="B405" s="184" t="str">
        <f>IFERROR(VLOOKUP(C405,INPUT!$A$2:$E$99998,3,FALSE),"")</f>
        <v>MC - Khâu 2 inox 304 89,15x16mm. NSX: Kim Lộc</v>
      </c>
      <c r="C405" s="185" t="s">
        <v>1404</v>
      </c>
      <c r="D405" s="186" t="str">
        <f>IFERROR(VLOOKUP(C405,INPUT!$A$2:$D$99998,4,FALSE),"")</f>
        <v>Cái</v>
      </c>
      <c r="E405" s="185">
        <f>IFERROR(VLOOKUP(C405,INPUT!$A$2:$E$99998,5,FALSE),0)</f>
        <v>0</v>
      </c>
      <c r="F405" s="187" t="str">
        <f>IFERROR(VLOOKUP(C405,INPUT!$H$2:$N2410,7,FALSE),"")</f>
        <v/>
      </c>
      <c r="G405" s="188"/>
      <c r="H405" s="189"/>
      <c r="I405" s="189"/>
      <c r="J405" s="189"/>
      <c r="K405" s="189"/>
    </row>
    <row r="406" spans="1:11" ht="39" customHeight="1">
      <c r="A406" s="182">
        <v>401</v>
      </c>
      <c r="B406" s="184" t="str">
        <f>IFERROR(VLOOKUP(C406,INPUT!$A$2:$E$99998,3,FALSE),"")</f>
        <v>MC - Khâu 3 inox 304 225x20mm. NSX: Kim Lộc</v>
      </c>
      <c r="C406" s="185" t="s">
        <v>648</v>
      </c>
      <c r="D406" s="186" t="str">
        <f>IFERROR(VLOOKUP(C406,INPUT!$A$2:$D$99998,4,FALSE),"")</f>
        <v>Cái</v>
      </c>
      <c r="E406" s="185">
        <f>IFERROR(VLOOKUP(C406,INPUT!$A$2:$E$99998,5,FALSE),0)</f>
        <v>10</v>
      </c>
      <c r="F406" s="187" t="str">
        <f>IFERROR(VLOOKUP(C406,INPUT!$H$2:$N2410,7,FALSE),"")</f>
        <v/>
      </c>
      <c r="G406" s="188"/>
      <c r="H406" s="189"/>
      <c r="I406" s="189"/>
      <c r="J406" s="189"/>
      <c r="K406" s="189"/>
    </row>
    <row r="407" spans="1:11" ht="39" customHeight="1">
      <c r="A407" s="182">
        <v>402</v>
      </c>
      <c r="B407" s="184" t="str">
        <f>IFERROR(VLOOKUP(C407,INPUT!$A$2:$E$99998,3,FALSE),"")</f>
        <v>Trục xoay thép 212,2x30mm. NSX: Kim Lộc</v>
      </c>
      <c r="C407" s="185" t="s">
        <v>1406</v>
      </c>
      <c r="D407" s="186" t="str">
        <f>IFERROR(VLOOKUP(C407,INPUT!$A$2:$D$99998,4,FALSE),"")</f>
        <v>Cái</v>
      </c>
      <c r="E407" s="185">
        <f>IFERROR(VLOOKUP(C407,INPUT!$A$2:$E$99998,5,FALSE),0)</f>
        <v>0</v>
      </c>
      <c r="F407" s="187" t="str">
        <f>IFERROR(VLOOKUP(C407,INPUT!$H$2:$N2410,7,FALSE),"")</f>
        <v/>
      </c>
      <c r="G407" s="188"/>
      <c r="H407" s="189"/>
      <c r="I407" s="189"/>
      <c r="J407" s="189"/>
      <c r="K407" s="189"/>
    </row>
    <row r="408" spans="1:11" ht="39" customHeight="1">
      <c r="A408" s="182">
        <v>403</v>
      </c>
      <c r="B408" s="184" t="str">
        <f>IFERROR(VLOOKUP(C408,INPUT!$A$2:$E$99998,3,FALSE),"")</f>
        <v>Càng gạt li hợp V2 inox 304 95,983x107,6mm. NSX: Kim Lộc</v>
      </c>
      <c r="C408" s="185" t="s">
        <v>1409</v>
      </c>
      <c r="D408" s="186" t="str">
        <f>IFERROR(VLOOKUP(C408,INPUT!$A$2:$D$99998,4,FALSE),"")</f>
        <v>Cái</v>
      </c>
      <c r="E408" s="185">
        <f>IFERROR(VLOOKUP(C408,INPUT!$A$2:$E$99998,5,FALSE),0)</f>
        <v>0</v>
      </c>
      <c r="F408" s="187" t="str">
        <f>IFERROR(VLOOKUP(C408,INPUT!$H$2:$N2410,7,FALSE),"")</f>
        <v/>
      </c>
      <c r="G408" s="188"/>
      <c r="H408" s="189"/>
      <c r="I408" s="189"/>
      <c r="J408" s="189"/>
      <c r="K408" s="189"/>
    </row>
    <row r="409" spans="1:11" ht="39" customHeight="1">
      <c r="A409" s="182">
        <v>404</v>
      </c>
      <c r="B409" s="184" t="str">
        <f>IFERROR(VLOOKUP(C409,INPUT!$A$2:$E$99998,3,FALSE),"")</f>
        <v>Ổ giữ bạc đạn V2, inox 304 104,464x32,5x65mm. NSX: Kim Lộc</v>
      </c>
      <c r="C409" s="185" t="s">
        <v>1411</v>
      </c>
      <c r="D409" s="186" t="str">
        <f>IFERROR(VLOOKUP(C409,INPUT!$A$2:$D$99998,4,FALSE),"")</f>
        <v>Cái</v>
      </c>
      <c r="E409" s="185">
        <f>IFERROR(VLOOKUP(C409,INPUT!$A$2:$E$99998,5,FALSE),0)</f>
        <v>0</v>
      </c>
      <c r="F409" s="187" t="str">
        <f>IFERROR(VLOOKUP(C409,INPUT!$H$2:$N2410,7,FALSE),"")</f>
        <v/>
      </c>
      <c r="G409" s="188"/>
      <c r="H409" s="189"/>
      <c r="I409" s="189"/>
      <c r="J409" s="189"/>
      <c r="K409" s="189"/>
    </row>
    <row r="410" spans="1:11" ht="39" customHeight="1">
      <c r="A410" s="182">
        <v>405</v>
      </c>
      <c r="B410" s="184" t="str">
        <f>IFERROR(VLOOKUP(C410,INPUT!$A$2:$E$99998,3,FALSE),"")</f>
        <v>Đĩa thắng inox 304 220x3mm. NSX: Kim Lộc</v>
      </c>
      <c r="C410" s="185" t="s">
        <v>1413</v>
      </c>
      <c r="D410" s="186" t="str">
        <f>IFERROR(VLOOKUP(C410,INPUT!$A$2:$D$99998,4,FALSE),"")</f>
        <v>Cái</v>
      </c>
      <c r="E410" s="185">
        <f>IFERROR(VLOOKUP(C410,INPUT!$A$2:$E$99998,5,FALSE),0)</f>
        <v>0</v>
      </c>
      <c r="F410" s="187" t="str">
        <f>IFERROR(VLOOKUP(C410,INPUT!$H$2:$N2410,7,FALSE),"")</f>
        <v/>
      </c>
      <c r="G410" s="188"/>
      <c r="H410" s="189"/>
      <c r="I410" s="189"/>
      <c r="J410" s="189"/>
      <c r="K410" s="189"/>
    </row>
    <row r="411" spans="1:11" ht="39" customHeight="1">
      <c r="A411" s="182">
        <v>406</v>
      </c>
      <c r="B411" s="184" t="str">
        <f>IFERROR(VLOOKUP(C411,INPUT!$A$2:$E$99998,3,FALSE),"")</f>
        <v>Chốt định vị inox 304 50x12mm. NSX: Kim Lộc</v>
      </c>
      <c r="C411" s="185" t="s">
        <v>355</v>
      </c>
      <c r="D411" s="186" t="str">
        <f>IFERROR(VLOOKUP(C411,INPUT!$A$2:$D$99998,4,FALSE),"")</f>
        <v>Cái</v>
      </c>
      <c r="E411" s="185">
        <f>IFERROR(VLOOKUP(C411,INPUT!$A$2:$E$99998,5,FALSE),0)</f>
        <v>0</v>
      </c>
      <c r="F411" s="187" t="str">
        <f>IFERROR(VLOOKUP(C411,INPUT!$H$2:$N2410,7,FALSE),"")</f>
        <v/>
      </c>
      <c r="G411" s="188"/>
      <c r="H411" s="189"/>
      <c r="I411" s="189"/>
      <c r="J411" s="189"/>
      <c r="K411" s="189"/>
    </row>
    <row r="412" spans="1:11" ht="39" customHeight="1">
      <c r="A412" s="182">
        <v>407</v>
      </c>
      <c r="B412" s="184" t="str">
        <f>IFERROR(VLOOKUP(C412,INPUT!$A$2:$E$99998,3,FALSE),"")</f>
        <v>MC - Khâu 1 inox 304 38x39,294x13mm. NSX: Kim Lộc</v>
      </c>
      <c r="C412" s="185" t="s">
        <v>647</v>
      </c>
      <c r="D412" s="186" t="str">
        <f>IFERROR(VLOOKUP(C412,INPUT!$A$2:$D$99998,4,FALSE),"")</f>
        <v>Cái</v>
      </c>
      <c r="E412" s="185">
        <f>IFERROR(VLOOKUP(C412,INPUT!$A$2:$E$99998,5,FALSE),0)</f>
        <v>20</v>
      </c>
      <c r="F412" s="187" t="str">
        <f>IFERROR(VLOOKUP(C412,INPUT!$H$2:$N2410,7,FALSE),"")</f>
        <v/>
      </c>
      <c r="G412" s="188"/>
      <c r="H412" s="189"/>
      <c r="I412" s="189"/>
      <c r="J412" s="189"/>
      <c r="K412" s="189"/>
    </row>
    <row r="413" spans="1:11" ht="39" customHeight="1">
      <c r="A413" s="182">
        <v>408</v>
      </c>
      <c r="B413" s="184" t="str">
        <f>IFERROR(VLOOKUP(C413,INPUT!$A$2:$E$99998,3,FALSE),"")</f>
        <v>MC - Khâu 4 inox 304 138x20mm. NSX: Kim Lộc</v>
      </c>
      <c r="C413" s="185" t="s">
        <v>649</v>
      </c>
      <c r="D413" s="186" t="str">
        <f>IFERROR(VLOOKUP(C413,INPUT!$A$2:$D$99998,4,FALSE),"")</f>
        <v>Cái</v>
      </c>
      <c r="E413" s="185">
        <f>IFERROR(VLOOKUP(C413,INPUT!$A$2:$E$99998,5,FALSE),0)</f>
        <v>20</v>
      </c>
      <c r="F413" s="187" t="str">
        <f>IFERROR(VLOOKUP(C413,INPUT!$H$2:$N2410,7,FALSE),"")</f>
        <v/>
      </c>
      <c r="G413" s="188"/>
      <c r="H413" s="189"/>
      <c r="I413" s="189"/>
      <c r="J413" s="189"/>
      <c r="K413" s="189"/>
    </row>
    <row r="414" spans="1:11" ht="39" customHeight="1">
      <c r="A414" s="182">
        <v>409</v>
      </c>
      <c r="B414" s="184" t="str">
        <f>IFERROR(VLOOKUP(C414,INPUT!$A$2:$E$99998,3,FALSE),"")</f>
        <v>Chi tiết điều khiển thắng tay Control Handle nhôm 252,392x40mm. NSX: Kim Lộc</v>
      </c>
      <c r="C414" s="185" t="s">
        <v>1415</v>
      </c>
      <c r="D414" s="186" t="str">
        <f>IFERROR(VLOOKUP(C414,INPUT!$A$2:$D$99998,4,FALSE),"")</f>
        <v>Cái</v>
      </c>
      <c r="E414" s="185">
        <f>IFERROR(VLOOKUP(C414,INPUT!$A$2:$E$99998,5,FALSE),0)</f>
        <v>0</v>
      </c>
      <c r="F414" s="187" t="str">
        <f>IFERROR(VLOOKUP(C414,INPUT!$H$2:$N2410,7,FALSE),"")</f>
        <v/>
      </c>
      <c r="G414" s="188"/>
      <c r="H414" s="189"/>
      <c r="I414" s="189"/>
      <c r="J414" s="189"/>
      <c r="K414" s="189"/>
    </row>
    <row r="415" spans="1:11" ht="39" customHeight="1">
      <c r="A415" s="182">
        <v>410</v>
      </c>
      <c r="B415" s="184" t="str">
        <f>IFERROR(VLOOKUP(C415,INPUT!$A$2:$E$99998,3,FALSE),"")</f>
        <v>Chi tiết trượt inox 304 80x27x23mm. NSX : Kim Lộc</v>
      </c>
      <c r="C415" s="185" t="s">
        <v>627</v>
      </c>
      <c r="D415" s="186" t="str">
        <f>IFERROR(VLOOKUP(C415,INPUT!$A$2:$D$99998,4,FALSE),"")</f>
        <v>Cái</v>
      </c>
      <c r="E415" s="185">
        <f>IFERROR(VLOOKUP(C415,INPUT!$A$2:$E$99998,5,FALSE),0)</f>
        <v>0</v>
      </c>
      <c r="F415" s="187" t="str">
        <f>IFERROR(VLOOKUP(C415,INPUT!$H$2:$N2410,7,FALSE),"")</f>
        <v/>
      </c>
      <c r="G415" s="188"/>
      <c r="H415" s="189"/>
      <c r="I415" s="189"/>
      <c r="J415" s="189"/>
      <c r="K415" s="189"/>
    </row>
    <row r="416" spans="1:11" ht="39" customHeight="1">
      <c r="A416" s="182">
        <v>411</v>
      </c>
      <c r="B416" s="184" t="str">
        <f>IFERROR(VLOOKUP(C416,INPUT!$A$2:$E$99998,3,FALSE),"")</f>
        <v>Bạc đạn (Vòng bi) CN 6000-DDU ZV3 RBI</v>
      </c>
      <c r="C416" s="185" t="s">
        <v>345</v>
      </c>
      <c r="D416" s="186" t="str">
        <f>IFERROR(VLOOKUP(C416,INPUT!$A$2:$D$99998,4,FALSE),"")</f>
        <v>Cái</v>
      </c>
      <c r="E416" s="185">
        <f>IFERROR(VLOOKUP(C416,INPUT!$A$2:$E$99998,5,FALSE),0)</f>
        <v>80</v>
      </c>
      <c r="F416" s="187" t="str">
        <f>IFERROR(VLOOKUP(C416,INPUT!$H$2:$N2410,7,FALSE),"")</f>
        <v/>
      </c>
      <c r="G416" s="188"/>
      <c r="H416" s="189"/>
      <c r="I416" s="189"/>
      <c r="J416" s="189"/>
      <c r="K416" s="189"/>
    </row>
    <row r="417" spans="1:11" ht="39" customHeight="1">
      <c r="A417" s="182">
        <v>412</v>
      </c>
      <c r="B417" s="184" t="str">
        <f>IFERROR(VLOOKUP(C417,INPUT!$A$2:$E$99998,3,FALSE),"")</f>
        <v>Bạc đạn (Vòng bi) CN 6001-DDU V3 RBI</v>
      </c>
      <c r="C417" s="185" t="s">
        <v>289</v>
      </c>
      <c r="D417" s="186" t="str">
        <f>IFERROR(VLOOKUP(C417,INPUT!$A$2:$D$99998,4,FALSE),"")</f>
        <v>Cái</v>
      </c>
      <c r="E417" s="185">
        <f>IFERROR(VLOOKUP(C417,INPUT!$A$2:$E$99998,5,FALSE),0)</f>
        <v>140</v>
      </c>
      <c r="F417" s="187" t="str">
        <f>IFERROR(VLOOKUP(C417,INPUT!$H$2:$N2410,7,FALSE),"")</f>
        <v/>
      </c>
      <c r="G417" s="188"/>
      <c r="H417" s="189"/>
      <c r="I417" s="189"/>
      <c r="J417" s="189"/>
      <c r="K417" s="189"/>
    </row>
    <row r="418" spans="1:11" ht="39" customHeight="1">
      <c r="A418" s="182">
        <v>413</v>
      </c>
      <c r="B418" s="184" t="str">
        <f>IFERROR(VLOOKUP(C418,INPUT!$A$2:$E$99998,3,FALSE),"")</f>
        <v>Bulong inox 304 M10x25</v>
      </c>
      <c r="C418" s="185" t="s">
        <v>298</v>
      </c>
      <c r="D418" s="186" t="str">
        <f>IFERROR(VLOOKUP(C418,INPUT!$A$2:$D$99998,4,FALSE),"")</f>
        <v>Cái</v>
      </c>
      <c r="E418" s="185">
        <f>IFERROR(VLOOKUP(C418,INPUT!$A$2:$E$99998,5,FALSE),0)</f>
        <v>84</v>
      </c>
      <c r="F418" s="187">
        <f>IFERROR(VLOOKUP(C418,INPUT!$H$2:$N2410,7,FALSE),"")</f>
        <v>25.385000000000002</v>
      </c>
      <c r="G418" s="188"/>
      <c r="H418" s="189"/>
      <c r="I418" s="189"/>
      <c r="J418" s="189"/>
      <c r="K418" s="189"/>
    </row>
    <row r="419" spans="1:11" ht="39" customHeight="1">
      <c r="A419" s="182">
        <v>414</v>
      </c>
      <c r="B419" s="184" t="str">
        <f>IFERROR(VLOOKUP(C419,INPUT!$A$2:$E$99998,3,FALSE),"")</f>
        <v>Bulong inox 304 M12x80</v>
      </c>
      <c r="C419" s="185" t="s">
        <v>308</v>
      </c>
      <c r="D419" s="186" t="str">
        <f>IFERROR(VLOOKUP(C419,INPUT!$A$2:$D$99998,4,FALSE),"")</f>
        <v>Cái</v>
      </c>
      <c r="E419" s="185">
        <f>IFERROR(VLOOKUP(C419,INPUT!$A$2:$E$99998,5,FALSE),0)</f>
        <v>105</v>
      </c>
      <c r="F419" s="187" t="str">
        <f ca="1">IFERROR(VLOOKUP(C419,INPUT!$H$2:$N2410,7,FALSE),"")</f>
        <v/>
      </c>
      <c r="G419" s="188"/>
      <c r="H419" s="189"/>
      <c r="I419" s="189"/>
      <c r="J419" s="189"/>
      <c r="K419" s="189"/>
    </row>
    <row r="420" spans="1:11" ht="39" customHeight="1">
      <c r="A420" s="182">
        <v>415</v>
      </c>
      <c r="B420" s="184" t="str">
        <f>IFERROR(VLOOKUP(C420,INPUT!$A$2:$E$99998,3,FALSE),"")</f>
        <v>Bulong inox 304 M16x50</v>
      </c>
      <c r="C420" s="185" t="s">
        <v>310</v>
      </c>
      <c r="D420" s="186" t="str">
        <f>IFERROR(VLOOKUP(C420,INPUT!$A$2:$D$99998,4,FALSE),"")</f>
        <v>Cái</v>
      </c>
      <c r="E420" s="185">
        <f>IFERROR(VLOOKUP(C420,INPUT!$A$2:$E$99998,5,FALSE),0)</f>
        <v>84</v>
      </c>
      <c r="F420" s="187" t="str">
        <f ca="1">IFERROR(VLOOKUP(C420,INPUT!$H$2:$N2410,7,FALSE),"")</f>
        <v/>
      </c>
      <c r="G420" s="188"/>
      <c r="H420" s="189"/>
      <c r="I420" s="189"/>
      <c r="J420" s="189"/>
      <c r="K420" s="189"/>
    </row>
    <row r="421" spans="1:11" ht="39" customHeight="1">
      <c r="A421" s="182">
        <v>416</v>
      </c>
      <c r="B421" s="184" t="str">
        <f>IFERROR(VLOOKUP(C421,INPUT!$A$2:$E$99998,3,FALSE),"")</f>
        <v>Bulong inox 304 M16x70</v>
      </c>
      <c r="C421" s="185" t="s">
        <v>312</v>
      </c>
      <c r="D421" s="186" t="str">
        <f>IFERROR(VLOOKUP(C421,INPUT!$A$2:$D$99998,4,FALSE),"")</f>
        <v>Cái</v>
      </c>
      <c r="E421" s="185">
        <f>IFERROR(VLOOKUP(C421,INPUT!$A$2:$E$99998,5,FALSE),0)</f>
        <v>42</v>
      </c>
      <c r="F421" s="187" t="str">
        <f ca="1">IFERROR(VLOOKUP(C421,INPUT!$H$2:$N2410,7,FALSE),"")</f>
        <v/>
      </c>
      <c r="G421" s="188"/>
      <c r="H421" s="189"/>
      <c r="I421" s="189"/>
      <c r="J421" s="189"/>
      <c r="K421" s="189"/>
    </row>
    <row r="422" spans="1:11" ht="39" customHeight="1">
      <c r="A422" s="182">
        <v>417</v>
      </c>
      <c r="B422" s="184" t="str">
        <f>IFERROR(VLOOKUP(C422,INPUT!$A$2:$E$99998,3,FALSE),"")</f>
        <v>Bulong inox 304 M16x100</v>
      </c>
      <c r="C422" s="185" t="s">
        <v>384</v>
      </c>
      <c r="D422" s="186" t="str">
        <f>IFERROR(VLOOKUP(C422,INPUT!$A$2:$D$99998,4,FALSE),"")</f>
        <v>Cái</v>
      </c>
      <c r="E422" s="185">
        <f>IFERROR(VLOOKUP(C422,INPUT!$A$2:$E$99998,5,FALSE),0)</f>
        <v>105</v>
      </c>
      <c r="F422" s="187" t="str">
        <f ca="1">IFERROR(VLOOKUP(C422,INPUT!$H$2:$N2410,7,FALSE),"")</f>
        <v/>
      </c>
      <c r="G422" s="188"/>
      <c r="H422" s="189"/>
      <c r="I422" s="189"/>
      <c r="J422" s="189"/>
      <c r="K422" s="189"/>
    </row>
    <row r="423" spans="1:11" ht="39" customHeight="1">
      <c r="A423" s="182">
        <v>418</v>
      </c>
      <c r="B423" s="184" t="str">
        <f>IFERROR(VLOOKUP(C423,INPUT!$A$2:$E$99998,3,FALSE),"")</f>
        <v>Bulong inox 304 Lục Giác chìm đầu trụ M10x80</v>
      </c>
      <c r="C423" s="185" t="s">
        <v>372</v>
      </c>
      <c r="D423" s="186" t="str">
        <f>IFERROR(VLOOKUP(C423,INPUT!$A$2:$D$99998,4,FALSE),"")</f>
        <v>Cái</v>
      </c>
      <c r="E423" s="185">
        <f>IFERROR(VLOOKUP(C423,INPUT!$A$2:$E$99998,5,FALSE),0)</f>
        <v>130</v>
      </c>
      <c r="F423" s="187" t="str">
        <f>IFERROR(VLOOKUP(C423,INPUT!$H$2:$N2410,7,FALSE),"")</f>
        <v/>
      </c>
      <c r="G423" s="188"/>
      <c r="H423" s="189"/>
      <c r="I423" s="189"/>
      <c r="J423" s="189"/>
      <c r="K423" s="189"/>
    </row>
    <row r="424" spans="1:11" ht="39" customHeight="1">
      <c r="A424" s="182">
        <v>419</v>
      </c>
      <c r="B424" s="184" t="str">
        <f>IFERROR(VLOOKUP(C424,INPUT!$A$2:$E$99998,3,FALSE),"")</f>
        <v>Long Đền inox 304 M12-M</v>
      </c>
      <c r="C424" s="185" t="s">
        <v>1421</v>
      </c>
      <c r="D424" s="186" t="str">
        <f>IFERROR(VLOOKUP(C424,INPUT!$A$2:$D$99998,4,FALSE),"")</f>
        <v>kg</v>
      </c>
      <c r="E424" s="185">
        <f>IFERROR(VLOOKUP(C424,INPUT!$A$2:$E$99998,5,FALSE),0)</f>
        <v>0</v>
      </c>
      <c r="F424" s="187" t="str">
        <f>IFERROR(VLOOKUP(C424,INPUT!$H$2:$N2410,7,FALSE),"")</f>
        <v/>
      </c>
      <c r="G424" s="188"/>
      <c r="H424" s="189"/>
      <c r="I424" s="189"/>
      <c r="J424" s="189"/>
      <c r="K424" s="189"/>
    </row>
    <row r="425" spans="1:11" ht="39" customHeight="1">
      <c r="A425" s="182">
        <v>420</v>
      </c>
      <c r="B425" s="184" t="str">
        <f>IFERROR(VLOOKUP(C425,INPUT!$A$2:$E$99998,3,FALSE),"")</f>
        <v>Nút bịt ren ngoài Inox 304 DN65</v>
      </c>
      <c r="C425" s="185" t="s">
        <v>1423</v>
      </c>
      <c r="D425" s="186" t="str">
        <f>IFERROR(VLOOKUP(C425,INPUT!$A$2:$D$99998,4,FALSE),"")</f>
        <v>Cái</v>
      </c>
      <c r="E425" s="185">
        <f>IFERROR(VLOOKUP(C425,INPUT!$A$2:$E$99998,5,FALSE),0)</f>
        <v>0</v>
      </c>
      <c r="F425" s="187" t="str">
        <f>IFERROR(VLOOKUP(C425,INPUT!$H$2:$N2410,7,FALSE),"")</f>
        <v/>
      </c>
      <c r="G425" s="188"/>
      <c r="H425" s="189"/>
      <c r="I425" s="189"/>
      <c r="J425" s="189"/>
      <c r="K425" s="189"/>
    </row>
    <row r="426" spans="1:11" ht="39" customHeight="1">
      <c r="A426" s="182">
        <v>421</v>
      </c>
      <c r="B426" s="184" t="str">
        <f>IFERROR(VLOOKUP(C426,INPUT!$A$2:$E$99998,3,FALSE),"")</f>
        <v>Nhôm tròn đặc: phi 6mm</v>
      </c>
      <c r="C426" s="185" t="s">
        <v>424</v>
      </c>
      <c r="D426" s="186" t="str">
        <f>IFERROR(VLOOKUP(C426,INPUT!$A$2:$D$99998,4,FALSE),"")</f>
        <v>mm</v>
      </c>
      <c r="E426" s="185">
        <f>IFERROR(VLOOKUP(C426,INPUT!$A$2:$E$99998,5,FALSE),0)</f>
        <v>42900</v>
      </c>
      <c r="F426" s="187" t="str">
        <f>IFERROR(VLOOKUP(C426,INPUT!$H$2:$N2410,7,FALSE),"")</f>
        <v/>
      </c>
      <c r="G426" s="188"/>
      <c r="H426" s="189"/>
      <c r="I426" s="189"/>
      <c r="J426" s="189"/>
      <c r="K426" s="189"/>
    </row>
    <row r="427" spans="1:11" ht="39" customHeight="1">
      <c r="A427" s="182">
        <v>422</v>
      </c>
      <c r="B427" s="184" t="str">
        <f>IFERROR(VLOOKUP(C427,INPUT!$A$2:$E$99998,3,FALSE),"")</f>
        <v>Đĩa răng 145T-C40 bằng thép 593,696 x 380 x 7,2 mm</v>
      </c>
      <c r="C427" s="185" t="s">
        <v>409</v>
      </c>
      <c r="D427" s="186" t="str">
        <f>IFERROR(VLOOKUP(C427,INPUT!$A$2:$D$99998,4,FALSE),"")</f>
        <v>Cái</v>
      </c>
      <c r="E427" s="185">
        <f>IFERROR(VLOOKUP(C427,INPUT!$A$2:$E$99998,5,FALSE),0)</f>
        <v>10</v>
      </c>
      <c r="F427" s="187" t="str">
        <f>IFERROR(VLOOKUP(C427,INPUT!$H$2:$N2410,7,FALSE),"")</f>
        <v/>
      </c>
      <c r="G427" s="188"/>
      <c r="H427" s="189"/>
      <c r="I427" s="189"/>
      <c r="J427" s="189"/>
      <c r="K427" s="189"/>
    </row>
    <row r="428" spans="1:11" ht="39" customHeight="1">
      <c r="A428" s="182">
        <v>423</v>
      </c>
      <c r="B428" s="184" t="str">
        <f>IFERROR(VLOOKUP(C428,INPUT!$A$2:$E$99998,3,FALSE),"")</f>
        <v>Bulong inox 304 lục giác đầu bằng M8x70</v>
      </c>
      <c r="C428" s="185" t="s">
        <v>307</v>
      </c>
      <c r="D428" s="186" t="str">
        <f>IFERROR(VLOOKUP(C428,INPUT!$A$2:$D$99998,4,FALSE),"")</f>
        <v>Cái</v>
      </c>
      <c r="E428" s="185">
        <f>IFERROR(VLOOKUP(C428,INPUT!$A$2:$E$99998,5,FALSE),0)</f>
        <v>80</v>
      </c>
      <c r="F428" s="187" t="str">
        <f>IFERROR(VLOOKUP(C428,INPUT!$H$2:$N2410,7,FALSE),"")</f>
        <v/>
      </c>
      <c r="G428" s="188"/>
      <c r="H428" s="189"/>
      <c r="I428" s="189"/>
      <c r="J428" s="189"/>
      <c r="K428" s="189"/>
    </row>
    <row r="429" spans="1:11" ht="39" customHeight="1">
      <c r="A429" s="182">
        <v>424</v>
      </c>
      <c r="B429" s="184" t="str">
        <f>IFERROR(VLOOKUP(C429,INPUT!$A$2:$E$99998,3,FALSE),"")</f>
        <v>Mặt bích DN25 Inox 125x125x5mm</v>
      </c>
      <c r="C429" s="185" t="s">
        <v>412</v>
      </c>
      <c r="D429" s="186" t="str">
        <f>IFERROR(VLOOKUP(C429,INPUT!$A$2:$D$99998,4,FALSE),"")</f>
        <v>Cái</v>
      </c>
      <c r="E429" s="185">
        <f>IFERROR(VLOOKUP(C429,INPUT!$A$2:$E$99998,5,FALSE),0)</f>
        <v>6</v>
      </c>
      <c r="F429" s="187" t="str">
        <f>IFERROR(VLOOKUP(C429,INPUT!$H$2:$N2410,7,FALSE),"")</f>
        <v/>
      </c>
      <c r="G429" s="188"/>
      <c r="H429" s="189"/>
      <c r="I429" s="189"/>
      <c r="J429" s="189"/>
      <c r="K429" s="189"/>
    </row>
    <row r="430" spans="1:11" ht="39" customHeight="1">
      <c r="A430" s="182">
        <v>425</v>
      </c>
      <c r="B430" s="184" t="str">
        <f>IFERROR(VLOOKUP(C430,INPUT!$A$2:$E$99998,3,FALSE),"")</f>
        <v>Connected pipe Inox 44x44x12mm</v>
      </c>
      <c r="C430" s="185" t="s">
        <v>1425</v>
      </c>
      <c r="D430" s="186" t="str">
        <f>IFERROR(VLOOKUP(C430,INPUT!$A$2:$D$99998,4,FALSE),"")</f>
        <v>Cái</v>
      </c>
      <c r="E430" s="185">
        <f>IFERROR(VLOOKUP(C430,INPUT!$A$2:$E$99998,5,FALSE),0)</f>
        <v>10</v>
      </c>
      <c r="F430" s="187" t="str">
        <f>IFERROR(VLOOKUP(C430,INPUT!$H$2:$N2410,7,FALSE),"")</f>
        <v/>
      </c>
      <c r="G430" s="188"/>
      <c r="H430" s="189"/>
      <c r="I430" s="189"/>
      <c r="J430" s="189"/>
      <c r="K430" s="189"/>
    </row>
    <row r="431" spans="1:11" ht="39" customHeight="1">
      <c r="A431" s="182">
        <v>426</v>
      </c>
      <c r="B431" s="184" t="str">
        <f>IFERROR(VLOOKUP(C431,INPUT!$A$2:$E$99998,3,FALSE),"")</f>
        <v>Lõi giữa lò xo 60x30.5x25mm, Inox 304</v>
      </c>
      <c r="C431" s="185" t="s">
        <v>1427</v>
      </c>
      <c r="D431" s="186" t="str">
        <f>IFERROR(VLOOKUP(C431,INPUT!$A$2:$D$99998,4,FALSE),"")</f>
        <v>Cái</v>
      </c>
      <c r="E431" s="185">
        <f>IFERROR(VLOOKUP(C431,INPUT!$A$2:$E$99998,5,FALSE),0)</f>
        <v>10</v>
      </c>
      <c r="F431" s="187" t="str">
        <f>IFERROR(VLOOKUP(C431,INPUT!$H$2:$N2410,7,FALSE),"")</f>
        <v/>
      </c>
      <c r="G431" s="188"/>
      <c r="H431" s="189"/>
      <c r="I431" s="189"/>
      <c r="J431" s="189"/>
      <c r="K431" s="189"/>
    </row>
    <row r="432" spans="1:11" ht="39" customHeight="1">
      <c r="A432" s="182">
        <v>427</v>
      </c>
      <c r="B432" s="184" t="str">
        <f>IFERROR(VLOOKUP(C432,INPUT!$A$2:$E$99998,3,FALSE),"")</f>
        <v>Lò xo cọng 1mm, dài 30mm, đường kính 10mm</v>
      </c>
      <c r="C432" s="185" t="s">
        <v>644</v>
      </c>
      <c r="D432" s="186" t="str">
        <f>IFERROR(VLOOKUP(C432,INPUT!$A$2:$D$99998,4,FALSE),"")</f>
        <v>Cái</v>
      </c>
      <c r="E432" s="185">
        <f>IFERROR(VLOOKUP(C432,INPUT!$A$2:$E$99998,5,FALSE),0)</f>
        <v>0</v>
      </c>
      <c r="F432" s="187" t="str">
        <f>IFERROR(VLOOKUP(C432,INPUT!$H$2:$N2410,7,FALSE),"")</f>
        <v/>
      </c>
      <c r="G432" s="188"/>
      <c r="H432" s="189"/>
      <c r="I432" s="189"/>
      <c r="J432" s="189"/>
      <c r="K432" s="189"/>
    </row>
    <row r="433" spans="1:11" ht="39" customHeight="1">
      <c r="A433" s="182">
        <v>428</v>
      </c>
      <c r="B433" s="184" t="str">
        <f>IFERROR(VLOOKUP(C433,INPUT!$A$2:$E$99998,3,FALSE),"")</f>
        <v>Bạc đạn (Vòng bi) 696 ZZ 2RS</v>
      </c>
      <c r="C433" s="185" t="s">
        <v>311</v>
      </c>
      <c r="D433" s="186" t="str">
        <f>IFERROR(VLOOKUP(C433,INPUT!$A$2:$D$99998,4,FALSE),"")</f>
        <v>Cái</v>
      </c>
      <c r="E433" s="185">
        <f>IFERROR(VLOOKUP(C433,INPUT!$A$2:$E$99998,5,FALSE),0)</f>
        <v>0</v>
      </c>
      <c r="F433" s="187" t="str">
        <f>IFERROR(VLOOKUP(C433,INPUT!$H$2:$N2410,7,FALSE),"")</f>
        <v/>
      </c>
      <c r="G433" s="188"/>
      <c r="H433" s="189"/>
      <c r="I433" s="189"/>
      <c r="J433" s="189"/>
      <c r="K433" s="189"/>
    </row>
    <row r="434" spans="1:11" ht="39" customHeight="1">
      <c r="A434" s="182">
        <v>429</v>
      </c>
      <c r="B434" s="184" t="str">
        <f>IFERROR(VLOOKUP(C434,INPUT!$A$2:$E$99998,3,FALSE),"")</f>
        <v>Bulong inox 304 M5x30</v>
      </c>
      <c r="C434" s="185" t="s">
        <v>891</v>
      </c>
      <c r="D434" s="186" t="str">
        <f>IFERROR(VLOOKUP(C434,INPUT!$A$2:$D$99998,4,FALSE),"")</f>
        <v>Cái</v>
      </c>
      <c r="E434" s="185">
        <f>IFERROR(VLOOKUP(C434,INPUT!$A$2:$E$99998,5,FALSE),0)</f>
        <v>100</v>
      </c>
      <c r="F434" s="187" t="str">
        <f ca="1">IFERROR(VLOOKUP(C434,INPUT!$H$2:$N2410,7,FALSE),"")</f>
        <v/>
      </c>
      <c r="G434" s="188"/>
      <c r="H434" s="189"/>
      <c r="I434" s="189"/>
      <c r="J434" s="189"/>
      <c r="K434" s="189"/>
    </row>
    <row r="435" spans="1:11" ht="39" customHeight="1">
      <c r="A435" s="182">
        <v>430</v>
      </c>
      <c r="B435" s="184" t="str">
        <f>IFERROR(VLOOKUP(C435,INPUT!$A$2:$E$99998,3,FALSE),"")</f>
        <v>Bulong inox 304 lục giác chìm đầu dù M8x40</v>
      </c>
      <c r="C435" s="185" t="s">
        <v>606</v>
      </c>
      <c r="D435" s="186" t="str">
        <f>IFERROR(VLOOKUP(C435,INPUT!$A$2:$D$99998,4,FALSE),"")</f>
        <v>Cái</v>
      </c>
      <c r="E435" s="185">
        <f>IFERROR(VLOOKUP(C435,INPUT!$A$2:$E$99998,5,FALSE),0)</f>
        <v>46</v>
      </c>
      <c r="F435" s="187" t="str">
        <f ca="1">IFERROR(VLOOKUP(C435,INPUT!$H$2:$N2410,7,FALSE),"")</f>
        <v/>
      </c>
      <c r="G435" s="188"/>
      <c r="H435" s="189"/>
      <c r="I435" s="189"/>
      <c r="J435" s="189"/>
      <c r="K435" s="189"/>
    </row>
    <row r="436" spans="1:11" ht="39" customHeight="1">
      <c r="A436" s="182">
        <v>431</v>
      </c>
      <c r="B436" s="184" t="str">
        <f>IFERROR(VLOOKUP(C436,INPUT!$A$2:$E$99998,3,FALSE),"")</f>
        <v>Bulong inox 304 lục giác chìm đầu trụ M3x10</v>
      </c>
      <c r="C436" s="185" t="s">
        <v>607</v>
      </c>
      <c r="D436" s="186" t="str">
        <f>IFERROR(VLOOKUP(C436,INPUT!$A$2:$D$99998,4,FALSE),"")</f>
        <v>Cái</v>
      </c>
      <c r="E436" s="185">
        <f>IFERROR(VLOOKUP(C436,INPUT!$A$2:$E$99998,5,FALSE),0)</f>
        <v>183</v>
      </c>
      <c r="F436" s="187" t="str">
        <f ca="1">IFERROR(VLOOKUP(C436,INPUT!$H$2:$N2410,7,FALSE),"")</f>
        <v/>
      </c>
      <c r="G436" s="188"/>
      <c r="H436" s="189"/>
      <c r="I436" s="189"/>
      <c r="J436" s="189"/>
      <c r="K436" s="189"/>
    </row>
    <row r="437" spans="1:11" ht="39" customHeight="1">
      <c r="A437" s="182">
        <v>432</v>
      </c>
      <c r="B437" s="184" t="str">
        <f>IFERROR(VLOOKUP(C437,INPUT!$A$2:$E$99998,3,FALSE),"")</f>
        <v>Bulong inox 304 lục giác chìm đầu trụ M4x10</v>
      </c>
      <c r="C437" s="185" t="s">
        <v>612</v>
      </c>
      <c r="D437" s="186" t="str">
        <f>IFERROR(VLOOKUP(C437,INPUT!$A$2:$D$99998,4,FALSE),"")</f>
        <v>Cái</v>
      </c>
      <c r="E437" s="185">
        <f>IFERROR(VLOOKUP(C437,INPUT!$A$2:$E$99998,5,FALSE),0)</f>
        <v>185</v>
      </c>
      <c r="F437" s="187" t="str">
        <f ca="1">IFERROR(VLOOKUP(C437,INPUT!$H$2:$N2410,7,FALSE),"")</f>
        <v/>
      </c>
      <c r="G437" s="188"/>
      <c r="H437" s="189"/>
      <c r="I437" s="189"/>
      <c r="J437" s="189"/>
      <c r="K437" s="189"/>
    </row>
    <row r="438" spans="1:11" ht="39" customHeight="1">
      <c r="A438" s="182">
        <v>433</v>
      </c>
      <c r="B438" s="184" t="str">
        <f>IFERROR(VLOOKUP(C438,INPUT!$A$2:$E$99998,3,FALSE),"")</f>
        <v>Bulong inox 304 lục giác chìm đầu trụ M5x16</v>
      </c>
      <c r="C438" s="185" t="s">
        <v>899</v>
      </c>
      <c r="D438" s="186" t="str">
        <f>IFERROR(VLOOKUP(C438,INPUT!$A$2:$D$99998,4,FALSE),"")</f>
        <v>Cái</v>
      </c>
      <c r="E438" s="185">
        <f>IFERROR(VLOOKUP(C438,INPUT!$A$2:$E$99998,5,FALSE),0)</f>
        <v>302</v>
      </c>
      <c r="F438" s="187" t="str">
        <f ca="1">IFERROR(VLOOKUP(C438,INPUT!$H$2:$N2410,7,FALSE),"")</f>
        <v/>
      </c>
      <c r="G438" s="188"/>
      <c r="H438" s="189"/>
      <c r="I438" s="189"/>
      <c r="J438" s="189"/>
      <c r="K438" s="189"/>
    </row>
    <row r="439" spans="1:11" ht="39" customHeight="1">
      <c r="A439" s="182">
        <v>434</v>
      </c>
      <c r="B439" s="184" t="str">
        <f>IFERROR(VLOOKUP(C439,INPUT!$A$2:$E$99998,3,FALSE),"")</f>
        <v>Bulong inox 304 lục giác chìm đầu trụ M6x30</v>
      </c>
      <c r="C439" s="185" t="s">
        <v>902</v>
      </c>
      <c r="D439" s="186" t="str">
        <f>IFERROR(VLOOKUP(C439,INPUT!$A$2:$D$99998,4,FALSE),"")</f>
        <v>Cái</v>
      </c>
      <c r="E439" s="185">
        <f>IFERROR(VLOOKUP(C439,INPUT!$A$2:$E$99998,5,FALSE),0)</f>
        <v>94</v>
      </c>
      <c r="F439" s="187" t="str">
        <f ca="1">IFERROR(VLOOKUP(C439,INPUT!$H$2:$N2410,7,FALSE),"")</f>
        <v/>
      </c>
      <c r="G439" s="188"/>
      <c r="H439" s="189"/>
      <c r="I439" s="189"/>
      <c r="J439" s="189"/>
      <c r="K439" s="189"/>
    </row>
    <row r="440" spans="1:11" ht="39" customHeight="1">
      <c r="A440" s="182">
        <v>435</v>
      </c>
      <c r="B440" s="184" t="str">
        <f>IFERROR(VLOOKUP(C440,INPUT!$A$2:$E$99998,3,FALSE),"")</f>
        <v>Bulong inox 304 lục giác chìm đầu trụ M6x50</v>
      </c>
      <c r="C440" s="185" t="s">
        <v>615</v>
      </c>
      <c r="D440" s="186" t="str">
        <f>IFERROR(VLOOKUP(C440,INPUT!$A$2:$D$99998,4,FALSE),"")</f>
        <v>Cái</v>
      </c>
      <c r="E440" s="185">
        <f>IFERROR(VLOOKUP(C440,INPUT!$A$2:$E$99998,5,FALSE),0)</f>
        <v>98</v>
      </c>
      <c r="F440" s="187" t="str">
        <f ca="1">IFERROR(VLOOKUP(C440,INPUT!$H$2:$N2410,7,FALSE),"")</f>
        <v/>
      </c>
      <c r="G440" s="188"/>
      <c r="H440" s="189"/>
      <c r="I440" s="189"/>
      <c r="J440" s="189"/>
      <c r="K440" s="189"/>
    </row>
    <row r="441" spans="1:11" ht="39" customHeight="1">
      <c r="A441" s="182">
        <v>436</v>
      </c>
      <c r="B441" s="184" t="str">
        <f>IFERROR(VLOOKUP(C441,INPUT!$A$2:$E$99998,3,FALSE),"")</f>
        <v>Bulong inox 304 lục giác chìm đầu trụ M8x16</v>
      </c>
      <c r="C441" s="185" t="s">
        <v>908</v>
      </c>
      <c r="D441" s="186" t="str">
        <f>IFERROR(VLOOKUP(C441,INPUT!$A$2:$D$99998,4,FALSE),"")</f>
        <v>Cái</v>
      </c>
      <c r="E441" s="185">
        <f>IFERROR(VLOOKUP(C441,INPUT!$A$2:$E$99998,5,FALSE),0)</f>
        <v>97</v>
      </c>
      <c r="F441" s="187" t="str">
        <f ca="1">IFERROR(VLOOKUP(C441,INPUT!$H$2:$N2410,7,FALSE),"")</f>
        <v/>
      </c>
      <c r="G441" s="188"/>
      <c r="H441" s="189"/>
      <c r="I441" s="189"/>
      <c r="J441" s="189"/>
      <c r="K441" s="189"/>
    </row>
    <row r="442" spans="1:11" ht="39" customHeight="1">
      <c r="A442" s="182">
        <v>437</v>
      </c>
      <c r="B442" s="184" t="str">
        <f>IFERROR(VLOOKUP(C442,INPUT!$A$2:$E$99998,3,FALSE),"")</f>
        <v>Bulong inox 304 lục giác chìm đầu trụ M8x50</v>
      </c>
      <c r="C442" s="185" t="s">
        <v>912</v>
      </c>
      <c r="D442" s="186" t="str">
        <f>IFERROR(VLOOKUP(C442,INPUT!$A$2:$D$99998,4,FALSE),"")</f>
        <v>Cái</v>
      </c>
      <c r="E442" s="185">
        <f>IFERROR(VLOOKUP(C442,INPUT!$A$2:$E$99998,5,FALSE),0)</f>
        <v>50</v>
      </c>
      <c r="F442" s="187" t="str">
        <f ca="1">IFERROR(VLOOKUP(C442,INPUT!$H$2:$N2410,7,FALSE),"")</f>
        <v/>
      </c>
      <c r="G442" s="188"/>
      <c r="H442" s="189"/>
      <c r="I442" s="189"/>
      <c r="J442" s="189"/>
      <c r="K442" s="189"/>
    </row>
    <row r="443" spans="1:11" ht="39" customHeight="1">
      <c r="A443" s="182">
        <v>438</v>
      </c>
      <c r="B443" s="184" t="str">
        <f>IFERROR(VLOOKUP(C443,INPUT!$A$2:$E$99998,3,FALSE),"")</f>
        <v>Long đền inox 304 M8x19x2mm</v>
      </c>
      <c r="C443" s="185" t="s">
        <v>406</v>
      </c>
      <c r="D443" s="186" t="str">
        <f>IFERROR(VLOOKUP(C443,INPUT!$A$2:$D$99998,4,FALSE),"")</f>
        <v>Cái</v>
      </c>
      <c r="E443" s="185">
        <f>IFERROR(VLOOKUP(C443,INPUT!$A$2:$E$99998,5,FALSE),0)</f>
        <v>631</v>
      </c>
      <c r="F443" s="187" t="str">
        <f ca="1">IFERROR(VLOOKUP(C443,INPUT!$H$2:$N2410,7,FALSE),"")</f>
        <v/>
      </c>
      <c r="G443" s="188"/>
      <c r="H443" s="189"/>
      <c r="I443" s="189"/>
      <c r="J443" s="189"/>
      <c r="K443" s="189"/>
    </row>
    <row r="444" spans="1:11" ht="39" customHeight="1">
      <c r="A444" s="182">
        <v>439</v>
      </c>
      <c r="B444" s="184" t="str">
        <f>IFERROR(VLOOKUP(C444,INPUT!$A$2:$E$99998,3,FALSE),"")</f>
        <v>Phe gài lỗ phi 55mm</v>
      </c>
      <c r="C444" s="185" t="s">
        <v>446</v>
      </c>
      <c r="D444" s="186" t="str">
        <f>IFERROR(VLOOKUP(C444,INPUT!$A$2:$D$99998,4,FALSE),"")</f>
        <v>Cái</v>
      </c>
      <c r="E444" s="185">
        <f>IFERROR(VLOOKUP(C444,INPUT!$A$2:$E$99998,5,FALSE),0)</f>
        <v>25</v>
      </c>
      <c r="F444" s="187" t="str">
        <f>IFERROR(VLOOKUP(C444,INPUT!$H$2:$N2410,7,FALSE),"")</f>
        <v/>
      </c>
      <c r="G444" s="188"/>
      <c r="H444" s="189"/>
      <c r="I444" s="189"/>
      <c r="J444" s="189"/>
      <c r="K444" s="189"/>
    </row>
    <row r="445" spans="1:11" ht="39" customHeight="1">
      <c r="A445" s="182">
        <v>440</v>
      </c>
      <c r="B445" s="184" t="str">
        <f>IFERROR(VLOOKUP(C445,INPUT!$A$2:$E$99998,3,FALSE),"")</f>
        <v>Phe gài trục phi 38mm</v>
      </c>
      <c r="C445" s="185" t="s">
        <v>663</v>
      </c>
      <c r="D445" s="186" t="str">
        <f>IFERROR(VLOOKUP(C445,INPUT!$A$2:$D$99998,4,FALSE),"")</f>
        <v>Cái</v>
      </c>
      <c r="E445" s="185">
        <f>IFERROR(VLOOKUP(C445,INPUT!$A$2:$E$99998,5,FALSE),0)</f>
        <v>50</v>
      </c>
      <c r="F445" s="187" t="str">
        <f>IFERROR(VLOOKUP(C445,INPUT!$H$2:$N2410,7,FALSE),"")</f>
        <v/>
      </c>
      <c r="G445" s="188"/>
      <c r="H445" s="189"/>
      <c r="I445" s="189"/>
      <c r="J445" s="189"/>
      <c r="K445" s="189"/>
    </row>
    <row r="446" spans="1:11" ht="39" customHeight="1">
      <c r="A446" s="182">
        <v>441</v>
      </c>
      <c r="B446" s="184" t="str">
        <f>IFERROR(VLOOKUP(C446,INPUT!$A$2:$E$99998,3,FALSE),"")</f>
        <v>Bulong inox 304 lục giác chìm đầu trụ M8x25</v>
      </c>
      <c r="C446" s="185" t="s">
        <v>337</v>
      </c>
      <c r="D446" s="186" t="str">
        <f>IFERROR(VLOOKUP(C446,INPUT!$A$2:$D$99998,4,FALSE),"")</f>
        <v>Cái</v>
      </c>
      <c r="E446" s="185">
        <f>IFERROR(VLOOKUP(C446,INPUT!$A$2:$E$99998,5,FALSE),0)</f>
        <v>50</v>
      </c>
      <c r="F446" s="187">
        <f>IFERROR(VLOOKUP(C446,INPUT!$H$2:$N2410,7,FALSE),"")</f>
        <v>15.420999999999999</v>
      </c>
      <c r="G446" s="188"/>
      <c r="H446" s="189"/>
      <c r="I446" s="189"/>
      <c r="J446" s="189"/>
      <c r="K446" s="189"/>
    </row>
    <row r="447" spans="1:11" ht="39" customHeight="1">
      <c r="A447" s="182">
        <v>442</v>
      </c>
      <c r="B447" s="184" t="str">
        <f>IFERROR(VLOOKUP(C447,INPUT!$A$2:$E$99998,3,FALSE),"")</f>
        <v>Đai ốc siết trục M30x1.5mm</v>
      </c>
      <c r="C447" s="185" t="s">
        <v>637</v>
      </c>
      <c r="D447" s="186" t="str">
        <f>IFERROR(VLOOKUP(C447,INPUT!$A$2:$D$99998,4,FALSE),"")</f>
        <v>Cái</v>
      </c>
      <c r="E447" s="185">
        <f>IFERROR(VLOOKUP(C447,INPUT!$A$2:$E$99998,5,FALSE),0)</f>
        <v>0</v>
      </c>
      <c r="F447" s="187" t="str">
        <f>IFERROR(VLOOKUP(C447,INPUT!$H$2:$N2410,7,FALSE),"")</f>
        <v/>
      </c>
      <c r="G447" s="188"/>
      <c r="H447" s="189"/>
      <c r="I447" s="189"/>
      <c r="J447" s="189"/>
      <c r="K447" s="189"/>
    </row>
    <row r="448" spans="1:11" ht="39" customHeight="1">
      <c r="A448" s="182">
        <v>443</v>
      </c>
      <c r="B448" s="184" t="str">
        <f>IFERROR(VLOOKUP(C448,INPUT!$A$2:$E$99998,3,FALSE),"")</f>
        <v>Lò xo nén 10x25x1mm</v>
      </c>
      <c r="C448" s="185" t="s">
        <v>1429</v>
      </c>
      <c r="D448" s="186" t="str">
        <f>IFERROR(VLOOKUP(C448,INPUT!$A$2:$D$99998,4,FALSE),"")</f>
        <v>Cái</v>
      </c>
      <c r="E448" s="185">
        <f>IFERROR(VLOOKUP(C448,INPUT!$A$2:$E$99998,5,FALSE),0)</f>
        <v>0</v>
      </c>
      <c r="F448" s="187" t="str">
        <f>IFERROR(VLOOKUP(C448,INPUT!$H$2:$N2410,7,FALSE),"")</f>
        <v/>
      </c>
      <c r="G448" s="188"/>
      <c r="H448" s="189"/>
      <c r="I448" s="189"/>
      <c r="J448" s="189"/>
      <c r="K448" s="189"/>
    </row>
    <row r="449" spans="1:11" ht="39" customHeight="1">
      <c r="A449" s="182">
        <v>444</v>
      </c>
      <c r="B449" s="184" t="str">
        <f>IFERROR(VLOOKUP(C449,INPUT!$A$2:$E$99998,3,FALSE),"")</f>
        <v>Tem inox in UV 8x4cm</v>
      </c>
      <c r="C449" s="185" t="s">
        <v>1431</v>
      </c>
      <c r="D449" s="186" t="str">
        <f>IFERROR(VLOOKUP(C449,INPUT!$A$2:$D$99998,4,FALSE),"")</f>
        <v>Cái</v>
      </c>
      <c r="E449" s="185">
        <f>IFERROR(VLOOKUP(C449,INPUT!$A$2:$E$99998,5,FALSE),0)</f>
        <v>4</v>
      </c>
      <c r="F449" s="187" t="str">
        <f>IFERROR(VLOOKUP(C449,INPUT!$H$2:$N2410,7,FALSE),"")</f>
        <v/>
      </c>
      <c r="G449" s="188"/>
      <c r="H449" s="189"/>
      <c r="I449" s="189"/>
      <c r="J449" s="189"/>
      <c r="K449" s="189"/>
    </row>
    <row r="450" spans="1:11" ht="39" customHeight="1">
      <c r="A450" s="182">
        <v>445</v>
      </c>
      <c r="B450" s="184" t="str">
        <f>IFERROR(VLOOKUP(C450,INPUT!$A$2:$E$99998,3,FALSE),"")</f>
        <v>Phe gài lỗ phi 56mm</v>
      </c>
      <c r="C450" s="185" t="s">
        <v>661</v>
      </c>
      <c r="D450" s="186" t="str">
        <f>IFERROR(VLOOKUP(C450,INPUT!$A$2:$D$99998,4,FALSE),"")</f>
        <v>Cái</v>
      </c>
      <c r="E450" s="185">
        <f>IFERROR(VLOOKUP(C450,INPUT!$A$2:$E$99998,5,FALSE),0)</f>
        <v>25</v>
      </c>
      <c r="F450" s="187" t="str">
        <f>IFERROR(VLOOKUP(C450,INPUT!$H$2:$N2410,7,FALSE),"")</f>
        <v/>
      </c>
      <c r="G450" s="188"/>
      <c r="H450" s="189"/>
      <c r="I450" s="189"/>
      <c r="J450" s="189"/>
      <c r="K450" s="189"/>
    </row>
    <row r="451" spans="1:11" ht="39" customHeight="1">
      <c r="A451" s="182">
        <v>446</v>
      </c>
      <c r="B451" s="184" t="str">
        <f>IFERROR(VLOOKUP(C451,INPUT!$A$2:$E$99998,3,FALSE),"")</f>
        <v>Cây ty inox 304 (Cây đặc) hình lục giác, phi 14mm</v>
      </c>
      <c r="C451" s="185" t="s">
        <v>1433</v>
      </c>
      <c r="D451" s="186" t="str">
        <f>IFERROR(VLOOKUP(C451,INPUT!$A$2:$D$99998,4,FALSE),"")</f>
        <v>mm</v>
      </c>
      <c r="E451" s="185">
        <f>IFERROR(VLOOKUP(C451,INPUT!$A$2:$E$99998,5,FALSE),0)</f>
        <v>0</v>
      </c>
      <c r="F451" s="187" t="str">
        <f>IFERROR(VLOOKUP(C451,INPUT!$H$2:$N2410,7,FALSE),"")</f>
        <v/>
      </c>
      <c r="G451" s="188"/>
      <c r="H451" s="189"/>
      <c r="I451" s="189"/>
      <c r="J451" s="189"/>
      <c r="K451" s="189"/>
    </row>
    <row r="452" spans="1:11" ht="39" customHeight="1">
      <c r="A452" s="182">
        <v>447</v>
      </c>
      <c r="B452" s="184" t="str">
        <f>IFERROR(VLOOKUP(C452,INPUT!$A$2:$E$99998,3,FALSE),"")</f>
        <v>Inox la 20x4mm</v>
      </c>
      <c r="C452" s="185" t="s">
        <v>1435</v>
      </c>
      <c r="D452" s="186" t="str">
        <f>IFERROR(VLOOKUP(C452,INPUT!$A$2:$D$99998,4,FALSE),"")</f>
        <v>mm</v>
      </c>
      <c r="E452" s="185">
        <f>IFERROR(VLOOKUP(C452,INPUT!$A$2:$E$99998,5,FALSE),0)</f>
        <v>0</v>
      </c>
      <c r="F452" s="187" t="str">
        <f>IFERROR(VLOOKUP(C452,INPUT!$H$2:$N2410,7,FALSE),"")</f>
        <v/>
      </c>
      <c r="G452" s="188"/>
      <c r="H452" s="189"/>
      <c r="I452" s="189"/>
      <c r="J452" s="189"/>
      <c r="K452" s="189"/>
    </row>
    <row r="453" spans="1:11" ht="39" customHeight="1">
      <c r="A453" s="182">
        <v>448</v>
      </c>
      <c r="B453" s="184" t="str">
        <f>IFERROR(VLOOKUP(C453,INPUT!$A$2:$E$99998,3,FALSE),"")</f>
        <v>Trục xỏ chốt chẻ 5x30</v>
      </c>
      <c r="C453" s="185" t="s">
        <v>666</v>
      </c>
      <c r="D453" s="186" t="str">
        <f>IFERROR(VLOOKUP(C453,INPUT!$A$2:$D$99998,4,FALSE),"")</f>
        <v>Cái</v>
      </c>
      <c r="E453" s="185">
        <f>IFERROR(VLOOKUP(C453,INPUT!$A$2:$E$99998,5,FALSE),0)</f>
        <v>22</v>
      </c>
      <c r="F453" s="187" t="str">
        <f>IFERROR(VLOOKUP(C453,INPUT!$H$2:$N2410,7,FALSE),"")</f>
        <v/>
      </c>
      <c r="G453" s="188"/>
      <c r="H453" s="189"/>
      <c r="I453" s="189"/>
      <c r="J453" s="189"/>
      <c r="K453" s="189"/>
    </row>
    <row r="454" spans="1:11" ht="39" customHeight="1">
      <c r="A454" s="182">
        <v>449</v>
      </c>
      <c r="B454" s="184" t="str">
        <f>IFERROR(VLOOKUP(C454,INPUT!$A$2:$E$99998,3,FALSE),"")</f>
        <v>Trục xỏ chốt chẻ 6x30</v>
      </c>
      <c r="C454" s="185" t="s">
        <v>667</v>
      </c>
      <c r="D454" s="186" t="str">
        <f>IFERROR(VLOOKUP(C454,INPUT!$A$2:$D$99998,4,FALSE),"")</f>
        <v>Cái</v>
      </c>
      <c r="E454" s="185">
        <f>IFERROR(VLOOKUP(C454,INPUT!$A$2:$E$99998,5,FALSE),0)</f>
        <v>22</v>
      </c>
      <c r="F454" s="187" t="str">
        <f>IFERROR(VLOOKUP(C454,INPUT!$H$2:$N2410,7,FALSE),"")</f>
        <v/>
      </c>
      <c r="G454" s="188"/>
      <c r="H454" s="189"/>
      <c r="I454" s="189"/>
      <c r="J454" s="189"/>
      <c r="K454" s="189"/>
    </row>
    <row r="455" spans="1:11" ht="39" customHeight="1">
      <c r="A455" s="182">
        <v>450</v>
      </c>
      <c r="B455" s="184" t="str">
        <f>IFERROR(VLOOKUP(C455,INPUT!$A$2:$E$99998,3,FALSE),"")</f>
        <v>Nắm tay quay ren M10</v>
      </c>
      <c r="C455" s="185" t="s">
        <v>1437</v>
      </c>
      <c r="D455" s="186" t="str">
        <f>IFERROR(VLOOKUP(C455,INPUT!$A$2:$D$99998,4,FALSE),"")</f>
        <v>Cái</v>
      </c>
      <c r="E455" s="185">
        <f>IFERROR(VLOOKUP(C455,INPUT!$A$2:$E$99998,5,FALSE),0)</f>
        <v>0</v>
      </c>
      <c r="F455" s="187" t="str">
        <f>IFERROR(VLOOKUP(C455,INPUT!$H$2:$N2410,7,FALSE),"")</f>
        <v/>
      </c>
      <c r="G455" s="188"/>
      <c r="H455" s="189"/>
      <c r="I455" s="189"/>
      <c r="J455" s="189"/>
      <c r="K455" s="189"/>
    </row>
    <row r="456" spans="1:11" ht="39" customHeight="1">
      <c r="A456" s="182">
        <v>451</v>
      </c>
      <c r="B456" s="184" t="str">
        <f>IFERROR(VLOOKUP(C456,INPUT!$A$2:$E$99998,3,FALSE),"")</f>
        <v>Bulong inox 304 M8x15</v>
      </c>
      <c r="C456" s="185" t="s">
        <v>618</v>
      </c>
      <c r="D456" s="186" t="str">
        <f>IFERROR(VLOOKUP(C456,INPUT!$A$2:$D$99998,4,FALSE),"")</f>
        <v>Cái</v>
      </c>
      <c r="E456" s="185">
        <f>IFERROR(VLOOKUP(C456,INPUT!$A$2:$E$99998,5,FALSE),0)</f>
        <v>0</v>
      </c>
      <c r="F456" s="187" t="str">
        <f>IFERROR(VLOOKUP(C456,INPUT!$H$2:$N2410,7,FALSE),"")</f>
        <v/>
      </c>
      <c r="G456" s="188"/>
      <c r="H456" s="189"/>
      <c r="I456" s="189"/>
      <c r="J456" s="189"/>
      <c r="K456" s="189"/>
    </row>
    <row r="457" spans="1:11" ht="39" customHeight="1">
      <c r="A457" s="182">
        <v>452</v>
      </c>
      <c r="B457" s="184" t="str">
        <f>IFERROR(VLOOKUP(C457,INPUT!$A$2:$E$99998,3,FALSE),"")</f>
        <v>Ốc mỡ 8x1mm</v>
      </c>
      <c r="C457" s="185" t="s">
        <v>1439</v>
      </c>
      <c r="D457" s="186" t="str">
        <f>IFERROR(VLOOKUP(C457,INPUT!$A$2:$D$99998,4,FALSE),"")</f>
        <v>Cái</v>
      </c>
      <c r="E457" s="185">
        <f>IFERROR(VLOOKUP(C457,INPUT!$A$2:$E$99998,5,FALSE),0)</f>
        <v>0</v>
      </c>
      <c r="F457" s="187" t="str">
        <f>IFERROR(VLOOKUP(C457,INPUT!$H$2:$N2410,7,FALSE),"")</f>
        <v/>
      </c>
      <c r="G457" s="188"/>
      <c r="H457" s="189"/>
      <c r="I457" s="189"/>
      <c r="J457" s="189"/>
      <c r="K457" s="189"/>
    </row>
    <row r="458" spans="1:11" ht="39" customHeight="1">
      <c r="A458" s="182">
        <v>453</v>
      </c>
      <c r="B458" s="184" t="str">
        <f>IFERROR(VLOOKUP(C458,INPUT!$A$2:$E$99998,3,FALSE),"")</f>
        <v>Ty ren inox 304 M10</v>
      </c>
      <c r="C458" s="185" t="s">
        <v>1443</v>
      </c>
      <c r="D458" s="186" t="str">
        <f>IFERROR(VLOOKUP(C458,INPUT!$A$2:$D$99998,4,FALSE),"")</f>
        <v>mm</v>
      </c>
      <c r="E458" s="185">
        <f>IFERROR(VLOOKUP(C458,INPUT!$A$2:$E$99998,5,FALSE),0)</f>
        <v>630</v>
      </c>
      <c r="F458" s="187" t="str">
        <f>IFERROR(VLOOKUP(C458,INPUT!$H$2:$N2410,7,FALSE),"")</f>
        <v/>
      </c>
      <c r="G458" s="188"/>
      <c r="H458" s="189"/>
      <c r="I458" s="189"/>
      <c r="J458" s="189"/>
      <c r="K458" s="189"/>
    </row>
    <row r="459" spans="1:11" ht="39" customHeight="1">
      <c r="A459" s="182">
        <v>454</v>
      </c>
      <c r="B459" s="184" t="str">
        <f>IFERROR(VLOOKUP(C459,INPUT!$A$2:$E$99998,3,FALSE),"")</f>
        <v>Bộ chi tiết Cable reel SCR100A5501 - Inox</v>
      </c>
      <c r="C459" s="185" t="s">
        <v>1445</v>
      </c>
      <c r="D459" s="186" t="str">
        <f>IFERROR(VLOOKUP(C459,INPUT!$A$2:$D$99998,4,FALSE),"")</f>
        <v>Bộ</v>
      </c>
      <c r="E459" s="185">
        <f>IFERROR(VLOOKUP(C459,INPUT!$A$2:$E$99998,5,FALSE),0)</f>
        <v>0</v>
      </c>
      <c r="F459" s="187" t="str">
        <f>IFERROR(VLOOKUP(C459,INPUT!$H$2:$N2410,7,FALSE),"")</f>
        <v/>
      </c>
      <c r="G459" s="188"/>
      <c r="H459" s="189"/>
      <c r="I459" s="189"/>
      <c r="J459" s="189"/>
      <c r="K459" s="189"/>
    </row>
    <row r="460" spans="1:11" ht="39" customHeight="1">
      <c r="A460" s="182">
        <v>455</v>
      </c>
      <c r="B460" s="184" t="str">
        <f>IFERROR(VLOOKUP(C460,INPUT!$A$2:$E$99998,3,FALSE),"")</f>
        <v>Hộp P1 bằng nhôm 264*126mm</v>
      </c>
      <c r="C460" s="185" t="s">
        <v>1447</v>
      </c>
      <c r="D460" s="186" t="str">
        <f>IFERROR(VLOOKUP(C460,INPUT!$A$2:$D$99998,4,FALSE),"")</f>
        <v>Cái</v>
      </c>
      <c r="E460" s="185">
        <f>IFERROR(VLOOKUP(C460,INPUT!$A$2:$E$99998,5,FALSE),0)</f>
        <v>0</v>
      </c>
      <c r="F460" s="187" t="str">
        <f>IFERROR(VLOOKUP(C460,INPUT!$H$2:$N2410,7,FALSE),"")</f>
        <v/>
      </c>
      <c r="G460" s="188"/>
      <c r="H460" s="189"/>
      <c r="I460" s="189"/>
      <c r="J460" s="189"/>
      <c r="K460" s="189"/>
    </row>
    <row r="461" spans="1:11" ht="39" customHeight="1">
      <c r="A461" s="182">
        <v>456</v>
      </c>
      <c r="B461" s="184" t="str">
        <f>IFERROR(VLOOKUP(C461,INPUT!$A$2:$E$99998,3,FALSE),"")</f>
        <v>Khung nhôm 250*145*235mm</v>
      </c>
      <c r="C461" s="185" t="s">
        <v>1449</v>
      </c>
      <c r="D461" s="186" t="str">
        <f>IFERROR(VLOOKUP(C461,INPUT!$A$2:$D$99998,4,FALSE),"")</f>
        <v>Cái</v>
      </c>
      <c r="E461" s="185">
        <f>IFERROR(VLOOKUP(C461,INPUT!$A$2:$E$99998,5,FALSE),0)</f>
        <v>0</v>
      </c>
      <c r="F461" s="187" t="str">
        <f>IFERROR(VLOOKUP(C461,INPUT!$H$2:$N2410,7,FALSE),"")</f>
        <v/>
      </c>
      <c r="G461" s="188"/>
      <c r="H461" s="189"/>
      <c r="I461" s="189"/>
      <c r="J461" s="189"/>
      <c r="K461" s="189"/>
    </row>
    <row r="462" spans="1:11" ht="39" customHeight="1">
      <c r="A462" s="182">
        <v>457</v>
      </c>
      <c r="B462" s="184" t="str">
        <f>IFERROR(VLOOKUP(C462,INPUT!$A$2:$E$99998,3,FALSE),"")</f>
        <v>Hộp P2 bằng nhôm 274*12mm</v>
      </c>
      <c r="C462" s="185" t="s">
        <v>1451</v>
      </c>
      <c r="D462" s="186" t="str">
        <f>IFERROR(VLOOKUP(C462,INPUT!$A$2:$D$99998,4,FALSE),"")</f>
        <v>Cái</v>
      </c>
      <c r="E462" s="185">
        <f>IFERROR(VLOOKUP(C462,INPUT!$A$2:$E$99998,5,FALSE),0)</f>
        <v>0</v>
      </c>
      <c r="F462" s="187" t="str">
        <f>IFERROR(VLOOKUP(C462,INPUT!$H$2:$N2410,7,FALSE),"")</f>
        <v/>
      </c>
      <c r="G462" s="188"/>
      <c r="H462" s="189"/>
      <c r="I462" s="189"/>
      <c r="J462" s="189"/>
      <c r="K462" s="189"/>
    </row>
    <row r="463" spans="1:11" ht="39" customHeight="1">
      <c r="A463" s="182">
        <v>458</v>
      </c>
      <c r="B463" s="184" t="str">
        <f>IFERROR(VLOOKUP(C463,INPUT!$A$2:$E$99998,3,FALSE),"")</f>
        <v>Trống cuốn nhôm 250*124mm</v>
      </c>
      <c r="C463" s="185" t="s">
        <v>1453</v>
      </c>
      <c r="D463" s="186" t="str">
        <f>IFERROR(VLOOKUP(C463,INPUT!$A$2:$D$99998,4,FALSE),"")</f>
        <v>Cái</v>
      </c>
      <c r="E463" s="185">
        <f>IFERROR(VLOOKUP(C463,INPUT!$A$2:$E$99998,5,FALSE),0)</f>
        <v>0</v>
      </c>
      <c r="F463" s="187" t="str">
        <f>IFERROR(VLOOKUP(C463,INPUT!$H$2:$N2410,7,FALSE),"")</f>
        <v/>
      </c>
      <c r="G463" s="188"/>
      <c r="H463" s="189"/>
      <c r="I463" s="189"/>
      <c r="J463" s="189"/>
      <c r="K463" s="189"/>
    </row>
    <row r="464" spans="1:11" ht="39" customHeight="1">
      <c r="A464" s="182">
        <v>459</v>
      </c>
      <c r="B464" s="184" t="str">
        <f>IFERROR(VLOOKUP(C464,INPUT!$A$2:$E$99998,3,FALSE),"")</f>
        <v>Giá đỡ UCF 218-56 bằng inox 304 353*55*299mm</v>
      </c>
      <c r="C464" s="185" t="s">
        <v>1455</v>
      </c>
      <c r="D464" s="186" t="str">
        <f>IFERROR(VLOOKUP(C464,INPUT!$A$2:$D$99998,4,FALSE),"")</f>
        <v>Cái</v>
      </c>
      <c r="E464" s="185">
        <f>IFERROR(VLOOKUP(C464,INPUT!$A$2:$E$99998,5,FALSE),0)</f>
        <v>0</v>
      </c>
      <c r="F464" s="187" t="str">
        <f>IFERROR(VLOOKUP(C464,INPUT!$H$2:$N2410,7,FALSE),"")</f>
        <v/>
      </c>
      <c r="G464" s="188"/>
      <c r="H464" s="189"/>
      <c r="I464" s="189"/>
      <c r="J464" s="189"/>
      <c r="K464" s="189"/>
    </row>
    <row r="465" spans="1:11" ht="39" customHeight="1">
      <c r="A465" s="182">
        <v>460</v>
      </c>
      <c r="B465" s="184" t="str">
        <f>IFERROR(VLOOKUP(C465,INPUT!$A$2:$E$99998,3,FALSE),"")</f>
        <v>Ty ren con lăn dẫn hướng M10 inox 304 115*10mm</v>
      </c>
      <c r="C465" s="185" t="s">
        <v>1457</v>
      </c>
      <c r="D465" s="186" t="str">
        <f>IFERROR(VLOOKUP(C465,INPUT!$A$2:$D$99998,4,FALSE),"")</f>
        <v>Cái</v>
      </c>
      <c r="E465" s="185">
        <f>IFERROR(VLOOKUP(C465,INPUT!$A$2:$E$99998,5,FALSE),0)</f>
        <v>0</v>
      </c>
      <c r="F465" s="187" t="str">
        <f>IFERROR(VLOOKUP(C465,INPUT!$H$2:$N2410,7,FALSE),"")</f>
        <v/>
      </c>
      <c r="G465" s="188"/>
      <c r="H465" s="189"/>
      <c r="I465" s="189"/>
      <c r="J465" s="189"/>
      <c r="K465" s="189"/>
    </row>
    <row r="466" spans="1:11" ht="39" customHeight="1">
      <c r="A466" s="182">
        <v>461</v>
      </c>
      <c r="B466" s="184" t="str">
        <f>IFERROR(VLOOKUP(C466,INPUT!$A$2:$E$99998,3,FALSE),"")</f>
        <v>Ty ren con lăn dẫn hướng M10 inox 304 505*10mm</v>
      </c>
      <c r="C466" s="185" t="s">
        <v>1459</v>
      </c>
      <c r="D466" s="186" t="str">
        <f>IFERROR(VLOOKUP(C466,INPUT!$A$2:$D$99998,4,FALSE),"")</f>
        <v>Cái</v>
      </c>
      <c r="E466" s="185">
        <f>IFERROR(VLOOKUP(C466,INPUT!$A$2:$E$99998,5,FALSE),0)</f>
        <v>0</v>
      </c>
      <c r="F466" s="187" t="str">
        <f>IFERROR(VLOOKUP(C466,INPUT!$H$2:$N2410,7,FALSE),"")</f>
        <v/>
      </c>
      <c r="G466" s="188"/>
      <c r="H466" s="189"/>
      <c r="I466" s="189"/>
      <c r="J466" s="189"/>
      <c r="K466" s="189"/>
    </row>
    <row r="467" spans="1:11" ht="39" customHeight="1">
      <c r="A467" s="182">
        <v>462</v>
      </c>
      <c r="B467" s="184" t="str">
        <f>IFERROR(VLOOKUP(C467,INPUT!$A$2:$E$99998,3,FALSE),"")</f>
        <v>Ty ren con lăn dẫn hướng M12 inox 304 417,6*12mm</v>
      </c>
      <c r="C467" s="185" t="s">
        <v>1461</v>
      </c>
      <c r="D467" s="186" t="str">
        <f>IFERROR(VLOOKUP(C467,INPUT!$A$2:$D$99998,4,FALSE),"")</f>
        <v>Cái</v>
      </c>
      <c r="E467" s="185">
        <f>IFERROR(VLOOKUP(C467,INPUT!$A$2:$E$99998,5,FALSE),0)</f>
        <v>0</v>
      </c>
      <c r="F467" s="187" t="str">
        <f>IFERROR(VLOOKUP(C467,INPUT!$H$2:$N2410,7,FALSE),"")</f>
        <v/>
      </c>
      <c r="G467" s="188"/>
      <c r="H467" s="189"/>
      <c r="I467" s="189"/>
      <c r="J467" s="189"/>
      <c r="K467" s="189"/>
    </row>
    <row r="468" spans="1:11" ht="39" customHeight="1">
      <c r="A468" s="182">
        <v>463</v>
      </c>
      <c r="B468" s="184" t="str">
        <f>IFERROR(VLOOKUP(C468,INPUT!$A$2:$E$99998,3,FALSE),"")</f>
        <v>Ty ren con lăn dẫn hướng M12 inox 304 580*12m</v>
      </c>
      <c r="C468" s="185" t="s">
        <v>1463</v>
      </c>
      <c r="D468" s="186" t="str">
        <f>IFERROR(VLOOKUP(C468,INPUT!$A$2:$D$99998,4,FALSE),"")</f>
        <v>Cái</v>
      </c>
      <c r="E468" s="185">
        <f>IFERROR(VLOOKUP(C468,INPUT!$A$2:$E$99998,5,FALSE),0)</f>
        <v>0</v>
      </c>
      <c r="F468" s="187" t="str">
        <f>IFERROR(VLOOKUP(C468,INPUT!$H$2:$N2410,7,FALSE),"")</f>
        <v/>
      </c>
      <c r="G468" s="188"/>
      <c r="H468" s="189"/>
      <c r="I468" s="189"/>
      <c r="J468" s="189"/>
      <c r="K468" s="189"/>
    </row>
    <row r="469" spans="1:11" ht="39" customHeight="1">
      <c r="A469" s="182">
        <v>464</v>
      </c>
      <c r="B469" s="184" t="str">
        <f>IFERROR(VLOOKUP(C469,INPUT!$A$2:$E$99998,3,FALSE),"")</f>
        <v>Co 90D inox 304 ASME B16.11 nối ren NPT CL3000 3/8"</v>
      </c>
      <c r="C469" s="185" t="s">
        <v>360</v>
      </c>
      <c r="D469" s="186" t="str">
        <f>IFERROR(VLOOKUP(C469,INPUT!$A$2:$D$99998,4,FALSE),"")</f>
        <v>Cái</v>
      </c>
      <c r="E469" s="185">
        <f>IFERROR(VLOOKUP(C469,INPUT!$A$2:$E$99998,5,FALSE),0)</f>
        <v>0</v>
      </c>
      <c r="F469" s="187" t="str">
        <f>IFERROR(VLOOKUP(C469,INPUT!$H$2:$N2410,7,FALSE),"")</f>
        <v/>
      </c>
      <c r="G469" s="188"/>
      <c r="H469" s="189"/>
      <c r="I469" s="189"/>
      <c r="J469" s="189"/>
      <c r="K469" s="189"/>
    </row>
    <row r="470" spans="1:11" ht="39" customHeight="1">
      <c r="A470" s="182">
        <v>465</v>
      </c>
      <c r="B470" s="184" t="str">
        <f>IFERROR(VLOOKUP(C470,INPUT!$A$2:$E$99998,3,FALSE),"")</f>
        <v>Lò xo bật 2mm phi 8.5mm trái</v>
      </c>
      <c r="C470" s="185" t="s">
        <v>1465</v>
      </c>
      <c r="D470" s="186" t="str">
        <f>IFERROR(VLOOKUP(C470,INPUT!$A$2:$D$99998,4,FALSE),"")</f>
        <v>Cái</v>
      </c>
      <c r="E470" s="185">
        <f>IFERROR(VLOOKUP(C470,INPUT!$A$2:$E$99998,5,FALSE),0)</f>
        <v>32</v>
      </c>
      <c r="F470" s="187" t="str">
        <f>IFERROR(VLOOKUP(C470,INPUT!$H$2:$N2410,7,FALSE),"")</f>
        <v/>
      </c>
      <c r="G470" s="188"/>
      <c r="H470" s="189"/>
      <c r="I470" s="189"/>
      <c r="J470" s="189"/>
      <c r="K470" s="189"/>
    </row>
    <row r="471" spans="1:11" ht="39" customHeight="1">
      <c r="A471" s="182">
        <v>466</v>
      </c>
      <c r="B471" s="184" t="str">
        <f>IFERROR(VLOOKUP(C471,INPUT!$A$2:$E$99998,3,FALSE),"")</f>
        <v>Lò xo bật 2mm phi 8.5mm phải</v>
      </c>
      <c r="C471" s="185" t="s">
        <v>1467</v>
      </c>
      <c r="D471" s="186" t="str">
        <f>IFERROR(VLOOKUP(C471,INPUT!$A$2:$D$99998,4,FALSE),"")</f>
        <v>Cái</v>
      </c>
      <c r="E471" s="185">
        <f>IFERROR(VLOOKUP(C471,INPUT!$A$2:$E$99998,5,FALSE),0)</f>
        <v>30</v>
      </c>
      <c r="F471" s="187" t="str">
        <f>IFERROR(VLOOKUP(C471,INPUT!$H$2:$N2410,7,FALSE),"")</f>
        <v/>
      </c>
      <c r="G471" s="188"/>
      <c r="H471" s="189"/>
      <c r="I471" s="189"/>
      <c r="J471" s="189"/>
      <c r="K471" s="189"/>
    </row>
    <row r="472" spans="1:11" ht="39" customHeight="1">
      <c r="A472" s="182">
        <v>467</v>
      </c>
      <c r="B472" s="184" t="str">
        <f>IFERROR(VLOOKUP(C472,INPUT!$A$2:$E$99998,3,FALSE),"")</f>
        <v>Lò xo bật 2mm phi 8.5mm trái có móc</v>
      </c>
      <c r="C472" s="185" t="s">
        <v>1469</v>
      </c>
      <c r="D472" s="186" t="str">
        <f>IFERROR(VLOOKUP(C472,INPUT!$A$2:$D$99998,4,FALSE),"")</f>
        <v>Cái</v>
      </c>
      <c r="E472" s="185">
        <f>IFERROR(VLOOKUP(C472,INPUT!$A$2:$E$99998,5,FALSE),0)</f>
        <v>20</v>
      </c>
      <c r="F472" s="187" t="str">
        <f>IFERROR(VLOOKUP(C472,INPUT!$H$2:$N2410,7,FALSE),"")</f>
        <v/>
      </c>
      <c r="G472" s="188"/>
      <c r="H472" s="189"/>
      <c r="I472" s="189"/>
      <c r="J472" s="189"/>
      <c r="K472" s="189"/>
    </row>
    <row r="473" spans="1:11" ht="39" customHeight="1">
      <c r="A473" s="182">
        <v>468</v>
      </c>
      <c r="B473" s="184" t="str">
        <f>IFERROR(VLOOKUP(C473,INPUT!$A$2:$E$99998,3,FALSE),"")</f>
        <v>Lò xo bật 2mm phi 8.5mm phải có móc</v>
      </c>
      <c r="C473" s="185" t="s">
        <v>1471</v>
      </c>
      <c r="D473" s="186" t="str">
        <f>IFERROR(VLOOKUP(C473,INPUT!$A$2:$D$99998,4,FALSE),"")</f>
        <v>Cái</v>
      </c>
      <c r="E473" s="185">
        <f>IFERROR(VLOOKUP(C473,INPUT!$A$2:$E$99998,5,FALSE),0)</f>
        <v>20</v>
      </c>
      <c r="F473" s="187" t="str">
        <f>IFERROR(VLOOKUP(C473,INPUT!$H$2:$N2410,7,FALSE),"")</f>
        <v/>
      </c>
      <c r="G473" s="188"/>
      <c r="H473" s="189"/>
      <c r="I473" s="189"/>
      <c r="J473" s="189"/>
      <c r="K473" s="189"/>
    </row>
    <row r="474" spans="1:11" ht="39" customHeight="1">
      <c r="A474" s="182">
        <v>469</v>
      </c>
      <c r="B474" s="184" t="str">
        <f>IFERROR(VLOOKUP(C474,INPUT!$A$2:$E$99998,3,FALSE),"")</f>
        <v>TRỤC ɸ65*54mm</v>
      </c>
      <c r="C474" s="185" t="s">
        <v>1473</v>
      </c>
      <c r="D474" s="186" t="str">
        <f>IFERROR(VLOOKUP(C474,INPUT!$A$2:$D$99998,4,FALSE),"")</f>
        <v>Cái</v>
      </c>
      <c r="E474" s="185">
        <f>IFERROR(VLOOKUP(C474,INPUT!$A$2:$E$99998,5,FALSE),0)</f>
        <v>0</v>
      </c>
      <c r="F474" s="187" t="str">
        <f>IFERROR(VLOOKUP(C474,INPUT!$H$2:$N2410,7,FALSE),"")</f>
        <v/>
      </c>
      <c r="G474" s="188"/>
      <c r="H474" s="189"/>
      <c r="I474" s="189"/>
      <c r="J474" s="189"/>
      <c r="K474" s="189"/>
    </row>
    <row r="475" spans="1:11" ht="39" customHeight="1">
      <c r="A475" s="182">
        <v>470</v>
      </c>
      <c r="B475" s="184" t="str">
        <f>IFERROR(VLOOKUP(C475,INPUT!$A$2:$E$99998,3,FALSE),"")</f>
        <v>BÁNH CÓC 149,5*64*13mm</v>
      </c>
      <c r="C475" s="185" t="s">
        <v>1475</v>
      </c>
      <c r="D475" s="186" t="str">
        <f>IFERROR(VLOOKUP(C475,INPUT!$A$2:$D$99998,4,FALSE),"")</f>
        <v>Cái</v>
      </c>
      <c r="E475" s="185">
        <f>IFERROR(VLOOKUP(C475,INPUT!$A$2:$E$99998,5,FALSE),0)</f>
        <v>0</v>
      </c>
      <c r="F475" s="187" t="str">
        <f>IFERROR(VLOOKUP(C475,INPUT!$H$2:$N2410,7,FALSE),"")</f>
        <v/>
      </c>
      <c r="G475" s="188"/>
      <c r="H475" s="189"/>
      <c r="I475" s="189"/>
      <c r="J475" s="189"/>
      <c r="K475" s="189"/>
    </row>
    <row r="476" spans="1:11" ht="39" customHeight="1">
      <c r="A476" s="182">
        <v>471</v>
      </c>
      <c r="B476" s="184" t="str">
        <f>IFERROR(VLOOKUP(C476,INPUT!$A$2:$E$99998,3,FALSE),"")</f>
        <v>LƯỠI GÀI 73.4*18*16mm</v>
      </c>
      <c r="C476" s="185" t="s">
        <v>1477</v>
      </c>
      <c r="D476" s="186" t="str">
        <f>IFERROR(VLOOKUP(C476,INPUT!$A$2:$D$99998,4,FALSE),"")</f>
        <v>Cái</v>
      </c>
      <c r="E476" s="185">
        <f>IFERROR(VLOOKUP(C476,INPUT!$A$2:$E$99998,5,FALSE),0)</f>
        <v>0</v>
      </c>
      <c r="F476" s="187" t="str">
        <f>IFERROR(VLOOKUP(C476,INPUT!$H$2:$N2410,7,FALSE),"")</f>
        <v/>
      </c>
      <c r="G476" s="188"/>
      <c r="H476" s="189"/>
      <c r="I476" s="189"/>
      <c r="J476" s="189"/>
      <c r="K476" s="189"/>
    </row>
    <row r="477" spans="1:11" ht="39" customHeight="1">
      <c r="A477" s="182">
        <v>472</v>
      </c>
      <c r="B477" s="184" t="str">
        <f>IFERROR(VLOOKUP(C477,INPUT!$A$2:$E$99998,3,FALSE),"")</f>
        <v>BÁNH CÓC 242,3*77*25mm</v>
      </c>
      <c r="C477" s="185" t="s">
        <v>324</v>
      </c>
      <c r="D477" s="186" t="str">
        <f>IFERROR(VLOOKUP(C477,INPUT!$A$2:$D$99998,4,FALSE),"")</f>
        <v>Cái</v>
      </c>
      <c r="E477" s="185">
        <f>IFERROR(VLOOKUP(C477,INPUT!$A$2:$E$99998,5,FALSE),0)</f>
        <v>0</v>
      </c>
      <c r="F477" s="187" t="str">
        <f>IFERROR(VLOOKUP(C477,INPUT!$H$2:$N2410,7,FALSE),"")</f>
        <v/>
      </c>
      <c r="G477" s="188"/>
      <c r="H477" s="189"/>
      <c r="I477" s="189"/>
      <c r="J477" s="189"/>
      <c r="K477" s="189"/>
    </row>
    <row r="478" spans="1:11" ht="39" customHeight="1">
      <c r="A478" s="182">
        <v>473</v>
      </c>
      <c r="B478" s="184" t="str">
        <f>IFERROR(VLOOKUP(C478,INPUT!$A$2:$E$99998,3,FALSE),"")</f>
        <v>LƯỠI GÀI 109.8*22.6*21.6mm</v>
      </c>
      <c r="C478" s="185" t="s">
        <v>410</v>
      </c>
      <c r="D478" s="186" t="str">
        <f>IFERROR(VLOOKUP(C478,INPUT!$A$2:$D$99998,4,FALSE),"")</f>
        <v>Cái</v>
      </c>
      <c r="E478" s="185">
        <f>IFERROR(VLOOKUP(C478,INPUT!$A$2:$E$99998,5,FALSE),0)</f>
        <v>0</v>
      </c>
      <c r="F478" s="187" t="str">
        <f>IFERROR(VLOOKUP(C478,INPUT!$H$2:$N2410,7,FALSE),"")</f>
        <v/>
      </c>
      <c r="G478" s="188"/>
      <c r="H478" s="189"/>
      <c r="I478" s="189"/>
      <c r="J478" s="189"/>
      <c r="K478" s="189"/>
    </row>
    <row r="479" spans="1:11" ht="39" customHeight="1">
      <c r="A479" s="182">
        <v>474</v>
      </c>
      <c r="B479" s="184" t="str">
        <f>IFERROR(VLOOKUP(C479,INPUT!$A$2:$E$99998,3,FALSE),"")</f>
        <v>Trục ɸ115*38mm</v>
      </c>
      <c r="C479" s="185" t="s">
        <v>1479</v>
      </c>
      <c r="D479" s="186" t="str">
        <f>IFERROR(VLOOKUP(C479,INPUT!$A$2:$D$99998,4,FALSE),"")</f>
        <v>Cái</v>
      </c>
      <c r="E479" s="185">
        <f>IFERROR(VLOOKUP(C479,INPUT!$A$2:$E$99998,5,FALSE),0)</f>
        <v>0</v>
      </c>
      <c r="F479" s="187" t="str">
        <f>IFERROR(VLOOKUP(C479,INPUT!$H$2:$N2410,7,FALSE),"")</f>
        <v/>
      </c>
      <c r="G479" s="188"/>
      <c r="H479" s="189"/>
      <c r="I479" s="189"/>
      <c r="J479" s="189"/>
      <c r="K479" s="189"/>
    </row>
    <row r="480" spans="1:11" ht="39" customHeight="1">
      <c r="A480" s="182">
        <v>475</v>
      </c>
      <c r="B480" s="184" t="str">
        <f>IFERROR(VLOOKUP(C480,INPUT!$A$2:$E$99998,3,FALSE),"")</f>
        <v>Lõi giữa lò xo 60x30.5x25mm, inox 304</v>
      </c>
      <c r="C480" s="185" t="s">
        <v>1481</v>
      </c>
      <c r="D480" s="186" t="str">
        <f>IFERROR(VLOOKUP(C480,INPUT!$A$2:$D$99998,4,FALSE),"")</f>
        <v>Cái</v>
      </c>
      <c r="E480" s="185">
        <f>IFERROR(VLOOKUP(C480,INPUT!$A$2:$E$99998,5,FALSE),0)</f>
        <v>0</v>
      </c>
      <c r="F480" s="187" t="str">
        <f>IFERROR(VLOOKUP(C480,INPUT!$H$2:$N2410,7,FALSE),"")</f>
        <v/>
      </c>
      <c r="G480" s="188"/>
      <c r="H480" s="189"/>
      <c r="I480" s="189"/>
      <c r="J480" s="189"/>
      <c r="K480" s="189"/>
    </row>
    <row r="481" spans="1:11" ht="39" customHeight="1">
      <c r="A481" s="182">
        <v>476</v>
      </c>
      <c r="B481" s="184" t="str">
        <f>IFERROR(VLOOKUP(C481,INPUT!$A$2:$E$99998,3,FALSE),"")</f>
        <v>Bulong inox 304 lục giác chìm đầu trụ M6x16</v>
      </c>
      <c r="C481" s="185" t="s">
        <v>916</v>
      </c>
      <c r="D481" s="186" t="str">
        <f>IFERROR(VLOOKUP(C481,INPUT!$A$2:$D$99998,4,FALSE),"")</f>
        <v>Cái</v>
      </c>
      <c r="E481" s="185">
        <f>IFERROR(VLOOKUP(C481,INPUT!$A$2:$E$99998,5,FALSE),0)</f>
        <v>96</v>
      </c>
      <c r="F481" s="187" t="str">
        <f ca="1">IFERROR(VLOOKUP(C481,INPUT!$H$2:$N2410,7,FALSE),"")</f>
        <v/>
      </c>
      <c r="G481" s="188"/>
      <c r="H481" s="189"/>
      <c r="I481" s="189"/>
      <c r="J481" s="189"/>
      <c r="K481" s="189"/>
    </row>
    <row r="482" spans="1:11" ht="39" customHeight="1">
      <c r="A482" s="182">
        <v>477</v>
      </c>
      <c r="B482" s="184" t="str">
        <f>IFERROR(VLOOKUP(C482,INPUT!$A$2:$E$99998,3,FALSE),"")</f>
        <v>Bulong inox 304 lục giác chìm đầu trụ M6x40</v>
      </c>
      <c r="C482" s="185" t="s">
        <v>918</v>
      </c>
      <c r="D482" s="186" t="str">
        <f>IFERROR(VLOOKUP(C482,INPUT!$A$2:$D$99998,4,FALSE),"")</f>
        <v>Cái</v>
      </c>
      <c r="E482" s="185">
        <f>IFERROR(VLOOKUP(C482,INPUT!$A$2:$E$99998,5,FALSE),0)</f>
        <v>46</v>
      </c>
      <c r="F482" s="187" t="str">
        <f ca="1">IFERROR(VLOOKUP(C482,INPUT!$H$2:$N2410,7,FALSE),"")</f>
        <v/>
      </c>
      <c r="G482" s="188"/>
      <c r="H482" s="189"/>
      <c r="I482" s="189"/>
      <c r="J482" s="189"/>
      <c r="K482" s="189"/>
    </row>
    <row r="483" spans="1:11" ht="39" customHeight="1">
      <c r="A483" s="182">
        <v>478</v>
      </c>
      <c r="B483" s="184" t="str">
        <f>IFERROR(VLOOKUP(C483,INPUT!$A$2:$E$99998,3,FALSE),"")</f>
        <v>Bulong inox 304 lục giác chìm đầu trụ M10x50</v>
      </c>
      <c r="C483" s="185" t="s">
        <v>333</v>
      </c>
      <c r="D483" s="186" t="str">
        <f>IFERROR(VLOOKUP(C483,INPUT!$A$2:$D$99998,4,FALSE),"")</f>
        <v>Cái</v>
      </c>
      <c r="E483" s="185">
        <f>IFERROR(VLOOKUP(C483,INPUT!$A$2:$E$99998,5,FALSE),0)</f>
        <v>47</v>
      </c>
      <c r="F483" s="187" t="str">
        <f ca="1">IFERROR(VLOOKUP(C483,INPUT!$H$2:$N2410,7,FALSE),"")</f>
        <v/>
      </c>
      <c r="G483" s="188"/>
      <c r="H483" s="189"/>
      <c r="I483" s="189"/>
      <c r="J483" s="189"/>
      <c r="K483" s="189"/>
    </row>
    <row r="484" spans="1:11" ht="39" customHeight="1">
      <c r="A484" s="182">
        <v>479</v>
      </c>
      <c r="B484" s="184" t="str">
        <f>IFERROR(VLOOKUP(C484,INPUT!$A$2:$E$99998,3,FALSE),"")</f>
        <v>Bulong inox 304 M8x20</v>
      </c>
      <c r="C484" s="185" t="s">
        <v>348</v>
      </c>
      <c r="D484" s="186" t="str">
        <f>IFERROR(VLOOKUP(C484,INPUT!$A$2:$D$99998,4,FALSE),"")</f>
        <v>Cái</v>
      </c>
      <c r="E484" s="185">
        <f>IFERROR(VLOOKUP(C484,INPUT!$A$2:$E$99998,5,FALSE),0)</f>
        <v>42</v>
      </c>
      <c r="F484" s="187" t="str">
        <f ca="1">IFERROR(VLOOKUP(C484,INPUT!$H$2:$N2410,7,FALSE),"")</f>
        <v/>
      </c>
      <c r="G484" s="188"/>
      <c r="H484" s="189"/>
      <c r="I484" s="189"/>
      <c r="J484" s="189"/>
      <c r="K484" s="189"/>
    </row>
    <row r="485" spans="1:11" ht="39" customHeight="1">
      <c r="A485" s="182">
        <v>480</v>
      </c>
      <c r="B485" s="184" t="str">
        <f>IFERROR(VLOOKUP(C485,INPUT!$A$2:$E$99998,3,FALSE),"")</f>
        <v>Bulong inox 304 lục giác chìm đầu bằng M8x40</v>
      </c>
      <c r="C485" s="185" t="s">
        <v>328</v>
      </c>
      <c r="D485" s="186" t="str">
        <f>IFERROR(VLOOKUP(C485,INPUT!$A$2:$D$99998,4,FALSE),"")</f>
        <v>Cái</v>
      </c>
      <c r="E485" s="185">
        <f>IFERROR(VLOOKUP(C485,INPUT!$A$2:$E$99998,5,FALSE),0)</f>
        <v>42</v>
      </c>
      <c r="F485" s="187" t="str">
        <f ca="1">IFERROR(VLOOKUP(C485,INPUT!$H$2:$N2410,7,FALSE),"")</f>
        <v/>
      </c>
      <c r="G485" s="188"/>
      <c r="H485" s="189"/>
      <c r="I485" s="189"/>
      <c r="J485" s="189"/>
      <c r="K485" s="189"/>
    </row>
    <row r="486" spans="1:11" ht="39" customHeight="1">
      <c r="A486" s="182">
        <v>481</v>
      </c>
      <c r="B486" s="184" t="str">
        <f>IFERROR(VLOOKUP(C486,INPUT!$A$2:$E$99998,3,FALSE),"")</f>
        <v>Bóng chặn dây lớn, in nhựa 3D - Petg</v>
      </c>
      <c r="C486" s="185" t="s">
        <v>1485</v>
      </c>
      <c r="D486" s="186" t="str">
        <f>IFERROR(VLOOKUP(C486,INPUT!$A$2:$D$99998,4,FALSE),"")</f>
        <v>Cái</v>
      </c>
      <c r="E486" s="185">
        <f>IFERROR(VLOOKUP(C486,INPUT!$A$2:$E$99998,5,FALSE),0)</f>
        <v>0</v>
      </c>
      <c r="F486" s="187" t="str">
        <f>IFERROR(VLOOKUP(C486,INPUT!$H$2:$N2410,7,FALSE),"")</f>
        <v/>
      </c>
      <c r="G486" s="188"/>
      <c r="H486" s="189"/>
      <c r="I486" s="189"/>
      <c r="J486" s="189"/>
      <c r="K486" s="189"/>
    </row>
    <row r="487" spans="1:11" ht="39" customHeight="1">
      <c r="A487" s="182">
        <v>482</v>
      </c>
      <c r="B487" s="184" t="str">
        <f>IFERROR(VLOOKUP(C487,INPUT!$A$2:$E$99998,3,FALSE),"")</f>
        <v>Bóng chặn dây nhỏ in nhựa 3D - Petg</v>
      </c>
      <c r="C487" s="185" t="s">
        <v>1487</v>
      </c>
      <c r="D487" s="186" t="str">
        <f>IFERROR(VLOOKUP(C487,INPUT!$A$2:$D$99998,4,FALSE),"")</f>
        <v>Cái</v>
      </c>
      <c r="E487" s="185">
        <f>IFERROR(VLOOKUP(C487,INPUT!$A$2:$E$99998,5,FALSE),0)</f>
        <v>0</v>
      </c>
      <c r="F487" s="187" t="str">
        <f>IFERROR(VLOOKUP(C487,INPUT!$H$2:$N2410,7,FALSE),"")</f>
        <v/>
      </c>
      <c r="G487" s="188"/>
      <c r="H487" s="189"/>
      <c r="I487" s="189"/>
      <c r="J487" s="189"/>
      <c r="K487" s="189"/>
    </row>
    <row r="488" spans="1:11" ht="39" customHeight="1">
      <c r="A488" s="182">
        <v>483</v>
      </c>
      <c r="B488" s="184" t="str">
        <f>IFERROR(VLOOKUP(C488,INPUT!$A$2:$E$99998,3,FALSE),"")</f>
        <v>Lò xo xoắn cuộn, chất liệu:Thép mangan, cuộn dài 20m, độ dày lá thép 1.5mm, đường kính ngoài 415mm, cao 25mm</v>
      </c>
      <c r="C488" s="185" t="s">
        <v>1489</v>
      </c>
      <c r="D488" s="186" t="str">
        <f>IFERROR(VLOOKUP(C488,INPUT!$A$2:$D$99998,4,FALSE),"")</f>
        <v>Cái</v>
      </c>
      <c r="E488" s="185">
        <f>IFERROR(VLOOKUP(C488,INPUT!$A$2:$E$99998,5,FALSE),0)</f>
        <v>29</v>
      </c>
      <c r="F488" s="187" t="str">
        <f>IFERROR(VLOOKUP(C488,INPUT!$H$2:$N2410,7,FALSE),"")</f>
        <v/>
      </c>
      <c r="G488" s="188"/>
      <c r="H488" s="189"/>
      <c r="I488" s="189"/>
      <c r="J488" s="189"/>
      <c r="K488" s="189"/>
    </row>
    <row r="489" spans="1:11" ht="39" customHeight="1">
      <c r="A489" s="182">
        <v>484</v>
      </c>
      <c r="B489" s="184" t="str">
        <f>IFERROR(VLOOKUP(C489,INPUT!$A$2:$E$99998,3,FALSE),"")</f>
        <v>Lò xo xoắn cuộn, chất liệu:Thép mangan, cuộn dài 19m, độ dày lá thép 1mm, đường kính ngoài 250mm, cao 20mm</v>
      </c>
      <c r="C489" s="185" t="s">
        <v>1491</v>
      </c>
      <c r="D489" s="186" t="str">
        <f>IFERROR(VLOOKUP(C489,INPUT!$A$2:$D$99998,4,FALSE),"")</f>
        <v>Cái</v>
      </c>
      <c r="E489" s="185">
        <f>IFERROR(VLOOKUP(C489,INPUT!$A$2:$E$99998,5,FALSE),0)</f>
        <v>72</v>
      </c>
      <c r="F489" s="187" t="str">
        <f>IFERROR(VLOOKUP(C489,INPUT!$H$2:$N2410,7,FALSE),"")</f>
        <v/>
      </c>
      <c r="G489" s="188"/>
      <c r="H489" s="189"/>
      <c r="I489" s="189"/>
      <c r="J489" s="189"/>
      <c r="K489" s="189"/>
    </row>
    <row r="490" spans="1:11" ht="39" customHeight="1">
      <c r="A490" s="182">
        <v>485</v>
      </c>
      <c r="B490" s="184" t="str">
        <f>IFERROR(VLOOKUP(C490,INPUT!$A$2:$E$99998,3,FALSE),"")</f>
        <v>Bulong inox 304 lục giác lửng 8x15xM6</v>
      </c>
      <c r="C490" s="185" t="s">
        <v>925</v>
      </c>
      <c r="D490" s="186" t="str">
        <f>IFERROR(VLOOKUP(C490,INPUT!$A$2:$D$99998,4,FALSE),"")</f>
        <v>Cái</v>
      </c>
      <c r="E490" s="185">
        <f>IFERROR(VLOOKUP(C490,INPUT!$A$2:$E$99998,5,FALSE),0)</f>
        <v>200</v>
      </c>
      <c r="F490" s="187" t="str">
        <f ca="1">IFERROR(VLOOKUP(C490,INPUT!$H$2:$N2410,7,FALSE),"")</f>
        <v/>
      </c>
      <c r="G490" s="188"/>
      <c r="H490" s="189"/>
      <c r="I490" s="189"/>
      <c r="J490" s="189"/>
      <c r="K490" s="189"/>
    </row>
    <row r="491" spans="1:11" ht="39" customHeight="1">
      <c r="A491" s="182">
        <v>486</v>
      </c>
      <c r="B491" s="184" t="str">
        <f>IFERROR(VLOOKUP(C491,INPUT!$A$2:$E$99998,3,FALSE),"")</f>
        <v>Cây ty inox 304 (Cây tròn đặc): phi 25mm</v>
      </c>
      <c r="C491" s="185" t="s">
        <v>484</v>
      </c>
      <c r="D491" s="186" t="str">
        <f>IFERROR(VLOOKUP(C491,INPUT!$A$2:$D$99998,4,FALSE),"")</f>
        <v>mm</v>
      </c>
      <c r="E491" s="185">
        <f>IFERROR(VLOOKUP(C491,INPUT!$A$2:$E$99998,5,FALSE),0)</f>
        <v>410</v>
      </c>
      <c r="F491" s="187" t="str">
        <f>IFERROR(VLOOKUP(C491,INPUT!$H$2:$N2410,7,FALSE),"")</f>
        <v/>
      </c>
      <c r="G491" s="188"/>
      <c r="H491" s="189"/>
      <c r="I491" s="189"/>
      <c r="J491" s="189"/>
      <c r="K491" s="189"/>
    </row>
    <row r="492" spans="1:11" ht="39" customHeight="1">
      <c r="A492" s="182">
        <v>487</v>
      </c>
      <c r="B492" s="184" t="str">
        <f>IFERROR(VLOOKUP(C492,INPUT!$A$2:$E$99998,3,FALSE),"")</f>
        <v>Nhôm hộp 25x50x2mm, THÔ</v>
      </c>
      <c r="C492" s="185" t="s">
        <v>468</v>
      </c>
      <c r="D492" s="186" t="str">
        <f>IFERROR(VLOOKUP(C492,INPUT!$A$2:$D$99998,4,FALSE),"")</f>
        <v>mm</v>
      </c>
      <c r="E492" s="185">
        <f>IFERROR(VLOOKUP(C492,INPUT!$A$2:$E$99998,5,FALSE),0)</f>
        <v>8420</v>
      </c>
      <c r="F492" s="187" t="str">
        <f>IFERROR(VLOOKUP(C492,INPUT!$H$2:$N2410,7,FALSE),"")</f>
        <v/>
      </c>
      <c r="G492" s="188"/>
      <c r="H492" s="189"/>
      <c r="I492" s="189"/>
      <c r="J492" s="189"/>
      <c r="K492" s="189"/>
    </row>
    <row r="493" spans="1:11" ht="39" customHeight="1">
      <c r="A493" s="182">
        <v>488</v>
      </c>
      <c r="B493" s="184" t="str">
        <f>IFERROR(VLOOKUP(C493,INPUT!$A$2:$E$99998,3,FALSE),"")</f>
        <v>Nhôm la 25x5 mm</v>
      </c>
      <c r="C493" s="185" t="s">
        <v>474</v>
      </c>
      <c r="D493" s="186" t="str">
        <f>IFERROR(VLOOKUP(C493,INPUT!$A$2:$D$99998,4,FALSE),"")</f>
        <v>mm</v>
      </c>
      <c r="E493" s="185">
        <f>IFERROR(VLOOKUP(C493,INPUT!$A$2:$E$99998,5,FALSE),0)</f>
        <v>3740</v>
      </c>
      <c r="F493" s="187" t="str">
        <f>IFERROR(VLOOKUP(C493,INPUT!$H$2:$N2410,7,FALSE),"")</f>
        <v/>
      </c>
      <c r="G493" s="188"/>
      <c r="H493" s="189"/>
      <c r="I493" s="189"/>
      <c r="J493" s="189"/>
      <c r="K493" s="189"/>
    </row>
    <row r="494" spans="1:11" ht="39" customHeight="1">
      <c r="A494" s="182">
        <v>489</v>
      </c>
      <c r="B494" s="184" t="str">
        <f>IFERROR(VLOOKUP(C494,INPUT!$A$2:$E$99998,3,FALSE),"")</f>
        <v>Nhôm ống 34x5mm</v>
      </c>
      <c r="C494" s="185" t="s">
        <v>303</v>
      </c>
      <c r="D494" s="186" t="str">
        <f>IFERROR(VLOOKUP(C494,INPUT!$A$2:$D$99998,4,FALSE),"")</f>
        <v>mm</v>
      </c>
      <c r="E494" s="185">
        <f>IFERROR(VLOOKUP(C494,INPUT!$A$2:$E$99998,5,FALSE),0)</f>
        <v>580</v>
      </c>
      <c r="F494" s="187" t="str">
        <f>IFERROR(VLOOKUP(C494,INPUT!$H$2:$N2410,7,FALSE),"")</f>
        <v/>
      </c>
      <c r="G494" s="188"/>
      <c r="H494" s="189"/>
      <c r="I494" s="189"/>
      <c r="J494" s="189"/>
      <c r="K494" s="189"/>
    </row>
    <row r="495" spans="1:11" ht="39" customHeight="1">
      <c r="A495" s="182">
        <v>490</v>
      </c>
      <c r="B495" s="184" t="str">
        <f>IFERROR(VLOOKUP(C495,INPUT!$A$2:$E$99998,3,FALSE),"")</f>
        <v>Nhôm ống 70x5mm</v>
      </c>
      <c r="C495" s="185" t="s">
        <v>1493</v>
      </c>
      <c r="D495" s="186" t="str">
        <f>IFERROR(VLOOKUP(C495,INPUT!$A$2:$D$99998,4,FALSE),"")</f>
        <v>mm</v>
      </c>
      <c r="E495" s="185">
        <f>IFERROR(VLOOKUP(C495,INPUT!$A$2:$E$99998,5,FALSE),0)</f>
        <v>820</v>
      </c>
      <c r="F495" s="187" t="str">
        <f>IFERROR(VLOOKUP(C495,INPUT!$H$2:$N2410,7,FALSE),"")</f>
        <v/>
      </c>
      <c r="G495" s="188"/>
      <c r="H495" s="189"/>
      <c r="I495" s="189"/>
      <c r="J495" s="189"/>
      <c r="K495" s="189"/>
    </row>
    <row r="496" spans="1:11" ht="39" customHeight="1">
      <c r="A496" s="182">
        <v>491</v>
      </c>
      <c r="B496" s="184" t="str">
        <f>IFERROR(VLOOKUP(C496,INPUT!$A$2:$E$99998,3,FALSE),"")</f>
        <v>Nhôm ống 25x7.5mm</v>
      </c>
      <c r="C496" s="185" t="s">
        <v>280</v>
      </c>
      <c r="D496" s="186" t="str">
        <f>IFERROR(VLOOKUP(C496,INPUT!$A$2:$D$99998,4,FALSE),"")</f>
        <v>mm</v>
      </c>
      <c r="E496" s="185">
        <f>IFERROR(VLOOKUP(C496,INPUT!$A$2:$E$99998,5,FALSE),0)</f>
        <v>330</v>
      </c>
      <c r="F496" s="187" t="str">
        <f>IFERROR(VLOOKUP(C496,INPUT!$H$2:$N2410,7,FALSE),"")</f>
        <v/>
      </c>
      <c r="G496" s="188"/>
      <c r="H496" s="189"/>
      <c r="I496" s="189"/>
      <c r="J496" s="189"/>
      <c r="K496" s="189"/>
    </row>
    <row r="497" spans="1:11" ht="39" customHeight="1">
      <c r="A497" s="182">
        <v>492</v>
      </c>
      <c r="B497" s="184" t="str">
        <f>IFERROR(VLOOKUP(C497,INPUT!$A$2:$E$99998,3,FALSE),"")</f>
        <v>Bạc đạn (Vòng bi) CN JTEKT (koyo) 626-ZZSM</v>
      </c>
      <c r="C497" s="185" t="s">
        <v>260</v>
      </c>
      <c r="D497" s="186" t="str">
        <f>IFERROR(VLOOKUP(C497,INPUT!$A$2:$D$99998,4,FALSE),"")</f>
        <v>Cái</v>
      </c>
      <c r="E497" s="185">
        <f>IFERROR(VLOOKUP(C497,INPUT!$A$2:$E$99998,5,FALSE),0)
+IFERROR(VLOOKUP("CX1RBI0564",INPUT!$A$2:$E$99998,5,FALSE),0)</f>
        <v>40</v>
      </c>
      <c r="F497" s="187" t="str">
        <f>IFERROR(VLOOKUP(C497,INPUT!$H$2:$N2410,7,FALSE),"")</f>
        <v/>
      </c>
      <c r="G497" s="188" t="s">
        <v>1710</v>
      </c>
      <c r="H497" s="189"/>
      <c r="I497" s="189"/>
      <c r="J497" s="189"/>
      <c r="K497" s="189"/>
    </row>
    <row r="498" spans="1:11" ht="39" customHeight="1">
      <c r="A498" s="182">
        <v>493</v>
      </c>
      <c r="B498" s="184" t="str">
        <f>IFERROR(VLOOKUP(C498,INPUT!$A$2:$E$99998,3,FALSE),"")</f>
        <v>Nhám xếp nâu 100x16mm, P80 hiệu Wadfow WYL4303</v>
      </c>
      <c r="C498" s="185" t="s">
        <v>1232</v>
      </c>
      <c r="D498" s="186" t="str">
        <f>IFERROR(VLOOKUP(C498,INPUT!$A$2:$D$99998,4,FALSE),"")</f>
        <v>Cái</v>
      </c>
      <c r="E498" s="185">
        <f>IFERROR(VLOOKUP(C498,INPUT!$A$2:$E$99998,5,FALSE),0)
+IFERROR(VLOOKUP("CX1HNG0171",INPUT!$A$2:$E$99998,5,FALSE),0)</f>
        <v>48</v>
      </c>
      <c r="F498" s="187" t="str">
        <f>IFERROR(VLOOKUP(C498,INPUT!$H$2:$N2410,7,FALSE),"")</f>
        <v/>
      </c>
      <c r="G498" s="188" t="s">
        <v>1711</v>
      </c>
      <c r="H498" s="189"/>
      <c r="I498" s="189"/>
      <c r="J498" s="189"/>
      <c r="K498" s="189"/>
    </row>
    <row r="499" spans="1:11" ht="39" customHeight="1">
      <c r="A499" s="182">
        <v>494</v>
      </c>
      <c r="B499" s="184" t="str">
        <f>IFERROR(VLOOKUP(C499,INPUT!$A$2:$E$99998,3,FALSE),"")</f>
        <v>Ống inox 304 đúc 17,1 x 3,2mm</v>
      </c>
      <c r="C499" s="185" t="s">
        <v>1495</v>
      </c>
      <c r="D499" s="186" t="str">
        <f>IFERROR(VLOOKUP(C499,INPUT!$A$2:$D$99998,4,FALSE),"")</f>
        <v>mm</v>
      </c>
      <c r="E499" s="185">
        <f>IFERROR(VLOOKUP(C499,INPUT!$A$2:$E$99998,5,FALSE),0)</f>
        <v>820</v>
      </c>
      <c r="F499" s="187" t="str">
        <f>IFERROR(VLOOKUP(C499,INPUT!$H$2:$N2410,7,FALSE),"")</f>
        <v/>
      </c>
      <c r="G499" s="188"/>
      <c r="H499" s="189"/>
      <c r="I499" s="189"/>
      <c r="J499" s="189"/>
      <c r="K499" s="189"/>
    </row>
    <row r="500" spans="1:11" ht="39" customHeight="1">
      <c r="A500" s="182">
        <v>495</v>
      </c>
      <c r="B500" s="184" t="str">
        <f>IFERROR(VLOOKUP(C500,INPUT!$A$2:$E$99998,3,FALSE),"")</f>
        <v>Lò xo bật phi 22x50x1.5mm</v>
      </c>
      <c r="C500" s="185" t="s">
        <v>1496</v>
      </c>
      <c r="D500" s="186" t="str">
        <f>IFERROR(VLOOKUP(C500,INPUT!$A$2:$D$99998,4,FALSE),"")</f>
        <v>Cái</v>
      </c>
      <c r="E500" s="185">
        <f>IFERROR(VLOOKUP(C500,INPUT!$A$2:$E$99998,5,FALSE),0)</f>
        <v>0</v>
      </c>
      <c r="F500" s="187" t="str">
        <f>IFERROR(VLOOKUP(C500,INPUT!$H$2:$N2410,7,FALSE),"")</f>
        <v/>
      </c>
      <c r="G500" s="188"/>
      <c r="H500" s="189"/>
      <c r="I500" s="189"/>
      <c r="J500" s="189"/>
      <c r="K500" s="189"/>
    </row>
    <row r="501" spans="1:11" ht="39" customHeight="1">
      <c r="A501" s="182">
        <v>496</v>
      </c>
      <c r="B501" s="184" t="str">
        <f>IFERROR(VLOOKUP(C501,INPUT!$A$2:$E$99998,3,FALSE),"")</f>
        <v>Bộ phụ kiện nhôm Rulo cuốn cáp SCR18A7501-MC (04 chi tiết)</v>
      </c>
      <c r="C501" s="185" t="s">
        <v>1498</v>
      </c>
      <c r="D501" s="186" t="str">
        <f>IFERROR(VLOOKUP(C501,INPUT!$A$2:$D$99998,4,FALSE),"")</f>
        <v>Bộ</v>
      </c>
      <c r="E501" s="185">
        <f>IFERROR(VLOOKUP(C501,INPUT!$A$2:$E$99998,5,FALSE),0)</f>
        <v>0</v>
      </c>
      <c r="F501" s="187" t="str">
        <f>IFERROR(VLOOKUP(C501,INPUT!$H$2:$N2410,7,FALSE),"")</f>
        <v/>
      </c>
      <c r="G501" s="188"/>
      <c r="H501" s="189"/>
      <c r="I501" s="189"/>
      <c r="J501" s="189"/>
      <c r="K501" s="189"/>
    </row>
    <row r="502" spans="1:11" ht="39" customHeight="1">
      <c r="A502" s="182">
        <v>497</v>
      </c>
      <c r="B502" s="184" t="str">
        <f>IFERROR(VLOOKUP(C502,INPUT!$A$2:$E$99998,3,FALSE),"")</f>
        <v>Khớp xoay, model: SVE05S01, chất liệu: thép không gỉ 304, đường kính trong: 1.2cm, hiệu: TechnoJet</v>
      </c>
      <c r="C502" s="185" t="s">
        <v>1500</v>
      </c>
      <c r="D502" s="186" t="str">
        <f>IFERROR(VLOOKUP(C502,INPUT!$A$2:$D$99998,4,FALSE),"")</f>
        <v>Cái</v>
      </c>
      <c r="E502" s="185">
        <f>IFERROR(VLOOKUP(C502,INPUT!$A$2:$E$99998,5,FALSE),0)</f>
        <v>2</v>
      </c>
      <c r="F502" s="187" t="str">
        <f>IFERROR(VLOOKUP(C502,INPUT!$H$2:$N2410,7,FALSE),"")</f>
        <v/>
      </c>
      <c r="G502" s="188"/>
      <c r="H502" s="189"/>
      <c r="I502" s="189"/>
      <c r="J502" s="189"/>
      <c r="K502" s="189"/>
    </row>
    <row r="503" spans="1:11" ht="39" customHeight="1">
      <c r="A503" s="182">
        <v>498</v>
      </c>
      <c r="B503" s="184" t="str">
        <f>IFERROR(VLOOKUP(C503,INPUT!$A$2:$E$99998,3,FALSE),"")</f>
        <v>Bulong inox 304 Lục Giác chìm Đầu Trụ M6x80</v>
      </c>
      <c r="C503" s="185" t="s">
        <v>929</v>
      </c>
      <c r="D503" s="186" t="str">
        <f>IFERROR(VLOOKUP(C503,INPUT!$A$2:$D$99998,4,FALSE),"")</f>
        <v>Cái</v>
      </c>
      <c r="E503" s="185">
        <f>IFERROR(VLOOKUP(C503,INPUT!$A$2:$E$99998,5,FALSE),0)</f>
        <v>16</v>
      </c>
      <c r="F503" s="187" t="str">
        <f ca="1">IFERROR(VLOOKUP(C503,INPUT!$H$2:$N2410,7,FALSE),"")</f>
        <v/>
      </c>
      <c r="G503" s="188"/>
      <c r="H503" s="189"/>
      <c r="I503" s="189"/>
      <c r="J503" s="189"/>
      <c r="K503" s="189"/>
    </row>
    <row r="504" spans="1:11" ht="39" customHeight="1">
      <c r="A504" s="182">
        <v>499</v>
      </c>
      <c r="B504" s="184" t="str">
        <f>IFERROR(VLOOKUP(C504,INPUT!$A$2:$E$99998,3,FALSE),"")</f>
        <v>Bulong inox 304 Lục Giác chìm Đầu Dù M8x60</v>
      </c>
      <c r="C504" s="185" t="s">
        <v>933</v>
      </c>
      <c r="D504" s="186" t="str">
        <f>IFERROR(VLOOKUP(C504,INPUT!$A$2:$D$99998,4,FALSE),"")</f>
        <v>Cái</v>
      </c>
      <c r="E504" s="185">
        <f>IFERROR(VLOOKUP(C504,INPUT!$A$2:$E$99998,5,FALSE),0)</f>
        <v>7</v>
      </c>
      <c r="F504" s="187" t="str">
        <f ca="1">IFERROR(VLOOKUP(C504,INPUT!$H$2:$N2410,7,FALSE),"")</f>
        <v/>
      </c>
      <c r="G504" s="188"/>
      <c r="H504" s="189"/>
      <c r="I504" s="189"/>
      <c r="J504" s="189"/>
      <c r="K504" s="189"/>
    </row>
    <row r="505" spans="1:11" ht="39" customHeight="1">
      <c r="A505" s="182">
        <v>500</v>
      </c>
      <c r="B505" s="184" t="str">
        <f>IFERROR(VLOOKUP(C505,INPUT!$A$2:$E$99998,3,FALSE),"")</f>
        <v>Bulong inox 304 M10x50</v>
      </c>
      <c r="C505" s="185" t="s">
        <v>937</v>
      </c>
      <c r="D505" s="186" t="str">
        <f>IFERROR(VLOOKUP(C505,INPUT!$A$2:$D$99998,4,FALSE),"")</f>
        <v>Cái</v>
      </c>
      <c r="E505" s="185">
        <f>IFERROR(VLOOKUP(C505,INPUT!$A$2:$E$99998,5,FALSE),0)</f>
        <v>16</v>
      </c>
      <c r="F505" s="187" t="str">
        <f ca="1">IFERROR(VLOOKUP(C505,INPUT!$H$2:$N2410,7,FALSE),"")</f>
        <v/>
      </c>
      <c r="G505" s="188"/>
      <c r="H505" s="189"/>
      <c r="I505" s="189"/>
      <c r="J505" s="189"/>
      <c r="K505" s="189"/>
    </row>
    <row r="506" spans="1:11" ht="39" customHeight="1">
      <c r="A506" s="182">
        <v>501</v>
      </c>
      <c r="B506" s="184" t="str">
        <f>IFERROR(VLOOKUP(C506,INPUT!$A$2:$E$99998,3,FALSE),"")</f>
        <v>Khung nhôm 280*87*275mm SCR35-03</v>
      </c>
      <c r="C506" s="185" t="s">
        <v>1502</v>
      </c>
      <c r="D506" s="186" t="str">
        <f>IFERROR(VLOOKUP(C506,INPUT!$A$2:$D$99998,4,FALSE),"")</f>
        <v>Cái</v>
      </c>
      <c r="E506" s="185">
        <f>IFERROR(VLOOKUP(C506,INPUT!$A$2:$E$99998,5,FALSE),0)</f>
        <v>0</v>
      </c>
      <c r="F506" s="187" t="str">
        <f>IFERROR(VLOOKUP(C506,INPUT!$H$2:$N2410,7,FALSE),"")</f>
        <v/>
      </c>
      <c r="G506" s="188"/>
      <c r="H506" s="189"/>
      <c r="I506" s="189"/>
      <c r="J506" s="189"/>
      <c r="K506" s="189"/>
    </row>
    <row r="507" spans="1:11" ht="39" customHeight="1">
      <c r="A507" s="182">
        <v>502</v>
      </c>
      <c r="B507" s="184" t="str">
        <f>IFERROR(VLOOKUP(C507,INPUT!$A$2:$E$99998,3,FALSE),"")</f>
        <v>Trống cuốn nhôm 356*39,4mm SCR35-04</v>
      </c>
      <c r="C507" s="185" t="s">
        <v>1504</v>
      </c>
      <c r="D507" s="186" t="str">
        <f>IFERROR(VLOOKUP(C507,INPUT!$A$2:$D$99998,4,FALSE),"")</f>
        <v>Cái</v>
      </c>
      <c r="E507" s="185">
        <f>IFERROR(VLOOKUP(C507,INPUT!$A$2:$E$99998,5,FALSE),0)</f>
        <v>0</v>
      </c>
      <c r="F507" s="187" t="str">
        <f>IFERROR(VLOOKUP(C507,INPUT!$H$2:$N2410,7,FALSE),"")</f>
        <v/>
      </c>
      <c r="G507" s="188"/>
      <c r="H507" s="189"/>
      <c r="I507" s="189"/>
      <c r="J507" s="189"/>
      <c r="K507" s="189"/>
    </row>
    <row r="508" spans="1:11" ht="39" customHeight="1">
      <c r="A508" s="182">
        <v>503</v>
      </c>
      <c r="B508" s="184" t="str">
        <f>IFERROR(VLOOKUP(C508,INPUT!$A$2:$E$99998,3,FALSE),"")</f>
        <v>Nắp trống nhôm 356*18mm SCR35-05</v>
      </c>
      <c r="C508" s="185" t="s">
        <v>1506</v>
      </c>
      <c r="D508" s="186" t="str">
        <f>IFERROR(VLOOKUP(C508,INPUT!$A$2:$D$99998,4,FALSE),"")</f>
        <v>Cái</v>
      </c>
      <c r="E508" s="185">
        <f>IFERROR(VLOOKUP(C508,INPUT!$A$2:$E$99998,5,FALSE),0)</f>
        <v>0</v>
      </c>
      <c r="F508" s="187" t="str">
        <f>IFERROR(VLOOKUP(C508,INPUT!$H$2:$N2410,7,FALSE),"")</f>
        <v/>
      </c>
      <c r="G508" s="188"/>
      <c r="H508" s="189"/>
      <c r="I508" s="189"/>
      <c r="J508" s="189"/>
      <c r="K508" s="189"/>
    </row>
    <row r="509" spans="1:11" ht="39" customHeight="1">
      <c r="A509" s="182">
        <v>504</v>
      </c>
      <c r="B509" s="184" t="str">
        <f>IFERROR(VLOOKUP(C509,INPUT!$A$2:$E$99998,3,FALSE),"")</f>
        <v>Vỏ hộp P1 bằng nhôm 364*60mm SCR35-06</v>
      </c>
      <c r="C509" s="185" t="s">
        <v>1508</v>
      </c>
      <c r="D509" s="186" t="str">
        <f>IFERROR(VLOOKUP(C509,INPUT!$A$2:$D$99998,4,FALSE),"")</f>
        <v>Cái</v>
      </c>
      <c r="E509" s="185">
        <f>IFERROR(VLOOKUP(C509,INPUT!$A$2:$E$99998,5,FALSE),0)</f>
        <v>0</v>
      </c>
      <c r="F509" s="187" t="str">
        <f>IFERROR(VLOOKUP(C509,INPUT!$H$2:$N2410,7,FALSE),"")</f>
        <v/>
      </c>
      <c r="G509" s="188"/>
      <c r="H509" s="189"/>
      <c r="I509" s="189"/>
      <c r="J509" s="189"/>
      <c r="K509" s="189"/>
    </row>
    <row r="510" spans="1:11" ht="39" customHeight="1">
      <c r="A510" s="182">
        <v>505</v>
      </c>
      <c r="B510" s="184" t="str">
        <f>IFERROR(VLOOKUP(C510,INPUT!$A$2:$E$99998,3,FALSE),"")</f>
        <v>Vỏ hộp P2 bằng nhôm 378*22mm SCR35-07</v>
      </c>
      <c r="C510" s="185" t="s">
        <v>1510</v>
      </c>
      <c r="D510" s="186" t="str">
        <f>IFERROR(VLOOKUP(C510,INPUT!$A$2:$D$99998,4,FALSE),"")</f>
        <v>Cái</v>
      </c>
      <c r="E510" s="185">
        <f>IFERROR(VLOOKUP(C510,INPUT!$A$2:$E$99998,5,FALSE),0)</f>
        <v>0</v>
      </c>
      <c r="F510" s="187" t="str">
        <f>IFERROR(VLOOKUP(C510,INPUT!$H$2:$N2410,7,FALSE),"")</f>
        <v/>
      </c>
      <c r="G510" s="188"/>
      <c r="H510" s="189"/>
      <c r="I510" s="189"/>
      <c r="J510" s="189"/>
      <c r="K510" s="189"/>
    </row>
    <row r="511" spans="1:11" ht="39" customHeight="1">
      <c r="A511" s="182">
        <v>506</v>
      </c>
      <c r="B511" s="184" t="str">
        <f>IFERROR(VLOOKUP(C511,INPUT!$A$2:$E$99998,3,FALSE),"")</f>
        <v>Tang trống nhôm 600*6mm DM38A60-03</v>
      </c>
      <c r="C511" s="185" t="s">
        <v>1512</v>
      </c>
      <c r="D511" s="186" t="str">
        <f>IFERROR(VLOOKUP(C511,INPUT!$A$2:$D$99998,4,FALSE),"")</f>
        <v>Cái</v>
      </c>
      <c r="E511" s="185">
        <f>IFERROR(VLOOKUP(C511,INPUT!$A$2:$E$99998,5,FALSE),0)</f>
        <v>0</v>
      </c>
      <c r="F511" s="187" t="str">
        <f>IFERROR(VLOOKUP(C511,INPUT!$H$2:$N2410,7,FALSE),"")</f>
        <v/>
      </c>
      <c r="G511" s="188"/>
      <c r="H511" s="189"/>
      <c r="I511" s="189"/>
      <c r="J511" s="189"/>
      <c r="K511" s="189"/>
    </row>
    <row r="512" spans="1:11" ht="39" customHeight="1">
      <c r="A512" s="182">
        <v>507</v>
      </c>
      <c r="B512" s="184" t="str">
        <f>IFERROR(VLOOKUP(C512,INPUT!$A$2:$E$99998,3,FALSE),"")</f>
        <v>Trống nhôm 267*76mm DM38A60-04</v>
      </c>
      <c r="C512" s="185" t="s">
        <v>1514</v>
      </c>
      <c r="D512" s="186" t="str">
        <f>IFERROR(VLOOKUP(C512,INPUT!$A$2:$D$99998,4,FALSE),"")</f>
        <v>Cái</v>
      </c>
      <c r="E512" s="185">
        <f>IFERROR(VLOOKUP(C512,INPUT!$A$2:$E$99998,5,FALSE),0)</f>
        <v>0</v>
      </c>
      <c r="F512" s="187" t="str">
        <f>IFERROR(VLOOKUP(C512,INPUT!$H$2:$N2410,7,FALSE),"")</f>
        <v/>
      </c>
      <c r="G512" s="188"/>
      <c r="H512" s="189"/>
      <c r="I512" s="189"/>
      <c r="J512" s="189"/>
      <c r="K512" s="189"/>
    </row>
    <row r="513" spans="1:11" ht="39" customHeight="1">
      <c r="A513" s="182">
        <v>508</v>
      </c>
      <c r="B513" s="184" t="str">
        <f>IFERROR(VLOOKUP(C513,INPUT!$A$2:$E$99998,3,FALSE),"")</f>
        <v>Hộp lò xo P1 bằng nhôm 486*3mm DM38A60-14</v>
      </c>
      <c r="C513" s="185" t="s">
        <v>1516</v>
      </c>
      <c r="D513" s="186" t="str">
        <f>IFERROR(VLOOKUP(C513,INPUT!$A$2:$D$99998,4,FALSE),"")</f>
        <v>Cái</v>
      </c>
      <c r="E513" s="185">
        <f>IFERROR(VLOOKUP(C513,INPUT!$A$2:$E$99998,5,FALSE),0)</f>
        <v>0</v>
      </c>
      <c r="F513" s="187" t="str">
        <f>IFERROR(VLOOKUP(C513,INPUT!$H$2:$N2410,7,FALSE),"")</f>
        <v/>
      </c>
      <c r="G513" s="188"/>
      <c r="H513" s="189"/>
      <c r="I513" s="189"/>
      <c r="J513" s="189"/>
      <c r="K513" s="189"/>
    </row>
    <row r="514" spans="1:11" ht="39" customHeight="1">
      <c r="A514" s="182">
        <v>509</v>
      </c>
      <c r="B514" s="184" t="str">
        <f>IFERROR(VLOOKUP(C514,INPUT!$A$2:$E$99998,3,FALSE),"")</f>
        <v>Hộp lò xo P2 bằng nhôm phi 486x31x3mm</v>
      </c>
      <c r="C514" s="185" t="s">
        <v>374</v>
      </c>
      <c r="D514" s="186" t="str">
        <f>IFERROR(VLOOKUP(C514,INPUT!$A$2:$D$99998,4,FALSE),"")</f>
        <v>Cái</v>
      </c>
      <c r="E514" s="185">
        <f>IFERROR(VLOOKUP(C514,INPUT!$A$2:$E$99998,5,FALSE),0)
+IFERROR(VLOOKUP("CX1VVU0571",INPUT!$A$2:$E$99998,5,FALSE),0)</f>
        <v>10</v>
      </c>
      <c r="F514" s="187" t="str">
        <f>IFERROR(VLOOKUP(C514,INPUT!$H$2:$N2410,7,FALSE),"")</f>
        <v/>
      </c>
      <c r="G514" s="188" t="s">
        <v>1712</v>
      </c>
      <c r="H514" s="189"/>
      <c r="I514" s="189"/>
      <c r="J514" s="189"/>
      <c r="K514" s="189"/>
    </row>
    <row r="515" spans="1:11" ht="39" customHeight="1">
      <c r="A515" s="182">
        <v>510</v>
      </c>
      <c r="B515" s="184" t="str">
        <f>IFERROR(VLOOKUP(C515,INPUT!$A$2:$E$99998,3,FALSE),"")</f>
        <v>Hộp P1 bằng nhôm 284,2*285,7*151mm DM38A60-20</v>
      </c>
      <c r="C515" s="185" t="s">
        <v>1518</v>
      </c>
      <c r="D515" s="186" t="str">
        <f>IFERROR(VLOOKUP(C515,INPUT!$A$2:$D$99998,4,FALSE),"")</f>
        <v>Cái</v>
      </c>
      <c r="E515" s="185">
        <f>IFERROR(VLOOKUP(C515,INPUT!$A$2:$E$99998,5,FALSE),0)</f>
        <v>0</v>
      </c>
      <c r="F515" s="187" t="str">
        <f>IFERROR(VLOOKUP(C515,INPUT!$H$2:$N2410,7,FALSE),"")</f>
        <v/>
      </c>
      <c r="G515" s="188"/>
      <c r="H515" s="189"/>
      <c r="I515" s="189"/>
      <c r="J515" s="189"/>
      <c r="K515" s="189"/>
    </row>
    <row r="516" spans="1:11" ht="39" customHeight="1">
      <c r="A516" s="182">
        <v>511</v>
      </c>
      <c r="B516" s="184" t="str">
        <f>IFERROR(VLOOKUP(C516,INPUT!$A$2:$E$99998,3,FALSE),"")</f>
        <v>Hộp P2 bằng nhôm 652*151*316mm DM38A60-21</v>
      </c>
      <c r="C516" s="185" t="s">
        <v>1520</v>
      </c>
      <c r="D516" s="186" t="str">
        <f>IFERROR(VLOOKUP(C516,INPUT!$A$2:$D$99998,4,FALSE),"")</f>
        <v>Cái</v>
      </c>
      <c r="E516" s="185">
        <f>IFERROR(VLOOKUP(C516,INPUT!$A$2:$E$99998,5,FALSE),0)</f>
        <v>0</v>
      </c>
      <c r="F516" s="187" t="str">
        <f>IFERROR(VLOOKUP(C516,INPUT!$H$2:$N2410,7,FALSE),"")</f>
        <v/>
      </c>
      <c r="G516" s="188"/>
      <c r="H516" s="189"/>
      <c r="I516" s="189"/>
      <c r="J516" s="189"/>
      <c r="K516" s="189"/>
    </row>
    <row r="517" spans="1:11" ht="39" customHeight="1">
      <c r="A517" s="182">
        <v>512</v>
      </c>
      <c r="B517" s="184" t="str">
        <f>IFERROR(VLOOKUP(C517,INPUT!$A$2:$E$99998,3,FALSE),"")</f>
        <v>Khung phải bằng nhôm 500*386,5*22mm DM38A60-23</v>
      </c>
      <c r="C517" s="185" t="s">
        <v>1522</v>
      </c>
      <c r="D517" s="186" t="str">
        <f>IFERROR(VLOOKUP(C517,INPUT!$A$2:$D$99998,4,FALSE),"")</f>
        <v>Cái</v>
      </c>
      <c r="E517" s="185">
        <f>IFERROR(VLOOKUP(C517,INPUT!$A$2:$E$99998,5,FALSE),0)</f>
        <v>0</v>
      </c>
      <c r="F517" s="187" t="str">
        <f>IFERROR(VLOOKUP(C517,INPUT!$H$2:$N2410,7,FALSE),"")</f>
        <v/>
      </c>
      <c r="G517" s="188"/>
      <c r="H517" s="189"/>
      <c r="I517" s="189"/>
      <c r="J517" s="189"/>
      <c r="K517" s="189"/>
    </row>
    <row r="518" spans="1:11" ht="39" customHeight="1">
      <c r="A518" s="182">
        <v>513</v>
      </c>
      <c r="B518" s="184" t="str">
        <f>IFERROR(VLOOKUP(C518,INPUT!$A$2:$E$99998,3,FALSE),"")</f>
        <v>Khung trái bằng nhôm 500*386,5*22mm DM38A60-22</v>
      </c>
      <c r="C518" s="185" t="s">
        <v>1524</v>
      </c>
      <c r="D518" s="186" t="str">
        <f>IFERROR(VLOOKUP(C518,INPUT!$A$2:$D$99998,4,FALSE),"")</f>
        <v>Cái</v>
      </c>
      <c r="E518" s="185">
        <f>IFERROR(VLOOKUP(C518,INPUT!$A$2:$E$99998,5,FALSE),0)</f>
        <v>0</v>
      </c>
      <c r="F518" s="187" t="str">
        <f>IFERROR(VLOOKUP(C518,INPUT!$H$2:$N2410,7,FALSE),"")</f>
        <v/>
      </c>
      <c r="G518" s="188"/>
      <c r="H518" s="189"/>
      <c r="I518" s="189"/>
      <c r="J518" s="189"/>
      <c r="K518" s="189"/>
    </row>
    <row r="519" spans="1:11" ht="39" customHeight="1">
      <c r="A519" s="182">
        <v>514</v>
      </c>
      <c r="B519" s="184" t="str">
        <f>IFERROR(VLOOKUP(C519,INPUT!$A$2:$E$99998,3,FALSE),"")</f>
        <v>Khung dưới bằng nhôm 500*146*60mm DM38A60-25</v>
      </c>
      <c r="C519" s="185" t="s">
        <v>1526</v>
      </c>
      <c r="D519" s="186" t="str">
        <f>IFERROR(VLOOKUP(C519,INPUT!$A$2:$D$99998,4,FALSE),"")</f>
        <v>Cái</v>
      </c>
      <c r="E519" s="185">
        <f>IFERROR(VLOOKUP(C519,INPUT!$A$2:$E$99998,5,FALSE),0)</f>
        <v>0</v>
      </c>
      <c r="F519" s="187" t="str">
        <f>IFERROR(VLOOKUP(C519,INPUT!$H$2:$N2410,7,FALSE),"")</f>
        <v/>
      </c>
      <c r="G519" s="188"/>
      <c r="H519" s="189"/>
      <c r="I519" s="189"/>
      <c r="J519" s="189"/>
      <c r="K519" s="189"/>
    </row>
    <row r="520" spans="1:11" ht="39" customHeight="1">
      <c r="A520" s="182">
        <v>515</v>
      </c>
      <c r="B520" s="184" t="str">
        <f>IFERROR(VLOOKUP(C520,INPUT!$A$2:$E$99998,3,FALSE),"")</f>
        <v>Khung dẫn ống bằng nhôm 164*172,5*168mm DM38A60-27</v>
      </c>
      <c r="C520" s="185" t="s">
        <v>376</v>
      </c>
      <c r="D520" s="186" t="str">
        <f>IFERROR(VLOOKUP(C520,INPUT!$A$2:$D$99998,4,FALSE),"")</f>
        <v>Cái</v>
      </c>
      <c r="E520" s="185">
        <f>IFERROR(VLOOKUP(C520,INPUT!$A$2:$E$99998,5,FALSE),0)</f>
        <v>0</v>
      </c>
      <c r="F520" s="187" t="str">
        <f>IFERROR(VLOOKUP(C520,INPUT!$H$2:$N2410,7,FALSE),"")</f>
        <v/>
      </c>
      <c r="G520" s="188"/>
      <c r="H520" s="189"/>
      <c r="I520" s="189"/>
      <c r="J520" s="189"/>
      <c r="K520" s="189"/>
    </row>
    <row r="521" spans="1:11" ht="39" customHeight="1">
      <c r="A521" s="182">
        <v>516</v>
      </c>
      <c r="B521" s="184" t="str">
        <f>IFERROR(VLOOKUP(C521,INPUT!$A$2:$E$99998,3,FALSE),"")</f>
        <v>Dây hàn ER304-1.2mm</v>
      </c>
      <c r="C521" s="185" t="s">
        <v>1528</v>
      </c>
      <c r="D521" s="186" t="str">
        <f>IFERROR(VLOOKUP(C521,INPUT!$A$2:$D$99998,4,FALSE),"")</f>
        <v>kg</v>
      </c>
      <c r="E521" s="185">
        <f>IFERROR(VLOOKUP(C521,INPUT!$A$2:$E$99998,5,FALSE),0)</f>
        <v>10</v>
      </c>
      <c r="F521" s="187" t="str">
        <f>IFERROR(VLOOKUP(C521,INPUT!$H$2:$N2410,7,FALSE),"")</f>
        <v/>
      </c>
      <c r="G521" s="188"/>
      <c r="H521" s="189"/>
      <c r="I521" s="189"/>
      <c r="J521" s="189"/>
      <c r="K521" s="189"/>
    </row>
    <row r="522" spans="1:11" ht="39" customHeight="1">
      <c r="A522" s="182">
        <v>517</v>
      </c>
      <c r="B522" s="184" t="str">
        <f>IFERROR(VLOOKUP(C522,INPUT!$A$2:$E$99998,3,FALSE),"")</f>
        <v>Dây hàn 5356-1.2mm</v>
      </c>
      <c r="C522" s="185" t="s">
        <v>1530</v>
      </c>
      <c r="D522" s="186" t="str">
        <f>IFERROR(VLOOKUP(C522,INPUT!$A$2:$D$99998,4,FALSE),"")</f>
        <v>kg</v>
      </c>
      <c r="E522" s="185">
        <f>IFERROR(VLOOKUP(C522,INPUT!$A$2:$E$99998,5,FALSE),0)</f>
        <v>0</v>
      </c>
      <c r="F522" s="187" t="str">
        <f>IFERROR(VLOOKUP(C522,INPUT!$H$2:$N2410,7,FALSE),"")</f>
        <v/>
      </c>
      <c r="G522" s="188"/>
      <c r="H522" s="189"/>
      <c r="I522" s="189"/>
      <c r="J522" s="189"/>
      <c r="K522" s="189"/>
    </row>
    <row r="523" spans="1:11" ht="39" customHeight="1">
      <c r="A523" s="182">
        <v>518</v>
      </c>
      <c r="B523" s="184" t="str">
        <f>IFERROR(VLOOKUP(C523,INPUT!$A$2:$E$99998,3,FALSE),"")</f>
        <v>Long Đền inox 304 M16x30x1mm</v>
      </c>
      <c r="C523" s="185" t="s">
        <v>370</v>
      </c>
      <c r="D523" s="186" t="str">
        <f>IFERROR(VLOOKUP(C523,INPUT!$A$2:$D$99998,4,FALSE),"")</f>
        <v>Con</v>
      </c>
      <c r="E523" s="185">
        <f>IFERROR(VLOOKUP(C523,INPUT!$A$2:$E$99998,5,FALSE),0)</f>
        <v>244</v>
      </c>
      <c r="F523" s="187" t="str">
        <f ca="1">IFERROR(VLOOKUP(C523,INPUT!$H$2:$N2410,7,FALSE),"")</f>
        <v/>
      </c>
      <c r="G523" s="188"/>
      <c r="H523" s="189"/>
      <c r="I523" s="189"/>
      <c r="J523" s="189"/>
      <c r="K523" s="189"/>
    </row>
    <row r="524" spans="1:11" ht="39" customHeight="1">
      <c r="A524" s="182">
        <v>519</v>
      </c>
      <c r="B524" s="184" t="str">
        <f>IFERROR(VLOOKUP(C524,INPUT!$A$2:$E$99998,3,FALSE),"")</f>
        <v>Lò xo bật phi 14x50x1mm</v>
      </c>
      <c r="C524" s="185" t="s">
        <v>1536</v>
      </c>
      <c r="D524" s="186" t="str">
        <f>IFERROR(VLOOKUP(C524,INPUT!$A$2:$D$99998,4,FALSE),"")</f>
        <v>Cái</v>
      </c>
      <c r="E524" s="185">
        <f>IFERROR(VLOOKUP(C524,INPUT!$A$2:$E$99998,5,FALSE),0)</f>
        <v>1</v>
      </c>
      <c r="F524" s="187" t="str">
        <f>IFERROR(VLOOKUP(C524,INPUT!$H$2:$N2410,7,FALSE),"")</f>
        <v/>
      </c>
      <c r="G524" s="188"/>
      <c r="H524" s="189"/>
      <c r="I524" s="189"/>
      <c r="J524" s="189"/>
      <c r="K524" s="189"/>
    </row>
    <row r="525" spans="1:11" ht="39" customHeight="1">
      <c r="A525" s="182">
        <v>520</v>
      </c>
      <c r="B525" s="184" t="str">
        <f>IFERROR(VLOOKUP(C525,INPUT!$A$2:$E$99998,3,FALSE),"")</f>
        <v>Nhôm hộp 25x25x1.5mm, THÔ</v>
      </c>
      <c r="C525" s="185" t="s">
        <v>462</v>
      </c>
      <c r="D525" s="186" t="str">
        <f>IFERROR(VLOOKUP(C525,INPUT!$A$2:$D$99998,4,FALSE),"")</f>
        <v>mm</v>
      </c>
      <c r="E525" s="185">
        <f>IFERROR(VLOOKUP(C525,INPUT!$A$2:$E$99998,5,FALSE),0)</f>
        <v>2860</v>
      </c>
      <c r="F525" s="187" t="str">
        <f>IFERROR(VLOOKUP(C525,INPUT!$H$2:$N2410,7,FALSE),"")</f>
        <v/>
      </c>
      <c r="G525" s="188"/>
      <c r="H525" s="189"/>
      <c r="I525" s="189"/>
      <c r="J525" s="189"/>
      <c r="K525" s="189"/>
    </row>
    <row r="526" spans="1:11" ht="39" customHeight="1">
      <c r="A526" s="182">
        <v>521</v>
      </c>
      <c r="B526" s="184" t="str">
        <f>IFERROR(VLOOKUP(C526,INPUT!$A$2:$E$99998,3,FALSE),"")</f>
        <v>Nhôm la 50x2mm</v>
      </c>
      <c r="C526" s="185" t="s">
        <v>1538</v>
      </c>
      <c r="D526" s="186" t="str">
        <f>IFERROR(VLOOKUP(C526,INPUT!$A$2:$D$99998,4,FALSE),"")</f>
        <v>mm</v>
      </c>
      <c r="E526" s="185">
        <f>IFERROR(VLOOKUP(C526,INPUT!$A$2:$E$99998,5,FALSE),0)</f>
        <v>0</v>
      </c>
      <c r="F526" s="187" t="str">
        <f>IFERROR(VLOOKUP(C526,INPUT!$H$2:$N2410,7,FALSE),"")</f>
        <v/>
      </c>
      <c r="G526" s="188"/>
      <c r="H526" s="189"/>
      <c r="I526" s="189"/>
      <c r="J526" s="189"/>
      <c r="K526" s="189"/>
    </row>
    <row r="527" spans="1:11" ht="39" customHeight="1">
      <c r="A527" s="182">
        <v>522</v>
      </c>
      <c r="B527" s="184" t="str">
        <f>IFERROR(VLOOKUP(C527,INPUT!$A$2:$E$99998,3,FALSE),"")</f>
        <v>Nhôm tròn đặc: phi 10mm</v>
      </c>
      <c r="C527" s="185" t="s">
        <v>407</v>
      </c>
      <c r="D527" s="186" t="str">
        <f>IFERROR(VLOOKUP(C527,INPUT!$A$2:$D$99998,4,FALSE),"")</f>
        <v>mm</v>
      </c>
      <c r="E527" s="185">
        <f>IFERROR(VLOOKUP(C527,INPUT!$A$2:$E$99998,5,FALSE),0)</f>
        <v>78000</v>
      </c>
      <c r="F527" s="187" t="str">
        <f>IFERROR(VLOOKUP(C527,INPUT!$H$2:$N2410,7,FALSE),"")</f>
        <v/>
      </c>
      <c r="G527" s="188"/>
      <c r="H527" s="189"/>
      <c r="I527" s="189"/>
      <c r="J527" s="189"/>
      <c r="K527" s="189"/>
    </row>
    <row r="528" spans="1:11" ht="39" customHeight="1">
      <c r="A528" s="182">
        <v>523</v>
      </c>
      <c r="B528" s="184" t="str">
        <f>IFERROR(VLOOKUP(C528,INPUT!$A$2:$E$99998,3,FALSE),"")</f>
        <v>Nhôm ống 40x5mm</v>
      </c>
      <c r="C528" s="185" t="s">
        <v>1540</v>
      </c>
      <c r="D528" s="186" t="str">
        <f>IFERROR(VLOOKUP(C528,INPUT!$A$2:$D$99998,4,FALSE),"")</f>
        <v>mm</v>
      </c>
      <c r="E528" s="185">
        <f>IFERROR(VLOOKUP(C528,INPUT!$A$2:$E$99998,5,FALSE),0)</f>
        <v>160</v>
      </c>
      <c r="F528" s="187" t="str">
        <f>IFERROR(VLOOKUP(C528,INPUT!$H$2:$N2410,7,FALSE),"")</f>
        <v/>
      </c>
      <c r="G528" s="188"/>
      <c r="H528" s="189"/>
      <c r="I528" s="189"/>
      <c r="J528" s="189"/>
      <c r="K528" s="189"/>
    </row>
    <row r="529" spans="1:11" ht="39" customHeight="1">
      <c r="A529" s="182">
        <v>524</v>
      </c>
      <c r="B529" s="184" t="str">
        <f>IFERROR(VLOOKUP(C529,INPUT!$A$2:$E$99998,3,FALSE),"")</f>
        <v>Nhôm ống 90x5mm</v>
      </c>
      <c r="C529" s="185" t="s">
        <v>282</v>
      </c>
      <c r="D529" s="186" t="str">
        <f>IFERROR(VLOOKUP(C529,INPUT!$A$2:$D$99998,4,FALSE),"")</f>
        <v>mm</v>
      </c>
      <c r="E529" s="185">
        <f>IFERROR(VLOOKUP(C529,INPUT!$A$2:$E$99998,5,FALSE),0)</f>
        <v>150</v>
      </c>
      <c r="F529" s="187" t="str">
        <f>IFERROR(VLOOKUP(C529,INPUT!$H$2:$N2410,7,FALSE),"")</f>
        <v/>
      </c>
      <c r="G529" s="188"/>
      <c r="H529" s="189"/>
      <c r="I529" s="189"/>
      <c r="J529" s="189"/>
      <c r="K529" s="189"/>
    </row>
    <row r="530" spans="1:11" ht="39" customHeight="1">
      <c r="A530" s="182">
        <v>525</v>
      </c>
      <c r="B530" s="184" t="str">
        <f>IFERROR(VLOOKUP(C530,INPUT!$A$2:$E$99998,3,FALSE),"")</f>
        <v>Cây ty inox 304 (Cây tròn Đặc): phi 14mm</v>
      </c>
      <c r="C530" s="185" t="s">
        <v>471</v>
      </c>
      <c r="D530" s="186" t="str">
        <f>IFERROR(VLOOKUP(C530,INPUT!$A$2:$D$99998,4,FALSE),"")</f>
        <v>mm</v>
      </c>
      <c r="E530" s="185">
        <f>IFERROR(VLOOKUP(C530,INPUT!$A$2:$E$99998,5,FALSE),0)
+IFERROR(VLOOKUP("CX1NOA0013",INPUT!$A$2:$E$99998,5,FALSE),0)</f>
        <v>970</v>
      </c>
      <c r="F530" s="187" t="str">
        <f>IFERROR(VLOOKUP(C530,INPUT!$H$2:$N2410,7,FALSE),"")</f>
        <v/>
      </c>
      <c r="G530" s="188" t="s">
        <v>1713</v>
      </c>
      <c r="H530" s="189"/>
      <c r="I530" s="189"/>
      <c r="J530" s="189"/>
      <c r="K530" s="189"/>
    </row>
    <row r="531" spans="1:11" ht="39" customHeight="1">
      <c r="A531" s="182">
        <v>526</v>
      </c>
      <c r="B531" s="184" t="str">
        <f>IFERROR(VLOOKUP(C531,INPUT!$A$2:$E$99998,3,FALSE),"")</f>
        <v>Măng xông inox 304 ASME B16.11 nối ren NPT CL3000 2"</v>
      </c>
      <c r="C531" s="185" t="s">
        <v>516</v>
      </c>
      <c r="D531" s="186" t="str">
        <f>IFERROR(VLOOKUP(C531,INPUT!$A$2:$D$99998,4,FALSE),"")</f>
        <v>Cái</v>
      </c>
      <c r="E531" s="185">
        <f>IFERROR(VLOOKUP(C531,INPUT!$A$2:$E$99998,5,FALSE),0)</f>
        <v>5</v>
      </c>
      <c r="F531" s="187" t="str">
        <f>IFERROR(VLOOKUP(C531,INPUT!$H$2:$N2410,7,FALSE),"")</f>
        <v/>
      </c>
      <c r="G531" s="188"/>
      <c r="H531" s="189"/>
      <c r="I531" s="189"/>
      <c r="J531" s="189"/>
      <c r="K531" s="189"/>
    </row>
    <row r="532" spans="1:11" ht="39" customHeight="1">
      <c r="A532" s="182">
        <v>527</v>
      </c>
      <c r="B532" s="184" t="str">
        <f>IFERROR(VLOOKUP(C532,INPUT!$A$2:$E$99998,3,FALSE),"")</f>
        <v>MẶT BÍCH TRÒN DN25 ɸ125 x 34,4 x 8mm, SUS304</v>
      </c>
      <c r="C532" s="185" t="s">
        <v>1544</v>
      </c>
      <c r="D532" s="186" t="str">
        <f>IFERROR(VLOOKUP(C532,INPUT!$A$2:$D$99998,4,FALSE),"")</f>
        <v>Cái</v>
      </c>
      <c r="E532" s="185">
        <f>IFERROR(VLOOKUP(C532,INPUT!$A$2:$E$99998,5,FALSE),0)</f>
        <v>0</v>
      </c>
      <c r="F532" s="187" t="str">
        <f>IFERROR(VLOOKUP(C532,INPUT!$H$2:$N2410,7,FALSE),"")</f>
        <v/>
      </c>
      <c r="G532" s="188"/>
      <c r="H532" s="189"/>
      <c r="I532" s="189"/>
      <c r="J532" s="189"/>
      <c r="K532" s="189"/>
    </row>
    <row r="533" spans="1:11" ht="39" customHeight="1">
      <c r="A533" s="182">
        <v>528</v>
      </c>
      <c r="B533" s="184" t="str">
        <f>IFERROR(VLOOKUP(C533,INPUT!$A$2:$E$99998,3,FALSE),"")</f>
        <v>Keo dán 502 - chai 30g</v>
      </c>
      <c r="C533" s="185" t="s">
        <v>1546</v>
      </c>
      <c r="D533" s="186" t="str">
        <f>IFERROR(VLOOKUP(C533,INPUT!$A$2:$D$99998,4,FALSE),"")</f>
        <v>Chai</v>
      </c>
      <c r="E533" s="185">
        <f>IFERROR(VLOOKUP(C533,INPUT!$A$2:$E$99998,5,FALSE),0)</f>
        <v>4</v>
      </c>
      <c r="F533" s="187" t="str">
        <f>IFERROR(VLOOKUP(C533,INPUT!$H$2:$N2410,7,FALSE),"")</f>
        <v/>
      </c>
      <c r="G533" s="188"/>
      <c r="H533" s="189"/>
      <c r="I533" s="189"/>
      <c r="J533" s="189"/>
      <c r="K533" s="189"/>
    </row>
    <row r="534" spans="1:11" ht="39" customHeight="1">
      <c r="A534" s="182">
        <v>529</v>
      </c>
      <c r="B534" s="184" t="str">
        <f>IFERROR(VLOOKUP(C534,INPUT!$A$2:$E$99998,3,FALSE),"")</f>
        <v>Vải nhám 4 x 50 #120-#600</v>
      </c>
      <c r="C534" s="185" t="s">
        <v>1548</v>
      </c>
      <c r="D534" s="186" t="str">
        <f>IFERROR(VLOOKUP(C534,INPUT!$A$2:$D$99998,4,FALSE),"")</f>
        <v>Cuộn</v>
      </c>
      <c r="E534" s="185">
        <f>IFERROR(VLOOKUP(C534,INPUT!$A$2:$E$99998,5,FALSE),0)</f>
        <v>0.98</v>
      </c>
      <c r="F534" s="187" t="str">
        <f>IFERROR(VLOOKUP(C534,INPUT!$H$2:$N2410,7,FALSE),"")</f>
        <v/>
      </c>
      <c r="G534" s="188"/>
      <c r="H534" s="189"/>
      <c r="I534" s="189"/>
      <c r="J534" s="189"/>
      <c r="K534" s="189"/>
    </row>
    <row r="535" spans="1:11" ht="39" customHeight="1">
      <c r="A535" s="182">
        <v>530</v>
      </c>
      <c r="B535" s="184" t="str">
        <f>IFERROR(VLOOKUP(C535,INPUT!$A$2:$E$99998,3,FALSE),"")</f>
        <v>Găng tay Muối tiêu 50g</v>
      </c>
      <c r="C535" s="185" t="s">
        <v>1552</v>
      </c>
      <c r="D535" s="186" t="str">
        <f>IFERROR(VLOOKUP(C535,INPUT!$A$2:$D$99998,4,FALSE),"")</f>
        <v>Đôi</v>
      </c>
      <c r="E535" s="185">
        <f>IFERROR(VLOOKUP(C535,INPUT!$A$2:$E$99998,5,FALSE),0)</f>
        <v>270</v>
      </c>
      <c r="F535" s="187" t="str">
        <f>IFERROR(VLOOKUP(C535,INPUT!$H$2:$N2410,7,FALSE),"")</f>
        <v/>
      </c>
      <c r="G535" s="188"/>
      <c r="H535" s="189"/>
      <c r="I535" s="189"/>
      <c r="J535" s="189"/>
      <c r="K535" s="189"/>
    </row>
    <row r="536" spans="1:11" ht="39" customHeight="1">
      <c r="A536" s="182">
        <v>531</v>
      </c>
      <c r="B536" s="184" t="str">
        <f>IFERROR(VLOOKUP(C536,INPUT!$A$2:$E$99998,3,FALSE),"")</f>
        <v>Nhựa POM dạng thanh tròn, màu đen DN25</v>
      </c>
      <c r="C536" s="185" t="s">
        <v>481</v>
      </c>
      <c r="D536" s="186" t="str">
        <f>IFERROR(VLOOKUP(C536,INPUT!$A$2:$D$99998,4,FALSE),"")</f>
        <v>mm</v>
      </c>
      <c r="E536" s="185">
        <f>IFERROR(VLOOKUP(C536,INPUT!$A$2:$E$99998,5,FALSE),0)</f>
        <v>3020</v>
      </c>
      <c r="F536" s="187" t="str">
        <f>IFERROR(VLOOKUP(C536,INPUT!$H$2:$N2410,7,FALSE),"")</f>
        <v/>
      </c>
      <c r="G536" s="188"/>
      <c r="H536" s="189"/>
      <c r="I536" s="189"/>
      <c r="J536" s="189"/>
      <c r="K536" s="189"/>
    </row>
    <row r="537" spans="1:11" ht="39" customHeight="1">
      <c r="A537" s="182">
        <v>532</v>
      </c>
      <c r="B537" s="184" t="str">
        <f>IFERROR(VLOOKUP(C537,INPUT!$A$2:$E$99998,3,FALSE),"")</f>
        <v>Nhôm ống 22x3mm</v>
      </c>
      <c r="C537" s="185" t="s">
        <v>419</v>
      </c>
      <c r="D537" s="186" t="str">
        <f>IFERROR(VLOOKUP(C537,INPUT!$A$2:$D$99998,4,FALSE),"")</f>
        <v>mm</v>
      </c>
      <c r="E537" s="185">
        <f>IFERROR(VLOOKUP(C537,INPUT!$A$2:$E$99998,5,FALSE),0)</f>
        <v>2000</v>
      </c>
      <c r="F537" s="187" t="str">
        <f>IFERROR(VLOOKUP(C537,INPUT!$H$2:$N2410,7,FALSE),"")</f>
        <v/>
      </c>
      <c r="G537" s="188"/>
      <c r="H537" s="189"/>
      <c r="I537" s="189"/>
      <c r="J537" s="189"/>
      <c r="K537" s="189"/>
    </row>
    <row r="538" spans="1:11" ht="39" customHeight="1">
      <c r="A538" s="182">
        <v>533</v>
      </c>
      <c r="B538" s="184" t="str">
        <f>IFERROR(VLOOKUP(C538,INPUT!$A$2:$E$99998,3,FALSE),"")</f>
        <v>Nhôm la 30x3 mm</v>
      </c>
      <c r="C538" s="185" t="s">
        <v>415</v>
      </c>
      <c r="D538" s="186" t="str">
        <f>IFERROR(VLOOKUP(C538,INPUT!$A$2:$D$99998,4,FALSE),"")</f>
        <v>mm</v>
      </c>
      <c r="E538" s="185">
        <f>IFERROR(VLOOKUP(C538,INPUT!$A$2:$E$99998,5,FALSE),0)</f>
        <v>18000</v>
      </c>
      <c r="F538" s="187" t="str">
        <f>IFERROR(VLOOKUP(C538,INPUT!$H$2:$N2410,7,FALSE),"")</f>
        <v/>
      </c>
      <c r="G538" s="188"/>
      <c r="H538" s="189"/>
      <c r="I538" s="189"/>
      <c r="J538" s="189"/>
      <c r="K538" s="189"/>
    </row>
    <row r="539" spans="1:11" ht="39" customHeight="1">
      <c r="A539" s="182">
        <v>534</v>
      </c>
      <c r="B539" s="184" t="str">
        <f>IFERROR(VLOOKUP(C539,INPUT!$A$2:$E$99998,3,FALSE),"")</f>
        <v>Nhôm la 50x5 mm</v>
      </c>
      <c r="C539" s="185" t="s">
        <v>403</v>
      </c>
      <c r="D539" s="186" t="str">
        <f>IFERROR(VLOOKUP(C539,INPUT!$A$2:$D$99998,4,FALSE),"")</f>
        <v>mm</v>
      </c>
      <c r="E539" s="185">
        <f>IFERROR(VLOOKUP(C539,INPUT!$A$2:$E$99998,5,FALSE),0)</f>
        <v>6000</v>
      </c>
      <c r="F539" s="187" t="str">
        <f>IFERROR(VLOOKUP(C539,INPUT!$H$2:$N2410,7,FALSE),"")</f>
        <v/>
      </c>
      <c r="G539" s="188"/>
      <c r="H539" s="189"/>
      <c r="I539" s="189"/>
      <c r="J539" s="189"/>
      <c r="K539" s="189"/>
    </row>
    <row r="540" spans="1:11" ht="39" customHeight="1">
      <c r="A540" s="182">
        <v>535</v>
      </c>
      <c r="B540" s="184" t="str">
        <f>IFERROR(VLOOKUP(C540,INPUT!$A$2:$E$99998,3,FALSE),"")</f>
        <v>Cây ty inox 304 (cây tròn đặc): phi 6mm</v>
      </c>
      <c r="C540" s="185" t="s">
        <v>487</v>
      </c>
      <c r="D540" s="186" t="str">
        <f>IFERROR(VLOOKUP(C540,INPUT!$A$2:$D$99998,4,FALSE),"")</f>
        <v>mm</v>
      </c>
      <c r="E540" s="185">
        <f>IFERROR(VLOOKUP(C540,INPUT!$A$2:$E$99998,5,FALSE),0)</f>
        <v>3000</v>
      </c>
      <c r="F540" s="187" t="str">
        <f>IFERROR(VLOOKUP(C540,INPUT!$H$2:$N2410,7,FALSE),"")</f>
        <v/>
      </c>
      <c r="G540" s="188"/>
      <c r="H540" s="189"/>
      <c r="I540" s="189"/>
      <c r="J540" s="189"/>
      <c r="K540" s="189"/>
    </row>
    <row r="541" spans="1:11" ht="39" customHeight="1">
      <c r="A541" s="182">
        <v>536</v>
      </c>
      <c r="B541" s="184" t="str">
        <f>IFERROR(VLOOKUP(C541,INPUT!$A$2:$E$99998,3,FALSE),"")</f>
        <v>Ống inox 304 Phi 9,6x0,6mm</v>
      </c>
      <c r="C541" s="185" t="s">
        <v>285</v>
      </c>
      <c r="D541" s="186" t="str">
        <f>IFERROR(VLOOKUP(C541,INPUT!$A$2:$D$99998,4,FALSE),"")</f>
        <v>mm</v>
      </c>
      <c r="E541" s="185">
        <f>IFERROR(VLOOKUP(C541,INPUT!$A$2:$E$99998,5,FALSE),0)</f>
        <v>910</v>
      </c>
      <c r="F541" s="187" t="str">
        <f>IFERROR(VLOOKUP(C541,INPUT!$H$2:$N2410,7,FALSE),"")</f>
        <v/>
      </c>
      <c r="G541" s="188"/>
      <c r="H541" s="189"/>
      <c r="I541" s="189"/>
      <c r="J541" s="189"/>
      <c r="K541" s="189"/>
    </row>
    <row r="542" spans="1:11" ht="39" customHeight="1">
      <c r="A542" s="182">
        <v>537</v>
      </c>
      <c r="B542" s="184" t="str">
        <f>IFERROR(VLOOKUP(C542,INPUT!$A$2:$E$99998,3,FALSE),"")</f>
        <v>MẶT BÍCH TRỤC ɸ78*ɸ20.5*5MM, inox 304</v>
      </c>
      <c r="C542" s="185" t="s">
        <v>278</v>
      </c>
      <c r="D542" s="186" t="str">
        <f>IFERROR(VLOOKUP(C542,INPUT!$A$2:$D$99998,4,FALSE),"")</f>
        <v>Cái</v>
      </c>
      <c r="E542" s="185">
        <f>IFERROR(VLOOKUP(C542,INPUT!$A$2:$E$99998,5,FALSE),0)</f>
        <v>20</v>
      </c>
      <c r="F542" s="187" t="str">
        <f>IFERROR(VLOOKUP(C542,INPUT!$H$2:$N2410,7,FALSE),"")</f>
        <v/>
      </c>
      <c r="G542" s="188"/>
      <c r="H542" s="189"/>
      <c r="I542" s="189"/>
      <c r="J542" s="189"/>
      <c r="K542" s="189"/>
    </row>
    <row r="543" spans="1:11" ht="39" customHeight="1">
      <c r="A543" s="182">
        <v>538</v>
      </c>
      <c r="B543" s="184" t="str">
        <f>IFERROR(VLOOKUP(C543,INPUT!$A$2:$E$99998,3,FALSE),"")</f>
        <v>GIÁ ĐỠ UCF 218-56 (CHI TIẾT P1) 253*55*244MM, inox 304</v>
      </c>
      <c r="C543" s="185" t="s">
        <v>339</v>
      </c>
      <c r="D543" s="186" t="str">
        <f>IFERROR(VLOOKUP(C543,INPUT!$A$2:$D$99998,4,FALSE),"")</f>
        <v>Cái</v>
      </c>
      <c r="E543" s="185">
        <f>IFERROR(VLOOKUP(C543,INPUT!$A$2:$E$99998,5,FALSE),0)</f>
        <v>20</v>
      </c>
      <c r="F543" s="187" t="str">
        <f>IFERROR(VLOOKUP(C543,INPUT!$H$2:$N2410,7,FALSE),"")</f>
        <v/>
      </c>
      <c r="G543" s="188"/>
      <c r="H543" s="189"/>
      <c r="I543" s="189"/>
      <c r="J543" s="189"/>
      <c r="K543" s="189"/>
    </row>
    <row r="544" spans="1:11" ht="39" customHeight="1">
      <c r="A544" s="182">
        <v>539</v>
      </c>
      <c r="B544" s="184" t="str">
        <f>IFERROR(VLOOKUP(C544,INPUT!$A$2:$E$99998,3,FALSE),"")</f>
        <v>GIÁ ĐỠ UCF 218-56 (CHI TIẾT P2) 353*55*55*5MM, inox 304</v>
      </c>
      <c r="C544" s="185" t="s">
        <v>340</v>
      </c>
      <c r="D544" s="186" t="str">
        <f>IFERROR(VLOOKUP(C544,INPUT!$A$2:$D$99998,4,FALSE),"")</f>
        <v>Cái</v>
      </c>
      <c r="E544" s="185">
        <f>IFERROR(VLOOKUP(C544,INPUT!$A$2:$E$99998,5,FALSE),0)</f>
        <v>20</v>
      </c>
      <c r="F544" s="187" t="str">
        <f>IFERROR(VLOOKUP(C544,INPUT!$H$2:$N2410,7,FALSE),"")</f>
        <v/>
      </c>
      <c r="G544" s="188"/>
      <c r="H544" s="189"/>
      <c r="I544" s="189"/>
      <c r="J544" s="189"/>
      <c r="K544" s="189"/>
    </row>
    <row r="545" spans="1:11" ht="39" customHeight="1">
      <c r="A545" s="182">
        <v>540</v>
      </c>
      <c r="B545" s="184" t="str">
        <f>IFERROR(VLOOKUP(C545,INPUT!$A$2:$E$99998,3,FALSE),"")</f>
        <v>TẤM TRỐNG 692*82*2MM, nhôm 5052</v>
      </c>
      <c r="C545" s="185" t="s">
        <v>470</v>
      </c>
      <c r="D545" s="186" t="str">
        <f>IFERROR(VLOOKUP(C545,INPUT!$A$2:$D$99998,4,FALSE),"")</f>
        <v>Tấm</v>
      </c>
      <c r="E545" s="185">
        <f>IFERROR(VLOOKUP(C545,INPUT!$A$2:$E$99998,5,FALSE),0)</f>
        <v>10</v>
      </c>
      <c r="F545" s="187" t="str">
        <f>IFERROR(VLOOKUP(C545,INPUT!$H$2:$N2410,7,FALSE),"")</f>
        <v/>
      </c>
      <c r="G545" s="188"/>
      <c r="H545" s="189"/>
      <c r="I545" s="189"/>
      <c r="J545" s="189"/>
      <c r="K545" s="189"/>
    </row>
    <row r="546" spans="1:11" ht="39" customHeight="1">
      <c r="A546" s="182">
        <v>541</v>
      </c>
      <c r="B546" s="184" t="str">
        <f>IFERROR(VLOOKUP(C546,INPUT!$A$2:$E$99998,3,FALSE),"")</f>
        <v>TANG TRỐNG ɸ620*ɸ35.5*2MM, nhôm 5052</v>
      </c>
      <c r="C546" s="185" t="s">
        <v>467</v>
      </c>
      <c r="D546" s="186" t="str">
        <f>IFERROR(VLOOKUP(C546,INPUT!$A$2:$D$99998,4,FALSE),"")</f>
        <v>Tấm</v>
      </c>
      <c r="E546" s="185">
        <f>IFERROR(VLOOKUP(C546,INPUT!$A$2:$E$99998,5,FALSE),0)</f>
        <v>20</v>
      </c>
      <c r="F546" s="187" t="str">
        <f>IFERROR(VLOOKUP(C546,INPUT!$H$2:$N2410,7,FALSE),"")</f>
        <v/>
      </c>
      <c r="G546" s="188"/>
      <c r="H546" s="189"/>
      <c r="I546" s="189"/>
      <c r="J546" s="189"/>
      <c r="K546" s="189"/>
    </row>
    <row r="547" spans="1:11" ht="39" customHeight="1">
      <c r="A547" s="182">
        <v>542</v>
      </c>
      <c r="B547" s="184" t="str">
        <f>IFERROR(VLOOKUP(C547,INPUT!$A$2:$E$99998,3,FALSE),"")</f>
        <v>TẤM ĐỠ ỐNG 381.7*132.2*84.2MM, nhôm 5052 3mm</v>
      </c>
      <c r="C547" s="185" t="s">
        <v>511</v>
      </c>
      <c r="D547" s="186" t="str">
        <f>IFERROR(VLOOKUP(C547,INPUT!$A$2:$D$99998,4,FALSE),"")</f>
        <v>Tấm</v>
      </c>
      <c r="E547" s="185">
        <f>IFERROR(VLOOKUP(C547,INPUT!$A$2:$E$99998,5,FALSE),0)</f>
        <v>10</v>
      </c>
      <c r="F547" s="187" t="str">
        <f>IFERROR(VLOOKUP(C547,INPUT!$H$2:$N2410,7,FALSE),"")</f>
        <v/>
      </c>
      <c r="G547" s="188"/>
      <c r="H547" s="189"/>
      <c r="I547" s="189"/>
      <c r="J547" s="189"/>
      <c r="K547" s="189"/>
    </row>
    <row r="548" spans="1:11" ht="39" customHeight="1">
      <c r="A548" s="182">
        <v>543</v>
      </c>
      <c r="B548" s="184" t="str">
        <f>IFERROR(VLOOKUP(C548,INPUT!$A$2:$E$99998,3,FALSE),"")</f>
        <v>HỘP LÒ XO P1 (CHI TIẾT P2) ɸ486*ɸ447*3MM, nhôm 5052</v>
      </c>
      <c r="C548" s="185" t="s">
        <v>371</v>
      </c>
      <c r="D548" s="186" t="str">
        <f>IFERROR(VLOOKUP(C548,INPUT!$A$2:$D$99998,4,FALSE),"")</f>
        <v>Cái</v>
      </c>
      <c r="E548" s="185">
        <f>IFERROR(VLOOKUP(C548,INPUT!$A$2:$E$99998,5,FALSE),0)</f>
        <v>10</v>
      </c>
      <c r="F548" s="187" t="str">
        <f>IFERROR(VLOOKUP(C548,INPUT!$H$2:$N2410,7,FALSE),"")</f>
        <v/>
      </c>
      <c r="G548" s="188"/>
      <c r="H548" s="189"/>
      <c r="I548" s="189"/>
      <c r="J548" s="189"/>
      <c r="K548" s="189"/>
    </row>
    <row r="549" spans="1:11" ht="39" customHeight="1">
      <c r="A549" s="182">
        <v>544</v>
      </c>
      <c r="B549" s="184" t="str">
        <f>IFERROR(VLOOKUP(C549,INPUT!$A$2:$E$99998,3,FALSE),"")</f>
        <v>HỘP LÒ XO P1 (CHI TIẾT P3) ɸ439*ɸ31*3MM, nhôm 5052</v>
      </c>
      <c r="C549" s="185" t="s">
        <v>373</v>
      </c>
      <c r="D549" s="186" t="str">
        <f>IFERROR(VLOOKUP(C549,INPUT!$A$2:$D$99998,4,FALSE),"")</f>
        <v>Cái</v>
      </c>
      <c r="E549" s="185">
        <f>IFERROR(VLOOKUP(C549,INPUT!$A$2:$E$99998,5,FALSE),0)</f>
        <v>10</v>
      </c>
      <c r="F549" s="187" t="str">
        <f>IFERROR(VLOOKUP(C549,INPUT!$H$2:$N2410,7,FALSE),"")</f>
        <v/>
      </c>
      <c r="G549" s="188"/>
      <c r="H549" s="189"/>
      <c r="I549" s="189"/>
      <c r="J549" s="189"/>
      <c r="K549" s="189"/>
    </row>
    <row r="550" spans="1:11" ht="39" customHeight="1">
      <c r="A550" s="182">
        <v>545</v>
      </c>
      <c r="B550" s="184" t="str">
        <f>IFERROR(VLOOKUP(C550,INPUT!$A$2:$E$99998,3,FALSE),"")</f>
        <v>GIÁ ĐỠ HỘP GIẢM TỐC 166.2*85*30*MM, nhôm 5052 4mm</v>
      </c>
      <c r="C550" s="185" t="s">
        <v>336</v>
      </c>
      <c r="D550" s="186" t="str">
        <f>IFERROR(VLOOKUP(C550,INPUT!$A$2:$D$99998,4,FALSE),"")</f>
        <v>Cái</v>
      </c>
      <c r="E550" s="185">
        <f>IFERROR(VLOOKUP(C550,INPUT!$A$2:$E$99998,5,FALSE),0)</f>
        <v>68</v>
      </c>
      <c r="F550" s="187" t="str">
        <f>IFERROR(VLOOKUP(C550,INPUT!$H$2:$N2410,7,FALSE),"")</f>
        <v/>
      </c>
      <c r="G550" s="188"/>
      <c r="H550" s="189"/>
      <c r="I550" s="189"/>
      <c r="J550" s="189"/>
      <c r="K550" s="189"/>
    </row>
    <row r="551" spans="1:11" ht="39" customHeight="1">
      <c r="A551" s="182">
        <v>546</v>
      </c>
      <c r="B551" s="184" t="str">
        <f>IFERROR(VLOOKUP(C551,INPUT!$A$2:$E$99998,3,FALSE),"")</f>
        <v>TẤM GIÁ ĐỠ MOTOR 865*400*6MM, nhôm 6mm</v>
      </c>
      <c r="C551" s="185" t="s">
        <v>512</v>
      </c>
      <c r="D551" s="186" t="str">
        <f>IFERROR(VLOOKUP(C551,INPUT!$A$2:$D$99998,4,FALSE),"")</f>
        <v>Tấm</v>
      </c>
      <c r="E551" s="185">
        <f>IFERROR(VLOOKUP(C551,INPUT!$A$2:$E$99998,5,FALSE),0)</f>
        <v>10</v>
      </c>
      <c r="F551" s="187" t="str">
        <f>IFERROR(VLOOKUP(C551,INPUT!$H$2:$N2410,7,FALSE),"")</f>
        <v/>
      </c>
      <c r="G551" s="188"/>
      <c r="H551" s="189"/>
      <c r="I551" s="189"/>
      <c r="J551" s="189"/>
      <c r="K551" s="189"/>
    </row>
    <row r="552" spans="1:11" ht="39" customHeight="1">
      <c r="A552" s="182">
        <v>547</v>
      </c>
      <c r="B552" s="184" t="str">
        <f>IFERROR(VLOOKUP(C552,INPUT!$A$2:$E$99998,3,FALSE),"")</f>
        <v>TẤM TRỐNG 1719.05*154.202*4MM, nhôm 5052</v>
      </c>
      <c r="C552" s="185" t="s">
        <v>466</v>
      </c>
      <c r="D552" s="186" t="str">
        <f>IFERROR(VLOOKUP(C552,INPUT!$A$2:$D$99998,4,FALSE),"")</f>
        <v>Tấm</v>
      </c>
      <c r="E552" s="185">
        <f>IFERROR(VLOOKUP(C552,INPUT!$A$2:$E$99998,5,FALSE),0)</f>
        <v>10</v>
      </c>
      <c r="F552" s="187" t="str">
        <f>IFERROR(VLOOKUP(C552,INPUT!$H$2:$N2410,7,FALSE),"")</f>
        <v/>
      </c>
      <c r="G552" s="188"/>
      <c r="H552" s="189"/>
      <c r="I552" s="189"/>
      <c r="J552" s="189"/>
      <c r="K552" s="189"/>
    </row>
    <row r="553" spans="1:11" ht="39" customHeight="1">
      <c r="A553" s="182">
        <v>548</v>
      </c>
      <c r="B553" s="184" t="str">
        <f>IFERROR(VLOOKUP(C553,INPUT!$A$2:$E$99998,3,FALSE),"")</f>
        <v>TANG TRỐNG ɸ1117.6*ɸ90*4MM, nhôm 5052</v>
      </c>
      <c r="C553" s="185" t="s">
        <v>464</v>
      </c>
      <c r="D553" s="186" t="str">
        <f>IFERROR(VLOOKUP(C553,INPUT!$A$2:$D$99998,4,FALSE),"")</f>
        <v>cây</v>
      </c>
      <c r="E553" s="185">
        <f>IFERROR(VLOOKUP(C553,INPUT!$A$2:$E$99998,5,FALSE),0)</f>
        <v>20</v>
      </c>
      <c r="F553" s="187" t="str">
        <f>IFERROR(VLOOKUP(C553,INPUT!$H$2:$N2410,7,FALSE),"")</f>
        <v/>
      </c>
      <c r="G553" s="188"/>
      <c r="H553" s="189"/>
      <c r="I553" s="189"/>
      <c r="J553" s="189"/>
      <c r="K553" s="189"/>
    </row>
    <row r="554" spans="1:11" ht="39" customHeight="1">
      <c r="A554" s="182">
        <v>549</v>
      </c>
      <c r="B554" s="184" t="str">
        <f>IFERROR(VLOOKUP(C554,INPUT!$A$2:$E$99998,3,FALSE),"")</f>
        <v>TẤM TRỐNG 2008.077*406*4MM, nhôm 5052</v>
      </c>
      <c r="C554" s="185" t="s">
        <v>477</v>
      </c>
      <c r="D554" s="186" t="str">
        <f>IFERROR(VLOOKUP(C554,INPUT!$A$2:$D$99998,4,FALSE),"")</f>
        <v>Tấm</v>
      </c>
      <c r="E554" s="185">
        <f>IFERROR(VLOOKUP(C554,INPUT!$A$2:$E$99998,5,FALSE),0)</f>
        <v>10</v>
      </c>
      <c r="F554" s="187" t="str">
        <f>IFERROR(VLOOKUP(C554,INPUT!$H$2:$N2410,7,FALSE),"")</f>
        <v/>
      </c>
      <c r="G554" s="188"/>
      <c r="H554" s="189"/>
      <c r="I554" s="189"/>
      <c r="J554" s="189"/>
      <c r="K554" s="189"/>
    </row>
    <row r="555" spans="1:11" ht="39" customHeight="1">
      <c r="A555" s="182">
        <v>550</v>
      </c>
      <c r="B555" s="184" t="str">
        <f>IFERROR(VLOOKUP(C555,INPUT!$A$2:$E$99998,3,FALSE),"")</f>
        <v>MẶT BÍCH TRỐNG ɸ590*ɸ490*4MM, nhôm 5052</v>
      </c>
      <c r="C555" s="185" t="s">
        <v>391</v>
      </c>
      <c r="D555" s="186" t="str">
        <f>IFERROR(VLOOKUP(C555,INPUT!$A$2:$D$99998,4,FALSE),"")</f>
        <v>Cái</v>
      </c>
      <c r="E555" s="185">
        <f>IFERROR(VLOOKUP(C555,INPUT!$A$2:$E$99998,5,FALSE),0)</f>
        <v>22</v>
      </c>
      <c r="F555" s="187" t="str">
        <f>IFERROR(VLOOKUP(C555,INPUT!$H$2:$N2410,7,FALSE),"")</f>
        <v/>
      </c>
      <c r="G555" s="188"/>
      <c r="H555" s="189"/>
      <c r="I555" s="189"/>
      <c r="J555" s="189"/>
      <c r="K555" s="189"/>
    </row>
    <row r="556" spans="1:11" ht="39" customHeight="1">
      <c r="A556" s="182">
        <v>551</v>
      </c>
      <c r="B556" s="184" t="str">
        <f>IFERROR(VLOOKUP(C556,INPUT!$A$2:$E$99998,3,FALSE),"")</f>
        <v>KHUNG CON LĂN DẪN HƯỚNG 1250*617*80MM, nhôm 5052 5mm</v>
      </c>
      <c r="C556" s="185" t="s">
        <v>349</v>
      </c>
      <c r="D556" s="186" t="str">
        <f>IFERROR(VLOOKUP(C556,INPUT!$A$2:$D$99998,4,FALSE),"")</f>
        <v>Tấm</v>
      </c>
      <c r="E556" s="185">
        <f>IFERROR(VLOOKUP(C556,INPUT!$A$2:$E$99998,5,FALSE),0)</f>
        <v>10</v>
      </c>
      <c r="F556" s="187" t="str">
        <f>IFERROR(VLOOKUP(C556,INPUT!$H$2:$N2410,7,FALSE),"")</f>
        <v/>
      </c>
      <c r="G556" s="188"/>
      <c r="H556" s="189"/>
      <c r="I556" s="189"/>
      <c r="J556" s="189"/>
      <c r="K556" s="189"/>
    </row>
    <row r="557" spans="1:11" ht="39" customHeight="1">
      <c r="A557" s="182">
        <v>552</v>
      </c>
      <c r="B557" s="184" t="str">
        <f>IFERROR(VLOOKUP(C557,INPUT!$A$2:$E$99998,3,FALSE),"")</f>
        <v>KHUNG CON LĂN DẪN HƯỚNG 340*320*1200MM, nhôm 5052 5mm</v>
      </c>
      <c r="C557" s="185" t="s">
        <v>428</v>
      </c>
      <c r="D557" s="186" t="str">
        <f>IFERROR(VLOOKUP(C557,INPUT!$A$2:$D$99998,4,FALSE),"")</f>
        <v>Bộ</v>
      </c>
      <c r="E557" s="185">
        <f>IFERROR(VLOOKUP(C557,INPUT!$A$2:$E$99998,5,FALSE),0)</f>
        <v>10</v>
      </c>
      <c r="F557" s="187" t="str">
        <f>IFERROR(VLOOKUP(C557,INPUT!$H$2:$N2410,7,FALSE),"")</f>
        <v/>
      </c>
      <c r="G557" s="188"/>
      <c r="H557" s="189"/>
      <c r="I557" s="189"/>
      <c r="J557" s="189"/>
      <c r="K557" s="189"/>
    </row>
    <row r="558" spans="1:11" ht="39" customHeight="1">
      <c r="A558" s="182">
        <v>553</v>
      </c>
      <c r="B558" s="184" t="str">
        <f>IFERROR(VLOOKUP(C558,INPUT!$A$2:$E$99998,3,FALSE),"")</f>
        <v>KHUNG DẪN HƯỚNG DÂY 147.5*68*50MM, nhôm 5052 5mm</v>
      </c>
      <c r="C558" s="185" t="s">
        <v>271</v>
      </c>
      <c r="D558" s="186" t="str">
        <f>IFERROR(VLOOKUP(C558,INPUT!$A$2:$D$99998,4,FALSE),"")</f>
        <v>Cái</v>
      </c>
      <c r="E558" s="185">
        <f>IFERROR(VLOOKUP(C558,INPUT!$A$2:$E$99998,5,FALSE),0)</f>
        <v>20</v>
      </c>
      <c r="F558" s="187" t="str">
        <f>IFERROR(VLOOKUP(C558,INPUT!$H$2:$N2410,7,FALSE),"")</f>
        <v/>
      </c>
      <c r="G558" s="188"/>
      <c r="H558" s="189"/>
      <c r="I558" s="189"/>
      <c r="J558" s="189"/>
      <c r="K558" s="189"/>
    </row>
    <row r="559" spans="1:11" ht="39" customHeight="1">
      <c r="A559" s="182">
        <v>554</v>
      </c>
      <c r="B559" s="184" t="str">
        <f>IFERROR(VLOOKUP(C559,INPUT!$A$2:$E$99998,3,FALSE),"")</f>
        <v>KHUNG ĐỊNH HƯỚNG ỐNG 174x275x360MM, nhôm 5052 5mm</v>
      </c>
      <c r="C559" s="185" t="s">
        <v>1565</v>
      </c>
      <c r="D559" s="186" t="str">
        <f>IFERROR(VLOOKUP(C559,INPUT!$A$2:$D$99998,4,FALSE),"")</f>
        <v>Cái</v>
      </c>
      <c r="E559" s="185">
        <f>IFERROR(VLOOKUP(C559,INPUT!$A$2:$E$99998,5,FALSE),0)</f>
        <v>10</v>
      </c>
      <c r="F559" s="187" t="str">
        <f>IFERROR(VLOOKUP(C559,INPUT!$H$2:$N2410,7,FALSE),"")</f>
        <v/>
      </c>
      <c r="G559" s="188"/>
      <c r="H559" s="189"/>
      <c r="I559" s="189"/>
      <c r="J559" s="189"/>
      <c r="K559" s="189"/>
    </row>
    <row r="560" spans="1:11" ht="39" customHeight="1">
      <c r="A560" s="182">
        <v>555</v>
      </c>
      <c r="B560" s="184" t="str">
        <f>IFERROR(VLOOKUP(C560,INPUT!$A$2:$E$99998,3,FALSE),"")</f>
        <v>PAT ĐIỀU KHIỂN BỘ GIẢM TỐC (PHẢI) 270*125*50MM, nhôm 5052 5mm</v>
      </c>
      <c r="C560" s="185" t="s">
        <v>656</v>
      </c>
      <c r="D560" s="186" t="str">
        <f>IFERROR(VLOOKUP(C560,INPUT!$A$2:$D$99998,4,FALSE),"")</f>
        <v>Cái</v>
      </c>
      <c r="E560" s="185">
        <f>IFERROR(VLOOKUP(C560,INPUT!$A$2:$E$99998,5,FALSE),0)</f>
        <v>10</v>
      </c>
      <c r="F560" s="187" t="str">
        <f>IFERROR(VLOOKUP(C560,INPUT!$H$2:$N2410,7,FALSE),"")</f>
        <v/>
      </c>
      <c r="G560" s="188"/>
      <c r="H560" s="189"/>
      <c r="I560" s="189"/>
      <c r="J560" s="189"/>
      <c r="K560" s="189"/>
    </row>
    <row r="561" spans="1:11" ht="39" customHeight="1">
      <c r="A561" s="182">
        <v>556</v>
      </c>
      <c r="B561" s="184" t="str">
        <f>IFERROR(VLOOKUP(C561,INPUT!$A$2:$E$99998,3,FALSE),"")</f>
        <v>PAT ĐIỀU KHIỂN BỘ GIẢM TỐC (TRÁI) 270*125*50MM, nhôm 5052 5mm</v>
      </c>
      <c r="C561" s="185" t="s">
        <v>1567</v>
      </c>
      <c r="D561" s="186" t="str">
        <f>IFERROR(VLOOKUP(C561,INPUT!$A$2:$D$99998,4,FALSE),"")</f>
        <v>Cái</v>
      </c>
      <c r="E561" s="185">
        <f>IFERROR(VLOOKUP(C561,INPUT!$A$2:$E$99998,5,FALSE),0)</f>
        <v>10</v>
      </c>
      <c r="F561" s="187" t="str">
        <f>IFERROR(VLOOKUP(C561,INPUT!$H$2:$N2410,7,FALSE),"")</f>
        <v/>
      </c>
      <c r="G561" s="188"/>
      <c r="H561" s="189"/>
      <c r="I561" s="189"/>
      <c r="J561" s="189"/>
      <c r="K561" s="189"/>
    </row>
    <row r="562" spans="1:11" ht="39" customHeight="1">
      <c r="A562" s="182">
        <v>557</v>
      </c>
      <c r="B562" s="184" t="str">
        <f>IFERROR(VLOOKUP(C562,INPUT!$A$2:$E$99998,3,FALSE),"")</f>
        <v>KHUNG P (CHI TIẾT 1) 500*5*396.5MM, nhôm 5052 5mm</v>
      </c>
      <c r="C562" s="185" t="s">
        <v>383</v>
      </c>
      <c r="D562" s="186" t="str">
        <f>IFERROR(VLOOKUP(C562,INPUT!$A$2:$D$99998,4,FALSE),"")</f>
        <v>Cái</v>
      </c>
      <c r="E562" s="185">
        <f>IFERROR(VLOOKUP(C562,INPUT!$A$2:$E$99998,5,FALSE),0)</f>
        <v>10</v>
      </c>
      <c r="F562" s="187" t="str">
        <f>IFERROR(VLOOKUP(C562,INPUT!$H$2:$N2410,7,FALSE),"")</f>
        <v/>
      </c>
      <c r="G562" s="188"/>
      <c r="H562" s="189"/>
      <c r="I562" s="189"/>
      <c r="J562" s="189"/>
      <c r="K562" s="189"/>
    </row>
    <row r="563" spans="1:11" ht="39" customHeight="1">
      <c r="A563" s="182">
        <v>558</v>
      </c>
      <c r="B563" s="184" t="str">
        <f>IFERROR(VLOOKUP(C563,INPUT!$A$2:$E$99998,3,FALSE),"")</f>
        <v>KHUNG L (CHI TIẾT 1) 500*5*396.5MM, nhôm 5052 5mm</v>
      </c>
      <c r="C563" s="185" t="s">
        <v>382</v>
      </c>
      <c r="D563" s="186" t="str">
        <f>IFERROR(VLOOKUP(C563,INPUT!$A$2:$D$99998,4,FALSE),"")</f>
        <v>Cái</v>
      </c>
      <c r="E563" s="185">
        <f>IFERROR(VLOOKUP(C563,INPUT!$A$2:$E$99998,5,FALSE),0)</f>
        <v>10</v>
      </c>
      <c r="F563" s="187" t="str">
        <f>IFERROR(VLOOKUP(C563,INPUT!$H$2:$N2410,7,FALSE),"")</f>
        <v/>
      </c>
      <c r="G563" s="188"/>
      <c r="H563" s="189"/>
      <c r="I563" s="189"/>
      <c r="J563" s="189"/>
      <c r="K563" s="189"/>
    </row>
    <row r="564" spans="1:11" ht="39" customHeight="1">
      <c r="A564" s="182">
        <v>559</v>
      </c>
      <c r="B564" s="184" t="str">
        <f>IFERROR(VLOOKUP(C564,INPUT!$A$2:$E$99998,3,FALSE),"")</f>
        <v>KHUNG 200*65*159.9MM, nhôm 5052 5mm</v>
      </c>
      <c r="C564" s="185" t="s">
        <v>269</v>
      </c>
      <c r="D564" s="186" t="str">
        <f>IFERROR(VLOOKUP(C564,INPUT!$A$2:$D$99998,4,FALSE),"")</f>
        <v>Cái</v>
      </c>
      <c r="E564" s="185">
        <f>IFERROR(VLOOKUP(C564,INPUT!$A$2:$E$99998,5,FALSE),0)</f>
        <v>20</v>
      </c>
      <c r="F564" s="187" t="str">
        <f>IFERROR(VLOOKUP(C564,INPUT!$H$2:$N2410,7,FALSE),"")</f>
        <v/>
      </c>
      <c r="G564" s="188"/>
      <c r="H564" s="189"/>
      <c r="I564" s="189"/>
      <c r="J564" s="189"/>
      <c r="K564" s="189"/>
    </row>
    <row r="565" spans="1:11" ht="39" customHeight="1">
      <c r="A565" s="182">
        <v>560</v>
      </c>
      <c r="B565" s="184" t="str">
        <f>IFERROR(VLOOKUP(C565,INPUT!$A$2:$E$99998,3,FALSE),"")</f>
        <v>KHUNG DƯỚI 500*152*5MM, nhôm 5052 5mm</v>
      </c>
      <c r="C565" s="185" t="s">
        <v>380</v>
      </c>
      <c r="D565" s="186" t="str">
        <f>IFERROR(VLOOKUP(C565,INPUT!$A$2:$D$99998,4,FALSE),"")</f>
        <v>Tấm</v>
      </c>
      <c r="E565" s="185">
        <f>IFERROR(VLOOKUP(C565,INPUT!$A$2:$E$99998,5,FALSE),0)</f>
        <v>10</v>
      </c>
      <c r="F565" s="187" t="str">
        <f>IFERROR(VLOOKUP(C565,INPUT!$H$2:$N2410,7,FALSE),"")</f>
        <v/>
      </c>
      <c r="G565" s="188"/>
      <c r="H565" s="189"/>
      <c r="I565" s="189"/>
      <c r="J565" s="189"/>
      <c r="K565" s="189"/>
    </row>
    <row r="566" spans="1:11" ht="39" customHeight="1">
      <c r="A566" s="182">
        <v>561</v>
      </c>
      <c r="B566" s="184" t="str">
        <f>IFERROR(VLOOKUP(C566,INPUT!$A$2:$E$99998,3,FALSE),"")</f>
        <v>PAT GẮN MOTOR 1000*400*6MM, nhôm 6mm</v>
      </c>
      <c r="C566" s="185" t="s">
        <v>444</v>
      </c>
      <c r="D566" s="186" t="str">
        <f>IFERROR(VLOOKUP(C566,INPUT!$A$2:$D$99998,4,FALSE),"")</f>
        <v>Tấm</v>
      </c>
      <c r="E566" s="185">
        <f>IFERROR(VLOOKUP(C566,INPUT!$A$2:$E$99998,5,FALSE),0)</f>
        <v>10</v>
      </c>
      <c r="F566" s="187" t="str">
        <f>IFERROR(VLOOKUP(C566,INPUT!$H$2:$N2410,7,FALSE),"")</f>
        <v/>
      </c>
      <c r="G566" s="188"/>
      <c r="H566" s="189"/>
      <c r="I566" s="189"/>
      <c r="J566" s="189"/>
      <c r="K566" s="189"/>
    </row>
    <row r="567" spans="1:11" ht="39" customHeight="1">
      <c r="A567" s="182">
        <v>562</v>
      </c>
      <c r="B567" s="184" t="str">
        <f>IFERROR(VLOOKUP(C567,INPUT!$A$2:$E$99998,3,FALSE),"")</f>
        <v>TANG CUỐN (PHẦN TRUNG TÂM CHI TIẾT SỐ 2) ɸ498*ɸ62*6MM, nhôm 6mm</v>
      </c>
      <c r="C567" s="185" t="s">
        <v>509</v>
      </c>
      <c r="D567" s="186" t="str">
        <f>IFERROR(VLOOKUP(C567,INPUT!$A$2:$D$99998,4,FALSE),"")</f>
        <v>Cái</v>
      </c>
      <c r="E567" s="185">
        <f>IFERROR(VLOOKUP(C567,INPUT!$A$2:$E$99998,5,FALSE),0)</f>
        <v>20</v>
      </c>
      <c r="F567" s="187" t="str">
        <f>IFERROR(VLOOKUP(C567,INPUT!$H$2:$N2410,7,FALSE),"")</f>
        <v/>
      </c>
      <c r="G567" s="188"/>
      <c r="H567" s="189"/>
      <c r="I567" s="189"/>
      <c r="J567" s="189"/>
      <c r="K567" s="189"/>
    </row>
    <row r="568" spans="1:11" ht="39" customHeight="1">
      <c r="A568" s="182">
        <v>563</v>
      </c>
      <c r="B568" s="184" t="str">
        <f>IFERROR(VLOOKUP(C568,INPUT!$A$2:$E$99998,3,FALSE),"")</f>
        <v>TANG TRỐNG (CHI TIẾT P1) ɸ228.6*44*6MM, nhôm 6mm</v>
      </c>
      <c r="C568" s="185" t="s">
        <v>294</v>
      </c>
      <c r="D568" s="186" t="str">
        <f>IFERROR(VLOOKUP(C568,INPUT!$A$2:$D$99998,4,FALSE),"")</f>
        <v>Tấm</v>
      </c>
      <c r="E568" s="185">
        <f>IFERROR(VLOOKUP(C568,INPUT!$A$2:$E$99998,5,FALSE),0)</f>
        <v>25</v>
      </c>
      <c r="F568" s="187" t="str">
        <f>IFERROR(VLOOKUP(C568,INPUT!$H$2:$N2410,7,FALSE),"")</f>
        <v/>
      </c>
      <c r="G568" s="188"/>
      <c r="H568" s="189"/>
      <c r="I568" s="189"/>
      <c r="J568" s="189"/>
      <c r="K568" s="189"/>
    </row>
    <row r="569" spans="1:11" ht="39" customHeight="1">
      <c r="A569" s="182">
        <v>564</v>
      </c>
      <c r="B569" s="184" t="str">
        <f>IFERROR(VLOOKUP(C569,INPUT!$A$2:$E$99998,3,FALSE),"")</f>
        <v>TANG CUỐN (VÒNG NGOÀI CHI TIẾT SỐ 2) 922*461*6MM, nhôm 6mm</v>
      </c>
      <c r="C569" s="185" t="s">
        <v>510</v>
      </c>
      <c r="D569" s="186" t="str">
        <f>IFERROR(VLOOKUP(C569,INPUT!$A$2:$D$99998,4,FALSE),"")</f>
        <v>Cái</v>
      </c>
      <c r="E569" s="185">
        <f>IFERROR(VLOOKUP(C569,INPUT!$A$2:$E$99998,5,FALSE),0)</f>
        <v>40</v>
      </c>
      <c r="F569" s="187" t="str">
        <f>IFERROR(VLOOKUP(C569,INPUT!$H$2:$N2410,7,FALSE),"")</f>
        <v/>
      </c>
      <c r="G569" s="188"/>
      <c r="H569" s="189"/>
      <c r="I569" s="189"/>
      <c r="J569" s="189"/>
      <c r="K569" s="189"/>
    </row>
    <row r="570" spans="1:11" ht="39" customHeight="1">
      <c r="A570" s="182">
        <v>565</v>
      </c>
      <c r="B570" s="184" t="str">
        <f>IFERROR(VLOOKUP(C570,INPUT!$A$2:$E$99998,3,FALSE),"")</f>
        <v>TANG TRỐNG (CHI TIẾT P2) ɸ228.6*64*6MM, nhôm 6mm</v>
      </c>
      <c r="C570" s="185" t="s">
        <v>295</v>
      </c>
      <c r="D570" s="186" t="str">
        <f>IFERROR(VLOOKUP(C570,INPUT!$A$2:$D$99998,4,FALSE),"")</f>
        <v>Tấm</v>
      </c>
      <c r="E570" s="185">
        <f>IFERROR(VLOOKUP(C570,INPUT!$A$2:$E$99998,5,FALSE),0)</f>
        <v>20</v>
      </c>
      <c r="F570" s="187" t="str">
        <f>IFERROR(VLOOKUP(C570,INPUT!$H$2:$N2410,7,FALSE),"")</f>
        <v/>
      </c>
      <c r="G570" s="188"/>
      <c r="H570" s="189"/>
      <c r="I570" s="189"/>
      <c r="J570" s="189"/>
      <c r="K570" s="189"/>
    </row>
    <row r="571" spans="1:11" ht="39" customHeight="1">
      <c r="A571" s="182">
        <v>566</v>
      </c>
      <c r="B571" s="184" t="str">
        <f>IFERROR(VLOOKUP(C571,INPUT!$A$2:$E$99998,3,FALSE),"")</f>
        <v>Nắp hộp điều khiển 67*50*1MM, nhôm</v>
      </c>
      <c r="C571" s="185" t="s">
        <v>651</v>
      </c>
      <c r="D571" s="186" t="str">
        <f>IFERROR(VLOOKUP(C571,INPUT!$A$2:$D$99998,4,FALSE),"")</f>
        <v>Cái</v>
      </c>
      <c r="E571" s="185">
        <f>IFERROR(VLOOKUP(C571,INPUT!$A$2:$E$99998,5,FALSE),0)</f>
        <v>20</v>
      </c>
      <c r="F571" s="187" t="str">
        <f>IFERROR(VLOOKUP(C571,INPUT!$H$2:$N2410,7,FALSE),"")</f>
        <v/>
      </c>
      <c r="G571" s="188"/>
      <c r="H571" s="189"/>
      <c r="I571" s="189"/>
      <c r="J571" s="189"/>
      <c r="K571" s="189"/>
    </row>
    <row r="572" spans="1:11" ht="39" customHeight="1">
      <c r="A572" s="182">
        <v>567</v>
      </c>
      <c r="B572" s="184" t="str">
        <f>IFERROR(VLOOKUP(C572,INPUT!$A$2:$E$99998,3,FALSE),"")</f>
        <v>MC – Khâu 2 89.15*16MM (Trái), inox SS304</v>
      </c>
      <c r="C572" s="185" t="s">
        <v>1569</v>
      </c>
      <c r="D572" s="186" t="str">
        <f>IFERROR(VLOOKUP(C572,INPUT!$A$2:$D$99998,4,FALSE),"")</f>
        <v>Cái</v>
      </c>
      <c r="E572" s="185">
        <f>IFERROR(VLOOKUP(C572,INPUT!$A$2:$E$99998,5,FALSE),0)</f>
        <v>10</v>
      </c>
      <c r="F572" s="187" t="str">
        <f>IFERROR(VLOOKUP(C572,INPUT!$H$2:$N2410,7,FALSE),"")</f>
        <v/>
      </c>
      <c r="G572" s="188"/>
      <c r="H572" s="189"/>
      <c r="I572" s="189"/>
      <c r="J572" s="189"/>
      <c r="K572" s="189"/>
    </row>
    <row r="573" spans="1:11" ht="39" customHeight="1">
      <c r="A573" s="182">
        <v>568</v>
      </c>
      <c r="B573" s="184" t="str">
        <f>IFERROR(VLOOKUP(C573,INPUT!$A$2:$E$99998,3,FALSE),"")</f>
        <v>MC – Khâu 2 (Phải) 89.15*16MM, inox SS304</v>
      </c>
      <c r="C573" s="185" t="s">
        <v>650</v>
      </c>
      <c r="D573" s="186" t="str">
        <f>IFERROR(VLOOKUP(C573,INPUT!$A$2:$D$99998,4,FALSE),"")</f>
        <v>Cái</v>
      </c>
      <c r="E573" s="185">
        <f>IFERROR(VLOOKUP(C573,INPUT!$A$2:$E$99998,5,FALSE),0)</f>
        <v>10</v>
      </c>
      <c r="F573" s="187" t="str">
        <f>IFERROR(VLOOKUP(C573,INPUT!$H$2:$N2410,7,FALSE),"")</f>
        <v/>
      </c>
      <c r="G573" s="188"/>
      <c r="H573" s="189"/>
      <c r="I573" s="189"/>
      <c r="J573" s="189"/>
      <c r="K573" s="189"/>
    </row>
    <row r="574" spans="1:11" ht="39" customHeight="1">
      <c r="A574" s="182">
        <v>569</v>
      </c>
      <c r="B574" s="184" t="str">
        <f>IFERROR(VLOOKUP(C574,INPUT!$A$2:$E$99998,3,FALSE),"")</f>
        <v>Trục xoay 214.96*30MM, thép</v>
      </c>
      <c r="C574" s="185" t="s">
        <v>668</v>
      </c>
      <c r="D574" s="186" t="str">
        <f>IFERROR(VLOOKUP(C574,INPUT!$A$2:$D$99998,4,FALSE),"")</f>
        <v>Cái</v>
      </c>
      <c r="E574" s="185">
        <f>IFERROR(VLOOKUP(C574,INPUT!$A$2:$E$99998,5,FALSE),0)</f>
        <v>20</v>
      </c>
      <c r="F574" s="187" t="str">
        <f>IFERROR(VLOOKUP(C574,INPUT!$H$2:$N2410,7,FALSE),"")</f>
        <v/>
      </c>
      <c r="G574" s="188"/>
      <c r="H574" s="189"/>
      <c r="I574" s="189"/>
      <c r="J574" s="189"/>
      <c r="K574" s="189"/>
    </row>
    <row r="575" spans="1:11" ht="39" customHeight="1">
      <c r="A575" s="182">
        <v>570</v>
      </c>
      <c r="B575" s="184" t="str">
        <f>IFERROR(VLOOKUP(C575,INPUT!$A$2:$E$99998,3,FALSE),"")</f>
        <v>Càng gạt li hợp V2 95.983*6*117.6MM, inox SS304</v>
      </c>
      <c r="C575" s="185" t="s">
        <v>623</v>
      </c>
      <c r="D575" s="186" t="str">
        <f>IFERROR(VLOOKUP(C575,INPUT!$A$2:$D$99998,4,FALSE),"")</f>
        <v>Cái</v>
      </c>
      <c r="E575" s="185">
        <f>IFERROR(VLOOKUP(C575,INPUT!$A$2:$E$99998,5,FALSE),0)</f>
        <v>20</v>
      </c>
      <c r="F575" s="187" t="str">
        <f>IFERROR(VLOOKUP(C575,INPUT!$H$2:$N2410,7,FALSE),"")</f>
        <v/>
      </c>
      <c r="G575" s="188"/>
      <c r="H575" s="189"/>
      <c r="I575" s="189"/>
      <c r="J575" s="189"/>
      <c r="K575" s="189"/>
    </row>
    <row r="576" spans="1:11" ht="39" customHeight="1">
      <c r="A576" s="182">
        <v>571</v>
      </c>
      <c r="B576" s="184" t="str">
        <f>IFERROR(VLOOKUP(C576,INPUT!$A$2:$E$99998,3,FALSE),"")</f>
        <v>Nắp hộp giảm tốc ɸ82*35*5MM, nhôm</v>
      </c>
      <c r="C576" s="185" t="s">
        <v>1571</v>
      </c>
      <c r="D576" s="186" t="str">
        <f>IFERROR(VLOOKUP(C576,INPUT!$A$2:$D$99998,4,FALSE),"")</f>
        <v>Cái</v>
      </c>
      <c r="E576" s="185">
        <f>IFERROR(VLOOKUP(C576,INPUT!$A$2:$E$99998,5,FALSE),0)</f>
        <v>20</v>
      </c>
      <c r="F576" s="187" t="str">
        <f>IFERROR(VLOOKUP(C576,INPUT!$H$2:$N2410,7,FALSE),"")</f>
        <v/>
      </c>
      <c r="G576" s="188"/>
      <c r="H576" s="189"/>
      <c r="I576" s="189"/>
      <c r="J576" s="189"/>
      <c r="K576" s="189"/>
    </row>
    <row r="577" spans="1:11" ht="39" customHeight="1">
      <c r="A577" s="182">
        <v>572</v>
      </c>
      <c r="B577" s="184" t="str">
        <f>IFERROR(VLOOKUP(C577,INPUT!$A$2:$E$99998,3,FALSE),"")</f>
        <v>Ổ giữ bạc đạn V2 104.483*65*21MM, inox SS304</v>
      </c>
      <c r="C577" s="185" t="s">
        <v>654</v>
      </c>
      <c r="D577" s="186" t="str">
        <f>IFERROR(VLOOKUP(C577,INPUT!$A$2:$D$99998,4,FALSE),"")</f>
        <v>Cái</v>
      </c>
      <c r="E577" s="185">
        <f>IFERROR(VLOOKUP(C577,INPUT!$A$2:$E$99998,5,FALSE),0)</f>
        <v>20</v>
      </c>
      <c r="F577" s="187" t="str">
        <f>IFERROR(VLOOKUP(C577,INPUT!$H$2:$N2410,7,FALSE),"")</f>
        <v/>
      </c>
      <c r="G577" s="188"/>
      <c r="H577" s="189"/>
      <c r="I577" s="189"/>
      <c r="J577" s="189"/>
      <c r="K577" s="189"/>
    </row>
    <row r="578" spans="1:11" ht="39" customHeight="1">
      <c r="A578" s="182">
        <v>573</v>
      </c>
      <c r="B578" s="184" t="str">
        <f>IFERROR(VLOOKUP(C578,INPUT!$A$2:$E$99998,3,FALSE),"")</f>
        <v>Đĩa thắng ɸ220*30.2*16MM, nhôm</v>
      </c>
      <c r="C578" s="185" t="s">
        <v>640</v>
      </c>
      <c r="D578" s="186" t="str">
        <f>IFERROR(VLOOKUP(C578,INPUT!$A$2:$D$99998,4,FALSE),"")</f>
        <v>Cái</v>
      </c>
      <c r="E578" s="185">
        <f>IFERROR(VLOOKUP(C578,INPUT!$A$2:$E$99998,5,FALSE),0)</f>
        <v>20</v>
      </c>
      <c r="F578" s="187" t="str">
        <f>IFERROR(VLOOKUP(C578,INPUT!$H$2:$N2410,7,FALSE),"")</f>
        <v/>
      </c>
      <c r="G578" s="188"/>
      <c r="H578" s="189"/>
      <c r="I578" s="189"/>
      <c r="J578" s="189"/>
      <c r="K578" s="189"/>
    </row>
    <row r="579" spans="1:11" ht="39" customHeight="1">
      <c r="A579" s="182">
        <v>574</v>
      </c>
      <c r="B579" s="184" t="str">
        <f>IFERROR(VLOOKUP(C579,INPUT!$A$2:$E$99998,3,FALSE),"")</f>
        <v>Chốt định vị ɸ12*45MM, inox SS304</v>
      </c>
      <c r="C579" s="185" t="s">
        <v>629</v>
      </c>
      <c r="D579" s="186" t="str">
        <f>IFERROR(VLOOKUP(C579,INPUT!$A$2:$D$99998,4,FALSE),"")</f>
        <v>Cái</v>
      </c>
      <c r="E579" s="185">
        <f>IFERROR(VLOOKUP(C579,INPUT!$A$2:$E$99998,5,FALSE),0)</f>
        <v>40</v>
      </c>
      <c r="F579" s="187" t="str">
        <f>IFERROR(VLOOKUP(C579,INPUT!$H$2:$N2410,7,FALSE),"")</f>
        <v/>
      </c>
      <c r="G579" s="188"/>
      <c r="H579" s="189"/>
      <c r="I579" s="189"/>
      <c r="J579" s="189"/>
      <c r="K579" s="189"/>
    </row>
    <row r="580" spans="1:11" ht="39" customHeight="1">
      <c r="A580" s="182">
        <v>575</v>
      </c>
      <c r="B580" s="184" t="str">
        <f>IFERROR(VLOOKUP(C580,INPUT!$A$2:$E$99998,3,FALSE),"")</f>
        <v>Chi tiết điều khiển thắng tay ɸ40*202.392MM, nhôm</v>
      </c>
      <c r="C580" s="185" t="s">
        <v>625</v>
      </c>
      <c r="D580" s="186" t="str">
        <f>IFERROR(VLOOKUP(C580,INPUT!$A$2:$D$99998,4,FALSE),"")</f>
        <v>Cái</v>
      </c>
      <c r="E580" s="185">
        <f>IFERROR(VLOOKUP(C580,INPUT!$A$2:$E$99998,5,FALSE),0)</f>
        <v>20</v>
      </c>
      <c r="F580" s="187" t="str">
        <f>IFERROR(VLOOKUP(C580,INPUT!$H$2:$N2410,7,FALSE),"")</f>
        <v/>
      </c>
      <c r="G580" s="188"/>
      <c r="H580" s="189"/>
      <c r="I580" s="189"/>
      <c r="J580" s="189"/>
      <c r="K580" s="189"/>
    </row>
    <row r="581" spans="1:11" ht="39" customHeight="1">
      <c r="A581" s="182">
        <v>576</v>
      </c>
      <c r="B581" s="184" t="str">
        <f>IFERROR(VLOOKUP(C581,INPUT!$A$2:$E$99998,3,FALSE),"")</f>
        <v>Ổ đỡ bạc đạn ɸ42*32*12.5MM, nhôm</v>
      </c>
      <c r="C581" s="185" t="s">
        <v>1573</v>
      </c>
      <c r="D581" s="186" t="str">
        <f>IFERROR(VLOOKUP(C581,INPUT!$A$2:$D$99998,4,FALSE),"")</f>
        <v>Cái</v>
      </c>
      <c r="E581" s="185">
        <f>IFERROR(VLOOKUP(C581,INPUT!$A$2:$E$99998,5,FALSE),0)</f>
        <v>20</v>
      </c>
      <c r="F581" s="187" t="str">
        <f>IFERROR(VLOOKUP(C581,INPUT!$H$2:$N2410,7,FALSE),"")</f>
        <v/>
      </c>
      <c r="G581" s="188"/>
      <c r="H581" s="189"/>
      <c r="I581" s="189"/>
      <c r="J581" s="189"/>
      <c r="K581" s="189"/>
    </row>
    <row r="582" spans="1:11" ht="39" customHeight="1">
      <c r="A582" s="182">
        <v>577</v>
      </c>
      <c r="B582" s="184" t="str">
        <f>IFERROR(VLOOKUP(C582,INPUT!$A$2:$E$99998,3,FALSE),"")</f>
        <v>Ổ đỡ bạc đạn 6006 ɸ71*55*17MM, nhôm</v>
      </c>
      <c r="C582" s="185" t="s">
        <v>430</v>
      </c>
      <c r="D582" s="186" t="str">
        <f>IFERROR(VLOOKUP(C582,INPUT!$A$2:$D$99998,4,FALSE),"")</f>
        <v>Cái</v>
      </c>
      <c r="E582" s="185">
        <f>IFERROR(VLOOKUP(C582,INPUT!$A$2:$E$99998,5,FALSE),0)</f>
        <v>20</v>
      </c>
      <c r="F582" s="187" t="str">
        <f>IFERROR(VLOOKUP(C582,INPUT!$H$2:$N2410,7,FALSE),"")</f>
        <v/>
      </c>
      <c r="G582" s="188"/>
      <c r="H582" s="189"/>
      <c r="I582" s="189"/>
      <c r="J582" s="189"/>
      <c r="K582" s="189"/>
    </row>
    <row r="583" spans="1:11" ht="39" customHeight="1">
      <c r="A583" s="182">
        <v>578</v>
      </c>
      <c r="B583" s="184" t="str">
        <f>IFERROR(VLOOKUP(C583,INPUT!$A$2:$E$99998,3,FALSE),"")</f>
        <v>Trục ɸ20*15*23.5MM, inox SS304</v>
      </c>
      <c r="C583" s="185" t="s">
        <v>297</v>
      </c>
      <c r="D583" s="186" t="str">
        <f>IFERROR(VLOOKUP(C583,INPUT!$A$2:$D$99998,4,FALSE),"")</f>
        <v>Cái</v>
      </c>
      <c r="E583" s="185">
        <f>IFERROR(VLOOKUP(C583,INPUT!$A$2:$E$99998,5,FALSE),0)</f>
        <v>20</v>
      </c>
      <c r="F583" s="187" t="str">
        <f>IFERROR(VLOOKUP(C583,INPUT!$H$2:$N2410,7,FALSE),"")</f>
        <v/>
      </c>
      <c r="G583" s="188"/>
      <c r="H583" s="189"/>
      <c r="I583" s="189"/>
      <c r="J583" s="189"/>
      <c r="K583" s="189"/>
    </row>
    <row r="584" spans="1:11" ht="39" customHeight="1">
      <c r="A584" s="182">
        <v>579</v>
      </c>
      <c r="B584" s="184" t="str">
        <f>IFERROR(VLOOKUP(C584,INPUT!$A$2:$E$99998,3,FALSE),"")</f>
        <v>Tay quay ɸ25*80MM, nhôm</v>
      </c>
      <c r="C584" s="185" t="s">
        <v>322</v>
      </c>
      <c r="D584" s="186" t="str">
        <f>IFERROR(VLOOKUP(C584,INPUT!$A$2:$D$99998,4,FALSE),"")</f>
        <v>Cái</v>
      </c>
      <c r="E584" s="185">
        <f>IFERROR(VLOOKUP(C584,INPUT!$A$2:$E$99998,5,FALSE),0)</f>
        <v>20</v>
      </c>
      <c r="F584" s="187" t="str">
        <f>IFERROR(VLOOKUP(C584,INPUT!$H$2:$N2410,7,FALSE),"")</f>
        <v/>
      </c>
      <c r="G584" s="188"/>
      <c r="H584" s="189"/>
      <c r="I584" s="189"/>
      <c r="J584" s="189"/>
      <c r="K584" s="189"/>
    </row>
    <row r="585" spans="1:11" ht="39" customHeight="1">
      <c r="A585" s="182">
        <v>580</v>
      </c>
      <c r="B585" s="184" t="str">
        <f>IFERROR(VLOOKUP(C585,INPUT!$A$2:$E$99998,3,FALSE),"")</f>
        <v>MẶT BÍCH VUÔNG DN50 115 - 115*115*61.5*13MM, Inox SUS304</v>
      </c>
      <c r="C585" s="185" t="s">
        <v>1575</v>
      </c>
      <c r="D585" s="186" t="str">
        <f>IFERROR(VLOOKUP(C585,INPUT!$A$2:$D$99998,4,FALSE),"")</f>
        <v>Cái</v>
      </c>
      <c r="E585" s="185">
        <f>IFERROR(VLOOKUP(C585,INPUT!$A$2:$E$99998,5,FALSE),0)</f>
        <v>20</v>
      </c>
      <c r="F585" s="187" t="str">
        <f>IFERROR(VLOOKUP(C585,INPUT!$H$2:$N2410,7,FALSE),"")</f>
        <v/>
      </c>
      <c r="G585" s="188"/>
      <c r="H585" s="189"/>
      <c r="I585" s="189"/>
      <c r="J585" s="189"/>
      <c r="K585" s="189"/>
    </row>
    <row r="586" spans="1:11" ht="39" customHeight="1">
      <c r="A586" s="182">
        <v>581</v>
      </c>
      <c r="B586" s="184" t="str">
        <f>IFERROR(VLOOKUP(C586,INPUT!$A$2:$E$99998,3,FALSE),"")</f>
        <v>ĐĨA RĂNG 45C35, ɸ175.323x52x32.7MM, Thép C45</v>
      </c>
      <c r="C586" s="185" t="s">
        <v>638</v>
      </c>
      <c r="D586" s="186" t="str">
        <f>IFERROR(VLOOKUP(C586,INPUT!$A$2:$D$99998,4,FALSE),"")</f>
        <v>Cái</v>
      </c>
      <c r="E586" s="185">
        <f>IFERROR(VLOOKUP(C586,INPUT!$A$2:$E$99998,5,FALSE),0)</f>
        <v>0</v>
      </c>
      <c r="F586" s="187" t="str">
        <f>IFERROR(VLOOKUP(C586,INPUT!$H$2:$N2410,7,FALSE),"")</f>
        <v/>
      </c>
      <c r="G586" s="188"/>
      <c r="H586" s="189"/>
      <c r="I586" s="189"/>
      <c r="J586" s="189"/>
      <c r="K586" s="189"/>
    </row>
    <row r="587" spans="1:11" ht="39" customHeight="1">
      <c r="A587" s="182">
        <v>582</v>
      </c>
      <c r="B587" s="184" t="str">
        <f>IFERROR(VLOOKUP(C587,INPUT!$A$2:$E$99998,3,FALSE),"")</f>
        <v>CÂY TY 2 đầu ren ɸ14*106MM, Inox SUS304</v>
      </c>
      <c r="C587" s="185" t="s">
        <v>351</v>
      </c>
      <c r="D587" s="186" t="str">
        <f>IFERROR(VLOOKUP(C587,INPUT!$A$2:$D$99998,4,FALSE),"")</f>
        <v>cây</v>
      </c>
      <c r="E587" s="185">
        <f>IFERROR(VLOOKUP(C587,INPUT!$A$2:$E$99998,5,FALSE),0)</f>
        <v>60</v>
      </c>
      <c r="F587" s="187" t="str">
        <f>IFERROR(VLOOKUP(C587,INPUT!$H$2:$N2410,7,FALSE),"")</f>
        <v/>
      </c>
      <c r="G587" s="188"/>
      <c r="H587" s="189"/>
      <c r="I587" s="189"/>
      <c r="J587" s="189"/>
      <c r="K587" s="189"/>
    </row>
    <row r="588" spans="1:11" ht="39" customHeight="1">
      <c r="A588" s="182">
        <v>583</v>
      </c>
      <c r="B588" s="184" t="str">
        <f>IFERROR(VLOOKUP(C588,INPUT!$A$2:$E$99998,3,FALSE),"")</f>
        <v>CÂY TY 2 đầu ren ɸ18*468MM, inox SUS304</v>
      </c>
      <c r="C588" s="185" t="s">
        <v>1582</v>
      </c>
      <c r="D588" s="186" t="str">
        <f>IFERROR(VLOOKUP(C588,INPUT!$A$2:$D$99998,4,FALSE),"")</f>
        <v>cây</v>
      </c>
      <c r="E588" s="185">
        <f>IFERROR(VLOOKUP(C588,INPUT!$A$2:$E$99998,5,FALSE),0)</f>
        <v>60</v>
      </c>
      <c r="F588" s="187" t="str">
        <f>IFERROR(VLOOKUP(C588,INPUT!$H$2:$N2410,7,FALSE),"")</f>
        <v/>
      </c>
      <c r="G588" s="188"/>
      <c r="H588" s="189"/>
      <c r="I588" s="189"/>
      <c r="J588" s="189"/>
      <c r="K588" s="189"/>
    </row>
    <row r="589" spans="1:11" ht="39" customHeight="1">
      <c r="A589" s="182">
        <v>584</v>
      </c>
      <c r="B589" s="184" t="str">
        <f>IFERROR(VLOOKUP(C589,INPUT!$A$2:$E$99998,3,FALSE),"")</f>
        <v>CÂY TY 2 đầu ren ɸ12*647MM, inox SUS304</v>
      </c>
      <c r="C589" s="185" t="s">
        <v>1584</v>
      </c>
      <c r="D589" s="186" t="str">
        <f>IFERROR(VLOOKUP(C589,INPUT!$A$2:$D$99998,4,FALSE),"")</f>
        <v>cây</v>
      </c>
      <c r="E589" s="185">
        <f>IFERROR(VLOOKUP(C589,INPUT!$A$2:$E$99998,5,FALSE),0)</f>
        <v>20</v>
      </c>
      <c r="F589" s="187" t="str">
        <f>IFERROR(VLOOKUP(C589,INPUT!$H$2:$N2410,7,FALSE),"")</f>
        <v/>
      </c>
      <c r="G589" s="188"/>
      <c r="H589" s="189"/>
      <c r="I589" s="189"/>
      <c r="J589" s="189"/>
      <c r="K589" s="189"/>
    </row>
    <row r="590" spans="1:11" ht="39" customHeight="1">
      <c r="A590" s="182">
        <v>585</v>
      </c>
      <c r="B590" s="184" t="str">
        <f>IFERROR(VLOOKUP(C590,INPUT!$A$2:$E$99998,3,FALSE),"")</f>
        <v>CÂY TY 2 đầu ren ɸ12*370MM, inox SUS304</v>
      </c>
      <c r="C590" s="185" t="s">
        <v>1586</v>
      </c>
      <c r="D590" s="186" t="str">
        <f>IFERROR(VLOOKUP(C590,INPUT!$A$2:$D$99998,4,FALSE),"")</f>
        <v>cây</v>
      </c>
      <c r="E590" s="185">
        <f>IFERROR(VLOOKUP(C590,INPUT!$A$2:$E$99998,5,FALSE),0)</f>
        <v>20</v>
      </c>
      <c r="F590" s="187" t="str">
        <f>IFERROR(VLOOKUP(C590,INPUT!$H$2:$N2410,7,FALSE),"")</f>
        <v/>
      </c>
      <c r="G590" s="188"/>
      <c r="H590" s="189"/>
      <c r="I590" s="189"/>
      <c r="J590" s="189"/>
      <c r="K590" s="189"/>
    </row>
    <row r="591" spans="1:11" ht="39" customHeight="1">
      <c r="A591" s="182">
        <v>586</v>
      </c>
      <c r="B591" s="184" t="str">
        <f>IFERROR(VLOOKUP(C591,INPUT!$A$2:$E$99998,3,FALSE),"")</f>
        <v>CÂY TY 2 đầu ren ɸ16*196.5MM, inox SUS304</v>
      </c>
      <c r="C591" s="185" t="s">
        <v>1588</v>
      </c>
      <c r="D591" s="186" t="str">
        <f>IFERROR(VLOOKUP(C591,INPUT!$A$2:$D$99998,4,FALSE),"")</f>
        <v>cây</v>
      </c>
      <c r="E591" s="185">
        <f>IFERROR(VLOOKUP(C591,INPUT!$A$2:$E$99998,5,FALSE),0)</f>
        <v>60</v>
      </c>
      <c r="F591" s="187" t="str">
        <f>IFERROR(VLOOKUP(C591,INPUT!$H$2:$N2410,7,FALSE),"")</f>
        <v/>
      </c>
      <c r="G591" s="188"/>
      <c r="H591" s="189"/>
      <c r="I591" s="189"/>
      <c r="J591" s="189"/>
      <c r="K591" s="189"/>
    </row>
    <row r="592" spans="1:11" ht="39" customHeight="1">
      <c r="A592" s="182">
        <v>587</v>
      </c>
      <c r="B592" s="184" t="str">
        <f>IFERROR(VLOOKUP(C592,INPUT!$A$2:$E$99998,3,FALSE),"")</f>
        <v>CON LĂN DẪN HƯỚNG (1) ɸ25*8*85MM, Nhựa POM</v>
      </c>
      <c r="C592" s="185" t="s">
        <v>363</v>
      </c>
      <c r="D592" s="186" t="str">
        <f>IFERROR(VLOOKUP(C592,INPUT!$A$2:$D$99998,4,FALSE),"")</f>
        <v>Cái</v>
      </c>
      <c r="E592" s="185">
        <f>IFERROR(VLOOKUP(C592,INPUT!$A$2:$E$99998,5,FALSE),0)</f>
        <v>20</v>
      </c>
      <c r="F592" s="187" t="str">
        <f>IFERROR(VLOOKUP(C592,INPUT!$H$2:$N2410,7,FALSE),"")</f>
        <v/>
      </c>
      <c r="G592" s="188"/>
      <c r="H592" s="189"/>
      <c r="I592" s="189"/>
      <c r="J592" s="189"/>
      <c r="K592" s="189"/>
    </row>
    <row r="593" spans="1:11" ht="39" customHeight="1">
      <c r="A593" s="182">
        <v>588</v>
      </c>
      <c r="B593" s="184" t="str">
        <f>IFERROR(VLOOKUP(C593,INPUT!$A$2:$E$99998,3,FALSE),"")</f>
        <v>CON LĂN DẪN HƯỚNG (2) ɸ25*8*36MM, Nhựa POM</v>
      </c>
      <c r="C593" s="185" t="s">
        <v>367</v>
      </c>
      <c r="D593" s="186" t="str">
        <f>IFERROR(VLOOKUP(C593,INPUT!$A$2:$D$99998,4,FALSE),"")</f>
        <v>Cái</v>
      </c>
      <c r="E593" s="185">
        <f>IFERROR(VLOOKUP(C593,INPUT!$A$2:$E$99998,5,FALSE),0)</f>
        <v>20</v>
      </c>
      <c r="F593" s="187" t="str">
        <f>IFERROR(VLOOKUP(C593,INPUT!$H$2:$N2410,7,FALSE),"")</f>
        <v/>
      </c>
      <c r="G593" s="188"/>
      <c r="H593" s="189"/>
      <c r="I593" s="189"/>
      <c r="J593" s="189"/>
      <c r="K593" s="189"/>
    </row>
    <row r="594" spans="1:11" ht="39" customHeight="1">
      <c r="A594" s="182">
        <v>589</v>
      </c>
      <c r="B594" s="184" t="str">
        <f>IFERROR(VLOOKUP(C594,INPUT!$A$2:$E$99998,3,FALSE),"")</f>
        <v>GỐI BẠC ĐẠN 6001 ɸ50.8*13*18MM, Nhựa POM</v>
      </c>
      <c r="C594" s="185" t="s">
        <v>1590</v>
      </c>
      <c r="D594" s="186" t="str">
        <f>IFERROR(VLOOKUP(C594,INPUT!$A$2:$D$99998,4,FALSE),"")</f>
        <v>Cái</v>
      </c>
      <c r="E594" s="185">
        <f>IFERROR(VLOOKUP(C594,INPUT!$A$2:$E$99998,5,FALSE),0)</f>
        <v>60</v>
      </c>
      <c r="F594" s="187" t="str">
        <f>IFERROR(VLOOKUP(C594,INPUT!$H$2:$N2410,7,FALSE),"")</f>
        <v/>
      </c>
      <c r="G594" s="188"/>
      <c r="H594" s="189"/>
      <c r="I594" s="189"/>
      <c r="J594" s="189"/>
      <c r="K594" s="189"/>
    </row>
    <row r="595" spans="1:11" ht="39" customHeight="1">
      <c r="A595" s="182">
        <v>590</v>
      </c>
      <c r="B595" s="184" t="str">
        <f>IFERROR(VLOOKUP(C595,INPUT!$A$2:$E$99998,3,FALSE),"")</f>
        <v>GỐI BẠC ĐẠN 6000 ɸ42.7*11*18MM, Nhựa POM</v>
      </c>
      <c r="C595" s="185" t="s">
        <v>1592</v>
      </c>
      <c r="D595" s="186" t="str">
        <f>IFERROR(VLOOKUP(C595,INPUT!$A$2:$D$99998,4,FALSE),"")</f>
        <v>Cái</v>
      </c>
      <c r="E595" s="185">
        <f>IFERROR(VLOOKUP(C595,INPUT!$A$2:$E$99998,5,FALSE),0)</f>
        <v>80</v>
      </c>
      <c r="F595" s="187" t="str">
        <f>IFERROR(VLOOKUP(C595,INPUT!$H$2:$N2410,7,FALSE),"")</f>
        <v/>
      </c>
      <c r="G595" s="188"/>
      <c r="H595" s="189"/>
      <c r="I595" s="189"/>
      <c r="J595" s="189"/>
      <c r="K595" s="189"/>
    </row>
    <row r="596" spans="1:11" ht="39" customHeight="1">
      <c r="A596" s="182">
        <v>591</v>
      </c>
      <c r="B596" s="184" t="str">
        <f>IFERROR(VLOOKUP(C596,INPUT!$A$2:$E$99998,3,FALSE),"")</f>
        <v>GỐI BẠC ĐẠN 6001 ɸ42.7*13*18MM, Nhựa POM</v>
      </c>
      <c r="C596" s="185" t="s">
        <v>1594</v>
      </c>
      <c r="D596" s="186" t="str">
        <f>IFERROR(VLOOKUP(C596,INPUT!$A$2:$D$99998,4,FALSE),"")</f>
        <v>Cái</v>
      </c>
      <c r="E596" s="185">
        <f>IFERROR(VLOOKUP(C596,INPUT!$A$2:$E$99998,5,FALSE),0)</f>
        <v>40</v>
      </c>
      <c r="F596" s="187" t="str">
        <f>IFERROR(VLOOKUP(C596,INPUT!$H$2:$N2410,7,FALSE),"")</f>
        <v/>
      </c>
      <c r="G596" s="188"/>
      <c r="H596" s="189"/>
      <c r="I596" s="189"/>
      <c r="J596" s="189"/>
      <c r="K596" s="189"/>
    </row>
    <row r="597" spans="1:11" ht="39" customHeight="1">
      <c r="A597" s="182">
        <v>592</v>
      </c>
      <c r="B597" s="184" t="str">
        <f>IFERROR(VLOOKUP(C597,INPUT!$A$2:$E$99998,3,FALSE),"")</f>
        <v>GỐI BẠC ĐẠN 6001 ɸ42.7*13*18MM, Nhựa POM</v>
      </c>
      <c r="C597" s="185" t="s">
        <v>1596</v>
      </c>
      <c r="D597" s="186" t="str">
        <f>IFERROR(VLOOKUP(C597,INPUT!$A$2:$D$99998,4,FALSE),"")</f>
        <v>Cái</v>
      </c>
      <c r="E597" s="185">
        <f>IFERROR(VLOOKUP(C597,INPUT!$A$2:$E$99998,5,FALSE),0)</f>
        <v>40</v>
      </c>
      <c r="F597" s="187" t="str">
        <f>IFERROR(VLOOKUP(C597,INPUT!$H$2:$N2410,7,FALSE),"")</f>
        <v/>
      </c>
      <c r="G597" s="188"/>
      <c r="H597" s="189"/>
      <c r="I597" s="189"/>
      <c r="J597" s="189"/>
      <c r="K597" s="189"/>
    </row>
    <row r="598" spans="1:11" ht="39" customHeight="1">
      <c r="A598" s="182">
        <v>593</v>
      </c>
      <c r="B598" s="184" t="str">
        <f>IFERROR(VLOOKUP(C598,INPUT!$A$2:$E$99998,3,FALSE),"")</f>
        <v>KHỐI ĐỊNH VỊ CON LĂN 60*60*60MM, Nhôm Al6061</v>
      </c>
      <c r="C598" s="185" t="s">
        <v>346</v>
      </c>
      <c r="D598" s="186" t="str">
        <f>IFERROR(VLOOKUP(C598,INPUT!$A$2:$D$99998,4,FALSE),"")</f>
        <v>Cái</v>
      </c>
      <c r="E598" s="185">
        <f>IFERROR(VLOOKUP(C598,INPUT!$A$2:$E$99998,5,FALSE),0)</f>
        <v>0</v>
      </c>
      <c r="F598" s="187" t="str">
        <f>IFERROR(VLOOKUP(C598,INPUT!$H$2:$N2410,7,FALSE),"")</f>
        <v/>
      </c>
      <c r="G598" s="188"/>
      <c r="H598" s="189"/>
      <c r="I598" s="189"/>
      <c r="J598" s="189"/>
      <c r="K598" s="189"/>
    </row>
    <row r="599" spans="1:11" ht="39" customHeight="1">
      <c r="A599" s="182">
        <v>594</v>
      </c>
      <c r="B599" s="184" t="str">
        <f>IFERROR(VLOOKUP(C599,INPUT!$A$2:$E$99998,3,FALSE),"")</f>
        <v>KHỐI ĐỊNH VỊ CON LĂN 50*50*50mm, Nhôm Al6061</v>
      </c>
      <c r="C599" s="185" t="s">
        <v>420</v>
      </c>
      <c r="D599" s="186" t="str">
        <f>IFERROR(VLOOKUP(C599,INPUT!$A$2:$D$99998,4,FALSE),"")</f>
        <v>Cái</v>
      </c>
      <c r="E599" s="185">
        <f>IFERROR(VLOOKUP(C599,INPUT!$A$2:$E$99998,5,FALSE),0)</f>
        <v>0</v>
      </c>
      <c r="F599" s="187" t="str">
        <f>IFERROR(VLOOKUP(C599,INPUT!$H$2:$N2410,7,FALSE),"")</f>
        <v/>
      </c>
      <c r="G599" s="188"/>
      <c r="H599" s="189"/>
      <c r="I599" s="189"/>
      <c r="J599" s="189"/>
      <c r="K599" s="189"/>
    </row>
    <row r="600" spans="1:11" ht="39" customHeight="1">
      <c r="A600" s="182">
        <v>595</v>
      </c>
      <c r="B600" s="184" t="str">
        <f>IFERROR(VLOOKUP(C600,INPUT!$A$2:$E$99998,3,FALSE),"")</f>
        <v>LÕI GIỮA LÒ XO ɸ60*30.5*25MM, Inox SS304</v>
      </c>
      <c r="C600" s="185" t="s">
        <v>388</v>
      </c>
      <c r="D600" s="186" t="str">
        <f>IFERROR(VLOOKUP(C600,INPUT!$A$2:$D$99998,4,FALSE),"")</f>
        <v>Cái</v>
      </c>
      <c r="E600" s="185">
        <f>IFERROR(VLOOKUP(600,INPUT!$A$2:$E$99998,5,FALSE),0)
+IFERROR(VLOOKUP("CX1KLO0493",INPUT!$A$2:$E$99998,5,FALSE),0)
+IFERROR(VLOOKUP("CX1PLO0443",INPUT!$A$2:$E$99998,5,FALSE),0)</f>
        <v>10</v>
      </c>
      <c r="F600" s="187" t="str">
        <f>IFERROR(VLOOKUP(C600,INPUT!$H$2:$N2410,7,FALSE),"")</f>
        <v/>
      </c>
      <c r="G600" s="188" t="s">
        <v>1714</v>
      </c>
      <c r="H600" s="189"/>
      <c r="I600" s="189"/>
      <c r="J600" s="189"/>
      <c r="K600" s="189"/>
    </row>
    <row r="601" spans="1:11" ht="39" customHeight="1">
      <c r="A601" s="182">
        <v>596</v>
      </c>
      <c r="B601" s="184" t="str">
        <f>IFERROR(VLOOKUP(C601,INPUT!$A$2:$E$99998,3,FALSE),"")</f>
        <v>PAT CỐ ĐỊNH CON LĂN 30*30*3MM, Inox SUS304</v>
      </c>
      <c r="C601" s="185" t="s">
        <v>441</v>
      </c>
      <c r="D601" s="186" t="str">
        <f>IFERROR(VLOOKUP(C601,INPUT!$A$2:$D$99998,4,FALSE),"")</f>
        <v>Cái</v>
      </c>
      <c r="E601" s="185">
        <f>IFERROR(VLOOKUP(C601,INPUT!$A$2:$E$99998,5,FALSE),0)</f>
        <v>0</v>
      </c>
      <c r="F601" s="187" t="str">
        <f>IFERROR(VLOOKUP(C601,INPUT!$H$2:$N2410,7,FALSE),"")</f>
        <v/>
      </c>
      <c r="G601" s="188"/>
      <c r="H601" s="189"/>
      <c r="I601" s="189"/>
      <c r="J601" s="189"/>
      <c r="K601" s="189"/>
    </row>
    <row r="602" spans="1:11" ht="39" customHeight="1">
      <c r="A602" s="182">
        <v>597</v>
      </c>
      <c r="B602" s="184" t="str">
        <f>IFERROR(VLOOKUP(C602,INPUT!$A$2:$E$99998,3,FALSE),"")</f>
        <v>LƯỠI GÀI 109.8*21.6*24.6MM, Thép C45</v>
      </c>
      <c r="C602" s="185" t="s">
        <v>1597</v>
      </c>
      <c r="D602" s="186" t="str">
        <f>IFERROR(VLOOKUP(C602,INPUT!$A$2:$D$99998,4,FALSE),"")</f>
        <v>Cái</v>
      </c>
      <c r="E602" s="185">
        <f>IFERROR(VLOOKUP(C602,INPUT!$A$2:$E$99998,5,FALSE),0)</f>
        <v>0</v>
      </c>
      <c r="F602" s="187" t="str">
        <f>IFERROR(VLOOKUP(C602,INPUT!$H$2:$N2410,7,FALSE),"")</f>
        <v/>
      </c>
      <c r="G602" s="188"/>
      <c r="H602" s="189"/>
      <c r="I602" s="189"/>
      <c r="J602" s="189"/>
      <c r="K602" s="189"/>
    </row>
    <row r="603" spans="1:11" ht="39" customHeight="1">
      <c r="A603" s="182">
        <v>598</v>
      </c>
      <c r="B603" s="184" t="str">
        <f>IFERROR(VLOOKUP(C603,INPUT!$A$2:$E$99998,3,FALSE),"")</f>
        <v>CHỐT GIỮ LƯỠI GÀI ɸ16*42.3MM, Inox SUS304</v>
      </c>
      <c r="C603" s="185" t="s">
        <v>1599</v>
      </c>
      <c r="D603" s="186" t="str">
        <f>IFERROR(VLOOKUP(C603,INPUT!$A$2:$D$99998,4,FALSE),"")</f>
        <v>Cái</v>
      </c>
      <c r="E603" s="185">
        <f>IFERROR(VLOOKUP(C603,INPUT!$A$2:$E$99998,5,FALSE),0)</f>
        <v>20</v>
      </c>
      <c r="F603" s="187" t="str">
        <f>IFERROR(VLOOKUP(C603,INPUT!$H$2:$N2410,7,FALSE),"")</f>
        <v/>
      </c>
      <c r="G603" s="188"/>
      <c r="H603" s="189"/>
      <c r="I603" s="189"/>
      <c r="J603" s="189"/>
      <c r="K603" s="189"/>
    </row>
    <row r="604" spans="1:11" ht="39" customHeight="1">
      <c r="A604" s="182">
        <v>599</v>
      </c>
      <c r="B604" s="184" t="str">
        <f>IFERROR(VLOOKUP(C604,INPUT!$A$2:$E$99998,3,FALSE),"")</f>
        <v>PAT THẮNG TAY (TRÁI) 90*83*63.9MM, Nhôm Al6061</v>
      </c>
      <c r="C604" s="185" t="s">
        <v>1601</v>
      </c>
      <c r="D604" s="186" t="str">
        <f>IFERROR(VLOOKUP(C604,INPUT!$A$2:$D$99998,4,FALSE),"")</f>
        <v>Cái</v>
      </c>
      <c r="E604" s="185">
        <f>IFERROR(VLOOKUP(C604,INPUT!$A$2:$E$99998,5,FALSE),0)</f>
        <v>0</v>
      </c>
      <c r="F604" s="187" t="str">
        <f>IFERROR(VLOOKUP(C604,INPUT!$H$2:$N2410,7,FALSE),"")</f>
        <v/>
      </c>
      <c r="G604" s="188"/>
      <c r="H604" s="189"/>
      <c r="I604" s="189"/>
      <c r="J604" s="189"/>
      <c r="K604" s="189"/>
    </row>
    <row r="605" spans="1:11" ht="39" customHeight="1">
      <c r="A605" s="182">
        <v>600</v>
      </c>
      <c r="B605" s="184" t="str">
        <f>IFERROR(VLOOKUP(C605,INPUT!$A$2:$E$99998,3,FALSE),"")</f>
        <v>PAT THẮNG TAY (PHẢI) 90*83*63.9MM, Nhôm Al6061</v>
      </c>
      <c r="C605" s="185" t="s">
        <v>660</v>
      </c>
      <c r="D605" s="186" t="str">
        <f>IFERROR(VLOOKUP(C605,INPUT!$A$2:$D$99998,4,FALSE),"")</f>
        <v>Cái</v>
      </c>
      <c r="E605" s="185">
        <f>IFERROR(VLOOKUP(C605,INPUT!$A$2:$E$99998,5,FALSE),0)</f>
        <v>0</v>
      </c>
      <c r="F605" s="187" t="str">
        <f>IFERROR(VLOOKUP(C605,INPUT!$H$2:$N2410,7,FALSE),"")</f>
        <v/>
      </c>
      <c r="G605" s="188"/>
      <c r="H605" s="189"/>
      <c r="I605" s="189"/>
      <c r="J605" s="189"/>
      <c r="K605" s="189"/>
    </row>
    <row r="606" spans="1:11" ht="39" customHeight="1">
      <c r="A606" s="182">
        <v>601</v>
      </c>
      <c r="B606" s="184" t="str">
        <f>IFERROR(VLOOKUP(C606,INPUT!$A$2:$E$99998,3,FALSE),"")</f>
        <v>PAT HỖ TRỢ KÉO THẮNG TAY 92*37*15*2MM, Inox SUS304</v>
      </c>
      <c r="C606" s="185" t="s">
        <v>658</v>
      </c>
      <c r="D606" s="186" t="str">
        <f>IFERROR(VLOOKUP(C606,INPUT!$A$2:$D$99998,4,FALSE),"")</f>
        <v>Cái</v>
      </c>
      <c r="E606" s="185">
        <f>IFERROR(VLOOKUP(C606,INPUT!$A$2:$E$99998,5,FALSE),0)</f>
        <v>0</v>
      </c>
      <c r="F606" s="187" t="str">
        <f>IFERROR(VLOOKUP(C606,INPUT!$H$2:$N2410,7,FALSE),"")</f>
        <v/>
      </c>
      <c r="G606" s="188"/>
      <c r="H606" s="189"/>
      <c r="I606" s="189"/>
      <c r="J606" s="189"/>
      <c r="K606" s="189"/>
    </row>
    <row r="607" spans="1:11" ht="39" customHeight="1">
      <c r="A607" s="182">
        <v>602</v>
      </c>
      <c r="B607" s="184" t="str">
        <f>IFERROR(VLOOKUP(C607,INPUT!$A$2:$E$99998,3,FALSE),"")</f>
        <v>CHỐT TRƯỢT 1 ɸ9*42MM, Inox SUS304</v>
      </c>
      <c r="C607" s="185" t="s">
        <v>633</v>
      </c>
      <c r="D607" s="186" t="str">
        <f>IFERROR(VLOOKUP(C607,INPUT!$A$2:$D$99998,4,FALSE),"")</f>
        <v>Cái</v>
      </c>
      <c r="E607" s="185">
        <f>IFERROR(VLOOKUP(C607,INPUT!$A$2:$E$99998,5,FALSE),0)</f>
        <v>0</v>
      </c>
      <c r="F607" s="187" t="str">
        <f>IFERROR(VLOOKUP(C607,INPUT!$H$2:$N2410,7,FALSE),"")</f>
        <v/>
      </c>
      <c r="G607" s="188"/>
      <c r="H607" s="189"/>
      <c r="I607" s="189"/>
      <c r="J607" s="189"/>
      <c r="K607" s="189"/>
    </row>
    <row r="608" spans="1:11" ht="39" customHeight="1">
      <c r="A608" s="182">
        <v>603</v>
      </c>
      <c r="B608" s="184" t="str">
        <f>IFERROR(VLOOKUP(C608,INPUT!$A$2:$E$99998,3,FALSE),"")</f>
        <v>CHỐT TRƯỢT 2 ɸ9*45MM, Inox SUS304</v>
      </c>
      <c r="C608" s="185" t="s">
        <v>635</v>
      </c>
      <c r="D608" s="186" t="str">
        <f>IFERROR(VLOOKUP(C608,INPUT!$A$2:$D$99998,4,FALSE),"")</f>
        <v>Cái</v>
      </c>
      <c r="E608" s="185">
        <f>IFERROR(VLOOKUP(C608,INPUT!$A$2:$E$99998,5,FALSE),0)</f>
        <v>40</v>
      </c>
      <c r="F608" s="187" t="str">
        <f>IFERROR(VLOOKUP(C608,INPUT!$H$2:$N2410,7,FALSE),"")</f>
        <v/>
      </c>
      <c r="G608" s="188"/>
      <c r="H608" s="189"/>
      <c r="I608" s="189"/>
      <c r="J608" s="189"/>
      <c r="K608" s="189"/>
    </row>
    <row r="609" spans="1:11" ht="39" customHeight="1">
      <c r="A609" s="182">
        <v>604</v>
      </c>
      <c r="B609" s="184" t="str">
        <f>IFERROR(VLOOKUP(C609,INPUT!$A$2:$E$99998,3,FALSE),"")</f>
        <v>Vòng Bi CN 6002-DDU ZV3 RBI</v>
      </c>
      <c r="C609" s="226" t="s">
        <v>299</v>
      </c>
      <c r="D609" s="186" t="str">
        <f>IFERROR(VLOOKUP(C609,INPUT!$A$2:$D$99998,4,FALSE),"")</f>
        <v>Cái</v>
      </c>
      <c r="E609" s="185">
        <f>IFERROR(VLOOKUP(C609,INPUT!$A$2:$E$99998,5,FALSE),0)</f>
        <v>20</v>
      </c>
      <c r="F609" s="187" t="str">
        <f>IFERROR(VLOOKUP(C609,INPUT!$H$2:$N2410,7,FALSE),"")</f>
        <v/>
      </c>
      <c r="G609" s="188"/>
      <c r="H609" s="189"/>
      <c r="I609" s="189"/>
      <c r="J609" s="189"/>
      <c r="K609" s="189"/>
    </row>
    <row r="610" spans="1:11" ht="39" customHeight="1">
      <c r="A610" s="182">
        <v>605</v>
      </c>
      <c r="B610" s="184" t="str">
        <f>IFERROR(VLOOKUP(C610,INPUT!$A$2:$E$99998,3,FALSE),"")</f>
        <v>Ổ đỡ bạc đạn 6002</v>
      </c>
      <c r="C610" s="179" t="s">
        <v>283</v>
      </c>
      <c r="D610" s="186" t="str">
        <f>IFERROR(VLOOKUP(C610,INPUT!$A$2:$D$99998,4,FALSE),"")</f>
        <v>Cái</v>
      </c>
      <c r="E610" s="185">
        <f>IFERROR(VLOOKUP(C610,INPUT!$A$2:$E$99998,5,FALSE),0)</f>
        <v>0</v>
      </c>
      <c r="F610" s="187" t="str">
        <f>IFERROR(VLOOKUP(C610,INPUT!$H$2:$N2410,7,FALSE),"")</f>
        <v/>
      </c>
      <c r="G610" s="188"/>
      <c r="H610" s="189"/>
      <c r="I610" s="189"/>
      <c r="J610" s="189"/>
      <c r="K610" s="189"/>
    </row>
    <row r="611" spans="1:11" ht="39" customHeight="1">
      <c r="A611" s="182">
        <v>606</v>
      </c>
      <c r="B611" s="184" t="str">
        <f>IFERROR(VLOOKUP(C611,INPUT!$A$2:$E$99998,3,FALSE),"")</f>
        <v>Phe gài lỗ phi 32mm</v>
      </c>
      <c r="C611" s="179" t="s">
        <v>287</v>
      </c>
      <c r="D611" s="186" t="str">
        <f>IFERROR(VLOOKUP(C611,INPUT!$A$2:$D$99998,4,FALSE),"")</f>
        <v>Cái</v>
      </c>
      <c r="E611" s="185">
        <f>IFERROR(VLOOKUP(C611,INPUT!$A$2:$E$99998,5,FALSE),0)</f>
        <v>54</v>
      </c>
      <c r="F611" s="187" t="str">
        <f>IFERROR(VLOOKUP(C611,INPUT!$H$2:$N2410,7,FALSE),"")</f>
        <v/>
      </c>
      <c r="G611" s="188"/>
      <c r="H611" s="189"/>
      <c r="I611" s="189"/>
      <c r="J611" s="189"/>
      <c r="K611" s="189"/>
    </row>
    <row r="612" spans="1:11" ht="39" customHeight="1">
      <c r="A612" s="182">
        <v>607</v>
      </c>
      <c r="B612" s="184" t="str">
        <f>IFERROR(VLOOKUP(C612,INPUT!$A$2:$E$99998,3,FALSE),"")</f>
        <v>Phe gài trục phi 15mm</v>
      </c>
      <c r="C612" s="179" t="s">
        <v>288</v>
      </c>
      <c r="D612" s="186" t="str">
        <f>IFERROR(VLOOKUP(C612,INPUT!$A$2:$D$99998,4,FALSE),"")</f>
        <v>Cái</v>
      </c>
      <c r="E612" s="185">
        <f>IFERROR(VLOOKUP(C612,INPUT!$A$2:$E$99998,5,FALSE),0)</f>
        <v>35</v>
      </c>
      <c r="F612" s="187" t="str">
        <f>IFERROR(VLOOKUP(C612,INPUT!$H$2:$N2410,7,FALSE),"")</f>
        <v/>
      </c>
      <c r="G612" s="188"/>
      <c r="H612" s="189"/>
      <c r="I612" s="189"/>
      <c r="J612" s="189"/>
      <c r="K612" s="189"/>
    </row>
    <row r="613" spans="1:11" ht="39" customHeight="1">
      <c r="A613" s="182">
        <v>608</v>
      </c>
      <c r="B613" s="184" t="str">
        <f>IFERROR(VLOOKUP(C613,INPUT!$A$2:$E$99998,3,FALSE),"")</f>
        <v>Bulong inox 304 lục giác chìm đầu bằng M6x70</v>
      </c>
      <c r="C613" s="179" t="s">
        <v>262</v>
      </c>
      <c r="D613" s="186" t="str">
        <f>IFERROR(VLOOKUP(C613,INPUT!$A$2:$D$99998,4,FALSE),"")</f>
        <v>Cái</v>
      </c>
      <c r="E613" s="185">
        <f>IFERROR(VLOOKUP(C613,INPUT!$A$2:$E$99998,5,FALSE),0)</f>
        <v>50</v>
      </c>
      <c r="F613" s="187">
        <f>IFERROR(VLOOKUP(C613,INPUT!$H$2:$N2410,7,FALSE),"")</f>
        <v>13.4</v>
      </c>
      <c r="G613" s="188"/>
      <c r="H613" s="189"/>
      <c r="I613" s="189"/>
      <c r="J613" s="189"/>
      <c r="K613" s="189"/>
    </row>
    <row r="614" spans="1:11" ht="39" customHeight="1">
      <c r="A614" s="182">
        <v>609</v>
      </c>
      <c r="B614" s="184" t="str">
        <f>IFERROR(VLOOKUP(C614,INPUT!$A$2:$E$99998,3,FALSE),"")</f>
        <v>Bulong inox 304 lục giác chìm đầu bằng M8x65</v>
      </c>
      <c r="C614" s="179" t="s">
        <v>264</v>
      </c>
      <c r="D614" s="186" t="str">
        <f>IFERROR(VLOOKUP(C614,INPUT!$A$2:$D$99998,4,FALSE),"")</f>
        <v>Cái</v>
      </c>
      <c r="E614" s="185">
        <f>IFERROR(VLOOKUP(C614,INPUT!$A$2:$E$99998,5,FALSE),0)</f>
        <v>0</v>
      </c>
      <c r="F614" s="187">
        <f>IFERROR(VLOOKUP(C614,INPUT!$H$2:$N2410,7,FALSE),"")</f>
        <v>23.106999999999999</v>
      </c>
      <c r="G614" s="188"/>
      <c r="H614" s="189"/>
      <c r="I614" s="189"/>
      <c r="J614" s="189"/>
      <c r="K614" s="189"/>
    </row>
    <row r="615" spans="1:11" ht="39" customHeight="1">
      <c r="A615" s="182">
        <v>610</v>
      </c>
      <c r="B615" s="184" t="str">
        <f>IFERROR(VLOOKUP(C615,INPUT!$A$2:$E$99998,3,FALSE),"")</f>
        <v>Bulong inox 304 lục giác chìm đầu trụ M5x15</v>
      </c>
      <c r="C615" s="179" t="s">
        <v>266</v>
      </c>
      <c r="D615" s="186" t="str">
        <f>IFERROR(VLOOKUP(C615,INPUT!$A$2:$D$99998,4,FALSE),"")</f>
        <v>Cái</v>
      </c>
      <c r="E615" s="185">
        <f>IFERROR(VLOOKUP(C615,INPUT!$A$2:$E$99998,5,FALSE),0)</f>
        <v>0</v>
      </c>
      <c r="F615" s="187">
        <f>IFERROR(VLOOKUP(C615,INPUT!$H$2:$N2410,7,FALSE),"")</f>
        <v>3.7989999999999999</v>
      </c>
      <c r="G615" s="188"/>
      <c r="H615" s="189"/>
      <c r="I615" s="189"/>
      <c r="J615" s="189"/>
      <c r="K615" s="189"/>
    </row>
    <row r="616" spans="1:11" ht="39" customHeight="1">
      <c r="A616" s="182">
        <v>611</v>
      </c>
      <c r="B616" s="184" t="str">
        <f>IFERROR(VLOOKUP(C616,INPUT!$A$2:$E$99998,3,FALSE),"")</f>
        <v>Long đền inox 304 M8x1mm</v>
      </c>
      <c r="C616" s="179" t="s">
        <v>276</v>
      </c>
      <c r="D616" s="186" t="str">
        <f>IFERROR(VLOOKUP(C616,INPUT!$A$2:$D$99998,4,FALSE),"")</f>
        <v>Cái</v>
      </c>
      <c r="E616" s="185">
        <f>IFERROR(VLOOKUP(C616,INPUT!$A$2:$E$99998,5,FALSE),0)</f>
        <v>0</v>
      </c>
      <c r="F616" s="187">
        <f>IFERROR(VLOOKUP(C616,INPUT!$H$2:$N2410,7,FALSE),"")</f>
        <v>1.1499999999999999</v>
      </c>
      <c r="G616" s="188"/>
      <c r="H616" s="189"/>
      <c r="I616" s="189"/>
      <c r="J616" s="189"/>
      <c r="K616" s="189"/>
    </row>
    <row r="617" spans="1:11" ht="39" customHeight="1">
      <c r="A617" s="182">
        <v>612</v>
      </c>
      <c r="B617" s="184" t="str">
        <f>IFERROR(VLOOKUP(C617,INPUT!$A$2:$E$99998,3,FALSE),"")</f>
        <v>Long đền inox 304 M5x1mm</v>
      </c>
      <c r="C617" s="179" t="s">
        <v>272</v>
      </c>
      <c r="D617" s="186" t="str">
        <f>IFERROR(VLOOKUP(C617,INPUT!$A$2:$D$99998,4,FALSE),"")</f>
        <v>Cái</v>
      </c>
      <c r="E617" s="185">
        <f>IFERROR(VLOOKUP(C617,INPUT!$A$2:$E$99998,5,FALSE),0)</f>
        <v>0</v>
      </c>
      <c r="F617" s="187">
        <f>IFERROR(VLOOKUP(C617,INPUT!$H$2:$N2410,7,FALSE),"")</f>
        <v>5.6000000000000001E-2</v>
      </c>
      <c r="G617" s="188"/>
      <c r="H617" s="189"/>
      <c r="I617" s="189"/>
      <c r="J617" s="189"/>
      <c r="K617" s="189"/>
    </row>
    <row r="618" spans="1:11" ht="39" customHeight="1">
      <c r="A618" s="182">
        <v>613</v>
      </c>
      <c r="B618" s="184" t="str">
        <f>IFERROR(VLOOKUP(C618,INPUT!$A$2:$E$99998,3,FALSE),"")</f>
        <v>Bulong inox 304 M5x25</v>
      </c>
      <c r="C618" s="179" t="s">
        <v>616</v>
      </c>
      <c r="D618" s="186" t="str">
        <f>IFERROR(VLOOKUP(C618,INPUT!$A$2:$D$99998,4,FALSE),"")</f>
        <v>Cái</v>
      </c>
      <c r="E618" s="185">
        <f>IFERROR(VLOOKUP(C618,INPUT!$A$2:$E$99998,5,FALSE),0)</f>
        <v>100</v>
      </c>
      <c r="F618" s="187">
        <f>IFERROR(VLOOKUP(C618,INPUT!$H$2:$N2410,7,FALSE),"")</f>
        <v>0.4667</v>
      </c>
      <c r="G618" s="188"/>
      <c r="H618" s="189"/>
      <c r="I618" s="189"/>
      <c r="J618" s="189"/>
      <c r="K618" s="189"/>
    </row>
    <row r="619" spans="1:11" ht="39" customHeight="1">
      <c r="A619" s="182">
        <v>614</v>
      </c>
      <c r="B619" s="184" t="str">
        <f>IFERROR(VLOOKUP(C619,INPUT!$A$2:$E$99998,3,FALSE),"")</f>
        <v>Chốt chẻ inox 304 phi 2mm</v>
      </c>
      <c r="C619" s="179" t="s">
        <v>628</v>
      </c>
      <c r="D619" s="186" t="str">
        <f>IFERROR(VLOOKUP(C619,INPUT!$A$2:$D$99998,4,FALSE),"")</f>
        <v>Cái</v>
      </c>
      <c r="E619" s="185">
        <f>IFERROR(VLOOKUP(C619,INPUT!$A$2:$E$99998,5,FALSE),0)</f>
        <v>500</v>
      </c>
      <c r="F619" s="187" t="str">
        <f>IFERROR(VLOOKUP(C619,INPUT!$H$2:$N2410,7,FALSE),"")</f>
        <v/>
      </c>
      <c r="G619" s="188"/>
      <c r="H619" s="189"/>
      <c r="I619" s="189"/>
      <c r="J619" s="189"/>
      <c r="K619" s="189"/>
    </row>
    <row r="620" spans="1:11" ht="39" customHeight="1">
      <c r="A620" s="182">
        <v>615</v>
      </c>
      <c r="B620" s="184" t="str">
        <f>IFERROR(VLOOKUP(C620,INPUT!$A$2:$E$99998,3,FALSE),"")</f>
        <v>Lò xo nén 45x45x2.5mm</v>
      </c>
      <c r="C620" s="179" t="s">
        <v>1603</v>
      </c>
      <c r="D620" s="186" t="str">
        <f>IFERROR(VLOOKUP(C620,INPUT!$A$2:$D$99998,4,FALSE),"")</f>
        <v>Cái</v>
      </c>
      <c r="E620" s="185">
        <f>IFERROR(VLOOKUP(C620,INPUT!$A$2:$E$99998,5,FALSE),0)</f>
        <v>0</v>
      </c>
      <c r="F620" s="187" t="str">
        <f>IFERROR(VLOOKUP(C620,INPUT!$H$2:$N2410,7,FALSE),"")</f>
        <v/>
      </c>
      <c r="G620" s="188"/>
      <c r="H620" s="189"/>
      <c r="I620" s="189"/>
      <c r="J620" s="189"/>
      <c r="K620" s="189"/>
    </row>
    <row r="621" spans="1:11" ht="39" customHeight="1">
      <c r="A621" s="182">
        <v>616</v>
      </c>
      <c r="B621" s="184" t="str">
        <f>IFERROR(VLOOKUP(C621,INPUT!$A$2:$E$99998,3,FALSE),"")</f>
        <v>Lò xo bật 1,5mm, dài 20mm, đường kính trong 17mm</v>
      </c>
      <c r="C621" s="179" t="s">
        <v>642</v>
      </c>
      <c r="D621" s="186" t="str">
        <f>IFERROR(VLOOKUP(C621,INPUT!$A$2:$D$99998,4,FALSE),"")</f>
        <v>Cái</v>
      </c>
      <c r="E621" s="185">
        <f>IFERROR(VLOOKUP(C621,INPUT!$A$2:$E$99998,5,FALSE),0)</f>
        <v>0</v>
      </c>
      <c r="F621" s="187" t="str">
        <f>IFERROR(VLOOKUP(C621,INPUT!$H$2:$N2410,7,FALSE),"")</f>
        <v/>
      </c>
      <c r="G621" s="188"/>
      <c r="H621" s="189"/>
      <c r="I621" s="189"/>
      <c r="J621" s="189"/>
      <c r="K621" s="189"/>
    </row>
    <row r="622" spans="1:11" ht="39" customHeight="1">
      <c r="A622" s="182">
        <v>617</v>
      </c>
      <c r="B622" s="184" t="str">
        <f>IFERROR(VLOOKUP(C622,INPUT!$A$2:$E$99998,3,FALSE),"")</f>
        <v>Ron Teflon dạng tấm 110x3mm</v>
      </c>
      <c r="C622" s="227" t="s">
        <v>1605</v>
      </c>
      <c r="D622" s="186" t="str">
        <f>IFERROR(VLOOKUP(C622,INPUT!$A$2:$D$99998,4,FALSE),"")</f>
        <v>mm</v>
      </c>
      <c r="E622" s="185">
        <f>IFERROR(VLOOKUP(C622,INPUT!$A$2:$E$99998,5,FALSE),0)</f>
        <v>700</v>
      </c>
      <c r="F622" s="187" t="str">
        <f>IFERROR(VLOOKUP(C622,INPUT!$H$2:$N2410,7,FALSE),"")</f>
        <v/>
      </c>
      <c r="G622" s="188"/>
      <c r="H622" s="189"/>
      <c r="I622" s="189"/>
      <c r="J622" s="189"/>
      <c r="K622" s="189"/>
    </row>
    <row r="623" spans="1:11" ht="39" customHeight="1">
      <c r="A623" s="182">
        <v>618</v>
      </c>
      <c r="B623" s="184" t="str">
        <f>IFERROR(VLOOKUP(C623,INPUT!$A$2:$E$99998,3,FALSE),"")</f>
        <v>Lò xo nén phi 30, dài 300, đường kính 2 mm</v>
      </c>
      <c r="C623" s="227" t="s">
        <v>1607</v>
      </c>
      <c r="D623" s="186" t="str">
        <f>IFERROR(VLOOKUP(C623,INPUT!$A$2:$D$99998,4,FALSE),"")</f>
        <v>Cái</v>
      </c>
      <c r="E623" s="185">
        <f>IFERROR(VLOOKUP(C623,INPUT!$A$2:$E$99998,5,FALSE),0)</f>
        <v>1</v>
      </c>
      <c r="F623" s="187" t="str">
        <f>IFERROR(VLOOKUP(C623,INPUT!$H$2:$N2410,7,FALSE),"")</f>
        <v/>
      </c>
      <c r="G623" s="188"/>
      <c r="H623" s="189"/>
      <c r="I623" s="189"/>
      <c r="J623" s="189"/>
      <c r="K623" s="189"/>
    </row>
    <row r="624" spans="1:11" ht="39" customHeight="1">
      <c r="A624" s="182">
        <v>619</v>
      </c>
      <c r="B624" s="184" t="str">
        <f>IFERROR(VLOOKUP(C624,INPUT!$A$2:$E$99998,3,FALSE),"")</f>
        <v>Lò xo nén phi 28, dài 300, đường kính 2,5 mm</v>
      </c>
      <c r="C624" s="227" t="s">
        <v>1609</v>
      </c>
      <c r="D624" s="186" t="str">
        <f>IFERROR(VLOOKUP(C624,INPUT!$A$2:$D$99998,4,FALSE),"")</f>
        <v>Cái</v>
      </c>
      <c r="E624" s="185">
        <f>IFERROR(VLOOKUP(C624,INPUT!$A$2:$E$99998,5,FALSE),0)</f>
        <v>1</v>
      </c>
      <c r="F624" s="187" t="str">
        <f>IFERROR(VLOOKUP(C624,INPUT!$H$2:$N2410,7,FALSE),"")</f>
        <v/>
      </c>
      <c r="G624" s="188"/>
      <c r="H624" s="189"/>
      <c r="I624" s="189"/>
      <c r="J624" s="189"/>
      <c r="K624" s="189"/>
    </row>
    <row r="625" spans="1:11" ht="39" customHeight="1">
      <c r="A625" s="182">
        <v>620</v>
      </c>
      <c r="B625" s="184" t="str">
        <f>IFERROR(VLOOKUP(C625,INPUT!$A$2:$E$99998,3,FALSE),"")</f>
        <v>Lò xo cài cóc phi 22, dài 70, đường kính 1,5 mm</v>
      </c>
      <c r="C625" s="227" t="s">
        <v>490</v>
      </c>
      <c r="D625" s="186" t="str">
        <f>IFERROR(VLOOKUP(C625,INPUT!$A$2:$D$99998,4,FALSE),"")</f>
        <v>Cái</v>
      </c>
      <c r="E625" s="185">
        <f>IFERROR(VLOOKUP(C625,INPUT!$A$2:$E$99998,5,FALSE),0)</f>
        <v>3</v>
      </c>
      <c r="F625" s="187" t="str">
        <f>IFERROR(VLOOKUP(C625,INPUT!$H$2:$N2410,7,FALSE),"")</f>
        <v/>
      </c>
      <c r="G625" s="188"/>
      <c r="H625" s="189"/>
      <c r="I625" s="189"/>
      <c r="J625" s="189"/>
      <c r="K625" s="189"/>
    </row>
    <row r="626" spans="1:11" ht="39" customHeight="1">
      <c r="A626" s="182">
        <v>621</v>
      </c>
      <c r="B626" s="184" t="str">
        <f>IFERROR(VLOOKUP(C626,INPUT!$A$2:$E$99998,3,FALSE),"")</f>
        <v>Long Đền inox 304 M10x26, 2mm</v>
      </c>
      <c r="C626" s="179" t="s">
        <v>944</v>
      </c>
      <c r="D626" s="186" t="str">
        <f>IFERROR(VLOOKUP(C626,INPUT!$A$2:$D$99998,4,FALSE),"")</f>
        <v>Cái</v>
      </c>
      <c r="E626" s="185">
        <f>IFERROR(VLOOKUP(C626,INPUT!$A$2:$E$99998,5,FALSE),0)</f>
        <v>59</v>
      </c>
      <c r="F626" s="187" t="str">
        <f ca="1">IFERROR(VLOOKUP(C626,INPUT!$H$2:$N2410,7,FALSE),"")</f>
        <v/>
      </c>
      <c r="G626" s="188"/>
      <c r="H626" s="189"/>
      <c r="I626" s="189"/>
      <c r="J626" s="189"/>
      <c r="K626" s="189"/>
    </row>
    <row r="627" spans="1:11" ht="39" customHeight="1">
      <c r="A627" s="182">
        <v>622</v>
      </c>
      <c r="B627" s="184" t="str">
        <f>IFERROR(VLOOKUP(C627,INPUT!$A$2:$E$99998,3,FALSE),"")</f>
        <v>CHI TIẾT TRỐNG (PHẦN 1) 935.8*40*2MM</v>
      </c>
      <c r="C627" s="179" t="s">
        <v>1611</v>
      </c>
      <c r="D627" s="186" t="str">
        <f>IFERROR(VLOOKUP(C627,INPUT!$A$2:$D$99998,4,FALSE),"")</f>
        <v>Cái</v>
      </c>
      <c r="E627" s="185">
        <f>IFERROR(VLOOKUP(C627,INPUT!$A$2:$E$99998,5,FALSE),0)</f>
        <v>4</v>
      </c>
      <c r="F627" s="187" t="str">
        <f>IFERROR(VLOOKUP(C627,INPUT!$H$2:$N2410,7,FALSE),"")</f>
        <v/>
      </c>
      <c r="G627" s="188"/>
      <c r="H627" s="189"/>
      <c r="I627" s="189"/>
      <c r="J627" s="189"/>
      <c r="K627" s="189"/>
    </row>
    <row r="628" spans="1:11" ht="39" customHeight="1">
      <c r="A628" s="182">
        <v>623</v>
      </c>
      <c r="B628" s="184" t="str">
        <f>IFERROR(VLOOKUP(C628,INPUT!$A$2:$E$99998,3,FALSE),"")</f>
        <v>CHI TIẾT TRỐNG (PHẦN 2) ɸ356* ɸ257*2MM</v>
      </c>
      <c r="C628" s="179" t="s">
        <v>1613</v>
      </c>
      <c r="D628" s="186" t="str">
        <f>IFERROR(VLOOKUP(C628,INPUT!$A$2:$D$99998,4,FALSE),"")</f>
        <v>Cái</v>
      </c>
      <c r="E628" s="185">
        <f>IFERROR(VLOOKUP(C628,INPUT!$A$2:$E$99998,5,FALSE),0)</f>
        <v>2</v>
      </c>
      <c r="F628" s="187" t="str">
        <f>IFERROR(VLOOKUP(C628,INPUT!$H$2:$N2410,7,FALSE),"")</f>
        <v/>
      </c>
      <c r="G628" s="188"/>
      <c r="H628" s="189"/>
      <c r="I628" s="189"/>
      <c r="J628" s="189"/>
      <c r="K628" s="189"/>
    </row>
    <row r="629" spans="1:11" ht="39" customHeight="1">
      <c r="A629" s="182">
        <v>624</v>
      </c>
      <c r="B629" s="184" t="str">
        <f>IFERROR(VLOOKUP(C629,INPUT!$A$2:$E$99998,3,FALSE),"")</f>
        <v>CHI TIẾT TRỐNG (PHẦN 3) ɸ356* ɸ257*2MM</v>
      </c>
      <c r="C629" s="179" t="s">
        <v>1615</v>
      </c>
      <c r="D629" s="186" t="str">
        <f>IFERROR(VLOOKUP(C629,INPUT!$A$2:$D$99998,4,FALSE),"")</f>
        <v>Cái</v>
      </c>
      <c r="E629" s="185">
        <f>IFERROR(VLOOKUP(C629,INPUT!$A$2:$E$99998,5,FALSE),0)</f>
        <v>3</v>
      </c>
      <c r="F629" s="187" t="str">
        <f>IFERROR(VLOOKUP(C629,INPUT!$H$2:$N2410,7,FALSE),"")</f>
        <v/>
      </c>
      <c r="G629" s="188"/>
      <c r="H629" s="189"/>
      <c r="I629" s="189"/>
      <c r="J629" s="189"/>
      <c r="K629" s="189"/>
    </row>
    <row r="630" spans="1:11" ht="39" customHeight="1">
      <c r="A630" s="182">
        <v>625</v>
      </c>
      <c r="B630" s="184" t="str">
        <f>IFERROR(VLOOKUP(C630,INPUT!$A$2:$E$99998,3,FALSE),"")</f>
        <v>CHI TIẾT TRỐNG (PHẦN 4) ɸ251* ɸ50*2MM</v>
      </c>
      <c r="C630" s="179" t="s">
        <v>1617</v>
      </c>
      <c r="D630" s="186" t="str">
        <f>IFERROR(VLOOKUP(C630,INPUT!$A$2:$D$99998,4,FALSE),"")</f>
        <v>Cái</v>
      </c>
      <c r="E630" s="185">
        <f>IFERROR(VLOOKUP(C630,INPUT!$A$2:$E$99998,5,FALSE),0)</f>
        <v>5</v>
      </c>
      <c r="F630" s="187" t="str">
        <f>IFERROR(VLOOKUP(C630,INPUT!$H$2:$N2410,7,FALSE),"")</f>
        <v/>
      </c>
      <c r="G630" s="188"/>
      <c r="H630" s="189"/>
      <c r="I630" s="189"/>
      <c r="J630" s="189"/>
      <c r="K630" s="189"/>
    </row>
    <row r="631" spans="1:11" ht="39" customHeight="1">
      <c r="A631" s="182">
        <v>626</v>
      </c>
      <c r="B631" s="184" t="str">
        <f>IFERROR(VLOOKUP(C631,INPUT!$A$2:$E$99998,3,FALSE),"")</f>
        <v>KHUNG 280*275*87*5MM</v>
      </c>
      <c r="C631" s="179" t="s">
        <v>1619</v>
      </c>
      <c r="D631" s="186" t="str">
        <f>IFERROR(VLOOKUP(C631,INPUT!$A$2:$D$99998,4,FALSE),"")</f>
        <v>Cái</v>
      </c>
      <c r="E631" s="185">
        <f>IFERROR(VLOOKUP(C631,INPUT!$A$2:$E$99998,5,FALSE),0)</f>
        <v>4</v>
      </c>
      <c r="F631" s="187" t="str">
        <f>IFERROR(VLOOKUP(C631,INPUT!$H$2:$N2410,7,FALSE),"")</f>
        <v/>
      </c>
      <c r="G631" s="188"/>
      <c r="H631" s="189"/>
      <c r="I631" s="189"/>
      <c r="J631" s="189"/>
      <c r="K631" s="189"/>
    </row>
    <row r="632" spans="1:11" ht="39" customHeight="1">
      <c r="A632" s="182">
        <v>627</v>
      </c>
      <c r="B632" s="184" t="str">
        <f>IFERROR(VLOOKUP(C632,INPUT!$A$2:$E$99998,3,FALSE),"")</f>
        <v>KHUNG DẪN HƯỚNG DÂY 250*215*105*5MM</v>
      </c>
      <c r="C632" s="179" t="s">
        <v>1621</v>
      </c>
      <c r="D632" s="186" t="str">
        <f>IFERROR(VLOOKUP(C632,INPUT!$A$2:$D$99998,4,FALSE),"")</f>
        <v>Cái</v>
      </c>
      <c r="E632" s="185">
        <f>IFERROR(VLOOKUP(C632,INPUT!$A$2:$E$99998,5,FALSE),0)</f>
        <v>8</v>
      </c>
      <c r="F632" s="187" t="str">
        <f>IFERROR(VLOOKUP(C632,INPUT!$H$2:$N2410,7,FALSE),"")</f>
        <v/>
      </c>
      <c r="G632" s="188"/>
      <c r="H632" s="189"/>
      <c r="I632" s="189"/>
      <c r="J632" s="189"/>
      <c r="K632" s="189"/>
    </row>
    <row r="633" spans="1:11" ht="39" customHeight="1">
      <c r="A633" s="182">
        <v>628</v>
      </c>
      <c r="B633" s="184" t="str">
        <f>IFERROR(VLOOKUP(C633,INPUT!$A$2:$E$99998,3,FALSE),"")</f>
        <v>NẮP TRỐNG ɸ356* ɸ63*5MM</v>
      </c>
      <c r="C633" s="179" t="s">
        <v>1623</v>
      </c>
      <c r="D633" s="186" t="str">
        <f>IFERROR(VLOOKUP(C633,INPUT!$A$2:$D$99998,4,FALSE),"")</f>
        <v>Cái</v>
      </c>
      <c r="E633" s="185">
        <f>IFERROR(VLOOKUP(C633,INPUT!$A$2:$E$99998,5,FALSE),0)</f>
        <v>4</v>
      </c>
      <c r="F633" s="187" t="str">
        <f>IFERROR(VLOOKUP(C633,INPUT!$H$2:$N2410,7,FALSE),"")</f>
        <v/>
      </c>
      <c r="G633" s="188"/>
      <c r="H633" s="189"/>
      <c r="I633" s="189"/>
      <c r="J633" s="189"/>
      <c r="K633" s="189"/>
    </row>
    <row r="634" spans="1:11" ht="39" customHeight="1">
      <c r="A634" s="182">
        <v>629</v>
      </c>
      <c r="B634" s="184" t="str">
        <f>IFERROR(VLOOKUP(C634,INPUT!$A$2:$E$99998,3,FALSE),"")</f>
        <v>Khớp xoay thẳng 2 inch, inox 304, model: SVS20S01-FF, hiệu:TechnoJet</v>
      </c>
      <c r="C634" s="144" t="s">
        <v>1625</v>
      </c>
      <c r="D634" s="186" t="str">
        <f>IFERROR(VLOOKUP(C634,INPUT!$A$2:$D$99998,4,FALSE),"")</f>
        <v>Cái</v>
      </c>
      <c r="E634" s="185">
        <f>IFERROR(VLOOKUP(C634,INPUT!$A$2:$E$99998,5,FALSE),0)</f>
        <v>2</v>
      </c>
      <c r="F634" s="187" t="str">
        <f>IFERROR(VLOOKUP(C634,INPUT!$H$2:$N2410,7,FALSE),"")</f>
        <v/>
      </c>
      <c r="G634" s="188"/>
      <c r="H634" s="189"/>
      <c r="I634" s="189"/>
      <c r="J634" s="189"/>
      <c r="K634" s="189"/>
    </row>
    <row r="635" spans="1:11" ht="39" customHeight="1">
      <c r="A635" s="182">
        <v>630</v>
      </c>
      <c r="B635" s="184" t="str">
        <f>IFERROR(VLOOKUP(C635,INPUT!$A$2:$E$99998,3,FALSE),"")</f>
        <v>PAT THẮNG TAY (TRÁI) 90*83*63.9MM, Nhôm Al6061</v>
      </c>
      <c r="C635" s="226" t="s">
        <v>1601</v>
      </c>
      <c r="D635" s="186" t="str">
        <f>IFERROR(VLOOKUP(C635,INPUT!$A$2:$D$99998,4,FALSE),"")</f>
        <v>Cái</v>
      </c>
      <c r="E635" s="185">
        <f>IFERROR(VLOOKUP(C635,INPUT!$A$2:$E$99998,5,FALSE),0)</f>
        <v>0</v>
      </c>
      <c r="F635" s="187" t="str">
        <f>IFERROR(VLOOKUP(C635,INPUT!$H$2:$N2410,7,FALSE),"")</f>
        <v/>
      </c>
      <c r="G635" s="188"/>
      <c r="H635" s="189"/>
      <c r="I635" s="189"/>
      <c r="J635" s="189"/>
      <c r="K635" s="189"/>
    </row>
    <row r="636" spans="1:11" ht="39" customHeight="1">
      <c r="A636" s="182">
        <v>631</v>
      </c>
      <c r="B636" s="184" t="str">
        <f>IFERROR(VLOOKUP(C636,INPUT!$A$2:$E$99998,3,FALSE),"")</f>
        <v>PAT THẮNG TAY (PHẢI) 90*83*63.9MM, Nhôm Al6061</v>
      </c>
      <c r="C636" s="179" t="s">
        <v>660</v>
      </c>
      <c r="D636" s="186" t="str">
        <f>IFERROR(VLOOKUP(C636,INPUT!$A$2:$D$99998,4,FALSE),"")</f>
        <v>Cái</v>
      </c>
      <c r="E636" s="185">
        <f>IFERROR(VLOOKUP(C636,INPUT!$A$2:$E$99998,5,FALSE),0)</f>
        <v>0</v>
      </c>
      <c r="F636" s="187" t="str">
        <f>IFERROR(VLOOKUP(C636,INPUT!$H$2:$N2410,7,FALSE),"")</f>
        <v/>
      </c>
      <c r="G636" s="188"/>
      <c r="H636" s="189"/>
      <c r="I636" s="189"/>
      <c r="J636" s="189"/>
      <c r="K636" s="189"/>
    </row>
    <row r="637" spans="1:11" ht="39" customHeight="1">
      <c r="A637" s="182">
        <v>632</v>
      </c>
      <c r="B637" s="184" t="str">
        <f>IFERROR(VLOOKUP(C637,INPUT!$A$2:$E$99998,3,FALSE),"")</f>
        <v>PAT HỖ TRỢ KÉO THẮNG TAY 92*37*15*2MM, Inox SUS304</v>
      </c>
      <c r="C637" s="179" t="s">
        <v>658</v>
      </c>
      <c r="D637" s="186" t="str">
        <f>IFERROR(VLOOKUP(C637,INPUT!$A$2:$D$99998,4,FALSE),"")</f>
        <v>Cái</v>
      </c>
      <c r="E637" s="185">
        <f>IFERROR(VLOOKUP(C637,INPUT!$A$2:$E$99998,5,FALSE),0)</f>
        <v>0</v>
      </c>
      <c r="F637" s="187" t="str">
        <f>IFERROR(VLOOKUP(C637,INPUT!$H$2:$N2410,7,FALSE),"")</f>
        <v/>
      </c>
      <c r="G637" s="188"/>
      <c r="H637" s="189"/>
      <c r="I637" s="189"/>
      <c r="J637" s="189"/>
      <c r="K637" s="189"/>
    </row>
    <row r="638" spans="1:11" ht="39" customHeight="1">
      <c r="A638" s="182">
        <v>633</v>
      </c>
      <c r="B638" s="184" t="str">
        <f>IFERROR(VLOOKUP(C638,INPUT!$A$2:$E$99998,3,FALSE),"")</f>
        <v>CHỐT TRƯỢT 1 ɸ9*42MM, Inox SUS304</v>
      </c>
      <c r="C638" s="179" t="s">
        <v>633</v>
      </c>
      <c r="D638" s="186" t="str">
        <f>IFERROR(VLOOKUP(C638,INPUT!$A$2:$D$99998,4,FALSE),"")</f>
        <v>Cái</v>
      </c>
      <c r="E638" s="185">
        <f>IFERROR(VLOOKUP(C638,INPUT!$A$2:$E$99998,5,FALSE),0)</f>
        <v>0</v>
      </c>
      <c r="F638" s="187" t="str">
        <f>IFERROR(VLOOKUP(C638,INPUT!$H$2:$N2410,7,FALSE),"")</f>
        <v/>
      </c>
      <c r="G638" s="188"/>
      <c r="H638" s="189"/>
      <c r="I638" s="189"/>
      <c r="J638" s="189"/>
      <c r="K638" s="189"/>
    </row>
    <row r="639" spans="1:11" ht="39" customHeight="1">
      <c r="A639" s="182">
        <v>634</v>
      </c>
      <c r="B639" s="184" t="str">
        <f>IFERROR(VLOOKUP(C639,INPUT!$A$2:$E$99998,3,FALSE),"")</f>
        <v>CHỐT TRƯỢT 2 ɸ9*45MM, Inox SUS304</v>
      </c>
      <c r="C639" s="179" t="s">
        <v>635</v>
      </c>
      <c r="D639" s="186" t="str">
        <f>IFERROR(VLOOKUP(C639,INPUT!$A$2:$D$99998,4,FALSE),"")</f>
        <v>Cái</v>
      </c>
      <c r="E639" s="185">
        <f>IFERROR(VLOOKUP(C639,INPUT!$A$2:$E$99998,5,FALSE),0)</f>
        <v>40</v>
      </c>
      <c r="F639" s="187" t="str">
        <f>IFERROR(VLOOKUP(C639,INPUT!$H$2:$N2410,7,FALSE),"")</f>
        <v/>
      </c>
      <c r="G639" s="188"/>
      <c r="H639" s="189"/>
      <c r="I639" s="189"/>
      <c r="J639" s="189"/>
      <c r="K639" s="189"/>
    </row>
    <row r="640" spans="1:11" ht="39" customHeight="1">
      <c r="A640" s="182">
        <v>635</v>
      </c>
      <c r="B640" s="184" t="str">
        <f>IFERROR(VLOOKUP(C640,INPUT!$A$2:$E$99998,3,FALSE),"")</f>
        <v>Ổ đỡ bạc đạn 6002</v>
      </c>
      <c r="C640" s="179" t="s">
        <v>283</v>
      </c>
      <c r="D640" s="186" t="str">
        <f>IFERROR(VLOOKUP(C640,INPUT!$A$2:$D$99998,4,FALSE),"")</f>
        <v>Cái</v>
      </c>
      <c r="E640" s="185">
        <f>IFERROR(VLOOKUP(C640,INPUT!$A$2:$E$99998,5,FALSE),0)</f>
        <v>0</v>
      </c>
      <c r="F640" s="187" t="str">
        <f>IFERROR(VLOOKUP(C640,INPUT!$H$2:$N2410,7,FALSE),"")</f>
        <v/>
      </c>
      <c r="G640" s="188"/>
      <c r="H640" s="189"/>
      <c r="I640" s="189"/>
      <c r="J640" s="189"/>
      <c r="K640" s="189"/>
    </row>
    <row r="641" spans="1:11" ht="39" customHeight="1">
      <c r="A641" s="182">
        <v>636</v>
      </c>
      <c r="B641" s="184" t="str">
        <f>IFERROR(VLOOKUP(C641,INPUT!$A$2:$E$99998,3,FALSE),"")</f>
        <v>Phe gài lỗ phi 32mm</v>
      </c>
      <c r="C641" s="179" t="s">
        <v>287</v>
      </c>
      <c r="D641" s="186" t="str">
        <f>IFERROR(VLOOKUP(C641,INPUT!$A$2:$D$99998,4,FALSE),"")</f>
        <v>Cái</v>
      </c>
      <c r="E641" s="185">
        <f>IFERROR(VLOOKUP(C641,INPUT!$A$2:$E$99998,5,FALSE),0)</f>
        <v>54</v>
      </c>
      <c r="F641" s="187" t="str">
        <f>IFERROR(VLOOKUP(C641,INPUT!$H$2:$N2410,7,FALSE),"")</f>
        <v/>
      </c>
      <c r="G641" s="188"/>
      <c r="H641" s="189"/>
      <c r="I641" s="189"/>
      <c r="J641" s="189"/>
      <c r="K641" s="189"/>
    </row>
    <row r="642" spans="1:11" ht="39" customHeight="1">
      <c r="A642" s="182">
        <v>637</v>
      </c>
      <c r="B642" s="184" t="str">
        <f>IFERROR(VLOOKUP(C642,INPUT!$A$2:$E$99998,3,FALSE),"")</f>
        <v>Phe gài trục phi 15mm</v>
      </c>
      <c r="C642" s="179" t="s">
        <v>288</v>
      </c>
      <c r="D642" s="186" t="str">
        <f>IFERROR(VLOOKUP(C642,INPUT!$A$2:$D$99998,4,FALSE),"")</f>
        <v>Cái</v>
      </c>
      <c r="E642" s="185">
        <f>IFERROR(VLOOKUP(C642,INPUT!$A$2:$E$99998,5,FALSE),0)</f>
        <v>35</v>
      </c>
      <c r="F642" s="187" t="str">
        <f>IFERROR(VLOOKUP(C642,INPUT!$H$2:$N2410,7,FALSE),"")</f>
        <v/>
      </c>
      <c r="G642" s="188"/>
      <c r="H642" s="189"/>
      <c r="I642" s="189"/>
      <c r="J642" s="189"/>
      <c r="K642" s="189"/>
    </row>
    <row r="643" spans="1:11" ht="39" customHeight="1">
      <c r="A643" s="182">
        <v>638</v>
      </c>
      <c r="B643" s="184" t="str">
        <f>IFERROR(VLOOKUP(C643,INPUT!$A$2:$E$99998,3,FALSE),"")</f>
        <v>Bulong inox 304 lục giác chìm đầu bằng M6x70</v>
      </c>
      <c r="C643" s="179" t="s">
        <v>262</v>
      </c>
      <c r="D643" s="186" t="str">
        <f>IFERROR(VLOOKUP(C643,INPUT!$A$2:$D$99998,4,FALSE),"")</f>
        <v>Cái</v>
      </c>
      <c r="E643" s="185">
        <f>IFERROR(VLOOKUP(C643,INPUT!$A$2:$E$99998,5,FALSE),0)</f>
        <v>50</v>
      </c>
      <c r="F643" s="187">
        <f>IFERROR(VLOOKUP(C643,INPUT!$H$2:$N2410,7,FALSE),"")</f>
        <v>13.4</v>
      </c>
      <c r="G643" s="188"/>
      <c r="H643" s="189"/>
      <c r="I643" s="189"/>
      <c r="J643" s="189"/>
      <c r="K643" s="189"/>
    </row>
    <row r="644" spans="1:11" ht="39" customHeight="1">
      <c r="A644" s="182">
        <v>639</v>
      </c>
      <c r="B644" s="184" t="str">
        <f>IFERROR(VLOOKUP(C644,INPUT!$A$2:$E$99998,3,FALSE),"")</f>
        <v>Bulong inox 304 lục giác chìm đầu bằng M8x65</v>
      </c>
      <c r="C644" s="179" t="s">
        <v>264</v>
      </c>
      <c r="D644" s="186" t="str">
        <f>IFERROR(VLOOKUP(C644,INPUT!$A$2:$D$99998,4,FALSE),"")</f>
        <v>Cái</v>
      </c>
      <c r="E644" s="185">
        <f>IFERROR(VLOOKUP(C644,INPUT!$A$2:$E$99998,5,FALSE),0)</f>
        <v>0</v>
      </c>
      <c r="F644" s="187">
        <f>IFERROR(VLOOKUP(C644,INPUT!$H$2:$N2410,7,FALSE),"")</f>
        <v>23.106999999999999</v>
      </c>
      <c r="G644" s="188"/>
      <c r="H644" s="189"/>
      <c r="I644" s="189"/>
      <c r="J644" s="189"/>
      <c r="K644" s="189"/>
    </row>
    <row r="645" spans="1:11" ht="39" customHeight="1">
      <c r="A645" s="182">
        <v>640</v>
      </c>
      <c r="B645" s="184" t="str">
        <f>IFERROR(VLOOKUP(C645,INPUT!$A$2:$E$99998,3,FALSE),"")</f>
        <v>Bulong inox 304 lục giác chìm đầu trụ M5x15</v>
      </c>
      <c r="C645" s="179" t="s">
        <v>266</v>
      </c>
      <c r="D645" s="186" t="str">
        <f>IFERROR(VLOOKUP(C645,INPUT!$A$2:$D$99998,4,FALSE),"")</f>
        <v>Cái</v>
      </c>
      <c r="E645" s="185">
        <f>IFERROR(VLOOKUP(C645,INPUT!$A$2:$E$99998,5,FALSE),0)</f>
        <v>0</v>
      </c>
      <c r="F645" s="187">
        <f>IFERROR(VLOOKUP(C645,INPUT!$H$2:$N2410,7,FALSE),"")</f>
        <v>3.7989999999999999</v>
      </c>
      <c r="G645" s="188"/>
      <c r="H645" s="189"/>
      <c r="I645" s="189"/>
      <c r="J645" s="189"/>
      <c r="K645" s="189"/>
    </row>
    <row r="646" spans="1:11" ht="39" customHeight="1">
      <c r="A646" s="182">
        <v>641</v>
      </c>
      <c r="B646" s="184" t="str">
        <f>IFERROR(VLOOKUP(C646,INPUT!$A$2:$E$99998,3,FALSE),"")</f>
        <v>Long đền inox 304 M8x1mm</v>
      </c>
      <c r="C646" s="179" t="s">
        <v>276</v>
      </c>
      <c r="D646" s="186" t="str">
        <f>IFERROR(VLOOKUP(C646,INPUT!$A$2:$D$99998,4,FALSE),"")</f>
        <v>Cái</v>
      </c>
      <c r="E646" s="185">
        <f>IFERROR(VLOOKUP(C646,INPUT!$A$2:$E$99998,5,FALSE),0)</f>
        <v>0</v>
      </c>
      <c r="F646" s="187">
        <f>IFERROR(VLOOKUP(C646,INPUT!$H$2:$N2410,7,FALSE),"")</f>
        <v>1.1499999999999999</v>
      </c>
      <c r="G646" s="188"/>
      <c r="H646" s="189"/>
      <c r="I646" s="189"/>
      <c r="J646" s="189"/>
      <c r="K646" s="189"/>
    </row>
    <row r="647" spans="1:11" ht="39" customHeight="1">
      <c r="A647" s="182">
        <v>642</v>
      </c>
      <c r="B647" s="184" t="str">
        <f>IFERROR(VLOOKUP(C647,INPUT!$A$2:$E$99998,3,FALSE),"")</f>
        <v>Long đền inox 304 M5x1mm</v>
      </c>
      <c r="C647" s="179" t="s">
        <v>272</v>
      </c>
      <c r="D647" s="186" t="str">
        <f>IFERROR(VLOOKUP(C647,INPUT!$A$2:$D$99998,4,FALSE),"")</f>
        <v>Cái</v>
      </c>
      <c r="E647" s="185">
        <f>IFERROR(VLOOKUP(C647,INPUT!$A$2:$E$99998,5,FALSE),0)</f>
        <v>0</v>
      </c>
      <c r="F647" s="187">
        <f>IFERROR(VLOOKUP(C647,INPUT!$H$2:$N2410,7,FALSE),"")</f>
        <v>5.6000000000000001E-2</v>
      </c>
      <c r="G647" s="188"/>
      <c r="H647" s="189"/>
      <c r="I647" s="189"/>
      <c r="J647" s="189"/>
      <c r="K647" s="189"/>
    </row>
    <row r="648" spans="1:11" ht="39" customHeight="1">
      <c r="A648" s="182">
        <v>643</v>
      </c>
      <c r="B648" s="184" t="str">
        <f>IFERROR(VLOOKUP(C648,INPUT!$A$2:$E$99998,3,FALSE),"")</f>
        <v>Bulong inox 304 M5x25</v>
      </c>
      <c r="C648" s="179" t="s">
        <v>616</v>
      </c>
      <c r="D648" s="186" t="str">
        <f>IFERROR(VLOOKUP(C648,INPUT!$A$2:$D$99998,4,FALSE),"")</f>
        <v>Cái</v>
      </c>
      <c r="E648" s="185">
        <f>IFERROR(VLOOKUP(C648,INPUT!$A$2:$E$99998,5,FALSE),0)</f>
        <v>100</v>
      </c>
      <c r="F648" s="187">
        <f>IFERROR(VLOOKUP(C648,INPUT!$H$2:$N2410,7,FALSE),"")</f>
        <v>0.4667</v>
      </c>
      <c r="G648" s="188"/>
      <c r="H648" s="189"/>
      <c r="I648" s="189"/>
      <c r="J648" s="189"/>
      <c r="K648" s="189"/>
    </row>
    <row r="649" spans="1:11" ht="39" customHeight="1">
      <c r="A649" s="182">
        <v>644</v>
      </c>
      <c r="B649" s="184" t="str">
        <f>IFERROR(VLOOKUP(C649,INPUT!$A$2:$E$99998,3,FALSE),"")</f>
        <v>Chốt chẻ inox 304 phi 2mm</v>
      </c>
      <c r="C649" s="179" t="s">
        <v>628</v>
      </c>
      <c r="D649" s="186" t="str">
        <f>IFERROR(VLOOKUP(C649,INPUT!$A$2:$D$99998,4,FALSE),"")</f>
        <v>Cái</v>
      </c>
      <c r="E649" s="185">
        <f>IFERROR(VLOOKUP(C649,INPUT!$A$2:$E$99998,5,FALSE),0)</f>
        <v>500</v>
      </c>
      <c r="F649" s="187" t="str">
        <f>IFERROR(VLOOKUP(C649,INPUT!$H$2:$N2410,7,FALSE),"")</f>
        <v/>
      </c>
      <c r="G649" s="188"/>
      <c r="H649" s="189"/>
      <c r="I649" s="189"/>
      <c r="J649" s="189"/>
      <c r="K649" s="189"/>
    </row>
    <row r="650" spans="1:11" ht="39" customHeight="1">
      <c r="A650" s="182">
        <v>645</v>
      </c>
      <c r="B650" s="184" t="str">
        <f>IFERROR(VLOOKUP(C650,INPUT!$A$2:$E$99998,3,FALSE),"")</f>
        <v>Lò xo nén 45x45x2.5mm</v>
      </c>
      <c r="C650" s="179" t="s">
        <v>1603</v>
      </c>
      <c r="D650" s="186" t="str">
        <f>IFERROR(VLOOKUP(C650,INPUT!$A$2:$D$99998,4,FALSE),"")</f>
        <v>Cái</v>
      </c>
      <c r="E650" s="185">
        <f>IFERROR(VLOOKUP(C650,INPUT!$A$2:$E$99998,5,FALSE),0)</f>
        <v>0</v>
      </c>
      <c r="F650" s="187" t="str">
        <f>IFERROR(VLOOKUP(C650,INPUT!$H$2:$N2410,7,FALSE),"")</f>
        <v/>
      </c>
      <c r="G650" s="188"/>
      <c r="H650" s="189"/>
      <c r="I650" s="189"/>
      <c r="J650" s="189"/>
      <c r="K650" s="189"/>
    </row>
    <row r="651" spans="1:11" ht="39" customHeight="1">
      <c r="A651" s="182">
        <v>646</v>
      </c>
      <c r="B651" s="184" t="str">
        <f>IFERROR(VLOOKUP(C651,INPUT!$A$2:$E$99998,3,FALSE),"")</f>
        <v>Lò xo bật 1,5mm, dài 20mm, đường kính trong 17mm</v>
      </c>
      <c r="C651" s="179" t="s">
        <v>642</v>
      </c>
      <c r="D651" s="186" t="str">
        <f>IFERROR(VLOOKUP(C651,INPUT!$A$2:$D$99998,4,FALSE),"")</f>
        <v>Cái</v>
      </c>
      <c r="E651" s="185">
        <f>IFERROR(VLOOKUP(C651,INPUT!$A$2:$E$99998,5,FALSE),0)</f>
        <v>0</v>
      </c>
      <c r="F651" s="187" t="str">
        <f>IFERROR(VLOOKUP(C651,INPUT!$H$2:$N2410,7,FALSE),"")</f>
        <v/>
      </c>
      <c r="G651" s="188"/>
      <c r="H651" s="189"/>
      <c r="I651" s="189"/>
      <c r="J651" s="189"/>
      <c r="K651" s="189"/>
    </row>
    <row r="652" spans="1:11" ht="39" customHeight="1">
      <c r="A652" s="182">
        <v>647</v>
      </c>
      <c r="B652" s="184" t="str">
        <f>IFERROR(VLOOKUP(C652,INPUT!$A$2:$E$99998,3,FALSE),"")</f>
        <v>Ron Teflon dạng tấm 110x3mm</v>
      </c>
      <c r="C652" s="179" t="s">
        <v>1605</v>
      </c>
      <c r="D652" s="186" t="str">
        <f>IFERROR(VLOOKUP(C652,INPUT!$A$2:$D$99998,4,FALSE),"")</f>
        <v>mm</v>
      </c>
      <c r="E652" s="185">
        <f>IFERROR(VLOOKUP(C652,INPUT!$A$2:$E$99998,5,FALSE),0)</f>
        <v>700</v>
      </c>
      <c r="F652" s="187" t="str">
        <f>IFERROR(VLOOKUP(C652,INPUT!$H$2:$N2410,7,FALSE),"")</f>
        <v/>
      </c>
      <c r="G652" s="188"/>
      <c r="H652" s="189"/>
      <c r="I652" s="189"/>
      <c r="J652" s="189"/>
      <c r="K652" s="189"/>
    </row>
    <row r="653" spans="1:11" ht="39" customHeight="1">
      <c r="A653" s="182">
        <v>648</v>
      </c>
      <c r="B653" s="184" t="str">
        <f>IFERROR(VLOOKUP(C653,INPUT!$A$2:$E$99998,3,FALSE),"")</f>
        <v>Lò xo nén phi 30, dài 300, đường kính 2 mm</v>
      </c>
      <c r="C653" s="179" t="s">
        <v>1607</v>
      </c>
      <c r="D653" s="186" t="str">
        <f>IFERROR(VLOOKUP(C653,INPUT!$A$2:$D$99998,4,FALSE),"")</f>
        <v>Cái</v>
      </c>
      <c r="E653" s="185">
        <f>IFERROR(VLOOKUP(C653,INPUT!$A$2:$E$99998,5,FALSE),0)</f>
        <v>1</v>
      </c>
      <c r="F653" s="187" t="str">
        <f>IFERROR(VLOOKUP(C653,INPUT!$H$2:$N2410,7,FALSE),"")</f>
        <v/>
      </c>
      <c r="G653" s="188"/>
      <c r="H653" s="189"/>
      <c r="I653" s="189"/>
      <c r="J653" s="189"/>
      <c r="K653" s="189"/>
    </row>
    <row r="654" spans="1:11" ht="39" customHeight="1">
      <c r="A654" s="182">
        <v>649</v>
      </c>
      <c r="B654" s="184" t="str">
        <f>IFERROR(VLOOKUP(C654,INPUT!$A$2:$E$99998,3,FALSE),"")</f>
        <v>Lò xo nén phi 28, dài 300, đường kính 2,5 mm</v>
      </c>
      <c r="C654" s="179" t="s">
        <v>1609</v>
      </c>
      <c r="D654" s="186" t="str">
        <f>IFERROR(VLOOKUP(C654,INPUT!$A$2:$D$99998,4,FALSE),"")</f>
        <v>Cái</v>
      </c>
      <c r="E654" s="185">
        <f>IFERROR(VLOOKUP(C654,INPUT!$A$2:$E$99998,5,FALSE),0)</f>
        <v>1</v>
      </c>
      <c r="F654" s="187" t="str">
        <f>IFERROR(VLOOKUP(C654,INPUT!$H$2:$N2410,7,FALSE),"")</f>
        <v/>
      </c>
      <c r="G654" s="188"/>
      <c r="H654" s="189"/>
      <c r="I654" s="189"/>
      <c r="J654" s="189"/>
      <c r="K654" s="189"/>
    </row>
    <row r="655" spans="1:11" ht="39" customHeight="1">
      <c r="A655" s="182">
        <v>650</v>
      </c>
      <c r="B655" s="184" t="str">
        <f>IFERROR(VLOOKUP(C655,INPUT!$A$2:$E$99998,3,FALSE),"")</f>
        <v>Lò xo cài cóc phi 22, dài 70, đường kính 1,5 mm</v>
      </c>
      <c r="C655" s="179" t="s">
        <v>490</v>
      </c>
      <c r="D655" s="186" t="str">
        <f>IFERROR(VLOOKUP(C655,INPUT!$A$2:$D$99998,4,FALSE),"")</f>
        <v>Cái</v>
      </c>
      <c r="E655" s="185">
        <f>IFERROR(VLOOKUP(C655,INPUT!$A$2:$E$99998,5,FALSE),0)</f>
        <v>3</v>
      </c>
      <c r="F655" s="187" t="str">
        <f>IFERROR(VLOOKUP(C655,INPUT!$H$2:$N2410,7,FALSE),"")</f>
        <v/>
      </c>
      <c r="G655" s="188"/>
      <c r="H655" s="189"/>
      <c r="I655" s="189"/>
      <c r="J655" s="189"/>
      <c r="K655" s="189"/>
    </row>
    <row r="656" spans="1:11" ht="39" customHeight="1">
      <c r="A656" s="182">
        <v>651</v>
      </c>
      <c r="B656" s="184" t="str">
        <f>IFERROR(VLOOKUP(C656,INPUT!$A$2:$E$99998,3,FALSE),"")</f>
        <v>Long Đền inox 304 M10x26, 2mm</v>
      </c>
      <c r="C656" s="179" t="s">
        <v>944</v>
      </c>
      <c r="D656" s="186" t="str">
        <f>IFERROR(VLOOKUP(C656,INPUT!$A$2:$D$99998,4,FALSE),"")</f>
        <v>Cái</v>
      </c>
      <c r="E656" s="185">
        <f>IFERROR(VLOOKUP(C656,INPUT!$A$2:$E$99998,5,FALSE),0)</f>
        <v>59</v>
      </c>
      <c r="F656" s="187" t="str">
        <f ca="1">IFERROR(VLOOKUP(C656,INPUT!$H$2:$N2410,7,FALSE),"")</f>
        <v/>
      </c>
      <c r="G656" s="188"/>
      <c r="H656" s="189"/>
      <c r="I656" s="189"/>
      <c r="J656" s="189"/>
      <c r="K656" s="189"/>
    </row>
    <row r="657" spans="1:11" ht="39" customHeight="1">
      <c r="A657" s="182">
        <v>652</v>
      </c>
      <c r="B657" s="184" t="str">
        <f>IFERROR(VLOOKUP(C657,INPUT!$A$2:$E$99998,3,FALSE),"")</f>
        <v>CHI TIẾT TRỐNG (PHẦN 1) 935.8*40*2MM</v>
      </c>
      <c r="C657" s="179" t="s">
        <v>1611</v>
      </c>
      <c r="D657" s="186" t="str">
        <f>IFERROR(VLOOKUP(C657,INPUT!$A$2:$D$99998,4,FALSE),"")</f>
        <v>Cái</v>
      </c>
      <c r="E657" s="185">
        <f>IFERROR(VLOOKUP(C657,INPUT!$A$2:$E$99998,5,FALSE),0)</f>
        <v>4</v>
      </c>
      <c r="F657" s="187" t="str">
        <f>IFERROR(VLOOKUP(C657,INPUT!$H$2:$N2410,7,FALSE),"")</f>
        <v/>
      </c>
      <c r="G657" s="188"/>
      <c r="H657" s="189"/>
      <c r="I657" s="189"/>
      <c r="J657" s="189"/>
      <c r="K657" s="189"/>
    </row>
    <row r="658" spans="1:11" ht="39" customHeight="1">
      <c r="A658" s="182">
        <v>653</v>
      </c>
      <c r="B658" s="184" t="str">
        <f>IFERROR(VLOOKUP(C658,INPUT!$A$2:$E$99998,3,FALSE),"")</f>
        <v>CHI TIẾT TRỐNG (PHẦN 2) ɸ356* ɸ257*2MM</v>
      </c>
      <c r="C658" s="179" t="s">
        <v>1613</v>
      </c>
      <c r="D658" s="186" t="str">
        <f>IFERROR(VLOOKUP(C658,INPUT!$A$2:$D$99998,4,FALSE),"")</f>
        <v>Cái</v>
      </c>
      <c r="E658" s="185">
        <f>IFERROR(VLOOKUP(C658,INPUT!$A$2:$E$99998,5,FALSE),0)</f>
        <v>2</v>
      </c>
      <c r="F658" s="187" t="str">
        <f>IFERROR(VLOOKUP(C658,INPUT!$H$2:$N2410,7,FALSE),"")</f>
        <v/>
      </c>
      <c r="G658" s="188"/>
      <c r="H658" s="189"/>
      <c r="I658" s="189"/>
      <c r="J658" s="189"/>
      <c r="K658" s="189"/>
    </row>
    <row r="659" spans="1:11" ht="39" customHeight="1">
      <c r="A659" s="182">
        <v>654</v>
      </c>
      <c r="B659" s="184" t="str">
        <f>IFERROR(VLOOKUP(C659,INPUT!$A$2:$E$99998,3,FALSE),"")</f>
        <v>CHI TIẾT TRỐNG (PHẦN 3) ɸ356* ɸ257*2MM</v>
      </c>
      <c r="C659" s="179" t="s">
        <v>1615</v>
      </c>
      <c r="D659" s="186" t="str">
        <f>IFERROR(VLOOKUP(C659,INPUT!$A$2:$D$99998,4,FALSE),"")</f>
        <v>Cái</v>
      </c>
      <c r="E659" s="185">
        <f>IFERROR(VLOOKUP(C659,INPUT!$A$2:$E$99998,5,FALSE),0)</f>
        <v>3</v>
      </c>
      <c r="F659" s="187" t="str">
        <f>IFERROR(VLOOKUP(C659,INPUT!$H$2:$N2410,7,FALSE),"")</f>
        <v/>
      </c>
      <c r="G659" s="188"/>
      <c r="H659" s="189"/>
      <c r="I659" s="189"/>
      <c r="J659" s="189"/>
      <c r="K659" s="189"/>
    </row>
    <row r="660" spans="1:11" ht="39" customHeight="1">
      <c r="A660" s="182">
        <v>655</v>
      </c>
      <c r="B660" s="184" t="str">
        <f>IFERROR(VLOOKUP(C660,INPUT!$A$2:$E$99998,3,FALSE),"")</f>
        <v>CHI TIẾT TRỐNG (PHẦN 4) ɸ251* ɸ50*2MM</v>
      </c>
      <c r="C660" s="179" t="s">
        <v>1617</v>
      </c>
      <c r="D660" s="186" t="str">
        <f>IFERROR(VLOOKUP(C660,INPUT!$A$2:$D$99998,4,FALSE),"")</f>
        <v>Cái</v>
      </c>
      <c r="E660" s="185">
        <f>IFERROR(VLOOKUP(C660,INPUT!$A$2:$E$99998,5,FALSE),0)</f>
        <v>5</v>
      </c>
      <c r="F660" s="187" t="str">
        <f>IFERROR(VLOOKUP(C660,INPUT!$H$2:$N2410,7,FALSE),"")</f>
        <v/>
      </c>
      <c r="G660" s="188"/>
      <c r="H660" s="189"/>
      <c r="I660" s="189"/>
      <c r="J660" s="189"/>
      <c r="K660" s="189"/>
    </row>
    <row r="661" spans="1:11" ht="39" customHeight="1">
      <c r="A661" s="182">
        <v>656</v>
      </c>
      <c r="B661" s="184" t="str">
        <f>IFERROR(VLOOKUP(C661,INPUT!$A$2:$E$99998,3,FALSE),"")</f>
        <v>KHUNG 280*275*87*5MM</v>
      </c>
      <c r="C661" s="179" t="s">
        <v>1619</v>
      </c>
      <c r="D661" s="186" t="str">
        <f>IFERROR(VLOOKUP(C661,INPUT!$A$2:$D$99998,4,FALSE),"")</f>
        <v>Cái</v>
      </c>
      <c r="E661" s="185">
        <f>IFERROR(VLOOKUP(C661,INPUT!$A$2:$E$99998,5,FALSE),0)</f>
        <v>4</v>
      </c>
      <c r="F661" s="187" t="str">
        <f>IFERROR(VLOOKUP(C661,INPUT!$H$2:$N2410,7,FALSE),"")</f>
        <v/>
      </c>
      <c r="G661" s="188"/>
      <c r="H661" s="189"/>
      <c r="I661" s="189"/>
      <c r="J661" s="189"/>
      <c r="K661" s="189"/>
    </row>
    <row r="662" spans="1:11" ht="39" customHeight="1">
      <c r="A662" s="182">
        <v>657</v>
      </c>
      <c r="B662" s="184" t="str">
        <f>IFERROR(VLOOKUP(C662,INPUT!$A$2:$E$99998,3,FALSE),"")</f>
        <v>KHUNG DẪN HƯỚNG DÂY 250*215*105*5MM</v>
      </c>
      <c r="C662" s="179" t="s">
        <v>1621</v>
      </c>
      <c r="D662" s="186" t="str">
        <f>IFERROR(VLOOKUP(C662,INPUT!$A$2:$D$99998,4,FALSE),"")</f>
        <v>Cái</v>
      </c>
      <c r="E662" s="185">
        <f>IFERROR(VLOOKUP(C662,INPUT!$A$2:$E$99998,5,FALSE),0)</f>
        <v>8</v>
      </c>
      <c r="F662" s="187" t="str">
        <f>IFERROR(VLOOKUP(C662,INPUT!$H$2:$N2410,7,FALSE),"")</f>
        <v/>
      </c>
      <c r="G662" s="188"/>
      <c r="H662" s="189"/>
      <c r="I662" s="189"/>
      <c r="J662" s="189"/>
      <c r="K662" s="189"/>
    </row>
    <row r="663" spans="1:11" ht="39" customHeight="1">
      <c r="A663" s="182">
        <v>658</v>
      </c>
      <c r="B663" s="184" t="str">
        <f>IFERROR(VLOOKUP(C663,INPUT!$A$2:$E$99998,3,FALSE),"")</f>
        <v>NẮP TRỐNG ɸ356* ɸ63*5MM</v>
      </c>
      <c r="C663" s="179" t="s">
        <v>1623</v>
      </c>
      <c r="D663" s="186" t="str">
        <f>IFERROR(VLOOKUP(C663,INPUT!$A$2:$D$99998,4,FALSE),"")</f>
        <v>Cái</v>
      </c>
      <c r="E663" s="185">
        <f>IFERROR(VLOOKUP(C663,INPUT!$A$2:$E$99998,5,FALSE),0)</f>
        <v>4</v>
      </c>
      <c r="F663" s="187" t="str">
        <f>IFERROR(VLOOKUP(C663,INPUT!$H$2:$N2410,7,FALSE),"")</f>
        <v/>
      </c>
      <c r="G663" s="188"/>
      <c r="H663" s="189"/>
      <c r="I663" s="189"/>
      <c r="J663" s="189"/>
      <c r="K663" s="189"/>
    </row>
    <row r="664" spans="1:11" ht="39" customHeight="1">
      <c r="A664" s="182">
        <v>659</v>
      </c>
      <c r="B664" s="184" t="str">
        <f>IFERROR(VLOOKUP(C664,INPUT!$A$2:$E$99998,3,FALSE),"")</f>
        <v>Khớp xoay thẳng 2 inch, inox 304, model: SVS20S01-FF, hiệu:TechnoJet</v>
      </c>
      <c r="C664" s="144" t="s">
        <v>1625</v>
      </c>
      <c r="D664" s="186" t="str">
        <f>IFERROR(VLOOKUP(C664,INPUT!$A$2:$D$99998,4,FALSE),"")</f>
        <v>Cái</v>
      </c>
      <c r="E664" s="185">
        <f>IFERROR(VLOOKUP(C664,INPUT!$A$2:$E$99998,5,FALSE),0)</f>
        <v>2</v>
      </c>
      <c r="F664" s="187" t="str">
        <f>IFERROR(VLOOKUP(C664,INPUT!$H$2:$N2410,7,FALSE),"")</f>
        <v/>
      </c>
      <c r="G664" s="188"/>
      <c r="H664" s="189"/>
      <c r="I664" s="189"/>
      <c r="J664" s="189"/>
      <c r="K664" s="189"/>
    </row>
    <row r="665" spans="1:11" ht="39" customHeight="1">
      <c r="A665" s="182">
        <v>660</v>
      </c>
      <c r="B665" s="184" t="str">
        <f>IFERROR(VLOOKUP(C665,INPUT!$A$2:$E$99998,3,FALSE),"")</f>
        <v>Măng xông inox 304 DN 80-3 INCH, ren NPT</v>
      </c>
      <c r="C665" s="144" t="s">
        <v>1627</v>
      </c>
      <c r="D665" s="186" t="str">
        <f>IFERROR(VLOOKUP(C665,INPUT!$A$2:$D$99998,4,FALSE),"")</f>
        <v>Cái</v>
      </c>
      <c r="E665" s="185">
        <f>IFERROR(VLOOKUP(C665,INPUT!$A$2:$E$99998,5,FALSE),0)</f>
        <v>10</v>
      </c>
      <c r="F665" s="187" t="str">
        <f>IFERROR(VLOOKUP(C665,INPUT!$H$2:$N2410,7,FALSE),"")</f>
        <v/>
      </c>
      <c r="G665" s="188"/>
      <c r="H665" s="189"/>
      <c r="I665" s="189"/>
      <c r="J665" s="189"/>
      <c r="K665" s="189"/>
    </row>
    <row r="666" spans="1:11" ht="39" customHeight="1">
      <c r="A666" s="182">
        <v>661</v>
      </c>
      <c r="B666" s="184" t="str">
        <f>IFERROR(VLOOKUP(C666,INPUT!$A$2:$E$99998,3,FALSE),"")</f>
        <v>Bọ sắt</v>
      </c>
      <c r="C666" s="179" t="s">
        <v>1629</v>
      </c>
      <c r="D666" s="186" t="str">
        <f>IFERROR(VLOOKUP(C666,INPUT!$A$2:$D$99998,4,FALSE),"")</f>
        <v>kg</v>
      </c>
      <c r="E666" s="185">
        <f>IFERROR(VLOOKUP(C666,INPUT!$A$2:$E$99998,5,FALSE),0)</f>
        <v>0</v>
      </c>
      <c r="F666" s="187" t="str">
        <f>IFERROR(VLOOKUP(C666,INPUT!$H$2:$N2410,7,FALSE),"")</f>
        <v/>
      </c>
      <c r="G666" s="188"/>
      <c r="H666" s="189"/>
      <c r="I666" s="189"/>
      <c r="J666" s="189"/>
      <c r="K666" s="189"/>
    </row>
    <row r="667" spans="1:11" ht="39" customHeight="1">
      <c r="A667" s="182">
        <v>662</v>
      </c>
      <c r="B667" s="184" t="str">
        <f>IFERROR(VLOOKUP(C667,INPUT!$A$2:$E$99998,3,FALSE),"")</f>
        <v>Dây đai Pet</v>
      </c>
      <c r="C667" s="179" t="s">
        <v>1631</v>
      </c>
      <c r="D667" s="186" t="str">
        <f>IFERROR(VLOOKUP(C667,INPUT!$A$2:$D$99998,4,FALSE),"")</f>
        <v>kg</v>
      </c>
      <c r="E667" s="185">
        <f>IFERROR(VLOOKUP(C667,INPUT!$A$2:$E$99998,5,FALSE),0)</f>
        <v>0</v>
      </c>
      <c r="F667" s="187" t="str">
        <f>IFERROR(VLOOKUP(C667,INPUT!$H$2:$N2410,7,FALSE),"")</f>
        <v/>
      </c>
      <c r="G667" s="188"/>
      <c r="H667" s="189"/>
      <c r="I667" s="189"/>
      <c r="J667" s="189"/>
      <c r="K667" s="189"/>
    </row>
    <row r="668" spans="1:11" ht="39" customHeight="1">
      <c r="A668" s="182">
        <v>663</v>
      </c>
      <c r="B668" s="184" t="str">
        <f>IFERROR(VLOOKUP(C668,INPUT!$A$2:$E$99998,3,FALSE),"")</f>
        <v>Trục mút 4''x6''x1''</v>
      </c>
      <c r="C668" s="179" t="s">
        <v>1633</v>
      </c>
      <c r="D668" s="186" t="str">
        <f>IFERROR(VLOOKUP(C668,INPUT!$A$2:$D$99998,4,FALSE),"")</f>
        <v>Cái</v>
      </c>
      <c r="E668" s="185">
        <f>IFERROR(VLOOKUP(C668,INPUT!$A$2:$E$99998,5,FALSE),0)</f>
        <v>0</v>
      </c>
      <c r="F668" s="187" t="str">
        <f>IFERROR(VLOOKUP(C668,INPUT!$H$2:$N2410,7,FALSE),"")</f>
        <v/>
      </c>
      <c r="G668" s="188"/>
      <c r="H668" s="189"/>
      <c r="I668" s="189"/>
      <c r="J668" s="189"/>
      <c r="K668" s="189"/>
    </row>
    <row r="669" spans="1:11" ht="39" customHeight="1">
      <c r="A669" s="182">
        <v>664</v>
      </c>
      <c r="B669" s="184" t="str">
        <f>IFERROR(VLOOKUP(C669,INPUT!$A$2:$E$99998,3,FALSE),"")</f>
        <v>Màng PE 5kg, khổ 500mm</v>
      </c>
      <c r="C669" s="179" t="s">
        <v>1635</v>
      </c>
      <c r="D669" s="186" t="str">
        <f>IFERROR(VLOOKUP(C669,INPUT!$A$2:$D$99998,4,FALSE),"")</f>
        <v>Cuộn</v>
      </c>
      <c r="E669" s="185">
        <f>IFERROR(VLOOKUP(C669,INPUT!$A$2:$E$99998,5,FALSE),0)</f>
        <v>2</v>
      </c>
      <c r="F669" s="187" t="str">
        <f>IFERROR(VLOOKUP(C669,INPUT!$H$2:$N2410,7,FALSE),"")</f>
        <v/>
      </c>
      <c r="G669" s="188"/>
      <c r="H669" s="189"/>
      <c r="I669" s="189"/>
      <c r="J669" s="189"/>
      <c r="K669" s="189"/>
    </row>
    <row r="670" spans="1:11" ht="39" customHeight="1">
      <c r="A670" s="182">
        <v>665</v>
      </c>
      <c r="B670" s="184" t="str">
        <f>IFERROR(VLOOKUP(C670,INPUT!$A$2:$E$99998,3,FALSE),"")</f>
        <v>Màng PE 1.3kg, khổ 250mm</v>
      </c>
      <c r="C670" s="179" t="s">
        <v>1637</v>
      </c>
      <c r="D670" s="186" t="str">
        <f>IFERROR(VLOOKUP(C670,INPUT!$A$2:$D$99998,4,FALSE),"")</f>
        <v>Cuộn</v>
      </c>
      <c r="E670" s="185">
        <f>IFERROR(VLOOKUP(C670,INPUT!$A$2:$E$99998,5,FALSE),0)</f>
        <v>3</v>
      </c>
      <c r="F670" s="187" t="str">
        <f>IFERROR(VLOOKUP(C670,INPUT!$H$2:$N2410,7,FALSE),"")</f>
        <v/>
      </c>
      <c r="G670" s="188"/>
      <c r="H670" s="189"/>
      <c r="I670" s="189"/>
      <c r="J670" s="189"/>
      <c r="K670" s="189"/>
    </row>
    <row r="671" spans="1:11" ht="39" customHeight="1">
      <c r="A671" s="182">
        <v>666</v>
      </c>
      <c r="B671" s="184" t="str">
        <f>IFERROR(VLOOKUP(C671,INPUT!$A$2:$E$99998,3,FALSE),"")</f>
        <v>Màng PE 500gr, khổ 10cm, đường kính lõi 52mm</v>
      </c>
      <c r="C671" s="179" t="s">
        <v>1639</v>
      </c>
      <c r="D671" s="186" t="str">
        <f>IFERROR(VLOOKUP(C671,INPUT!$A$2:$D$99998,4,FALSE),"")</f>
        <v>Cuộn</v>
      </c>
      <c r="E671" s="185">
        <f>IFERROR(VLOOKUP(C671,INPUT!$A$2:$E$99998,5,FALSE),0)</f>
        <v>3</v>
      </c>
      <c r="F671" s="187" t="str">
        <f>IFERROR(VLOOKUP(C671,INPUT!$H$2:$N2410,7,FALSE),"")</f>
        <v/>
      </c>
      <c r="G671" s="188"/>
      <c r="H671" s="189"/>
      <c r="I671" s="189"/>
      <c r="J671" s="189"/>
      <c r="K671" s="189"/>
    </row>
    <row r="672" spans="1:11" ht="39" customHeight="1">
      <c r="A672" s="182">
        <v>667</v>
      </c>
      <c r="B672" s="184" t="str">
        <f>IFERROR(VLOOKUP(C672,INPUT!$A$2:$E$99998,3,FALSE),"")</f>
        <v>Thép la 30 x 12mm</v>
      </c>
      <c r="C672" s="179" t="s">
        <v>1641</v>
      </c>
      <c r="D672" s="186" t="str">
        <f>IFERROR(VLOOKUP(C672,INPUT!$A$2:$D$99998,4,FALSE),"")</f>
        <v>m</v>
      </c>
      <c r="E672" s="185">
        <f>IFERROR(VLOOKUP(C672,INPUT!$A$2:$E$99998,5,FALSE),0)</f>
        <v>0.6</v>
      </c>
      <c r="F672" s="187" t="str">
        <f>IFERROR(VLOOKUP(C672,INPUT!$H$2:$N2410,7,FALSE),"")</f>
        <v/>
      </c>
      <c r="G672" s="188"/>
      <c r="H672" s="189"/>
      <c r="I672" s="189"/>
      <c r="J672" s="189"/>
      <c r="K672" s="189"/>
    </row>
    <row r="673" spans="1:11" ht="39" customHeight="1">
      <c r="A673" s="182">
        <v>668</v>
      </c>
      <c r="B673" s="184" t="str">
        <f>IFERROR(VLOOKUP(C673,INPUT!$A$2:$E$99998,3,FALSE),"")</f>
        <v>Bulong thép đen lục giác âm M6x6</v>
      </c>
      <c r="C673" s="179" t="s">
        <v>1644</v>
      </c>
      <c r="D673" s="186" t="str">
        <f>IFERROR(VLOOKUP(C673,INPUT!$A$2:$D$99998,4,FALSE),"")</f>
        <v>Cái</v>
      </c>
      <c r="E673" s="185">
        <f>IFERROR(VLOOKUP(C673,INPUT!$A$2:$E$99998,5,FALSE),0)</f>
        <v>200</v>
      </c>
      <c r="F673" s="187" t="str">
        <f>IFERROR(VLOOKUP(C673,INPUT!$H$2:$N2410,7,FALSE),"")</f>
        <v/>
      </c>
      <c r="G673" s="188"/>
      <c r="H673" s="189"/>
      <c r="I673" s="189"/>
      <c r="J673" s="189"/>
      <c r="K673" s="189"/>
    </row>
    <row r="674" spans="1:11" ht="39" customHeight="1">
      <c r="A674" s="182">
        <v>669</v>
      </c>
      <c r="B674" s="184" t="str">
        <f>IFERROR(VLOOKUP(C674,INPUT!$A$2:$E$99998,3,FALSE),"")</f>
        <v>Long Đền 304 M5x10x1</v>
      </c>
      <c r="C674" s="179" t="s">
        <v>1645</v>
      </c>
      <c r="D674" s="186" t="str">
        <f>IFERROR(VLOOKUP(C674,INPUT!$A$2:$D$99998,4,FALSE),"")</f>
        <v>kg</v>
      </c>
      <c r="E674" s="185">
        <f>IFERROR(VLOOKUP(C674,INPUT!$A$2:$E$99998,5,FALSE),0)</f>
        <v>1</v>
      </c>
      <c r="F674" s="187" t="str">
        <f>IFERROR(VLOOKUP(C674,INPUT!$H$2:$N2410,7,FALSE),"")</f>
        <v/>
      </c>
      <c r="G674" s="188"/>
      <c r="H674" s="189"/>
      <c r="I674" s="189"/>
      <c r="J674" s="189"/>
      <c r="K674" s="189"/>
    </row>
    <row r="675" spans="1:11" ht="39" customHeight="1">
      <c r="A675" s="182">
        <v>670</v>
      </c>
      <c r="B675" s="184" t="str">
        <f>IFERROR(VLOOKUP(C675,INPUT!$A$2:$E$99998,3,FALSE),"")</f>
        <v>Long_Đền 304 M8x19x1</v>
      </c>
      <c r="C675" s="179" t="s">
        <v>1647</v>
      </c>
      <c r="D675" s="186" t="str">
        <f>IFERROR(VLOOKUP(C675,INPUT!$A$2:$D$99998,4,FALSE),"")</f>
        <v>Kg</v>
      </c>
      <c r="E675" s="185">
        <f>IFERROR(VLOOKUP(C675,INPUT!$A$2:$E$99998,5,FALSE),0)</f>
        <v>1</v>
      </c>
      <c r="F675" s="187" t="str">
        <f>IFERROR(VLOOKUP(C675,INPUT!$H$2:$N2410,7,FALSE),"")</f>
        <v/>
      </c>
      <c r="G675" s="188"/>
      <c r="H675" s="189"/>
      <c r="I675" s="189"/>
      <c r="J675" s="189"/>
      <c r="K675" s="189"/>
    </row>
    <row r="676" spans="1:11" ht="39" customHeight="1">
      <c r="A676" s="182">
        <v>671</v>
      </c>
      <c r="B676" s="184" t="str">
        <f>IFERROR(VLOOKUP(C676,INPUT!$A$2:$E$99998,3,FALSE),"")</f>
        <v>Long Đền 304 M14x30x2</v>
      </c>
      <c r="C676" s="179" t="s">
        <v>1649</v>
      </c>
      <c r="D676" s="186" t="str">
        <f>IFERROR(VLOOKUP(C676,INPUT!$A$2:$D$99998,4,FALSE),"")</f>
        <v>Cái</v>
      </c>
      <c r="E676" s="185">
        <f>IFERROR(VLOOKUP(C676,INPUT!$A$2:$E$99998,5,FALSE),0)</f>
        <v>100</v>
      </c>
      <c r="F676" s="187" t="str">
        <f>IFERROR(VLOOKUP(C676,INPUT!$H$2:$N2410,7,FALSE),"")</f>
        <v/>
      </c>
      <c r="G676" s="188"/>
      <c r="H676" s="189"/>
      <c r="I676" s="189"/>
      <c r="J676" s="189"/>
      <c r="K676" s="189"/>
    </row>
    <row r="677" spans="1:11" ht="39" customHeight="1">
      <c r="A677" s="182">
        <v>672</v>
      </c>
      <c r="B677" s="184" t="str">
        <f>IFERROR(VLOOKUP(C677,INPUT!$A$2:$E$99998,3,FALSE),"")</f>
        <v>Long Đền 304 M16x30x2</v>
      </c>
      <c r="C677" s="179" t="s">
        <v>1651</v>
      </c>
      <c r="D677" s="186" t="str">
        <f>IFERROR(VLOOKUP(C677,INPUT!$A$2:$D$99998,4,FALSE),"")</f>
        <v>Cái</v>
      </c>
      <c r="E677" s="185">
        <f>IFERROR(VLOOKUP(C677,INPUT!$A$2:$E$99998,5,FALSE),0)</f>
        <v>100</v>
      </c>
      <c r="F677" s="187" t="str">
        <f>IFERROR(VLOOKUP(C677,INPUT!$H$2:$N2410,7,FALSE),"")</f>
        <v/>
      </c>
      <c r="G677" s="188"/>
      <c r="H677" s="189"/>
      <c r="I677" s="189"/>
      <c r="J677" s="189"/>
      <c r="K677" s="189"/>
    </row>
    <row r="678" spans="1:11" ht="39" customHeight="1">
      <c r="A678" s="182">
        <v>673</v>
      </c>
      <c r="B678" s="184" t="str">
        <f>IFERROR(VLOOKUP(C678,INPUT!$A$2:$E$99998,3,FALSE),"")</f>
        <v>Khớp xoay, model: SVE12S02, chất liệu: thép không gỉ 304, đường kính trong: 1.4cm, hiệu: TechnoJet</v>
      </c>
      <c r="C678" s="221" t="s">
        <v>1653</v>
      </c>
      <c r="D678" s="186" t="str">
        <f>IFERROR(VLOOKUP(C678,INPUT!$A$2:$D$99998,4,FALSE),"")</f>
        <v>Cái</v>
      </c>
      <c r="E678" s="185">
        <f>IFERROR(VLOOKUP(C678,INPUT!$A$2:$E$99998,5,FALSE),0)</f>
        <v>22</v>
      </c>
      <c r="F678" s="187" t="str">
        <f>IFERROR(VLOOKUP(C678,INPUT!$H$2:$N2410,7,FALSE),"")</f>
        <v/>
      </c>
      <c r="G678" s="188"/>
      <c r="H678" s="189"/>
      <c r="I678" s="189"/>
      <c r="J678" s="189"/>
      <c r="K678" s="189"/>
    </row>
    <row r="679" spans="1:11" ht="39" customHeight="1">
      <c r="A679" s="182">
        <v>674</v>
      </c>
      <c r="B679" s="184" t="str">
        <f>IFERROR(VLOOKUP(C679,INPUT!$A$2:$E$99998,3,FALSE),"")</f>
        <v>Phe gài trục inox phi 15x1mm</v>
      </c>
      <c r="C679" s="144" t="s">
        <v>1655</v>
      </c>
      <c r="D679" s="186" t="str">
        <f>IFERROR(VLOOKUP(C679,INPUT!$A$2:$D$99998,4,FALSE),"")</f>
        <v>Cái</v>
      </c>
      <c r="E679" s="185">
        <f>IFERROR(VLOOKUP(C679,INPUT!$A$2:$E$99998,5,FALSE),0)</f>
        <v>30</v>
      </c>
      <c r="F679" s="187" t="str">
        <f>IFERROR(VLOOKUP(C679,INPUT!$H$2:$N2410,7,FALSE),"")</f>
        <v/>
      </c>
      <c r="G679" s="188"/>
      <c r="H679" s="189"/>
      <c r="I679" s="189"/>
      <c r="J679" s="189"/>
      <c r="K679" s="189"/>
    </row>
    <row r="680" spans="1:11" ht="39" customHeight="1">
      <c r="A680" s="182">
        <v>675</v>
      </c>
      <c r="B680" s="184" t="str">
        <f>IFERROR(VLOOKUP(C680,INPUT!$A$2:$E$99998,3,FALSE),"")</f>
        <v>Lò xo nén (inox) đường kính trong 10mm, dày 1mm, dài 300mm</v>
      </c>
      <c r="C680" s="144" t="s">
        <v>1657</v>
      </c>
      <c r="D680" s="186" t="str">
        <f>IFERROR(VLOOKUP(C680,INPUT!$A$2:$D$99998,4,FALSE),"")</f>
        <v>Cái</v>
      </c>
      <c r="E680" s="185">
        <f>IFERROR(VLOOKUP(C680,INPUT!$A$2:$E$99998,5,FALSE),0)</f>
        <v>8</v>
      </c>
      <c r="F680" s="187" t="str">
        <f>IFERROR(VLOOKUP(C680,INPUT!$H$2:$N2410,7,FALSE),"")</f>
        <v/>
      </c>
      <c r="G680" s="188"/>
      <c r="H680" s="189"/>
      <c r="I680" s="189"/>
      <c r="J680" s="189"/>
      <c r="K680" s="189"/>
    </row>
    <row r="681" spans="1:11" ht="39" customHeight="1">
      <c r="A681" s="182">
        <v>676</v>
      </c>
      <c r="B681" s="184" t="str">
        <f>IFERROR(VLOOKUP(C681,INPUT!$A$2:$E$99998,3,FALSE),"")</f>
        <v>Bulong inox 304 đầu dù vit bake M6X10</v>
      </c>
      <c r="C681" s="144" t="s">
        <v>1658</v>
      </c>
      <c r="D681" s="186" t="str">
        <f>IFERROR(VLOOKUP(C681,INPUT!$A$2:$D$99998,4,FALSE),"")</f>
        <v>Cái</v>
      </c>
      <c r="E681" s="185">
        <f>IFERROR(VLOOKUP(C681,INPUT!$A$2:$E$99998,5,FALSE),0)</f>
        <v>100</v>
      </c>
      <c r="F681" s="187" t="str">
        <f>IFERROR(VLOOKUP(C681,INPUT!$H$2:$N2410,7,FALSE),"")</f>
        <v/>
      </c>
      <c r="G681" s="188"/>
      <c r="H681" s="189"/>
      <c r="I681" s="189"/>
      <c r="J681" s="189"/>
      <c r="K681" s="189"/>
    </row>
    <row r="682" spans="1:11" ht="39" customHeight="1">
      <c r="A682" s="182">
        <v>677</v>
      </c>
      <c r="B682" s="184" t="str">
        <f>IFERROR(VLOOKUP(C682,INPUT!$A$2:$E$99998,3,FALSE),"")</f>
        <v>Bulong inox 304 lục giác chìm đầu trụ M6X70</v>
      </c>
      <c r="C682" s="144" t="s">
        <v>1660</v>
      </c>
      <c r="D682" s="186" t="str">
        <f>IFERROR(VLOOKUP(C682,INPUT!$A$2:$D$99998,4,FALSE),"")</f>
        <v>Cái</v>
      </c>
      <c r="E682" s="185">
        <f>IFERROR(VLOOKUP(C682,INPUT!$A$2:$E$99998,5,FALSE),0)</f>
        <v>50</v>
      </c>
      <c r="F682" s="187" t="str">
        <f>IFERROR(VLOOKUP(C682,INPUT!$H$2:$N2410,7,FALSE),"")</f>
        <v/>
      </c>
      <c r="G682" s="188"/>
      <c r="H682" s="189"/>
      <c r="I682" s="189"/>
      <c r="J682" s="189"/>
      <c r="K682" s="189"/>
    </row>
    <row r="683" spans="1:11" ht="39" customHeight="1">
      <c r="A683" s="182">
        <v>678</v>
      </c>
      <c r="B683" s="184" t="str">
        <f>IFERROR(VLOOKUP(C683,INPUT!$A$2:$E$99998,3,FALSE),"")</f>
        <v>Bulong inox 304 lục giác chìm đầu dù M8x16</v>
      </c>
      <c r="C683" s="144" t="s">
        <v>1662</v>
      </c>
      <c r="D683" s="186" t="str">
        <f>IFERROR(VLOOKUP(C683,INPUT!$A$2:$D$99998,4,FALSE),"")</f>
        <v>Cái</v>
      </c>
      <c r="E683" s="185">
        <f>IFERROR(VLOOKUP(C683,INPUT!$A$2:$E$99998,5,FALSE),0)</f>
        <v>60</v>
      </c>
      <c r="F683" s="187" t="str">
        <f>IFERROR(VLOOKUP(C683,INPUT!$H$2:$N2410,7,FALSE),"")</f>
        <v/>
      </c>
      <c r="G683" s="188"/>
      <c r="H683" s="189"/>
      <c r="I683" s="189"/>
      <c r="J683" s="189"/>
      <c r="K683" s="189"/>
    </row>
    <row r="684" spans="1:11" ht="39" customHeight="1">
      <c r="A684" s="182">
        <v>679</v>
      </c>
      <c r="B684" s="184" t="str">
        <f>IFERROR(VLOOKUP(C684,INPUT!$A$2:$E$99998,3,FALSE),"")</f>
        <v>Bulong inox 304 lục giác chìm đầu dù M6x40</v>
      </c>
      <c r="C684" s="222" t="s">
        <v>1663</v>
      </c>
      <c r="D684" s="186" t="str">
        <f>IFERROR(VLOOKUP(C684,INPUT!$A$2:$D$99998,4,FALSE),"")</f>
        <v>Cái</v>
      </c>
      <c r="E684" s="185">
        <f>IFERROR(VLOOKUP(C684,INPUT!$A$2:$E$99998,5,FALSE),0)</f>
        <v>50</v>
      </c>
      <c r="F684" s="187" t="str">
        <f>IFERROR(VLOOKUP(C684,INPUT!$H$2:$N2410,7,FALSE),"")</f>
        <v/>
      </c>
      <c r="G684" s="188"/>
      <c r="H684" s="189"/>
      <c r="I684" s="189"/>
      <c r="J684" s="189"/>
      <c r="K684" s="189"/>
    </row>
    <row r="685" spans="1:11" ht="39" customHeight="1">
      <c r="A685" s="182">
        <v>680</v>
      </c>
      <c r="B685" s="184" t="str">
        <f>IFERROR(VLOOKUP(C685,INPUT!$A$2:$E$99998,3,FALSE),"")</f>
        <v>Nhông xích 40B-12T</v>
      </c>
      <c r="C685" s="222" t="s">
        <v>1664</v>
      </c>
      <c r="D685" s="186" t="str">
        <f>IFERROR(VLOOKUP(C685,INPUT!$A$2:$D$99998,4,FALSE),"")</f>
        <v>Cái</v>
      </c>
      <c r="E685" s="185">
        <f>IFERROR(VLOOKUP(C685,INPUT!$A$2:$E$99998,5,FALSE),0)</f>
        <v>20</v>
      </c>
      <c r="F685" s="187" t="str">
        <f>IFERROR(VLOOKUP(C685,INPUT!$H$2:$N2410,7,FALSE),"")</f>
        <v/>
      </c>
      <c r="G685" s="188"/>
      <c r="H685" s="189"/>
      <c r="I685" s="189"/>
      <c r="J685" s="189"/>
      <c r="K685" s="189"/>
    </row>
    <row r="686" spans="1:11" ht="39" customHeight="1">
      <c r="A686" s="182">
        <v>681</v>
      </c>
      <c r="B686" s="184" t="str">
        <f>IFERROR(VLOOKUP(C686,INPUT!$A$2:$E$99998,3,FALSE),"")</f>
        <v>Xích (sên) Maxton 35-1R</v>
      </c>
      <c r="C686" s="222" t="s">
        <v>1665</v>
      </c>
      <c r="D686" s="186" t="str">
        <f>IFERROR(VLOOKUP(C686,INPUT!$A$2:$D$99998,4,FALSE),"")</f>
        <v>m</v>
      </c>
      <c r="E686" s="185">
        <f>IFERROR(VLOOKUP(C686,INPUT!$A$2:$E$99998,5,FALSE),0)</f>
        <v>27</v>
      </c>
      <c r="F686" s="187" t="str">
        <f>IFERROR(VLOOKUP(C686,INPUT!$H$2:$N2410,7,FALSE),"")</f>
        <v/>
      </c>
      <c r="G686" s="188"/>
      <c r="H686" s="189"/>
      <c r="I686" s="189"/>
      <c r="J686" s="189"/>
      <c r="K686" s="189"/>
    </row>
    <row r="687" spans="1:11" ht="39" customHeight="1">
      <c r="A687" s="182">
        <v>682</v>
      </c>
      <c r="B687" s="184" t="str">
        <f>IFERROR(VLOOKUP(C687,INPUT!$A$2:$E$99998,3,FALSE),"")</f>
        <v>Bạc đạn (Vòng bi) UKB, model: 6206-2RS1</v>
      </c>
      <c r="C687" s="144" t="s">
        <v>1667</v>
      </c>
      <c r="D687" s="186" t="str">
        <f>IFERROR(VLOOKUP(C687,INPUT!$A$2:$D$99998,4,FALSE),"")</f>
        <v>Cái</v>
      </c>
      <c r="E687" s="185">
        <f>IFERROR(VLOOKUP(C687,INPUT!$A$2:$E$99998,5,FALSE),0)</f>
        <v>40</v>
      </c>
      <c r="F687" s="187" t="str">
        <f>IFERROR(VLOOKUP(C687,INPUT!$H$2:$N2410,7,FALSE),"")</f>
        <v/>
      </c>
      <c r="G687" s="188"/>
      <c r="H687" s="189"/>
      <c r="I687" s="189"/>
      <c r="J687" s="189"/>
      <c r="K687" s="189"/>
    </row>
    <row r="688" spans="1:11" ht="39" customHeight="1">
      <c r="A688" s="182">
        <v>683</v>
      </c>
      <c r="B688" s="184" t="str">
        <f>IFERROR(VLOOKUP(C688,INPUT!$A$2:$E$99998,3,FALSE),"")</f>
        <v xml:space="preserve">Bộ chi tiết của Nozzle Holder - Bát giữ đầu vòi ống xăng dầu bằng inox </v>
      </c>
      <c r="C688" s="144" t="s">
        <v>1669</v>
      </c>
      <c r="D688" s="186" t="str">
        <f>IFERROR(VLOOKUP(C688,INPUT!$A$2:$D$99998,4,FALSE),"")</f>
        <v>Bộ</v>
      </c>
      <c r="E688" s="185">
        <f>IFERROR(VLOOKUP(C688,INPUT!$A$2:$E$99998,5,FALSE),0)</f>
        <v>28</v>
      </c>
      <c r="F688" s="187" t="str">
        <f>IFERROR(VLOOKUP(C688,INPUT!$H$2:$N2410,7,FALSE),"")</f>
        <v/>
      </c>
      <c r="G688" s="188"/>
      <c r="H688" s="189"/>
      <c r="I688" s="189"/>
      <c r="J688" s="189"/>
      <c r="K688" s="189"/>
    </row>
    <row r="689" spans="1:11" ht="39" customHeight="1">
      <c r="A689" s="228"/>
      <c r="B689" s="184" t="str">
        <f>IFERROR(VLOOKUP(C689,INPUT!$A$2:$E$99998,3,FALSE),"")</f>
        <v>Gối đỡ vòng bi UCP212-56, chất liệu: thép, NSX: LINQING KANGSHI BEARING CO., LTD</v>
      </c>
      <c r="C689" s="226" t="s">
        <v>1671</v>
      </c>
      <c r="D689" s="186" t="str">
        <f>IFERROR(VLOOKUP(C689,INPUT!$A$2:$D$99998,4,FALSE),"")</f>
        <v>Cái</v>
      </c>
      <c r="E689" s="185">
        <f>IFERROR(VLOOKUP(C689,INPUT!$A$2:$E$99998,5,FALSE),0)</f>
        <v>52</v>
      </c>
      <c r="F689" s="187" t="str">
        <f>IFERROR(VLOOKUP(C689,INPUT!$H$2:$N2410,7,FALSE),"")</f>
        <v/>
      </c>
      <c r="G689" s="188"/>
      <c r="H689" s="189"/>
      <c r="I689" s="189"/>
      <c r="J689" s="189"/>
      <c r="K689" s="189"/>
    </row>
    <row r="690" spans="1:11" ht="39" customHeight="1">
      <c r="A690" s="228"/>
      <c r="B690" s="184" t="str">
        <f>IFERROR(VLOOKUP(C690,INPUT!$A$2:$E$99998,3,FALSE),"")</f>
        <v>TÁN THÉP ĐEN 24MM</v>
      </c>
      <c r="C690" s="226" t="s">
        <v>1673</v>
      </c>
      <c r="D690" s="186" t="str">
        <f>IFERROR(VLOOKUP(C690,INPUT!$A$2:$D$99998,4,FALSE),"")</f>
        <v>CÁI</v>
      </c>
      <c r="E690" s="185">
        <f>IFERROR(VLOOKUP(C690,INPUT!$A$2:$E$99998,5,FALSE),0)</f>
        <v>16</v>
      </c>
      <c r="F690" s="187" t="str">
        <f>IFERROR(VLOOKUP(C690,INPUT!$H$2:$N2410,7,FALSE),"")</f>
        <v/>
      </c>
      <c r="G690" s="188"/>
      <c r="H690" s="189"/>
      <c r="I690" s="189"/>
      <c r="J690" s="189"/>
      <c r="K690" s="189"/>
    </row>
    <row r="691" spans="1:11" ht="39" customHeight="1">
      <c r="A691" s="228"/>
      <c r="B691" s="184" t="str">
        <f>IFERROR(VLOOKUP(C691,INPUT!$A$2:$E$99998,3,FALSE),"")</f>
        <v>Burong (ty ren/ răng) thép đen 24mm</v>
      </c>
      <c r="C691" s="226" t="s">
        <v>1676</v>
      </c>
      <c r="D691" s="186" t="str">
        <f>IFERROR(VLOOKUP(C691,INPUT!$A$2:$D$99998,4,FALSE),"")</f>
        <v>kg</v>
      </c>
      <c r="E691" s="185">
        <f>IFERROR(VLOOKUP(C691,INPUT!$A$2:$E$99998,5,FALSE),0)</f>
        <v>5.73</v>
      </c>
      <c r="F691" s="187" t="str">
        <f>IFERROR(VLOOKUP(C691,INPUT!$H$2:$N2410,7,FALSE),"")</f>
        <v/>
      </c>
      <c r="G691" s="188"/>
      <c r="H691" s="189"/>
      <c r="I691" s="189"/>
      <c r="J691" s="189"/>
      <c r="K691" s="189"/>
    </row>
    <row r="692" spans="1:11" ht="39" customHeight="1">
      <c r="A692" s="228"/>
      <c r="B692" s="184" t="str">
        <f>IFERROR(VLOOKUP(C692,INPUT!$A$2:$E$99998,3,FALSE),"")</f>
        <v>Ty ren inox 304 M12</v>
      </c>
      <c r="C692" s="226" t="s">
        <v>1678</v>
      </c>
      <c r="D692" s="186" t="str">
        <f>IFERROR(VLOOKUP(C692,INPUT!$A$2:$D$99998,4,FALSE),"")</f>
        <v>m</v>
      </c>
      <c r="E692" s="185">
        <f>IFERROR(VLOOKUP(C692,INPUT!$A$2:$E$99998,5,FALSE),0)</f>
        <v>0.75</v>
      </c>
      <c r="F692" s="187" t="str">
        <f>IFERROR(VLOOKUP(C692,INPUT!$H$2:$N2410,7,FALSE),"")</f>
        <v/>
      </c>
      <c r="G692" s="188"/>
      <c r="H692" s="189"/>
      <c r="I692" s="189"/>
      <c r="J692" s="189"/>
      <c r="K692" s="189"/>
    </row>
    <row r="693" spans="1:11" ht="39" customHeight="1">
      <c r="A693" s="228"/>
      <c r="B693" s="184" t="str">
        <f>IFERROR(VLOOKUP(C693,INPUT!$A$2:$E$99998,3,FALSE),"")</f>
        <v>Lò xo bật cài cóc Đk trong 22mm, dài 80mm, dày 1,5mm</v>
      </c>
      <c r="C693" s="226" t="s">
        <v>1680</v>
      </c>
      <c r="D693" s="186" t="str">
        <f>IFERROR(VLOOKUP(C693,INPUT!$A$2:$D$99998,4,FALSE),"")</f>
        <v>CÁI</v>
      </c>
      <c r="E693" s="185">
        <f>IFERROR(VLOOKUP(C693,INPUT!$A$2:$E$99998,5,FALSE),0)</f>
        <v>22</v>
      </c>
      <c r="F693" s="187" t="str">
        <f>IFERROR(VLOOKUP(C693,INPUT!$H$2:$N2410,7,FALSE),"")</f>
        <v/>
      </c>
      <c r="G693" s="188"/>
      <c r="H693" s="189"/>
      <c r="I693" s="189"/>
      <c r="J693" s="189"/>
      <c r="K693" s="189"/>
    </row>
    <row r="694" spans="1:11" ht="39" customHeight="1">
      <c r="A694" s="228"/>
      <c r="B694" s="184" t="str">
        <f>IFERROR(VLOOKUP(C694,INPUT!$A$2:$E$99998,3,FALSE),"")</f>
        <v>Sắt U 150</v>
      </c>
      <c r="C694" s="226" t="s">
        <v>1682</v>
      </c>
      <c r="D694" s="186" t="str">
        <f>IFERROR(VLOOKUP(C694,INPUT!$A$2:$D$99998,4,FALSE),"")</f>
        <v>KG</v>
      </c>
      <c r="E694" s="185">
        <f>IFERROR(VLOOKUP(C694,INPUT!$A$2:$E$99998,5,FALSE),0)</f>
        <v>133.69999999999999</v>
      </c>
      <c r="F694" s="187" t="str">
        <f>IFERROR(VLOOKUP(C694,INPUT!$H$2:$N2410,7,FALSE),"")</f>
        <v/>
      </c>
      <c r="G694" s="188"/>
      <c r="H694" s="189"/>
      <c r="I694" s="189"/>
      <c r="J694" s="189"/>
      <c r="K694" s="189"/>
    </row>
    <row r="695" spans="1:11" ht="39" customHeight="1">
      <c r="A695" s="228"/>
      <c r="B695" s="184" t="str">
        <f>IFERROR(VLOOKUP(C695,INPUT!$A$2:$E$99998,3,FALSE),"")</f>
        <v>Đinh tán inox 304 đầu lục giác ren trong M5X16</v>
      </c>
      <c r="C695" s="226" t="s">
        <v>1684</v>
      </c>
      <c r="D695" s="186" t="str">
        <f>IFERROR(VLOOKUP(C695,INPUT!$A$2:$D$99998,4,FALSE),"")</f>
        <v>CÁI</v>
      </c>
      <c r="E695" s="185">
        <f>IFERROR(VLOOKUP(C695,INPUT!$A$2:$E$99998,5,FALSE),0)</f>
        <v>40</v>
      </c>
      <c r="F695" s="187" t="str">
        <f>IFERROR(VLOOKUP(C695,INPUT!$H$2:$N2410,7,FALSE),"")</f>
        <v/>
      </c>
      <c r="G695" s="188"/>
      <c r="H695" s="189"/>
      <c r="I695" s="189"/>
      <c r="J695" s="189"/>
      <c r="K695" s="189"/>
    </row>
    <row r="696" spans="1:11" ht="39" customHeight="1">
      <c r="A696" s="228"/>
      <c r="B696" s="184" t="str">
        <f>IFERROR(VLOOKUP(C696,INPUT!$A$2:$E$99998,3,FALSE),"")</f>
        <v>Bulong lục giác chìm đầu dẹp M5x6</v>
      </c>
      <c r="C696" s="226" t="s">
        <v>1686</v>
      </c>
      <c r="D696" s="186" t="str">
        <f>IFERROR(VLOOKUP(C696,INPUT!$A$2:$D$99998,4,FALSE),"")</f>
        <v>CÁI</v>
      </c>
      <c r="E696" s="185">
        <f>IFERROR(VLOOKUP(C696,INPUT!$A$2:$E$99998,5,FALSE),0)</f>
        <v>40</v>
      </c>
      <c r="F696" s="187" t="str">
        <f>IFERROR(VLOOKUP(C696,INPUT!$H$2:$N2410,7,FALSE),"")</f>
        <v/>
      </c>
      <c r="G696" s="188"/>
      <c r="H696" s="189"/>
      <c r="I696" s="189"/>
      <c r="J696" s="189"/>
      <c r="K696" s="189"/>
    </row>
    <row r="697" spans="1:11" ht="39" customHeight="1">
      <c r="A697" s="228"/>
      <c r="B697" s="184" t="str">
        <f>IFERROR(VLOOKUP(C697,INPUT!$A$2:$E$99998,3,FALSE),"")</f>
        <v xml:space="preserve">Phe gài trục thép đen phi 25 </v>
      </c>
      <c r="C697" s="226" t="s">
        <v>673</v>
      </c>
      <c r="D697" s="186" t="str">
        <f>IFERROR(VLOOKUP(C697,INPUT!$A$2:$D$99998,4,FALSE),"")</f>
        <v>CÁI</v>
      </c>
      <c r="E697" s="185">
        <f>IFERROR(VLOOKUP(C697,INPUT!$A$2:$E$99998,5,FALSE),0)</f>
        <v>20</v>
      </c>
      <c r="F697" s="187" t="str">
        <f>IFERROR(VLOOKUP(C697,INPUT!$H$2:$N2410,7,FALSE),"")</f>
        <v/>
      </c>
      <c r="G697" s="188"/>
      <c r="H697" s="189"/>
      <c r="I697" s="189"/>
      <c r="J697" s="189"/>
      <c r="K697" s="189"/>
    </row>
    <row r="698" spans="1:11" ht="39" customHeight="1">
      <c r="A698" s="228"/>
      <c r="B698" s="184" t="str">
        <f>IFERROR(VLOOKUP(C698,INPUT!$A$2:$E$99998,3,FALSE),"")</f>
        <v>Bulong lục giác đầu dẹp m5x16</v>
      </c>
      <c r="C698" s="226" t="s">
        <v>1689</v>
      </c>
      <c r="D698" s="186" t="str">
        <f>IFERROR(VLOOKUP(C698,INPUT!$A$2:$D$99998,4,FALSE),"")</f>
        <v>CÁI</v>
      </c>
      <c r="E698" s="185">
        <f>IFERROR(VLOOKUP(C698,INPUT!$A$2:$E$99998,5,FALSE),0)</f>
        <v>40</v>
      </c>
      <c r="F698" s="187" t="str">
        <f>IFERROR(VLOOKUP(C698,INPUT!$H$2:$N2410,7,FALSE),"")</f>
        <v/>
      </c>
      <c r="G698" s="188"/>
      <c r="H698" s="189"/>
      <c r="I698" s="189"/>
      <c r="J698" s="189"/>
      <c r="K698" s="189"/>
    </row>
    <row r="699" spans="1:11" ht="39" customHeight="1">
      <c r="A699" s="228"/>
      <c r="B699" s="184" t="str">
        <f>IFERROR(VLOOKUP(C699,INPUT!$A$2:$E$99998,3,FALSE),"")</f>
        <v/>
      </c>
      <c r="C699" s="229"/>
      <c r="D699" s="186" t="str">
        <f>IFERROR(VLOOKUP(C699,INPUT!$A$2:$D$99998,4,FALSE),"")</f>
        <v/>
      </c>
      <c r="E699" s="185">
        <f>IFERROR(VLOOKUP(C699,INPUT!$A$2:$E$99998,5,FALSE),0)</f>
        <v>0</v>
      </c>
      <c r="F699" s="187" t="str">
        <f>IFERROR(VLOOKUP(C699,INPUT!$H$2:$N2410,7,FALSE),"")</f>
        <v/>
      </c>
      <c r="G699" s="188"/>
      <c r="H699" s="189"/>
      <c r="I699" s="189"/>
      <c r="J699" s="189"/>
      <c r="K699" s="189"/>
    </row>
    <row r="700" spans="1:11" ht="39" customHeight="1">
      <c r="A700" s="228"/>
      <c r="B700" s="184" t="str">
        <f>IFERROR(VLOOKUP(C700,INPUT!$A$2:$E$99998,3,FALSE),"")</f>
        <v/>
      </c>
      <c r="C700" s="229"/>
      <c r="D700" s="186" t="str">
        <f>IFERROR(VLOOKUP(C700,INPUT!$A$2:$D$99998,4,FALSE),"")</f>
        <v/>
      </c>
      <c r="E700" s="185">
        <f>IFERROR(VLOOKUP(C700,INPUT!$A$2:$E$99998,5,FALSE),0)</f>
        <v>0</v>
      </c>
      <c r="F700" s="187" t="str">
        <f>IFERROR(VLOOKUP(C700,INPUT!$H$2:$N2410,7,FALSE),"")</f>
        <v/>
      </c>
      <c r="G700" s="188"/>
      <c r="H700" s="189"/>
      <c r="I700" s="189"/>
      <c r="J700" s="189"/>
      <c r="K700" s="189"/>
    </row>
    <row r="701" spans="1:11" ht="39" customHeight="1">
      <c r="A701" s="228"/>
      <c r="B701" s="184" t="str">
        <f>IFERROR(VLOOKUP(C701,INPUT!$A$2:$E$99998,3,FALSE),"")</f>
        <v/>
      </c>
      <c r="C701" s="229"/>
      <c r="D701" s="186" t="str">
        <f>IFERROR(VLOOKUP(C701,INPUT!$A$2:$D$99998,4,FALSE),"")</f>
        <v/>
      </c>
      <c r="E701" s="185">
        <f>IFERROR(VLOOKUP(C701,INPUT!$A$2:$E$99998,5,FALSE),0)</f>
        <v>0</v>
      </c>
      <c r="F701" s="187" t="str">
        <f>IFERROR(VLOOKUP(C701,INPUT!$H$2:$N2410,7,FALSE),"")</f>
        <v/>
      </c>
      <c r="G701" s="188"/>
      <c r="H701" s="189"/>
      <c r="I701" s="189"/>
      <c r="J701" s="189"/>
      <c r="K701" s="189"/>
    </row>
    <row r="702" spans="1:11" ht="39" customHeight="1">
      <c r="A702" s="228"/>
      <c r="B702" s="184" t="str">
        <f>IFERROR(VLOOKUP(C702,INPUT!$A$2:$E$99998,3,FALSE),"")</f>
        <v/>
      </c>
      <c r="C702" s="229"/>
      <c r="D702" s="186" t="str">
        <f>IFERROR(VLOOKUP(C702,INPUT!$A$2:$D$99998,4,FALSE),"")</f>
        <v/>
      </c>
      <c r="E702" s="185">
        <f>IFERROR(VLOOKUP(C702,INPUT!$A$2:$E$99998,5,FALSE),0)</f>
        <v>0</v>
      </c>
      <c r="F702" s="187" t="str">
        <f>IFERROR(VLOOKUP(C702,INPUT!$H$2:$N2410,7,FALSE),"")</f>
        <v/>
      </c>
      <c r="G702" s="188"/>
      <c r="H702" s="189"/>
      <c r="I702" s="189"/>
      <c r="J702" s="189"/>
      <c r="K702" s="189"/>
    </row>
    <row r="703" spans="1:11" ht="39" customHeight="1">
      <c r="A703" s="228"/>
      <c r="B703" s="184" t="str">
        <f>IFERROR(VLOOKUP(C703,INPUT!$A$2:$E$99998,3,FALSE),"")</f>
        <v/>
      </c>
      <c r="C703" s="229"/>
      <c r="D703" s="186" t="str">
        <f>IFERROR(VLOOKUP(C703,INPUT!$A$2:$D$99998,4,FALSE),"")</f>
        <v/>
      </c>
      <c r="E703" s="185">
        <f>IFERROR(VLOOKUP(C703,INPUT!$A$2:$E$99998,5,FALSE),0)</f>
        <v>0</v>
      </c>
      <c r="F703" s="187" t="str">
        <f>IFERROR(VLOOKUP(C703,INPUT!$H$2:$N2410,7,FALSE),"")</f>
        <v/>
      </c>
      <c r="G703" s="188"/>
      <c r="H703" s="189"/>
      <c r="I703" s="189"/>
      <c r="J703" s="189"/>
      <c r="K703" s="189"/>
    </row>
    <row r="704" spans="1:11" ht="39" customHeight="1">
      <c r="A704" s="228"/>
      <c r="B704" s="184" t="str">
        <f>IFERROR(VLOOKUP(C704,INPUT!$A$2:$E$99998,3,FALSE),"")</f>
        <v/>
      </c>
      <c r="C704" s="229"/>
      <c r="D704" s="186" t="str">
        <f>IFERROR(VLOOKUP(C704,INPUT!$A$2:$D$99998,4,FALSE),"")</f>
        <v/>
      </c>
      <c r="E704" s="185">
        <f>IFERROR(VLOOKUP(C704,INPUT!$A$2:$E$99998,5,FALSE),0)</f>
        <v>0</v>
      </c>
      <c r="F704" s="187" t="str">
        <f>IFERROR(VLOOKUP(C704,INPUT!$H$2:$N2410,7,FALSE),"")</f>
        <v/>
      </c>
      <c r="G704" s="188"/>
      <c r="H704" s="189"/>
      <c r="I704" s="189"/>
      <c r="J704" s="189"/>
      <c r="K704" s="189"/>
    </row>
    <row r="705" spans="1:11" ht="39" customHeight="1">
      <c r="A705" s="228"/>
      <c r="B705" s="184" t="str">
        <f>IFERROR(VLOOKUP(C705,INPUT!$A$2:$E$99998,3,FALSE),"")</f>
        <v/>
      </c>
      <c r="C705" s="229"/>
      <c r="D705" s="186" t="str">
        <f>IFERROR(VLOOKUP(C705,INPUT!$A$2:$D$99998,4,FALSE),"")</f>
        <v/>
      </c>
      <c r="E705" s="185">
        <f>IFERROR(VLOOKUP(C705,INPUT!$A$2:$E$99998,5,FALSE),0)</f>
        <v>0</v>
      </c>
      <c r="F705" s="187" t="str">
        <f>IFERROR(VLOOKUP(C705,INPUT!$H$2:$N2410,7,FALSE),"")</f>
        <v/>
      </c>
      <c r="G705" s="188"/>
      <c r="H705" s="189"/>
      <c r="I705" s="189"/>
      <c r="J705" s="189"/>
      <c r="K705" s="189"/>
    </row>
    <row r="706" spans="1:11" ht="39" customHeight="1">
      <c r="A706" s="228"/>
      <c r="B706" s="184" t="str">
        <f>IFERROR(VLOOKUP(C706,INPUT!$A$2:$E$99998,3,FALSE),"")</f>
        <v/>
      </c>
      <c r="C706" s="229"/>
      <c r="D706" s="186" t="str">
        <f>IFERROR(VLOOKUP(C706,INPUT!$A$2:$D$99998,4,FALSE),"")</f>
        <v/>
      </c>
      <c r="E706" s="185">
        <f>IFERROR(VLOOKUP(C706,INPUT!$A$2:$E$99998,5,FALSE),0)</f>
        <v>0</v>
      </c>
      <c r="F706" s="187" t="str">
        <f>IFERROR(VLOOKUP(C706,INPUT!$H$2:$N2410,7,FALSE),"")</f>
        <v/>
      </c>
      <c r="G706" s="188"/>
      <c r="H706" s="189"/>
      <c r="I706" s="189"/>
      <c r="J706" s="189"/>
      <c r="K706" s="189"/>
    </row>
    <row r="707" spans="1:11" ht="39" customHeight="1">
      <c r="A707" s="228"/>
      <c r="B707" s="184" t="str">
        <f>IFERROR(VLOOKUP(C707,INPUT!$A$2:$E$99998,3,FALSE),"")</f>
        <v/>
      </c>
      <c r="C707" s="229"/>
      <c r="D707" s="186" t="str">
        <f>IFERROR(VLOOKUP(C707,INPUT!$A$2:$D$99998,4,FALSE),"")</f>
        <v/>
      </c>
      <c r="E707" s="185">
        <f>IFERROR(VLOOKUP(C707,INPUT!$A$2:$E$99998,5,FALSE),0)</f>
        <v>0</v>
      </c>
      <c r="F707" s="187" t="str">
        <f>IFERROR(VLOOKUP(C707,INPUT!$H$2:$N2410,7,FALSE),"")</f>
        <v/>
      </c>
      <c r="G707" s="188"/>
      <c r="H707" s="189"/>
      <c r="I707" s="189"/>
      <c r="J707" s="189"/>
      <c r="K707" s="189"/>
    </row>
    <row r="708" spans="1:11" ht="39" customHeight="1">
      <c r="A708" s="228"/>
      <c r="B708" s="184" t="str">
        <f>IFERROR(VLOOKUP(C708,INPUT!$A$2:$E$99998,3,FALSE),"")</f>
        <v/>
      </c>
      <c r="C708" s="229"/>
      <c r="D708" s="186" t="str">
        <f>IFERROR(VLOOKUP(C708,INPUT!$A$2:$D$99998,4,FALSE),"")</f>
        <v/>
      </c>
      <c r="E708" s="185">
        <f>IFERROR(VLOOKUP(C708,INPUT!$A$2:$E$99998,5,FALSE),0)</f>
        <v>0</v>
      </c>
      <c r="F708" s="187" t="str">
        <f>IFERROR(VLOOKUP(C708,INPUT!$H$2:$N2410,7,FALSE),"")</f>
        <v/>
      </c>
      <c r="G708" s="188"/>
      <c r="H708" s="189"/>
      <c r="I708" s="189"/>
      <c r="J708" s="189"/>
      <c r="K708" s="189"/>
    </row>
    <row r="709" spans="1:11" ht="39" customHeight="1">
      <c r="A709" s="228"/>
      <c r="B709" s="184" t="str">
        <f>IFERROR(VLOOKUP(C709,INPUT!$A$2:$E$99998,3,FALSE),"")</f>
        <v/>
      </c>
      <c r="C709" s="229"/>
      <c r="D709" s="186" t="str">
        <f>IFERROR(VLOOKUP(C709,INPUT!$A$2:$D$99998,4,FALSE),"")</f>
        <v/>
      </c>
      <c r="E709" s="185">
        <f>IFERROR(VLOOKUP(C709,INPUT!$A$2:$E$99998,5,FALSE),0)</f>
        <v>0</v>
      </c>
      <c r="F709" s="187" t="str">
        <f>IFERROR(VLOOKUP(C709,INPUT!$H$2:$N2410,7,FALSE),"")</f>
        <v/>
      </c>
      <c r="G709" s="188"/>
      <c r="H709" s="189"/>
      <c r="I709" s="189"/>
      <c r="J709" s="189"/>
      <c r="K709" s="189"/>
    </row>
    <row r="710" spans="1:11" ht="39" customHeight="1">
      <c r="A710" s="228"/>
      <c r="B710" s="184" t="str">
        <f>IFERROR(VLOOKUP(C710,INPUT!$A$2:$E$99998,3,FALSE),"")</f>
        <v/>
      </c>
      <c r="C710" s="229"/>
      <c r="D710" s="186" t="str">
        <f>IFERROR(VLOOKUP(C710,INPUT!$A$2:$D$99998,4,FALSE),"")</f>
        <v/>
      </c>
      <c r="E710" s="185">
        <f>IFERROR(VLOOKUP(C710,INPUT!$A$2:$E$99998,5,FALSE),0)</f>
        <v>0</v>
      </c>
      <c r="F710" s="187" t="str">
        <f>IFERROR(VLOOKUP(C710,INPUT!$H$2:$N2410,7,FALSE),"")</f>
        <v/>
      </c>
      <c r="G710" s="188"/>
      <c r="H710" s="189"/>
      <c r="I710" s="189"/>
      <c r="J710" s="189"/>
      <c r="K710" s="189"/>
    </row>
    <row r="711" spans="1:11" ht="39" customHeight="1">
      <c r="A711" s="228"/>
      <c r="B711" s="184" t="str">
        <f>IFERROR(VLOOKUP(C711,INPUT!$A$2:$E$99998,3,FALSE),"")</f>
        <v/>
      </c>
      <c r="C711" s="229"/>
      <c r="D711" s="186" t="str">
        <f>IFERROR(VLOOKUP(C711,INPUT!$A$2:$D$99998,4,FALSE),"")</f>
        <v/>
      </c>
      <c r="E711" s="185">
        <f>IFERROR(VLOOKUP(C711,INPUT!$A$2:$E$99998,5,FALSE),0)</f>
        <v>0</v>
      </c>
      <c r="F711" s="187" t="str">
        <f>IFERROR(VLOOKUP(C711,INPUT!$H$2:$N2410,7,FALSE),"")</f>
        <v/>
      </c>
      <c r="G711" s="188"/>
      <c r="H711" s="189"/>
      <c r="I711" s="189"/>
      <c r="J711" s="189"/>
      <c r="K711" s="189"/>
    </row>
    <row r="712" spans="1:11" ht="39" customHeight="1">
      <c r="A712" s="228"/>
      <c r="B712" s="184" t="str">
        <f>IFERROR(VLOOKUP(C712,INPUT!$A$2:$E$99998,3,FALSE),"")</f>
        <v/>
      </c>
      <c r="C712" s="229"/>
      <c r="D712" s="186" t="str">
        <f>IFERROR(VLOOKUP(C712,INPUT!$A$2:$D$99998,4,FALSE),"")</f>
        <v/>
      </c>
      <c r="E712" s="185">
        <f>IFERROR(VLOOKUP(C712,INPUT!$A$2:$E$99998,5,FALSE),0)</f>
        <v>0</v>
      </c>
      <c r="F712" s="187" t="str">
        <f>IFERROR(VLOOKUP(C712,INPUT!$H$2:$N2410,7,FALSE),"")</f>
        <v/>
      </c>
      <c r="G712" s="188"/>
      <c r="H712" s="189"/>
      <c r="I712" s="189"/>
      <c r="J712" s="189"/>
      <c r="K712" s="189"/>
    </row>
    <row r="713" spans="1:11" ht="39" customHeight="1">
      <c r="A713" s="228"/>
      <c r="B713" s="184" t="str">
        <f>IFERROR(VLOOKUP(C713,INPUT!$A$2:$E$99998,3,FALSE),"")</f>
        <v/>
      </c>
      <c r="C713" s="229"/>
      <c r="D713" s="186" t="str">
        <f>IFERROR(VLOOKUP(C713,INPUT!$A$2:$D$99998,4,FALSE),"")</f>
        <v/>
      </c>
      <c r="E713" s="185">
        <f>IFERROR(VLOOKUP(C713,INPUT!$A$2:$E$99998,5,FALSE),0)</f>
        <v>0</v>
      </c>
      <c r="F713" s="187" t="str">
        <f>IFERROR(VLOOKUP(C713,INPUT!$H$2:$N2410,7,FALSE),"")</f>
        <v/>
      </c>
      <c r="G713" s="188"/>
      <c r="H713" s="189"/>
      <c r="I713" s="189"/>
      <c r="J713" s="189"/>
      <c r="K713" s="189"/>
    </row>
    <row r="714" spans="1:11" ht="39" customHeight="1">
      <c r="A714" s="228"/>
      <c r="B714" s="184" t="str">
        <f>IFERROR(VLOOKUP(C714,INPUT!$A$2:$E$99998,3,FALSE),"")</f>
        <v/>
      </c>
      <c r="C714" s="229"/>
      <c r="D714" s="186" t="str">
        <f>IFERROR(VLOOKUP(C714,INPUT!$A$2:$D$99998,4,FALSE),"")</f>
        <v/>
      </c>
      <c r="E714" s="185">
        <f>IFERROR(VLOOKUP(C714,INPUT!$A$2:$E$99998,5,FALSE),0)</f>
        <v>0</v>
      </c>
      <c r="F714" s="187" t="str">
        <f>IFERROR(VLOOKUP(C714,INPUT!$H$2:$N2410,7,FALSE),"")</f>
        <v/>
      </c>
      <c r="G714" s="188"/>
      <c r="H714" s="189"/>
      <c r="I714" s="189"/>
      <c r="J714" s="189"/>
      <c r="K714" s="189"/>
    </row>
    <row r="715" spans="1:11" ht="39" customHeight="1">
      <c r="A715" s="228"/>
      <c r="B715" s="184" t="str">
        <f>IFERROR(VLOOKUP(C715,INPUT!$A$2:$E$99998,3,FALSE),"")</f>
        <v/>
      </c>
      <c r="C715" s="229"/>
      <c r="D715" s="186" t="str">
        <f>IFERROR(VLOOKUP(C715,INPUT!$A$2:$D$99998,4,FALSE),"")</f>
        <v/>
      </c>
      <c r="E715" s="185">
        <f>IFERROR(VLOOKUP(C715,INPUT!$A$2:$E$99998,5,FALSE),0)</f>
        <v>0</v>
      </c>
      <c r="F715" s="187" t="str">
        <f>IFERROR(VLOOKUP(C715,INPUT!$H$2:$N2410,7,FALSE),"")</f>
        <v/>
      </c>
      <c r="G715" s="188"/>
      <c r="H715" s="189"/>
      <c r="I715" s="189"/>
      <c r="J715" s="189"/>
      <c r="K715" s="189"/>
    </row>
    <row r="716" spans="1:11" ht="39" customHeight="1">
      <c r="A716" s="228"/>
      <c r="B716" s="184" t="str">
        <f>IFERROR(VLOOKUP(C716,INPUT!$A$2:$E$99998,3,FALSE),"")</f>
        <v/>
      </c>
      <c r="C716" s="229"/>
      <c r="D716" s="186" t="str">
        <f>IFERROR(VLOOKUP(C716,INPUT!$A$2:$D$99998,4,FALSE),"")</f>
        <v/>
      </c>
      <c r="E716" s="185">
        <f>IFERROR(VLOOKUP(C716,INPUT!$A$2:$E$99998,5,FALSE),0)</f>
        <v>0</v>
      </c>
      <c r="F716" s="187" t="str">
        <f>IFERROR(VLOOKUP(C716,INPUT!$H$2:$N2410,7,FALSE),"")</f>
        <v/>
      </c>
      <c r="G716" s="188"/>
      <c r="H716" s="189"/>
      <c r="I716" s="189"/>
      <c r="J716" s="189"/>
      <c r="K716" s="189"/>
    </row>
    <row r="717" spans="1:11" ht="39" customHeight="1">
      <c r="A717" s="228"/>
      <c r="B717" s="184" t="str">
        <f>IFERROR(VLOOKUP(C717,INPUT!$A$2:$E$99998,3,FALSE),"")</f>
        <v/>
      </c>
      <c r="C717" s="229"/>
      <c r="D717" s="186" t="str">
        <f>IFERROR(VLOOKUP(C717,INPUT!$A$2:$D$99998,4,FALSE),"")</f>
        <v/>
      </c>
      <c r="E717" s="185">
        <f>IFERROR(VLOOKUP(C717,INPUT!$A$2:$E$99998,5,FALSE),0)</f>
        <v>0</v>
      </c>
      <c r="F717" s="187" t="str">
        <f>IFERROR(VLOOKUP(C717,INPUT!$H$2:$N2410,7,FALSE),"")</f>
        <v/>
      </c>
      <c r="G717" s="188"/>
      <c r="H717" s="189"/>
      <c r="I717" s="189"/>
      <c r="J717" s="189"/>
      <c r="K717" s="189"/>
    </row>
    <row r="718" spans="1:11" ht="39" customHeight="1">
      <c r="A718" s="228"/>
      <c r="B718" s="184" t="str">
        <f>IFERROR(VLOOKUP(C718,INPUT!$A$2:$E$99998,3,FALSE),"")</f>
        <v/>
      </c>
      <c r="C718" s="229"/>
      <c r="D718" s="186" t="str">
        <f>IFERROR(VLOOKUP(C718,INPUT!$A$2:$D$99998,4,FALSE),"")</f>
        <v/>
      </c>
      <c r="E718" s="185">
        <f>IFERROR(VLOOKUP(C718,INPUT!$A$2:$E$99998,5,FALSE),0)</f>
        <v>0</v>
      </c>
      <c r="F718" s="187" t="str">
        <f>IFERROR(VLOOKUP(C718,INPUT!$H$2:$N2410,7,FALSE),"")</f>
        <v/>
      </c>
      <c r="G718" s="188"/>
      <c r="H718" s="189"/>
      <c r="I718" s="189"/>
      <c r="J718" s="189"/>
      <c r="K718" s="189"/>
    </row>
    <row r="719" spans="1:11" ht="39" customHeight="1">
      <c r="A719" s="228"/>
      <c r="B719" s="184" t="str">
        <f>IFERROR(VLOOKUP(C719,INPUT!$A$2:$E$99998,3,FALSE),"")</f>
        <v/>
      </c>
      <c r="C719" s="229"/>
      <c r="D719" s="186" t="str">
        <f>IFERROR(VLOOKUP(C719,INPUT!$A$2:$D$99998,4,FALSE),"")</f>
        <v/>
      </c>
      <c r="E719" s="185">
        <f>IFERROR(VLOOKUP(C719,INPUT!$A$2:$E$99998,5,FALSE),0)</f>
        <v>0</v>
      </c>
      <c r="F719" s="187" t="str">
        <f>IFERROR(VLOOKUP(C719,INPUT!$H$2:$N2410,7,FALSE),"")</f>
        <v/>
      </c>
      <c r="G719" s="188"/>
      <c r="H719" s="189"/>
      <c r="I719" s="189"/>
      <c r="J719" s="189"/>
      <c r="K719" s="189"/>
    </row>
    <row r="720" spans="1:11" ht="39" customHeight="1">
      <c r="A720" s="228"/>
      <c r="B720" s="184" t="str">
        <f>IFERROR(VLOOKUP(C720,INPUT!$A$2:$E$99998,3,FALSE),"")</f>
        <v/>
      </c>
      <c r="C720" s="229"/>
      <c r="D720" s="186" t="str">
        <f>IFERROR(VLOOKUP(C720,INPUT!$A$2:$D$99998,4,FALSE),"")</f>
        <v/>
      </c>
      <c r="E720" s="185">
        <f>IFERROR(VLOOKUP(C720,INPUT!$A$2:$E$99998,5,FALSE),0)</f>
        <v>0</v>
      </c>
      <c r="F720" s="187" t="str">
        <f>IFERROR(VLOOKUP(C720,INPUT!$H$2:$N2410,7,FALSE),"")</f>
        <v/>
      </c>
      <c r="G720" s="188"/>
      <c r="H720" s="189"/>
      <c r="I720" s="189"/>
      <c r="J720" s="189"/>
      <c r="K720" s="189"/>
    </row>
    <row r="721" spans="1:11" ht="39" customHeight="1">
      <c r="A721" s="228"/>
      <c r="B721" s="184" t="str">
        <f>IFERROR(VLOOKUP(C721,INPUT!$A$2:$E$99998,3,FALSE),"")</f>
        <v/>
      </c>
      <c r="C721" s="229"/>
      <c r="D721" s="186" t="str">
        <f>IFERROR(VLOOKUP(C721,INPUT!$A$2:$D$99998,4,FALSE),"")</f>
        <v/>
      </c>
      <c r="E721" s="185">
        <f>IFERROR(VLOOKUP(C721,INPUT!$A$2:$E$99998,5,FALSE),0)</f>
        <v>0</v>
      </c>
      <c r="F721" s="187" t="str">
        <f>IFERROR(VLOOKUP(C721,INPUT!$H$2:$N2410,7,FALSE),"")</f>
        <v/>
      </c>
      <c r="G721" s="188"/>
      <c r="H721" s="189"/>
      <c r="I721" s="189"/>
      <c r="J721" s="189"/>
      <c r="K721" s="189"/>
    </row>
    <row r="722" spans="1:11" ht="39" customHeight="1">
      <c r="A722" s="228"/>
      <c r="B722" s="184" t="str">
        <f>IFERROR(VLOOKUP(C722,INPUT!$A$2:$E$99998,3,FALSE),"")</f>
        <v/>
      </c>
      <c r="C722" s="229"/>
      <c r="D722" s="186" t="str">
        <f>IFERROR(VLOOKUP(C722,INPUT!$A$2:$D$99998,4,FALSE),"")</f>
        <v/>
      </c>
      <c r="E722" s="185">
        <f>IFERROR(VLOOKUP(C722,INPUT!$A$2:$E$99998,5,FALSE),0)</f>
        <v>0</v>
      </c>
      <c r="F722" s="187" t="str">
        <f>IFERROR(VLOOKUP(C722,INPUT!$H$2:$N2410,7,FALSE),"")</f>
        <v/>
      </c>
      <c r="G722" s="188"/>
      <c r="H722" s="189"/>
      <c r="I722" s="189"/>
      <c r="J722" s="189"/>
      <c r="K722" s="189"/>
    </row>
    <row r="723" spans="1:11" ht="39" customHeight="1">
      <c r="A723" s="228"/>
      <c r="B723" s="184" t="str">
        <f>IFERROR(VLOOKUP(C723,INPUT!$A$2:$E$99998,3,FALSE),"")</f>
        <v/>
      </c>
      <c r="C723" s="229"/>
      <c r="D723" s="186" t="str">
        <f>IFERROR(VLOOKUP(C723,INPUT!$A$2:$D$99998,4,FALSE),"")</f>
        <v/>
      </c>
      <c r="E723" s="185">
        <f>IFERROR(VLOOKUP(C723,INPUT!$A$2:$E$99998,5,FALSE),0)</f>
        <v>0</v>
      </c>
      <c r="F723" s="187" t="str">
        <f>IFERROR(VLOOKUP(C723,INPUT!$H$2:$N2410,7,FALSE),"")</f>
        <v/>
      </c>
      <c r="G723" s="188"/>
      <c r="H723" s="189"/>
      <c r="I723" s="189"/>
      <c r="J723" s="189"/>
      <c r="K723" s="189"/>
    </row>
    <row r="724" spans="1:11" ht="39" customHeight="1">
      <c r="A724" s="228"/>
      <c r="B724" s="184" t="str">
        <f>IFERROR(VLOOKUP(C724,INPUT!$A$2:$E$99998,3,FALSE),"")</f>
        <v/>
      </c>
      <c r="C724" s="229"/>
      <c r="D724" s="186" t="str">
        <f>IFERROR(VLOOKUP(C724,INPUT!$A$2:$D$99998,4,FALSE),"")</f>
        <v/>
      </c>
      <c r="E724" s="185">
        <f>IFERROR(VLOOKUP(C724,INPUT!$A$2:$E$99998,5,FALSE),0)</f>
        <v>0</v>
      </c>
      <c r="F724" s="187" t="str">
        <f>IFERROR(VLOOKUP(C724,INPUT!$H$2:$N2410,7,FALSE),"")</f>
        <v/>
      </c>
      <c r="G724" s="188"/>
      <c r="H724" s="189"/>
      <c r="I724" s="189"/>
      <c r="J724" s="189"/>
      <c r="K724" s="189"/>
    </row>
    <row r="725" spans="1:11" ht="39" customHeight="1">
      <c r="A725" s="228"/>
      <c r="B725" s="184" t="str">
        <f>IFERROR(VLOOKUP(C725,INPUT!$A$2:$E$99998,3,FALSE),"")</f>
        <v/>
      </c>
      <c r="C725" s="229"/>
      <c r="D725" s="186" t="str">
        <f>IFERROR(VLOOKUP(C725,INPUT!$A$2:$D$99998,4,FALSE),"")</f>
        <v/>
      </c>
      <c r="E725" s="185">
        <f>IFERROR(VLOOKUP(C725,INPUT!$A$2:$E$99998,5,FALSE),0)</f>
        <v>0</v>
      </c>
      <c r="F725" s="187" t="str">
        <f>IFERROR(VLOOKUP(C725,INPUT!$H$2:$N2410,7,FALSE),"")</f>
        <v/>
      </c>
      <c r="G725" s="188"/>
      <c r="H725" s="189"/>
      <c r="I725" s="189"/>
      <c r="J725" s="189"/>
      <c r="K725" s="189"/>
    </row>
    <row r="726" spans="1:11" ht="39" customHeight="1">
      <c r="A726" s="228"/>
      <c r="B726" s="184" t="str">
        <f>IFERROR(VLOOKUP(C726,INPUT!$A$2:$E$99998,3,FALSE),"")</f>
        <v/>
      </c>
      <c r="C726" s="229"/>
      <c r="D726" s="186" t="str">
        <f>IFERROR(VLOOKUP(C726,INPUT!$A$2:$D$99998,4,FALSE),"")</f>
        <v/>
      </c>
      <c r="E726" s="185">
        <f>IFERROR(VLOOKUP(C726,INPUT!$A$2:$E$99998,5,FALSE),0)</f>
        <v>0</v>
      </c>
      <c r="F726" s="187" t="str">
        <f>IFERROR(VLOOKUP(C726,INPUT!$H$2:$N2410,7,FALSE),"")</f>
        <v/>
      </c>
      <c r="G726" s="188"/>
      <c r="H726" s="189"/>
      <c r="I726" s="189"/>
      <c r="J726" s="189"/>
      <c r="K726" s="189"/>
    </row>
    <row r="727" spans="1:11" ht="39" customHeight="1">
      <c r="A727" s="228"/>
      <c r="B727" s="184" t="str">
        <f>IFERROR(VLOOKUP(C727,INPUT!$A$2:$E$99998,3,FALSE),"")</f>
        <v/>
      </c>
      <c r="C727" s="229"/>
      <c r="D727" s="186" t="str">
        <f>IFERROR(VLOOKUP(C727,INPUT!$A$2:$D$99998,4,FALSE),"")</f>
        <v/>
      </c>
      <c r="E727" s="185">
        <f>IFERROR(VLOOKUP(C727,INPUT!$A$2:$E$99998,5,FALSE),0)</f>
        <v>0</v>
      </c>
      <c r="F727" s="187" t="str">
        <f>IFERROR(VLOOKUP(C727,INPUT!$H$2:$N2410,7,FALSE),"")</f>
        <v/>
      </c>
      <c r="G727" s="188"/>
      <c r="H727" s="189"/>
      <c r="I727" s="189"/>
      <c r="J727" s="189"/>
      <c r="K727" s="189"/>
    </row>
    <row r="728" spans="1:11" ht="39" customHeight="1">
      <c r="A728" s="228"/>
      <c r="B728" s="184" t="str">
        <f>IFERROR(VLOOKUP(C728,INPUT!$A$2:$E$99998,3,FALSE),"")</f>
        <v/>
      </c>
      <c r="C728" s="229"/>
      <c r="D728" s="186" t="str">
        <f>IFERROR(VLOOKUP(C728,INPUT!$A$2:$D$99998,4,FALSE),"")</f>
        <v/>
      </c>
      <c r="E728" s="185">
        <f>IFERROR(VLOOKUP(C728,INPUT!$A$2:$E$99998,5,FALSE),0)</f>
        <v>0</v>
      </c>
      <c r="F728" s="187" t="str">
        <f>IFERROR(VLOOKUP(C728,INPUT!$H$2:$N2410,7,FALSE),"")</f>
        <v/>
      </c>
      <c r="G728" s="188"/>
      <c r="H728" s="189"/>
      <c r="I728" s="189"/>
      <c r="J728" s="189"/>
      <c r="K728" s="189"/>
    </row>
    <row r="729" spans="1:11" ht="39" customHeight="1">
      <c r="A729" s="228"/>
      <c r="B729" s="184" t="str">
        <f>IFERROR(VLOOKUP(C729,INPUT!$A$2:$E$99998,3,FALSE),"")</f>
        <v/>
      </c>
      <c r="C729" s="229"/>
      <c r="D729" s="186" t="str">
        <f>IFERROR(VLOOKUP(C729,INPUT!$A$2:$D$99998,4,FALSE),"")</f>
        <v/>
      </c>
      <c r="E729" s="185">
        <f>IFERROR(VLOOKUP(C729,INPUT!$A$2:$E$99998,5,FALSE),0)</f>
        <v>0</v>
      </c>
      <c r="F729" s="187" t="str">
        <f>IFERROR(VLOOKUP(C729,INPUT!$H$2:$N2410,7,FALSE),"")</f>
        <v/>
      </c>
      <c r="G729" s="188"/>
      <c r="H729" s="189"/>
      <c r="I729" s="189"/>
      <c r="J729" s="189"/>
      <c r="K729" s="189"/>
    </row>
    <row r="730" spans="1:11" ht="39" customHeight="1">
      <c r="A730" s="228"/>
      <c r="B730" s="184" t="str">
        <f>IFERROR(VLOOKUP(C730,INPUT!$A$2:$E$99998,3,FALSE),"")</f>
        <v/>
      </c>
      <c r="C730" s="229"/>
      <c r="D730" s="186" t="str">
        <f>IFERROR(VLOOKUP(C730,INPUT!$A$2:$D$99998,4,FALSE),"")</f>
        <v/>
      </c>
      <c r="E730" s="185">
        <f>IFERROR(VLOOKUP(C730,INPUT!$A$2:$E$99998,5,FALSE),0)</f>
        <v>0</v>
      </c>
      <c r="F730" s="187" t="str">
        <f>IFERROR(VLOOKUP(C730,INPUT!$H$2:$N2410,7,FALSE),"")</f>
        <v/>
      </c>
      <c r="G730" s="188"/>
      <c r="H730" s="189"/>
      <c r="I730" s="189"/>
      <c r="J730" s="189"/>
      <c r="K730" s="189"/>
    </row>
    <row r="731" spans="1:11" ht="39" customHeight="1">
      <c r="A731" s="228"/>
      <c r="B731" s="184" t="str">
        <f>IFERROR(VLOOKUP(C731,INPUT!$A$2:$E$99998,3,FALSE),"")</f>
        <v/>
      </c>
      <c r="C731" s="229"/>
      <c r="D731" s="186" t="str">
        <f>IFERROR(VLOOKUP(C731,INPUT!$A$2:$D$99998,4,FALSE),"")</f>
        <v/>
      </c>
      <c r="E731" s="185">
        <f>IFERROR(VLOOKUP(C731,INPUT!$A$2:$E$99998,5,FALSE),0)</f>
        <v>0</v>
      </c>
      <c r="F731" s="187" t="str">
        <f>IFERROR(VLOOKUP(C731,INPUT!$H$2:$N2410,7,FALSE),"")</f>
        <v/>
      </c>
      <c r="G731" s="188"/>
      <c r="H731" s="189"/>
      <c r="I731" s="189"/>
      <c r="J731" s="189"/>
      <c r="K731" s="189"/>
    </row>
    <row r="732" spans="1:11" ht="39" customHeight="1">
      <c r="A732" s="228"/>
      <c r="B732" s="184" t="str">
        <f>IFERROR(VLOOKUP(C732,INPUT!$A$2:$E$99998,3,FALSE),"")</f>
        <v/>
      </c>
      <c r="C732" s="229"/>
      <c r="D732" s="186" t="str">
        <f>IFERROR(VLOOKUP(C732,INPUT!$A$2:$D$99998,4,FALSE),"")</f>
        <v/>
      </c>
      <c r="E732" s="185">
        <f>IFERROR(VLOOKUP(C732,INPUT!$A$2:$E$99998,5,FALSE),0)</f>
        <v>0</v>
      </c>
      <c r="F732" s="187" t="str">
        <f>IFERROR(VLOOKUP(C732,INPUT!$H$2:$N2410,7,FALSE),"")</f>
        <v/>
      </c>
      <c r="G732" s="188"/>
      <c r="H732" s="189"/>
      <c r="I732" s="189"/>
      <c r="J732" s="189"/>
      <c r="K732" s="189"/>
    </row>
    <row r="733" spans="1:11" ht="39" customHeight="1">
      <c r="A733" s="228"/>
      <c r="B733" s="184" t="str">
        <f>IFERROR(VLOOKUP(C733,INPUT!$A$2:$E$99998,3,FALSE),"")</f>
        <v/>
      </c>
      <c r="C733" s="229"/>
      <c r="D733" s="186" t="str">
        <f>IFERROR(VLOOKUP(C733,INPUT!$A$2:$D$99998,4,FALSE),"")</f>
        <v/>
      </c>
      <c r="E733" s="185">
        <f>IFERROR(VLOOKUP(C733,INPUT!$A$2:$E$99998,5,FALSE),0)</f>
        <v>0</v>
      </c>
      <c r="F733" s="187" t="str">
        <f>IFERROR(VLOOKUP(C733,INPUT!$H$2:$N2410,7,FALSE),"")</f>
        <v/>
      </c>
      <c r="G733" s="188"/>
      <c r="H733" s="189"/>
      <c r="I733" s="189"/>
      <c r="J733" s="189"/>
      <c r="K733" s="189"/>
    </row>
    <row r="734" spans="1:11" ht="39" customHeight="1">
      <c r="A734" s="228"/>
      <c r="B734" s="184" t="str">
        <f>IFERROR(VLOOKUP(C734,INPUT!$A$2:$E$99998,3,FALSE),"")</f>
        <v/>
      </c>
      <c r="C734" s="229"/>
      <c r="D734" s="186" t="str">
        <f>IFERROR(VLOOKUP(C734,INPUT!$A$2:$D$99998,4,FALSE),"")</f>
        <v/>
      </c>
      <c r="E734" s="185">
        <f>IFERROR(VLOOKUP(C734,INPUT!$A$2:$E$99998,5,FALSE),0)</f>
        <v>0</v>
      </c>
      <c r="F734" s="187" t="str">
        <f>IFERROR(VLOOKUP(C734,INPUT!$H$2:$N2410,7,FALSE),"")</f>
        <v/>
      </c>
      <c r="G734" s="188"/>
      <c r="H734" s="189"/>
      <c r="I734" s="189"/>
      <c r="J734" s="189"/>
      <c r="K734" s="189"/>
    </row>
    <row r="735" spans="1:11" ht="39" customHeight="1">
      <c r="A735" s="228"/>
      <c r="B735" s="184" t="str">
        <f>IFERROR(VLOOKUP(C735,INPUT!$A$2:$E$99998,3,FALSE),"")</f>
        <v/>
      </c>
      <c r="C735" s="229"/>
      <c r="D735" s="186" t="str">
        <f>IFERROR(VLOOKUP(C735,INPUT!$A$2:$D$99998,4,FALSE),"")</f>
        <v/>
      </c>
      <c r="E735" s="185">
        <f>IFERROR(VLOOKUP(C735,INPUT!$A$2:$E$99998,5,FALSE),0)</f>
        <v>0</v>
      </c>
      <c r="F735" s="187" t="str">
        <f>IFERROR(VLOOKUP(C735,INPUT!$H$2:$N2410,7,FALSE),"")</f>
        <v/>
      </c>
      <c r="G735" s="188"/>
      <c r="H735" s="189"/>
      <c r="I735" s="189"/>
      <c r="J735" s="189"/>
      <c r="K735" s="189"/>
    </row>
    <row r="736" spans="1:11" ht="39" customHeight="1">
      <c r="A736" s="228"/>
      <c r="B736" s="184" t="str">
        <f>IFERROR(VLOOKUP(C736,INPUT!$A$2:$E$99998,3,FALSE),"")</f>
        <v/>
      </c>
      <c r="C736" s="229"/>
      <c r="D736" s="186" t="str">
        <f>IFERROR(VLOOKUP(C736,INPUT!$A$2:$D$99998,4,FALSE),"")</f>
        <v/>
      </c>
      <c r="E736" s="185">
        <f>IFERROR(VLOOKUP(C736,INPUT!$A$2:$E$99998,5,FALSE),0)</f>
        <v>0</v>
      </c>
      <c r="F736" s="187" t="str">
        <f>IFERROR(VLOOKUP(C736,INPUT!$H$2:$N2410,7,FALSE),"")</f>
        <v/>
      </c>
      <c r="G736" s="188"/>
      <c r="H736" s="189"/>
      <c r="I736" s="189"/>
      <c r="J736" s="189"/>
      <c r="K736" s="189"/>
    </row>
    <row r="737" spans="1:11" ht="39" customHeight="1">
      <c r="A737" s="228"/>
      <c r="B737" s="184" t="str">
        <f>IFERROR(VLOOKUP(C737,INPUT!$A$2:$E$99998,3,FALSE),"")</f>
        <v/>
      </c>
      <c r="C737" s="229"/>
      <c r="D737" s="186" t="str">
        <f>IFERROR(VLOOKUP(C737,INPUT!$A$2:$D$99998,4,FALSE),"")</f>
        <v/>
      </c>
      <c r="E737" s="185">
        <f>IFERROR(VLOOKUP(C737,INPUT!$A$2:$E$99998,5,FALSE),0)</f>
        <v>0</v>
      </c>
      <c r="F737" s="187" t="str">
        <f>IFERROR(VLOOKUP(C737,INPUT!$H$2:$N2410,7,FALSE),"")</f>
        <v/>
      </c>
      <c r="G737" s="188"/>
      <c r="H737" s="189"/>
      <c r="I737" s="189"/>
      <c r="J737" s="189"/>
      <c r="K737" s="189"/>
    </row>
    <row r="738" spans="1:11" ht="39" customHeight="1">
      <c r="A738" s="228"/>
      <c r="B738" s="184" t="str">
        <f>IFERROR(VLOOKUP(C738,INPUT!$A$2:$E$99998,3,FALSE),"")</f>
        <v/>
      </c>
      <c r="C738" s="229"/>
      <c r="D738" s="186" t="str">
        <f>IFERROR(VLOOKUP(C738,INPUT!$A$2:$D$99998,4,FALSE),"")</f>
        <v/>
      </c>
      <c r="E738" s="185">
        <f>IFERROR(VLOOKUP(C738,INPUT!$A$2:$E$99998,5,FALSE),0)</f>
        <v>0</v>
      </c>
      <c r="F738" s="187" t="str">
        <f>IFERROR(VLOOKUP(C738,INPUT!$H$2:$N2410,7,FALSE),"")</f>
        <v/>
      </c>
      <c r="G738" s="188"/>
      <c r="H738" s="189"/>
      <c r="I738" s="189"/>
      <c r="J738" s="189"/>
      <c r="K738" s="189"/>
    </row>
    <row r="739" spans="1:11" ht="39" customHeight="1">
      <c r="A739" s="228"/>
      <c r="B739" s="184" t="str">
        <f>IFERROR(VLOOKUP(C739,INPUT!$A$2:$E$99998,3,FALSE),"")</f>
        <v/>
      </c>
      <c r="C739" s="229"/>
      <c r="D739" s="186" t="str">
        <f>IFERROR(VLOOKUP(C739,INPUT!$A$2:$D$99998,4,FALSE),"")</f>
        <v/>
      </c>
      <c r="E739" s="185">
        <f>IFERROR(VLOOKUP(C739,INPUT!$A$2:$E$99998,5,FALSE),0)</f>
        <v>0</v>
      </c>
      <c r="F739" s="187" t="str">
        <f>IFERROR(VLOOKUP(C739,INPUT!$H$2:$N2410,7,FALSE),"")</f>
        <v/>
      </c>
      <c r="G739" s="188"/>
      <c r="H739" s="189"/>
      <c r="I739" s="189"/>
      <c r="J739" s="189"/>
      <c r="K739" s="189"/>
    </row>
    <row r="740" spans="1:11" ht="39" customHeight="1">
      <c r="A740" s="228"/>
      <c r="B740" s="184" t="str">
        <f>IFERROR(VLOOKUP(C740,INPUT!$A$2:$E$99998,3,FALSE),"")</f>
        <v/>
      </c>
      <c r="C740" s="229"/>
      <c r="D740" s="186" t="str">
        <f>IFERROR(VLOOKUP(C740,INPUT!$A$2:$D$99998,4,FALSE),"")</f>
        <v/>
      </c>
      <c r="E740" s="185">
        <f>IFERROR(VLOOKUP(C740,INPUT!$A$2:$E$99998,5,FALSE),0)</f>
        <v>0</v>
      </c>
      <c r="F740" s="187" t="str">
        <f>IFERROR(VLOOKUP(C740,INPUT!$H$2:$N2410,7,FALSE),"")</f>
        <v/>
      </c>
      <c r="G740" s="188"/>
      <c r="H740" s="189"/>
      <c r="I740" s="189"/>
      <c r="J740" s="189"/>
      <c r="K740" s="189"/>
    </row>
    <row r="741" spans="1:11" ht="39" customHeight="1">
      <c r="A741" s="228"/>
      <c r="B741" s="184" t="str">
        <f>IFERROR(VLOOKUP(C741,INPUT!$A$2:$E$99998,3,FALSE),"")</f>
        <v/>
      </c>
      <c r="C741" s="229"/>
      <c r="D741" s="186" t="str">
        <f>IFERROR(VLOOKUP(C741,INPUT!$A$2:$D$99998,4,FALSE),"")</f>
        <v/>
      </c>
      <c r="E741" s="185">
        <f>IFERROR(VLOOKUP(C741,INPUT!$A$2:$E$99998,5,FALSE),0)</f>
        <v>0</v>
      </c>
      <c r="F741" s="187" t="str">
        <f>IFERROR(VLOOKUP(C741,INPUT!$H$2:$N2410,7,FALSE),"")</f>
        <v/>
      </c>
      <c r="G741" s="188"/>
      <c r="H741" s="189"/>
      <c r="I741" s="189"/>
      <c r="J741" s="189"/>
      <c r="K741" s="189"/>
    </row>
    <row r="742" spans="1:11" ht="39" customHeight="1">
      <c r="A742" s="228"/>
      <c r="B742" s="184" t="str">
        <f>IFERROR(VLOOKUP(C742,INPUT!$A$2:$E$99998,3,FALSE),"")</f>
        <v/>
      </c>
      <c r="C742" s="229"/>
      <c r="D742" s="186" t="str">
        <f>IFERROR(VLOOKUP(C742,INPUT!$A$2:$D$99998,4,FALSE),"")</f>
        <v/>
      </c>
      <c r="E742" s="185">
        <f>IFERROR(VLOOKUP(C742,INPUT!$A$2:$E$99998,5,FALSE),0)</f>
        <v>0</v>
      </c>
      <c r="F742" s="187" t="str">
        <f>IFERROR(VLOOKUP(C742,INPUT!$H$2:$N2410,7,FALSE),"")</f>
        <v/>
      </c>
      <c r="G742" s="188"/>
      <c r="H742" s="189"/>
      <c r="I742" s="189"/>
      <c r="J742" s="189"/>
      <c r="K742" s="189"/>
    </row>
    <row r="743" spans="1:11" ht="39" customHeight="1">
      <c r="A743" s="228"/>
      <c r="B743" s="184" t="str">
        <f>IFERROR(VLOOKUP(C743,INPUT!$A$2:$E$99998,3,FALSE),"")</f>
        <v/>
      </c>
      <c r="C743" s="229"/>
      <c r="D743" s="186" t="str">
        <f>IFERROR(VLOOKUP(C743,INPUT!$A$2:$D$99998,4,FALSE),"")</f>
        <v/>
      </c>
      <c r="E743" s="185">
        <f>IFERROR(VLOOKUP(C743,INPUT!$A$2:$E$99998,5,FALSE),0)</f>
        <v>0</v>
      </c>
      <c r="F743" s="187" t="str">
        <f>IFERROR(VLOOKUP(C743,INPUT!$H$2:$N2410,7,FALSE),"")</f>
        <v/>
      </c>
      <c r="G743" s="188"/>
      <c r="H743" s="189"/>
      <c r="I743" s="189"/>
      <c r="J743" s="189"/>
      <c r="K743" s="189"/>
    </row>
    <row r="744" spans="1:11" ht="39" customHeight="1">
      <c r="A744" s="228"/>
      <c r="B744" s="184" t="str">
        <f>IFERROR(VLOOKUP(C744,INPUT!$A$2:$E$99998,3,FALSE),"")</f>
        <v/>
      </c>
      <c r="C744" s="229"/>
      <c r="D744" s="186" t="str">
        <f>IFERROR(VLOOKUP(C744,INPUT!$A$2:$D$99998,4,FALSE),"")</f>
        <v/>
      </c>
      <c r="E744" s="185">
        <f>IFERROR(VLOOKUP(C744,INPUT!$A$2:$E$99998,5,FALSE),0)</f>
        <v>0</v>
      </c>
      <c r="F744" s="187" t="str">
        <f>IFERROR(VLOOKUP(C744,INPUT!$H$2:$N2410,7,FALSE),"")</f>
        <v/>
      </c>
      <c r="G744" s="188"/>
      <c r="H744" s="189"/>
      <c r="I744" s="189"/>
      <c r="J744" s="189"/>
      <c r="K744" s="189"/>
    </row>
    <row r="745" spans="1:11" ht="39" customHeight="1">
      <c r="A745" s="228"/>
      <c r="B745" s="184" t="str">
        <f>IFERROR(VLOOKUP(C745,INPUT!$A$2:$E$99998,3,FALSE),"")</f>
        <v/>
      </c>
      <c r="C745" s="229"/>
      <c r="D745" s="186" t="str">
        <f>IFERROR(VLOOKUP(C745,INPUT!$A$2:$D$99998,4,FALSE),"")</f>
        <v/>
      </c>
      <c r="E745" s="185">
        <f>IFERROR(VLOOKUP(C745,INPUT!$A$2:$E$99998,5,FALSE),0)</f>
        <v>0</v>
      </c>
      <c r="F745" s="187" t="str">
        <f>IFERROR(VLOOKUP(C745,INPUT!$H$2:$N2410,7,FALSE),"")</f>
        <v/>
      </c>
      <c r="G745" s="188"/>
      <c r="H745" s="189"/>
      <c r="I745" s="189"/>
      <c r="J745" s="189"/>
      <c r="K745" s="189"/>
    </row>
    <row r="746" spans="1:11" ht="39" customHeight="1">
      <c r="A746" s="228"/>
      <c r="B746" s="184" t="str">
        <f>IFERROR(VLOOKUP(C746,INPUT!$A$2:$E$99998,3,FALSE),"")</f>
        <v/>
      </c>
      <c r="C746" s="229"/>
      <c r="D746" s="186" t="str">
        <f>IFERROR(VLOOKUP(C746,INPUT!$A$2:$D$99998,4,FALSE),"")</f>
        <v/>
      </c>
      <c r="E746" s="185">
        <f>IFERROR(VLOOKUP(C746,INPUT!$A$2:$E$99998,5,FALSE),0)</f>
        <v>0</v>
      </c>
      <c r="F746" s="187" t="str">
        <f>IFERROR(VLOOKUP(C746,INPUT!$H$2:$N2410,7,FALSE),"")</f>
        <v/>
      </c>
      <c r="G746" s="188"/>
      <c r="H746" s="189"/>
      <c r="I746" s="189"/>
      <c r="J746" s="189"/>
      <c r="K746" s="189"/>
    </row>
    <row r="747" spans="1:11" ht="39" customHeight="1">
      <c r="A747" s="228"/>
      <c r="B747" s="184" t="str">
        <f>IFERROR(VLOOKUP(C747,INPUT!$A$2:$E$99998,3,FALSE),"")</f>
        <v/>
      </c>
      <c r="C747" s="229"/>
      <c r="D747" s="186" t="str">
        <f>IFERROR(VLOOKUP(C747,INPUT!$A$2:$D$99998,4,FALSE),"")</f>
        <v/>
      </c>
      <c r="E747" s="185">
        <f>IFERROR(VLOOKUP(C747,INPUT!$A$2:$E$99998,5,FALSE),0)</f>
        <v>0</v>
      </c>
      <c r="F747" s="187" t="str">
        <f>IFERROR(VLOOKUP(C747,INPUT!$H$2:$N2410,7,FALSE),"")</f>
        <v/>
      </c>
      <c r="G747" s="188"/>
      <c r="H747" s="189"/>
      <c r="I747" s="189"/>
      <c r="J747" s="189"/>
      <c r="K747" s="189"/>
    </row>
    <row r="748" spans="1:11" ht="39" customHeight="1">
      <c r="A748" s="228"/>
      <c r="B748" s="184" t="str">
        <f>IFERROR(VLOOKUP(C748,INPUT!$A$2:$E$99998,3,FALSE),"")</f>
        <v/>
      </c>
      <c r="C748" s="229"/>
      <c r="D748" s="186" t="str">
        <f>IFERROR(VLOOKUP(C748,INPUT!$A$2:$D$99998,4,FALSE),"")</f>
        <v/>
      </c>
      <c r="E748" s="185">
        <f>IFERROR(VLOOKUP(C748,INPUT!$A$2:$E$99998,5,FALSE),0)</f>
        <v>0</v>
      </c>
      <c r="F748" s="187" t="str">
        <f>IFERROR(VLOOKUP(C748,INPUT!$H$2:$N2410,7,FALSE),"")</f>
        <v/>
      </c>
      <c r="G748" s="188"/>
      <c r="H748" s="189"/>
      <c r="I748" s="189"/>
      <c r="J748" s="189"/>
      <c r="K748" s="189"/>
    </row>
    <row r="749" spans="1:11" ht="39" customHeight="1">
      <c r="A749" s="228"/>
      <c r="B749" s="184" t="str">
        <f>IFERROR(VLOOKUP(C749,INPUT!$A$2:$E$99998,3,FALSE),"")</f>
        <v/>
      </c>
      <c r="C749" s="229"/>
      <c r="D749" s="186" t="str">
        <f>IFERROR(VLOOKUP(C749,INPUT!$A$2:$D$99998,4,FALSE),"")</f>
        <v/>
      </c>
      <c r="E749" s="185">
        <f>IFERROR(VLOOKUP(C749,INPUT!$A$2:$E$99998,5,FALSE),0)</f>
        <v>0</v>
      </c>
      <c r="F749" s="187" t="str">
        <f>IFERROR(VLOOKUP(C749,INPUT!$H$2:$N2410,7,FALSE),"")</f>
        <v/>
      </c>
      <c r="G749" s="188"/>
      <c r="H749" s="189"/>
      <c r="I749" s="189"/>
      <c r="J749" s="189"/>
      <c r="K749" s="189"/>
    </row>
    <row r="750" spans="1:11" ht="39" customHeight="1">
      <c r="A750" s="228"/>
      <c r="B750" s="184" t="str">
        <f>IFERROR(VLOOKUP(C750,INPUT!$A$2:$E$99998,3,FALSE),"")</f>
        <v/>
      </c>
      <c r="C750" s="229"/>
      <c r="D750" s="186" t="str">
        <f>IFERROR(VLOOKUP(C750,INPUT!$A$2:$D$99998,4,FALSE),"")</f>
        <v/>
      </c>
      <c r="E750" s="185">
        <f>IFERROR(VLOOKUP(C750,INPUT!$A$2:$E$99998,5,FALSE),0)</f>
        <v>0</v>
      </c>
      <c r="F750" s="187" t="str">
        <f>IFERROR(VLOOKUP(C750,INPUT!$H$2:$N2410,7,FALSE),"")</f>
        <v/>
      </c>
      <c r="G750" s="188"/>
      <c r="H750" s="189"/>
      <c r="I750" s="189"/>
      <c r="J750" s="189"/>
      <c r="K750" s="189"/>
    </row>
    <row r="751" spans="1:11" ht="39" customHeight="1">
      <c r="A751" s="228"/>
      <c r="B751" s="184" t="str">
        <f>IFERROR(VLOOKUP(C751,INPUT!$A$2:$E$99998,3,FALSE),"")</f>
        <v/>
      </c>
      <c r="C751" s="229"/>
      <c r="D751" s="186" t="str">
        <f>IFERROR(VLOOKUP(C751,INPUT!$A$2:$D$99998,4,FALSE),"")</f>
        <v/>
      </c>
      <c r="E751" s="185">
        <f>IFERROR(VLOOKUP(C751,INPUT!$A$2:$E$99998,5,FALSE),0)</f>
        <v>0</v>
      </c>
      <c r="F751" s="187" t="str">
        <f>IFERROR(VLOOKUP(C751,INPUT!$H$2:$N2410,7,FALSE),"")</f>
        <v/>
      </c>
      <c r="G751" s="188"/>
      <c r="H751" s="189"/>
      <c r="I751" s="189"/>
      <c r="J751" s="189"/>
      <c r="K751" s="189"/>
    </row>
    <row r="752" spans="1:11" ht="39" customHeight="1">
      <c r="A752" s="228"/>
      <c r="B752" s="184" t="str">
        <f>IFERROR(VLOOKUP(C752,INPUT!$A$2:$E$99998,3,FALSE),"")</f>
        <v/>
      </c>
      <c r="C752" s="229"/>
      <c r="D752" s="186" t="str">
        <f>IFERROR(VLOOKUP(C752,INPUT!$A$2:$D$99998,4,FALSE),"")</f>
        <v/>
      </c>
      <c r="E752" s="185">
        <f>IFERROR(VLOOKUP(C752,INPUT!$A$2:$E$99998,5,FALSE),0)</f>
        <v>0</v>
      </c>
      <c r="F752" s="187" t="str">
        <f>IFERROR(VLOOKUP(C752,INPUT!$H$2:$N2410,7,FALSE),"")</f>
        <v/>
      </c>
      <c r="G752" s="188"/>
      <c r="H752" s="189"/>
      <c r="I752" s="189"/>
      <c r="J752" s="189"/>
      <c r="K752" s="189"/>
    </row>
    <row r="753" spans="1:11" ht="39" customHeight="1">
      <c r="A753" s="228"/>
      <c r="B753" s="184" t="str">
        <f>IFERROR(VLOOKUP(C753,INPUT!$A$2:$E$99998,3,FALSE),"")</f>
        <v/>
      </c>
      <c r="C753" s="229"/>
      <c r="D753" s="186" t="str">
        <f>IFERROR(VLOOKUP(C753,INPUT!$A$2:$D$99998,4,FALSE),"")</f>
        <v/>
      </c>
      <c r="E753" s="185">
        <f>IFERROR(VLOOKUP(C753,INPUT!$A$2:$E$99998,5,FALSE),0)</f>
        <v>0</v>
      </c>
      <c r="F753" s="187" t="str">
        <f>IFERROR(VLOOKUP(C753,INPUT!$H$2:$N2410,7,FALSE),"")</f>
        <v/>
      </c>
      <c r="G753" s="188"/>
      <c r="H753" s="189"/>
      <c r="I753" s="189"/>
      <c r="J753" s="189"/>
      <c r="K753" s="189"/>
    </row>
    <row r="754" spans="1:11" ht="39" customHeight="1">
      <c r="A754" s="228"/>
      <c r="B754" s="184" t="str">
        <f>IFERROR(VLOOKUP(C754,INPUT!$A$2:$E$99998,3,FALSE),"")</f>
        <v/>
      </c>
      <c r="C754" s="229"/>
      <c r="D754" s="186" t="str">
        <f>IFERROR(VLOOKUP(C754,INPUT!$A$2:$D$99998,4,FALSE),"")</f>
        <v/>
      </c>
      <c r="E754" s="185">
        <f>IFERROR(VLOOKUP(C754,INPUT!$A$2:$E$99998,5,FALSE),0)</f>
        <v>0</v>
      </c>
      <c r="F754" s="187" t="str">
        <f>IFERROR(VLOOKUP(C754,INPUT!$H$2:$N2410,7,FALSE),"")</f>
        <v/>
      </c>
      <c r="G754" s="188"/>
      <c r="H754" s="189"/>
      <c r="I754" s="189"/>
      <c r="J754" s="189"/>
      <c r="K754" s="189"/>
    </row>
    <row r="755" spans="1:11" ht="39" customHeight="1">
      <c r="A755" s="228"/>
      <c r="B755" s="184" t="str">
        <f>IFERROR(VLOOKUP(C755,INPUT!$A$2:$E$99998,3,FALSE),"")</f>
        <v/>
      </c>
      <c r="C755" s="229"/>
      <c r="D755" s="186" t="str">
        <f>IFERROR(VLOOKUP(C755,INPUT!$A$2:$D$99998,4,FALSE),"")</f>
        <v/>
      </c>
      <c r="E755" s="185">
        <f>IFERROR(VLOOKUP(C755,INPUT!$A$2:$E$99998,5,FALSE),0)</f>
        <v>0</v>
      </c>
      <c r="F755" s="187" t="str">
        <f>IFERROR(VLOOKUP(C755,INPUT!$H$2:$N2410,7,FALSE),"")</f>
        <v/>
      </c>
      <c r="G755" s="188"/>
      <c r="H755" s="189"/>
      <c r="I755" s="189"/>
      <c r="J755" s="189"/>
      <c r="K755" s="189"/>
    </row>
    <row r="756" spans="1:11" ht="39" customHeight="1">
      <c r="A756" s="228"/>
      <c r="B756" s="184" t="str">
        <f>IFERROR(VLOOKUP(C756,INPUT!$A$2:$E$99998,3,FALSE),"")</f>
        <v/>
      </c>
      <c r="C756" s="229"/>
      <c r="D756" s="186" t="str">
        <f>IFERROR(VLOOKUP(C756,INPUT!$A$2:$D$99998,4,FALSE),"")</f>
        <v/>
      </c>
      <c r="E756" s="185">
        <f>IFERROR(VLOOKUP(C756,INPUT!$A$2:$E$99998,5,FALSE),0)</f>
        <v>0</v>
      </c>
      <c r="F756" s="187" t="str">
        <f>IFERROR(VLOOKUP(C756,INPUT!$H$2:$N2410,7,FALSE),"")</f>
        <v/>
      </c>
      <c r="G756" s="188"/>
      <c r="H756" s="189"/>
      <c r="I756" s="189"/>
      <c r="J756" s="189"/>
      <c r="K756" s="189"/>
    </row>
    <row r="757" spans="1:11" ht="39" customHeight="1">
      <c r="A757" s="228"/>
      <c r="B757" s="184" t="str">
        <f>IFERROR(VLOOKUP(C757,INPUT!$A$2:$E$99998,3,FALSE),"")</f>
        <v/>
      </c>
      <c r="C757" s="229"/>
      <c r="D757" s="186" t="str">
        <f>IFERROR(VLOOKUP(C757,INPUT!$A$2:$D$99998,4,FALSE),"")</f>
        <v/>
      </c>
      <c r="E757" s="185">
        <f>IFERROR(VLOOKUP(C757,INPUT!$A$2:$E$99998,5,FALSE),0)</f>
        <v>0</v>
      </c>
      <c r="F757" s="187" t="str">
        <f>IFERROR(VLOOKUP(C757,INPUT!$H$2:$N2410,7,FALSE),"")</f>
        <v/>
      </c>
      <c r="G757" s="188"/>
      <c r="H757" s="189"/>
      <c r="I757" s="189"/>
      <c r="J757" s="189"/>
      <c r="K757" s="189"/>
    </row>
    <row r="758" spans="1:11" ht="39" customHeight="1">
      <c r="A758" s="228"/>
      <c r="B758" s="184" t="str">
        <f>IFERROR(VLOOKUP(C758,INPUT!$A$2:$E$99998,3,FALSE),"")</f>
        <v/>
      </c>
      <c r="C758" s="229"/>
      <c r="D758" s="186" t="str">
        <f>IFERROR(VLOOKUP(C758,INPUT!$A$2:$D$99998,4,FALSE),"")</f>
        <v/>
      </c>
      <c r="E758" s="185">
        <f>IFERROR(VLOOKUP(C758,INPUT!$A$2:$E$99998,5,FALSE),0)</f>
        <v>0</v>
      </c>
      <c r="F758" s="187" t="str">
        <f>IFERROR(VLOOKUP(C758,INPUT!$H$2:$N2410,7,FALSE),"")</f>
        <v/>
      </c>
      <c r="G758" s="188"/>
      <c r="H758" s="189"/>
      <c r="I758" s="189"/>
      <c r="J758" s="189"/>
      <c r="K758" s="189"/>
    </row>
    <row r="759" spans="1:11" ht="39" customHeight="1">
      <c r="A759" s="228"/>
      <c r="B759" s="184" t="str">
        <f>IFERROR(VLOOKUP(C759,INPUT!$A$2:$E$99998,3,FALSE),"")</f>
        <v/>
      </c>
      <c r="C759" s="229"/>
      <c r="D759" s="186" t="str">
        <f>IFERROR(VLOOKUP(C759,INPUT!$A$2:$D$99998,4,FALSE),"")</f>
        <v/>
      </c>
      <c r="E759" s="185">
        <f>IFERROR(VLOOKUP(C759,INPUT!$A$2:$E$99998,5,FALSE),0)</f>
        <v>0</v>
      </c>
      <c r="F759" s="187" t="str">
        <f>IFERROR(VLOOKUP(C759,INPUT!$H$2:$N2410,7,FALSE),"")</f>
        <v/>
      </c>
      <c r="G759" s="188"/>
      <c r="H759" s="189"/>
      <c r="I759" s="189"/>
      <c r="J759" s="189"/>
      <c r="K759" s="189"/>
    </row>
    <row r="760" spans="1:11" ht="39" customHeight="1">
      <c r="A760" s="228"/>
      <c r="B760" s="184" t="str">
        <f>IFERROR(VLOOKUP(C760,INPUT!$A$2:$E$99998,3,FALSE),"")</f>
        <v/>
      </c>
      <c r="C760" s="229"/>
      <c r="D760" s="186" t="str">
        <f>IFERROR(VLOOKUP(C760,INPUT!$A$2:$D$99998,4,FALSE),"")</f>
        <v/>
      </c>
      <c r="E760" s="185">
        <f>IFERROR(VLOOKUP(C760,INPUT!$A$2:$E$99998,5,FALSE),0)</f>
        <v>0</v>
      </c>
      <c r="F760" s="187" t="str">
        <f>IFERROR(VLOOKUP(C760,INPUT!$H$2:$N2410,7,FALSE),"")</f>
        <v/>
      </c>
      <c r="G760" s="188"/>
      <c r="H760" s="189"/>
      <c r="I760" s="189"/>
      <c r="J760" s="189"/>
      <c r="K760" s="189"/>
    </row>
    <row r="761" spans="1:11" ht="39" customHeight="1">
      <c r="A761" s="228"/>
      <c r="B761" s="184" t="str">
        <f>IFERROR(VLOOKUP(C761,INPUT!$A$2:$E$99998,3,FALSE),"")</f>
        <v/>
      </c>
      <c r="C761" s="229"/>
      <c r="D761" s="186" t="str">
        <f>IFERROR(VLOOKUP(C761,INPUT!$A$2:$D$99998,4,FALSE),"")</f>
        <v/>
      </c>
      <c r="E761" s="185">
        <f>IFERROR(VLOOKUP(C761,INPUT!$A$2:$E$99998,5,FALSE),0)</f>
        <v>0</v>
      </c>
      <c r="F761" s="187" t="str">
        <f>IFERROR(VLOOKUP(C761,INPUT!$H$2:$N2410,7,FALSE),"")</f>
        <v/>
      </c>
      <c r="G761" s="188"/>
      <c r="H761" s="189"/>
      <c r="I761" s="189"/>
      <c r="J761" s="189"/>
      <c r="K761" s="189"/>
    </row>
    <row r="762" spans="1:11" ht="39" customHeight="1">
      <c r="A762" s="228"/>
      <c r="B762" s="184" t="str">
        <f>IFERROR(VLOOKUP(C762,INPUT!$A$2:$E$99998,3,FALSE),"")</f>
        <v/>
      </c>
      <c r="C762" s="229"/>
      <c r="D762" s="186" t="str">
        <f>IFERROR(VLOOKUP(C762,INPUT!$A$2:$D$99998,4,FALSE),"")</f>
        <v/>
      </c>
      <c r="E762" s="185">
        <f>IFERROR(VLOOKUP(C762,INPUT!$A$2:$E$99998,5,FALSE),0)</f>
        <v>0</v>
      </c>
      <c r="F762" s="187" t="str">
        <f>IFERROR(VLOOKUP(C762,INPUT!$H$2:$N2410,7,FALSE),"")</f>
        <v/>
      </c>
      <c r="G762" s="188"/>
      <c r="H762" s="189"/>
      <c r="I762" s="189"/>
      <c r="J762" s="189"/>
      <c r="K762" s="189"/>
    </row>
    <row r="763" spans="1:11" ht="39" customHeight="1">
      <c r="A763" s="228"/>
      <c r="B763" s="184" t="str">
        <f>IFERROR(VLOOKUP(C763,INPUT!$A$2:$E$99998,3,FALSE),"")</f>
        <v/>
      </c>
      <c r="C763" s="229"/>
      <c r="D763" s="186" t="str">
        <f>IFERROR(VLOOKUP(C763,INPUT!$A$2:$D$99998,4,FALSE),"")</f>
        <v/>
      </c>
      <c r="E763" s="185">
        <f>IFERROR(VLOOKUP(C763,INPUT!$A$2:$E$99998,5,FALSE),0)</f>
        <v>0</v>
      </c>
      <c r="F763" s="187" t="str">
        <f>IFERROR(VLOOKUP(C763,INPUT!$H$2:$N2410,7,FALSE),"")</f>
        <v/>
      </c>
      <c r="G763" s="188"/>
      <c r="H763" s="189"/>
      <c r="I763" s="189"/>
      <c r="J763" s="189"/>
      <c r="K763" s="189"/>
    </row>
    <row r="764" spans="1:11" ht="39" customHeight="1">
      <c r="A764" s="228"/>
      <c r="B764" s="184" t="str">
        <f>IFERROR(VLOOKUP(C764,INPUT!$A$2:$E$99998,3,FALSE),"")</f>
        <v/>
      </c>
      <c r="C764" s="229"/>
      <c r="D764" s="186" t="str">
        <f>IFERROR(VLOOKUP(C764,INPUT!$A$2:$D$99998,4,FALSE),"")</f>
        <v/>
      </c>
      <c r="E764" s="185">
        <f>IFERROR(VLOOKUP(C764,INPUT!$A$2:$E$99998,5,FALSE),0)</f>
        <v>0</v>
      </c>
      <c r="F764" s="187" t="str">
        <f>IFERROR(VLOOKUP(C764,INPUT!$H$2:$N2410,7,FALSE),"")</f>
        <v/>
      </c>
      <c r="G764" s="188"/>
      <c r="H764" s="189"/>
      <c r="I764" s="189"/>
      <c r="J764" s="189"/>
      <c r="K764" s="189"/>
    </row>
    <row r="765" spans="1:11" ht="39" customHeight="1">
      <c r="A765" s="228"/>
      <c r="B765" s="184" t="str">
        <f>IFERROR(VLOOKUP(C765,INPUT!$A$2:$E$99998,3,FALSE),"")</f>
        <v/>
      </c>
      <c r="C765" s="229"/>
      <c r="D765" s="186" t="str">
        <f>IFERROR(VLOOKUP(C765,INPUT!$A$2:$D$99998,4,FALSE),"")</f>
        <v/>
      </c>
      <c r="E765" s="185">
        <f>IFERROR(VLOOKUP(C765,INPUT!$A$2:$E$99998,5,FALSE),0)</f>
        <v>0</v>
      </c>
      <c r="F765" s="187" t="str">
        <f>IFERROR(VLOOKUP(C765,INPUT!$H$2:$N2410,7,FALSE),"")</f>
        <v/>
      </c>
      <c r="G765" s="188"/>
      <c r="H765" s="189"/>
      <c r="I765" s="189"/>
      <c r="J765" s="189"/>
      <c r="K765" s="189"/>
    </row>
    <row r="766" spans="1:11" ht="39" customHeight="1">
      <c r="A766" s="228"/>
      <c r="B766" s="184" t="str">
        <f>IFERROR(VLOOKUP(C766,INPUT!$A$2:$E$99998,3,FALSE),"")</f>
        <v/>
      </c>
      <c r="C766" s="229"/>
      <c r="D766" s="186" t="str">
        <f>IFERROR(VLOOKUP(C766,INPUT!$A$2:$D$99998,4,FALSE),"")</f>
        <v/>
      </c>
      <c r="E766" s="185">
        <f>IFERROR(VLOOKUP(C766,INPUT!$A$2:$E$99998,5,FALSE),0)</f>
        <v>0</v>
      </c>
      <c r="F766" s="187" t="str">
        <f>IFERROR(VLOOKUP(C766,INPUT!$H$2:$N2410,7,FALSE),"")</f>
        <v/>
      </c>
      <c r="G766" s="188"/>
      <c r="H766" s="189"/>
      <c r="I766" s="189"/>
      <c r="J766" s="189"/>
      <c r="K766" s="189"/>
    </row>
    <row r="767" spans="1:11" ht="39" customHeight="1">
      <c r="A767" s="228"/>
      <c r="B767" s="184" t="str">
        <f>IFERROR(VLOOKUP(C767,INPUT!$A$2:$E$99998,3,FALSE),"")</f>
        <v/>
      </c>
      <c r="C767" s="229"/>
      <c r="D767" s="186" t="str">
        <f>IFERROR(VLOOKUP(C767,INPUT!$A$2:$D$99998,4,FALSE),"")</f>
        <v/>
      </c>
      <c r="E767" s="185">
        <f>IFERROR(VLOOKUP(C767,INPUT!$A$2:$E$99998,5,FALSE),0)</f>
        <v>0</v>
      </c>
      <c r="F767" s="187" t="str">
        <f>IFERROR(VLOOKUP(C767,INPUT!$H$2:$N2410,7,FALSE),"")</f>
        <v/>
      </c>
      <c r="G767" s="188"/>
      <c r="H767" s="189"/>
      <c r="I767" s="189"/>
      <c r="J767" s="189"/>
      <c r="K767" s="189"/>
    </row>
    <row r="768" spans="1:11" ht="39" customHeight="1">
      <c r="A768" s="228"/>
      <c r="B768" s="184" t="str">
        <f>IFERROR(VLOOKUP(C768,INPUT!$A$2:$E$99998,3,FALSE),"")</f>
        <v/>
      </c>
      <c r="C768" s="229"/>
      <c r="D768" s="186" t="str">
        <f>IFERROR(VLOOKUP(C768,INPUT!$A$2:$D$99998,4,FALSE),"")</f>
        <v/>
      </c>
      <c r="E768" s="185">
        <f>IFERROR(VLOOKUP(C768,INPUT!$A$2:$E$99998,5,FALSE),0)</f>
        <v>0</v>
      </c>
      <c r="F768" s="187" t="str">
        <f>IFERROR(VLOOKUP(C768,INPUT!$H$2:$N2410,7,FALSE),"")</f>
        <v/>
      </c>
      <c r="G768" s="188"/>
      <c r="H768" s="189"/>
      <c r="I768" s="189"/>
      <c r="J768" s="189"/>
      <c r="K768" s="189"/>
    </row>
    <row r="769" spans="1:11" ht="39" customHeight="1">
      <c r="A769" s="228"/>
      <c r="B769" s="184" t="str">
        <f>IFERROR(VLOOKUP(C769,INPUT!$A$2:$E$99998,3,FALSE),"")</f>
        <v/>
      </c>
      <c r="C769" s="229"/>
      <c r="D769" s="186" t="str">
        <f>IFERROR(VLOOKUP(C769,INPUT!$A$2:$D$99998,4,FALSE),"")</f>
        <v/>
      </c>
      <c r="E769" s="185">
        <f>IFERROR(VLOOKUP(C769,INPUT!$A$2:$E$99998,5,FALSE),0)</f>
        <v>0</v>
      </c>
      <c r="F769" s="187" t="str">
        <f>IFERROR(VLOOKUP(C769,INPUT!$H$2:$N2410,7,FALSE),"")</f>
        <v/>
      </c>
      <c r="G769" s="188"/>
      <c r="H769" s="189"/>
      <c r="I769" s="189"/>
      <c r="J769" s="189"/>
      <c r="K769" s="189"/>
    </row>
    <row r="770" spans="1:11" ht="39" customHeight="1">
      <c r="A770" s="228"/>
      <c r="B770" s="184" t="str">
        <f>IFERROR(VLOOKUP(C770,INPUT!$A$2:$E$99998,3,FALSE),"")</f>
        <v/>
      </c>
      <c r="C770" s="229"/>
      <c r="D770" s="186" t="str">
        <f>IFERROR(VLOOKUP(C770,INPUT!$A$2:$D$99998,4,FALSE),"")</f>
        <v/>
      </c>
      <c r="E770" s="185">
        <f>IFERROR(VLOOKUP(C770,INPUT!$A$2:$E$99998,5,FALSE),0)</f>
        <v>0</v>
      </c>
      <c r="F770" s="187" t="str">
        <f>IFERROR(VLOOKUP(C770,INPUT!$H$2:$N2410,7,FALSE),"")</f>
        <v/>
      </c>
      <c r="G770" s="188"/>
      <c r="H770" s="189"/>
      <c r="I770" s="189"/>
      <c r="J770" s="189"/>
      <c r="K770" s="189"/>
    </row>
    <row r="771" spans="1:11" ht="39" customHeight="1">
      <c r="A771" s="228"/>
      <c r="B771" s="184" t="str">
        <f>IFERROR(VLOOKUP(C771,INPUT!$A$2:$E$99998,3,FALSE),"")</f>
        <v/>
      </c>
      <c r="C771" s="229"/>
      <c r="D771" s="186" t="str">
        <f>IFERROR(VLOOKUP(C771,INPUT!$A$2:$D$99998,4,FALSE),"")</f>
        <v/>
      </c>
      <c r="E771" s="185">
        <f>IFERROR(VLOOKUP(C771,INPUT!$A$2:$E$99998,5,FALSE),0)</f>
        <v>0</v>
      </c>
      <c r="F771" s="187" t="str">
        <f>IFERROR(VLOOKUP(C771,INPUT!$H$2:$N2410,7,FALSE),"")</f>
        <v/>
      </c>
      <c r="G771" s="188"/>
      <c r="H771" s="189"/>
      <c r="I771" s="189"/>
      <c r="J771" s="189"/>
      <c r="K771" s="189"/>
    </row>
    <row r="772" spans="1:11" ht="39" customHeight="1">
      <c r="A772" s="228"/>
      <c r="B772" s="184" t="str">
        <f>IFERROR(VLOOKUP(C772,INPUT!$A$2:$E$99998,3,FALSE),"")</f>
        <v/>
      </c>
      <c r="C772" s="229"/>
      <c r="D772" s="186" t="str">
        <f>IFERROR(VLOOKUP(C772,INPUT!$A$2:$D$99998,4,FALSE),"")</f>
        <v/>
      </c>
      <c r="E772" s="185">
        <f>IFERROR(VLOOKUP(C772,INPUT!$A$2:$E$99998,5,FALSE),0)</f>
        <v>0</v>
      </c>
      <c r="F772" s="187" t="str">
        <f>IFERROR(VLOOKUP(C772,INPUT!$H$2:$N2410,7,FALSE),"")</f>
        <v/>
      </c>
      <c r="G772" s="188"/>
      <c r="H772" s="189"/>
      <c r="I772" s="189"/>
      <c r="J772" s="189"/>
      <c r="K772" s="189"/>
    </row>
    <row r="773" spans="1:11" ht="39" customHeight="1">
      <c r="A773" s="228"/>
      <c r="B773" s="184" t="str">
        <f>IFERROR(VLOOKUP(C773,INPUT!$A$2:$E$99998,3,FALSE),"")</f>
        <v/>
      </c>
      <c r="C773" s="229"/>
      <c r="D773" s="186" t="str">
        <f>IFERROR(VLOOKUP(C773,INPUT!$A$2:$D$99998,4,FALSE),"")</f>
        <v/>
      </c>
      <c r="E773" s="185">
        <f>IFERROR(VLOOKUP(C773,INPUT!$A$2:$E$99998,5,FALSE),0)</f>
        <v>0</v>
      </c>
      <c r="F773" s="187" t="str">
        <f>IFERROR(VLOOKUP(C773,INPUT!$H$2:$N2410,7,FALSE),"")</f>
        <v/>
      </c>
      <c r="G773" s="188"/>
      <c r="H773" s="189"/>
      <c r="I773" s="189"/>
      <c r="J773" s="189"/>
      <c r="K773" s="189"/>
    </row>
    <row r="774" spans="1:11" ht="39" customHeight="1">
      <c r="A774" s="228"/>
      <c r="B774" s="184" t="str">
        <f>IFERROR(VLOOKUP(C774,INPUT!$A$2:$E$99998,3,FALSE),"")</f>
        <v/>
      </c>
      <c r="C774" s="229"/>
      <c r="D774" s="186" t="str">
        <f>IFERROR(VLOOKUP(C774,INPUT!$A$2:$D$99998,4,FALSE),"")</f>
        <v/>
      </c>
      <c r="E774" s="185">
        <f>IFERROR(VLOOKUP(C774,INPUT!$A$2:$E$99998,5,FALSE),0)</f>
        <v>0</v>
      </c>
      <c r="F774" s="187" t="str">
        <f>IFERROR(VLOOKUP(C774,INPUT!$H$2:$N2410,7,FALSE),"")</f>
        <v/>
      </c>
      <c r="G774" s="188"/>
      <c r="H774" s="189"/>
      <c r="I774" s="189"/>
      <c r="J774" s="189"/>
      <c r="K774" s="189"/>
    </row>
    <row r="775" spans="1:11" ht="39" customHeight="1">
      <c r="A775" s="228"/>
      <c r="B775" s="184" t="str">
        <f>IFERROR(VLOOKUP(C775,INPUT!$A$2:$E$99998,3,FALSE),"")</f>
        <v/>
      </c>
      <c r="C775" s="229"/>
      <c r="D775" s="186" t="str">
        <f>IFERROR(VLOOKUP(C775,INPUT!$A$2:$D$99998,4,FALSE),"")</f>
        <v/>
      </c>
      <c r="E775" s="185">
        <f>IFERROR(VLOOKUP(C775,INPUT!$A$2:$E$99998,5,FALSE),0)</f>
        <v>0</v>
      </c>
      <c r="F775" s="187" t="str">
        <f>IFERROR(VLOOKUP(C775,INPUT!$H$2:$N2410,7,FALSE),"")</f>
        <v/>
      </c>
      <c r="G775" s="188"/>
      <c r="H775" s="189"/>
      <c r="I775" s="189"/>
      <c r="J775" s="189"/>
      <c r="K775" s="189"/>
    </row>
    <row r="776" spans="1:11" ht="39" customHeight="1">
      <c r="A776" s="228"/>
      <c r="B776" s="184" t="str">
        <f>IFERROR(VLOOKUP(C776,INPUT!$A$2:$E$99998,3,FALSE),"")</f>
        <v/>
      </c>
      <c r="C776" s="229"/>
      <c r="D776" s="186" t="str">
        <f>IFERROR(VLOOKUP(C776,INPUT!$A$2:$D$99998,4,FALSE),"")</f>
        <v/>
      </c>
      <c r="E776" s="185">
        <f>IFERROR(VLOOKUP(C776,INPUT!$A$2:$E$99998,5,FALSE),0)</f>
        <v>0</v>
      </c>
      <c r="F776" s="187" t="str">
        <f>IFERROR(VLOOKUP(C776,INPUT!$H$2:$N2410,7,FALSE),"")</f>
        <v/>
      </c>
      <c r="G776" s="188"/>
      <c r="H776" s="189"/>
      <c r="I776" s="189"/>
      <c r="J776" s="189"/>
      <c r="K776" s="189"/>
    </row>
    <row r="777" spans="1:11" ht="39" customHeight="1">
      <c r="A777" s="228"/>
      <c r="B777" s="184" t="str">
        <f>IFERROR(VLOOKUP(C777,INPUT!$A$2:$E$99998,3,FALSE),"")</f>
        <v/>
      </c>
      <c r="C777" s="229"/>
      <c r="D777" s="186" t="str">
        <f>IFERROR(VLOOKUP(C777,INPUT!$A$2:$D$99998,4,FALSE),"")</f>
        <v/>
      </c>
      <c r="E777" s="185">
        <f>IFERROR(VLOOKUP(C777,INPUT!$A$2:$E$99998,5,FALSE),0)</f>
        <v>0</v>
      </c>
      <c r="F777" s="187" t="str">
        <f>IFERROR(VLOOKUP(C777,INPUT!$H$2:$N2410,7,FALSE),"")</f>
        <v/>
      </c>
      <c r="G777" s="188"/>
      <c r="H777" s="189"/>
      <c r="I777" s="189"/>
      <c r="J777" s="189"/>
      <c r="K777" s="189"/>
    </row>
    <row r="778" spans="1:11" ht="39" customHeight="1">
      <c r="A778" s="228"/>
      <c r="B778" s="184" t="str">
        <f>IFERROR(VLOOKUP(C778,INPUT!$A$2:$E$99998,3,FALSE),"")</f>
        <v/>
      </c>
      <c r="C778" s="229"/>
      <c r="D778" s="186" t="str">
        <f>IFERROR(VLOOKUP(C778,INPUT!$A$2:$D$99998,4,FALSE),"")</f>
        <v/>
      </c>
      <c r="E778" s="185">
        <f>IFERROR(VLOOKUP(C778,INPUT!$A$2:$E$99998,5,FALSE),0)</f>
        <v>0</v>
      </c>
      <c r="F778" s="187" t="str">
        <f>IFERROR(VLOOKUP(C778,INPUT!$H$2:$N2410,7,FALSE),"")</f>
        <v/>
      </c>
      <c r="G778" s="188"/>
      <c r="H778" s="189"/>
      <c r="I778" s="189"/>
      <c r="J778" s="189"/>
      <c r="K778" s="189"/>
    </row>
    <row r="779" spans="1:11" ht="39" customHeight="1">
      <c r="A779" s="228"/>
      <c r="B779" s="184" t="str">
        <f>IFERROR(VLOOKUP(C779,INPUT!$A$2:$E$99998,3,FALSE),"")</f>
        <v/>
      </c>
      <c r="C779" s="229"/>
      <c r="D779" s="186" t="str">
        <f>IFERROR(VLOOKUP(C779,INPUT!$A$2:$D$99998,4,FALSE),"")</f>
        <v/>
      </c>
      <c r="E779" s="185">
        <f>IFERROR(VLOOKUP(C779,INPUT!$A$2:$E$99998,5,FALSE),0)</f>
        <v>0</v>
      </c>
      <c r="F779" s="187" t="str">
        <f>IFERROR(VLOOKUP(C779,INPUT!$H$2:$N2410,7,FALSE),"")</f>
        <v/>
      </c>
      <c r="G779" s="188"/>
      <c r="H779" s="189"/>
      <c r="I779" s="189"/>
      <c r="J779" s="189"/>
      <c r="K779" s="189"/>
    </row>
    <row r="780" spans="1:11" ht="39" customHeight="1">
      <c r="A780" s="228"/>
      <c r="B780" s="184" t="str">
        <f>IFERROR(VLOOKUP(C780,INPUT!$A$2:$E$99998,3,FALSE),"")</f>
        <v/>
      </c>
      <c r="C780" s="229"/>
      <c r="D780" s="186" t="str">
        <f>IFERROR(VLOOKUP(C780,INPUT!$A$2:$D$99998,4,FALSE),"")</f>
        <v/>
      </c>
      <c r="E780" s="185">
        <f>IFERROR(VLOOKUP(C780,INPUT!$A$2:$E$99998,5,FALSE),0)</f>
        <v>0</v>
      </c>
      <c r="F780" s="187" t="str">
        <f>IFERROR(VLOOKUP(C780,INPUT!$H$2:$N2410,7,FALSE),"")</f>
        <v/>
      </c>
      <c r="G780" s="188"/>
      <c r="H780" s="189"/>
      <c r="I780" s="189"/>
      <c r="J780" s="189"/>
      <c r="K780" s="189"/>
    </row>
    <row r="781" spans="1:11" ht="39" customHeight="1">
      <c r="A781" s="228"/>
      <c r="B781" s="184" t="str">
        <f>IFERROR(VLOOKUP(C781,INPUT!$A$2:$E$99998,3,FALSE),"")</f>
        <v/>
      </c>
      <c r="C781" s="229"/>
      <c r="D781" s="186" t="str">
        <f>IFERROR(VLOOKUP(C781,INPUT!$A$2:$D$99998,4,FALSE),"")</f>
        <v/>
      </c>
      <c r="E781" s="185">
        <f>IFERROR(VLOOKUP(C781,INPUT!$A$2:$E$99998,5,FALSE),0)</f>
        <v>0</v>
      </c>
      <c r="F781" s="187" t="str">
        <f>IFERROR(VLOOKUP(C781,INPUT!$H$2:$N2410,7,FALSE),"")</f>
        <v/>
      </c>
      <c r="G781" s="188"/>
      <c r="H781" s="189"/>
      <c r="I781" s="189"/>
      <c r="J781" s="189"/>
      <c r="K781" s="189"/>
    </row>
    <row r="782" spans="1:11" ht="39" customHeight="1">
      <c r="A782" s="228"/>
      <c r="B782" s="184" t="str">
        <f>IFERROR(VLOOKUP(C782,INPUT!$A$2:$E$99998,3,FALSE),"")</f>
        <v/>
      </c>
      <c r="C782" s="229"/>
      <c r="D782" s="186" t="str">
        <f>IFERROR(VLOOKUP(C782,INPUT!$A$2:$D$99998,4,FALSE),"")</f>
        <v/>
      </c>
      <c r="E782" s="185">
        <f>IFERROR(VLOOKUP(C782,INPUT!$A$2:$E$99998,5,FALSE),0)</f>
        <v>0</v>
      </c>
      <c r="F782" s="187" t="str">
        <f>IFERROR(VLOOKUP(C782,INPUT!$H$2:$N2410,7,FALSE),"")</f>
        <v/>
      </c>
      <c r="G782" s="188"/>
      <c r="H782" s="189"/>
      <c r="I782" s="189"/>
      <c r="J782" s="189"/>
      <c r="K782" s="189"/>
    </row>
    <row r="783" spans="1:11" ht="39" customHeight="1">
      <c r="A783" s="228"/>
      <c r="B783" s="184" t="str">
        <f>IFERROR(VLOOKUP(C783,INPUT!$A$2:$E$99998,3,FALSE),"")</f>
        <v/>
      </c>
      <c r="C783" s="229"/>
      <c r="D783" s="186" t="str">
        <f>IFERROR(VLOOKUP(C783,INPUT!$A$2:$D$99998,4,FALSE),"")</f>
        <v/>
      </c>
      <c r="E783" s="185">
        <f>IFERROR(VLOOKUP(C783,INPUT!$A$2:$E$99998,5,FALSE),0)</f>
        <v>0</v>
      </c>
      <c r="F783" s="187" t="str">
        <f>IFERROR(VLOOKUP(C783,INPUT!$H$2:$N2410,7,FALSE),"")</f>
        <v/>
      </c>
      <c r="G783" s="188"/>
      <c r="H783" s="189"/>
      <c r="I783" s="189"/>
      <c r="J783" s="189"/>
      <c r="K783" s="189"/>
    </row>
    <row r="784" spans="1:11" ht="39" customHeight="1">
      <c r="A784" s="228"/>
      <c r="B784" s="184" t="str">
        <f>IFERROR(VLOOKUP(C784,INPUT!$A$2:$E$99998,3,FALSE),"")</f>
        <v/>
      </c>
      <c r="C784" s="229"/>
      <c r="D784" s="186" t="str">
        <f>IFERROR(VLOOKUP(C784,INPUT!$A$2:$D$99998,4,FALSE),"")</f>
        <v/>
      </c>
      <c r="E784" s="185">
        <f>IFERROR(VLOOKUP(C784,INPUT!$A$2:$E$99998,5,FALSE),0)</f>
        <v>0</v>
      </c>
      <c r="F784" s="187" t="str">
        <f>IFERROR(VLOOKUP(C784,INPUT!$H$2:$N2410,7,FALSE),"")</f>
        <v/>
      </c>
      <c r="G784" s="188"/>
      <c r="H784" s="189"/>
      <c r="I784" s="189"/>
      <c r="J784" s="189"/>
      <c r="K784" s="189"/>
    </row>
    <row r="785" spans="1:11" ht="39" customHeight="1">
      <c r="A785" s="228"/>
      <c r="B785" s="184" t="str">
        <f>IFERROR(VLOOKUP(C785,INPUT!$A$2:$E$99998,3,FALSE),"")</f>
        <v/>
      </c>
      <c r="C785" s="229"/>
      <c r="D785" s="186" t="str">
        <f>IFERROR(VLOOKUP(C785,INPUT!$A$2:$D$99998,4,FALSE),"")</f>
        <v/>
      </c>
      <c r="E785" s="185">
        <f>IFERROR(VLOOKUP(C785,INPUT!$A$2:$E$99998,5,FALSE),0)</f>
        <v>0</v>
      </c>
      <c r="F785" s="187" t="str">
        <f>IFERROR(VLOOKUP(C785,INPUT!$H$2:$N2410,7,FALSE),"")</f>
        <v/>
      </c>
      <c r="G785" s="188"/>
      <c r="H785" s="189"/>
      <c r="I785" s="189"/>
      <c r="J785" s="189"/>
      <c r="K785" s="189"/>
    </row>
    <row r="786" spans="1:11" ht="39" customHeight="1">
      <c r="A786" s="228"/>
      <c r="B786" s="184" t="str">
        <f>IFERROR(VLOOKUP(C786,INPUT!$A$2:$E$99998,3,FALSE),"")</f>
        <v/>
      </c>
      <c r="C786" s="229"/>
      <c r="D786" s="186" t="str">
        <f>IFERROR(VLOOKUP(C786,INPUT!$A$2:$D$99998,4,FALSE),"")</f>
        <v/>
      </c>
      <c r="E786" s="185">
        <f>IFERROR(VLOOKUP(C786,INPUT!$A$2:$E$99998,5,FALSE),0)</f>
        <v>0</v>
      </c>
      <c r="F786" s="187" t="str">
        <f>IFERROR(VLOOKUP(C786,INPUT!$H$2:$N2410,7,FALSE),"")</f>
        <v/>
      </c>
      <c r="G786" s="188"/>
      <c r="H786" s="189"/>
      <c r="I786" s="189"/>
      <c r="J786" s="189"/>
      <c r="K786" s="189"/>
    </row>
    <row r="787" spans="1:11" ht="39" customHeight="1">
      <c r="A787" s="228"/>
      <c r="B787" s="184" t="str">
        <f>IFERROR(VLOOKUP(C787,INPUT!$A$2:$E$99998,3,FALSE),"")</f>
        <v/>
      </c>
      <c r="C787" s="229"/>
      <c r="D787" s="186" t="str">
        <f>IFERROR(VLOOKUP(C787,INPUT!$A$2:$D$99998,4,FALSE),"")</f>
        <v/>
      </c>
      <c r="E787" s="185">
        <f>IFERROR(VLOOKUP(C787,INPUT!$A$2:$E$99998,5,FALSE),0)</f>
        <v>0</v>
      </c>
      <c r="F787" s="187" t="str">
        <f>IFERROR(VLOOKUP(C787,INPUT!$H$2:$N2410,7,FALSE),"")</f>
        <v/>
      </c>
      <c r="G787" s="188"/>
      <c r="H787" s="189"/>
      <c r="I787" s="189"/>
      <c r="J787" s="189"/>
      <c r="K787" s="189"/>
    </row>
    <row r="788" spans="1:11" ht="39" customHeight="1">
      <c r="A788" s="228"/>
      <c r="B788" s="184" t="str">
        <f>IFERROR(VLOOKUP(C788,INPUT!$A$2:$E$99998,3,FALSE),"")</f>
        <v/>
      </c>
      <c r="C788" s="229"/>
      <c r="D788" s="186" t="str">
        <f>IFERROR(VLOOKUP(C788,INPUT!$A$2:$D$99998,4,FALSE),"")</f>
        <v/>
      </c>
      <c r="E788" s="185">
        <f>IFERROR(VLOOKUP(C788,INPUT!$A$2:$E$99998,5,FALSE),0)</f>
        <v>0</v>
      </c>
      <c r="F788" s="187" t="str">
        <f>IFERROR(VLOOKUP(C788,INPUT!$H$2:$N2410,7,FALSE),"")</f>
        <v/>
      </c>
      <c r="G788" s="188"/>
      <c r="H788" s="189"/>
      <c r="I788" s="189"/>
      <c r="J788" s="189"/>
      <c r="K788" s="189"/>
    </row>
    <row r="789" spans="1:11" ht="39" customHeight="1">
      <c r="A789" s="228"/>
      <c r="B789" s="184" t="str">
        <f>IFERROR(VLOOKUP(C789,INPUT!$A$2:$E$99998,3,FALSE),"")</f>
        <v/>
      </c>
      <c r="C789" s="229"/>
      <c r="D789" s="186" t="str">
        <f>IFERROR(VLOOKUP(C789,INPUT!$A$2:$D$99998,4,FALSE),"")</f>
        <v/>
      </c>
      <c r="E789" s="185">
        <f>IFERROR(VLOOKUP(C789,INPUT!$A$2:$E$99998,5,FALSE),0)</f>
        <v>0</v>
      </c>
      <c r="F789" s="187" t="str">
        <f>IFERROR(VLOOKUP(C789,INPUT!$H$2:$N2410,7,FALSE),"")</f>
        <v/>
      </c>
      <c r="G789" s="188"/>
      <c r="H789" s="189"/>
      <c r="I789" s="189"/>
      <c r="J789" s="189"/>
      <c r="K789" s="189"/>
    </row>
    <row r="790" spans="1:11" ht="39" customHeight="1">
      <c r="A790" s="228"/>
      <c r="B790" s="184" t="str">
        <f>IFERROR(VLOOKUP(C790,INPUT!$A$2:$E$99998,3,FALSE),"")</f>
        <v/>
      </c>
      <c r="C790" s="229"/>
      <c r="D790" s="186" t="str">
        <f>IFERROR(VLOOKUP(C790,INPUT!$A$2:$D$99998,4,FALSE),"")</f>
        <v/>
      </c>
      <c r="E790" s="185">
        <f>IFERROR(VLOOKUP(C790,INPUT!$A$2:$E$99998,5,FALSE),0)</f>
        <v>0</v>
      </c>
      <c r="F790" s="187" t="str">
        <f>IFERROR(VLOOKUP(C790,INPUT!$H$2:$N2410,7,FALSE),"")</f>
        <v/>
      </c>
      <c r="G790" s="188"/>
      <c r="H790" s="189"/>
      <c r="I790" s="189"/>
      <c r="J790" s="189"/>
      <c r="K790" s="189"/>
    </row>
    <row r="791" spans="1:11" ht="39" customHeight="1">
      <c r="A791" s="228"/>
      <c r="B791" s="184" t="str">
        <f>IFERROR(VLOOKUP(C791,INPUT!$A$2:$E$99998,3,FALSE),"")</f>
        <v/>
      </c>
      <c r="C791" s="229"/>
      <c r="D791" s="186" t="str">
        <f>IFERROR(VLOOKUP(C791,INPUT!$A$2:$D$99998,4,FALSE),"")</f>
        <v/>
      </c>
      <c r="E791" s="185">
        <f>IFERROR(VLOOKUP(C791,INPUT!$A$2:$E$99998,5,FALSE),0)</f>
        <v>0</v>
      </c>
      <c r="F791" s="187" t="str">
        <f>IFERROR(VLOOKUP(C791,INPUT!$H$2:$N2410,7,FALSE),"")</f>
        <v/>
      </c>
      <c r="G791" s="188"/>
      <c r="H791" s="189"/>
      <c r="I791" s="189"/>
      <c r="J791" s="189"/>
      <c r="K791" s="189"/>
    </row>
    <row r="792" spans="1:11" ht="39" customHeight="1">
      <c r="A792" s="228"/>
      <c r="B792" s="184" t="str">
        <f>IFERROR(VLOOKUP(C792,INPUT!$A$2:$E$99998,3,FALSE),"")</f>
        <v/>
      </c>
      <c r="C792" s="229"/>
      <c r="D792" s="186" t="str">
        <f>IFERROR(VLOOKUP(C792,INPUT!$A$2:$D$99998,4,FALSE),"")</f>
        <v/>
      </c>
      <c r="E792" s="185">
        <f>IFERROR(VLOOKUP(C792,INPUT!$A$2:$E$99998,5,FALSE),0)</f>
        <v>0</v>
      </c>
      <c r="F792" s="187" t="str">
        <f>IFERROR(VLOOKUP(C792,INPUT!$H$2:$N2410,7,FALSE),"")</f>
        <v/>
      </c>
      <c r="G792" s="188"/>
      <c r="H792" s="189"/>
      <c r="I792" s="189"/>
      <c r="J792" s="189"/>
      <c r="K792" s="189"/>
    </row>
    <row r="793" spans="1:11" ht="39" customHeight="1">
      <c r="A793" s="228"/>
      <c r="B793" s="184" t="str">
        <f>IFERROR(VLOOKUP(C793,INPUT!$A$2:$E$99998,3,FALSE),"")</f>
        <v/>
      </c>
      <c r="C793" s="229"/>
      <c r="D793" s="186" t="str">
        <f>IFERROR(VLOOKUP(C793,INPUT!$A$2:$D$99998,4,FALSE),"")</f>
        <v/>
      </c>
      <c r="E793" s="185">
        <f>IFERROR(VLOOKUP(C793,INPUT!$A$2:$E$99998,5,FALSE),0)</f>
        <v>0</v>
      </c>
      <c r="F793" s="187" t="str">
        <f>IFERROR(VLOOKUP(C793,INPUT!$H$2:$N2410,7,FALSE),"")</f>
        <v/>
      </c>
      <c r="G793" s="188"/>
      <c r="H793" s="189"/>
      <c r="I793" s="189"/>
      <c r="J793" s="189"/>
      <c r="K793" s="189"/>
    </row>
    <row r="794" spans="1:11" ht="39" customHeight="1">
      <c r="A794" s="228"/>
      <c r="B794" s="184" t="str">
        <f>IFERROR(VLOOKUP(C794,INPUT!$A$2:$E$99998,3,FALSE),"")</f>
        <v/>
      </c>
      <c r="C794" s="229"/>
      <c r="D794" s="186" t="str">
        <f>IFERROR(VLOOKUP(C794,INPUT!$A$2:$D$99998,4,FALSE),"")</f>
        <v/>
      </c>
      <c r="E794" s="185">
        <f>IFERROR(VLOOKUP(C794,INPUT!$A$2:$E$99998,5,FALSE),0)</f>
        <v>0</v>
      </c>
      <c r="F794" s="187" t="str">
        <f>IFERROR(VLOOKUP(C794,INPUT!$H$2:$N2410,7,FALSE),"")</f>
        <v/>
      </c>
      <c r="G794" s="188"/>
      <c r="H794" s="189"/>
      <c r="I794" s="189"/>
      <c r="J794" s="189"/>
      <c r="K794" s="189"/>
    </row>
    <row r="795" spans="1:11" ht="39" customHeight="1">
      <c r="A795" s="228"/>
      <c r="B795" s="184" t="str">
        <f>IFERROR(VLOOKUP(C795,INPUT!$A$2:$E$99998,3,FALSE),"")</f>
        <v/>
      </c>
      <c r="C795" s="229"/>
      <c r="D795" s="186" t="str">
        <f>IFERROR(VLOOKUP(C795,INPUT!$A$2:$D$99998,4,FALSE),"")</f>
        <v/>
      </c>
      <c r="E795" s="185">
        <f>IFERROR(VLOOKUP(C795,INPUT!$A$2:$E$99998,5,FALSE),0)</f>
        <v>0</v>
      </c>
      <c r="F795" s="187" t="str">
        <f>IFERROR(VLOOKUP(C795,INPUT!$H$2:$N2410,7,FALSE),"")</f>
        <v/>
      </c>
      <c r="G795" s="188"/>
      <c r="H795" s="189"/>
      <c r="I795" s="189"/>
      <c r="J795" s="189"/>
      <c r="K795" s="189"/>
    </row>
    <row r="796" spans="1:11" ht="39" customHeight="1">
      <c r="A796" s="228"/>
      <c r="B796" s="184" t="str">
        <f>IFERROR(VLOOKUP(C796,INPUT!$A$2:$E$99998,3,FALSE),"")</f>
        <v/>
      </c>
      <c r="C796" s="229"/>
      <c r="D796" s="186" t="str">
        <f>IFERROR(VLOOKUP(C796,INPUT!$A$2:$D$99998,4,FALSE),"")</f>
        <v/>
      </c>
      <c r="E796" s="185">
        <f>IFERROR(VLOOKUP(C796,INPUT!$A$2:$E$99998,5,FALSE),0)</f>
        <v>0</v>
      </c>
      <c r="F796" s="187" t="str">
        <f>IFERROR(VLOOKUP(C796,INPUT!$H$2:$N2410,7,FALSE),"")</f>
        <v/>
      </c>
      <c r="G796" s="188"/>
      <c r="H796" s="189"/>
      <c r="I796" s="189"/>
      <c r="J796" s="189"/>
      <c r="K796" s="189"/>
    </row>
    <row r="797" spans="1:11" ht="39" customHeight="1">
      <c r="A797" s="228"/>
      <c r="B797" s="184" t="str">
        <f>IFERROR(VLOOKUP(C797,INPUT!$A$2:$E$99998,3,FALSE),"")</f>
        <v/>
      </c>
      <c r="C797" s="229"/>
      <c r="D797" s="186" t="str">
        <f>IFERROR(VLOOKUP(C797,INPUT!$A$2:$D$99998,4,FALSE),"")</f>
        <v/>
      </c>
      <c r="E797" s="185">
        <f>IFERROR(VLOOKUP(C797,INPUT!$A$2:$E$99998,5,FALSE),0)</f>
        <v>0</v>
      </c>
      <c r="F797" s="187" t="str">
        <f>IFERROR(VLOOKUP(C797,INPUT!$H$2:$N2410,7,FALSE),"")</f>
        <v/>
      </c>
      <c r="G797" s="188"/>
      <c r="H797" s="189"/>
      <c r="I797" s="189"/>
      <c r="J797" s="189"/>
      <c r="K797" s="189"/>
    </row>
    <row r="798" spans="1:11" ht="39" customHeight="1">
      <c r="A798" s="228"/>
      <c r="B798" s="184" t="str">
        <f>IFERROR(VLOOKUP(C798,INPUT!$A$2:$E$99998,3,FALSE),"")</f>
        <v/>
      </c>
      <c r="C798" s="229"/>
      <c r="D798" s="186" t="str">
        <f>IFERROR(VLOOKUP(C798,INPUT!$A$2:$D$99998,4,FALSE),"")</f>
        <v/>
      </c>
      <c r="E798" s="185">
        <f>IFERROR(VLOOKUP(C798,INPUT!$A$2:$E$99998,5,FALSE),0)</f>
        <v>0</v>
      </c>
      <c r="F798" s="187" t="str">
        <f>IFERROR(VLOOKUP(C798,INPUT!$H$2:$N2410,7,FALSE),"")</f>
        <v/>
      </c>
      <c r="G798" s="188"/>
      <c r="H798" s="189"/>
      <c r="I798" s="189"/>
      <c r="J798" s="189"/>
      <c r="K798" s="189"/>
    </row>
    <row r="799" spans="1:11" ht="39" customHeight="1">
      <c r="A799" s="228"/>
      <c r="B799" s="184" t="str">
        <f>IFERROR(VLOOKUP(C799,INPUT!$A$2:$E$99998,3,FALSE),"")</f>
        <v/>
      </c>
      <c r="C799" s="229"/>
      <c r="D799" s="186" t="str">
        <f>IFERROR(VLOOKUP(C799,INPUT!$A$2:$D$99998,4,FALSE),"")</f>
        <v/>
      </c>
      <c r="E799" s="185">
        <f>IFERROR(VLOOKUP(C799,INPUT!$A$2:$E$99998,5,FALSE),0)</f>
        <v>0</v>
      </c>
      <c r="F799" s="187" t="str">
        <f>IFERROR(VLOOKUP(C799,INPUT!$H$2:$N2410,7,FALSE),"")</f>
        <v/>
      </c>
      <c r="G799" s="188"/>
      <c r="H799" s="189"/>
      <c r="I799" s="189"/>
      <c r="J799" s="189"/>
      <c r="K799" s="189"/>
    </row>
    <row r="800" spans="1:11" ht="39" customHeight="1">
      <c r="A800" s="228"/>
      <c r="B800" s="184" t="str">
        <f>IFERROR(VLOOKUP(C800,INPUT!$A$2:$E$99998,3,FALSE),"")</f>
        <v/>
      </c>
      <c r="C800" s="229"/>
      <c r="D800" s="186" t="str">
        <f>IFERROR(VLOOKUP(C800,INPUT!$A$2:$D$99998,4,FALSE),"")</f>
        <v/>
      </c>
      <c r="E800" s="185">
        <f>IFERROR(VLOOKUP(C800,INPUT!$A$2:$E$99998,5,FALSE),0)</f>
        <v>0</v>
      </c>
      <c r="F800" s="187" t="str">
        <f>IFERROR(VLOOKUP(C800,INPUT!$H$2:$N2410,7,FALSE),"")</f>
        <v/>
      </c>
      <c r="G800" s="188"/>
      <c r="H800" s="189"/>
      <c r="I800" s="189"/>
      <c r="J800" s="189"/>
      <c r="K800" s="189"/>
    </row>
    <row r="801" spans="1:11" ht="39" customHeight="1">
      <c r="A801" s="228"/>
      <c r="B801" s="184" t="str">
        <f>IFERROR(VLOOKUP(C801,INPUT!$A$2:$E$99998,3,FALSE),"")</f>
        <v/>
      </c>
      <c r="C801" s="229"/>
      <c r="D801" s="186" t="str">
        <f>IFERROR(VLOOKUP(C801,INPUT!$A$2:$D$99998,4,FALSE),"")</f>
        <v/>
      </c>
      <c r="E801" s="185">
        <f>IFERROR(VLOOKUP(C801,INPUT!$A$2:$E$99998,5,FALSE),0)</f>
        <v>0</v>
      </c>
      <c r="F801" s="187" t="str">
        <f>IFERROR(VLOOKUP(C801,INPUT!$H$2:$N2410,7,FALSE),"")</f>
        <v/>
      </c>
      <c r="G801" s="188"/>
      <c r="H801" s="189"/>
      <c r="I801" s="189"/>
      <c r="J801" s="189"/>
      <c r="K801" s="189"/>
    </row>
    <row r="802" spans="1:11" ht="39" customHeight="1">
      <c r="A802" s="228"/>
      <c r="B802" s="184" t="str">
        <f>IFERROR(VLOOKUP(C802,INPUT!$A$2:$E$99998,3,FALSE),"")</f>
        <v/>
      </c>
      <c r="C802" s="229"/>
      <c r="D802" s="186" t="str">
        <f>IFERROR(VLOOKUP(C802,INPUT!$A$2:$D$99998,4,FALSE),"")</f>
        <v/>
      </c>
      <c r="E802" s="185">
        <f>IFERROR(VLOOKUP(C802,INPUT!$A$2:$E$99998,5,FALSE),0)</f>
        <v>0</v>
      </c>
      <c r="F802" s="187" t="str">
        <f>IFERROR(VLOOKUP(C802,INPUT!$H$2:$N2410,7,FALSE),"")</f>
        <v/>
      </c>
      <c r="G802" s="188"/>
      <c r="H802" s="189"/>
      <c r="I802" s="189"/>
      <c r="J802" s="189"/>
      <c r="K802" s="189"/>
    </row>
    <row r="803" spans="1:11" ht="39" customHeight="1">
      <c r="A803" s="228"/>
      <c r="B803" s="184" t="str">
        <f>IFERROR(VLOOKUP(C803,INPUT!$A$2:$E$99998,3,FALSE),"")</f>
        <v/>
      </c>
      <c r="C803" s="229"/>
      <c r="D803" s="186" t="str">
        <f>IFERROR(VLOOKUP(C803,INPUT!$A$2:$D$99998,4,FALSE),"")</f>
        <v/>
      </c>
      <c r="E803" s="185">
        <f>IFERROR(VLOOKUP(C803,INPUT!$A$2:$E$99998,5,FALSE),0)</f>
        <v>0</v>
      </c>
      <c r="F803" s="187" t="str">
        <f>IFERROR(VLOOKUP(C803,INPUT!$H$2:$N2410,7,FALSE),"")</f>
        <v/>
      </c>
      <c r="G803" s="188"/>
      <c r="H803" s="189"/>
      <c r="I803" s="189"/>
      <c r="J803" s="189"/>
      <c r="K803" s="189"/>
    </row>
    <row r="804" spans="1:11" ht="39" customHeight="1">
      <c r="A804" s="228"/>
      <c r="B804" s="184" t="str">
        <f>IFERROR(VLOOKUP(C804,INPUT!$A$2:$E$99998,3,FALSE),"")</f>
        <v/>
      </c>
      <c r="C804" s="229"/>
      <c r="D804" s="186" t="str">
        <f>IFERROR(VLOOKUP(C804,INPUT!$A$2:$D$99998,4,FALSE),"")</f>
        <v/>
      </c>
      <c r="E804" s="185">
        <f>IFERROR(VLOOKUP(C804,INPUT!$A$2:$E$99998,5,FALSE),0)</f>
        <v>0</v>
      </c>
      <c r="F804" s="187" t="str">
        <f>IFERROR(VLOOKUP(C804,INPUT!$H$2:$N2410,7,FALSE),"")</f>
        <v/>
      </c>
      <c r="G804" s="188"/>
      <c r="H804" s="189"/>
      <c r="I804" s="189"/>
      <c r="J804" s="189"/>
      <c r="K804" s="189"/>
    </row>
    <row r="805" spans="1:11" ht="39" customHeight="1">
      <c r="A805" s="228"/>
      <c r="B805" s="184" t="str">
        <f>IFERROR(VLOOKUP(C805,INPUT!$A$2:$E$99998,3,FALSE),"")</f>
        <v/>
      </c>
      <c r="C805" s="229"/>
      <c r="D805" s="186" t="str">
        <f>IFERROR(VLOOKUP(C805,INPUT!$A$2:$D$99998,4,FALSE),"")</f>
        <v/>
      </c>
      <c r="E805" s="185">
        <f>IFERROR(VLOOKUP(C805,INPUT!$A$2:$E$99998,5,FALSE),0)</f>
        <v>0</v>
      </c>
      <c r="F805" s="187" t="str">
        <f>IFERROR(VLOOKUP(C805,INPUT!$H$2:$N2410,7,FALSE),"")</f>
        <v/>
      </c>
      <c r="G805" s="188"/>
      <c r="H805" s="189"/>
      <c r="I805" s="189"/>
      <c r="J805" s="189"/>
      <c r="K805" s="189"/>
    </row>
    <row r="806" spans="1:11" ht="39" customHeight="1">
      <c r="A806" s="228"/>
      <c r="B806" s="184" t="str">
        <f>IFERROR(VLOOKUP(C806,INPUT!$A$2:$E$99998,3,FALSE),"")</f>
        <v/>
      </c>
      <c r="C806" s="229"/>
      <c r="D806" s="186" t="str">
        <f>IFERROR(VLOOKUP(C806,INPUT!$A$2:$D$99998,4,FALSE),"")</f>
        <v/>
      </c>
      <c r="E806" s="185">
        <f>IFERROR(VLOOKUP(C806,INPUT!$A$2:$E$99998,5,FALSE),0)</f>
        <v>0</v>
      </c>
      <c r="F806" s="187" t="str">
        <f>IFERROR(VLOOKUP(C806,INPUT!$H$2:$N2410,7,FALSE),"")</f>
        <v/>
      </c>
      <c r="G806" s="188"/>
      <c r="H806" s="189"/>
      <c r="I806" s="189"/>
      <c r="J806" s="189"/>
      <c r="K806" s="189"/>
    </row>
    <row r="807" spans="1:11" ht="39" customHeight="1">
      <c r="A807" s="228"/>
      <c r="B807" s="184" t="str">
        <f>IFERROR(VLOOKUP(C807,INPUT!$A$2:$E$99998,3,FALSE),"")</f>
        <v/>
      </c>
      <c r="C807" s="229"/>
      <c r="D807" s="186" t="str">
        <f>IFERROR(VLOOKUP(C807,INPUT!$A$2:$D$99998,4,FALSE),"")</f>
        <v/>
      </c>
      <c r="E807" s="185">
        <f>IFERROR(VLOOKUP(C807,INPUT!$A$2:$E$99998,5,FALSE),0)</f>
        <v>0</v>
      </c>
      <c r="F807" s="187" t="str">
        <f>IFERROR(VLOOKUP(C807,INPUT!$H$2:$N2410,7,FALSE),"")</f>
        <v/>
      </c>
      <c r="G807" s="188"/>
      <c r="H807" s="189"/>
      <c r="I807" s="189"/>
      <c r="J807" s="189"/>
      <c r="K807" s="189"/>
    </row>
    <row r="808" spans="1:11" ht="39" customHeight="1">
      <c r="A808" s="228"/>
      <c r="B808" s="184" t="str">
        <f>IFERROR(VLOOKUP(C808,INPUT!$A$2:$E$99998,3,FALSE),"")</f>
        <v/>
      </c>
      <c r="C808" s="229"/>
      <c r="D808" s="186" t="str">
        <f>IFERROR(VLOOKUP(C808,INPUT!$A$2:$D$99998,4,FALSE),"")</f>
        <v/>
      </c>
      <c r="E808" s="185">
        <f>IFERROR(VLOOKUP(C808,INPUT!$A$2:$E$99998,5,FALSE),0)</f>
        <v>0</v>
      </c>
      <c r="F808" s="187" t="str">
        <f>IFERROR(VLOOKUP(C808,INPUT!$H$2:$N2410,7,FALSE),"")</f>
        <v/>
      </c>
      <c r="G808" s="188"/>
      <c r="H808" s="189"/>
      <c r="I808" s="189"/>
      <c r="J808" s="189"/>
      <c r="K808" s="189"/>
    </row>
    <row r="809" spans="1:11" ht="39" customHeight="1">
      <c r="A809" s="228"/>
      <c r="B809" s="184" t="str">
        <f>IFERROR(VLOOKUP(C809,INPUT!$A$2:$E$99998,3,FALSE),"")</f>
        <v/>
      </c>
      <c r="C809" s="229"/>
      <c r="D809" s="186" t="str">
        <f>IFERROR(VLOOKUP(C809,INPUT!$A$2:$D$99998,4,FALSE),"")</f>
        <v/>
      </c>
      <c r="E809" s="185">
        <f>IFERROR(VLOOKUP(C809,INPUT!$A$2:$E$99998,5,FALSE),0)</f>
        <v>0</v>
      </c>
      <c r="F809" s="187" t="str">
        <f>IFERROR(VLOOKUP(C809,INPUT!$H$2:$N2410,7,FALSE),"")</f>
        <v/>
      </c>
      <c r="G809" s="188"/>
      <c r="H809" s="189"/>
      <c r="I809" s="189"/>
      <c r="J809" s="189"/>
      <c r="K809" s="189"/>
    </row>
    <row r="810" spans="1:11" ht="39" customHeight="1">
      <c r="A810" s="228"/>
      <c r="B810" s="184" t="str">
        <f>IFERROR(VLOOKUP(C810,INPUT!$A$2:$E$99998,3,FALSE),"")</f>
        <v/>
      </c>
      <c r="C810" s="229"/>
      <c r="D810" s="186" t="str">
        <f>IFERROR(VLOOKUP(C810,INPUT!$A$2:$D$99998,4,FALSE),"")</f>
        <v/>
      </c>
      <c r="E810" s="185">
        <f>IFERROR(VLOOKUP(C810,INPUT!$A$2:$E$99998,5,FALSE),0)</f>
        <v>0</v>
      </c>
      <c r="F810" s="187" t="str">
        <f>IFERROR(VLOOKUP(C810,INPUT!$H$2:$N2410,7,FALSE),"")</f>
        <v/>
      </c>
      <c r="G810" s="188"/>
      <c r="H810" s="189"/>
      <c r="I810" s="189"/>
      <c r="J810" s="189"/>
      <c r="K810" s="189"/>
    </row>
    <row r="811" spans="1:11" ht="39" customHeight="1">
      <c r="A811" s="228"/>
      <c r="B811" s="184" t="str">
        <f>IFERROR(VLOOKUP(C811,INPUT!$A$2:$E$99998,3,FALSE),"")</f>
        <v/>
      </c>
      <c r="C811" s="229"/>
      <c r="D811" s="186" t="str">
        <f>IFERROR(VLOOKUP(C811,INPUT!$A$2:$D$99998,4,FALSE),"")</f>
        <v/>
      </c>
      <c r="E811" s="185">
        <f>IFERROR(VLOOKUP(C811,INPUT!$A$2:$E$99998,5,FALSE),0)</f>
        <v>0</v>
      </c>
      <c r="F811" s="187" t="str">
        <f>IFERROR(VLOOKUP(C811,INPUT!$H$2:$N2410,7,FALSE),"")</f>
        <v/>
      </c>
      <c r="G811" s="188"/>
      <c r="H811" s="189"/>
      <c r="I811" s="189"/>
      <c r="J811" s="189"/>
      <c r="K811" s="189"/>
    </row>
    <row r="812" spans="1:11" ht="39" customHeight="1">
      <c r="A812" s="228"/>
      <c r="B812" s="184" t="str">
        <f>IFERROR(VLOOKUP(C812,INPUT!$A$2:$E$99998,3,FALSE),"")</f>
        <v/>
      </c>
      <c r="C812" s="229"/>
      <c r="D812" s="186" t="str">
        <f>IFERROR(VLOOKUP(C812,INPUT!$A$2:$D$99998,4,FALSE),"")</f>
        <v/>
      </c>
      <c r="E812" s="185">
        <f>IFERROR(VLOOKUP(C812,INPUT!$A$2:$E$99998,5,FALSE),0)</f>
        <v>0</v>
      </c>
      <c r="F812" s="187" t="str">
        <f>IFERROR(VLOOKUP(C812,INPUT!$H$2:$N2410,7,FALSE),"")</f>
        <v/>
      </c>
      <c r="G812" s="188"/>
      <c r="H812" s="189"/>
      <c r="I812" s="189"/>
      <c r="J812" s="189"/>
      <c r="K812" s="189"/>
    </row>
    <row r="813" spans="1:11" ht="39" customHeight="1">
      <c r="A813" s="228"/>
      <c r="B813" s="184" t="str">
        <f>IFERROR(VLOOKUP(C813,INPUT!$A$2:$E$99998,3,FALSE),"")</f>
        <v/>
      </c>
      <c r="C813" s="229"/>
      <c r="D813" s="186" t="str">
        <f>IFERROR(VLOOKUP(C813,INPUT!$A$2:$D$99998,4,FALSE),"")</f>
        <v/>
      </c>
      <c r="E813" s="185">
        <f>IFERROR(VLOOKUP(C813,INPUT!$A$2:$E$99998,5,FALSE),0)</f>
        <v>0</v>
      </c>
      <c r="F813" s="187" t="str">
        <f>IFERROR(VLOOKUP(C813,INPUT!$H$2:$N2410,7,FALSE),"")</f>
        <v/>
      </c>
      <c r="G813" s="188"/>
      <c r="H813" s="189"/>
      <c r="I813" s="189"/>
      <c r="J813" s="189"/>
      <c r="K813" s="189"/>
    </row>
    <row r="814" spans="1:11" ht="39" customHeight="1">
      <c r="A814" s="228"/>
      <c r="B814" s="184" t="str">
        <f>IFERROR(VLOOKUP(C814,INPUT!$A$2:$E$99998,3,FALSE),"")</f>
        <v/>
      </c>
      <c r="C814" s="229"/>
      <c r="D814" s="186" t="str">
        <f>IFERROR(VLOOKUP(C814,INPUT!$A$2:$D$99998,4,FALSE),"")</f>
        <v/>
      </c>
      <c r="E814" s="185">
        <f>IFERROR(VLOOKUP(C814,INPUT!$A$2:$E$99998,5,FALSE),0)</f>
        <v>0</v>
      </c>
      <c r="F814" s="187" t="str">
        <f>IFERROR(VLOOKUP(C814,INPUT!$H$2:$N2410,7,FALSE),"")</f>
        <v/>
      </c>
      <c r="G814" s="188"/>
      <c r="H814" s="189"/>
      <c r="I814" s="189"/>
      <c r="J814" s="189"/>
      <c r="K814" s="189"/>
    </row>
    <row r="815" spans="1:11" ht="39" customHeight="1">
      <c r="A815" s="228"/>
      <c r="B815" s="184" t="str">
        <f>IFERROR(VLOOKUP(C815,INPUT!$A$2:$E$99998,3,FALSE),"")</f>
        <v/>
      </c>
      <c r="C815" s="229"/>
      <c r="D815" s="186" t="str">
        <f>IFERROR(VLOOKUP(C815,INPUT!$A$2:$D$99998,4,FALSE),"")</f>
        <v/>
      </c>
      <c r="E815" s="185">
        <f>IFERROR(VLOOKUP(C815,INPUT!$A$2:$E$99998,5,FALSE),0)</f>
        <v>0</v>
      </c>
      <c r="F815" s="187" t="str">
        <f>IFERROR(VLOOKUP(C815,INPUT!$H$2:$N2410,7,FALSE),"")</f>
        <v/>
      </c>
      <c r="G815" s="188"/>
      <c r="H815" s="189"/>
      <c r="I815" s="189"/>
      <c r="J815" s="189"/>
      <c r="K815" s="189"/>
    </row>
    <row r="816" spans="1:11" ht="39" customHeight="1">
      <c r="A816" s="228"/>
      <c r="B816" s="184" t="str">
        <f>IFERROR(VLOOKUP(C816,INPUT!$A$2:$E$99998,3,FALSE),"")</f>
        <v/>
      </c>
      <c r="C816" s="229"/>
      <c r="D816" s="186" t="str">
        <f>IFERROR(VLOOKUP(C816,INPUT!$A$2:$D$99998,4,FALSE),"")</f>
        <v/>
      </c>
      <c r="E816" s="185">
        <f>IFERROR(VLOOKUP(C816,INPUT!$A$2:$E$99998,5,FALSE),0)</f>
        <v>0</v>
      </c>
      <c r="F816" s="187" t="str">
        <f>IFERROR(VLOOKUP(C816,INPUT!$H$2:$N2410,7,FALSE),"")</f>
        <v/>
      </c>
      <c r="G816" s="188"/>
      <c r="H816" s="189"/>
      <c r="I816" s="189"/>
      <c r="J816" s="189"/>
      <c r="K816" s="189"/>
    </row>
    <row r="817" spans="1:11" ht="39" customHeight="1">
      <c r="A817" s="228"/>
      <c r="B817" s="184" t="str">
        <f>IFERROR(VLOOKUP(C817,INPUT!$A$2:$E$99998,3,FALSE),"")</f>
        <v/>
      </c>
      <c r="C817" s="229"/>
      <c r="D817" s="186" t="str">
        <f>IFERROR(VLOOKUP(C817,INPUT!$A$2:$D$99998,4,FALSE),"")</f>
        <v/>
      </c>
      <c r="E817" s="185">
        <f>IFERROR(VLOOKUP(C817,INPUT!$A$2:$E$99998,5,FALSE),0)</f>
        <v>0</v>
      </c>
      <c r="F817" s="187" t="str">
        <f>IFERROR(VLOOKUP(C817,INPUT!$H$2:$N2410,7,FALSE),"")</f>
        <v/>
      </c>
      <c r="G817" s="188"/>
      <c r="H817" s="189"/>
      <c r="I817" s="189"/>
      <c r="J817" s="189"/>
      <c r="K817" s="189"/>
    </row>
    <row r="818" spans="1:11" ht="39" customHeight="1">
      <c r="A818" s="228"/>
      <c r="B818" s="184" t="str">
        <f>IFERROR(VLOOKUP(C818,INPUT!$A$2:$E$99998,3,FALSE),"")</f>
        <v/>
      </c>
      <c r="C818" s="229"/>
      <c r="D818" s="186" t="str">
        <f>IFERROR(VLOOKUP(C818,INPUT!$A$2:$D$99998,4,FALSE),"")</f>
        <v/>
      </c>
      <c r="E818" s="185">
        <f>IFERROR(VLOOKUP(C818,INPUT!$A$2:$E$99998,5,FALSE),0)</f>
        <v>0</v>
      </c>
      <c r="F818" s="187" t="str">
        <f>IFERROR(VLOOKUP(C818,INPUT!$H$2:$N2410,7,FALSE),"")</f>
        <v/>
      </c>
      <c r="G818" s="188"/>
      <c r="H818" s="189"/>
      <c r="I818" s="189"/>
      <c r="J818" s="189"/>
      <c r="K818" s="189"/>
    </row>
    <row r="819" spans="1:11" ht="39" customHeight="1">
      <c r="A819" s="228"/>
      <c r="B819" s="184" t="str">
        <f>IFERROR(VLOOKUP(C819,INPUT!$A$2:$E$99998,3,FALSE),"")</f>
        <v/>
      </c>
      <c r="C819" s="229"/>
      <c r="D819" s="186" t="str">
        <f>IFERROR(VLOOKUP(C819,INPUT!$A$2:$D$99998,4,FALSE),"")</f>
        <v/>
      </c>
      <c r="E819" s="185">
        <f>IFERROR(VLOOKUP(C819,INPUT!$A$2:$E$99998,5,FALSE),0)</f>
        <v>0</v>
      </c>
      <c r="F819" s="187" t="str">
        <f>IFERROR(VLOOKUP(C819,INPUT!$H$2:$N2410,7,FALSE),"")</f>
        <v/>
      </c>
      <c r="G819" s="188"/>
      <c r="H819" s="189"/>
      <c r="I819" s="189"/>
      <c r="J819" s="189"/>
      <c r="K819" s="189"/>
    </row>
    <row r="820" spans="1:11" ht="39" customHeight="1">
      <c r="A820" s="228"/>
      <c r="B820" s="184" t="str">
        <f>IFERROR(VLOOKUP(C820,INPUT!$A$2:$E$99998,3,FALSE),"")</f>
        <v/>
      </c>
      <c r="C820" s="229"/>
      <c r="D820" s="186" t="str">
        <f>IFERROR(VLOOKUP(C820,INPUT!$A$2:$D$99998,4,FALSE),"")</f>
        <v/>
      </c>
      <c r="E820" s="185">
        <f>IFERROR(VLOOKUP(C820,INPUT!$A$2:$E$99998,5,FALSE),0)</f>
        <v>0</v>
      </c>
      <c r="F820" s="187" t="str">
        <f>IFERROR(VLOOKUP(C820,INPUT!$H$2:$N2410,7,FALSE),"")</f>
        <v/>
      </c>
      <c r="G820" s="188"/>
      <c r="H820" s="189"/>
      <c r="I820" s="189"/>
      <c r="J820" s="189"/>
      <c r="K820" s="189"/>
    </row>
    <row r="821" spans="1:11" ht="39" customHeight="1">
      <c r="A821" s="228"/>
      <c r="B821" s="184" t="str">
        <f>IFERROR(VLOOKUP(C821,INPUT!$A$2:$E$99998,3,FALSE),"")</f>
        <v/>
      </c>
      <c r="C821" s="229"/>
      <c r="D821" s="186" t="str">
        <f>IFERROR(VLOOKUP(C821,INPUT!$A$2:$D$99998,4,FALSE),"")</f>
        <v/>
      </c>
      <c r="E821" s="185">
        <f>IFERROR(VLOOKUP(C821,INPUT!$A$2:$E$99998,5,FALSE),0)</f>
        <v>0</v>
      </c>
      <c r="F821" s="187" t="str">
        <f>IFERROR(VLOOKUP(C821,INPUT!$H$2:$N2410,7,FALSE),"")</f>
        <v/>
      </c>
      <c r="G821" s="188"/>
      <c r="H821" s="189"/>
      <c r="I821" s="189"/>
      <c r="J821" s="189"/>
      <c r="K821" s="189"/>
    </row>
    <row r="822" spans="1:11" ht="39" customHeight="1">
      <c r="A822" s="228"/>
      <c r="B822" s="184" t="str">
        <f>IFERROR(VLOOKUP(C822,INPUT!$A$2:$E$99998,3,FALSE),"")</f>
        <v/>
      </c>
      <c r="C822" s="229"/>
      <c r="D822" s="186" t="str">
        <f>IFERROR(VLOOKUP(C822,INPUT!$A$2:$D$99998,4,FALSE),"")</f>
        <v/>
      </c>
      <c r="E822" s="185">
        <f>IFERROR(VLOOKUP(C822,INPUT!$A$2:$E$99998,5,FALSE),0)</f>
        <v>0</v>
      </c>
      <c r="F822" s="187" t="str">
        <f>IFERROR(VLOOKUP(C822,INPUT!$H$2:$N2410,7,FALSE),"")</f>
        <v/>
      </c>
      <c r="G822" s="188"/>
      <c r="H822" s="189"/>
      <c r="I822" s="189"/>
      <c r="J822" s="189"/>
      <c r="K822" s="189"/>
    </row>
    <row r="823" spans="1:11" ht="39" customHeight="1">
      <c r="A823" s="228"/>
      <c r="B823" s="184" t="str">
        <f>IFERROR(VLOOKUP(C823,INPUT!$A$2:$E$99998,3,FALSE),"")</f>
        <v/>
      </c>
      <c r="C823" s="229"/>
      <c r="D823" s="186" t="str">
        <f>IFERROR(VLOOKUP(C823,INPUT!$A$2:$D$99998,4,FALSE),"")</f>
        <v/>
      </c>
      <c r="E823" s="185">
        <f>IFERROR(VLOOKUP(C823,INPUT!$A$2:$E$99998,5,FALSE),0)</f>
        <v>0</v>
      </c>
      <c r="F823" s="187" t="str">
        <f>IFERROR(VLOOKUP(C823,INPUT!$H$2:$N2410,7,FALSE),"")</f>
        <v/>
      </c>
      <c r="G823" s="188"/>
      <c r="H823" s="189"/>
      <c r="I823" s="189"/>
      <c r="J823" s="189"/>
      <c r="K823" s="189"/>
    </row>
    <row r="824" spans="1:11" ht="39" customHeight="1">
      <c r="A824" s="228"/>
      <c r="B824" s="184" t="str">
        <f>IFERROR(VLOOKUP(C824,INPUT!$A$2:$E$99998,3,FALSE),"")</f>
        <v/>
      </c>
      <c r="C824" s="229"/>
      <c r="D824" s="186" t="str">
        <f>IFERROR(VLOOKUP(C824,INPUT!$A$2:$D$99998,4,FALSE),"")</f>
        <v/>
      </c>
      <c r="E824" s="185">
        <f>IFERROR(VLOOKUP(C824,INPUT!$A$2:$E$99998,5,FALSE),0)</f>
        <v>0</v>
      </c>
      <c r="F824" s="187" t="str">
        <f>IFERROR(VLOOKUP(C824,INPUT!$H$2:$N2410,7,FALSE),"")</f>
        <v/>
      </c>
      <c r="G824" s="188"/>
      <c r="H824" s="189"/>
      <c r="I824" s="189"/>
      <c r="J824" s="189"/>
      <c r="K824" s="189"/>
    </row>
    <row r="825" spans="1:11" ht="39" customHeight="1">
      <c r="A825" s="228"/>
      <c r="B825" s="184" t="str">
        <f>IFERROR(VLOOKUP(C825,INPUT!$A$2:$E$99998,3,FALSE),"")</f>
        <v/>
      </c>
      <c r="C825" s="229"/>
      <c r="D825" s="186" t="str">
        <f>IFERROR(VLOOKUP(C825,INPUT!$A$2:$D$99998,4,FALSE),"")</f>
        <v/>
      </c>
      <c r="E825" s="185">
        <f>IFERROR(VLOOKUP(C825,INPUT!$A$2:$E$99998,5,FALSE),0)</f>
        <v>0</v>
      </c>
      <c r="F825" s="187" t="str">
        <f>IFERROR(VLOOKUP(C825,INPUT!$H$2:$N2410,7,FALSE),"")</f>
        <v/>
      </c>
      <c r="G825" s="188"/>
      <c r="H825" s="189"/>
      <c r="I825" s="189"/>
      <c r="J825" s="189"/>
      <c r="K825" s="189"/>
    </row>
    <row r="826" spans="1:11" ht="39" customHeight="1">
      <c r="A826" s="228"/>
      <c r="B826" s="184" t="str">
        <f>IFERROR(VLOOKUP(C826,INPUT!$A$2:$E$99998,3,FALSE),"")</f>
        <v/>
      </c>
      <c r="C826" s="229"/>
      <c r="D826" s="186" t="str">
        <f>IFERROR(VLOOKUP(C826,INPUT!$A$2:$D$99998,4,FALSE),"")</f>
        <v/>
      </c>
      <c r="E826" s="185">
        <f>IFERROR(VLOOKUP(C826,INPUT!$A$2:$E$99998,5,FALSE),0)</f>
        <v>0</v>
      </c>
      <c r="F826" s="187" t="str">
        <f>IFERROR(VLOOKUP(C826,INPUT!$H$2:$N2410,7,FALSE),"")</f>
        <v/>
      </c>
      <c r="G826" s="188"/>
      <c r="H826" s="189"/>
      <c r="I826" s="189"/>
      <c r="J826" s="189"/>
      <c r="K826" s="189"/>
    </row>
    <row r="827" spans="1:11" ht="39" customHeight="1">
      <c r="A827" s="228"/>
      <c r="B827" s="184" t="str">
        <f>IFERROR(VLOOKUP(C827,INPUT!$A$2:$E$99998,3,FALSE),"")</f>
        <v/>
      </c>
      <c r="C827" s="229"/>
      <c r="D827" s="186" t="str">
        <f>IFERROR(VLOOKUP(C827,INPUT!$A$2:$D$99998,4,FALSE),"")</f>
        <v/>
      </c>
      <c r="E827" s="185">
        <f>IFERROR(VLOOKUP(C827,INPUT!$A$2:$E$99998,5,FALSE),0)</f>
        <v>0</v>
      </c>
      <c r="F827" s="187" t="str">
        <f>IFERROR(VLOOKUP(C827,INPUT!$H$2:$N2410,7,FALSE),"")</f>
        <v/>
      </c>
      <c r="G827" s="188"/>
      <c r="H827" s="189"/>
      <c r="I827" s="189"/>
      <c r="J827" s="189"/>
      <c r="K827" s="189"/>
    </row>
    <row r="828" spans="1:11" ht="39" customHeight="1">
      <c r="A828" s="228"/>
      <c r="B828" s="184" t="str">
        <f>IFERROR(VLOOKUP(C828,INPUT!$A$2:$E$99998,3,FALSE),"")</f>
        <v/>
      </c>
      <c r="C828" s="229"/>
      <c r="D828" s="186" t="str">
        <f>IFERROR(VLOOKUP(C828,INPUT!$A$2:$D$99998,4,FALSE),"")</f>
        <v/>
      </c>
      <c r="E828" s="185">
        <f>IFERROR(VLOOKUP(C828,INPUT!$A$2:$E$99998,5,FALSE),0)</f>
        <v>0</v>
      </c>
      <c r="F828" s="187" t="str">
        <f>IFERROR(VLOOKUP(C828,INPUT!$H$2:$N2410,7,FALSE),"")</f>
        <v/>
      </c>
      <c r="G828" s="188"/>
      <c r="H828" s="189"/>
      <c r="I828" s="189"/>
      <c r="J828" s="189"/>
      <c r="K828" s="189"/>
    </row>
    <row r="829" spans="1:11" ht="39" customHeight="1">
      <c r="A829" s="228"/>
      <c r="B829" s="184" t="str">
        <f>IFERROR(VLOOKUP(C829,INPUT!$A$2:$E$99998,3,FALSE),"")</f>
        <v/>
      </c>
      <c r="C829" s="229"/>
      <c r="D829" s="186" t="str">
        <f>IFERROR(VLOOKUP(C829,INPUT!$A$2:$D$99998,4,FALSE),"")</f>
        <v/>
      </c>
      <c r="E829" s="185">
        <f>IFERROR(VLOOKUP(C829,INPUT!$A$2:$E$99998,5,FALSE),0)</f>
        <v>0</v>
      </c>
      <c r="F829" s="187" t="str">
        <f>IFERROR(VLOOKUP(C829,INPUT!$H$2:$N2410,7,FALSE),"")</f>
        <v/>
      </c>
      <c r="G829" s="188"/>
      <c r="H829" s="189"/>
      <c r="I829" s="189"/>
      <c r="J829" s="189"/>
      <c r="K829" s="189"/>
    </row>
    <row r="830" spans="1:11" ht="39" customHeight="1">
      <c r="A830" s="228"/>
      <c r="B830" s="184" t="str">
        <f>IFERROR(VLOOKUP(C830,INPUT!$A$2:$E$99998,3,FALSE),"")</f>
        <v/>
      </c>
      <c r="C830" s="229"/>
      <c r="D830" s="186" t="str">
        <f>IFERROR(VLOOKUP(C830,INPUT!$A$2:$D$99998,4,FALSE),"")</f>
        <v/>
      </c>
      <c r="E830" s="185">
        <f>IFERROR(VLOOKUP(C830,INPUT!$A$2:$E$99998,5,FALSE),0)</f>
        <v>0</v>
      </c>
      <c r="F830" s="187" t="str">
        <f>IFERROR(VLOOKUP(C830,INPUT!$H$2:$N2410,7,FALSE),"")</f>
        <v/>
      </c>
      <c r="G830" s="188"/>
      <c r="H830" s="189"/>
      <c r="I830" s="189"/>
      <c r="J830" s="189"/>
      <c r="K830" s="189"/>
    </row>
    <row r="831" spans="1:11" ht="39" customHeight="1">
      <c r="A831" s="228"/>
      <c r="B831" s="184" t="str">
        <f>IFERROR(VLOOKUP(C831,INPUT!$A$2:$E$99998,3,FALSE),"")</f>
        <v/>
      </c>
      <c r="C831" s="229"/>
      <c r="D831" s="186" t="str">
        <f>IFERROR(VLOOKUP(C831,INPUT!$A$2:$D$99998,4,FALSE),"")</f>
        <v/>
      </c>
      <c r="E831" s="185">
        <f>IFERROR(VLOOKUP(C831,INPUT!$A$2:$E$99998,5,FALSE),0)</f>
        <v>0</v>
      </c>
      <c r="F831" s="187" t="str">
        <f>IFERROR(VLOOKUP(C831,INPUT!$H$2:$N2410,7,FALSE),"")</f>
        <v/>
      </c>
      <c r="G831" s="188"/>
      <c r="H831" s="189"/>
      <c r="I831" s="189"/>
      <c r="J831" s="189"/>
      <c r="K831" s="189"/>
    </row>
    <row r="832" spans="1:11" ht="39" customHeight="1">
      <c r="A832" s="228"/>
      <c r="B832" s="184" t="str">
        <f>IFERROR(VLOOKUP(C832,INPUT!$A$2:$E$99998,3,FALSE),"")</f>
        <v/>
      </c>
      <c r="C832" s="229"/>
      <c r="D832" s="186" t="str">
        <f>IFERROR(VLOOKUP(C832,INPUT!$A$2:$D$99998,4,FALSE),"")</f>
        <v/>
      </c>
      <c r="E832" s="185">
        <f>IFERROR(VLOOKUP(C832,INPUT!$A$2:$E$99998,5,FALSE),0)</f>
        <v>0</v>
      </c>
      <c r="F832" s="187" t="str">
        <f>IFERROR(VLOOKUP(C832,INPUT!$H$2:$N2410,7,FALSE),"")</f>
        <v/>
      </c>
      <c r="G832" s="188"/>
      <c r="H832" s="189"/>
      <c r="I832" s="189"/>
      <c r="J832" s="189"/>
      <c r="K832" s="189"/>
    </row>
    <row r="833" spans="1:11" ht="39" customHeight="1">
      <c r="A833" s="228"/>
      <c r="B833" s="184" t="str">
        <f>IFERROR(VLOOKUP(C833,INPUT!$A$2:$E$99998,3,FALSE),"")</f>
        <v/>
      </c>
      <c r="C833" s="229"/>
      <c r="D833" s="186" t="str">
        <f>IFERROR(VLOOKUP(C833,INPUT!$A$2:$D$99998,4,FALSE),"")</f>
        <v/>
      </c>
      <c r="E833" s="185">
        <f>IFERROR(VLOOKUP(C833,INPUT!$A$2:$E$99998,5,FALSE),0)</f>
        <v>0</v>
      </c>
      <c r="F833" s="187" t="str">
        <f>IFERROR(VLOOKUP(C833,INPUT!$H$2:$N2410,7,FALSE),"")</f>
        <v/>
      </c>
      <c r="G833" s="188"/>
      <c r="H833" s="189"/>
      <c r="I833" s="189"/>
      <c r="J833" s="189"/>
      <c r="K833" s="189"/>
    </row>
    <row r="834" spans="1:11" ht="39" customHeight="1">
      <c r="A834" s="228"/>
      <c r="B834" s="184" t="str">
        <f>IFERROR(VLOOKUP(C834,INPUT!$A$2:$E$99998,3,FALSE),"")</f>
        <v/>
      </c>
      <c r="C834" s="229"/>
      <c r="D834" s="186" t="str">
        <f>IFERROR(VLOOKUP(C834,INPUT!$A$2:$D$99998,4,FALSE),"")</f>
        <v/>
      </c>
      <c r="E834" s="185">
        <f>IFERROR(VLOOKUP(C834,INPUT!$A$2:$E$99998,5,FALSE),0)</f>
        <v>0</v>
      </c>
      <c r="F834" s="187" t="str">
        <f>IFERROR(VLOOKUP(C834,INPUT!$H$2:$N2410,7,FALSE),"")</f>
        <v/>
      </c>
      <c r="G834" s="188"/>
      <c r="H834" s="189"/>
      <c r="I834" s="189"/>
      <c r="J834" s="189"/>
      <c r="K834" s="189"/>
    </row>
    <row r="835" spans="1:11" ht="39" customHeight="1">
      <c r="A835" s="228"/>
      <c r="B835" s="184" t="str">
        <f>IFERROR(VLOOKUP(C835,INPUT!$A$2:$E$99998,3,FALSE),"")</f>
        <v/>
      </c>
      <c r="C835" s="229"/>
      <c r="D835" s="186" t="str">
        <f>IFERROR(VLOOKUP(C835,INPUT!$A$2:$D$99998,4,FALSE),"")</f>
        <v/>
      </c>
      <c r="E835" s="185">
        <f>IFERROR(VLOOKUP(C835,INPUT!$A$2:$E$99998,5,FALSE),0)</f>
        <v>0</v>
      </c>
      <c r="F835" s="187" t="str">
        <f>IFERROR(VLOOKUP(C835,INPUT!$H$2:$N2410,7,FALSE),"")</f>
        <v/>
      </c>
      <c r="G835" s="188"/>
      <c r="H835" s="189"/>
      <c r="I835" s="189"/>
      <c r="J835" s="189"/>
      <c r="K835" s="189"/>
    </row>
    <row r="836" spans="1:11" ht="39" customHeight="1">
      <c r="A836" s="228"/>
      <c r="B836" s="184" t="str">
        <f>IFERROR(VLOOKUP(C836,INPUT!$A$2:$E$99998,3,FALSE),"")</f>
        <v/>
      </c>
      <c r="C836" s="229"/>
      <c r="D836" s="186" t="str">
        <f>IFERROR(VLOOKUP(C836,INPUT!$A$2:$D$99998,4,FALSE),"")</f>
        <v/>
      </c>
      <c r="E836" s="185">
        <f>IFERROR(VLOOKUP(C836,INPUT!$A$2:$E$99998,5,FALSE),0)</f>
        <v>0</v>
      </c>
      <c r="F836" s="187" t="str">
        <f>IFERROR(VLOOKUP(C836,INPUT!$H$2:$N2410,7,FALSE),"")</f>
        <v/>
      </c>
      <c r="G836" s="188"/>
      <c r="H836" s="189"/>
      <c r="I836" s="189"/>
      <c r="J836" s="189"/>
      <c r="K836" s="189"/>
    </row>
    <row r="837" spans="1:11" ht="39" customHeight="1">
      <c r="A837" s="228"/>
      <c r="B837" s="184" t="str">
        <f>IFERROR(VLOOKUP(C837,INPUT!$A$2:$E$99998,3,FALSE),"")</f>
        <v/>
      </c>
      <c r="C837" s="229"/>
      <c r="D837" s="186" t="str">
        <f>IFERROR(VLOOKUP(C837,INPUT!$A$2:$D$99998,4,FALSE),"")</f>
        <v/>
      </c>
      <c r="E837" s="185">
        <f>IFERROR(VLOOKUP(C837,INPUT!$A$2:$E$99998,5,FALSE),0)</f>
        <v>0</v>
      </c>
      <c r="F837" s="187" t="str">
        <f>IFERROR(VLOOKUP(C837,INPUT!$H$2:$N2410,7,FALSE),"")</f>
        <v/>
      </c>
      <c r="G837" s="188"/>
      <c r="H837" s="189"/>
      <c r="I837" s="189"/>
      <c r="J837" s="189"/>
      <c r="K837" s="189"/>
    </row>
    <row r="838" spans="1:11" ht="39" customHeight="1">
      <c r="A838" s="228"/>
      <c r="B838" s="184" t="str">
        <f>IFERROR(VLOOKUP(C838,INPUT!$A$2:$E$99998,3,FALSE),"")</f>
        <v/>
      </c>
      <c r="C838" s="229"/>
      <c r="D838" s="186" t="str">
        <f>IFERROR(VLOOKUP(C838,INPUT!$A$2:$D$99998,4,FALSE),"")</f>
        <v/>
      </c>
      <c r="E838" s="185">
        <f>IFERROR(VLOOKUP(C838,INPUT!$A$2:$E$99998,5,FALSE),0)</f>
        <v>0</v>
      </c>
      <c r="F838" s="187" t="str">
        <f>IFERROR(VLOOKUP(C838,INPUT!$H$2:$N2410,7,FALSE),"")</f>
        <v/>
      </c>
      <c r="G838" s="188"/>
      <c r="H838" s="189"/>
      <c r="I838" s="189"/>
      <c r="J838" s="189"/>
      <c r="K838" s="189"/>
    </row>
    <row r="839" spans="1:11" ht="39" customHeight="1">
      <c r="A839" s="228"/>
      <c r="B839" s="184" t="str">
        <f>IFERROR(VLOOKUP(C839,INPUT!$A$2:$E$99998,3,FALSE),"")</f>
        <v/>
      </c>
      <c r="C839" s="229"/>
      <c r="D839" s="186" t="str">
        <f>IFERROR(VLOOKUP(C839,INPUT!$A$2:$D$99998,4,FALSE),"")</f>
        <v/>
      </c>
      <c r="E839" s="185">
        <f>IFERROR(VLOOKUP(C839,INPUT!$A$2:$E$99998,5,FALSE),0)</f>
        <v>0</v>
      </c>
      <c r="F839" s="187" t="str">
        <f>IFERROR(VLOOKUP(C839,INPUT!$H$2:$N2410,7,FALSE),"")</f>
        <v/>
      </c>
      <c r="G839" s="188"/>
      <c r="H839" s="189"/>
      <c r="I839" s="189"/>
      <c r="J839" s="189"/>
      <c r="K839" s="189"/>
    </row>
    <row r="840" spans="1:11" ht="39" customHeight="1">
      <c r="A840" s="228"/>
      <c r="B840" s="184" t="str">
        <f>IFERROR(VLOOKUP(C840,INPUT!$A$2:$E$99998,3,FALSE),"")</f>
        <v/>
      </c>
      <c r="C840" s="229"/>
      <c r="D840" s="186" t="str">
        <f>IFERROR(VLOOKUP(C840,INPUT!$A$2:$D$99998,4,FALSE),"")</f>
        <v/>
      </c>
      <c r="E840" s="185">
        <f>IFERROR(VLOOKUP(C840,INPUT!$A$2:$E$99998,5,FALSE),0)</f>
        <v>0</v>
      </c>
      <c r="F840" s="187" t="str">
        <f>IFERROR(VLOOKUP(C840,INPUT!$H$2:$N2410,7,FALSE),"")</f>
        <v/>
      </c>
      <c r="G840" s="188"/>
      <c r="H840" s="189"/>
      <c r="I840" s="189"/>
      <c r="J840" s="189"/>
      <c r="K840" s="189"/>
    </row>
    <row r="841" spans="1:11" ht="39" customHeight="1">
      <c r="A841" s="228"/>
      <c r="B841" s="184" t="str">
        <f>IFERROR(VLOOKUP(C841,INPUT!$A$2:$E$99998,3,FALSE),"")</f>
        <v/>
      </c>
      <c r="C841" s="229"/>
      <c r="D841" s="186" t="str">
        <f>IFERROR(VLOOKUP(C841,INPUT!$A$2:$D$99998,4,FALSE),"")</f>
        <v/>
      </c>
      <c r="E841" s="185">
        <f>IFERROR(VLOOKUP(C841,INPUT!$A$2:$E$99998,5,FALSE),0)</f>
        <v>0</v>
      </c>
      <c r="F841" s="187" t="str">
        <f>IFERROR(VLOOKUP(C841,INPUT!$H$2:$N2410,7,FALSE),"")</f>
        <v/>
      </c>
      <c r="G841" s="188"/>
      <c r="H841" s="189"/>
      <c r="I841" s="189"/>
      <c r="J841" s="189"/>
      <c r="K841" s="189"/>
    </row>
    <row r="842" spans="1:11" ht="39" customHeight="1">
      <c r="A842" s="228"/>
      <c r="B842" s="184" t="str">
        <f>IFERROR(VLOOKUP(C842,INPUT!$A$2:$E$99998,3,FALSE),"")</f>
        <v/>
      </c>
      <c r="C842" s="229"/>
      <c r="D842" s="186" t="str">
        <f>IFERROR(VLOOKUP(C842,INPUT!$A$2:$D$99998,4,FALSE),"")</f>
        <v/>
      </c>
      <c r="E842" s="185">
        <f>IFERROR(VLOOKUP(C842,INPUT!$A$2:$E$99998,5,FALSE),0)</f>
        <v>0</v>
      </c>
      <c r="F842" s="187" t="str">
        <f>IFERROR(VLOOKUP(C842,INPUT!$H$2:$N2410,7,FALSE),"")</f>
        <v/>
      </c>
      <c r="G842" s="188"/>
      <c r="H842" s="189"/>
      <c r="I842" s="189"/>
      <c r="J842" s="189"/>
      <c r="K842" s="189"/>
    </row>
    <row r="843" spans="1:11" ht="39" customHeight="1">
      <c r="A843" s="228"/>
      <c r="B843" s="184" t="str">
        <f>IFERROR(VLOOKUP(C843,INPUT!$A$2:$E$99998,3,FALSE),"")</f>
        <v/>
      </c>
      <c r="C843" s="229"/>
      <c r="D843" s="186" t="str">
        <f>IFERROR(VLOOKUP(C843,INPUT!$A$2:$D$99998,4,FALSE),"")</f>
        <v/>
      </c>
      <c r="E843" s="185">
        <f>IFERROR(VLOOKUP(C843,INPUT!$A$2:$E$99998,5,FALSE),0)</f>
        <v>0</v>
      </c>
      <c r="F843" s="187" t="str">
        <f>IFERROR(VLOOKUP(C843,INPUT!$H$2:$N2410,7,FALSE),"")</f>
        <v/>
      </c>
      <c r="G843" s="188"/>
      <c r="H843" s="189"/>
      <c r="I843" s="189"/>
      <c r="J843" s="189"/>
      <c r="K843" s="189"/>
    </row>
    <row r="844" spans="1:11" ht="39" customHeight="1">
      <c r="A844" s="228"/>
      <c r="B844" s="184" t="str">
        <f>IFERROR(VLOOKUP(C844,INPUT!$A$2:$E$99998,3,FALSE),"")</f>
        <v/>
      </c>
      <c r="C844" s="229"/>
      <c r="D844" s="186" t="str">
        <f>IFERROR(VLOOKUP(C844,INPUT!$A$2:$D$99998,4,FALSE),"")</f>
        <v/>
      </c>
      <c r="E844" s="185">
        <f>IFERROR(VLOOKUP(C844,INPUT!$A$2:$E$99998,5,FALSE),0)</f>
        <v>0</v>
      </c>
      <c r="F844" s="187" t="str">
        <f>IFERROR(VLOOKUP(C844,INPUT!$H$2:$N2410,7,FALSE),"")</f>
        <v/>
      </c>
      <c r="G844" s="188"/>
      <c r="H844" s="189"/>
      <c r="I844" s="189"/>
      <c r="J844" s="189"/>
      <c r="K844" s="189"/>
    </row>
    <row r="845" spans="1:11" ht="39" customHeight="1">
      <c r="A845" s="228"/>
      <c r="B845" s="184" t="str">
        <f>IFERROR(VLOOKUP(C845,INPUT!$A$2:$E$99998,3,FALSE),"")</f>
        <v/>
      </c>
      <c r="C845" s="229"/>
      <c r="D845" s="186" t="str">
        <f>IFERROR(VLOOKUP(C845,INPUT!$A$2:$D$99998,4,FALSE),"")</f>
        <v/>
      </c>
      <c r="E845" s="185">
        <f>IFERROR(VLOOKUP(C845,INPUT!$A$2:$E$99998,5,FALSE),0)</f>
        <v>0</v>
      </c>
      <c r="F845" s="187" t="str">
        <f>IFERROR(VLOOKUP(C845,INPUT!$H$2:$N2410,7,FALSE),"")</f>
        <v/>
      </c>
      <c r="G845" s="188"/>
      <c r="H845" s="189"/>
      <c r="I845" s="189"/>
      <c r="J845" s="189"/>
      <c r="K845" s="189"/>
    </row>
    <row r="846" spans="1:11" ht="39" customHeight="1">
      <c r="A846" s="228"/>
      <c r="B846" s="184" t="str">
        <f>IFERROR(VLOOKUP(C846,INPUT!$A$2:$E$99998,3,FALSE),"")</f>
        <v/>
      </c>
      <c r="C846" s="229"/>
      <c r="D846" s="186" t="str">
        <f>IFERROR(VLOOKUP(C846,INPUT!$A$2:$D$99998,4,FALSE),"")</f>
        <v/>
      </c>
      <c r="E846" s="185">
        <f>IFERROR(VLOOKUP(C846,INPUT!$A$2:$E$99998,5,FALSE),0)</f>
        <v>0</v>
      </c>
      <c r="F846" s="187" t="str">
        <f>IFERROR(VLOOKUP(C846,INPUT!$H$2:$N2410,7,FALSE),"")</f>
        <v/>
      </c>
      <c r="G846" s="188"/>
      <c r="H846" s="189"/>
      <c r="I846" s="189"/>
      <c r="J846" s="189"/>
      <c r="K846" s="189"/>
    </row>
    <row r="847" spans="1:11" ht="39" customHeight="1">
      <c r="A847" s="228"/>
      <c r="B847" s="184" t="str">
        <f>IFERROR(VLOOKUP(C847,INPUT!$A$2:$E$99998,3,FALSE),"")</f>
        <v/>
      </c>
      <c r="C847" s="229"/>
      <c r="D847" s="186" t="str">
        <f>IFERROR(VLOOKUP(C847,INPUT!$A$2:$D$99998,4,FALSE),"")</f>
        <v/>
      </c>
      <c r="E847" s="185">
        <f>IFERROR(VLOOKUP(C847,INPUT!$A$2:$E$99998,5,FALSE),0)</f>
        <v>0</v>
      </c>
      <c r="F847" s="187" t="str">
        <f>IFERROR(VLOOKUP(C847,INPUT!$H$2:$N2410,7,FALSE),"")</f>
        <v/>
      </c>
      <c r="G847" s="188"/>
      <c r="H847" s="189"/>
      <c r="I847" s="189"/>
      <c r="J847" s="189"/>
      <c r="K847" s="189"/>
    </row>
    <row r="848" spans="1:11" ht="39" customHeight="1">
      <c r="A848" s="228"/>
      <c r="B848" s="184" t="str">
        <f>IFERROR(VLOOKUP(C848,INPUT!$A$2:$E$99998,3,FALSE),"")</f>
        <v/>
      </c>
      <c r="C848" s="229"/>
      <c r="D848" s="186" t="str">
        <f>IFERROR(VLOOKUP(C848,INPUT!$A$2:$D$99998,4,FALSE),"")</f>
        <v/>
      </c>
      <c r="E848" s="185">
        <f>IFERROR(VLOOKUP(C848,INPUT!$A$2:$E$99998,5,FALSE),0)</f>
        <v>0</v>
      </c>
      <c r="F848" s="187" t="str">
        <f>IFERROR(VLOOKUP(C848,INPUT!$H$2:$N2410,7,FALSE),"")</f>
        <v/>
      </c>
      <c r="G848" s="188"/>
      <c r="H848" s="189"/>
      <c r="I848" s="189"/>
      <c r="J848" s="189"/>
      <c r="K848" s="189"/>
    </row>
    <row r="849" spans="1:11" ht="39" customHeight="1">
      <c r="A849" s="228"/>
      <c r="B849" s="184" t="str">
        <f>IFERROR(VLOOKUP(C849,INPUT!$A$2:$E$99998,3,FALSE),"")</f>
        <v/>
      </c>
      <c r="C849" s="229"/>
      <c r="D849" s="186" t="str">
        <f>IFERROR(VLOOKUP(C849,INPUT!$A$2:$D$99998,4,FALSE),"")</f>
        <v/>
      </c>
      <c r="E849" s="185">
        <f>IFERROR(VLOOKUP(C849,INPUT!$A$2:$E$99998,5,FALSE),0)</f>
        <v>0</v>
      </c>
      <c r="F849" s="187" t="str">
        <f>IFERROR(VLOOKUP(C849,INPUT!$H$2:$N2410,7,FALSE),"")</f>
        <v/>
      </c>
      <c r="G849" s="188"/>
      <c r="H849" s="189"/>
      <c r="I849" s="189"/>
      <c r="J849" s="189"/>
      <c r="K849" s="189"/>
    </row>
    <row r="850" spans="1:11" ht="39" customHeight="1">
      <c r="A850" s="228"/>
      <c r="B850" s="184" t="str">
        <f>IFERROR(VLOOKUP(C850,INPUT!$A$2:$E$99998,3,FALSE),"")</f>
        <v/>
      </c>
      <c r="C850" s="229"/>
      <c r="D850" s="186" t="str">
        <f>IFERROR(VLOOKUP(C850,INPUT!$A$2:$D$99998,4,FALSE),"")</f>
        <v/>
      </c>
      <c r="E850" s="185">
        <f>IFERROR(VLOOKUP(C850,INPUT!$A$2:$E$99998,5,FALSE),0)</f>
        <v>0</v>
      </c>
      <c r="F850" s="187" t="str">
        <f>IFERROR(VLOOKUP(C850,INPUT!$H$2:$N2410,7,FALSE),"")</f>
        <v/>
      </c>
      <c r="G850" s="188"/>
      <c r="H850" s="189"/>
      <c r="I850" s="189"/>
      <c r="J850" s="189"/>
      <c r="K850" s="189"/>
    </row>
    <row r="851" spans="1:11" ht="39" customHeight="1">
      <c r="A851" s="228"/>
      <c r="B851" s="184" t="str">
        <f>IFERROR(VLOOKUP(C851,INPUT!$A$2:$E$99998,3,FALSE),"")</f>
        <v/>
      </c>
      <c r="C851" s="229"/>
      <c r="D851" s="186" t="str">
        <f>IFERROR(VLOOKUP(C851,INPUT!$A$2:$D$99998,4,FALSE),"")</f>
        <v/>
      </c>
      <c r="E851" s="185">
        <f>IFERROR(VLOOKUP(C851,INPUT!$A$2:$E$99998,5,FALSE),0)</f>
        <v>0</v>
      </c>
      <c r="F851" s="187" t="str">
        <f>IFERROR(VLOOKUP(C851,INPUT!$H$2:$N2410,7,FALSE),"")</f>
        <v/>
      </c>
      <c r="G851" s="188"/>
      <c r="H851" s="189"/>
      <c r="I851" s="189"/>
      <c r="J851" s="189"/>
      <c r="K851" s="189"/>
    </row>
    <row r="852" spans="1:11" ht="39" customHeight="1">
      <c r="A852" s="228"/>
      <c r="B852" s="184" t="str">
        <f>IFERROR(VLOOKUP(C852,INPUT!$A$2:$E$99998,3,FALSE),"")</f>
        <v/>
      </c>
      <c r="C852" s="229"/>
      <c r="D852" s="186" t="str">
        <f>IFERROR(VLOOKUP(C852,INPUT!$A$2:$D$99998,4,FALSE),"")</f>
        <v/>
      </c>
      <c r="E852" s="185">
        <f>IFERROR(VLOOKUP(C852,INPUT!$A$2:$E$99998,5,FALSE),0)</f>
        <v>0</v>
      </c>
      <c r="F852" s="187" t="str">
        <f>IFERROR(VLOOKUP(C852,INPUT!$H$2:$N2410,7,FALSE),"")</f>
        <v/>
      </c>
      <c r="G852" s="188"/>
      <c r="H852" s="189"/>
      <c r="I852" s="189"/>
      <c r="J852" s="189"/>
      <c r="K852" s="189"/>
    </row>
    <row r="853" spans="1:11" ht="39" customHeight="1">
      <c r="A853" s="228"/>
      <c r="B853" s="184" t="str">
        <f>IFERROR(VLOOKUP(C853,INPUT!$A$2:$E$99998,3,FALSE),"")</f>
        <v/>
      </c>
      <c r="C853" s="229"/>
      <c r="D853" s="186" t="str">
        <f>IFERROR(VLOOKUP(C853,INPUT!$A$2:$D$99998,4,FALSE),"")</f>
        <v/>
      </c>
      <c r="E853" s="185">
        <f>IFERROR(VLOOKUP(C853,INPUT!$A$2:$E$99998,5,FALSE),0)</f>
        <v>0</v>
      </c>
      <c r="F853" s="187" t="str">
        <f>IFERROR(VLOOKUP(C853,INPUT!$H$2:$N2410,7,FALSE),"")</f>
        <v/>
      </c>
      <c r="G853" s="188"/>
      <c r="H853" s="189"/>
      <c r="I853" s="189"/>
      <c r="J853" s="189"/>
      <c r="K853" s="189"/>
    </row>
    <row r="854" spans="1:11" ht="39" customHeight="1">
      <c r="A854" s="228"/>
      <c r="B854" s="184" t="str">
        <f>IFERROR(VLOOKUP(C854,INPUT!$A$2:$E$99998,3,FALSE),"")</f>
        <v/>
      </c>
      <c r="C854" s="229"/>
      <c r="D854" s="186" t="str">
        <f>IFERROR(VLOOKUP(C854,INPUT!$A$2:$D$99998,4,FALSE),"")</f>
        <v/>
      </c>
      <c r="E854" s="185">
        <f>IFERROR(VLOOKUP(C854,INPUT!$A$2:$E$99998,5,FALSE),0)</f>
        <v>0</v>
      </c>
      <c r="F854" s="187" t="str">
        <f>IFERROR(VLOOKUP(C854,INPUT!$H$2:$N2410,7,FALSE),"")</f>
        <v/>
      </c>
      <c r="G854" s="188"/>
      <c r="H854" s="189"/>
      <c r="I854" s="189"/>
      <c r="J854" s="189"/>
      <c r="K854" s="189"/>
    </row>
    <row r="855" spans="1:11" ht="39" customHeight="1">
      <c r="A855" s="228"/>
      <c r="B855" s="184" t="str">
        <f>IFERROR(VLOOKUP(C855,INPUT!$A$2:$E$99998,3,FALSE),"")</f>
        <v/>
      </c>
      <c r="C855" s="229"/>
      <c r="D855" s="186" t="str">
        <f>IFERROR(VLOOKUP(C855,INPUT!$A$2:$D$99998,4,FALSE),"")</f>
        <v/>
      </c>
      <c r="E855" s="185">
        <f>IFERROR(VLOOKUP(C855,INPUT!$A$2:$E$99998,5,FALSE),0)</f>
        <v>0</v>
      </c>
      <c r="F855" s="187" t="str">
        <f>IFERROR(VLOOKUP(C855,INPUT!$H$2:$N2410,7,FALSE),"")</f>
        <v/>
      </c>
      <c r="G855" s="188"/>
      <c r="H855" s="189"/>
      <c r="I855" s="189"/>
      <c r="J855" s="189"/>
      <c r="K855" s="189"/>
    </row>
    <row r="856" spans="1:11" ht="39" customHeight="1">
      <c r="A856" s="228"/>
      <c r="B856" s="184" t="str">
        <f>IFERROR(VLOOKUP(C856,INPUT!$A$2:$E$99998,3,FALSE),"")</f>
        <v/>
      </c>
      <c r="C856" s="229"/>
      <c r="D856" s="186" t="str">
        <f>IFERROR(VLOOKUP(C856,INPUT!$A$2:$D$99998,4,FALSE),"")</f>
        <v/>
      </c>
      <c r="E856" s="185">
        <f>IFERROR(VLOOKUP(C856,INPUT!$A$2:$E$99998,5,FALSE),0)</f>
        <v>0</v>
      </c>
      <c r="F856" s="187" t="str">
        <f>IFERROR(VLOOKUP(C856,INPUT!$H$2:$N2410,7,FALSE),"")</f>
        <v/>
      </c>
      <c r="G856" s="188"/>
      <c r="H856" s="189"/>
      <c r="I856" s="189"/>
      <c r="J856" s="189"/>
      <c r="K856" s="189"/>
    </row>
    <row r="857" spans="1:11" ht="39" customHeight="1">
      <c r="A857" s="228"/>
      <c r="B857" s="184" t="str">
        <f>IFERROR(VLOOKUP(C857,INPUT!$A$2:$E$99998,3,FALSE),"")</f>
        <v/>
      </c>
      <c r="C857" s="229"/>
      <c r="D857" s="186" t="str">
        <f>IFERROR(VLOOKUP(C857,INPUT!$A$2:$D$99998,4,FALSE),"")</f>
        <v/>
      </c>
      <c r="E857" s="185">
        <f>IFERROR(VLOOKUP(C857,INPUT!$A$2:$E$99998,5,FALSE),0)</f>
        <v>0</v>
      </c>
      <c r="F857" s="187" t="str">
        <f>IFERROR(VLOOKUP(C857,INPUT!$H$2:$N2410,7,FALSE),"")</f>
        <v/>
      </c>
      <c r="G857" s="188"/>
      <c r="H857" s="189"/>
      <c r="I857" s="189"/>
      <c r="J857" s="189"/>
      <c r="K857" s="189"/>
    </row>
    <row r="858" spans="1:11" ht="39" customHeight="1">
      <c r="A858" s="228"/>
      <c r="B858" s="184" t="str">
        <f>IFERROR(VLOOKUP(C858,INPUT!$A$2:$E$99998,3,FALSE),"")</f>
        <v/>
      </c>
      <c r="C858" s="229"/>
      <c r="D858" s="186" t="str">
        <f>IFERROR(VLOOKUP(C858,INPUT!$A$2:$D$99998,4,FALSE),"")</f>
        <v/>
      </c>
      <c r="E858" s="185">
        <f>IFERROR(VLOOKUP(C858,INPUT!$A$2:$E$99998,5,FALSE),0)</f>
        <v>0</v>
      </c>
      <c r="F858" s="187" t="str">
        <f>IFERROR(VLOOKUP(C858,INPUT!$H$2:$N2410,7,FALSE),"")</f>
        <v/>
      </c>
      <c r="G858" s="188"/>
      <c r="H858" s="189"/>
      <c r="I858" s="189"/>
      <c r="J858" s="189"/>
      <c r="K858" s="189"/>
    </row>
    <row r="859" spans="1:11" ht="39" customHeight="1">
      <c r="A859" s="228"/>
      <c r="B859" s="184" t="str">
        <f>IFERROR(VLOOKUP(C859,INPUT!$A$2:$E$99998,3,FALSE),"")</f>
        <v/>
      </c>
      <c r="C859" s="229"/>
      <c r="D859" s="186" t="str">
        <f>IFERROR(VLOOKUP(C859,INPUT!$A$2:$D$99998,4,FALSE),"")</f>
        <v/>
      </c>
      <c r="E859" s="185">
        <f>IFERROR(VLOOKUP(C859,INPUT!$A$2:$E$99998,5,FALSE),0)</f>
        <v>0</v>
      </c>
      <c r="F859" s="187" t="str">
        <f>IFERROR(VLOOKUP(C859,INPUT!$H$2:$N2410,7,FALSE),"")</f>
        <v/>
      </c>
      <c r="G859" s="188"/>
      <c r="H859" s="189"/>
      <c r="I859" s="189"/>
      <c r="J859" s="189"/>
      <c r="K859" s="189"/>
    </row>
    <row r="860" spans="1:11" ht="39" customHeight="1">
      <c r="A860" s="228"/>
      <c r="B860" s="184" t="str">
        <f>IFERROR(VLOOKUP(C860,INPUT!$A$2:$E$99998,3,FALSE),"")</f>
        <v/>
      </c>
      <c r="C860" s="229"/>
      <c r="D860" s="186" t="str">
        <f>IFERROR(VLOOKUP(C860,INPUT!$A$2:$D$99998,4,FALSE),"")</f>
        <v/>
      </c>
      <c r="E860" s="185">
        <f>IFERROR(VLOOKUP(C860,INPUT!$A$2:$E$99998,5,FALSE),0)</f>
        <v>0</v>
      </c>
      <c r="F860" s="187" t="str">
        <f>IFERROR(VLOOKUP(C860,INPUT!$H$2:$N2410,7,FALSE),"")</f>
        <v/>
      </c>
      <c r="G860" s="188"/>
      <c r="H860" s="189"/>
      <c r="I860" s="189"/>
      <c r="J860" s="189"/>
      <c r="K860" s="189"/>
    </row>
    <row r="861" spans="1:11" ht="39" customHeight="1">
      <c r="A861" s="228"/>
      <c r="B861" s="184" t="str">
        <f>IFERROR(VLOOKUP(C861,INPUT!$A$2:$E$99998,3,FALSE),"")</f>
        <v/>
      </c>
      <c r="C861" s="229"/>
      <c r="D861" s="186" t="str">
        <f>IFERROR(VLOOKUP(C861,INPUT!$A$2:$D$99998,4,FALSE),"")</f>
        <v/>
      </c>
      <c r="E861" s="185">
        <f>IFERROR(VLOOKUP(C861,INPUT!$A$2:$E$99998,5,FALSE),0)</f>
        <v>0</v>
      </c>
      <c r="F861" s="187" t="str">
        <f>IFERROR(VLOOKUP(C861,INPUT!$H$2:$N2410,7,FALSE),"")</f>
        <v/>
      </c>
      <c r="G861" s="188"/>
      <c r="H861" s="189"/>
      <c r="I861" s="189"/>
      <c r="J861" s="189"/>
      <c r="K861" s="189"/>
    </row>
    <row r="862" spans="1:11" ht="39" customHeight="1">
      <c r="A862" s="228"/>
      <c r="B862" s="184" t="str">
        <f>IFERROR(VLOOKUP(C862,INPUT!$A$2:$E$99998,3,FALSE),"")</f>
        <v/>
      </c>
      <c r="C862" s="229"/>
      <c r="D862" s="186" t="str">
        <f>IFERROR(VLOOKUP(C862,INPUT!$A$2:$D$99998,4,FALSE),"")</f>
        <v/>
      </c>
      <c r="E862" s="185">
        <f>IFERROR(VLOOKUP(C862,INPUT!$A$2:$E$99998,5,FALSE),0)</f>
        <v>0</v>
      </c>
      <c r="F862" s="187" t="str">
        <f>IFERROR(VLOOKUP(C862,INPUT!$H$2:$N2410,7,FALSE),"")</f>
        <v/>
      </c>
      <c r="G862" s="188"/>
      <c r="H862" s="189"/>
      <c r="I862" s="189"/>
      <c r="J862" s="189"/>
      <c r="K862" s="189"/>
    </row>
    <row r="863" spans="1:11" ht="39" customHeight="1">
      <c r="A863" s="228"/>
      <c r="B863" s="184" t="str">
        <f>IFERROR(VLOOKUP(C863,INPUT!$A$2:$E$99998,3,FALSE),"")</f>
        <v/>
      </c>
      <c r="C863" s="229"/>
      <c r="D863" s="186" t="str">
        <f>IFERROR(VLOOKUP(C863,INPUT!$A$2:$D$99998,4,FALSE),"")</f>
        <v/>
      </c>
      <c r="E863" s="185">
        <f>IFERROR(VLOOKUP(C863,INPUT!$A$2:$E$99998,5,FALSE),0)</f>
        <v>0</v>
      </c>
      <c r="F863" s="187" t="str">
        <f>IFERROR(VLOOKUP(C863,INPUT!$H$2:$N2410,7,FALSE),"")</f>
        <v/>
      </c>
      <c r="G863" s="188"/>
      <c r="H863" s="189"/>
      <c r="I863" s="189"/>
      <c r="J863" s="189"/>
      <c r="K863" s="189"/>
    </row>
    <row r="864" spans="1:11" ht="39" customHeight="1">
      <c r="A864" s="228"/>
      <c r="B864" s="184" t="str">
        <f>IFERROR(VLOOKUP(C864,INPUT!$A$2:$E$99998,3,FALSE),"")</f>
        <v/>
      </c>
      <c r="C864" s="229"/>
      <c r="D864" s="186" t="str">
        <f>IFERROR(VLOOKUP(C864,INPUT!$A$2:$D$99998,4,FALSE),"")</f>
        <v/>
      </c>
      <c r="E864" s="185">
        <f>IFERROR(VLOOKUP(C864,INPUT!$A$2:$E$99998,5,FALSE),0)</f>
        <v>0</v>
      </c>
      <c r="F864" s="187" t="str">
        <f>IFERROR(VLOOKUP(C864,INPUT!$H$2:$N2410,7,FALSE),"")</f>
        <v/>
      </c>
      <c r="G864" s="188"/>
      <c r="H864" s="189"/>
      <c r="I864" s="189"/>
      <c r="J864" s="189"/>
      <c r="K864" s="189"/>
    </row>
    <row r="865" spans="1:11" ht="39" customHeight="1">
      <c r="A865" s="228"/>
      <c r="B865" s="184" t="str">
        <f>IFERROR(VLOOKUP(C865,INPUT!$A$2:$E$99998,3,FALSE),"")</f>
        <v/>
      </c>
      <c r="C865" s="229"/>
      <c r="D865" s="186" t="str">
        <f>IFERROR(VLOOKUP(C865,INPUT!$A$2:$D$99998,4,FALSE),"")</f>
        <v/>
      </c>
      <c r="E865" s="185">
        <f>IFERROR(VLOOKUP(C865,INPUT!$A$2:$E$99998,5,FALSE),0)</f>
        <v>0</v>
      </c>
      <c r="F865" s="187" t="str">
        <f>IFERROR(VLOOKUP(C865,INPUT!$H$2:$N2410,7,FALSE),"")</f>
        <v/>
      </c>
      <c r="G865" s="188"/>
      <c r="H865" s="189"/>
      <c r="I865" s="189"/>
      <c r="J865" s="189"/>
      <c r="K865" s="189"/>
    </row>
    <row r="866" spans="1:11" ht="39" customHeight="1">
      <c r="A866" s="228"/>
      <c r="B866" s="184" t="str">
        <f>IFERROR(VLOOKUP(C866,INPUT!$A$2:$E$99998,3,FALSE),"")</f>
        <v/>
      </c>
      <c r="C866" s="229"/>
      <c r="D866" s="186" t="str">
        <f>IFERROR(VLOOKUP(C866,INPUT!$A$2:$D$99998,4,FALSE),"")</f>
        <v/>
      </c>
      <c r="E866" s="185">
        <f>IFERROR(VLOOKUP(C866,INPUT!$A$2:$E$99998,5,FALSE),0)</f>
        <v>0</v>
      </c>
      <c r="F866" s="187" t="str">
        <f>IFERROR(VLOOKUP(C866,INPUT!$H$2:$N2410,7,FALSE),"")</f>
        <v/>
      </c>
      <c r="G866" s="188"/>
      <c r="H866" s="189"/>
      <c r="I866" s="189"/>
      <c r="J866" s="189"/>
      <c r="K866" s="189"/>
    </row>
    <row r="867" spans="1:11" ht="39" customHeight="1">
      <c r="A867" s="228"/>
      <c r="B867" s="184" t="str">
        <f>IFERROR(VLOOKUP(C867,INPUT!$A$2:$E$99998,3,FALSE),"")</f>
        <v/>
      </c>
      <c r="C867" s="229"/>
      <c r="D867" s="186" t="str">
        <f>IFERROR(VLOOKUP(C867,INPUT!$A$2:$D$99998,4,FALSE),"")</f>
        <v/>
      </c>
      <c r="E867" s="185">
        <f>IFERROR(VLOOKUP(C867,INPUT!$A$2:$E$99998,5,FALSE),0)</f>
        <v>0</v>
      </c>
      <c r="F867" s="187" t="str">
        <f>IFERROR(VLOOKUP(C867,INPUT!$H$2:$N2410,7,FALSE),"")</f>
        <v/>
      </c>
      <c r="G867" s="188"/>
      <c r="H867" s="189"/>
      <c r="I867" s="189"/>
      <c r="J867" s="189"/>
      <c r="K867" s="189"/>
    </row>
    <row r="868" spans="1:11" ht="39" customHeight="1">
      <c r="A868" s="228"/>
      <c r="B868" s="184" t="str">
        <f>IFERROR(VLOOKUP(C868,INPUT!$A$2:$E$99998,3,FALSE),"")</f>
        <v/>
      </c>
      <c r="C868" s="229"/>
      <c r="D868" s="186" t="str">
        <f>IFERROR(VLOOKUP(C868,INPUT!$A$2:$D$99998,4,FALSE),"")</f>
        <v/>
      </c>
      <c r="E868" s="185">
        <f>IFERROR(VLOOKUP(C868,INPUT!$A$2:$E$99998,5,FALSE),0)</f>
        <v>0</v>
      </c>
      <c r="F868" s="187" t="str">
        <f>IFERROR(VLOOKUP(C868,INPUT!$H$2:$N2410,7,FALSE),"")</f>
        <v/>
      </c>
      <c r="G868" s="188"/>
      <c r="H868" s="189"/>
      <c r="I868" s="189"/>
      <c r="J868" s="189"/>
      <c r="K868" s="189"/>
    </row>
    <row r="869" spans="1:11" ht="39" customHeight="1">
      <c r="A869" s="228"/>
      <c r="B869" s="184" t="str">
        <f>IFERROR(VLOOKUP(C869,INPUT!$A$2:$E$99998,3,FALSE),"")</f>
        <v/>
      </c>
      <c r="C869" s="229"/>
      <c r="D869" s="186" t="str">
        <f>IFERROR(VLOOKUP(C869,INPUT!$A$2:$D$99998,4,FALSE),"")</f>
        <v/>
      </c>
      <c r="E869" s="185">
        <f>IFERROR(VLOOKUP(C869,INPUT!$A$2:$E$99998,5,FALSE),0)</f>
        <v>0</v>
      </c>
      <c r="F869" s="187" t="str">
        <f>IFERROR(VLOOKUP(C869,INPUT!$H$2:$N2410,7,FALSE),"")</f>
        <v/>
      </c>
      <c r="G869" s="188"/>
      <c r="H869" s="189"/>
      <c r="I869" s="189"/>
      <c r="J869" s="189"/>
      <c r="K869" s="189"/>
    </row>
    <row r="870" spans="1:11" ht="39" customHeight="1">
      <c r="A870" s="228"/>
      <c r="B870" s="184" t="str">
        <f>IFERROR(VLOOKUP(C870,INPUT!$A$2:$E$99998,3,FALSE),"")</f>
        <v/>
      </c>
      <c r="C870" s="229"/>
      <c r="D870" s="186" t="str">
        <f>IFERROR(VLOOKUP(C870,INPUT!$A$2:$D$99998,4,FALSE),"")</f>
        <v/>
      </c>
      <c r="E870" s="185">
        <f>IFERROR(VLOOKUP(C870,INPUT!$A$2:$E$99998,5,FALSE),0)</f>
        <v>0</v>
      </c>
      <c r="F870" s="187" t="str">
        <f>IFERROR(VLOOKUP(C870,INPUT!$H$2:$N2410,7,FALSE),"")</f>
        <v/>
      </c>
      <c r="G870" s="188"/>
      <c r="H870" s="189"/>
      <c r="I870" s="189"/>
      <c r="J870" s="189"/>
      <c r="K870" s="189"/>
    </row>
    <row r="871" spans="1:11" ht="39" customHeight="1">
      <c r="A871" s="228"/>
      <c r="B871" s="184" t="str">
        <f>IFERROR(VLOOKUP(C871,INPUT!$A$2:$E$99998,3,FALSE),"")</f>
        <v/>
      </c>
      <c r="C871" s="229"/>
      <c r="D871" s="186" t="str">
        <f>IFERROR(VLOOKUP(C871,INPUT!$A$2:$D$99998,4,FALSE),"")</f>
        <v/>
      </c>
      <c r="E871" s="185">
        <f>IFERROR(VLOOKUP(C871,INPUT!$A$2:$E$99998,5,FALSE),0)</f>
        <v>0</v>
      </c>
      <c r="F871" s="187" t="str">
        <f>IFERROR(VLOOKUP(C871,INPUT!$H$2:$N2410,7,FALSE),"")</f>
        <v/>
      </c>
      <c r="G871" s="188"/>
      <c r="H871" s="189"/>
      <c r="I871" s="189"/>
      <c r="J871" s="189"/>
      <c r="K871" s="189"/>
    </row>
    <row r="872" spans="1:11" ht="39" customHeight="1">
      <c r="A872" s="228"/>
      <c r="B872" s="184" t="str">
        <f>IFERROR(VLOOKUP(C872,INPUT!$A$2:$E$99998,3,FALSE),"")</f>
        <v/>
      </c>
      <c r="C872" s="229"/>
      <c r="D872" s="186" t="str">
        <f>IFERROR(VLOOKUP(C872,INPUT!$A$2:$D$99998,4,FALSE),"")</f>
        <v/>
      </c>
      <c r="E872" s="185">
        <f>IFERROR(VLOOKUP(C872,INPUT!$A$2:$E$99998,5,FALSE),0)</f>
        <v>0</v>
      </c>
      <c r="F872" s="187" t="str">
        <f>IFERROR(VLOOKUP(C872,INPUT!$H$2:$N2410,7,FALSE),"")</f>
        <v/>
      </c>
      <c r="G872" s="188"/>
      <c r="H872" s="189"/>
      <c r="I872" s="189"/>
      <c r="J872" s="189"/>
      <c r="K872" s="189"/>
    </row>
    <row r="873" spans="1:11" ht="39" customHeight="1">
      <c r="A873" s="228"/>
      <c r="B873" s="184" t="str">
        <f>IFERROR(VLOOKUP(C873,INPUT!$A$2:$E$99998,3,FALSE),"")</f>
        <v/>
      </c>
      <c r="C873" s="229"/>
      <c r="D873" s="186" t="str">
        <f>IFERROR(VLOOKUP(C873,INPUT!$A$2:$D$99998,4,FALSE),"")</f>
        <v/>
      </c>
      <c r="E873" s="185">
        <f>IFERROR(VLOOKUP(C873,INPUT!$A$2:$E$99998,5,FALSE),0)</f>
        <v>0</v>
      </c>
      <c r="F873" s="187" t="str">
        <f>IFERROR(VLOOKUP(C873,INPUT!$H$2:$N2410,7,FALSE),"")</f>
        <v/>
      </c>
      <c r="G873" s="188"/>
      <c r="H873" s="189"/>
      <c r="I873" s="189"/>
      <c r="J873" s="189"/>
      <c r="K873" s="189"/>
    </row>
    <row r="874" spans="1:11" ht="39" customHeight="1">
      <c r="A874" s="228"/>
      <c r="B874" s="184" t="str">
        <f>IFERROR(VLOOKUP(C874,INPUT!$A$2:$E$99998,3,FALSE),"")</f>
        <v/>
      </c>
      <c r="C874" s="229"/>
      <c r="D874" s="186" t="str">
        <f>IFERROR(VLOOKUP(C874,INPUT!$A$2:$D$99998,4,FALSE),"")</f>
        <v/>
      </c>
      <c r="E874" s="185">
        <f>IFERROR(VLOOKUP(C874,INPUT!$A$2:$E$99998,5,FALSE),0)</f>
        <v>0</v>
      </c>
      <c r="F874" s="187" t="str">
        <f>IFERROR(VLOOKUP(C874,INPUT!$H$2:$N2410,7,FALSE),"")</f>
        <v/>
      </c>
      <c r="G874" s="188"/>
      <c r="H874" s="189"/>
      <c r="I874" s="189"/>
      <c r="J874" s="189"/>
      <c r="K874" s="189"/>
    </row>
    <row r="875" spans="1:11" ht="39" customHeight="1">
      <c r="A875" s="228"/>
      <c r="B875" s="184" t="str">
        <f>IFERROR(VLOOKUP(C875,INPUT!$A$2:$E$99998,3,FALSE),"")</f>
        <v/>
      </c>
      <c r="C875" s="229"/>
      <c r="D875" s="186" t="str">
        <f>IFERROR(VLOOKUP(C875,INPUT!$A$2:$D$99998,4,FALSE),"")</f>
        <v/>
      </c>
      <c r="E875" s="185">
        <f>IFERROR(VLOOKUP(C875,INPUT!$A$2:$E$99998,5,FALSE),0)</f>
        <v>0</v>
      </c>
      <c r="F875" s="187" t="str">
        <f>IFERROR(VLOOKUP(C875,INPUT!$H$2:$N2410,7,FALSE),"")</f>
        <v/>
      </c>
      <c r="G875" s="188"/>
      <c r="H875" s="189"/>
      <c r="I875" s="189"/>
      <c r="J875" s="189"/>
      <c r="K875" s="189"/>
    </row>
    <row r="876" spans="1:11" ht="39" customHeight="1">
      <c r="A876" s="228"/>
      <c r="B876" s="184" t="str">
        <f>IFERROR(VLOOKUP(C876,INPUT!$A$2:$E$99998,3,FALSE),"")</f>
        <v/>
      </c>
      <c r="C876" s="229"/>
      <c r="D876" s="186" t="str">
        <f>IFERROR(VLOOKUP(C876,INPUT!$A$2:$D$99998,4,FALSE),"")</f>
        <v/>
      </c>
      <c r="E876" s="185">
        <f>IFERROR(VLOOKUP(C876,INPUT!$A$2:$E$99998,5,FALSE),0)</f>
        <v>0</v>
      </c>
      <c r="F876" s="187" t="str">
        <f>IFERROR(VLOOKUP(C876,INPUT!$H$2:$N2410,7,FALSE),"")</f>
        <v/>
      </c>
      <c r="G876" s="188"/>
      <c r="H876" s="189"/>
      <c r="I876" s="189"/>
      <c r="J876" s="189"/>
      <c r="K876" s="189"/>
    </row>
    <row r="877" spans="1:11" ht="39" customHeight="1">
      <c r="A877" s="228"/>
      <c r="B877" s="184" t="str">
        <f>IFERROR(VLOOKUP(C877,INPUT!$A$2:$E$99998,3,FALSE),"")</f>
        <v/>
      </c>
      <c r="C877" s="229"/>
      <c r="D877" s="186" t="str">
        <f>IFERROR(VLOOKUP(C877,INPUT!$A$2:$D$99998,4,FALSE),"")</f>
        <v/>
      </c>
      <c r="E877" s="185">
        <f>IFERROR(VLOOKUP(C877,INPUT!$A$2:$E$99998,5,FALSE),0)</f>
        <v>0</v>
      </c>
      <c r="F877" s="187" t="str">
        <f>IFERROR(VLOOKUP(C877,INPUT!$H$2:$N2410,7,FALSE),"")</f>
        <v/>
      </c>
      <c r="G877" s="188"/>
      <c r="H877" s="189"/>
      <c r="I877" s="189"/>
      <c r="J877" s="189"/>
      <c r="K877" s="189"/>
    </row>
    <row r="878" spans="1:11" ht="39" customHeight="1">
      <c r="A878" s="228"/>
      <c r="B878" s="184" t="str">
        <f>IFERROR(VLOOKUP(C878,INPUT!$A$2:$E$99998,3,FALSE),"")</f>
        <v/>
      </c>
      <c r="C878" s="229"/>
      <c r="D878" s="186" t="str">
        <f>IFERROR(VLOOKUP(C878,INPUT!$A$2:$D$99998,4,FALSE),"")</f>
        <v/>
      </c>
      <c r="E878" s="185">
        <f>IFERROR(VLOOKUP(C878,INPUT!$A$2:$E$99998,5,FALSE),0)</f>
        <v>0</v>
      </c>
      <c r="F878" s="187" t="str">
        <f>IFERROR(VLOOKUP(C878,INPUT!$H$2:$N2410,7,FALSE),"")</f>
        <v/>
      </c>
      <c r="G878" s="188"/>
      <c r="H878" s="189"/>
      <c r="I878" s="189"/>
      <c r="J878" s="189"/>
      <c r="K878" s="189"/>
    </row>
    <row r="879" spans="1:11" ht="39" customHeight="1">
      <c r="A879" s="228"/>
      <c r="B879" s="184" t="str">
        <f>IFERROR(VLOOKUP(C879,INPUT!$A$2:$E$99998,3,FALSE),"")</f>
        <v/>
      </c>
      <c r="C879" s="229"/>
      <c r="D879" s="186" t="str">
        <f>IFERROR(VLOOKUP(C879,INPUT!$A$2:$D$99998,4,FALSE),"")</f>
        <v/>
      </c>
      <c r="E879" s="185">
        <f>IFERROR(VLOOKUP(C879,INPUT!$A$2:$E$99998,5,FALSE),0)</f>
        <v>0</v>
      </c>
      <c r="F879" s="187" t="str">
        <f>IFERROR(VLOOKUP(C879,INPUT!$H$2:$N2410,7,FALSE),"")</f>
        <v/>
      </c>
      <c r="G879" s="188"/>
      <c r="H879" s="189"/>
      <c r="I879" s="189"/>
      <c r="J879" s="189"/>
      <c r="K879" s="189"/>
    </row>
    <row r="880" spans="1:11" ht="39" customHeight="1">
      <c r="A880" s="228"/>
      <c r="B880" s="184" t="str">
        <f>IFERROR(VLOOKUP(C880,INPUT!$A$2:$E$99998,3,FALSE),"")</f>
        <v/>
      </c>
      <c r="C880" s="229"/>
      <c r="D880" s="186" t="str">
        <f>IFERROR(VLOOKUP(C880,INPUT!$A$2:$D$99998,4,FALSE),"")</f>
        <v/>
      </c>
      <c r="E880" s="185">
        <f>IFERROR(VLOOKUP(C880,INPUT!$A$2:$E$99998,5,FALSE),0)</f>
        <v>0</v>
      </c>
      <c r="F880" s="187" t="str">
        <f>IFERROR(VLOOKUP(C880,INPUT!$H$2:$N2410,7,FALSE),"")</f>
        <v/>
      </c>
      <c r="G880" s="188"/>
      <c r="H880" s="189"/>
      <c r="I880" s="189"/>
      <c r="J880" s="189"/>
      <c r="K880" s="189"/>
    </row>
    <row r="881" spans="1:11" ht="39" customHeight="1">
      <c r="A881" s="228"/>
      <c r="B881" s="184" t="str">
        <f>IFERROR(VLOOKUP(C881,INPUT!$A$2:$E$99998,3,FALSE),"")</f>
        <v/>
      </c>
      <c r="C881" s="229"/>
      <c r="D881" s="186" t="str">
        <f>IFERROR(VLOOKUP(C881,INPUT!$A$2:$D$99998,4,FALSE),"")</f>
        <v/>
      </c>
      <c r="E881" s="185">
        <f>IFERROR(VLOOKUP(C881,INPUT!$A$2:$E$99998,5,FALSE),0)</f>
        <v>0</v>
      </c>
      <c r="F881" s="187" t="str">
        <f>IFERROR(VLOOKUP(C881,INPUT!$H$2:$N2410,7,FALSE),"")</f>
        <v/>
      </c>
      <c r="G881" s="188"/>
      <c r="H881" s="189"/>
      <c r="I881" s="189"/>
      <c r="J881" s="189"/>
      <c r="K881" s="189"/>
    </row>
    <row r="882" spans="1:11" ht="39" customHeight="1">
      <c r="A882" s="228"/>
      <c r="B882" s="184" t="str">
        <f>IFERROR(VLOOKUP(C882,INPUT!$A$2:$E$99998,3,FALSE),"")</f>
        <v/>
      </c>
      <c r="C882" s="229"/>
      <c r="D882" s="186" t="str">
        <f>IFERROR(VLOOKUP(C882,INPUT!$A$2:$D$99998,4,FALSE),"")</f>
        <v/>
      </c>
      <c r="E882" s="185">
        <f>IFERROR(VLOOKUP(C882,INPUT!$A$2:$E$99998,5,FALSE),0)</f>
        <v>0</v>
      </c>
      <c r="F882" s="187" t="str">
        <f>IFERROR(VLOOKUP(C882,INPUT!$H$2:$N2410,7,FALSE),"")</f>
        <v/>
      </c>
      <c r="G882" s="188"/>
      <c r="H882" s="189"/>
      <c r="I882" s="189"/>
      <c r="J882" s="189"/>
      <c r="K882" s="189"/>
    </row>
    <row r="883" spans="1:11" ht="39" customHeight="1">
      <c r="A883" s="228"/>
      <c r="B883" s="184" t="str">
        <f>IFERROR(VLOOKUP(C883,INPUT!$A$2:$E$99998,3,FALSE),"")</f>
        <v/>
      </c>
      <c r="C883" s="229"/>
      <c r="D883" s="186" t="str">
        <f>IFERROR(VLOOKUP(C883,INPUT!$A$2:$D$99998,4,FALSE),"")</f>
        <v/>
      </c>
      <c r="E883" s="185">
        <f>IFERROR(VLOOKUP(C883,INPUT!$A$2:$E$99998,5,FALSE),0)</f>
        <v>0</v>
      </c>
      <c r="F883" s="187" t="str">
        <f>IFERROR(VLOOKUP(C883,INPUT!$H$2:$N2410,7,FALSE),"")</f>
        <v/>
      </c>
      <c r="G883" s="188"/>
      <c r="H883" s="189"/>
      <c r="I883" s="189"/>
      <c r="J883" s="189"/>
      <c r="K883" s="189"/>
    </row>
    <row r="884" spans="1:11" ht="39" customHeight="1">
      <c r="A884" s="228"/>
      <c r="B884" s="184" t="str">
        <f>IFERROR(VLOOKUP(C884,INPUT!$A$2:$E$99998,3,FALSE),"")</f>
        <v/>
      </c>
      <c r="C884" s="229"/>
      <c r="D884" s="186" t="str">
        <f>IFERROR(VLOOKUP(C884,INPUT!$A$2:$D$99998,4,FALSE),"")</f>
        <v/>
      </c>
      <c r="E884" s="185">
        <f>IFERROR(VLOOKUP(C884,INPUT!$A$2:$E$99998,5,FALSE),0)</f>
        <v>0</v>
      </c>
      <c r="F884" s="187" t="str">
        <f>IFERROR(VLOOKUP(C884,INPUT!$H$2:$N2410,7,FALSE),"")</f>
        <v/>
      </c>
      <c r="G884" s="188"/>
      <c r="H884" s="189"/>
      <c r="I884" s="189"/>
      <c r="J884" s="189"/>
      <c r="K884" s="189"/>
    </row>
    <row r="885" spans="1:11" ht="39" customHeight="1">
      <c r="A885" s="228"/>
      <c r="B885" s="184" t="str">
        <f>IFERROR(VLOOKUP(C885,INPUT!$A$2:$E$99998,3,FALSE),"")</f>
        <v/>
      </c>
      <c r="C885" s="229"/>
      <c r="D885" s="186" t="str">
        <f>IFERROR(VLOOKUP(C885,INPUT!$A$2:$D$99998,4,FALSE),"")</f>
        <v/>
      </c>
      <c r="E885" s="185">
        <f>IFERROR(VLOOKUP(C885,INPUT!$A$2:$E$99998,5,FALSE),0)</f>
        <v>0</v>
      </c>
      <c r="F885" s="187" t="str">
        <f>IFERROR(VLOOKUP(C885,INPUT!$H$2:$N2410,7,FALSE),"")</f>
        <v/>
      </c>
      <c r="G885" s="188"/>
      <c r="H885" s="189"/>
      <c r="I885" s="189"/>
      <c r="J885" s="189"/>
      <c r="K885" s="189"/>
    </row>
    <row r="886" spans="1:11" ht="39" customHeight="1">
      <c r="A886" s="228"/>
      <c r="B886" s="184" t="str">
        <f>IFERROR(VLOOKUP(C886,INPUT!$A$2:$E$99998,3,FALSE),"")</f>
        <v/>
      </c>
      <c r="C886" s="229"/>
      <c r="D886" s="186" t="str">
        <f>IFERROR(VLOOKUP(C886,INPUT!$A$2:$D$99998,4,FALSE),"")</f>
        <v/>
      </c>
      <c r="E886" s="185">
        <f>IFERROR(VLOOKUP(C886,INPUT!$A$2:$E$99998,5,FALSE),0)</f>
        <v>0</v>
      </c>
      <c r="F886" s="187" t="str">
        <f>IFERROR(VLOOKUP(C886,INPUT!$H$2:$N2410,7,FALSE),"")</f>
        <v/>
      </c>
      <c r="G886" s="188"/>
      <c r="H886" s="189"/>
      <c r="I886" s="189"/>
      <c r="J886" s="189"/>
      <c r="K886" s="189"/>
    </row>
    <row r="887" spans="1:11" ht="39" customHeight="1">
      <c r="A887" s="228"/>
      <c r="B887" s="184" t="str">
        <f>IFERROR(VLOOKUP(C887,INPUT!$A$2:$E$99998,3,FALSE),"")</f>
        <v/>
      </c>
      <c r="C887" s="229"/>
      <c r="D887" s="186" t="str">
        <f>IFERROR(VLOOKUP(C887,INPUT!$A$2:$D$99998,4,FALSE),"")</f>
        <v/>
      </c>
      <c r="E887" s="185">
        <f>IFERROR(VLOOKUP(C887,INPUT!$A$2:$E$99998,5,FALSE),0)</f>
        <v>0</v>
      </c>
      <c r="F887" s="187" t="str">
        <f>IFERROR(VLOOKUP(C887,INPUT!$H$2:$N2410,7,FALSE),"")</f>
        <v/>
      </c>
      <c r="G887" s="188"/>
      <c r="H887" s="189"/>
      <c r="I887" s="189"/>
      <c r="J887" s="189"/>
      <c r="K887" s="189"/>
    </row>
    <row r="888" spans="1:11" ht="39" customHeight="1">
      <c r="A888" s="228"/>
      <c r="B888" s="184" t="str">
        <f>IFERROR(VLOOKUP(C888,INPUT!$A$2:$E$99998,3,FALSE),"")</f>
        <v/>
      </c>
      <c r="C888" s="229"/>
      <c r="D888" s="186" t="str">
        <f>IFERROR(VLOOKUP(C888,INPUT!$A$2:$D$99998,4,FALSE),"")</f>
        <v/>
      </c>
      <c r="E888" s="185">
        <f>IFERROR(VLOOKUP(C888,INPUT!$A$2:$E$99998,5,FALSE),0)</f>
        <v>0</v>
      </c>
      <c r="F888" s="187" t="str">
        <f>IFERROR(VLOOKUP(C888,INPUT!$H$2:$N2410,7,FALSE),"")</f>
        <v/>
      </c>
      <c r="G888" s="188"/>
      <c r="H888" s="189"/>
      <c r="I888" s="189"/>
      <c r="J888" s="189"/>
      <c r="K888" s="189"/>
    </row>
    <row r="889" spans="1:11" ht="39" customHeight="1">
      <c r="A889" s="228"/>
      <c r="B889" s="184" t="str">
        <f>IFERROR(VLOOKUP(C889,INPUT!$A$2:$E$99998,3,FALSE),"")</f>
        <v/>
      </c>
      <c r="C889" s="229"/>
      <c r="D889" s="186" t="str">
        <f>IFERROR(VLOOKUP(C889,INPUT!$A$2:$D$99998,4,FALSE),"")</f>
        <v/>
      </c>
      <c r="E889" s="185">
        <f>IFERROR(VLOOKUP(C889,INPUT!$A$2:$E$99998,5,FALSE),0)</f>
        <v>0</v>
      </c>
      <c r="F889" s="187" t="str">
        <f>IFERROR(VLOOKUP(C889,INPUT!$H$2:$N2410,7,FALSE),"")</f>
        <v/>
      </c>
      <c r="G889" s="188"/>
      <c r="H889" s="189"/>
      <c r="I889" s="189"/>
      <c r="J889" s="189"/>
      <c r="K889" s="189"/>
    </row>
    <row r="890" spans="1:11" ht="39" customHeight="1">
      <c r="A890" s="228"/>
      <c r="B890" s="184" t="str">
        <f>IFERROR(VLOOKUP(C890,INPUT!$A$2:$E$99998,3,FALSE),"")</f>
        <v/>
      </c>
      <c r="C890" s="229"/>
      <c r="D890" s="186" t="str">
        <f>IFERROR(VLOOKUP(C890,INPUT!$A$2:$D$99998,4,FALSE),"")</f>
        <v/>
      </c>
      <c r="E890" s="185">
        <f>IFERROR(VLOOKUP(C890,INPUT!$A$2:$E$99998,5,FALSE),0)</f>
        <v>0</v>
      </c>
      <c r="F890" s="187" t="str">
        <f>IFERROR(VLOOKUP(C890,INPUT!$H$2:$N2410,7,FALSE),"")</f>
        <v/>
      </c>
      <c r="G890" s="188"/>
      <c r="H890" s="189"/>
      <c r="I890" s="189"/>
      <c r="J890" s="189"/>
      <c r="K890" s="189"/>
    </row>
    <row r="891" spans="1:11" ht="39" customHeight="1">
      <c r="A891" s="228"/>
      <c r="B891" s="184" t="str">
        <f>IFERROR(VLOOKUP(C891,INPUT!$A$2:$E$99998,3,FALSE),"")</f>
        <v/>
      </c>
      <c r="C891" s="229"/>
      <c r="D891" s="186" t="str">
        <f>IFERROR(VLOOKUP(C891,INPUT!$A$2:$D$99998,4,FALSE),"")</f>
        <v/>
      </c>
      <c r="E891" s="185">
        <f>IFERROR(VLOOKUP(C891,INPUT!$A$2:$E$99998,5,FALSE),0)</f>
        <v>0</v>
      </c>
      <c r="F891" s="187" t="str">
        <f>IFERROR(VLOOKUP(C891,INPUT!$H$2:$N2410,7,FALSE),"")</f>
        <v/>
      </c>
      <c r="G891" s="188"/>
      <c r="H891" s="189"/>
      <c r="I891" s="189"/>
      <c r="J891" s="189"/>
      <c r="K891" s="189"/>
    </row>
    <row r="892" spans="1:11" ht="39" customHeight="1">
      <c r="A892" s="228"/>
      <c r="B892" s="184" t="str">
        <f>IFERROR(VLOOKUP(C892,INPUT!$A$2:$E$99998,3,FALSE),"")</f>
        <v/>
      </c>
      <c r="C892" s="229"/>
      <c r="D892" s="186" t="str">
        <f>IFERROR(VLOOKUP(C892,INPUT!$A$2:$D$99998,4,FALSE),"")</f>
        <v/>
      </c>
      <c r="E892" s="185">
        <f>IFERROR(VLOOKUP(C892,INPUT!$A$2:$E$99998,5,FALSE),0)</f>
        <v>0</v>
      </c>
      <c r="F892" s="187" t="str">
        <f>IFERROR(VLOOKUP(C892,INPUT!$H$2:$N2410,7,FALSE),"")</f>
        <v/>
      </c>
      <c r="G892" s="188"/>
      <c r="H892" s="189"/>
      <c r="I892" s="189"/>
      <c r="J892" s="189"/>
      <c r="K892" s="189"/>
    </row>
    <row r="893" spans="1:11" ht="39" customHeight="1">
      <c r="A893" s="228"/>
      <c r="B893" s="184" t="str">
        <f>IFERROR(VLOOKUP(C893,INPUT!$A$2:$E$99998,3,FALSE),"")</f>
        <v/>
      </c>
      <c r="C893" s="229"/>
      <c r="D893" s="186" t="str">
        <f>IFERROR(VLOOKUP(C893,INPUT!$A$2:$D$99998,4,FALSE),"")</f>
        <v/>
      </c>
      <c r="E893" s="185">
        <f>IFERROR(VLOOKUP(C893,INPUT!$A$2:$E$99998,5,FALSE),0)</f>
        <v>0</v>
      </c>
      <c r="F893" s="187" t="str">
        <f>IFERROR(VLOOKUP(C893,INPUT!$H$2:$N2410,7,FALSE),"")</f>
        <v/>
      </c>
      <c r="G893" s="188"/>
      <c r="H893" s="189"/>
      <c r="I893" s="189"/>
      <c r="J893" s="189"/>
      <c r="K893" s="189"/>
    </row>
    <row r="894" spans="1:11" ht="39" customHeight="1">
      <c r="A894" s="228"/>
      <c r="B894" s="184" t="str">
        <f>IFERROR(VLOOKUP(C894,INPUT!$A$2:$E$99998,3,FALSE),"")</f>
        <v/>
      </c>
      <c r="C894" s="229"/>
      <c r="D894" s="186" t="str">
        <f>IFERROR(VLOOKUP(C894,INPUT!$A$2:$D$99998,4,FALSE),"")</f>
        <v/>
      </c>
      <c r="E894" s="185">
        <f>IFERROR(VLOOKUP(C894,INPUT!$A$2:$E$99998,5,FALSE),0)</f>
        <v>0</v>
      </c>
      <c r="F894" s="187" t="str">
        <f>IFERROR(VLOOKUP(C894,INPUT!$H$2:$N2410,7,FALSE),"")</f>
        <v/>
      </c>
      <c r="G894" s="188"/>
      <c r="H894" s="189"/>
      <c r="I894" s="189"/>
      <c r="J894" s="189"/>
      <c r="K894" s="189"/>
    </row>
    <row r="895" spans="1:11" ht="39" customHeight="1">
      <c r="A895" s="228"/>
      <c r="B895" s="184" t="str">
        <f>IFERROR(VLOOKUP(C895,INPUT!$A$2:$E$99998,3,FALSE),"")</f>
        <v/>
      </c>
      <c r="C895" s="229"/>
      <c r="D895" s="186" t="str">
        <f>IFERROR(VLOOKUP(C895,INPUT!$A$2:$D$99998,4,FALSE),"")</f>
        <v/>
      </c>
      <c r="E895" s="185">
        <f>IFERROR(VLOOKUP(C895,INPUT!$A$2:$E$99998,5,FALSE),0)</f>
        <v>0</v>
      </c>
      <c r="F895" s="187" t="str">
        <f>IFERROR(VLOOKUP(C895,INPUT!$H$2:$N2410,7,FALSE),"")</f>
        <v/>
      </c>
      <c r="G895" s="188"/>
      <c r="H895" s="189"/>
      <c r="I895" s="189"/>
      <c r="J895" s="189"/>
      <c r="K895" s="189"/>
    </row>
    <row r="896" spans="1:11" ht="39" customHeight="1">
      <c r="A896" s="228"/>
      <c r="B896" s="184" t="str">
        <f>IFERROR(VLOOKUP(C896,INPUT!$A$2:$E$99998,3,FALSE),"")</f>
        <v/>
      </c>
      <c r="C896" s="229"/>
      <c r="D896" s="186" t="str">
        <f>IFERROR(VLOOKUP(C896,INPUT!$A$2:$D$99998,4,FALSE),"")</f>
        <v/>
      </c>
      <c r="E896" s="185">
        <f>IFERROR(VLOOKUP(C896,INPUT!$A$2:$E$99998,5,FALSE),0)</f>
        <v>0</v>
      </c>
      <c r="F896" s="187" t="str">
        <f>IFERROR(VLOOKUP(C896,INPUT!$H$2:$N2410,7,FALSE),"")</f>
        <v/>
      </c>
      <c r="G896" s="188"/>
      <c r="H896" s="189"/>
      <c r="I896" s="189"/>
      <c r="J896" s="189"/>
      <c r="K896" s="189"/>
    </row>
    <row r="897" spans="1:11" ht="39" customHeight="1">
      <c r="A897" s="228"/>
      <c r="B897" s="184" t="str">
        <f>IFERROR(VLOOKUP(C897,INPUT!$A$2:$E$99998,3,FALSE),"")</f>
        <v/>
      </c>
      <c r="C897" s="229"/>
      <c r="D897" s="186" t="str">
        <f>IFERROR(VLOOKUP(C897,INPUT!$A$2:$D$99998,4,FALSE),"")</f>
        <v/>
      </c>
      <c r="E897" s="185">
        <f>IFERROR(VLOOKUP(C897,INPUT!$A$2:$E$99998,5,FALSE),0)</f>
        <v>0</v>
      </c>
      <c r="F897" s="187" t="str">
        <f>IFERROR(VLOOKUP(C897,INPUT!$H$2:$N2410,7,FALSE),"")</f>
        <v/>
      </c>
      <c r="G897" s="188"/>
      <c r="H897" s="189"/>
      <c r="I897" s="189"/>
      <c r="J897" s="189"/>
      <c r="K897" s="189"/>
    </row>
    <row r="898" spans="1:11" ht="39" customHeight="1">
      <c r="A898" s="228"/>
      <c r="B898" s="184" t="str">
        <f>IFERROR(VLOOKUP(C898,INPUT!$A$2:$E$99998,3,FALSE),"")</f>
        <v/>
      </c>
      <c r="C898" s="229"/>
      <c r="D898" s="186" t="str">
        <f>IFERROR(VLOOKUP(C898,INPUT!$A$2:$D$99998,4,FALSE),"")</f>
        <v/>
      </c>
      <c r="E898" s="185">
        <f>IFERROR(VLOOKUP(C898,INPUT!$A$2:$E$99998,5,FALSE),0)</f>
        <v>0</v>
      </c>
      <c r="F898" s="187" t="str">
        <f>IFERROR(VLOOKUP(C898,INPUT!$H$2:$N2410,7,FALSE),"")</f>
        <v/>
      </c>
      <c r="G898" s="188"/>
      <c r="H898" s="189"/>
      <c r="I898" s="189"/>
      <c r="J898" s="189"/>
      <c r="K898" s="189"/>
    </row>
    <row r="899" spans="1:11" ht="39" customHeight="1">
      <c r="A899" s="228"/>
      <c r="B899" s="184" t="str">
        <f>IFERROR(VLOOKUP(C899,INPUT!$A$2:$E$99998,3,FALSE),"")</f>
        <v/>
      </c>
      <c r="C899" s="229"/>
      <c r="D899" s="186" t="str">
        <f>IFERROR(VLOOKUP(C899,INPUT!$A$2:$D$99998,4,FALSE),"")</f>
        <v/>
      </c>
      <c r="E899" s="185">
        <f>IFERROR(VLOOKUP(C899,INPUT!$A$2:$E$99998,5,FALSE),0)</f>
        <v>0</v>
      </c>
      <c r="F899" s="187" t="str">
        <f>IFERROR(VLOOKUP(C899,INPUT!$H$2:$N2410,7,FALSE),"")</f>
        <v/>
      </c>
      <c r="G899" s="188"/>
      <c r="H899" s="189"/>
      <c r="I899" s="189"/>
      <c r="J899" s="189"/>
      <c r="K899" s="189"/>
    </row>
    <row r="900" spans="1:11" ht="39" customHeight="1">
      <c r="A900" s="228"/>
      <c r="B900" s="184" t="str">
        <f>IFERROR(VLOOKUP(C900,INPUT!$A$2:$E$99998,3,FALSE),"")</f>
        <v/>
      </c>
      <c r="C900" s="229"/>
      <c r="D900" s="186" t="str">
        <f>IFERROR(VLOOKUP(C900,INPUT!$A$2:$D$99998,4,FALSE),"")</f>
        <v/>
      </c>
      <c r="E900" s="185">
        <f>IFERROR(VLOOKUP(C900,INPUT!$A$2:$E$99998,5,FALSE),0)</f>
        <v>0</v>
      </c>
      <c r="F900" s="187" t="str">
        <f>IFERROR(VLOOKUP(C900,INPUT!$H$2:$N2410,7,FALSE),"")</f>
        <v/>
      </c>
      <c r="G900" s="188"/>
      <c r="H900" s="189"/>
      <c r="I900" s="189"/>
      <c r="J900" s="189"/>
      <c r="K900" s="189"/>
    </row>
    <row r="901" spans="1:11" ht="39" customHeight="1">
      <c r="A901" s="228"/>
      <c r="B901" s="184" t="str">
        <f>IFERROR(VLOOKUP(C901,INPUT!$A$2:$E$99998,3,FALSE),"")</f>
        <v/>
      </c>
      <c r="C901" s="229"/>
      <c r="D901" s="186" t="str">
        <f>IFERROR(VLOOKUP(C901,INPUT!$A$2:$D$99998,4,FALSE),"")</f>
        <v/>
      </c>
      <c r="E901" s="185">
        <f>IFERROR(VLOOKUP(C901,INPUT!$A$2:$E$99998,5,FALSE),0)</f>
        <v>0</v>
      </c>
      <c r="F901" s="187" t="str">
        <f>IFERROR(VLOOKUP(C901,INPUT!$H$2:$N2410,7,FALSE),"")</f>
        <v/>
      </c>
      <c r="G901" s="188"/>
      <c r="H901" s="189"/>
      <c r="I901" s="189"/>
      <c r="J901" s="189"/>
      <c r="K901" s="189"/>
    </row>
    <row r="902" spans="1:11" ht="39" customHeight="1">
      <c r="A902" s="228"/>
      <c r="B902" s="184" t="str">
        <f>IFERROR(VLOOKUP(C902,INPUT!$A$2:$E$99998,3,FALSE),"")</f>
        <v/>
      </c>
      <c r="C902" s="229"/>
      <c r="D902" s="186" t="str">
        <f>IFERROR(VLOOKUP(C902,INPUT!$A$2:$D$99998,4,FALSE),"")</f>
        <v/>
      </c>
      <c r="E902" s="185">
        <f>IFERROR(VLOOKUP(C902,INPUT!$A$2:$E$99998,5,FALSE),0)</f>
        <v>0</v>
      </c>
      <c r="F902" s="187" t="str">
        <f>IFERROR(VLOOKUP(C902,INPUT!$H$2:$N2410,7,FALSE),"")</f>
        <v/>
      </c>
      <c r="G902" s="188"/>
      <c r="H902" s="189"/>
      <c r="I902" s="189"/>
      <c r="J902" s="189"/>
      <c r="K902" s="189"/>
    </row>
    <row r="903" spans="1:11" ht="39" customHeight="1">
      <c r="A903" s="228"/>
      <c r="B903" s="184" t="str">
        <f>IFERROR(VLOOKUP(C903,INPUT!$A$2:$E$99998,3,FALSE),"")</f>
        <v/>
      </c>
      <c r="C903" s="229"/>
      <c r="D903" s="186" t="str">
        <f>IFERROR(VLOOKUP(C903,INPUT!$A$2:$D$99998,4,FALSE),"")</f>
        <v/>
      </c>
      <c r="E903" s="185">
        <f>IFERROR(VLOOKUP(C903,INPUT!$A$2:$E$99998,5,FALSE),0)</f>
        <v>0</v>
      </c>
      <c r="F903" s="187" t="str">
        <f>IFERROR(VLOOKUP(C903,INPUT!$H$2:$N2410,7,FALSE),"")</f>
        <v/>
      </c>
      <c r="G903" s="188"/>
      <c r="H903" s="189"/>
      <c r="I903" s="189"/>
      <c r="J903" s="189"/>
      <c r="K903" s="189"/>
    </row>
    <row r="904" spans="1:11" ht="39" customHeight="1">
      <c r="A904" s="228"/>
      <c r="B904" s="184" t="str">
        <f>IFERROR(VLOOKUP(C904,INPUT!$A$2:$E$99998,3,FALSE),"")</f>
        <v/>
      </c>
      <c r="C904" s="229"/>
      <c r="D904" s="186" t="str">
        <f>IFERROR(VLOOKUP(C904,INPUT!$A$2:$D$99998,4,FALSE),"")</f>
        <v/>
      </c>
      <c r="E904" s="185">
        <f>IFERROR(VLOOKUP(C904,INPUT!$A$2:$E$99998,5,FALSE),0)</f>
        <v>0</v>
      </c>
      <c r="F904" s="187" t="str">
        <f>IFERROR(VLOOKUP(C904,INPUT!$H$2:$N2410,7,FALSE),"")</f>
        <v/>
      </c>
      <c r="G904" s="188"/>
      <c r="H904" s="189"/>
      <c r="I904" s="189"/>
      <c r="J904" s="189"/>
      <c r="K904" s="189"/>
    </row>
    <row r="905" spans="1:11" ht="39" customHeight="1">
      <c r="A905" s="228"/>
      <c r="B905" s="184" t="str">
        <f>IFERROR(VLOOKUP(C905,INPUT!$A$2:$E$99998,3,FALSE),"")</f>
        <v/>
      </c>
      <c r="C905" s="229"/>
      <c r="D905" s="186" t="str">
        <f>IFERROR(VLOOKUP(C905,INPUT!$A$2:$D$99998,4,FALSE),"")</f>
        <v/>
      </c>
      <c r="E905" s="185">
        <f>IFERROR(VLOOKUP(C905,INPUT!$A$2:$E$99998,5,FALSE),0)</f>
        <v>0</v>
      </c>
      <c r="F905" s="187" t="str">
        <f>IFERROR(VLOOKUP(C905,INPUT!$H$2:$N2410,7,FALSE),"")</f>
        <v/>
      </c>
      <c r="G905" s="188"/>
      <c r="H905" s="189"/>
      <c r="I905" s="189"/>
      <c r="J905" s="189"/>
      <c r="K905" s="189"/>
    </row>
    <row r="906" spans="1:11" ht="39" customHeight="1">
      <c r="A906" s="228"/>
      <c r="B906" s="184" t="str">
        <f>IFERROR(VLOOKUP(C906,INPUT!$A$2:$E$99998,3,FALSE),"")</f>
        <v/>
      </c>
      <c r="C906" s="229"/>
      <c r="D906" s="186" t="str">
        <f>IFERROR(VLOOKUP(C906,INPUT!$A$2:$D$99998,4,FALSE),"")</f>
        <v/>
      </c>
      <c r="E906" s="185">
        <f>IFERROR(VLOOKUP(C906,INPUT!$A$2:$E$99998,5,FALSE),0)</f>
        <v>0</v>
      </c>
      <c r="F906" s="187" t="str">
        <f>IFERROR(VLOOKUP(C906,INPUT!$H$2:$N2410,7,FALSE),"")</f>
        <v/>
      </c>
      <c r="G906" s="188"/>
      <c r="H906" s="189"/>
      <c r="I906" s="189"/>
      <c r="J906" s="189"/>
      <c r="K906" s="189"/>
    </row>
    <row r="907" spans="1:11" ht="39" customHeight="1">
      <c r="A907" s="228"/>
      <c r="B907" s="184" t="str">
        <f>IFERROR(VLOOKUP(C907,INPUT!$A$2:$E$99998,3,FALSE),"")</f>
        <v/>
      </c>
      <c r="C907" s="229"/>
      <c r="D907" s="186" t="str">
        <f>IFERROR(VLOOKUP(C907,INPUT!$A$2:$D$99998,4,FALSE),"")</f>
        <v/>
      </c>
      <c r="E907" s="185">
        <f>IFERROR(VLOOKUP(C907,INPUT!$A$2:$E$99998,5,FALSE),0)</f>
        <v>0</v>
      </c>
      <c r="F907" s="187" t="str">
        <f>IFERROR(VLOOKUP(C907,INPUT!$H$2:$N2410,7,FALSE),"")</f>
        <v/>
      </c>
      <c r="G907" s="188"/>
      <c r="H907" s="189"/>
      <c r="I907" s="189"/>
      <c r="J907" s="189"/>
      <c r="K907" s="189"/>
    </row>
    <row r="908" spans="1:11" ht="39" customHeight="1">
      <c r="A908" s="228"/>
      <c r="B908" s="184" t="str">
        <f>IFERROR(VLOOKUP(C908,INPUT!$A$2:$E$99998,3,FALSE),"")</f>
        <v/>
      </c>
      <c r="C908" s="229"/>
      <c r="D908" s="186" t="str">
        <f>IFERROR(VLOOKUP(C908,INPUT!$A$2:$D$99998,4,FALSE),"")</f>
        <v/>
      </c>
      <c r="E908" s="185">
        <f>IFERROR(VLOOKUP(C908,INPUT!$A$2:$E$99998,5,FALSE),0)</f>
        <v>0</v>
      </c>
      <c r="F908" s="187" t="str">
        <f>IFERROR(VLOOKUP(C908,INPUT!$H$2:$N2410,7,FALSE),"")</f>
        <v/>
      </c>
      <c r="G908" s="188"/>
      <c r="H908" s="189"/>
      <c r="I908" s="189"/>
      <c r="J908" s="189"/>
      <c r="K908" s="189"/>
    </row>
    <row r="909" spans="1:11" ht="39" customHeight="1">
      <c r="A909" s="228"/>
      <c r="B909" s="184" t="str">
        <f>IFERROR(VLOOKUP(C909,INPUT!$A$2:$E$99998,3,FALSE),"")</f>
        <v/>
      </c>
      <c r="C909" s="229"/>
      <c r="D909" s="186" t="str">
        <f>IFERROR(VLOOKUP(C909,INPUT!$A$2:$D$99998,4,FALSE),"")</f>
        <v/>
      </c>
      <c r="E909" s="185">
        <f>IFERROR(VLOOKUP(C909,INPUT!$A$2:$E$99998,5,FALSE),0)</f>
        <v>0</v>
      </c>
      <c r="F909" s="187" t="str">
        <f>IFERROR(VLOOKUP(C909,INPUT!$H$2:$N2410,7,FALSE),"")</f>
        <v/>
      </c>
      <c r="G909" s="188"/>
      <c r="H909" s="189"/>
      <c r="I909" s="189"/>
      <c r="J909" s="189"/>
      <c r="K909" s="189"/>
    </row>
    <row r="910" spans="1:11" ht="39" customHeight="1">
      <c r="A910" s="228"/>
      <c r="B910" s="184" t="str">
        <f>IFERROR(VLOOKUP(C910,INPUT!$A$2:$E$99998,3,FALSE),"")</f>
        <v/>
      </c>
      <c r="C910" s="229"/>
      <c r="D910" s="186" t="str">
        <f>IFERROR(VLOOKUP(C910,INPUT!$A$2:$D$99998,4,FALSE),"")</f>
        <v/>
      </c>
      <c r="E910" s="185">
        <f>IFERROR(VLOOKUP(C910,INPUT!$A$2:$E$99998,5,FALSE),0)</f>
        <v>0</v>
      </c>
      <c r="F910" s="187" t="str">
        <f>IFERROR(VLOOKUP(C910,INPUT!$H$2:$N2410,7,FALSE),"")</f>
        <v/>
      </c>
      <c r="G910" s="188"/>
      <c r="H910" s="189"/>
      <c r="I910" s="189"/>
      <c r="J910" s="189"/>
      <c r="K910" s="189"/>
    </row>
    <row r="911" spans="1:11" ht="39" customHeight="1">
      <c r="A911" s="228"/>
      <c r="B911" s="184" t="str">
        <f>IFERROR(VLOOKUP(C911,INPUT!$A$2:$E$99998,3,FALSE),"")</f>
        <v/>
      </c>
      <c r="C911" s="229"/>
      <c r="D911" s="186" t="str">
        <f>IFERROR(VLOOKUP(C911,INPUT!$A$2:$D$99998,4,FALSE),"")</f>
        <v/>
      </c>
      <c r="E911" s="185">
        <f>IFERROR(VLOOKUP(C911,INPUT!$A$2:$E$99998,5,FALSE),0)</f>
        <v>0</v>
      </c>
      <c r="F911" s="187" t="str">
        <f>IFERROR(VLOOKUP(C911,INPUT!$H$2:$N2410,7,FALSE),"")</f>
        <v/>
      </c>
      <c r="G911" s="188"/>
      <c r="H911" s="189"/>
      <c r="I911" s="189"/>
      <c r="J911" s="189"/>
      <c r="K911" s="189"/>
    </row>
    <row r="912" spans="1:11" ht="39" customHeight="1">
      <c r="A912" s="228"/>
      <c r="B912" s="184" t="str">
        <f>IFERROR(VLOOKUP(C912,INPUT!$A$2:$E$99998,3,FALSE),"")</f>
        <v/>
      </c>
      <c r="C912" s="229"/>
      <c r="D912" s="186" t="str">
        <f>IFERROR(VLOOKUP(C912,INPUT!$A$2:$D$99998,4,FALSE),"")</f>
        <v/>
      </c>
      <c r="E912" s="185">
        <f>IFERROR(VLOOKUP(C912,INPUT!$A$2:$E$99998,5,FALSE),0)</f>
        <v>0</v>
      </c>
      <c r="F912" s="187" t="str">
        <f>IFERROR(VLOOKUP(C912,INPUT!$H$2:$N2410,7,FALSE),"")</f>
        <v/>
      </c>
      <c r="G912" s="188"/>
      <c r="H912" s="189"/>
      <c r="I912" s="189"/>
      <c r="J912" s="189"/>
      <c r="K912" s="189"/>
    </row>
    <row r="913" spans="1:11" ht="39" customHeight="1">
      <c r="A913" s="228"/>
      <c r="B913" s="184" t="str">
        <f>IFERROR(VLOOKUP(C913,INPUT!$A$2:$E$99998,3,FALSE),"")</f>
        <v/>
      </c>
      <c r="C913" s="229"/>
      <c r="D913" s="186" t="str">
        <f>IFERROR(VLOOKUP(C913,INPUT!$A$2:$D$99998,4,FALSE),"")</f>
        <v/>
      </c>
      <c r="E913" s="185">
        <f>IFERROR(VLOOKUP(C913,INPUT!$A$2:$E$99998,5,FALSE),0)</f>
        <v>0</v>
      </c>
      <c r="F913" s="187" t="str">
        <f>IFERROR(VLOOKUP(C913,INPUT!$H$2:$N2410,7,FALSE),"")</f>
        <v/>
      </c>
      <c r="G913" s="188"/>
      <c r="H913" s="189"/>
      <c r="I913" s="189"/>
      <c r="J913" s="189"/>
      <c r="K913" s="189"/>
    </row>
    <row r="914" spans="1:11" ht="39" customHeight="1">
      <c r="A914" s="228"/>
      <c r="B914" s="184" t="str">
        <f>IFERROR(VLOOKUP(C914,INPUT!$A$2:$E$99998,3,FALSE),"")</f>
        <v/>
      </c>
      <c r="C914" s="229"/>
      <c r="D914" s="186" t="str">
        <f>IFERROR(VLOOKUP(C914,INPUT!$A$2:$D$99998,4,FALSE),"")</f>
        <v/>
      </c>
      <c r="E914" s="185">
        <f>IFERROR(VLOOKUP(C914,INPUT!$A$2:$E$99998,5,FALSE),0)</f>
        <v>0</v>
      </c>
      <c r="F914" s="187" t="str">
        <f>IFERROR(VLOOKUP(C914,INPUT!$H$2:$N2410,7,FALSE),"")</f>
        <v/>
      </c>
      <c r="G914" s="188"/>
      <c r="H914" s="189"/>
      <c r="I914" s="189"/>
      <c r="J914" s="189"/>
      <c r="K914" s="189"/>
    </row>
    <row r="915" spans="1:11" ht="39" customHeight="1">
      <c r="A915" s="228"/>
      <c r="B915" s="184" t="str">
        <f>IFERROR(VLOOKUP(C915,INPUT!$A$2:$E$99998,3,FALSE),"")</f>
        <v/>
      </c>
      <c r="C915" s="229"/>
      <c r="D915" s="186" t="str">
        <f>IFERROR(VLOOKUP(C915,INPUT!$A$2:$D$99998,4,FALSE),"")</f>
        <v/>
      </c>
      <c r="E915" s="185">
        <f>IFERROR(VLOOKUP(C915,INPUT!$A$2:$E$99998,5,FALSE),0)</f>
        <v>0</v>
      </c>
      <c r="F915" s="187" t="str">
        <f>IFERROR(VLOOKUP(C915,INPUT!$H$2:$N2410,7,FALSE),"")</f>
        <v/>
      </c>
      <c r="G915" s="188"/>
      <c r="H915" s="189"/>
      <c r="I915" s="189"/>
      <c r="J915" s="189"/>
      <c r="K915" s="189"/>
    </row>
    <row r="916" spans="1:11" ht="39" customHeight="1">
      <c r="A916" s="228"/>
      <c r="B916" s="184" t="str">
        <f>IFERROR(VLOOKUP(C916,INPUT!$A$2:$E$99998,3,FALSE),"")</f>
        <v/>
      </c>
      <c r="C916" s="229"/>
      <c r="D916" s="186" t="str">
        <f>IFERROR(VLOOKUP(C916,INPUT!$A$2:$D$99998,4,FALSE),"")</f>
        <v/>
      </c>
      <c r="E916" s="185">
        <f>IFERROR(VLOOKUP(C916,INPUT!$A$2:$E$99998,5,FALSE),0)</f>
        <v>0</v>
      </c>
      <c r="F916" s="187" t="str">
        <f>IFERROR(VLOOKUP(C916,INPUT!$H$2:$N2410,7,FALSE),"")</f>
        <v/>
      </c>
      <c r="G916" s="188"/>
      <c r="H916" s="189"/>
      <c r="I916" s="189"/>
      <c r="J916" s="189"/>
      <c r="K916" s="189"/>
    </row>
    <row r="917" spans="1:11" ht="39" customHeight="1">
      <c r="A917" s="228"/>
      <c r="B917" s="184" t="str">
        <f>IFERROR(VLOOKUP(C917,INPUT!$A$2:$E$99998,3,FALSE),"")</f>
        <v/>
      </c>
      <c r="C917" s="229"/>
      <c r="D917" s="186" t="str">
        <f>IFERROR(VLOOKUP(C917,INPUT!$A$2:$D$99998,4,FALSE),"")</f>
        <v/>
      </c>
      <c r="E917" s="185">
        <f>IFERROR(VLOOKUP(C917,INPUT!$A$2:$E$99998,5,FALSE),0)</f>
        <v>0</v>
      </c>
      <c r="F917" s="187" t="str">
        <f>IFERROR(VLOOKUP(C917,INPUT!$H$2:$N2410,7,FALSE),"")</f>
        <v/>
      </c>
      <c r="G917" s="188"/>
      <c r="H917" s="189"/>
      <c r="I917" s="189"/>
      <c r="J917" s="189"/>
      <c r="K917" s="189"/>
    </row>
    <row r="918" spans="1:11" ht="39" customHeight="1">
      <c r="A918" s="228"/>
      <c r="B918" s="184" t="str">
        <f>IFERROR(VLOOKUP(C918,INPUT!$A$2:$E$99998,3,FALSE),"")</f>
        <v/>
      </c>
      <c r="C918" s="229"/>
      <c r="D918" s="186" t="str">
        <f>IFERROR(VLOOKUP(C918,INPUT!$A$2:$D$99998,4,FALSE),"")</f>
        <v/>
      </c>
      <c r="E918" s="185">
        <f>IFERROR(VLOOKUP(C918,INPUT!$A$2:$E$99998,5,FALSE),0)</f>
        <v>0</v>
      </c>
      <c r="F918" s="187" t="str">
        <f>IFERROR(VLOOKUP(C918,INPUT!$H$2:$N2410,7,FALSE),"")</f>
        <v/>
      </c>
      <c r="G918" s="188"/>
      <c r="H918" s="189"/>
      <c r="I918" s="189"/>
      <c r="J918" s="189"/>
      <c r="K918" s="189"/>
    </row>
    <row r="919" spans="1:11" ht="39" customHeight="1">
      <c r="A919" s="228"/>
      <c r="B919" s="184" t="str">
        <f>IFERROR(VLOOKUP(C919,INPUT!$A$2:$E$99998,3,FALSE),"")</f>
        <v/>
      </c>
      <c r="C919" s="229"/>
      <c r="D919" s="186" t="str">
        <f>IFERROR(VLOOKUP(C919,INPUT!$A$2:$D$99998,4,FALSE),"")</f>
        <v/>
      </c>
      <c r="E919" s="185">
        <f>IFERROR(VLOOKUP(C919,INPUT!$A$2:$E$99998,5,FALSE),0)</f>
        <v>0</v>
      </c>
      <c r="F919" s="187" t="str">
        <f>IFERROR(VLOOKUP(C919,INPUT!$H$2:$N2410,7,FALSE),"")</f>
        <v/>
      </c>
      <c r="G919" s="188"/>
      <c r="H919" s="189"/>
      <c r="I919" s="189"/>
      <c r="J919" s="189"/>
      <c r="K919" s="189"/>
    </row>
    <row r="920" spans="1:11" ht="39" customHeight="1">
      <c r="A920" s="228"/>
      <c r="B920" s="184" t="str">
        <f>IFERROR(VLOOKUP(C920,INPUT!$A$2:$E$99998,3,FALSE),"")</f>
        <v/>
      </c>
      <c r="C920" s="229"/>
      <c r="D920" s="186" t="str">
        <f>IFERROR(VLOOKUP(C920,INPUT!$A$2:$D$99998,4,FALSE),"")</f>
        <v/>
      </c>
      <c r="E920" s="185">
        <f>IFERROR(VLOOKUP(C920,INPUT!$A$2:$E$99998,5,FALSE),0)</f>
        <v>0</v>
      </c>
      <c r="F920" s="187" t="str">
        <f>IFERROR(VLOOKUP(C920,INPUT!$H$2:$N2410,7,FALSE),"")</f>
        <v/>
      </c>
      <c r="G920" s="188"/>
      <c r="H920" s="189"/>
      <c r="I920" s="189"/>
      <c r="J920" s="189"/>
      <c r="K920" s="189"/>
    </row>
    <row r="921" spans="1:11" ht="39" customHeight="1">
      <c r="A921" s="228"/>
      <c r="B921" s="184" t="str">
        <f>IFERROR(VLOOKUP(C921,INPUT!$A$2:$E$99998,3,FALSE),"")</f>
        <v/>
      </c>
      <c r="C921" s="229"/>
      <c r="D921" s="186" t="str">
        <f>IFERROR(VLOOKUP(C921,INPUT!$A$2:$D$99998,4,FALSE),"")</f>
        <v/>
      </c>
      <c r="E921" s="185">
        <f>IFERROR(VLOOKUP(C921,INPUT!$A$2:$E$99998,5,FALSE),0)</f>
        <v>0</v>
      </c>
      <c r="F921" s="187" t="str">
        <f>IFERROR(VLOOKUP(C921,INPUT!$H$2:$N2410,7,FALSE),"")</f>
        <v/>
      </c>
      <c r="G921" s="188"/>
      <c r="H921" s="189"/>
      <c r="I921" s="189"/>
      <c r="J921" s="189"/>
      <c r="K921" s="189"/>
    </row>
    <row r="922" spans="1:11" ht="39" customHeight="1">
      <c r="A922" s="228"/>
      <c r="B922" s="184" t="str">
        <f>IFERROR(VLOOKUP(C922,INPUT!$A$2:$E$99998,3,FALSE),"")</f>
        <v/>
      </c>
      <c r="C922" s="229"/>
      <c r="D922" s="186" t="str">
        <f>IFERROR(VLOOKUP(C922,INPUT!$A$2:$D$99998,4,FALSE),"")</f>
        <v/>
      </c>
      <c r="E922" s="185">
        <f>IFERROR(VLOOKUP(C922,INPUT!$A$2:$E$99998,5,FALSE),0)</f>
        <v>0</v>
      </c>
      <c r="F922" s="187" t="str">
        <f>IFERROR(VLOOKUP(C922,INPUT!$H$2:$N2410,7,FALSE),"")</f>
        <v/>
      </c>
      <c r="G922" s="188"/>
      <c r="H922" s="189"/>
      <c r="I922" s="189"/>
      <c r="J922" s="189"/>
      <c r="K922" s="189"/>
    </row>
    <row r="923" spans="1:11" ht="39" customHeight="1">
      <c r="A923" s="228"/>
      <c r="B923" s="184" t="str">
        <f>IFERROR(VLOOKUP(C923,INPUT!$A$2:$E$99998,3,FALSE),"")</f>
        <v/>
      </c>
      <c r="C923" s="229"/>
      <c r="D923" s="186" t="str">
        <f>IFERROR(VLOOKUP(C923,INPUT!$A$2:$D$99998,4,FALSE),"")</f>
        <v/>
      </c>
      <c r="E923" s="185">
        <f>IFERROR(VLOOKUP(C923,INPUT!$A$2:$E$99998,5,FALSE),0)</f>
        <v>0</v>
      </c>
      <c r="F923" s="187" t="str">
        <f>IFERROR(VLOOKUP(C923,INPUT!$H$2:$N2410,7,FALSE),"")</f>
        <v/>
      </c>
      <c r="G923" s="188"/>
      <c r="H923" s="189"/>
      <c r="I923" s="189"/>
      <c r="J923" s="189"/>
      <c r="K923" s="189"/>
    </row>
    <row r="924" spans="1:11" ht="39" customHeight="1">
      <c r="A924" s="228"/>
      <c r="B924" s="184" t="str">
        <f>IFERROR(VLOOKUP(C924,INPUT!$A$2:$E$99998,3,FALSE),"")</f>
        <v/>
      </c>
      <c r="C924" s="229"/>
      <c r="D924" s="186" t="str">
        <f>IFERROR(VLOOKUP(C924,INPUT!$A$2:$D$99998,4,FALSE),"")</f>
        <v/>
      </c>
      <c r="E924" s="185">
        <f>IFERROR(VLOOKUP(C924,INPUT!$A$2:$E$99998,5,FALSE),0)</f>
        <v>0</v>
      </c>
      <c r="F924" s="187" t="str">
        <f>IFERROR(VLOOKUP(C924,INPUT!$H$2:$N2410,7,FALSE),"")</f>
        <v/>
      </c>
      <c r="G924" s="188"/>
      <c r="H924" s="189"/>
      <c r="I924" s="189"/>
      <c r="J924" s="189"/>
      <c r="K924" s="189"/>
    </row>
    <row r="925" spans="1:11" ht="39" customHeight="1">
      <c r="A925" s="228"/>
      <c r="B925" s="184" t="str">
        <f>IFERROR(VLOOKUP(C925,INPUT!$A$2:$E$99998,3,FALSE),"")</f>
        <v/>
      </c>
      <c r="C925" s="229"/>
      <c r="D925" s="186" t="str">
        <f>IFERROR(VLOOKUP(C925,INPUT!$A$2:$D$99998,4,FALSE),"")</f>
        <v/>
      </c>
      <c r="E925" s="185">
        <f>IFERROR(VLOOKUP(C925,INPUT!$A$2:$E$99998,5,FALSE),0)</f>
        <v>0</v>
      </c>
      <c r="F925" s="187" t="str">
        <f>IFERROR(VLOOKUP(C925,INPUT!$H$2:$N2410,7,FALSE),"")</f>
        <v/>
      </c>
      <c r="G925" s="188"/>
      <c r="H925" s="189"/>
      <c r="I925" s="189"/>
      <c r="J925" s="189"/>
      <c r="K925" s="189"/>
    </row>
    <row r="926" spans="1:11" ht="39" customHeight="1">
      <c r="A926" s="228"/>
      <c r="B926" s="184" t="str">
        <f>IFERROR(VLOOKUP(C926,INPUT!$A$2:$E$99998,3,FALSE),"")</f>
        <v/>
      </c>
      <c r="C926" s="229"/>
      <c r="D926" s="186" t="str">
        <f>IFERROR(VLOOKUP(C926,INPUT!$A$2:$D$99998,4,FALSE),"")</f>
        <v/>
      </c>
      <c r="E926" s="185">
        <f>IFERROR(VLOOKUP(C926,INPUT!$A$2:$E$99998,5,FALSE),0)</f>
        <v>0</v>
      </c>
      <c r="F926" s="187" t="str">
        <f>IFERROR(VLOOKUP(C926,INPUT!$H$2:$N2410,7,FALSE),"")</f>
        <v/>
      </c>
      <c r="G926" s="188"/>
      <c r="H926" s="189"/>
      <c r="I926" s="189"/>
      <c r="J926" s="189"/>
      <c r="K926" s="189"/>
    </row>
    <row r="927" spans="1:11" ht="39" customHeight="1">
      <c r="A927" s="228"/>
      <c r="B927" s="184" t="str">
        <f>IFERROR(VLOOKUP(C927,INPUT!$A$2:$E$99998,3,FALSE),"")</f>
        <v/>
      </c>
      <c r="C927" s="229"/>
      <c r="D927" s="186" t="str">
        <f>IFERROR(VLOOKUP(C927,INPUT!$A$2:$D$99998,4,FALSE),"")</f>
        <v/>
      </c>
      <c r="E927" s="185">
        <f>IFERROR(VLOOKUP(C927,INPUT!$A$2:$E$99998,5,FALSE),0)</f>
        <v>0</v>
      </c>
      <c r="F927" s="187" t="str">
        <f>IFERROR(VLOOKUP(C927,INPUT!$H$2:$N2410,7,FALSE),"")</f>
        <v/>
      </c>
      <c r="G927" s="188"/>
      <c r="H927" s="189"/>
      <c r="I927" s="189"/>
      <c r="J927" s="189"/>
      <c r="K927" s="189"/>
    </row>
    <row r="928" spans="1:11" ht="39" customHeight="1">
      <c r="A928" s="228"/>
      <c r="B928" s="184" t="str">
        <f>IFERROR(VLOOKUP(C928,INPUT!$A$2:$E$99998,3,FALSE),"")</f>
        <v/>
      </c>
      <c r="C928" s="229"/>
      <c r="D928" s="186" t="str">
        <f>IFERROR(VLOOKUP(C928,INPUT!$A$2:$D$99998,4,FALSE),"")</f>
        <v/>
      </c>
      <c r="E928" s="185">
        <f>IFERROR(VLOOKUP(C928,INPUT!$A$2:$E$99998,5,FALSE),0)</f>
        <v>0</v>
      </c>
      <c r="F928" s="187" t="str">
        <f>IFERROR(VLOOKUP(C928,INPUT!$H$2:$N2410,7,FALSE),"")</f>
        <v/>
      </c>
      <c r="G928" s="188"/>
      <c r="H928" s="189"/>
      <c r="I928" s="189"/>
      <c r="J928" s="189"/>
      <c r="K928" s="189"/>
    </row>
    <row r="929" spans="1:11" ht="39" customHeight="1">
      <c r="A929" s="228"/>
      <c r="B929" s="184" t="str">
        <f>IFERROR(VLOOKUP(C929,INPUT!$A$2:$E$99998,3,FALSE),"")</f>
        <v/>
      </c>
      <c r="C929" s="229"/>
      <c r="D929" s="186" t="str">
        <f>IFERROR(VLOOKUP(C929,INPUT!$A$2:$D$99998,4,FALSE),"")</f>
        <v/>
      </c>
      <c r="E929" s="185">
        <f>IFERROR(VLOOKUP(C929,INPUT!$A$2:$E$99998,5,FALSE),0)</f>
        <v>0</v>
      </c>
      <c r="F929" s="187" t="str">
        <f>IFERROR(VLOOKUP(C929,INPUT!$H$2:$N2410,7,FALSE),"")</f>
        <v/>
      </c>
      <c r="G929" s="188"/>
      <c r="H929" s="189"/>
      <c r="I929" s="189"/>
      <c r="J929" s="189"/>
      <c r="K929" s="189"/>
    </row>
    <row r="930" spans="1:11" ht="39" customHeight="1">
      <c r="A930" s="228"/>
      <c r="B930" s="184" t="str">
        <f>IFERROR(VLOOKUP(C930,INPUT!$A$2:$E$99998,3,FALSE),"")</f>
        <v/>
      </c>
      <c r="C930" s="229"/>
      <c r="D930" s="186" t="str">
        <f>IFERROR(VLOOKUP(C930,INPUT!$A$2:$D$99998,4,FALSE),"")</f>
        <v/>
      </c>
      <c r="E930" s="185">
        <f>IFERROR(VLOOKUP(C930,INPUT!$A$2:$E$99998,5,FALSE),0)</f>
        <v>0</v>
      </c>
      <c r="F930" s="187" t="str">
        <f>IFERROR(VLOOKUP(C930,INPUT!$H$2:$N2410,7,FALSE),"")</f>
        <v/>
      </c>
      <c r="G930" s="188"/>
      <c r="H930" s="189"/>
      <c r="I930" s="189"/>
      <c r="J930" s="189"/>
      <c r="K930" s="189"/>
    </row>
    <row r="931" spans="1:11" ht="39" customHeight="1">
      <c r="A931" s="228"/>
      <c r="B931" s="184" t="str">
        <f>IFERROR(VLOOKUP(C931,INPUT!$A$2:$E$99998,3,FALSE),"")</f>
        <v/>
      </c>
      <c r="C931" s="229"/>
      <c r="D931" s="186" t="str">
        <f>IFERROR(VLOOKUP(C931,INPUT!$A$2:$D$99998,4,FALSE),"")</f>
        <v/>
      </c>
      <c r="E931" s="185">
        <f>IFERROR(VLOOKUP(C931,INPUT!$A$2:$E$99998,5,FALSE),0)</f>
        <v>0</v>
      </c>
      <c r="F931" s="187" t="str">
        <f>IFERROR(VLOOKUP(C931,INPUT!$H$2:$N2410,7,FALSE),"")</f>
        <v/>
      </c>
      <c r="G931" s="188"/>
      <c r="H931" s="189"/>
      <c r="I931" s="189"/>
      <c r="J931" s="189"/>
      <c r="K931" s="189"/>
    </row>
    <row r="932" spans="1:11" ht="39" customHeight="1">
      <c r="A932" s="228"/>
      <c r="B932" s="184" t="str">
        <f>IFERROR(VLOOKUP(C932,INPUT!$A$2:$E$99998,3,FALSE),"")</f>
        <v/>
      </c>
      <c r="C932" s="229"/>
      <c r="D932" s="186" t="str">
        <f>IFERROR(VLOOKUP(C932,INPUT!$A$2:$D$99998,4,FALSE),"")</f>
        <v/>
      </c>
      <c r="E932" s="185">
        <f>IFERROR(VLOOKUP(C932,INPUT!$A$2:$E$99998,5,FALSE),0)</f>
        <v>0</v>
      </c>
      <c r="F932" s="187" t="str">
        <f>IFERROR(VLOOKUP(C932,INPUT!$H$2:$N2410,7,FALSE),"")</f>
        <v/>
      </c>
      <c r="G932" s="188"/>
      <c r="H932" s="189"/>
      <c r="I932" s="189"/>
      <c r="J932" s="189"/>
      <c r="K932" s="189"/>
    </row>
    <row r="933" spans="1:11" ht="39" customHeight="1">
      <c r="A933" s="228"/>
      <c r="B933" s="184" t="str">
        <f>IFERROR(VLOOKUP(C933,INPUT!$A$2:$E$99998,3,FALSE),"")</f>
        <v/>
      </c>
      <c r="C933" s="229"/>
      <c r="D933" s="186" t="str">
        <f>IFERROR(VLOOKUP(C933,INPUT!$A$2:$D$99998,4,FALSE),"")</f>
        <v/>
      </c>
      <c r="E933" s="185">
        <f>IFERROR(VLOOKUP(C933,INPUT!$A$2:$E$99998,5,FALSE),0)</f>
        <v>0</v>
      </c>
      <c r="F933" s="187" t="str">
        <f>IFERROR(VLOOKUP(C933,INPUT!$H$2:$N2410,7,FALSE),"")</f>
        <v/>
      </c>
      <c r="G933" s="188"/>
      <c r="H933" s="189"/>
      <c r="I933" s="189"/>
      <c r="J933" s="189"/>
      <c r="K933" s="189"/>
    </row>
    <row r="934" spans="1:11" ht="39" customHeight="1">
      <c r="A934" s="228"/>
      <c r="B934" s="184" t="str">
        <f>IFERROR(VLOOKUP(C934,INPUT!$A$2:$E$99998,3,FALSE),"")</f>
        <v/>
      </c>
      <c r="C934" s="229"/>
      <c r="D934" s="186" t="str">
        <f>IFERROR(VLOOKUP(C934,INPUT!$A$2:$D$99998,4,FALSE),"")</f>
        <v/>
      </c>
      <c r="E934" s="185">
        <f>IFERROR(VLOOKUP(C934,INPUT!$A$2:$E$99998,5,FALSE),0)</f>
        <v>0</v>
      </c>
      <c r="F934" s="187" t="str">
        <f>IFERROR(VLOOKUP(C934,INPUT!$H$2:$N2410,7,FALSE),"")</f>
        <v/>
      </c>
      <c r="G934" s="188"/>
      <c r="H934" s="189"/>
      <c r="I934" s="189"/>
      <c r="J934" s="189"/>
      <c r="K934" s="189"/>
    </row>
    <row r="935" spans="1:11" ht="39" customHeight="1">
      <c r="A935" s="228"/>
      <c r="B935" s="184" t="str">
        <f>IFERROR(VLOOKUP(C935,INPUT!$A$2:$E$99998,3,FALSE),"")</f>
        <v/>
      </c>
      <c r="C935" s="229"/>
      <c r="D935" s="186" t="str">
        <f>IFERROR(VLOOKUP(C935,INPUT!$A$2:$D$99998,4,FALSE),"")</f>
        <v/>
      </c>
      <c r="E935" s="185">
        <f>IFERROR(VLOOKUP(C935,INPUT!$A$2:$E$99998,5,FALSE),0)</f>
        <v>0</v>
      </c>
      <c r="F935" s="187" t="str">
        <f>IFERROR(VLOOKUP(C935,INPUT!$H$2:$N2410,7,FALSE),"")</f>
        <v/>
      </c>
      <c r="G935" s="188"/>
      <c r="H935" s="189"/>
      <c r="I935" s="189"/>
      <c r="J935" s="189"/>
      <c r="K935" s="189"/>
    </row>
    <row r="936" spans="1:11" ht="39" customHeight="1">
      <c r="A936" s="228"/>
      <c r="B936" s="184" t="str">
        <f>IFERROR(VLOOKUP(C936,INPUT!$A$2:$E$99998,3,FALSE),"")</f>
        <v/>
      </c>
      <c r="C936" s="229"/>
      <c r="D936" s="186" t="str">
        <f>IFERROR(VLOOKUP(C936,INPUT!$A$2:$D$99998,4,FALSE),"")</f>
        <v/>
      </c>
      <c r="E936" s="185">
        <f>IFERROR(VLOOKUP(C936,INPUT!$A$2:$E$99998,5,FALSE),0)</f>
        <v>0</v>
      </c>
      <c r="F936" s="187" t="str">
        <f>IFERROR(VLOOKUP(C936,INPUT!$H$2:$N2410,7,FALSE),"")</f>
        <v/>
      </c>
      <c r="G936" s="188"/>
      <c r="H936" s="189"/>
      <c r="I936" s="189"/>
      <c r="J936" s="189"/>
      <c r="K936" s="189"/>
    </row>
    <row r="937" spans="1:11" ht="39" customHeight="1">
      <c r="A937" s="228"/>
      <c r="B937" s="184" t="str">
        <f>IFERROR(VLOOKUP(C937,INPUT!$A$2:$E$99998,3,FALSE),"")</f>
        <v/>
      </c>
      <c r="C937" s="229"/>
      <c r="D937" s="186" t="str">
        <f>IFERROR(VLOOKUP(C937,INPUT!$A$2:$D$99998,4,FALSE),"")</f>
        <v/>
      </c>
      <c r="E937" s="185">
        <f>IFERROR(VLOOKUP(C937,INPUT!$A$2:$E$99998,5,FALSE),0)</f>
        <v>0</v>
      </c>
      <c r="F937" s="187" t="str">
        <f>IFERROR(VLOOKUP(C937,INPUT!$H$2:$N2410,7,FALSE),"")</f>
        <v/>
      </c>
      <c r="G937" s="188"/>
      <c r="H937" s="189"/>
      <c r="I937" s="189"/>
      <c r="J937" s="189"/>
      <c r="K937" s="189"/>
    </row>
    <row r="938" spans="1:11" ht="39" customHeight="1">
      <c r="A938" s="228"/>
      <c r="B938" s="184" t="str">
        <f>IFERROR(VLOOKUP(C938,INPUT!$A$2:$E$99998,3,FALSE),"")</f>
        <v/>
      </c>
      <c r="C938" s="229"/>
      <c r="D938" s="186" t="str">
        <f>IFERROR(VLOOKUP(C938,INPUT!$A$2:$D$99998,4,FALSE),"")</f>
        <v/>
      </c>
      <c r="E938" s="185">
        <f>IFERROR(VLOOKUP(C938,INPUT!$A$2:$E$99998,5,FALSE),0)</f>
        <v>0</v>
      </c>
      <c r="F938" s="187" t="str">
        <f>IFERROR(VLOOKUP(C938,INPUT!$H$2:$N2410,7,FALSE),"")</f>
        <v/>
      </c>
      <c r="G938" s="188"/>
      <c r="H938" s="189"/>
      <c r="I938" s="189"/>
      <c r="J938" s="189"/>
      <c r="K938" s="189"/>
    </row>
    <row r="939" spans="1:11" ht="39" customHeight="1">
      <c r="A939" s="228"/>
      <c r="B939" s="184" t="str">
        <f>IFERROR(VLOOKUP(C939,INPUT!$A$2:$E$99998,3,FALSE),"")</f>
        <v/>
      </c>
      <c r="C939" s="229"/>
      <c r="D939" s="186" t="str">
        <f>IFERROR(VLOOKUP(C939,INPUT!$A$2:$D$99998,4,FALSE),"")</f>
        <v/>
      </c>
      <c r="E939" s="185">
        <f>IFERROR(VLOOKUP(C939,INPUT!$A$2:$E$99998,5,FALSE),0)</f>
        <v>0</v>
      </c>
      <c r="F939" s="187" t="str">
        <f>IFERROR(VLOOKUP(C939,INPUT!$H$2:$N2410,7,FALSE),"")</f>
        <v/>
      </c>
      <c r="G939" s="188"/>
      <c r="H939" s="189"/>
      <c r="I939" s="189"/>
      <c r="J939" s="189"/>
      <c r="K939" s="189"/>
    </row>
    <row r="940" spans="1:11" ht="39" customHeight="1">
      <c r="A940" s="228"/>
      <c r="B940" s="184" t="str">
        <f>IFERROR(VLOOKUP(C940,INPUT!$A$2:$E$99998,3,FALSE),"")</f>
        <v/>
      </c>
      <c r="C940" s="229"/>
      <c r="D940" s="186" t="str">
        <f>IFERROR(VLOOKUP(C940,INPUT!$A$2:$D$99998,4,FALSE),"")</f>
        <v/>
      </c>
      <c r="E940" s="185">
        <f>IFERROR(VLOOKUP(C940,INPUT!$A$2:$E$99998,5,FALSE),0)</f>
        <v>0</v>
      </c>
      <c r="F940" s="187" t="str">
        <f>IFERROR(VLOOKUP(C940,INPUT!$H$2:$N2410,7,FALSE),"")</f>
        <v/>
      </c>
      <c r="G940" s="188"/>
      <c r="H940" s="189"/>
      <c r="I940" s="189"/>
      <c r="J940" s="189"/>
      <c r="K940" s="189"/>
    </row>
    <row r="941" spans="1:11" ht="39" customHeight="1">
      <c r="A941" s="228"/>
      <c r="B941" s="184" t="str">
        <f>IFERROR(VLOOKUP(C941,INPUT!$A$2:$E$99998,3,FALSE),"")</f>
        <v/>
      </c>
      <c r="C941" s="229"/>
      <c r="D941" s="186" t="str">
        <f>IFERROR(VLOOKUP(C941,INPUT!$A$2:$D$99998,4,FALSE),"")</f>
        <v/>
      </c>
      <c r="E941" s="185">
        <f>IFERROR(VLOOKUP(C941,INPUT!$A$2:$E$99998,5,FALSE),0)</f>
        <v>0</v>
      </c>
      <c r="F941" s="187" t="str">
        <f>IFERROR(VLOOKUP(C941,INPUT!$H$2:$N2410,7,FALSE),"")</f>
        <v/>
      </c>
      <c r="G941" s="188"/>
      <c r="H941" s="189"/>
      <c r="I941" s="189"/>
      <c r="J941" s="189"/>
      <c r="K941" s="189"/>
    </row>
    <row r="942" spans="1:11" ht="39" customHeight="1">
      <c r="A942" s="228"/>
      <c r="B942" s="184" t="str">
        <f>IFERROR(VLOOKUP(C942,INPUT!$A$2:$E$99998,3,FALSE),"")</f>
        <v/>
      </c>
      <c r="C942" s="229"/>
      <c r="D942" s="186" t="str">
        <f>IFERROR(VLOOKUP(C942,INPUT!$A$2:$D$99998,4,FALSE),"")</f>
        <v/>
      </c>
      <c r="E942" s="185">
        <f>IFERROR(VLOOKUP(C942,INPUT!$A$2:$E$99998,5,FALSE),0)</f>
        <v>0</v>
      </c>
      <c r="F942" s="187" t="str">
        <f>IFERROR(VLOOKUP(C942,INPUT!$H$2:$N2410,7,FALSE),"")</f>
        <v/>
      </c>
      <c r="G942" s="188"/>
      <c r="H942" s="189"/>
      <c r="I942" s="189"/>
      <c r="J942" s="189"/>
      <c r="K942" s="189"/>
    </row>
    <row r="943" spans="1:11" ht="39" customHeight="1">
      <c r="A943" s="228"/>
      <c r="B943" s="184" t="str">
        <f>IFERROR(VLOOKUP(C943,INPUT!$A$2:$E$99998,3,FALSE),"")</f>
        <v/>
      </c>
      <c r="C943" s="229"/>
      <c r="D943" s="186" t="str">
        <f>IFERROR(VLOOKUP(C943,INPUT!$A$2:$D$99998,4,FALSE),"")</f>
        <v/>
      </c>
      <c r="E943" s="185">
        <f>IFERROR(VLOOKUP(C943,INPUT!$A$2:$E$99998,5,FALSE),0)</f>
        <v>0</v>
      </c>
      <c r="F943" s="187" t="str">
        <f>IFERROR(VLOOKUP(C943,INPUT!$H$2:$N2410,7,FALSE),"")</f>
        <v/>
      </c>
      <c r="G943" s="188"/>
      <c r="H943" s="189"/>
      <c r="I943" s="189"/>
      <c r="J943" s="189"/>
      <c r="K943" s="189"/>
    </row>
    <row r="944" spans="1:11" ht="39" customHeight="1">
      <c r="A944" s="228"/>
      <c r="B944" s="184" t="str">
        <f>IFERROR(VLOOKUP(C944,INPUT!$A$2:$E$99998,3,FALSE),"")</f>
        <v/>
      </c>
      <c r="C944" s="229"/>
      <c r="D944" s="186" t="str">
        <f>IFERROR(VLOOKUP(C944,INPUT!$A$2:$D$99998,4,FALSE),"")</f>
        <v/>
      </c>
      <c r="E944" s="185">
        <f>IFERROR(VLOOKUP(C944,INPUT!$A$2:$E$99998,5,FALSE),0)</f>
        <v>0</v>
      </c>
      <c r="F944" s="187" t="str">
        <f>IFERROR(VLOOKUP(C944,INPUT!$H$2:$N2410,7,FALSE),"")</f>
        <v/>
      </c>
      <c r="G944" s="188"/>
      <c r="H944" s="189"/>
      <c r="I944" s="189"/>
      <c r="J944" s="189"/>
      <c r="K944" s="189"/>
    </row>
    <row r="945" spans="1:11" ht="39" customHeight="1">
      <c r="A945" s="228"/>
      <c r="B945" s="184" t="str">
        <f>IFERROR(VLOOKUP(C945,INPUT!$A$2:$E$99998,3,FALSE),"")</f>
        <v/>
      </c>
      <c r="C945" s="229"/>
      <c r="D945" s="186" t="str">
        <f>IFERROR(VLOOKUP(C945,INPUT!$A$2:$D$99998,4,FALSE),"")</f>
        <v/>
      </c>
      <c r="E945" s="185">
        <f>IFERROR(VLOOKUP(C945,INPUT!$A$2:$E$99998,5,FALSE),0)</f>
        <v>0</v>
      </c>
      <c r="F945" s="187" t="str">
        <f>IFERROR(VLOOKUP(C945,INPUT!$H$2:$N2410,7,FALSE),"")</f>
        <v/>
      </c>
      <c r="G945" s="188"/>
      <c r="H945" s="189"/>
      <c r="I945" s="189"/>
      <c r="J945" s="189"/>
      <c r="K945" s="189"/>
    </row>
    <row r="946" spans="1:11" ht="39" customHeight="1">
      <c r="A946" s="228"/>
      <c r="B946" s="184" t="str">
        <f>IFERROR(VLOOKUP(C946,INPUT!$A$2:$E$99998,3,FALSE),"")</f>
        <v/>
      </c>
      <c r="C946" s="229"/>
      <c r="D946" s="186" t="str">
        <f>IFERROR(VLOOKUP(C946,INPUT!$A$2:$D$99998,4,FALSE),"")</f>
        <v/>
      </c>
      <c r="E946" s="185">
        <f>IFERROR(VLOOKUP(C946,INPUT!$A$2:$E$99998,5,FALSE),0)</f>
        <v>0</v>
      </c>
      <c r="F946" s="187" t="str">
        <f>IFERROR(VLOOKUP(C946,INPUT!$H$2:$N2410,7,FALSE),"")</f>
        <v/>
      </c>
      <c r="G946" s="188"/>
      <c r="H946" s="189"/>
      <c r="I946" s="189"/>
      <c r="J946" s="189"/>
      <c r="K946" s="189"/>
    </row>
    <row r="947" spans="1:11" ht="39" customHeight="1">
      <c r="A947" s="228"/>
      <c r="B947" s="184" t="str">
        <f>IFERROR(VLOOKUP(C947,INPUT!$A$2:$E$99998,3,FALSE),"")</f>
        <v/>
      </c>
      <c r="C947" s="229"/>
      <c r="D947" s="186" t="str">
        <f>IFERROR(VLOOKUP(C947,INPUT!$A$2:$D$99998,4,FALSE),"")</f>
        <v/>
      </c>
      <c r="E947" s="185">
        <f>IFERROR(VLOOKUP(C947,INPUT!$A$2:$E$99998,5,FALSE),0)</f>
        <v>0</v>
      </c>
      <c r="F947" s="187" t="str">
        <f>IFERROR(VLOOKUP(C947,INPUT!$H$2:$N2410,7,FALSE),"")</f>
        <v/>
      </c>
      <c r="G947" s="188"/>
      <c r="H947" s="189"/>
      <c r="I947" s="189"/>
      <c r="J947" s="189"/>
      <c r="K947" s="189"/>
    </row>
    <row r="948" spans="1:11" ht="39" customHeight="1">
      <c r="A948" s="228"/>
      <c r="B948" s="184" t="str">
        <f>IFERROR(VLOOKUP(C948,INPUT!$A$2:$E$99998,3,FALSE),"")</f>
        <v/>
      </c>
      <c r="C948" s="229"/>
      <c r="D948" s="186" t="str">
        <f>IFERROR(VLOOKUP(C948,INPUT!$A$2:$D$99998,4,FALSE),"")</f>
        <v/>
      </c>
      <c r="E948" s="185">
        <f>IFERROR(VLOOKUP(C948,INPUT!$A$2:$E$99998,5,FALSE),0)</f>
        <v>0</v>
      </c>
      <c r="F948" s="187" t="str">
        <f>IFERROR(VLOOKUP(C948,INPUT!$H$2:$N2410,7,FALSE),"")</f>
        <v/>
      </c>
      <c r="G948" s="188"/>
      <c r="H948" s="189"/>
      <c r="I948" s="189"/>
      <c r="J948" s="189"/>
      <c r="K948" s="189"/>
    </row>
    <row r="949" spans="1:11" ht="39" customHeight="1">
      <c r="A949" s="228"/>
      <c r="B949" s="184" t="str">
        <f>IFERROR(VLOOKUP(C949,INPUT!$A$2:$E$99998,3,FALSE),"")</f>
        <v/>
      </c>
      <c r="C949" s="229"/>
      <c r="D949" s="186" t="str">
        <f>IFERROR(VLOOKUP(C949,INPUT!$A$2:$D$99998,4,FALSE),"")</f>
        <v/>
      </c>
      <c r="E949" s="185">
        <f>IFERROR(VLOOKUP(C949,INPUT!$A$2:$E$99998,5,FALSE),0)</f>
        <v>0</v>
      </c>
      <c r="F949" s="187" t="str">
        <f>IFERROR(VLOOKUP(C949,INPUT!$H$2:$N2410,7,FALSE),"")</f>
        <v/>
      </c>
      <c r="G949" s="188"/>
      <c r="H949" s="189"/>
      <c r="I949" s="189"/>
      <c r="J949" s="189"/>
      <c r="K949" s="189"/>
    </row>
    <row r="950" spans="1:11" ht="39" customHeight="1">
      <c r="A950" s="228"/>
      <c r="B950" s="184" t="str">
        <f>IFERROR(VLOOKUP(C950,INPUT!$A$2:$E$99998,3,FALSE),"")</f>
        <v/>
      </c>
      <c r="C950" s="229"/>
      <c r="D950" s="186" t="str">
        <f>IFERROR(VLOOKUP(C950,INPUT!$A$2:$D$99998,4,FALSE),"")</f>
        <v/>
      </c>
      <c r="E950" s="185">
        <f>IFERROR(VLOOKUP(C950,INPUT!$A$2:$E$99998,5,FALSE),0)</f>
        <v>0</v>
      </c>
      <c r="F950" s="187" t="str">
        <f>IFERROR(VLOOKUP(C950,INPUT!$H$2:$N2410,7,FALSE),"")</f>
        <v/>
      </c>
      <c r="G950" s="188"/>
      <c r="H950" s="189"/>
      <c r="I950" s="189"/>
      <c r="J950" s="189"/>
      <c r="K950" s="189"/>
    </row>
    <row r="951" spans="1:11" ht="39" customHeight="1">
      <c r="A951" s="228"/>
      <c r="B951" s="184" t="str">
        <f>IFERROR(VLOOKUP(C951,INPUT!$A$2:$E$99998,3,FALSE),"")</f>
        <v/>
      </c>
      <c r="C951" s="229"/>
      <c r="D951" s="186" t="str">
        <f>IFERROR(VLOOKUP(C951,INPUT!$A$2:$D$99998,4,FALSE),"")</f>
        <v/>
      </c>
      <c r="E951" s="185">
        <f>IFERROR(VLOOKUP(C951,INPUT!$A$2:$E$99998,5,FALSE),0)</f>
        <v>0</v>
      </c>
      <c r="F951" s="187" t="str">
        <f>IFERROR(VLOOKUP(C951,INPUT!$H$2:$N2410,7,FALSE),"")</f>
        <v/>
      </c>
      <c r="G951" s="188"/>
      <c r="H951" s="189"/>
      <c r="I951" s="189"/>
      <c r="J951" s="189"/>
      <c r="K951" s="189"/>
    </row>
    <row r="952" spans="1:11" ht="39" customHeight="1">
      <c r="A952" s="228"/>
      <c r="B952" s="184" t="str">
        <f>IFERROR(VLOOKUP(C952,INPUT!$A$2:$E$99998,3,FALSE),"")</f>
        <v/>
      </c>
      <c r="C952" s="229"/>
      <c r="D952" s="186" t="str">
        <f>IFERROR(VLOOKUP(C952,INPUT!$A$2:$D$99998,4,FALSE),"")</f>
        <v/>
      </c>
      <c r="E952" s="185">
        <f>IFERROR(VLOOKUP(C952,INPUT!$A$2:$E$99998,5,FALSE),0)</f>
        <v>0</v>
      </c>
      <c r="F952" s="187" t="str">
        <f>IFERROR(VLOOKUP(C952,INPUT!$H$2:$N2410,7,FALSE),"")</f>
        <v/>
      </c>
      <c r="G952" s="188"/>
      <c r="H952" s="189"/>
      <c r="I952" s="189"/>
      <c r="J952" s="189"/>
      <c r="K952" s="189"/>
    </row>
    <row r="953" spans="1:11" ht="39" customHeight="1">
      <c r="A953" s="228"/>
      <c r="B953" s="184" t="str">
        <f>IFERROR(VLOOKUP(C953,INPUT!$A$2:$E$99998,3,FALSE),"")</f>
        <v/>
      </c>
      <c r="C953" s="229"/>
      <c r="D953" s="186" t="str">
        <f>IFERROR(VLOOKUP(C953,INPUT!$A$2:$D$99998,4,FALSE),"")</f>
        <v/>
      </c>
      <c r="E953" s="185">
        <f>IFERROR(VLOOKUP(C953,INPUT!$A$2:$E$99998,5,FALSE),0)</f>
        <v>0</v>
      </c>
      <c r="F953" s="187" t="str">
        <f>IFERROR(VLOOKUP(C953,INPUT!$H$2:$N2410,7,FALSE),"")</f>
        <v/>
      </c>
      <c r="G953" s="188"/>
      <c r="H953" s="189"/>
      <c r="I953" s="189"/>
      <c r="J953" s="189"/>
      <c r="K953" s="189"/>
    </row>
    <row r="954" spans="1:11" ht="39" customHeight="1">
      <c r="A954" s="228"/>
      <c r="B954" s="184" t="str">
        <f>IFERROR(VLOOKUP(C954,INPUT!$A$2:$E$99998,3,FALSE),"")</f>
        <v/>
      </c>
      <c r="C954" s="229"/>
      <c r="D954" s="186" t="str">
        <f>IFERROR(VLOOKUP(C954,INPUT!$A$2:$D$99998,4,FALSE),"")</f>
        <v/>
      </c>
      <c r="E954" s="185">
        <f>IFERROR(VLOOKUP(C954,INPUT!$A$2:$E$99998,5,FALSE),0)</f>
        <v>0</v>
      </c>
      <c r="F954" s="187" t="str">
        <f>IFERROR(VLOOKUP(C954,INPUT!$H$2:$N2410,7,FALSE),"")</f>
        <v/>
      </c>
      <c r="G954" s="188"/>
      <c r="H954" s="189"/>
      <c r="I954" s="189"/>
      <c r="J954" s="189"/>
      <c r="K954" s="189"/>
    </row>
    <row r="955" spans="1:11" ht="39" customHeight="1">
      <c r="A955" s="228"/>
      <c r="B955" s="184" t="str">
        <f>IFERROR(VLOOKUP(C955,INPUT!$A$2:$E$99998,3,FALSE),"")</f>
        <v/>
      </c>
      <c r="C955" s="229"/>
      <c r="D955" s="186" t="str">
        <f>IFERROR(VLOOKUP(C955,INPUT!$A$2:$D$99998,4,FALSE),"")</f>
        <v/>
      </c>
      <c r="E955" s="185">
        <f>IFERROR(VLOOKUP(C955,INPUT!$A$2:$E$99998,5,FALSE),0)</f>
        <v>0</v>
      </c>
      <c r="F955" s="187" t="str">
        <f>IFERROR(VLOOKUP(C955,INPUT!$H$2:$N2410,7,FALSE),"")</f>
        <v/>
      </c>
      <c r="G955" s="188"/>
      <c r="H955" s="189"/>
      <c r="I955" s="189"/>
      <c r="J955" s="189"/>
      <c r="K955" s="189"/>
    </row>
    <row r="956" spans="1:11" ht="39" customHeight="1">
      <c r="A956" s="228"/>
      <c r="B956" s="184" t="str">
        <f>IFERROR(VLOOKUP(C956,INPUT!$A$2:$E$99998,3,FALSE),"")</f>
        <v/>
      </c>
      <c r="C956" s="229"/>
      <c r="D956" s="186" t="str">
        <f>IFERROR(VLOOKUP(C956,INPUT!$A$2:$D$99998,4,FALSE),"")</f>
        <v/>
      </c>
      <c r="E956" s="185">
        <f>IFERROR(VLOOKUP(C956,INPUT!$A$2:$E$99998,5,FALSE),0)</f>
        <v>0</v>
      </c>
      <c r="F956" s="187" t="str">
        <f>IFERROR(VLOOKUP(C956,INPUT!$H$2:$N2410,7,FALSE),"")</f>
        <v/>
      </c>
      <c r="G956" s="188"/>
      <c r="H956" s="189"/>
      <c r="I956" s="189"/>
      <c r="J956" s="189"/>
      <c r="K956" s="189"/>
    </row>
    <row r="957" spans="1:11" ht="39" customHeight="1">
      <c r="A957" s="228"/>
      <c r="B957" s="184" t="str">
        <f>IFERROR(VLOOKUP(C957,INPUT!$A$2:$E$99998,3,FALSE),"")</f>
        <v/>
      </c>
      <c r="C957" s="229"/>
      <c r="D957" s="186" t="str">
        <f>IFERROR(VLOOKUP(C957,INPUT!$A$2:$D$99998,4,FALSE),"")</f>
        <v/>
      </c>
      <c r="E957" s="185">
        <f>IFERROR(VLOOKUP(C957,INPUT!$A$2:$E$99998,5,FALSE),0)</f>
        <v>0</v>
      </c>
      <c r="F957" s="187" t="str">
        <f>IFERROR(VLOOKUP(C957,INPUT!$H$2:$N2410,7,FALSE),"")</f>
        <v/>
      </c>
      <c r="G957" s="188"/>
      <c r="H957" s="189"/>
      <c r="I957" s="189"/>
      <c r="J957" s="189"/>
      <c r="K957" s="189"/>
    </row>
    <row r="958" spans="1:11" ht="39" customHeight="1">
      <c r="A958" s="228"/>
      <c r="B958" s="184" t="str">
        <f>IFERROR(VLOOKUP(C958,INPUT!$A$2:$E$99998,3,FALSE),"")</f>
        <v/>
      </c>
      <c r="C958" s="229"/>
      <c r="D958" s="186" t="str">
        <f>IFERROR(VLOOKUP(C958,INPUT!$A$2:$D$99998,4,FALSE),"")</f>
        <v/>
      </c>
      <c r="E958" s="185">
        <f>IFERROR(VLOOKUP(C958,INPUT!$A$2:$E$99998,5,FALSE),0)</f>
        <v>0</v>
      </c>
      <c r="F958" s="187" t="str">
        <f>IFERROR(VLOOKUP(C958,INPUT!$H$2:$N2410,7,FALSE),"")</f>
        <v/>
      </c>
      <c r="G958" s="188"/>
      <c r="H958" s="189"/>
      <c r="I958" s="189"/>
      <c r="J958" s="189"/>
      <c r="K958" s="189"/>
    </row>
    <row r="959" spans="1:11" ht="39" customHeight="1">
      <c r="A959" s="228"/>
      <c r="B959" s="184" t="str">
        <f>IFERROR(VLOOKUP(C959,INPUT!$A$2:$E$99998,3,FALSE),"")</f>
        <v/>
      </c>
      <c r="C959" s="229"/>
      <c r="D959" s="186" t="str">
        <f>IFERROR(VLOOKUP(C959,INPUT!$A$2:$D$99998,4,FALSE),"")</f>
        <v/>
      </c>
      <c r="E959" s="185">
        <f>IFERROR(VLOOKUP(C959,INPUT!$A$2:$E$99998,5,FALSE),0)</f>
        <v>0</v>
      </c>
      <c r="F959" s="187" t="str">
        <f>IFERROR(VLOOKUP(C959,INPUT!$H$2:$N2410,7,FALSE),"")</f>
        <v/>
      </c>
      <c r="G959" s="188"/>
      <c r="H959" s="189"/>
      <c r="I959" s="189"/>
      <c r="J959" s="189"/>
      <c r="K959" s="189"/>
    </row>
    <row r="960" spans="1:11" ht="39" customHeight="1">
      <c r="A960" s="228"/>
      <c r="B960" s="184" t="str">
        <f>IFERROR(VLOOKUP(C960,INPUT!$A$2:$E$99998,3,FALSE),"")</f>
        <v/>
      </c>
      <c r="C960" s="229"/>
      <c r="D960" s="186" t="str">
        <f>IFERROR(VLOOKUP(C960,INPUT!$A$2:$D$99998,4,FALSE),"")</f>
        <v/>
      </c>
      <c r="E960" s="185">
        <f>IFERROR(VLOOKUP(C960,INPUT!$A$2:$E$99998,5,FALSE),0)</f>
        <v>0</v>
      </c>
      <c r="F960" s="187" t="str">
        <f>IFERROR(VLOOKUP(C960,INPUT!$H$2:$N2410,7,FALSE),"")</f>
        <v/>
      </c>
      <c r="G960" s="188"/>
      <c r="H960" s="189"/>
      <c r="I960" s="189"/>
      <c r="J960" s="189"/>
      <c r="K960" s="189"/>
    </row>
    <row r="961" spans="1:11" ht="39" customHeight="1">
      <c r="A961" s="228"/>
      <c r="B961" s="184" t="str">
        <f>IFERROR(VLOOKUP(C961,INPUT!$A$2:$E$99998,3,FALSE),"")</f>
        <v/>
      </c>
      <c r="C961" s="229"/>
      <c r="D961" s="186" t="str">
        <f>IFERROR(VLOOKUP(C961,INPUT!$A$2:$D$99998,4,FALSE),"")</f>
        <v/>
      </c>
      <c r="E961" s="185">
        <f>IFERROR(VLOOKUP(C961,INPUT!$A$2:$E$99998,5,FALSE),0)</f>
        <v>0</v>
      </c>
      <c r="F961" s="187" t="str">
        <f>IFERROR(VLOOKUP(C961,INPUT!$H$2:$N2410,7,FALSE),"")</f>
        <v/>
      </c>
      <c r="G961" s="188"/>
      <c r="H961" s="189"/>
      <c r="I961" s="189"/>
      <c r="J961" s="189"/>
      <c r="K961" s="189"/>
    </row>
    <row r="962" spans="1:11" ht="39" customHeight="1">
      <c r="A962" s="228"/>
      <c r="B962" s="184" t="str">
        <f>IFERROR(VLOOKUP(C962,INPUT!$A$2:$E$99998,3,FALSE),"")</f>
        <v/>
      </c>
      <c r="C962" s="229"/>
      <c r="D962" s="186" t="str">
        <f>IFERROR(VLOOKUP(C962,INPUT!$A$2:$D$99998,4,FALSE),"")</f>
        <v/>
      </c>
      <c r="E962" s="185">
        <f>IFERROR(VLOOKUP(C962,INPUT!$A$2:$E$99998,5,FALSE),0)</f>
        <v>0</v>
      </c>
      <c r="F962" s="187" t="str">
        <f>IFERROR(VLOOKUP(C962,INPUT!$H$2:$N2410,7,FALSE),"")</f>
        <v/>
      </c>
      <c r="G962" s="188"/>
      <c r="H962" s="189"/>
      <c r="I962" s="189"/>
      <c r="J962" s="189"/>
      <c r="K962" s="189"/>
    </row>
    <row r="963" spans="1:11" ht="39" customHeight="1">
      <c r="A963" s="228"/>
      <c r="B963" s="184" t="str">
        <f>IFERROR(VLOOKUP(C963,INPUT!$A$2:$E$99998,3,FALSE),"")</f>
        <v/>
      </c>
      <c r="C963" s="229"/>
      <c r="D963" s="186" t="str">
        <f>IFERROR(VLOOKUP(C963,INPUT!$A$2:$D$99998,4,FALSE),"")</f>
        <v/>
      </c>
      <c r="E963" s="185">
        <f>IFERROR(VLOOKUP(C963,INPUT!$A$2:$E$99998,5,FALSE),0)</f>
        <v>0</v>
      </c>
      <c r="F963" s="187" t="str">
        <f>IFERROR(VLOOKUP(C963,INPUT!$H$2:$N2410,7,FALSE),"")</f>
        <v/>
      </c>
      <c r="G963" s="188"/>
      <c r="H963" s="189"/>
      <c r="I963" s="189"/>
      <c r="J963" s="189"/>
      <c r="K963" s="189"/>
    </row>
    <row r="964" spans="1:11" ht="39" customHeight="1">
      <c r="A964" s="228"/>
      <c r="B964" s="184" t="str">
        <f>IFERROR(VLOOKUP(C964,INPUT!$A$2:$E$99998,3,FALSE),"")</f>
        <v/>
      </c>
      <c r="C964" s="229"/>
      <c r="D964" s="186" t="str">
        <f>IFERROR(VLOOKUP(C964,INPUT!$A$2:$D$99998,4,FALSE),"")</f>
        <v/>
      </c>
      <c r="E964" s="185">
        <f>IFERROR(VLOOKUP(C964,INPUT!$A$2:$E$99998,5,FALSE),0)</f>
        <v>0</v>
      </c>
      <c r="F964" s="187" t="str">
        <f>IFERROR(VLOOKUP(C964,INPUT!$H$2:$N2410,7,FALSE),"")</f>
        <v/>
      </c>
      <c r="G964" s="188"/>
      <c r="H964" s="189"/>
      <c r="I964" s="189"/>
      <c r="J964" s="189"/>
      <c r="K964" s="189"/>
    </row>
    <row r="965" spans="1:11" ht="39" customHeight="1">
      <c r="A965" s="228"/>
      <c r="B965" s="184" t="str">
        <f>IFERROR(VLOOKUP(C965,INPUT!$A$2:$E$99998,3,FALSE),"")</f>
        <v/>
      </c>
      <c r="C965" s="229"/>
      <c r="D965" s="186" t="str">
        <f>IFERROR(VLOOKUP(C965,INPUT!$A$2:$D$99998,4,FALSE),"")</f>
        <v/>
      </c>
      <c r="E965" s="185">
        <f>IFERROR(VLOOKUP(C965,INPUT!$A$2:$E$99998,5,FALSE),0)</f>
        <v>0</v>
      </c>
      <c r="F965" s="187" t="str">
        <f>IFERROR(VLOOKUP(C965,INPUT!$H$2:$N2410,7,FALSE),"")</f>
        <v/>
      </c>
      <c r="G965" s="188"/>
      <c r="H965" s="189"/>
      <c r="I965" s="189"/>
      <c r="J965" s="189"/>
      <c r="K965" s="189"/>
    </row>
    <row r="966" spans="1:11" ht="39" customHeight="1">
      <c r="A966" s="228"/>
      <c r="B966" s="184" t="str">
        <f>IFERROR(VLOOKUP(C966,INPUT!$A$2:$E$99998,3,FALSE),"")</f>
        <v/>
      </c>
      <c r="C966" s="229"/>
      <c r="D966" s="186" t="str">
        <f>IFERROR(VLOOKUP(C966,INPUT!$A$2:$D$99998,4,FALSE),"")</f>
        <v/>
      </c>
      <c r="E966" s="185">
        <f>IFERROR(VLOOKUP(C966,INPUT!$A$2:$E$99998,5,FALSE),0)</f>
        <v>0</v>
      </c>
      <c r="F966" s="187" t="str">
        <f>IFERROR(VLOOKUP(C966,INPUT!$H$2:$N2410,7,FALSE),"")</f>
        <v/>
      </c>
      <c r="G966" s="188"/>
      <c r="H966" s="189"/>
      <c r="I966" s="189"/>
      <c r="J966" s="189"/>
      <c r="K966" s="189"/>
    </row>
    <row r="967" spans="1:11" ht="39" customHeight="1">
      <c r="A967" s="228"/>
      <c r="B967" s="184" t="str">
        <f>IFERROR(VLOOKUP(C967,INPUT!$A$2:$E$99998,3,FALSE),"")</f>
        <v/>
      </c>
      <c r="C967" s="229"/>
      <c r="D967" s="186" t="str">
        <f>IFERROR(VLOOKUP(C967,INPUT!$A$2:$D$99998,4,FALSE),"")</f>
        <v/>
      </c>
      <c r="E967" s="185">
        <f>IFERROR(VLOOKUP(C967,INPUT!$A$2:$E$99998,5,FALSE),0)</f>
        <v>0</v>
      </c>
      <c r="F967" s="187" t="str">
        <f>IFERROR(VLOOKUP(C967,INPUT!$H$2:$N2410,7,FALSE),"")</f>
        <v/>
      </c>
      <c r="G967" s="188"/>
      <c r="H967" s="189"/>
      <c r="I967" s="189"/>
      <c r="J967" s="189"/>
      <c r="K967" s="189"/>
    </row>
    <row r="968" spans="1:11" ht="39" customHeight="1">
      <c r="A968" s="228"/>
      <c r="B968" s="184" t="str">
        <f>IFERROR(VLOOKUP(C968,INPUT!$A$2:$E$99998,3,FALSE),"")</f>
        <v/>
      </c>
      <c r="C968" s="229"/>
      <c r="D968" s="186" t="str">
        <f>IFERROR(VLOOKUP(C968,INPUT!$A$2:$D$99998,4,FALSE),"")</f>
        <v/>
      </c>
      <c r="E968" s="185">
        <f>IFERROR(VLOOKUP(C968,INPUT!$A$2:$E$99998,5,FALSE),0)</f>
        <v>0</v>
      </c>
      <c r="F968" s="187" t="str">
        <f>IFERROR(VLOOKUP(C968,INPUT!$H$2:$N2410,7,FALSE),"")</f>
        <v/>
      </c>
      <c r="G968" s="188"/>
      <c r="H968" s="189"/>
      <c r="I968" s="189"/>
      <c r="J968" s="189"/>
      <c r="K968" s="189"/>
    </row>
    <row r="969" spans="1:11" ht="39" customHeight="1">
      <c r="A969" s="228"/>
      <c r="B969" s="184" t="str">
        <f>IFERROR(VLOOKUP(C969,INPUT!$A$2:$E$99998,3,FALSE),"")</f>
        <v/>
      </c>
      <c r="C969" s="229"/>
      <c r="D969" s="186" t="str">
        <f>IFERROR(VLOOKUP(C969,INPUT!$A$2:$D$99998,4,FALSE),"")</f>
        <v/>
      </c>
      <c r="E969" s="185">
        <f>IFERROR(VLOOKUP(C969,INPUT!$A$2:$E$99998,5,FALSE),0)</f>
        <v>0</v>
      </c>
      <c r="F969" s="187" t="str">
        <f>IFERROR(VLOOKUP(C969,INPUT!$H$2:$N2410,7,FALSE),"")</f>
        <v/>
      </c>
      <c r="G969" s="188"/>
      <c r="H969" s="189"/>
      <c r="I969" s="189"/>
      <c r="J969" s="189"/>
      <c r="K969" s="189"/>
    </row>
    <row r="970" spans="1:11" ht="39" customHeight="1">
      <c r="A970" s="228"/>
      <c r="B970" s="184" t="str">
        <f>IFERROR(VLOOKUP(C970,INPUT!$A$2:$E$99998,3,FALSE),"")</f>
        <v/>
      </c>
      <c r="C970" s="229"/>
      <c r="D970" s="186" t="str">
        <f>IFERROR(VLOOKUP(C970,INPUT!$A$2:$D$99998,4,FALSE),"")</f>
        <v/>
      </c>
      <c r="E970" s="185">
        <f>IFERROR(VLOOKUP(C970,INPUT!$A$2:$E$99998,5,FALSE),0)</f>
        <v>0</v>
      </c>
      <c r="F970" s="187" t="str">
        <f>IFERROR(VLOOKUP(C970,INPUT!$H$2:$N2410,7,FALSE),"")</f>
        <v/>
      </c>
      <c r="G970" s="188"/>
      <c r="H970" s="189"/>
      <c r="I970" s="189"/>
      <c r="J970" s="189"/>
      <c r="K970" s="189"/>
    </row>
    <row r="971" spans="1:11" ht="39" customHeight="1">
      <c r="A971" s="228"/>
      <c r="B971" s="184" t="str">
        <f>IFERROR(VLOOKUP(C971,INPUT!$A$2:$E$99998,3,FALSE),"")</f>
        <v/>
      </c>
      <c r="C971" s="229"/>
      <c r="D971" s="186" t="str">
        <f>IFERROR(VLOOKUP(C971,INPUT!$A$2:$D$99998,4,FALSE),"")</f>
        <v/>
      </c>
      <c r="E971" s="185">
        <f>IFERROR(VLOOKUP(C971,INPUT!$A$2:$E$99998,5,FALSE),0)</f>
        <v>0</v>
      </c>
      <c r="F971" s="187" t="str">
        <f>IFERROR(VLOOKUP(C971,INPUT!$H$2:$N2410,7,FALSE),"")</f>
        <v/>
      </c>
      <c r="G971" s="188"/>
      <c r="H971" s="189"/>
      <c r="I971" s="189"/>
      <c r="J971" s="189"/>
      <c r="K971" s="189"/>
    </row>
    <row r="972" spans="1:11" ht="39" customHeight="1">
      <c r="A972" s="228"/>
      <c r="B972" s="184" t="str">
        <f>IFERROR(VLOOKUP(C972,INPUT!$A$2:$E$99998,3,FALSE),"")</f>
        <v/>
      </c>
      <c r="C972" s="229"/>
      <c r="D972" s="186" t="str">
        <f>IFERROR(VLOOKUP(C972,INPUT!$A$2:$D$99998,4,FALSE),"")</f>
        <v/>
      </c>
      <c r="E972" s="185">
        <f>IFERROR(VLOOKUP(C972,INPUT!$A$2:$E$99998,5,FALSE),0)</f>
        <v>0</v>
      </c>
      <c r="F972" s="187" t="str">
        <f>IFERROR(VLOOKUP(C972,INPUT!$H$2:$N2410,7,FALSE),"")</f>
        <v/>
      </c>
      <c r="G972" s="188"/>
      <c r="H972" s="189"/>
      <c r="I972" s="189"/>
      <c r="J972" s="189"/>
      <c r="K972" s="189"/>
    </row>
    <row r="973" spans="1:11" ht="39" customHeight="1">
      <c r="A973" s="228"/>
      <c r="B973" s="184" t="str">
        <f>IFERROR(VLOOKUP(C973,INPUT!$A$2:$E$99998,3,FALSE),"")</f>
        <v/>
      </c>
      <c r="C973" s="229"/>
      <c r="D973" s="186" t="str">
        <f>IFERROR(VLOOKUP(C973,INPUT!$A$2:$D$99998,4,FALSE),"")</f>
        <v/>
      </c>
      <c r="E973" s="185">
        <f>IFERROR(VLOOKUP(C973,INPUT!$A$2:$E$99998,5,FALSE),0)</f>
        <v>0</v>
      </c>
      <c r="F973" s="187" t="str">
        <f>IFERROR(VLOOKUP(C973,INPUT!$H$2:$N2410,7,FALSE),"")</f>
        <v/>
      </c>
      <c r="G973" s="188"/>
      <c r="H973" s="189"/>
      <c r="I973" s="189"/>
      <c r="J973" s="189"/>
      <c r="K973" s="189"/>
    </row>
    <row r="974" spans="1:11" ht="39" customHeight="1">
      <c r="A974" s="228"/>
      <c r="B974" s="184" t="str">
        <f>IFERROR(VLOOKUP(C974,INPUT!$A$2:$E$99998,3,FALSE),"")</f>
        <v/>
      </c>
      <c r="C974" s="229"/>
      <c r="D974" s="186" t="str">
        <f>IFERROR(VLOOKUP(C974,INPUT!$A$2:$D$99998,4,FALSE),"")</f>
        <v/>
      </c>
      <c r="E974" s="185">
        <f>IFERROR(VLOOKUP(C974,INPUT!$A$2:$E$99998,5,FALSE),0)</f>
        <v>0</v>
      </c>
      <c r="F974" s="187" t="str">
        <f>IFERROR(VLOOKUP(C974,INPUT!$H$2:$N2410,7,FALSE),"")</f>
        <v/>
      </c>
      <c r="G974" s="188"/>
      <c r="H974" s="189"/>
      <c r="I974" s="189"/>
      <c r="J974" s="189"/>
      <c r="K974" s="189"/>
    </row>
    <row r="975" spans="1:11" ht="39" customHeight="1">
      <c r="A975" s="228"/>
      <c r="B975" s="184" t="str">
        <f>IFERROR(VLOOKUP(C975,INPUT!$A$2:$E$99998,3,FALSE),"")</f>
        <v/>
      </c>
      <c r="C975" s="230"/>
      <c r="D975" s="186" t="str">
        <f>IFERROR(VLOOKUP(C975,INPUT!$A$2:$D$99998,4,FALSE),"")</f>
        <v/>
      </c>
      <c r="E975" s="185">
        <f>IFERROR(VLOOKUP(C975,INPUT!$A$2:$E$99998,5,FALSE),0)</f>
        <v>0</v>
      </c>
      <c r="F975" s="187" t="str">
        <f>IFERROR(VLOOKUP(C975,INPUT!$H$2:$N2410,7,FALSE),"")</f>
        <v/>
      </c>
      <c r="G975" s="188"/>
      <c r="H975" s="189"/>
      <c r="I975" s="189"/>
      <c r="J975" s="189"/>
      <c r="K975" s="189"/>
    </row>
    <row r="976" spans="1:11" ht="39" customHeight="1">
      <c r="A976" s="228"/>
      <c r="B976" s="184" t="str">
        <f>IFERROR(VLOOKUP(C976,INPUT!$A$2:$E$99998,3,FALSE),"")</f>
        <v/>
      </c>
      <c r="C976" s="230"/>
      <c r="D976" s="186" t="str">
        <f>IFERROR(VLOOKUP(C976,INPUT!$A$2:$D$99998,4,FALSE),"")</f>
        <v/>
      </c>
      <c r="E976" s="185">
        <f>IFERROR(VLOOKUP(C976,INPUT!$A$2:$E$99998,5,FALSE),0)</f>
        <v>0</v>
      </c>
      <c r="F976" s="187" t="str">
        <f>IFERROR(VLOOKUP(C976,INPUT!$H$2:$N2410,7,FALSE),"")</f>
        <v/>
      </c>
      <c r="G976" s="188"/>
      <c r="H976" s="189"/>
      <c r="I976" s="189"/>
      <c r="J976" s="189"/>
      <c r="K976" s="189"/>
    </row>
    <row r="977" spans="1:11" ht="39" customHeight="1">
      <c r="A977" s="228"/>
      <c r="B977" s="184" t="str">
        <f>IFERROR(VLOOKUP(C977,INPUT!$A$2:$E$99998,3,FALSE),"")</f>
        <v/>
      </c>
      <c r="C977" s="230"/>
      <c r="D977" s="186" t="str">
        <f>IFERROR(VLOOKUP(C977,INPUT!$A$2:$D$99998,4,FALSE),"")</f>
        <v/>
      </c>
      <c r="E977" s="185">
        <f>IFERROR(VLOOKUP(C977,INPUT!$A$2:$E$99998,5,FALSE),0)</f>
        <v>0</v>
      </c>
      <c r="F977" s="187" t="str">
        <f>IFERROR(VLOOKUP(C977,INPUT!$H$2:$N2410,7,FALSE),"")</f>
        <v/>
      </c>
      <c r="G977" s="188"/>
      <c r="H977" s="189"/>
      <c r="I977" s="189"/>
      <c r="J977" s="189"/>
      <c r="K977" s="189"/>
    </row>
    <row r="978" spans="1:11" ht="39" customHeight="1">
      <c r="A978" s="228"/>
      <c r="B978" s="184" t="str">
        <f>IFERROR(VLOOKUP(C978,INPUT!$A$2:$E$99998,3,FALSE),"")</f>
        <v/>
      </c>
      <c r="C978" s="230"/>
      <c r="D978" s="186" t="str">
        <f>IFERROR(VLOOKUP(C978,INPUT!$A$2:$D$99998,4,FALSE),"")</f>
        <v/>
      </c>
      <c r="E978" s="185">
        <f>IFERROR(VLOOKUP(C978,INPUT!$A$2:$E$99998,5,FALSE),0)</f>
        <v>0</v>
      </c>
      <c r="F978" s="187" t="str">
        <f>IFERROR(VLOOKUP(C978,INPUT!$H$2:$N2410,7,FALSE),"")</f>
        <v/>
      </c>
      <c r="G978" s="188"/>
      <c r="H978" s="189"/>
      <c r="I978" s="189"/>
      <c r="J978" s="189"/>
      <c r="K978" s="189"/>
    </row>
    <row r="979" spans="1:11" ht="39" customHeight="1">
      <c r="A979" s="228"/>
      <c r="B979" s="184" t="str">
        <f>IFERROR(VLOOKUP(C979,INPUT!$A$2:$E$99998,3,FALSE),"")</f>
        <v/>
      </c>
      <c r="C979" s="230"/>
      <c r="D979" s="186" t="str">
        <f>IFERROR(VLOOKUP(C979,INPUT!$A$2:$D$99998,4,FALSE),"")</f>
        <v/>
      </c>
      <c r="E979" s="185">
        <f>IFERROR(VLOOKUP(C979,INPUT!$A$2:$E$99998,5,FALSE),0)</f>
        <v>0</v>
      </c>
      <c r="F979" s="187" t="str">
        <f>IFERROR(VLOOKUP(C979,INPUT!$H$2:$N2410,7,FALSE),"")</f>
        <v/>
      </c>
      <c r="G979" s="188"/>
      <c r="H979" s="189"/>
      <c r="I979" s="189"/>
      <c r="J979" s="189"/>
      <c r="K979" s="189"/>
    </row>
    <row r="980" spans="1:11" ht="39" customHeight="1">
      <c r="A980" s="228"/>
      <c r="B980" s="184" t="str">
        <f>IFERROR(VLOOKUP(C980,INPUT!$A$2:$E$99998,3,FALSE),"")</f>
        <v/>
      </c>
      <c r="C980" s="230"/>
      <c r="D980" s="186" t="str">
        <f>IFERROR(VLOOKUP(C980,INPUT!$A$2:$D$99998,4,FALSE),"")</f>
        <v/>
      </c>
      <c r="E980" s="185">
        <f>IFERROR(VLOOKUP(C980,INPUT!$A$2:$E$99998,5,FALSE),0)</f>
        <v>0</v>
      </c>
      <c r="F980" s="187" t="str">
        <f>IFERROR(VLOOKUP(C980,INPUT!$H$2:$N2410,7,FALSE),"")</f>
        <v/>
      </c>
      <c r="G980" s="188"/>
      <c r="H980" s="189"/>
      <c r="I980" s="189"/>
      <c r="J980" s="189"/>
      <c r="K980" s="189"/>
    </row>
    <row r="981" spans="1:11" ht="39" customHeight="1">
      <c r="A981" s="228"/>
      <c r="B981" s="184" t="str">
        <f>IFERROR(VLOOKUP(C981,INPUT!$A$2:$E$99998,3,FALSE),"")</f>
        <v/>
      </c>
      <c r="C981" s="230"/>
      <c r="D981" s="186" t="str">
        <f>IFERROR(VLOOKUP(C981,INPUT!$A$2:$D$99998,4,FALSE),"")</f>
        <v/>
      </c>
      <c r="E981" s="185">
        <f>IFERROR(VLOOKUP(C981,INPUT!$A$2:$E$99998,5,FALSE),0)</f>
        <v>0</v>
      </c>
      <c r="F981" s="187" t="str">
        <f>IFERROR(VLOOKUP(C981,INPUT!$H$2:$N2410,7,FALSE),"")</f>
        <v/>
      </c>
      <c r="G981" s="188"/>
      <c r="H981" s="189"/>
      <c r="I981" s="189"/>
      <c r="J981" s="189"/>
      <c r="K981" s="189"/>
    </row>
    <row r="982" spans="1:11" ht="39" customHeight="1">
      <c r="A982" s="228"/>
      <c r="B982" s="184" t="str">
        <f>IFERROR(VLOOKUP(C982,INPUT!$A$2:$E$99998,3,FALSE),"")</f>
        <v/>
      </c>
      <c r="C982" s="230"/>
      <c r="D982" s="186" t="str">
        <f>IFERROR(VLOOKUP(C982,INPUT!$A$2:$D$99998,4,FALSE),"")</f>
        <v/>
      </c>
      <c r="E982" s="185">
        <f>IFERROR(VLOOKUP(C982,INPUT!$A$2:$E$99998,5,FALSE),0)</f>
        <v>0</v>
      </c>
      <c r="F982" s="187" t="str">
        <f>IFERROR(VLOOKUP(C982,INPUT!$H$2:$N2410,7,FALSE),"")</f>
        <v/>
      </c>
      <c r="G982" s="188"/>
      <c r="H982" s="189"/>
      <c r="I982" s="189"/>
      <c r="J982" s="189"/>
      <c r="K982" s="189"/>
    </row>
    <row r="983" spans="1:11" ht="39" customHeight="1">
      <c r="A983" s="228"/>
      <c r="B983" s="184" t="str">
        <f>IFERROR(VLOOKUP(C983,INPUT!$A$2:$E$99998,3,FALSE),"")</f>
        <v/>
      </c>
      <c r="C983" s="230"/>
      <c r="D983" s="186" t="str">
        <f>IFERROR(VLOOKUP(C983,INPUT!$A$2:$D$99998,4,FALSE),"")</f>
        <v/>
      </c>
      <c r="E983" s="185">
        <f>IFERROR(VLOOKUP(C983,INPUT!$A$2:$E$99998,5,FALSE),0)</f>
        <v>0</v>
      </c>
      <c r="F983" s="187" t="str">
        <f>IFERROR(VLOOKUP(C983,INPUT!$H$2:$N2410,7,FALSE),"")</f>
        <v/>
      </c>
      <c r="G983" s="188"/>
      <c r="H983" s="189"/>
      <c r="I983" s="189"/>
      <c r="J983" s="189"/>
      <c r="K983" s="189"/>
    </row>
    <row r="984" spans="1:11" ht="39" customHeight="1">
      <c r="A984" s="228"/>
      <c r="B984" s="184" t="str">
        <f>IFERROR(VLOOKUP(C984,INPUT!$A$2:$E$99998,3,FALSE),"")</f>
        <v/>
      </c>
      <c r="C984" s="230"/>
      <c r="D984" s="186" t="str">
        <f>IFERROR(VLOOKUP(C984,INPUT!$A$2:$D$99998,4,FALSE),"")</f>
        <v/>
      </c>
      <c r="E984" s="185">
        <f>IFERROR(VLOOKUP(C984,INPUT!$A$2:$E$99998,5,FALSE),0)</f>
        <v>0</v>
      </c>
      <c r="F984" s="187" t="str">
        <f>IFERROR(VLOOKUP(C984,INPUT!$H$2:$N2410,7,FALSE),"")</f>
        <v/>
      </c>
      <c r="G984" s="188"/>
      <c r="H984" s="189"/>
      <c r="I984" s="189"/>
      <c r="J984" s="189"/>
      <c r="K984" s="189"/>
    </row>
    <row r="985" spans="1:11" ht="39" customHeight="1">
      <c r="A985" s="228"/>
      <c r="B985" s="184" t="str">
        <f>IFERROR(VLOOKUP(C985,INPUT!$A$2:$E$99998,3,FALSE),"")</f>
        <v/>
      </c>
      <c r="C985" s="230"/>
      <c r="D985" s="186" t="str">
        <f>IFERROR(VLOOKUP(C985,INPUT!$A$2:$D$99998,4,FALSE),"")</f>
        <v/>
      </c>
      <c r="E985" s="185">
        <f>IFERROR(VLOOKUP(C985,INPUT!$A$2:$E$99998,5,FALSE),0)</f>
        <v>0</v>
      </c>
      <c r="F985" s="187" t="str">
        <f>IFERROR(VLOOKUP(C985,INPUT!$H$2:$N2410,7,FALSE),"")</f>
        <v/>
      </c>
      <c r="G985" s="188"/>
      <c r="H985" s="189"/>
      <c r="I985" s="189"/>
      <c r="J985" s="189"/>
      <c r="K985" s="189"/>
    </row>
    <row r="986" spans="1:11" ht="39" customHeight="1">
      <c r="A986" s="228"/>
      <c r="B986" s="184" t="str">
        <f>IFERROR(VLOOKUP(C986,INPUT!$A$2:$E$99998,3,FALSE),"")</f>
        <v/>
      </c>
      <c r="C986" s="230"/>
      <c r="D986" s="186" t="str">
        <f>IFERROR(VLOOKUP(C986,INPUT!$A$2:$D$99998,4,FALSE),"")</f>
        <v/>
      </c>
      <c r="E986" s="185">
        <f>IFERROR(VLOOKUP(C986,INPUT!$A$2:$E$99998,5,FALSE),0)</f>
        <v>0</v>
      </c>
      <c r="F986" s="187" t="str">
        <f>IFERROR(VLOOKUP(C986,INPUT!$H$2:$N2410,7,FALSE),"")</f>
        <v/>
      </c>
      <c r="G986" s="188"/>
      <c r="H986" s="189"/>
      <c r="I986" s="189"/>
      <c r="J986" s="189"/>
      <c r="K986" s="189"/>
    </row>
    <row r="987" spans="1:11" ht="39" customHeight="1">
      <c r="A987" s="228"/>
      <c r="B987" s="184" t="str">
        <f>IFERROR(VLOOKUP(C987,INPUT!$A$2:$E$99998,3,FALSE),"")</f>
        <v/>
      </c>
      <c r="C987" s="230"/>
      <c r="D987" s="186" t="str">
        <f>IFERROR(VLOOKUP(C987,INPUT!$A$2:$D$99998,4,FALSE),"")</f>
        <v/>
      </c>
      <c r="E987" s="185">
        <f>IFERROR(VLOOKUP(C987,INPUT!$A$2:$E$99998,5,FALSE),0)</f>
        <v>0</v>
      </c>
      <c r="F987" s="187" t="str">
        <f>IFERROR(VLOOKUP(C987,INPUT!$H$2:$N2410,7,FALSE),"")</f>
        <v/>
      </c>
      <c r="G987" s="188"/>
      <c r="H987" s="189"/>
      <c r="I987" s="189"/>
      <c r="J987" s="189"/>
      <c r="K987" s="189"/>
    </row>
    <row r="988" spans="1:11" ht="39" customHeight="1">
      <c r="A988" s="228"/>
      <c r="B988" s="184" t="str">
        <f>IFERROR(VLOOKUP(C988,INPUT!$A$2:$E$99998,3,FALSE),"")</f>
        <v/>
      </c>
      <c r="C988" s="230"/>
      <c r="D988" s="186" t="str">
        <f>IFERROR(VLOOKUP(C988,INPUT!$A$2:$D$99998,4,FALSE),"")</f>
        <v/>
      </c>
      <c r="E988" s="185">
        <f>IFERROR(VLOOKUP(C988,INPUT!$A$2:$E$99998,5,FALSE),0)</f>
        <v>0</v>
      </c>
      <c r="F988" s="187" t="str">
        <f>IFERROR(VLOOKUP(C988,INPUT!$H$2:$N2410,7,FALSE),"")</f>
        <v/>
      </c>
      <c r="G988" s="188"/>
      <c r="H988" s="189"/>
      <c r="I988" s="189"/>
      <c r="J988" s="189"/>
      <c r="K988" s="189"/>
    </row>
    <row r="989" spans="1:11" ht="39" customHeight="1">
      <c r="A989" s="228"/>
      <c r="B989" s="184" t="str">
        <f>IFERROR(VLOOKUP(C989,INPUT!$A$2:$E$99998,3,FALSE),"")</f>
        <v/>
      </c>
      <c r="C989" s="230"/>
      <c r="D989" s="186" t="str">
        <f>IFERROR(VLOOKUP(C989,INPUT!$A$2:$D$99998,4,FALSE),"")</f>
        <v/>
      </c>
      <c r="E989" s="185">
        <f>IFERROR(VLOOKUP(C989,INPUT!$A$2:$E$99998,5,FALSE),0)</f>
        <v>0</v>
      </c>
      <c r="F989" s="187" t="str">
        <f>IFERROR(VLOOKUP(C989,INPUT!$H$2:$N2410,7,FALSE),"")</f>
        <v/>
      </c>
      <c r="G989" s="188"/>
      <c r="H989" s="189"/>
      <c r="I989" s="189"/>
      <c r="J989" s="189"/>
      <c r="K989" s="189"/>
    </row>
    <row r="990" spans="1:11" ht="39" customHeight="1">
      <c r="A990" s="228"/>
      <c r="B990" s="184" t="str">
        <f>IFERROR(VLOOKUP(C990,INPUT!$A$2:$E$99998,3,FALSE),"")</f>
        <v/>
      </c>
      <c r="C990" s="230"/>
      <c r="D990" s="186" t="str">
        <f>IFERROR(VLOOKUP(C990,INPUT!$A$2:$D$99998,4,FALSE),"")</f>
        <v/>
      </c>
      <c r="E990" s="185">
        <f>IFERROR(VLOOKUP(C990,INPUT!$A$2:$E$99998,5,FALSE),0)</f>
        <v>0</v>
      </c>
      <c r="F990" s="187" t="str">
        <f>IFERROR(VLOOKUP(C990,INPUT!$H$2:$N2410,7,FALSE),"")</f>
        <v/>
      </c>
      <c r="G990" s="188"/>
      <c r="H990" s="189"/>
      <c r="I990" s="189"/>
      <c r="J990" s="189"/>
      <c r="K990" s="189"/>
    </row>
    <row r="991" spans="1:11" ht="39" customHeight="1">
      <c r="A991" s="228"/>
      <c r="B991" s="184" t="str">
        <f>IFERROR(VLOOKUP(C991,INPUT!$A$2:$E$99998,3,FALSE),"")</f>
        <v/>
      </c>
      <c r="C991" s="230"/>
      <c r="D991" s="186" t="str">
        <f>IFERROR(VLOOKUP(C991,INPUT!$A$2:$D$99998,4,FALSE),"")</f>
        <v/>
      </c>
      <c r="E991" s="185">
        <f>IFERROR(VLOOKUP(C991,INPUT!$A$2:$E$99998,5,FALSE),0)</f>
        <v>0</v>
      </c>
      <c r="F991" s="187" t="str">
        <f>IFERROR(VLOOKUP(C991,INPUT!$H$2:$N2410,7,FALSE),"")</f>
        <v/>
      </c>
      <c r="G991" s="188"/>
      <c r="H991" s="189"/>
      <c r="I991" s="189"/>
      <c r="J991" s="189"/>
      <c r="K991" s="189"/>
    </row>
    <row r="992" spans="1:11" ht="39" customHeight="1">
      <c r="A992" s="228"/>
      <c r="B992" s="184" t="str">
        <f>IFERROR(VLOOKUP(C992,INPUT!$A$2:$E$99998,3,FALSE),"")</f>
        <v/>
      </c>
      <c r="C992" s="230"/>
      <c r="D992" s="186" t="str">
        <f>IFERROR(VLOOKUP(C992,INPUT!$A$2:$D$99998,4,FALSE),"")</f>
        <v/>
      </c>
      <c r="E992" s="185">
        <f>IFERROR(VLOOKUP(C992,INPUT!$A$2:$E$99998,5,FALSE),0)</f>
        <v>0</v>
      </c>
      <c r="F992" s="187" t="str">
        <f>IFERROR(VLOOKUP(C992,INPUT!$H$2:$N2410,7,FALSE),"")</f>
        <v/>
      </c>
      <c r="G992" s="188"/>
      <c r="H992" s="189"/>
      <c r="I992" s="189"/>
      <c r="J992" s="189"/>
      <c r="K992" s="189"/>
    </row>
    <row r="993" spans="1:11" ht="39" customHeight="1">
      <c r="A993" s="228"/>
      <c r="B993" s="184" t="str">
        <f>IFERROR(VLOOKUP(C993,INPUT!$A$2:$E$99998,3,FALSE),"")</f>
        <v/>
      </c>
      <c r="C993" s="230"/>
      <c r="D993" s="186" t="str">
        <f>IFERROR(VLOOKUP(C993,INPUT!$A$2:$D$99998,4,FALSE),"")</f>
        <v/>
      </c>
      <c r="E993" s="185">
        <f>IFERROR(VLOOKUP(C993,INPUT!$A$2:$E$99998,5,FALSE),0)</f>
        <v>0</v>
      </c>
      <c r="F993" s="187" t="str">
        <f>IFERROR(VLOOKUP(C993,INPUT!$H$2:$N2410,7,FALSE),"")</f>
        <v/>
      </c>
      <c r="G993" s="188"/>
      <c r="H993" s="189"/>
      <c r="I993" s="189"/>
      <c r="J993" s="189"/>
      <c r="K993" s="189"/>
    </row>
    <row r="994" spans="1:11" ht="39" customHeight="1">
      <c r="A994" s="228"/>
      <c r="B994" s="184" t="str">
        <f>IFERROR(VLOOKUP(C994,INPUT!$A$2:$E$99998,3,FALSE),"")</f>
        <v/>
      </c>
      <c r="C994" s="230"/>
      <c r="D994" s="186" t="str">
        <f>IFERROR(VLOOKUP(C994,INPUT!$A$2:$D$99998,4,FALSE),"")</f>
        <v/>
      </c>
      <c r="E994" s="185">
        <f>IFERROR(VLOOKUP(C994,INPUT!$A$2:$E$99998,5,FALSE),0)</f>
        <v>0</v>
      </c>
      <c r="F994" s="187" t="str">
        <f>IFERROR(VLOOKUP(C994,INPUT!$H$2:$N2410,7,FALSE),"")</f>
        <v/>
      </c>
      <c r="G994" s="188"/>
      <c r="H994" s="189"/>
      <c r="I994" s="189"/>
      <c r="J994" s="189"/>
      <c r="K994" s="189"/>
    </row>
    <row r="995" spans="1:11" ht="39" customHeight="1">
      <c r="A995" s="228"/>
      <c r="B995" s="184" t="str">
        <f>IFERROR(VLOOKUP(C995,INPUT!$A$2:$E$99998,3,FALSE),"")</f>
        <v/>
      </c>
      <c r="C995" s="230"/>
      <c r="D995" s="186" t="str">
        <f>IFERROR(VLOOKUP(C995,INPUT!$A$2:$D$99998,4,FALSE),"")</f>
        <v/>
      </c>
      <c r="E995" s="185">
        <f>IFERROR(VLOOKUP(C995,INPUT!$A$2:$E$99998,5,FALSE),0)</f>
        <v>0</v>
      </c>
      <c r="F995" s="187" t="str">
        <f>IFERROR(VLOOKUP(C995,INPUT!$H$2:$N2410,7,FALSE),"")</f>
        <v/>
      </c>
      <c r="G995" s="188"/>
      <c r="H995" s="189"/>
      <c r="I995" s="189"/>
      <c r="J995" s="189"/>
      <c r="K995" s="189"/>
    </row>
    <row r="996" spans="1:11" ht="39" customHeight="1">
      <c r="A996" s="228"/>
      <c r="B996" s="184" t="str">
        <f>IFERROR(VLOOKUP(C996,INPUT!$A$2:$E$99998,3,FALSE),"")</f>
        <v/>
      </c>
      <c r="C996" s="230"/>
      <c r="D996" s="186" t="str">
        <f>IFERROR(VLOOKUP(C996,INPUT!$A$2:$D$99998,4,FALSE),"")</f>
        <v/>
      </c>
      <c r="E996" s="185">
        <f>IFERROR(VLOOKUP(C996,INPUT!$A$2:$E$99998,5,FALSE),0)</f>
        <v>0</v>
      </c>
      <c r="F996" s="187" t="str">
        <f>IFERROR(VLOOKUP(C996,INPUT!$H$2:$N2410,7,FALSE),"")</f>
        <v/>
      </c>
      <c r="G996" s="188"/>
      <c r="H996" s="189"/>
      <c r="I996" s="189"/>
      <c r="J996" s="189"/>
      <c r="K996" s="189"/>
    </row>
    <row r="997" spans="1:11" ht="39" customHeight="1">
      <c r="A997" s="228"/>
      <c r="B997" s="184" t="str">
        <f>IFERROR(VLOOKUP(C997,INPUT!$A$2:$E$99998,3,FALSE),"")</f>
        <v/>
      </c>
      <c r="C997" s="230"/>
      <c r="D997" s="186" t="str">
        <f>IFERROR(VLOOKUP(C997,INPUT!$A$2:$D$99998,4,FALSE),"")</f>
        <v/>
      </c>
      <c r="E997" s="185">
        <f>IFERROR(VLOOKUP(C997,INPUT!$A$2:$E$99998,5,FALSE),0)</f>
        <v>0</v>
      </c>
      <c r="F997" s="187" t="str">
        <f>IFERROR(VLOOKUP(C997,INPUT!$H$2:$N2410,7,FALSE),"")</f>
        <v/>
      </c>
      <c r="G997" s="188"/>
      <c r="H997" s="189"/>
      <c r="I997" s="189"/>
      <c r="J997" s="189"/>
      <c r="K997" s="189"/>
    </row>
    <row r="998" spans="1:11" ht="39" customHeight="1">
      <c r="A998" s="228"/>
      <c r="B998" s="184" t="str">
        <f>IFERROR(VLOOKUP(C998,INPUT!$A$2:$E$99998,3,FALSE),"")</f>
        <v/>
      </c>
      <c r="C998" s="230"/>
      <c r="D998" s="186" t="str">
        <f>IFERROR(VLOOKUP(C998,INPUT!$A$2:$D$99998,4,FALSE),"")</f>
        <v/>
      </c>
      <c r="E998" s="185">
        <f>IFERROR(VLOOKUP(C998,INPUT!$A$2:$E$99998,5,FALSE),0)</f>
        <v>0</v>
      </c>
      <c r="F998" s="187" t="str">
        <f>IFERROR(VLOOKUP(C998,INPUT!$H$2:$N2410,7,FALSE),"")</f>
        <v/>
      </c>
      <c r="G998" s="188"/>
      <c r="H998" s="189"/>
      <c r="I998" s="189"/>
      <c r="J998" s="189"/>
      <c r="K998" s="189"/>
    </row>
    <row r="999" spans="1:11" ht="39" customHeight="1">
      <c r="A999" s="228"/>
      <c r="B999" s="184" t="str">
        <f>IFERROR(VLOOKUP(C999,INPUT!$A$2:$E$99998,3,FALSE),"")</f>
        <v/>
      </c>
      <c r="C999" s="230"/>
      <c r="D999" s="186" t="str">
        <f>IFERROR(VLOOKUP(C999,INPUT!$A$2:$D$99998,4,FALSE),"")</f>
        <v/>
      </c>
      <c r="E999" s="185">
        <f>IFERROR(VLOOKUP(C999,INPUT!$A$2:$E$99998,5,FALSE),0)</f>
        <v>0</v>
      </c>
      <c r="F999" s="187" t="str">
        <f>IFERROR(VLOOKUP(C999,INPUT!$H$2:$N2410,7,FALSE),"")</f>
        <v/>
      </c>
      <c r="G999" s="188"/>
      <c r="H999" s="189"/>
      <c r="I999" s="189"/>
      <c r="J999" s="189"/>
      <c r="K999" s="189"/>
    </row>
    <row r="1000" spans="1:11" ht="39" customHeight="1">
      <c r="A1000" s="228"/>
      <c r="B1000" s="184" t="str">
        <f>IFERROR(VLOOKUP(C1000,INPUT!$A$2:$E$99998,3,FALSE),"")</f>
        <v/>
      </c>
      <c r="C1000" s="230"/>
      <c r="D1000" s="186" t="str">
        <f>IFERROR(VLOOKUP(C1000,INPUT!$A$2:$D$99998,4,FALSE),"")</f>
        <v/>
      </c>
      <c r="E1000" s="185">
        <f>IFERROR(VLOOKUP(C1000,INPUT!$A$2:$E$99998,5,FALSE),0)</f>
        <v>0</v>
      </c>
      <c r="F1000" s="187" t="str">
        <f>IFERROR(VLOOKUP(C1000,INPUT!$H$2:$N2410,7,FALSE),"")</f>
        <v/>
      </c>
      <c r="G1000" s="188"/>
      <c r="H1000" s="189"/>
      <c r="I1000" s="189"/>
      <c r="J1000" s="189"/>
      <c r="K1000" s="189"/>
    </row>
    <row r="1001" spans="1:11" ht="39" customHeight="1">
      <c r="A1001" s="228"/>
      <c r="B1001" s="184" t="str">
        <f>IFERROR(VLOOKUP(C1001,INPUT!$A$2:$E$99998,3,FALSE),"")</f>
        <v/>
      </c>
      <c r="C1001" s="230"/>
      <c r="D1001" s="186" t="str">
        <f>IFERROR(VLOOKUP(C1001,INPUT!$A$2:$D$99998,4,FALSE),"")</f>
        <v/>
      </c>
      <c r="E1001" s="185">
        <f>IFERROR(VLOOKUP(C1001,INPUT!$A$2:$E$99998,5,FALSE),0)</f>
        <v>0</v>
      </c>
      <c r="F1001" s="187" t="str">
        <f>IFERROR(VLOOKUP(C1001,INPUT!$H$2:$N2410,7,FALSE),"")</f>
        <v/>
      </c>
      <c r="G1001" s="188"/>
      <c r="H1001" s="189"/>
      <c r="I1001" s="189"/>
      <c r="J1001" s="189"/>
      <c r="K1001" s="189"/>
    </row>
    <row r="1002" spans="1:11" ht="39" customHeight="1">
      <c r="A1002" s="228"/>
      <c r="B1002" s="184" t="str">
        <f>IFERROR(VLOOKUP(C1002,INPUT!$A$2:$E$99998,3,FALSE),"")</f>
        <v/>
      </c>
      <c r="C1002" s="230"/>
      <c r="D1002" s="186" t="str">
        <f>IFERROR(VLOOKUP(C1002,INPUT!$A$2:$D$99998,4,FALSE),"")</f>
        <v/>
      </c>
      <c r="E1002" s="185">
        <f>IFERROR(VLOOKUP(C1002,INPUT!$A$2:$E$99998,5,FALSE),0)</f>
        <v>0</v>
      </c>
      <c r="F1002" s="187" t="str">
        <f>IFERROR(VLOOKUP(C1002,INPUT!$H$2:$N2410,7,FALSE),"")</f>
        <v/>
      </c>
      <c r="G1002" s="188"/>
      <c r="H1002" s="189"/>
      <c r="I1002" s="189"/>
      <c r="J1002" s="189"/>
      <c r="K1002" s="189"/>
    </row>
    <row r="1003" spans="1:11" ht="39" customHeight="1">
      <c r="A1003" s="228"/>
      <c r="B1003" s="184" t="str">
        <f>IFERROR(VLOOKUP(C1003,INPUT!$A$2:$E$99998,3,FALSE),"")</f>
        <v/>
      </c>
      <c r="C1003" s="230"/>
      <c r="D1003" s="186" t="str">
        <f>IFERROR(VLOOKUP(C1003,INPUT!$A$2:$D$99998,4,FALSE),"")</f>
        <v/>
      </c>
      <c r="E1003" s="185">
        <f>IFERROR(VLOOKUP(C1003,INPUT!$A$2:$E$99998,5,FALSE),0)</f>
        <v>0</v>
      </c>
      <c r="F1003" s="187" t="str">
        <f>IFERROR(VLOOKUP(C1003,INPUT!$H$2:$N2410,7,FALSE),"")</f>
        <v/>
      </c>
      <c r="G1003" s="188"/>
      <c r="H1003" s="189"/>
      <c r="I1003" s="189"/>
      <c r="J1003" s="189"/>
      <c r="K1003" s="189"/>
    </row>
    <row r="1004" spans="1:11" ht="39" customHeight="1">
      <c r="A1004" s="228"/>
      <c r="B1004" s="184" t="str">
        <f>IFERROR(VLOOKUP(C1004,INPUT!$A$2:$E$99998,3,FALSE),"")</f>
        <v/>
      </c>
      <c r="C1004" s="230"/>
      <c r="D1004" s="186" t="str">
        <f>IFERROR(VLOOKUP(C1004,INPUT!$A$2:$D$99998,4,FALSE),"")</f>
        <v/>
      </c>
      <c r="E1004" s="185">
        <f>IFERROR(VLOOKUP(C1004,INPUT!$A$2:$E$99998,5,FALSE),0)</f>
        <v>0</v>
      </c>
      <c r="F1004" s="187" t="str">
        <f>IFERROR(VLOOKUP(C1004,INPUT!$H$2:$N2410,7,FALSE),"")</f>
        <v/>
      </c>
      <c r="G1004" s="188"/>
      <c r="H1004" s="189"/>
      <c r="I1004" s="189"/>
      <c r="J1004" s="189"/>
      <c r="K1004" s="189"/>
    </row>
    <row r="1005" spans="1:11" ht="39" customHeight="1">
      <c r="A1005" s="228"/>
      <c r="B1005" s="184" t="str">
        <f>IFERROR(VLOOKUP(C1005,INPUT!$A$2:$E$99998,3,FALSE),"")</f>
        <v/>
      </c>
      <c r="C1005" s="230"/>
      <c r="D1005" s="186" t="str">
        <f>IFERROR(VLOOKUP(C1005,INPUT!$A$2:$D$99998,4,FALSE),"")</f>
        <v/>
      </c>
      <c r="E1005" s="185">
        <f>IFERROR(VLOOKUP(C1005,INPUT!$A$2:$E$99998,5,FALSE),0)</f>
        <v>0</v>
      </c>
      <c r="F1005" s="187" t="str">
        <f>IFERROR(VLOOKUP(C1005,INPUT!$H$2:$N2410,7,FALSE),"")</f>
        <v/>
      </c>
      <c r="G1005" s="188"/>
      <c r="H1005" s="189"/>
      <c r="I1005" s="189"/>
      <c r="J1005" s="189"/>
      <c r="K1005" s="189"/>
    </row>
    <row r="1006" spans="1:11" ht="39" customHeight="1">
      <c r="A1006" s="228"/>
      <c r="B1006" s="184" t="str">
        <f>IFERROR(VLOOKUP(C1006,INPUT!$A$2:$E$99998,3,FALSE),"")</f>
        <v/>
      </c>
      <c r="C1006" s="230"/>
      <c r="D1006" s="186" t="str">
        <f>IFERROR(VLOOKUP(C1006,INPUT!$A$2:$D$99998,4,FALSE),"")</f>
        <v/>
      </c>
      <c r="E1006" s="185">
        <f>IFERROR(VLOOKUP(C1006,INPUT!$A$2:$E$99998,5,FALSE),0)</f>
        <v>0</v>
      </c>
      <c r="F1006" s="187" t="str">
        <f>IFERROR(VLOOKUP(C1006,INPUT!$H$2:$N2410,7,FALSE),"")</f>
        <v/>
      </c>
      <c r="G1006" s="188"/>
      <c r="H1006" s="189"/>
      <c r="I1006" s="189"/>
      <c r="J1006" s="189"/>
      <c r="K1006" s="189"/>
    </row>
    <row r="1007" spans="1:11" ht="39" customHeight="1">
      <c r="A1007" s="228"/>
      <c r="B1007" s="184" t="str">
        <f>IFERROR(VLOOKUP(C1007,INPUT!$A$2:$E$99998,3,FALSE),"")</f>
        <v/>
      </c>
      <c r="C1007" s="230"/>
      <c r="D1007" s="186" t="str">
        <f>IFERROR(VLOOKUP(C1007,INPUT!$A$2:$D$99998,4,FALSE),"")</f>
        <v/>
      </c>
      <c r="E1007" s="185">
        <f>IFERROR(VLOOKUP(C1007,INPUT!$A$2:$E$99998,5,FALSE),0)</f>
        <v>0</v>
      </c>
      <c r="F1007" s="187" t="str">
        <f>IFERROR(VLOOKUP(C1007,INPUT!$H$2:$N2410,7,FALSE),"")</f>
        <v/>
      </c>
      <c r="G1007" s="188"/>
      <c r="H1007" s="189"/>
      <c r="I1007" s="189"/>
      <c r="J1007" s="189"/>
      <c r="K1007" s="189"/>
    </row>
    <row r="1008" spans="1:11" ht="39" customHeight="1">
      <c r="A1008" s="228"/>
      <c r="B1008" s="184" t="str">
        <f>IFERROR(VLOOKUP(C1008,INPUT!$A$2:$E$99998,3,FALSE),"")</f>
        <v/>
      </c>
      <c r="C1008" s="230"/>
      <c r="D1008" s="186" t="str">
        <f>IFERROR(VLOOKUP(C1008,INPUT!$A$2:$D$99998,4,FALSE),"")</f>
        <v/>
      </c>
      <c r="E1008" s="185">
        <f>IFERROR(VLOOKUP(C1008,INPUT!$A$2:$E$99998,5,FALSE),0)</f>
        <v>0</v>
      </c>
      <c r="F1008" s="187" t="str">
        <f>IFERROR(VLOOKUP(C1008,INPUT!$H$2:$N2410,7,FALSE),"")</f>
        <v/>
      </c>
      <c r="G1008" s="188"/>
      <c r="H1008" s="189"/>
      <c r="I1008" s="189"/>
      <c r="J1008" s="189"/>
      <c r="K1008" s="189"/>
    </row>
    <row r="1009" spans="1:11" ht="39" customHeight="1">
      <c r="A1009" s="228"/>
      <c r="B1009" s="184" t="str">
        <f>IFERROR(VLOOKUP(C1009,INPUT!$A$2:$E$99998,3,FALSE),"")</f>
        <v/>
      </c>
      <c r="C1009" s="230"/>
      <c r="D1009" s="186" t="str">
        <f>IFERROR(VLOOKUP(C1009,INPUT!$A$2:$D$99998,4,FALSE),"")</f>
        <v/>
      </c>
      <c r="E1009" s="185">
        <f>IFERROR(VLOOKUP(C1009,INPUT!$A$2:$E$99998,5,FALSE),0)</f>
        <v>0</v>
      </c>
      <c r="F1009" s="187" t="str">
        <f>IFERROR(VLOOKUP(C1009,INPUT!$H$2:$N2410,7,FALSE),"")</f>
        <v/>
      </c>
      <c r="G1009" s="188"/>
      <c r="H1009" s="189"/>
      <c r="I1009" s="189"/>
      <c r="J1009" s="189"/>
      <c r="K1009" s="189"/>
    </row>
    <row r="1010" spans="1:11" ht="39" customHeight="1">
      <c r="A1010" s="228"/>
      <c r="B1010" s="184" t="str">
        <f>IFERROR(VLOOKUP(C1010,INPUT!$A$2:$E$99998,3,FALSE),"")</f>
        <v/>
      </c>
      <c r="C1010" s="230"/>
      <c r="D1010" s="186" t="str">
        <f>IFERROR(VLOOKUP(C1010,INPUT!$A$2:$D$99998,4,FALSE),"")</f>
        <v/>
      </c>
      <c r="E1010" s="185">
        <f>IFERROR(VLOOKUP(C1010,INPUT!$A$2:$E$99998,5,FALSE),0)</f>
        <v>0</v>
      </c>
      <c r="F1010" s="187" t="str">
        <f>IFERROR(VLOOKUP(C1010,INPUT!$H$2:$N2410,7,FALSE),"")</f>
        <v/>
      </c>
      <c r="G1010" s="188"/>
      <c r="H1010" s="189"/>
      <c r="I1010" s="189"/>
      <c r="J1010" s="189"/>
      <c r="K1010" s="189"/>
    </row>
    <row r="1011" spans="1:11" ht="39" customHeight="1">
      <c r="A1011" s="228"/>
      <c r="B1011" s="184" t="str">
        <f>IFERROR(VLOOKUP(C1011,INPUT!$A$2:$E$99998,3,FALSE),"")</f>
        <v/>
      </c>
      <c r="C1011" s="230"/>
      <c r="D1011" s="186" t="str">
        <f>IFERROR(VLOOKUP(C1011,INPUT!$A$2:$D$99998,4,FALSE),"")</f>
        <v/>
      </c>
      <c r="E1011" s="185">
        <f>IFERROR(VLOOKUP(C1011,INPUT!$A$2:$E$99998,5,FALSE),0)</f>
        <v>0</v>
      </c>
      <c r="F1011" s="187" t="str">
        <f>IFERROR(VLOOKUP(C1011,INPUT!$H$2:$N2410,7,FALSE),"")</f>
        <v/>
      </c>
      <c r="G1011" s="188"/>
      <c r="H1011" s="189"/>
      <c r="I1011" s="189"/>
      <c r="J1011" s="189"/>
      <c r="K1011" s="189"/>
    </row>
    <row r="1012" spans="1:11" ht="39" customHeight="1">
      <c r="A1012" s="228"/>
      <c r="B1012" s="184" t="str">
        <f>IFERROR(VLOOKUP(C1012,INPUT!$A$2:$E$99998,3,FALSE),"")</f>
        <v/>
      </c>
      <c r="C1012" s="230"/>
      <c r="D1012" s="186" t="str">
        <f>IFERROR(VLOOKUP(C1012,INPUT!$A$2:$D$99998,4,FALSE),"")</f>
        <v/>
      </c>
      <c r="E1012" s="185">
        <f>IFERROR(VLOOKUP(C1012,INPUT!$A$2:$E$99998,5,FALSE),0)</f>
        <v>0</v>
      </c>
      <c r="F1012" s="187" t="str">
        <f>IFERROR(VLOOKUP(C1012,INPUT!$H$2:$N2410,7,FALSE),"")</f>
        <v/>
      </c>
      <c r="G1012" s="188"/>
      <c r="H1012" s="189"/>
      <c r="I1012" s="189"/>
      <c r="J1012" s="189"/>
      <c r="K1012" s="189"/>
    </row>
    <row r="1013" spans="1:11" ht="39" customHeight="1">
      <c r="A1013" s="228"/>
      <c r="B1013" s="184" t="str">
        <f>IFERROR(VLOOKUP(C1013,INPUT!$A$2:$E$99998,3,FALSE),"")</f>
        <v/>
      </c>
      <c r="C1013" s="230"/>
      <c r="D1013" s="186" t="str">
        <f>IFERROR(VLOOKUP(C1013,INPUT!$A$2:$D$99998,4,FALSE),"")</f>
        <v/>
      </c>
      <c r="E1013" s="185">
        <f>IFERROR(VLOOKUP(C1013,INPUT!$A$2:$E$99998,5,FALSE),0)</f>
        <v>0</v>
      </c>
      <c r="F1013" s="187" t="str">
        <f>IFERROR(VLOOKUP(C1013,INPUT!$H$2:$N2410,7,FALSE),"")</f>
        <v/>
      </c>
      <c r="G1013" s="188"/>
      <c r="H1013" s="189"/>
      <c r="I1013" s="189"/>
      <c r="J1013" s="189"/>
      <c r="K1013" s="189"/>
    </row>
    <row r="1014" spans="1:11" ht="39" customHeight="1">
      <c r="A1014" s="228"/>
      <c r="B1014" s="184" t="str">
        <f>IFERROR(VLOOKUP(C1014,INPUT!$A$2:$E$99998,3,FALSE),"")</f>
        <v/>
      </c>
      <c r="C1014" s="230"/>
      <c r="D1014" s="186" t="str">
        <f>IFERROR(VLOOKUP(C1014,INPUT!$A$2:$D$99998,4,FALSE),"")</f>
        <v/>
      </c>
      <c r="E1014" s="185">
        <f>IFERROR(VLOOKUP(C1014,INPUT!$A$2:$E$99998,5,FALSE),0)</f>
        <v>0</v>
      </c>
      <c r="F1014" s="187" t="str">
        <f>IFERROR(VLOOKUP(C1014,INPUT!$H$2:$N2410,7,FALSE),"")</f>
        <v/>
      </c>
      <c r="G1014" s="188"/>
      <c r="H1014" s="189"/>
      <c r="I1014" s="189"/>
      <c r="J1014" s="189"/>
      <c r="K1014" s="189"/>
    </row>
    <row r="1015" spans="1:11" ht="39" customHeight="1">
      <c r="A1015" s="228"/>
      <c r="B1015" s="184" t="str">
        <f>IFERROR(VLOOKUP(C1015,INPUT!$A$2:$E$99998,3,FALSE),"")</f>
        <v/>
      </c>
      <c r="C1015" s="230"/>
      <c r="D1015" s="186" t="str">
        <f>IFERROR(VLOOKUP(C1015,INPUT!$A$2:$D$99998,4,FALSE),"")</f>
        <v/>
      </c>
      <c r="E1015" s="185">
        <f>IFERROR(VLOOKUP(C1015,INPUT!$A$2:$E$99998,5,FALSE),0)</f>
        <v>0</v>
      </c>
      <c r="F1015" s="187" t="str">
        <f>IFERROR(VLOOKUP(C1015,INPUT!$H$2:$N2410,7,FALSE),"")</f>
        <v/>
      </c>
      <c r="G1015" s="188"/>
      <c r="H1015" s="189"/>
      <c r="I1015" s="189"/>
      <c r="J1015" s="189"/>
      <c r="K1015" s="189"/>
    </row>
    <row r="1016" spans="1:11" ht="39" customHeight="1">
      <c r="A1016" s="228"/>
      <c r="B1016" s="184" t="str">
        <f>IFERROR(VLOOKUP(C1016,INPUT!$A$2:$E$99998,3,FALSE),"")</f>
        <v/>
      </c>
      <c r="C1016" s="230"/>
      <c r="D1016" s="186" t="str">
        <f>IFERROR(VLOOKUP(C1016,INPUT!$A$2:$D$99998,4,FALSE),"")</f>
        <v/>
      </c>
      <c r="E1016" s="185">
        <f>IFERROR(VLOOKUP(C1016,INPUT!$A$2:$E$99998,5,FALSE),0)</f>
        <v>0</v>
      </c>
      <c r="F1016" s="187" t="str">
        <f>IFERROR(VLOOKUP(C1016,INPUT!$H$2:$N2410,7,FALSE),"")</f>
        <v/>
      </c>
      <c r="G1016" s="188"/>
      <c r="H1016" s="189"/>
      <c r="I1016" s="189"/>
      <c r="J1016" s="189"/>
      <c r="K1016" s="189"/>
    </row>
    <row r="1017" spans="1:11" ht="39" customHeight="1">
      <c r="A1017" s="228"/>
      <c r="B1017" s="184" t="str">
        <f>IFERROR(VLOOKUP(C1017,INPUT!$A$2:$E$99998,3,FALSE),"")</f>
        <v/>
      </c>
      <c r="C1017" s="230"/>
      <c r="D1017" s="186" t="str">
        <f>IFERROR(VLOOKUP(C1017,INPUT!$A$2:$D$99998,4,FALSE),"")</f>
        <v/>
      </c>
      <c r="E1017" s="185">
        <f>IFERROR(VLOOKUP(C1017,INPUT!$A$2:$E$99998,5,FALSE),0)</f>
        <v>0</v>
      </c>
      <c r="F1017" s="187" t="str">
        <f>IFERROR(VLOOKUP(C1017,INPUT!$H$2:$N2410,7,FALSE),"")</f>
        <v/>
      </c>
      <c r="G1017" s="188"/>
      <c r="H1017" s="189"/>
      <c r="I1017" s="189"/>
      <c r="J1017" s="189"/>
      <c r="K1017" s="189"/>
    </row>
    <row r="1018" spans="1:11" ht="39" customHeight="1">
      <c r="A1018" s="228"/>
      <c r="B1018" s="184" t="str">
        <f>IFERROR(VLOOKUP(C1018,INPUT!$A$2:$E$99998,3,FALSE),"")</f>
        <v/>
      </c>
      <c r="C1018" s="230"/>
      <c r="D1018" s="186" t="str">
        <f>IFERROR(VLOOKUP(C1018,INPUT!$A$2:$D$99998,4,FALSE),"")</f>
        <v/>
      </c>
      <c r="E1018" s="185">
        <f>IFERROR(VLOOKUP(C1018,INPUT!$A$2:$E$99998,5,FALSE),0)</f>
        <v>0</v>
      </c>
      <c r="F1018" s="187" t="str">
        <f>IFERROR(VLOOKUP(C1018,INPUT!$H$2:$N2410,7,FALSE),"")</f>
        <v/>
      </c>
      <c r="G1018" s="188"/>
      <c r="H1018" s="189"/>
      <c r="I1018" s="189"/>
      <c r="J1018" s="189"/>
      <c r="K1018" s="189"/>
    </row>
    <row r="1019" spans="1:11" ht="39" customHeight="1">
      <c r="A1019" s="228"/>
      <c r="B1019" s="184" t="str">
        <f>IFERROR(VLOOKUP(C1019,INPUT!$A$2:$E$99998,3,FALSE),"")</f>
        <v/>
      </c>
      <c r="C1019" s="230"/>
      <c r="D1019" s="186" t="str">
        <f>IFERROR(VLOOKUP(C1019,INPUT!$A$2:$D$99998,4,FALSE),"")</f>
        <v/>
      </c>
      <c r="E1019" s="185">
        <f>IFERROR(VLOOKUP(C1019,INPUT!$A$2:$E$99998,5,FALSE),0)</f>
        <v>0</v>
      </c>
      <c r="F1019" s="187" t="str">
        <f>IFERROR(VLOOKUP(C1019,INPUT!$H$2:$N2410,7,FALSE),"")</f>
        <v/>
      </c>
      <c r="G1019" s="188"/>
      <c r="H1019" s="189"/>
      <c r="I1019" s="189"/>
      <c r="J1019" s="189"/>
      <c r="K1019" s="189"/>
    </row>
    <row r="1020" spans="1:11" ht="39" customHeight="1">
      <c r="A1020" s="228"/>
      <c r="B1020" s="184" t="str">
        <f>IFERROR(VLOOKUP(C1020,INPUT!$A$2:$E$99998,3,FALSE),"")</f>
        <v/>
      </c>
      <c r="C1020" s="230"/>
      <c r="D1020" s="186" t="str">
        <f>IFERROR(VLOOKUP(C1020,INPUT!$A$2:$D$99998,4,FALSE),"")</f>
        <v/>
      </c>
      <c r="E1020" s="185">
        <f>IFERROR(VLOOKUP(C1020,INPUT!$A$2:$E$99998,5,FALSE),0)</f>
        <v>0</v>
      </c>
      <c r="F1020" s="187" t="str">
        <f>IFERROR(VLOOKUP(C1020,INPUT!$H$2:$N2410,7,FALSE),"")</f>
        <v/>
      </c>
      <c r="G1020" s="188"/>
      <c r="H1020" s="189"/>
      <c r="I1020" s="189"/>
      <c r="J1020" s="189"/>
      <c r="K1020" s="189"/>
    </row>
    <row r="1021" spans="1:11" ht="39" customHeight="1">
      <c r="A1021" s="228"/>
      <c r="B1021" s="184" t="str">
        <f>IFERROR(VLOOKUP(C1021,INPUT!$A$2:$E$99998,3,FALSE),"")</f>
        <v/>
      </c>
      <c r="C1021" s="230"/>
      <c r="D1021" s="186" t="str">
        <f>IFERROR(VLOOKUP(C1021,INPUT!$A$2:$D$99998,4,FALSE),"")</f>
        <v/>
      </c>
      <c r="E1021" s="185">
        <f>IFERROR(VLOOKUP(C1021,INPUT!$A$2:$E$99998,5,FALSE),0)</f>
        <v>0</v>
      </c>
      <c r="F1021" s="187" t="str">
        <f>IFERROR(VLOOKUP(C1021,INPUT!$H$2:$N2410,7,FALSE),"")</f>
        <v/>
      </c>
      <c r="G1021" s="188"/>
      <c r="H1021" s="189"/>
      <c r="I1021" s="189"/>
      <c r="J1021" s="189"/>
      <c r="K1021" s="189"/>
    </row>
    <row r="1022" spans="1:11" ht="39" customHeight="1">
      <c r="A1022" s="228"/>
      <c r="B1022" s="184" t="str">
        <f>IFERROR(VLOOKUP(C1022,INPUT!$A$2:$E$99998,3,FALSE),"")</f>
        <v/>
      </c>
      <c r="C1022" s="230"/>
      <c r="D1022" s="186" t="str">
        <f>IFERROR(VLOOKUP(C1022,INPUT!$A$2:$D$99998,4,FALSE),"")</f>
        <v/>
      </c>
      <c r="E1022" s="185">
        <f>IFERROR(VLOOKUP(C1022,INPUT!$A$2:$E$99998,5,FALSE),0)</f>
        <v>0</v>
      </c>
      <c r="F1022" s="187" t="str">
        <f>IFERROR(VLOOKUP(C1022,INPUT!$H$2:$N2410,7,FALSE),"")</f>
        <v/>
      </c>
      <c r="G1022" s="188"/>
      <c r="H1022" s="189"/>
      <c r="I1022" s="189"/>
      <c r="J1022" s="189"/>
      <c r="K1022" s="189"/>
    </row>
    <row r="1023" spans="1:11" ht="39" customHeight="1">
      <c r="A1023" s="228"/>
      <c r="B1023" s="184" t="str">
        <f>IFERROR(VLOOKUP(C1023,INPUT!$A$2:$E$99998,3,FALSE),"")</f>
        <v/>
      </c>
      <c r="C1023" s="230"/>
      <c r="D1023" s="186" t="str">
        <f>IFERROR(VLOOKUP(C1023,INPUT!$A$2:$D$99998,4,FALSE),"")</f>
        <v/>
      </c>
      <c r="E1023" s="185">
        <f>IFERROR(VLOOKUP(C1023,INPUT!$A$2:$E$99998,5,FALSE),0)</f>
        <v>0</v>
      </c>
      <c r="F1023" s="187" t="str">
        <f>IFERROR(VLOOKUP(C1023,INPUT!$H$2:$N2410,7,FALSE),"")</f>
        <v/>
      </c>
      <c r="G1023" s="188"/>
      <c r="H1023" s="189"/>
      <c r="I1023" s="189"/>
      <c r="J1023" s="189"/>
      <c r="K1023" s="189"/>
    </row>
    <row r="1024" spans="1:11" ht="39" customHeight="1">
      <c r="A1024" s="228"/>
      <c r="B1024" s="184" t="str">
        <f>IFERROR(VLOOKUP(C1024,INPUT!$A$2:$E$99998,3,FALSE),"")</f>
        <v/>
      </c>
      <c r="C1024" s="230"/>
      <c r="D1024" s="186" t="str">
        <f>IFERROR(VLOOKUP(C1024,INPUT!$A$2:$D$99998,4,FALSE),"")</f>
        <v/>
      </c>
      <c r="E1024" s="185">
        <f>IFERROR(VLOOKUP(C1024,INPUT!$A$2:$E$99998,5,FALSE),0)</f>
        <v>0</v>
      </c>
      <c r="F1024" s="187" t="str">
        <f>IFERROR(VLOOKUP(C1024,INPUT!$H$2:$N2410,7,FALSE),"")</f>
        <v/>
      </c>
      <c r="G1024" s="188"/>
      <c r="H1024" s="189"/>
      <c r="I1024" s="189"/>
      <c r="J1024" s="189"/>
      <c r="K1024" s="189"/>
    </row>
    <row r="1025" spans="1:11" ht="39" customHeight="1">
      <c r="A1025" s="228"/>
      <c r="B1025" s="184" t="str">
        <f>IFERROR(VLOOKUP(C1025,INPUT!$A$2:$E$99998,3,FALSE),"")</f>
        <v/>
      </c>
      <c r="C1025" s="230"/>
      <c r="D1025" s="186" t="str">
        <f>IFERROR(VLOOKUP(C1025,INPUT!$A$2:$D$99998,4,FALSE),"")</f>
        <v/>
      </c>
      <c r="E1025" s="185">
        <f>IFERROR(VLOOKUP(C1025,INPUT!$A$2:$E$99998,5,FALSE),0)</f>
        <v>0</v>
      </c>
      <c r="F1025" s="187" t="str">
        <f>IFERROR(VLOOKUP(C1025,INPUT!$H$2:$N2410,7,FALSE),"")</f>
        <v/>
      </c>
      <c r="G1025" s="188"/>
      <c r="H1025" s="189"/>
      <c r="I1025" s="189"/>
      <c r="J1025" s="189"/>
      <c r="K1025" s="189"/>
    </row>
    <row r="1026" spans="1:11" ht="39" customHeight="1">
      <c r="A1026" s="228"/>
      <c r="B1026" s="184" t="str">
        <f>IFERROR(VLOOKUP(C1026,INPUT!$A$2:$E$99998,3,FALSE),"")</f>
        <v/>
      </c>
      <c r="C1026" s="230"/>
      <c r="D1026" s="186" t="str">
        <f>IFERROR(VLOOKUP(C1026,INPUT!$A$2:$D$99998,4,FALSE),"")</f>
        <v/>
      </c>
      <c r="E1026" s="185">
        <f>IFERROR(VLOOKUP(C1026,INPUT!$A$2:$E$99998,5,FALSE),0)</f>
        <v>0</v>
      </c>
      <c r="F1026" s="187" t="str">
        <f>IFERROR(VLOOKUP(C1026,INPUT!$H$2:$N2410,7,FALSE),"")</f>
        <v/>
      </c>
      <c r="G1026" s="188"/>
      <c r="H1026" s="189"/>
      <c r="I1026" s="189"/>
      <c r="J1026" s="189"/>
      <c r="K1026" s="189"/>
    </row>
    <row r="1027" spans="1:11" ht="39" customHeight="1">
      <c r="A1027" s="228"/>
      <c r="B1027" s="184" t="str">
        <f>IFERROR(VLOOKUP(C1027,INPUT!$A$2:$E$99998,3,FALSE),"")</f>
        <v/>
      </c>
      <c r="C1027" s="230"/>
      <c r="D1027" s="186" t="str">
        <f>IFERROR(VLOOKUP(C1027,INPUT!$A$2:$D$99998,4,FALSE),"")</f>
        <v/>
      </c>
      <c r="E1027" s="185">
        <f>IFERROR(VLOOKUP(C1027,INPUT!$A$2:$E$99998,5,FALSE),0)</f>
        <v>0</v>
      </c>
      <c r="F1027" s="187" t="str">
        <f>IFERROR(VLOOKUP(C1027,INPUT!$H$2:$N2410,7,FALSE),"")</f>
        <v/>
      </c>
      <c r="G1027" s="188"/>
      <c r="H1027" s="189"/>
      <c r="I1027" s="189"/>
      <c r="J1027" s="189"/>
      <c r="K1027" s="189"/>
    </row>
    <row r="1028" spans="1:11" ht="39" customHeight="1">
      <c r="A1028" s="228"/>
      <c r="B1028" s="184" t="str">
        <f>IFERROR(VLOOKUP(C1028,INPUT!$A$2:$E$99998,3,FALSE),"")</f>
        <v/>
      </c>
      <c r="C1028" s="230"/>
      <c r="D1028" s="186" t="str">
        <f>IFERROR(VLOOKUP(C1028,INPUT!$A$2:$D$99998,4,FALSE),"")</f>
        <v/>
      </c>
      <c r="E1028" s="185">
        <f>IFERROR(VLOOKUP(C1028,INPUT!$A$2:$E$99998,5,FALSE),0)</f>
        <v>0</v>
      </c>
      <c r="F1028" s="187" t="str">
        <f>IFERROR(VLOOKUP(C1028,INPUT!$H$2:$N2410,7,FALSE),"")</f>
        <v/>
      </c>
      <c r="G1028" s="188"/>
      <c r="H1028" s="189"/>
      <c r="I1028" s="189"/>
      <c r="J1028" s="189"/>
      <c r="K1028" s="189"/>
    </row>
    <row r="1029" spans="1:11" ht="39" customHeight="1">
      <c r="A1029" s="228"/>
      <c r="B1029" s="184" t="str">
        <f>IFERROR(VLOOKUP(C1029,INPUT!$A$2:$E$99998,3,FALSE),"")</f>
        <v/>
      </c>
      <c r="C1029" s="230"/>
      <c r="D1029" s="186" t="str">
        <f>IFERROR(VLOOKUP(C1029,INPUT!$A$2:$D$99998,4,FALSE),"")</f>
        <v/>
      </c>
      <c r="E1029" s="185">
        <f>IFERROR(VLOOKUP(C1029,INPUT!$A$2:$E$99998,5,FALSE),0)</f>
        <v>0</v>
      </c>
      <c r="F1029" s="187" t="str">
        <f>IFERROR(VLOOKUP(C1029,INPUT!$H$2:$N2410,7,FALSE),"")</f>
        <v/>
      </c>
      <c r="G1029" s="188"/>
      <c r="H1029" s="189"/>
      <c r="I1029" s="189"/>
      <c r="J1029" s="189"/>
      <c r="K1029" s="189"/>
    </row>
    <row r="1030" spans="1:11" ht="39" customHeight="1">
      <c r="A1030" s="228"/>
      <c r="B1030" s="184" t="str">
        <f>IFERROR(VLOOKUP(C1030,INPUT!$A$2:$E$99998,3,FALSE),"")</f>
        <v/>
      </c>
      <c r="C1030" s="230"/>
      <c r="D1030" s="186" t="str">
        <f>IFERROR(VLOOKUP(C1030,INPUT!$A$2:$D$99998,4,FALSE),"")</f>
        <v/>
      </c>
      <c r="E1030" s="185">
        <f>IFERROR(VLOOKUP(C1030,INPUT!$A$2:$E$99998,5,FALSE),0)</f>
        <v>0</v>
      </c>
      <c r="F1030" s="187" t="str">
        <f>IFERROR(VLOOKUP(C1030,INPUT!$H$2:$N2410,7,FALSE),"")</f>
        <v/>
      </c>
      <c r="G1030" s="188"/>
      <c r="H1030" s="189"/>
      <c r="I1030" s="189"/>
      <c r="J1030" s="189"/>
      <c r="K1030" s="189"/>
    </row>
    <row r="1031" spans="1:11" ht="39" customHeight="1">
      <c r="A1031" s="228"/>
      <c r="B1031" s="184" t="str">
        <f>IFERROR(VLOOKUP(C1031,INPUT!$A$2:$E$99998,3,FALSE),"")</f>
        <v/>
      </c>
      <c r="C1031" s="230"/>
      <c r="D1031" s="186" t="str">
        <f>IFERROR(VLOOKUP(C1031,INPUT!$A$2:$D$99998,4,FALSE),"")</f>
        <v/>
      </c>
      <c r="E1031" s="185">
        <f>IFERROR(VLOOKUP(C1031,INPUT!$A$2:$E$99998,5,FALSE),0)</f>
        <v>0</v>
      </c>
      <c r="F1031" s="187" t="str">
        <f>IFERROR(VLOOKUP(C1031,INPUT!$H$2:$N2410,7,FALSE),"")</f>
        <v/>
      </c>
      <c r="G1031" s="188"/>
      <c r="H1031" s="189"/>
      <c r="I1031" s="189"/>
      <c r="J1031" s="189"/>
      <c r="K1031" s="189"/>
    </row>
    <row r="1032" spans="1:11" ht="39" customHeight="1">
      <c r="A1032" s="228"/>
      <c r="B1032" s="184" t="str">
        <f>IFERROR(VLOOKUP(C1032,INPUT!$A$2:$E$99998,3,FALSE),"")</f>
        <v/>
      </c>
      <c r="C1032" s="230"/>
      <c r="D1032" s="186" t="str">
        <f>IFERROR(VLOOKUP(C1032,INPUT!$A$2:$D$99998,4,FALSE),"")</f>
        <v/>
      </c>
      <c r="E1032" s="185">
        <f>IFERROR(VLOOKUP(C1032,INPUT!$A$2:$E$99998,5,FALSE),0)</f>
        <v>0</v>
      </c>
      <c r="F1032" s="187" t="str">
        <f>IFERROR(VLOOKUP(C1032,INPUT!$H$2:$N2410,7,FALSE),"")</f>
        <v/>
      </c>
      <c r="G1032" s="188"/>
      <c r="H1032" s="189"/>
      <c r="I1032" s="189"/>
      <c r="J1032" s="189"/>
      <c r="K1032" s="189"/>
    </row>
    <row r="1033" spans="1:11" ht="39" customHeight="1">
      <c r="A1033" s="228"/>
      <c r="B1033" s="184" t="str">
        <f>IFERROR(VLOOKUP(C1033,INPUT!$A$2:$E$99998,3,FALSE),"")</f>
        <v/>
      </c>
      <c r="C1033" s="230"/>
      <c r="D1033" s="186" t="str">
        <f>IFERROR(VLOOKUP(C1033,INPUT!$A$2:$D$99998,4,FALSE),"")</f>
        <v/>
      </c>
      <c r="E1033" s="185">
        <f>IFERROR(VLOOKUP(C1033,INPUT!$A$2:$E$99998,5,FALSE),0)</f>
        <v>0</v>
      </c>
      <c r="F1033" s="187" t="str">
        <f>IFERROR(VLOOKUP(C1033,INPUT!$H$2:$N2410,7,FALSE),"")</f>
        <v/>
      </c>
      <c r="G1033" s="188"/>
      <c r="H1033" s="189"/>
      <c r="I1033" s="189"/>
      <c r="J1033" s="189"/>
      <c r="K1033" s="189"/>
    </row>
    <row r="1034" spans="1:11" ht="39" customHeight="1">
      <c r="A1034" s="228"/>
      <c r="B1034" s="184" t="str">
        <f>IFERROR(VLOOKUP(C1034,INPUT!$A$2:$E$99998,3,FALSE),"")</f>
        <v/>
      </c>
      <c r="C1034" s="230"/>
      <c r="D1034" s="186" t="str">
        <f>IFERROR(VLOOKUP(C1034,INPUT!$A$2:$D$99998,4,FALSE),"")</f>
        <v/>
      </c>
      <c r="E1034" s="185">
        <f>IFERROR(VLOOKUP(C1034,INPUT!$A$2:$E$99998,5,FALSE),0)</f>
        <v>0</v>
      </c>
      <c r="F1034" s="187" t="str">
        <f>IFERROR(VLOOKUP(C1034,INPUT!$H$2:$N2410,7,FALSE),"")</f>
        <v/>
      </c>
      <c r="G1034" s="188"/>
      <c r="H1034" s="189"/>
      <c r="I1034" s="189"/>
      <c r="J1034" s="189"/>
      <c r="K1034" s="189"/>
    </row>
    <row r="1035" spans="1:11" ht="39" customHeight="1">
      <c r="A1035" s="228"/>
      <c r="B1035" s="184" t="str">
        <f>IFERROR(VLOOKUP(C1035,INPUT!$A$2:$E$99998,3,FALSE),"")</f>
        <v/>
      </c>
      <c r="C1035" s="230"/>
      <c r="D1035" s="186" t="str">
        <f>IFERROR(VLOOKUP(C1035,INPUT!$A$2:$D$99998,4,FALSE),"")</f>
        <v/>
      </c>
      <c r="E1035" s="185">
        <f>IFERROR(VLOOKUP(C1035,INPUT!$A$2:$E$99998,5,FALSE),0)</f>
        <v>0</v>
      </c>
      <c r="F1035" s="187" t="str">
        <f>IFERROR(VLOOKUP(C1035,INPUT!$H$2:$N2410,7,FALSE),"")</f>
        <v/>
      </c>
      <c r="G1035" s="188"/>
      <c r="H1035" s="189"/>
      <c r="I1035" s="189"/>
      <c r="J1035" s="189"/>
      <c r="K1035" s="189"/>
    </row>
    <row r="1036" spans="1:11" ht="39" customHeight="1">
      <c r="A1036" s="228"/>
      <c r="B1036" s="184" t="str">
        <f>IFERROR(VLOOKUP(C1036,INPUT!$A$2:$E$99998,3,FALSE),"")</f>
        <v/>
      </c>
      <c r="C1036" s="230"/>
      <c r="D1036" s="186" t="str">
        <f>IFERROR(VLOOKUP(C1036,INPUT!$A$2:$D$99998,4,FALSE),"")</f>
        <v/>
      </c>
      <c r="E1036" s="185">
        <f>IFERROR(VLOOKUP(C1036,INPUT!$A$2:$E$99998,5,FALSE),0)</f>
        <v>0</v>
      </c>
      <c r="F1036" s="187" t="str">
        <f>IFERROR(VLOOKUP(C1036,INPUT!$H$2:$N2410,7,FALSE),"")</f>
        <v/>
      </c>
      <c r="G1036" s="188"/>
      <c r="H1036" s="189"/>
      <c r="I1036" s="189"/>
      <c r="J1036" s="189"/>
      <c r="K1036" s="189"/>
    </row>
    <row r="1037" spans="1:11" ht="39" customHeight="1">
      <c r="A1037" s="228"/>
      <c r="B1037" s="184" t="str">
        <f>IFERROR(VLOOKUP(C1037,INPUT!$A$2:$E$99998,3,FALSE),"")</f>
        <v/>
      </c>
      <c r="C1037" s="230"/>
      <c r="D1037" s="186" t="str">
        <f>IFERROR(VLOOKUP(C1037,INPUT!$A$2:$D$99998,4,FALSE),"")</f>
        <v/>
      </c>
      <c r="E1037" s="185">
        <f>IFERROR(VLOOKUP(C1037,INPUT!$A$2:$E$99998,5,FALSE),0)</f>
        <v>0</v>
      </c>
      <c r="F1037" s="187" t="str">
        <f>IFERROR(VLOOKUP(C1037,INPUT!$H$2:$N2410,7,FALSE),"")</f>
        <v/>
      </c>
      <c r="G1037" s="188"/>
      <c r="H1037" s="189"/>
      <c r="I1037" s="189"/>
      <c r="J1037" s="189"/>
      <c r="K1037" s="189"/>
    </row>
    <row r="1038" spans="1:11" ht="39" customHeight="1">
      <c r="A1038" s="228"/>
      <c r="B1038" s="184" t="str">
        <f>IFERROR(VLOOKUP(C1038,INPUT!$A$2:$E$99998,3,FALSE),"")</f>
        <v/>
      </c>
      <c r="C1038" s="230"/>
      <c r="D1038" s="186" t="str">
        <f>IFERROR(VLOOKUP(C1038,INPUT!$A$2:$D$99998,4,FALSE),"")</f>
        <v/>
      </c>
      <c r="E1038" s="185">
        <f>IFERROR(VLOOKUP(C1038,INPUT!$A$2:$E$99998,5,FALSE),0)</f>
        <v>0</v>
      </c>
      <c r="F1038" s="187" t="str">
        <f>IFERROR(VLOOKUP(C1038,INPUT!$H$2:$N2410,7,FALSE),"")</f>
        <v/>
      </c>
      <c r="G1038" s="188"/>
      <c r="H1038" s="189"/>
      <c r="I1038" s="189"/>
      <c r="J1038" s="189"/>
      <c r="K1038" s="189"/>
    </row>
    <row r="1039" spans="1:11" ht="39" customHeight="1">
      <c r="A1039" s="228"/>
      <c r="B1039" s="184" t="str">
        <f>IFERROR(VLOOKUP(C1039,INPUT!$A$2:$E$99998,3,FALSE),"")</f>
        <v/>
      </c>
      <c r="C1039" s="230"/>
      <c r="D1039" s="186" t="str">
        <f>IFERROR(VLOOKUP(C1039,INPUT!$A$2:$D$99998,4,FALSE),"")</f>
        <v/>
      </c>
      <c r="E1039" s="185">
        <f>IFERROR(VLOOKUP(C1039,INPUT!$A$2:$E$99998,5,FALSE),0)</f>
        <v>0</v>
      </c>
      <c r="F1039" s="187" t="str">
        <f>IFERROR(VLOOKUP(C1039,INPUT!$H$2:$N2410,7,FALSE),"")</f>
        <v/>
      </c>
      <c r="G1039" s="188"/>
      <c r="H1039" s="189"/>
      <c r="I1039" s="189"/>
      <c r="J1039" s="189"/>
      <c r="K1039" s="189"/>
    </row>
    <row r="1040" spans="1:11" ht="39" customHeight="1">
      <c r="A1040" s="228"/>
      <c r="B1040" s="184" t="str">
        <f>IFERROR(VLOOKUP(C1040,INPUT!$A$2:$E$99998,3,FALSE),"")</f>
        <v/>
      </c>
      <c r="C1040" s="230"/>
      <c r="D1040" s="186" t="str">
        <f>IFERROR(VLOOKUP(C1040,INPUT!$A$2:$D$99998,4,FALSE),"")</f>
        <v/>
      </c>
      <c r="E1040" s="185">
        <f>IFERROR(VLOOKUP(C1040,INPUT!$A$2:$E$99998,5,FALSE),0)</f>
        <v>0</v>
      </c>
      <c r="F1040" s="187" t="str">
        <f>IFERROR(VLOOKUP(C1040,INPUT!$H$2:$N2410,7,FALSE),"")</f>
        <v/>
      </c>
      <c r="G1040" s="188"/>
      <c r="H1040" s="189"/>
      <c r="I1040" s="189"/>
      <c r="J1040" s="189"/>
      <c r="K1040" s="189"/>
    </row>
    <row r="1041" spans="1:11" ht="39" customHeight="1">
      <c r="A1041" s="228"/>
      <c r="B1041" s="184" t="str">
        <f>IFERROR(VLOOKUP(C1041,INPUT!$A$2:$E$99998,3,FALSE),"")</f>
        <v/>
      </c>
      <c r="C1041" s="230"/>
      <c r="D1041" s="186" t="str">
        <f>IFERROR(VLOOKUP(C1041,INPUT!$A$2:$D$99998,4,FALSE),"")</f>
        <v/>
      </c>
      <c r="E1041" s="185">
        <f>IFERROR(VLOOKUP(C1041,INPUT!$A$2:$E$99998,5,FALSE),0)</f>
        <v>0</v>
      </c>
      <c r="F1041" s="187" t="str">
        <f>IFERROR(VLOOKUP(C1041,INPUT!$H$2:$N2410,7,FALSE),"")</f>
        <v/>
      </c>
      <c r="G1041" s="188"/>
      <c r="H1041" s="189"/>
      <c r="I1041" s="189"/>
      <c r="J1041" s="189"/>
      <c r="K1041" s="189"/>
    </row>
    <row r="1042" spans="1:11" ht="39" customHeight="1">
      <c r="A1042" s="228"/>
      <c r="B1042" s="184" t="str">
        <f>IFERROR(VLOOKUP(C1042,INPUT!$A$2:$E$99998,3,FALSE),"")</f>
        <v/>
      </c>
      <c r="C1042" s="230"/>
      <c r="D1042" s="186" t="str">
        <f>IFERROR(VLOOKUP(C1042,INPUT!$A$2:$D$99998,4,FALSE),"")</f>
        <v/>
      </c>
      <c r="E1042" s="185">
        <f>IFERROR(VLOOKUP(C1042,INPUT!$A$2:$E$99998,5,FALSE),0)</f>
        <v>0</v>
      </c>
      <c r="F1042" s="187" t="str">
        <f>IFERROR(VLOOKUP(C1042,INPUT!$H$2:$N2410,7,FALSE),"")</f>
        <v/>
      </c>
      <c r="G1042" s="188"/>
      <c r="H1042" s="189"/>
      <c r="I1042" s="189"/>
      <c r="J1042" s="189"/>
      <c r="K1042" s="189"/>
    </row>
    <row r="1043" spans="1:11" ht="39" customHeight="1">
      <c r="A1043" s="228"/>
      <c r="B1043" s="184" t="str">
        <f>IFERROR(VLOOKUP(C1043,INPUT!$A$2:$E$99998,3,FALSE),"")</f>
        <v/>
      </c>
      <c r="C1043" s="230"/>
      <c r="D1043" s="186" t="str">
        <f>IFERROR(VLOOKUP(C1043,INPUT!$A$2:$D$99998,4,FALSE),"")</f>
        <v/>
      </c>
      <c r="E1043" s="185">
        <f>IFERROR(VLOOKUP(C1043,INPUT!$A$2:$E$99998,5,FALSE),0)</f>
        <v>0</v>
      </c>
      <c r="F1043" s="187" t="str">
        <f>IFERROR(VLOOKUP(C1043,INPUT!$H$2:$N2410,7,FALSE),"")</f>
        <v/>
      </c>
      <c r="G1043" s="188"/>
      <c r="H1043" s="189"/>
      <c r="I1043" s="189"/>
      <c r="J1043" s="189"/>
      <c r="K1043" s="189"/>
    </row>
    <row r="1044" spans="1:11" ht="39" customHeight="1">
      <c r="A1044" s="228"/>
      <c r="B1044" s="184" t="str">
        <f>IFERROR(VLOOKUP(C1044,INPUT!$A$2:$E$99998,3,FALSE),"")</f>
        <v/>
      </c>
      <c r="C1044" s="230"/>
      <c r="D1044" s="186" t="str">
        <f>IFERROR(VLOOKUP(C1044,INPUT!$A$2:$D$99998,4,FALSE),"")</f>
        <v/>
      </c>
      <c r="E1044" s="185">
        <f>IFERROR(VLOOKUP(C1044,INPUT!$A$2:$E$99998,5,FALSE),0)</f>
        <v>0</v>
      </c>
      <c r="F1044" s="187" t="str">
        <f>IFERROR(VLOOKUP(C1044,INPUT!$H$2:$N2410,7,FALSE),"")</f>
        <v/>
      </c>
      <c r="G1044" s="188"/>
      <c r="H1044" s="189"/>
      <c r="I1044" s="189"/>
      <c r="J1044" s="189"/>
      <c r="K1044" s="189"/>
    </row>
    <row r="1045" spans="1:11" ht="39" customHeight="1">
      <c r="A1045" s="228"/>
      <c r="B1045" s="184" t="str">
        <f>IFERROR(VLOOKUP(C1045,INPUT!$A$2:$E$99998,3,FALSE),"")</f>
        <v/>
      </c>
      <c r="C1045" s="230"/>
      <c r="D1045" s="186" t="str">
        <f>IFERROR(VLOOKUP(C1045,INPUT!$A$2:$D$99998,4,FALSE),"")</f>
        <v/>
      </c>
      <c r="E1045" s="185">
        <f>IFERROR(VLOOKUP(C1045,INPUT!$A$2:$E$99998,5,FALSE),0)</f>
        <v>0</v>
      </c>
      <c r="F1045" s="187" t="str">
        <f>IFERROR(VLOOKUP(C1045,INPUT!$H$2:$N2410,7,FALSE),"")</f>
        <v/>
      </c>
      <c r="G1045" s="188"/>
      <c r="H1045" s="189"/>
      <c r="I1045" s="189"/>
      <c r="J1045" s="189"/>
      <c r="K1045" s="189"/>
    </row>
    <row r="1046" spans="1:11" ht="39" customHeight="1">
      <c r="A1046" s="228"/>
      <c r="B1046" s="184" t="str">
        <f>IFERROR(VLOOKUP(C1046,INPUT!$A$2:$E$99998,3,FALSE),"")</f>
        <v/>
      </c>
      <c r="C1046" s="230"/>
      <c r="D1046" s="186" t="str">
        <f>IFERROR(VLOOKUP(C1046,INPUT!$A$2:$D$99998,4,FALSE),"")</f>
        <v/>
      </c>
      <c r="E1046" s="185">
        <f>IFERROR(VLOOKUP(C1046,INPUT!$A$2:$E$99998,5,FALSE),0)</f>
        <v>0</v>
      </c>
      <c r="F1046" s="187" t="str">
        <f>IFERROR(VLOOKUP(C1046,INPUT!$H$2:$N2410,7,FALSE),"")</f>
        <v/>
      </c>
      <c r="G1046" s="188"/>
      <c r="H1046" s="189"/>
      <c r="I1046" s="189"/>
      <c r="J1046" s="189"/>
      <c r="K1046" s="189"/>
    </row>
    <row r="1047" spans="1:11" ht="39" customHeight="1">
      <c r="A1047" s="228"/>
      <c r="B1047" s="184" t="str">
        <f>IFERROR(VLOOKUP(C1047,INPUT!$A$2:$E$99998,3,FALSE),"")</f>
        <v/>
      </c>
      <c r="C1047" s="230"/>
      <c r="D1047" s="186" t="str">
        <f>IFERROR(VLOOKUP(C1047,INPUT!$A$2:$D$99998,4,FALSE),"")</f>
        <v/>
      </c>
      <c r="E1047" s="185">
        <f>IFERROR(VLOOKUP(C1047,INPUT!$A$2:$E$99998,5,FALSE),0)</f>
        <v>0</v>
      </c>
      <c r="F1047" s="187" t="str">
        <f>IFERROR(VLOOKUP(C1047,INPUT!$H$2:$N2410,7,FALSE),"")</f>
        <v/>
      </c>
      <c r="G1047" s="188"/>
      <c r="H1047" s="189"/>
      <c r="I1047" s="189"/>
      <c r="J1047" s="189"/>
      <c r="K1047" s="189"/>
    </row>
    <row r="1048" spans="1:11" ht="39" customHeight="1">
      <c r="A1048" s="228"/>
      <c r="B1048" s="184" t="str">
        <f>IFERROR(VLOOKUP(C1048,INPUT!$A$2:$E$99998,3,FALSE),"")</f>
        <v/>
      </c>
      <c r="C1048" s="230"/>
      <c r="D1048" s="186" t="str">
        <f>IFERROR(VLOOKUP(C1048,INPUT!$A$2:$D$99998,4,FALSE),"")</f>
        <v/>
      </c>
      <c r="E1048" s="185">
        <f>IFERROR(VLOOKUP(C1048,INPUT!$A$2:$E$99998,5,FALSE),0)</f>
        <v>0</v>
      </c>
      <c r="F1048" s="187" t="str">
        <f>IFERROR(VLOOKUP(C1048,INPUT!$H$2:$N2410,7,FALSE),"")</f>
        <v/>
      </c>
      <c r="G1048" s="188"/>
      <c r="H1048" s="189"/>
      <c r="I1048" s="189"/>
      <c r="J1048" s="189"/>
      <c r="K1048" s="189"/>
    </row>
    <row r="1049" spans="1:11" ht="39" customHeight="1">
      <c r="A1049" s="228"/>
      <c r="B1049" s="184" t="str">
        <f>IFERROR(VLOOKUP(C1049,INPUT!$A$2:$E$99998,3,FALSE),"")</f>
        <v/>
      </c>
      <c r="C1049" s="230"/>
      <c r="D1049" s="186" t="str">
        <f>IFERROR(VLOOKUP(C1049,INPUT!$A$2:$D$99998,4,FALSE),"")</f>
        <v/>
      </c>
      <c r="E1049" s="185">
        <f>IFERROR(VLOOKUP(C1049,INPUT!$A$2:$E$99998,5,FALSE),0)</f>
        <v>0</v>
      </c>
      <c r="F1049" s="187" t="str">
        <f>IFERROR(VLOOKUP(C1049,INPUT!$H$2:$N2410,7,FALSE),"")</f>
        <v/>
      </c>
      <c r="G1049" s="188"/>
      <c r="H1049" s="189"/>
      <c r="I1049" s="189"/>
      <c r="J1049" s="189"/>
      <c r="K1049" s="189"/>
    </row>
    <row r="1050" spans="1:11" ht="39" customHeight="1">
      <c r="A1050" s="228"/>
      <c r="B1050" s="184" t="str">
        <f>IFERROR(VLOOKUP(C1050,INPUT!$A$2:$E$99998,3,FALSE),"")</f>
        <v/>
      </c>
      <c r="C1050" s="230"/>
      <c r="D1050" s="186" t="str">
        <f>IFERROR(VLOOKUP(C1050,INPUT!$A$2:$D$99998,4,FALSE),"")</f>
        <v/>
      </c>
      <c r="E1050" s="185">
        <f>IFERROR(VLOOKUP(C1050,INPUT!$A$2:$E$99998,5,FALSE),0)</f>
        <v>0</v>
      </c>
      <c r="F1050" s="187" t="str">
        <f>IFERROR(VLOOKUP(C1050,INPUT!$H$2:$N2410,7,FALSE),"")</f>
        <v/>
      </c>
      <c r="G1050" s="188"/>
      <c r="H1050" s="189"/>
      <c r="I1050" s="189"/>
      <c r="J1050" s="189"/>
      <c r="K1050" s="189"/>
    </row>
    <row r="1051" spans="1:11" ht="39" customHeight="1">
      <c r="A1051" s="228"/>
      <c r="B1051" s="184" t="str">
        <f>IFERROR(VLOOKUP(C1051,INPUT!$A$2:$E$99998,3,FALSE),"")</f>
        <v/>
      </c>
      <c r="C1051" s="230"/>
      <c r="D1051" s="186" t="str">
        <f>IFERROR(VLOOKUP(C1051,INPUT!$A$2:$D$99998,4,FALSE),"")</f>
        <v/>
      </c>
      <c r="E1051" s="185">
        <f>IFERROR(VLOOKUP(C1051,INPUT!$A$2:$E$99998,5,FALSE),0)</f>
        <v>0</v>
      </c>
      <c r="F1051" s="187" t="str">
        <f>IFERROR(VLOOKUP(C1051,INPUT!$H$2:$N2410,7,FALSE),"")</f>
        <v/>
      </c>
      <c r="G1051" s="188"/>
      <c r="H1051" s="189"/>
      <c r="I1051" s="189"/>
      <c r="J1051" s="189"/>
      <c r="K1051" s="189"/>
    </row>
    <row r="1052" spans="1:11" ht="39" customHeight="1">
      <c r="A1052" s="228"/>
      <c r="B1052" s="184" t="str">
        <f>IFERROR(VLOOKUP(C1052,INPUT!$A$2:$E$99998,3,FALSE),"")</f>
        <v/>
      </c>
      <c r="C1052" s="230"/>
      <c r="D1052" s="186" t="str">
        <f>IFERROR(VLOOKUP(C1052,INPUT!$A$2:$D$99998,4,FALSE),"")</f>
        <v/>
      </c>
      <c r="E1052" s="185">
        <f>IFERROR(VLOOKUP(C1052,INPUT!$A$2:$E$99998,5,FALSE),0)</f>
        <v>0</v>
      </c>
      <c r="F1052" s="187" t="str">
        <f>IFERROR(VLOOKUP(C1052,INPUT!$H$2:$N2410,7,FALSE),"")</f>
        <v/>
      </c>
      <c r="G1052" s="188"/>
      <c r="H1052" s="189"/>
      <c r="I1052" s="189"/>
      <c r="J1052" s="189"/>
      <c r="K1052" s="189"/>
    </row>
    <row r="1053" spans="1:11" ht="39" customHeight="1">
      <c r="A1053" s="228"/>
      <c r="B1053" s="184" t="str">
        <f>IFERROR(VLOOKUP(C1053,INPUT!$A$2:$E$99998,3,FALSE),"")</f>
        <v/>
      </c>
      <c r="C1053" s="230"/>
      <c r="D1053" s="186" t="str">
        <f>IFERROR(VLOOKUP(C1053,INPUT!$A$2:$D$99998,4,FALSE),"")</f>
        <v/>
      </c>
      <c r="E1053" s="185">
        <f>IFERROR(VLOOKUP(C1053,INPUT!$A$2:$E$99998,5,FALSE),0)</f>
        <v>0</v>
      </c>
      <c r="F1053" s="187" t="str">
        <f>IFERROR(VLOOKUP(C1053,INPUT!$H$2:$N2410,7,FALSE),"")</f>
        <v/>
      </c>
      <c r="G1053" s="188"/>
      <c r="H1053" s="189"/>
      <c r="I1053" s="189"/>
      <c r="J1053" s="189"/>
      <c r="K1053" s="189"/>
    </row>
    <row r="1054" spans="1:11" ht="39" customHeight="1">
      <c r="A1054" s="228"/>
      <c r="B1054" s="184" t="str">
        <f>IFERROR(VLOOKUP(C1054,INPUT!$A$2:$E$99998,3,FALSE),"")</f>
        <v/>
      </c>
      <c r="C1054" s="230"/>
      <c r="D1054" s="186" t="str">
        <f>IFERROR(VLOOKUP(C1054,INPUT!$A$2:$D$99998,4,FALSE),"")</f>
        <v/>
      </c>
      <c r="E1054" s="185">
        <f>IFERROR(VLOOKUP(C1054,INPUT!$A$2:$E$99998,5,FALSE),0)</f>
        <v>0</v>
      </c>
      <c r="F1054" s="187" t="str">
        <f>IFERROR(VLOOKUP(C1054,INPUT!$H$2:$N2410,7,FALSE),"")</f>
        <v/>
      </c>
      <c r="G1054" s="188"/>
      <c r="H1054" s="189"/>
      <c r="I1054" s="189"/>
      <c r="J1054" s="189"/>
      <c r="K1054" s="189"/>
    </row>
    <row r="1055" spans="1:11" ht="39" customHeight="1">
      <c r="A1055" s="228"/>
      <c r="B1055" s="184" t="str">
        <f>IFERROR(VLOOKUP(C1055,INPUT!$A$2:$E$99998,3,FALSE),"")</f>
        <v/>
      </c>
      <c r="C1055" s="230"/>
      <c r="D1055" s="186" t="str">
        <f>IFERROR(VLOOKUP(C1055,INPUT!$A$2:$D$99998,4,FALSE),"")</f>
        <v/>
      </c>
      <c r="E1055" s="185">
        <f>IFERROR(VLOOKUP(C1055,INPUT!$A$2:$E$99998,5,FALSE),0)</f>
        <v>0</v>
      </c>
      <c r="F1055" s="187" t="str">
        <f>IFERROR(VLOOKUP(C1055,INPUT!$H$2:$N2410,7,FALSE),"")</f>
        <v/>
      </c>
      <c r="G1055" s="188"/>
      <c r="H1055" s="189"/>
      <c r="I1055" s="189"/>
      <c r="J1055" s="189"/>
      <c r="K1055" s="189"/>
    </row>
    <row r="1056" spans="1:11" ht="39" customHeight="1">
      <c r="A1056" s="228"/>
      <c r="B1056" s="184" t="str">
        <f>IFERROR(VLOOKUP(C1056,INPUT!$A$2:$E$99998,3,FALSE),"")</f>
        <v/>
      </c>
      <c r="C1056" s="230"/>
      <c r="D1056" s="186" t="str">
        <f>IFERROR(VLOOKUP(C1056,INPUT!$A$2:$D$99998,4,FALSE),"")</f>
        <v/>
      </c>
      <c r="E1056" s="185">
        <f>IFERROR(VLOOKUP(C1056,INPUT!$A$2:$E$99998,5,FALSE),0)</f>
        <v>0</v>
      </c>
      <c r="F1056" s="187" t="str">
        <f>IFERROR(VLOOKUP(C1056,INPUT!$H$2:$N2410,7,FALSE),"")</f>
        <v/>
      </c>
      <c r="G1056" s="188"/>
      <c r="H1056" s="189"/>
      <c r="I1056" s="189"/>
      <c r="J1056" s="189"/>
      <c r="K1056" s="189"/>
    </row>
    <row r="1057" spans="1:11" ht="39" customHeight="1">
      <c r="A1057" s="228"/>
      <c r="B1057" s="184" t="str">
        <f>IFERROR(VLOOKUP(C1057,INPUT!$A$2:$E$99998,3,FALSE),"")</f>
        <v/>
      </c>
      <c r="C1057" s="230"/>
      <c r="D1057" s="186" t="str">
        <f>IFERROR(VLOOKUP(C1057,INPUT!$A$2:$D$99998,4,FALSE),"")</f>
        <v/>
      </c>
      <c r="E1057" s="185">
        <f>IFERROR(VLOOKUP(C1057,INPUT!$A$2:$E$99998,5,FALSE),0)</f>
        <v>0</v>
      </c>
      <c r="F1057" s="187" t="str">
        <f>IFERROR(VLOOKUP(C1057,INPUT!$H$2:$N2410,7,FALSE),"")</f>
        <v/>
      </c>
      <c r="G1057" s="188"/>
      <c r="H1057" s="189"/>
      <c r="I1057" s="189"/>
      <c r="J1057" s="189"/>
      <c r="K1057" s="189"/>
    </row>
    <row r="1058" spans="1:11" ht="39" customHeight="1">
      <c r="A1058" s="228"/>
      <c r="B1058" s="184" t="str">
        <f>IFERROR(VLOOKUP(C1058,INPUT!$A$2:$E$99998,3,FALSE),"")</f>
        <v/>
      </c>
      <c r="C1058" s="230"/>
      <c r="D1058" s="186" t="str">
        <f>IFERROR(VLOOKUP(C1058,INPUT!$A$2:$D$99998,4,FALSE),"")</f>
        <v/>
      </c>
      <c r="E1058" s="185">
        <f>IFERROR(VLOOKUP(C1058,INPUT!$A$2:$E$99998,5,FALSE),0)</f>
        <v>0</v>
      </c>
      <c r="F1058" s="187" t="str">
        <f>IFERROR(VLOOKUP(C1058,INPUT!$H$2:$N2410,7,FALSE),"")</f>
        <v/>
      </c>
      <c r="G1058" s="188"/>
      <c r="H1058" s="189"/>
      <c r="I1058" s="189"/>
      <c r="J1058" s="189"/>
      <c r="K1058" s="189"/>
    </row>
    <row r="1059" spans="1:11" ht="39" customHeight="1">
      <c r="A1059" s="228"/>
      <c r="B1059" s="184" t="str">
        <f>IFERROR(VLOOKUP(C1059,INPUT!$A$2:$E$99998,3,FALSE),"")</f>
        <v/>
      </c>
      <c r="C1059" s="230"/>
      <c r="D1059" s="186" t="str">
        <f>IFERROR(VLOOKUP(C1059,INPUT!$A$2:$D$99998,4,FALSE),"")</f>
        <v/>
      </c>
      <c r="E1059" s="185">
        <f>IFERROR(VLOOKUP(C1059,INPUT!$A$2:$E$99998,5,FALSE),0)</f>
        <v>0</v>
      </c>
      <c r="F1059" s="187" t="str">
        <f>IFERROR(VLOOKUP(C1059,INPUT!$H$2:$N2410,7,FALSE),"")</f>
        <v/>
      </c>
      <c r="G1059" s="188"/>
      <c r="H1059" s="189"/>
      <c r="I1059" s="189"/>
      <c r="J1059" s="189"/>
      <c r="K1059" s="189"/>
    </row>
    <row r="1060" spans="1:11" ht="39" customHeight="1">
      <c r="A1060" s="228"/>
      <c r="B1060" s="184" t="str">
        <f>IFERROR(VLOOKUP(C1060,INPUT!$A$2:$E$99998,3,FALSE),"")</f>
        <v/>
      </c>
      <c r="C1060" s="230"/>
      <c r="D1060" s="186" t="str">
        <f>IFERROR(VLOOKUP(C1060,INPUT!$A$2:$D$99998,4,FALSE),"")</f>
        <v/>
      </c>
      <c r="E1060" s="185">
        <f>IFERROR(VLOOKUP(C1060,INPUT!$A$2:$E$99998,5,FALSE),0)</f>
        <v>0</v>
      </c>
      <c r="F1060" s="187" t="str">
        <f>IFERROR(VLOOKUP(C1060,INPUT!$H$2:$N2410,7,FALSE),"")</f>
        <v/>
      </c>
      <c r="G1060" s="188"/>
      <c r="H1060" s="189"/>
      <c r="I1060" s="189"/>
      <c r="J1060" s="189"/>
      <c r="K1060" s="189"/>
    </row>
    <row r="1061" spans="1:11" ht="39" customHeight="1">
      <c r="A1061" s="228"/>
      <c r="B1061" s="184" t="str">
        <f>IFERROR(VLOOKUP(C1061,INPUT!$A$2:$E$99998,3,FALSE),"")</f>
        <v/>
      </c>
      <c r="C1061" s="230"/>
      <c r="D1061" s="186" t="str">
        <f>IFERROR(VLOOKUP(C1061,INPUT!$A$2:$D$99998,4,FALSE),"")</f>
        <v/>
      </c>
      <c r="E1061" s="185">
        <f>IFERROR(VLOOKUP(C1061,INPUT!$A$2:$E$99998,5,FALSE),0)</f>
        <v>0</v>
      </c>
      <c r="F1061" s="187" t="str">
        <f>IFERROR(VLOOKUP(C1061,INPUT!$H$2:$N2410,7,FALSE),"")</f>
        <v/>
      </c>
      <c r="G1061" s="188"/>
      <c r="H1061" s="189"/>
      <c r="I1061" s="189"/>
      <c r="J1061" s="189"/>
      <c r="K1061" s="189"/>
    </row>
    <row r="1062" spans="1:11" ht="39" customHeight="1">
      <c r="A1062" s="228"/>
      <c r="B1062" s="184" t="str">
        <f>IFERROR(VLOOKUP(C1062,INPUT!$A$2:$E$99998,3,FALSE),"")</f>
        <v/>
      </c>
      <c r="C1062" s="230"/>
      <c r="D1062" s="186" t="str">
        <f>IFERROR(VLOOKUP(C1062,INPUT!$A$2:$D$99998,4,FALSE),"")</f>
        <v/>
      </c>
      <c r="E1062" s="185">
        <f>IFERROR(VLOOKUP(C1062,INPUT!$A$2:$E$99998,5,FALSE),0)</f>
        <v>0</v>
      </c>
      <c r="F1062" s="187" t="str">
        <f>IFERROR(VLOOKUP(C1062,INPUT!$H$2:$N2410,7,FALSE),"")</f>
        <v/>
      </c>
      <c r="G1062" s="188"/>
      <c r="H1062" s="189"/>
      <c r="I1062" s="189"/>
      <c r="J1062" s="189"/>
      <c r="K1062" s="189"/>
    </row>
    <row r="1063" spans="1:11" ht="39" customHeight="1">
      <c r="A1063" s="228"/>
      <c r="B1063" s="184" t="str">
        <f>IFERROR(VLOOKUP(C1063,INPUT!$A$2:$E$99998,3,FALSE),"")</f>
        <v/>
      </c>
      <c r="C1063" s="230"/>
      <c r="D1063" s="186" t="str">
        <f>IFERROR(VLOOKUP(C1063,INPUT!$A$2:$D$99998,4,FALSE),"")</f>
        <v/>
      </c>
      <c r="E1063" s="185">
        <f>IFERROR(VLOOKUP(C1063,INPUT!$A$2:$E$99998,5,FALSE),0)</f>
        <v>0</v>
      </c>
      <c r="F1063" s="187" t="str">
        <f>IFERROR(VLOOKUP(C1063,INPUT!$H$2:$N2410,7,FALSE),"")</f>
        <v/>
      </c>
      <c r="G1063" s="188"/>
      <c r="H1063" s="189"/>
      <c r="I1063" s="189"/>
      <c r="J1063" s="189"/>
      <c r="K1063" s="189"/>
    </row>
    <row r="1064" spans="1:11" ht="39" customHeight="1">
      <c r="A1064" s="228"/>
      <c r="B1064" s="184" t="str">
        <f>IFERROR(VLOOKUP(C1064,INPUT!$A$2:$E$99998,3,FALSE),"")</f>
        <v/>
      </c>
      <c r="C1064" s="230"/>
      <c r="D1064" s="186" t="str">
        <f>IFERROR(VLOOKUP(C1064,INPUT!$A$2:$D$99998,4,FALSE),"")</f>
        <v/>
      </c>
      <c r="E1064" s="185">
        <f>IFERROR(VLOOKUP(C1064,INPUT!$A$2:$E$99998,5,FALSE),0)</f>
        <v>0</v>
      </c>
      <c r="F1064" s="187" t="str">
        <f>IFERROR(VLOOKUP(C1064,INPUT!$H$2:$N2410,7,FALSE),"")</f>
        <v/>
      </c>
      <c r="G1064" s="188"/>
      <c r="H1064" s="189"/>
      <c r="I1064" s="189"/>
      <c r="J1064" s="189"/>
      <c r="K1064" s="189"/>
    </row>
    <row r="1065" spans="1:11" ht="39" customHeight="1">
      <c r="A1065" s="228"/>
      <c r="B1065" s="184" t="str">
        <f>IFERROR(VLOOKUP(C1065,INPUT!$A$2:$E$99998,3,FALSE),"")</f>
        <v/>
      </c>
      <c r="C1065" s="230"/>
      <c r="D1065" s="186" t="str">
        <f>IFERROR(VLOOKUP(C1065,INPUT!$A$2:$D$99998,4,FALSE),"")</f>
        <v/>
      </c>
      <c r="E1065" s="185">
        <f>IFERROR(VLOOKUP(C1065,INPUT!$A$2:$E$99998,5,FALSE),0)</f>
        <v>0</v>
      </c>
      <c r="F1065" s="187" t="str">
        <f>IFERROR(VLOOKUP(C1065,INPUT!$H$2:$N2410,7,FALSE),"")</f>
        <v/>
      </c>
      <c r="G1065" s="188"/>
      <c r="H1065" s="189"/>
      <c r="I1065" s="189"/>
      <c r="J1065" s="189"/>
      <c r="K1065" s="189"/>
    </row>
    <row r="1066" spans="1:11" ht="39" customHeight="1">
      <c r="A1066" s="228"/>
      <c r="B1066" s="184" t="str">
        <f>IFERROR(VLOOKUP(C1066,INPUT!$A$2:$E$99998,3,FALSE),"")</f>
        <v/>
      </c>
      <c r="C1066" s="230"/>
      <c r="D1066" s="186" t="str">
        <f>IFERROR(VLOOKUP(C1066,INPUT!$A$2:$D$99998,4,FALSE),"")</f>
        <v/>
      </c>
      <c r="E1066" s="185">
        <f>IFERROR(VLOOKUP(C1066,INPUT!$A$2:$E$99998,5,FALSE),0)</f>
        <v>0</v>
      </c>
      <c r="F1066" s="187" t="str">
        <f>IFERROR(VLOOKUP(C1066,INPUT!$H$2:$N2410,7,FALSE),"")</f>
        <v/>
      </c>
      <c r="G1066" s="188"/>
      <c r="H1066" s="189"/>
      <c r="I1066" s="189"/>
      <c r="J1066" s="189"/>
      <c r="K1066" s="189"/>
    </row>
    <row r="1067" spans="1:11" ht="39" customHeight="1">
      <c r="A1067" s="228"/>
      <c r="B1067" s="184" t="str">
        <f>IFERROR(VLOOKUP(C1067,INPUT!$A$2:$E$99998,3,FALSE),"")</f>
        <v/>
      </c>
      <c r="C1067" s="230"/>
      <c r="D1067" s="186" t="str">
        <f>IFERROR(VLOOKUP(C1067,INPUT!$A$2:$D$99998,4,FALSE),"")</f>
        <v/>
      </c>
      <c r="E1067" s="185">
        <f>IFERROR(VLOOKUP(C1067,INPUT!$A$2:$E$99998,5,FALSE),0)</f>
        <v>0</v>
      </c>
      <c r="F1067" s="187" t="str">
        <f>IFERROR(VLOOKUP(C1067,INPUT!$H$2:$N2410,7,FALSE),"")</f>
        <v/>
      </c>
      <c r="G1067" s="188"/>
      <c r="H1067" s="189"/>
      <c r="I1067" s="189"/>
      <c r="J1067" s="189"/>
      <c r="K1067" s="189"/>
    </row>
    <row r="1068" spans="1:11" ht="39" customHeight="1">
      <c r="A1068" s="228"/>
      <c r="B1068" s="184" t="str">
        <f>IFERROR(VLOOKUP(C1068,INPUT!$A$2:$E$99998,3,FALSE),"")</f>
        <v/>
      </c>
      <c r="C1068" s="230"/>
      <c r="D1068" s="186" t="str">
        <f>IFERROR(VLOOKUP(C1068,INPUT!$A$2:$D$99998,4,FALSE),"")</f>
        <v/>
      </c>
      <c r="E1068" s="185">
        <f>IFERROR(VLOOKUP(C1068,INPUT!$A$2:$E$99998,5,FALSE),0)</f>
        <v>0</v>
      </c>
      <c r="F1068" s="187" t="str">
        <f>IFERROR(VLOOKUP(C1068,INPUT!$H$2:$N2410,7,FALSE),"")</f>
        <v/>
      </c>
      <c r="G1068" s="188"/>
      <c r="H1068" s="189"/>
      <c r="I1068" s="189"/>
      <c r="J1068" s="189"/>
      <c r="K1068" s="189"/>
    </row>
    <row r="1069" spans="1:11" ht="39" customHeight="1">
      <c r="A1069" s="228"/>
      <c r="B1069" s="184" t="str">
        <f>IFERROR(VLOOKUP(C1069,INPUT!$A$2:$E$99998,3,FALSE),"")</f>
        <v/>
      </c>
      <c r="C1069" s="230"/>
      <c r="D1069" s="186" t="str">
        <f>IFERROR(VLOOKUP(C1069,INPUT!$A$2:$D$99998,4,FALSE),"")</f>
        <v/>
      </c>
      <c r="E1069" s="185">
        <f>IFERROR(VLOOKUP(C1069,INPUT!$A$2:$E$99998,5,FALSE),0)</f>
        <v>0</v>
      </c>
      <c r="F1069" s="187" t="str">
        <f>IFERROR(VLOOKUP(C1069,INPUT!$H$2:$N2410,7,FALSE),"")</f>
        <v/>
      </c>
      <c r="G1069" s="188"/>
      <c r="H1069" s="189"/>
      <c r="I1069" s="189"/>
      <c r="J1069" s="189"/>
      <c r="K1069" s="189"/>
    </row>
    <row r="1070" spans="1:11" ht="39" customHeight="1">
      <c r="A1070" s="228"/>
      <c r="B1070" s="184" t="str">
        <f>IFERROR(VLOOKUP(C1070,INPUT!$A$2:$E$99998,3,FALSE),"")</f>
        <v/>
      </c>
      <c r="C1070" s="230"/>
      <c r="D1070" s="186" t="str">
        <f>IFERROR(VLOOKUP(C1070,INPUT!$A$2:$D$99998,4,FALSE),"")</f>
        <v/>
      </c>
      <c r="E1070" s="185">
        <f>IFERROR(VLOOKUP(C1070,INPUT!$A$2:$E$99998,5,FALSE),0)</f>
        <v>0</v>
      </c>
      <c r="F1070" s="187" t="str">
        <f>IFERROR(VLOOKUP(C1070,INPUT!$H$2:$N2410,7,FALSE),"")</f>
        <v/>
      </c>
      <c r="G1070" s="188"/>
      <c r="H1070" s="189"/>
      <c r="I1070" s="189"/>
      <c r="J1070" s="189"/>
      <c r="K1070" s="189"/>
    </row>
    <row r="1071" spans="1:11" ht="39" customHeight="1">
      <c r="A1071" s="228"/>
      <c r="B1071" s="184" t="str">
        <f>IFERROR(VLOOKUP(C1071,INPUT!$A$2:$E$99998,3,FALSE),"")</f>
        <v/>
      </c>
      <c r="C1071" s="230"/>
      <c r="D1071" s="186" t="str">
        <f>IFERROR(VLOOKUP(C1071,INPUT!$A$2:$D$99998,4,FALSE),"")</f>
        <v/>
      </c>
      <c r="E1071" s="185">
        <f>IFERROR(VLOOKUP(C1071,INPUT!$A$2:$E$99998,5,FALSE),0)</f>
        <v>0</v>
      </c>
      <c r="F1071" s="187" t="str">
        <f>IFERROR(VLOOKUP(C1071,INPUT!$H$2:$N2410,7,FALSE),"")</f>
        <v/>
      </c>
      <c r="G1071" s="188"/>
      <c r="H1071" s="189"/>
      <c r="I1071" s="189"/>
      <c r="J1071" s="189"/>
      <c r="K1071" s="189"/>
    </row>
    <row r="1072" spans="1:11" ht="39" customHeight="1">
      <c r="A1072" s="228"/>
      <c r="B1072" s="184" t="str">
        <f>IFERROR(VLOOKUP(C1072,INPUT!$A$2:$E$99998,3,FALSE),"")</f>
        <v/>
      </c>
      <c r="C1072" s="230"/>
      <c r="D1072" s="186" t="str">
        <f>IFERROR(VLOOKUP(C1072,INPUT!$A$2:$D$99998,4,FALSE),"")</f>
        <v/>
      </c>
      <c r="E1072" s="185">
        <f>IFERROR(VLOOKUP(C1072,INPUT!$A$2:$E$99998,5,FALSE),0)</f>
        <v>0</v>
      </c>
      <c r="F1072" s="187" t="str">
        <f>IFERROR(VLOOKUP(C1072,INPUT!$H$2:$N2410,7,FALSE),"")</f>
        <v/>
      </c>
      <c r="G1072" s="188"/>
      <c r="H1072" s="189"/>
      <c r="I1072" s="189"/>
      <c r="J1072" s="189"/>
      <c r="K1072" s="189"/>
    </row>
    <row r="1073" spans="1:11" ht="39" customHeight="1">
      <c r="A1073" s="228"/>
      <c r="B1073" s="184" t="str">
        <f>IFERROR(VLOOKUP(C1073,INPUT!$A$2:$E$99998,3,FALSE),"")</f>
        <v/>
      </c>
      <c r="C1073" s="230"/>
      <c r="D1073" s="186" t="str">
        <f>IFERROR(VLOOKUP(C1073,INPUT!$A$2:$D$99998,4,FALSE),"")</f>
        <v/>
      </c>
      <c r="E1073" s="185">
        <f>IFERROR(VLOOKUP(C1073,INPUT!$A$2:$E$99998,5,FALSE),0)</f>
        <v>0</v>
      </c>
      <c r="F1073" s="187" t="str">
        <f>IFERROR(VLOOKUP(C1073,INPUT!$H$2:$N2410,7,FALSE),"")</f>
        <v/>
      </c>
      <c r="G1073" s="188"/>
      <c r="H1073" s="189"/>
      <c r="I1073" s="189"/>
      <c r="J1073" s="189"/>
      <c r="K1073" s="189"/>
    </row>
    <row r="1074" spans="1:11" ht="39" customHeight="1">
      <c r="A1074" s="228"/>
      <c r="B1074" s="184" t="str">
        <f>IFERROR(VLOOKUP(C1074,INPUT!$A$2:$E$99998,3,FALSE),"")</f>
        <v/>
      </c>
      <c r="C1074" s="230"/>
      <c r="D1074" s="186" t="str">
        <f>IFERROR(VLOOKUP(C1074,INPUT!$A$2:$D$99998,4,FALSE),"")</f>
        <v/>
      </c>
      <c r="E1074" s="185">
        <f>IFERROR(VLOOKUP(C1074,INPUT!$A$2:$E$99998,5,FALSE),0)</f>
        <v>0</v>
      </c>
      <c r="F1074" s="187" t="str">
        <f>IFERROR(VLOOKUP(C1074,INPUT!$H$2:$N2410,7,FALSE),"")</f>
        <v/>
      </c>
      <c r="G1074" s="188"/>
      <c r="H1074" s="189"/>
      <c r="I1074" s="189"/>
      <c r="J1074" s="189"/>
      <c r="K1074" s="189"/>
    </row>
    <row r="1075" spans="1:11" ht="39" customHeight="1">
      <c r="A1075" s="228"/>
      <c r="B1075" s="184" t="str">
        <f>IFERROR(VLOOKUP(C1075,INPUT!$A$2:$E$99998,3,FALSE),"")</f>
        <v/>
      </c>
      <c r="C1075" s="230"/>
      <c r="D1075" s="186" t="str">
        <f>IFERROR(VLOOKUP(C1075,INPUT!$A$2:$D$99998,4,FALSE),"")</f>
        <v/>
      </c>
      <c r="E1075" s="185">
        <f>IFERROR(VLOOKUP(C1075,INPUT!$A$2:$E$99998,5,FALSE),0)</f>
        <v>0</v>
      </c>
      <c r="F1075" s="187" t="str">
        <f>IFERROR(VLOOKUP(C1075,INPUT!$H$2:$N2410,7,FALSE),"")</f>
        <v/>
      </c>
      <c r="G1075" s="188"/>
      <c r="H1075" s="189"/>
      <c r="I1075" s="189"/>
      <c r="J1075" s="189"/>
      <c r="K1075" s="189"/>
    </row>
    <row r="1076" spans="1:11" ht="39" customHeight="1">
      <c r="A1076" s="228"/>
      <c r="B1076" s="184" t="str">
        <f>IFERROR(VLOOKUP(C1076,INPUT!$A$2:$E$99998,3,FALSE),"")</f>
        <v/>
      </c>
      <c r="C1076" s="230"/>
      <c r="D1076" s="186" t="str">
        <f>IFERROR(VLOOKUP(C1076,INPUT!$A$2:$D$99998,4,FALSE),"")</f>
        <v/>
      </c>
      <c r="E1076" s="185">
        <f>IFERROR(VLOOKUP(C1076,INPUT!$A$2:$E$99998,5,FALSE),0)</f>
        <v>0</v>
      </c>
      <c r="F1076" s="187" t="str">
        <f>IFERROR(VLOOKUP(C1076,INPUT!$H$2:$N2410,7,FALSE),"")</f>
        <v/>
      </c>
      <c r="G1076" s="188"/>
      <c r="H1076" s="189"/>
      <c r="I1076" s="189"/>
      <c r="J1076" s="189"/>
      <c r="K1076" s="189"/>
    </row>
    <row r="1077" spans="1:11" ht="39" customHeight="1">
      <c r="A1077" s="228"/>
      <c r="B1077" s="184" t="str">
        <f>IFERROR(VLOOKUP(C1077,INPUT!$A$2:$E$99998,3,FALSE),"")</f>
        <v/>
      </c>
      <c r="C1077" s="230"/>
      <c r="D1077" s="186" t="str">
        <f>IFERROR(VLOOKUP(C1077,INPUT!$A$2:$D$99998,4,FALSE),"")</f>
        <v/>
      </c>
      <c r="E1077" s="185">
        <f>IFERROR(VLOOKUP(C1077,INPUT!$A$2:$E$99998,5,FALSE),0)</f>
        <v>0</v>
      </c>
      <c r="F1077" s="187" t="str">
        <f>IFERROR(VLOOKUP(C1077,INPUT!$H$2:$N2410,7,FALSE),"")</f>
        <v/>
      </c>
      <c r="G1077" s="188"/>
      <c r="H1077" s="189"/>
      <c r="I1077" s="189"/>
      <c r="J1077" s="189"/>
      <c r="K1077" s="189"/>
    </row>
    <row r="1078" spans="1:11" ht="39" customHeight="1">
      <c r="A1078" s="228"/>
      <c r="B1078" s="184" t="str">
        <f>IFERROR(VLOOKUP(C1078,INPUT!$A$2:$E$99998,3,FALSE),"")</f>
        <v/>
      </c>
      <c r="C1078" s="230"/>
      <c r="D1078" s="186" t="str">
        <f>IFERROR(VLOOKUP(C1078,INPUT!$A$2:$D$99998,4,FALSE),"")</f>
        <v/>
      </c>
      <c r="E1078" s="185">
        <f>IFERROR(VLOOKUP(C1078,INPUT!$A$2:$E$99998,5,FALSE),0)</f>
        <v>0</v>
      </c>
      <c r="F1078" s="187" t="str">
        <f>IFERROR(VLOOKUP(C1078,INPUT!$H$2:$N2410,7,FALSE),"")</f>
        <v/>
      </c>
      <c r="G1078" s="188"/>
      <c r="H1078" s="189"/>
      <c r="I1078" s="189"/>
      <c r="J1078" s="189"/>
      <c r="K1078" s="189"/>
    </row>
    <row r="1079" spans="1:11" ht="39" customHeight="1">
      <c r="A1079" s="228"/>
      <c r="B1079" s="184" t="str">
        <f>IFERROR(VLOOKUP(C1079,INPUT!$A$2:$E$99998,3,FALSE),"")</f>
        <v/>
      </c>
      <c r="C1079" s="230"/>
      <c r="D1079" s="186" t="str">
        <f>IFERROR(VLOOKUP(C1079,INPUT!$A$2:$D$99998,4,FALSE),"")</f>
        <v/>
      </c>
      <c r="E1079" s="185">
        <f>IFERROR(VLOOKUP(C1079,INPUT!$A$2:$E$99998,5,FALSE),0)</f>
        <v>0</v>
      </c>
      <c r="F1079" s="187" t="str">
        <f>IFERROR(VLOOKUP(C1079,INPUT!$H$2:$N2410,7,FALSE),"")</f>
        <v/>
      </c>
      <c r="G1079" s="188"/>
      <c r="H1079" s="189"/>
      <c r="I1079" s="189"/>
      <c r="J1079" s="189"/>
      <c r="K1079" s="189"/>
    </row>
    <row r="1080" spans="1:11" ht="39" customHeight="1">
      <c r="A1080" s="228"/>
      <c r="B1080" s="184" t="str">
        <f>IFERROR(VLOOKUP(C1080,INPUT!$A$2:$E$99998,3,FALSE),"")</f>
        <v/>
      </c>
      <c r="C1080" s="230"/>
      <c r="D1080" s="186" t="str">
        <f>IFERROR(VLOOKUP(C1080,INPUT!$A$2:$D$99998,4,FALSE),"")</f>
        <v/>
      </c>
      <c r="E1080" s="185">
        <f>IFERROR(VLOOKUP(C1080,INPUT!$A$2:$E$99998,5,FALSE),0)</f>
        <v>0</v>
      </c>
      <c r="F1080" s="187" t="str">
        <f>IFERROR(VLOOKUP(C1080,INPUT!$H$2:$N2410,7,FALSE),"")</f>
        <v/>
      </c>
      <c r="G1080" s="188"/>
      <c r="H1080" s="189"/>
      <c r="I1080" s="189"/>
      <c r="J1080" s="189"/>
      <c r="K1080" s="189"/>
    </row>
    <row r="1081" spans="1:11" ht="39" customHeight="1">
      <c r="A1081" s="228"/>
      <c r="B1081" s="184" t="str">
        <f>IFERROR(VLOOKUP(C1081,INPUT!$A$2:$E$99998,3,FALSE),"")</f>
        <v/>
      </c>
      <c r="C1081" s="230"/>
      <c r="D1081" s="186" t="str">
        <f>IFERROR(VLOOKUP(C1081,INPUT!$A$2:$D$99998,4,FALSE),"")</f>
        <v/>
      </c>
      <c r="E1081" s="185">
        <f>IFERROR(VLOOKUP(C1081,INPUT!$A$2:$E$99998,5,FALSE),0)</f>
        <v>0</v>
      </c>
      <c r="F1081" s="187" t="str">
        <f>IFERROR(VLOOKUP(C1081,INPUT!$H$2:$N2410,7,FALSE),"")</f>
        <v/>
      </c>
      <c r="G1081" s="188"/>
      <c r="H1081" s="189"/>
      <c r="I1081" s="189"/>
      <c r="J1081" s="189"/>
      <c r="K1081" s="189"/>
    </row>
    <row r="1082" spans="1:11" ht="39" customHeight="1">
      <c r="A1082" s="228"/>
      <c r="B1082" s="184" t="str">
        <f>IFERROR(VLOOKUP(C1082,INPUT!$A$2:$E$99998,3,FALSE),"")</f>
        <v/>
      </c>
      <c r="C1082" s="230"/>
      <c r="D1082" s="186" t="str">
        <f>IFERROR(VLOOKUP(C1082,INPUT!$A$2:$D$99998,4,FALSE),"")</f>
        <v/>
      </c>
      <c r="E1082" s="185">
        <f>IFERROR(VLOOKUP(C1082,INPUT!$A$2:$E$99998,5,FALSE),0)</f>
        <v>0</v>
      </c>
      <c r="F1082" s="187" t="str">
        <f>IFERROR(VLOOKUP(C1082,INPUT!$H$2:$N2410,7,FALSE),"")</f>
        <v/>
      </c>
      <c r="G1082" s="188"/>
      <c r="H1082" s="189"/>
      <c r="I1082" s="189"/>
      <c r="J1082" s="189"/>
      <c r="K1082" s="189"/>
    </row>
    <row r="1083" spans="1:11" ht="39" customHeight="1">
      <c r="A1083" s="228"/>
      <c r="B1083" s="184" t="str">
        <f>IFERROR(VLOOKUP(C1083,INPUT!$A$2:$E$99998,3,FALSE),"")</f>
        <v/>
      </c>
      <c r="C1083" s="230"/>
      <c r="D1083" s="186" t="str">
        <f>IFERROR(VLOOKUP(C1083,INPUT!$A$2:$D$99998,4,FALSE),"")</f>
        <v/>
      </c>
      <c r="E1083" s="185">
        <f>IFERROR(VLOOKUP(C1083,INPUT!$A$2:$E$99998,5,FALSE),0)</f>
        <v>0</v>
      </c>
      <c r="F1083" s="187" t="str">
        <f>IFERROR(VLOOKUP(C1083,INPUT!$H$2:$N2410,7,FALSE),"")</f>
        <v/>
      </c>
      <c r="G1083" s="188"/>
      <c r="H1083" s="189"/>
      <c r="I1083" s="189"/>
      <c r="J1083" s="189"/>
      <c r="K1083" s="189"/>
    </row>
    <row r="1084" spans="1:11" ht="39" customHeight="1">
      <c r="A1084" s="228"/>
      <c r="B1084" s="184" t="str">
        <f>IFERROR(VLOOKUP(C1084,INPUT!$A$2:$E$99998,3,FALSE),"")</f>
        <v/>
      </c>
      <c r="C1084" s="230"/>
      <c r="D1084" s="186" t="str">
        <f>IFERROR(VLOOKUP(C1084,INPUT!$A$2:$D$99998,4,FALSE),"")</f>
        <v/>
      </c>
      <c r="E1084" s="185">
        <f>IFERROR(VLOOKUP(C1084,INPUT!$A$2:$E$99998,5,FALSE),0)</f>
        <v>0</v>
      </c>
      <c r="F1084" s="187" t="str">
        <f>IFERROR(VLOOKUP(C1084,INPUT!$H$2:$N2410,7,FALSE),"")</f>
        <v/>
      </c>
      <c r="G1084" s="188"/>
      <c r="H1084" s="189"/>
      <c r="I1084" s="189"/>
      <c r="J1084" s="189"/>
      <c r="K1084" s="189"/>
    </row>
    <row r="1085" spans="1:11" ht="39" customHeight="1">
      <c r="A1085" s="228"/>
      <c r="B1085" s="184" t="str">
        <f>IFERROR(VLOOKUP(C1085,INPUT!$A$2:$E$99998,3,FALSE),"")</f>
        <v/>
      </c>
      <c r="C1085" s="230"/>
      <c r="D1085" s="186" t="str">
        <f>IFERROR(VLOOKUP(C1085,INPUT!$A$2:$D$99998,4,FALSE),"")</f>
        <v/>
      </c>
      <c r="E1085" s="185">
        <f>IFERROR(VLOOKUP(C1085,INPUT!$A$2:$E$99998,5,FALSE),0)</f>
        <v>0</v>
      </c>
      <c r="F1085" s="187" t="str">
        <f>IFERROR(VLOOKUP(C1085,INPUT!$H$2:$N2410,7,FALSE),"")</f>
        <v/>
      </c>
      <c r="G1085" s="188"/>
      <c r="H1085" s="189"/>
      <c r="I1085" s="189"/>
      <c r="J1085" s="189"/>
      <c r="K1085" s="189"/>
    </row>
    <row r="1086" spans="1:11" ht="39" customHeight="1">
      <c r="A1086" s="228"/>
      <c r="B1086" s="184" t="str">
        <f>IFERROR(VLOOKUP(C1086,INPUT!$A$2:$E$99998,3,FALSE),"")</f>
        <v/>
      </c>
      <c r="C1086" s="230"/>
      <c r="D1086" s="186" t="str">
        <f>IFERROR(VLOOKUP(C1086,INPUT!$A$2:$D$99998,4,FALSE),"")</f>
        <v/>
      </c>
      <c r="E1086" s="185">
        <f>IFERROR(VLOOKUP(C1086,INPUT!$A$2:$E$99998,5,FALSE),0)</f>
        <v>0</v>
      </c>
      <c r="F1086" s="187" t="str">
        <f>IFERROR(VLOOKUP(C1086,INPUT!$H$2:$N2410,7,FALSE),"")</f>
        <v/>
      </c>
      <c r="G1086" s="188"/>
      <c r="H1086" s="189"/>
      <c r="I1086" s="189"/>
      <c r="J1086" s="189"/>
      <c r="K1086" s="189"/>
    </row>
    <row r="1087" spans="1:11" ht="39" customHeight="1">
      <c r="A1087" s="228"/>
      <c r="B1087" s="184" t="str">
        <f>IFERROR(VLOOKUP(C1087,INPUT!$A$2:$E$99998,3,FALSE),"")</f>
        <v/>
      </c>
      <c r="C1087" s="230"/>
      <c r="D1087" s="186" t="str">
        <f>IFERROR(VLOOKUP(C1087,INPUT!$A$2:$D$99998,4,FALSE),"")</f>
        <v/>
      </c>
      <c r="E1087" s="185">
        <f>IFERROR(VLOOKUP(C1087,INPUT!$A$2:$E$99998,5,FALSE),0)</f>
        <v>0</v>
      </c>
      <c r="F1087" s="187" t="str">
        <f>IFERROR(VLOOKUP(C1087,INPUT!$H$2:$N2410,7,FALSE),"")</f>
        <v/>
      </c>
      <c r="G1087" s="188"/>
      <c r="H1087" s="189"/>
      <c r="I1087" s="189"/>
      <c r="J1087" s="189"/>
      <c r="K1087" s="189"/>
    </row>
    <row r="1088" spans="1:11" ht="39" customHeight="1">
      <c r="A1088" s="228"/>
      <c r="B1088" s="184" t="str">
        <f>IFERROR(VLOOKUP(C1088,INPUT!$A$2:$E$99998,3,FALSE),"")</f>
        <v/>
      </c>
      <c r="C1088" s="230"/>
      <c r="D1088" s="186" t="str">
        <f>IFERROR(VLOOKUP(C1088,INPUT!$A$2:$D$99998,4,FALSE),"")</f>
        <v/>
      </c>
      <c r="E1088" s="185">
        <f>IFERROR(VLOOKUP(C1088,INPUT!$A$2:$E$99998,5,FALSE),0)</f>
        <v>0</v>
      </c>
      <c r="F1088" s="187" t="str">
        <f>IFERROR(VLOOKUP(C1088,INPUT!$H$2:$N2410,7,FALSE),"")</f>
        <v/>
      </c>
      <c r="G1088" s="188"/>
      <c r="H1088" s="189"/>
      <c r="I1088" s="189"/>
      <c r="J1088" s="189"/>
      <c r="K1088" s="189"/>
    </row>
    <row r="1089" spans="1:11" ht="39" customHeight="1">
      <c r="A1089" s="228"/>
      <c r="B1089" s="184" t="str">
        <f>IFERROR(VLOOKUP(C1089,INPUT!$A$2:$E$99998,3,FALSE),"")</f>
        <v/>
      </c>
      <c r="C1089" s="230"/>
      <c r="D1089" s="186" t="str">
        <f>IFERROR(VLOOKUP(C1089,INPUT!$A$2:$D$99998,4,FALSE),"")</f>
        <v/>
      </c>
      <c r="E1089" s="185">
        <f>IFERROR(VLOOKUP(C1089,INPUT!$A$2:$E$99998,5,FALSE),0)</f>
        <v>0</v>
      </c>
      <c r="F1089" s="187" t="str">
        <f>IFERROR(VLOOKUP(C1089,INPUT!$H$2:$N2410,7,FALSE),"")</f>
        <v/>
      </c>
      <c r="G1089" s="188"/>
      <c r="H1089" s="189"/>
      <c r="I1089" s="189"/>
      <c r="J1089" s="189"/>
      <c r="K1089" s="189"/>
    </row>
    <row r="1090" spans="1:11" ht="39" customHeight="1">
      <c r="A1090" s="228"/>
      <c r="B1090" s="184" t="str">
        <f>IFERROR(VLOOKUP(C1090,INPUT!$A$2:$E$99998,3,FALSE),"")</f>
        <v/>
      </c>
      <c r="C1090" s="230"/>
      <c r="D1090" s="186" t="str">
        <f>IFERROR(VLOOKUP(C1090,INPUT!$A$2:$D$99998,4,FALSE),"")</f>
        <v/>
      </c>
      <c r="E1090" s="185">
        <f>IFERROR(VLOOKUP(C1090,INPUT!$A$2:$E$99998,5,FALSE),0)</f>
        <v>0</v>
      </c>
      <c r="F1090" s="187" t="str">
        <f>IFERROR(VLOOKUP(C1090,INPUT!$H$2:$N2410,7,FALSE),"")</f>
        <v/>
      </c>
      <c r="G1090" s="188"/>
      <c r="H1090" s="189"/>
      <c r="I1090" s="189"/>
      <c r="J1090" s="189"/>
      <c r="K1090" s="189"/>
    </row>
    <row r="1091" spans="1:11" ht="39" customHeight="1">
      <c r="A1091" s="228"/>
      <c r="B1091" s="184" t="str">
        <f>IFERROR(VLOOKUP(C1091,INPUT!$A$2:$E$99998,3,FALSE),"")</f>
        <v/>
      </c>
      <c r="C1091" s="230"/>
      <c r="D1091" s="186" t="str">
        <f>IFERROR(VLOOKUP(C1091,INPUT!$A$2:$D$99998,4,FALSE),"")</f>
        <v/>
      </c>
      <c r="E1091" s="185">
        <f>IFERROR(VLOOKUP(C1091,INPUT!$A$2:$E$99998,5,FALSE),0)</f>
        <v>0</v>
      </c>
      <c r="F1091" s="187" t="str">
        <f>IFERROR(VLOOKUP(C1091,INPUT!$H$2:$N2410,7,FALSE),"")</f>
        <v/>
      </c>
      <c r="G1091" s="188"/>
      <c r="H1091" s="189"/>
      <c r="I1091" s="189"/>
      <c r="J1091" s="189"/>
      <c r="K1091" s="189"/>
    </row>
    <row r="1092" spans="1:11" ht="39" customHeight="1">
      <c r="A1092" s="228"/>
      <c r="B1092" s="184" t="str">
        <f>IFERROR(VLOOKUP(C1092,INPUT!$A$2:$E$99998,3,FALSE),"")</f>
        <v/>
      </c>
      <c r="C1092" s="230"/>
      <c r="D1092" s="186" t="str">
        <f>IFERROR(VLOOKUP(C1092,INPUT!$A$2:$D$99998,4,FALSE),"")</f>
        <v/>
      </c>
      <c r="E1092" s="185">
        <f>IFERROR(VLOOKUP(C1092,INPUT!$A$2:$E$99998,5,FALSE),0)</f>
        <v>0</v>
      </c>
      <c r="F1092" s="187" t="str">
        <f>IFERROR(VLOOKUP(C1092,INPUT!$H$2:$N2410,7,FALSE),"")</f>
        <v/>
      </c>
      <c r="G1092" s="188"/>
      <c r="H1092" s="189"/>
      <c r="I1092" s="189"/>
      <c r="J1092" s="189"/>
      <c r="K1092" s="189"/>
    </row>
    <row r="1093" spans="1:11" ht="39" customHeight="1">
      <c r="A1093" s="228"/>
      <c r="B1093" s="184" t="str">
        <f>IFERROR(VLOOKUP(C1093,INPUT!$A$2:$E$99998,3,FALSE),"")</f>
        <v/>
      </c>
      <c r="C1093" s="230"/>
      <c r="D1093" s="186" t="str">
        <f>IFERROR(VLOOKUP(C1093,INPUT!$A$2:$D$99998,4,FALSE),"")</f>
        <v/>
      </c>
      <c r="E1093" s="185">
        <f>IFERROR(VLOOKUP(C1093,INPUT!$A$2:$E$99998,5,FALSE),0)</f>
        <v>0</v>
      </c>
      <c r="F1093" s="187" t="str">
        <f>IFERROR(VLOOKUP(C1093,INPUT!$H$2:$N2410,7,FALSE),"")</f>
        <v/>
      </c>
      <c r="G1093" s="188"/>
      <c r="H1093" s="189"/>
      <c r="I1093" s="189"/>
      <c r="J1093" s="189"/>
      <c r="K1093" s="189"/>
    </row>
    <row r="1094" spans="1:11" ht="39" customHeight="1">
      <c r="A1094" s="228"/>
      <c r="B1094" s="184" t="str">
        <f>IFERROR(VLOOKUP(C1094,INPUT!$A$2:$E$99998,3,FALSE),"")</f>
        <v/>
      </c>
      <c r="C1094" s="230"/>
      <c r="D1094" s="186" t="str">
        <f>IFERROR(VLOOKUP(C1094,INPUT!$A$2:$D$99998,4,FALSE),"")</f>
        <v/>
      </c>
      <c r="E1094" s="185">
        <f>IFERROR(VLOOKUP(C1094,INPUT!$A$2:$E$99998,5,FALSE),0)</f>
        <v>0</v>
      </c>
      <c r="F1094" s="187" t="str">
        <f>IFERROR(VLOOKUP(C1094,INPUT!$H$2:$N2410,7,FALSE),"")</f>
        <v/>
      </c>
      <c r="G1094" s="188"/>
      <c r="H1094" s="189"/>
      <c r="I1094" s="189"/>
      <c r="J1094" s="189"/>
      <c r="K1094" s="189"/>
    </row>
    <row r="1095" spans="1:11" ht="39" customHeight="1">
      <c r="A1095" s="228"/>
      <c r="B1095" s="184" t="str">
        <f>IFERROR(VLOOKUP(C1095,INPUT!$A$2:$E$99998,3,FALSE),"")</f>
        <v/>
      </c>
      <c r="C1095" s="230"/>
      <c r="D1095" s="186" t="str">
        <f>IFERROR(VLOOKUP(C1095,INPUT!$A$2:$D$99998,4,FALSE),"")</f>
        <v/>
      </c>
      <c r="E1095" s="185">
        <f>IFERROR(VLOOKUP(C1095,INPUT!$A$2:$E$99998,5,FALSE),0)</f>
        <v>0</v>
      </c>
      <c r="F1095" s="187" t="str">
        <f>IFERROR(VLOOKUP(C1095,INPUT!$H$2:$N2410,7,FALSE),"")</f>
        <v/>
      </c>
      <c r="G1095" s="188"/>
      <c r="H1095" s="189"/>
      <c r="I1095" s="189"/>
      <c r="J1095" s="189"/>
      <c r="K1095" s="189"/>
    </row>
    <row r="1096" spans="1:11" ht="39" customHeight="1">
      <c r="A1096" s="228"/>
      <c r="B1096" s="184" t="str">
        <f>IFERROR(VLOOKUP(C1096,INPUT!$A$2:$E$99998,3,FALSE),"")</f>
        <v/>
      </c>
      <c r="C1096" s="230"/>
      <c r="D1096" s="186" t="str">
        <f>IFERROR(VLOOKUP(C1096,INPUT!$A$2:$D$99998,4,FALSE),"")</f>
        <v/>
      </c>
      <c r="E1096" s="185">
        <f>IFERROR(VLOOKUP(C1096,INPUT!$A$2:$E$99998,5,FALSE),0)</f>
        <v>0</v>
      </c>
      <c r="F1096" s="187" t="str">
        <f>IFERROR(VLOOKUP(C1096,INPUT!$H$2:$N2410,7,FALSE),"")</f>
        <v/>
      </c>
      <c r="G1096" s="188"/>
      <c r="H1096" s="189"/>
      <c r="I1096" s="189"/>
      <c r="J1096" s="189"/>
      <c r="K1096" s="189"/>
    </row>
    <row r="1097" spans="1:11" ht="39" customHeight="1">
      <c r="A1097" s="228"/>
      <c r="B1097" s="184" t="str">
        <f>IFERROR(VLOOKUP(C1097,INPUT!$A$2:$E$99998,3,FALSE),"")</f>
        <v/>
      </c>
      <c r="C1097" s="230"/>
      <c r="D1097" s="186" t="str">
        <f>IFERROR(VLOOKUP(C1097,INPUT!$A$2:$D$99998,4,FALSE),"")</f>
        <v/>
      </c>
      <c r="E1097" s="185">
        <f>IFERROR(VLOOKUP(C1097,INPUT!$A$2:$E$99998,5,FALSE),0)</f>
        <v>0</v>
      </c>
      <c r="F1097" s="187" t="str">
        <f>IFERROR(VLOOKUP(C1097,INPUT!$H$2:$N2410,7,FALSE),"")</f>
        <v/>
      </c>
      <c r="G1097" s="188"/>
      <c r="H1097" s="189"/>
      <c r="I1097" s="189"/>
      <c r="J1097" s="189"/>
      <c r="K1097" s="189"/>
    </row>
    <row r="1098" spans="1:11" ht="39" customHeight="1">
      <c r="A1098" s="228"/>
      <c r="B1098" s="184" t="str">
        <f>IFERROR(VLOOKUP(C1098,INPUT!$A$2:$E$99998,3,FALSE),"")</f>
        <v/>
      </c>
      <c r="C1098" s="230"/>
      <c r="D1098" s="186" t="str">
        <f>IFERROR(VLOOKUP(C1098,INPUT!$A$2:$D$99998,4,FALSE),"")</f>
        <v/>
      </c>
      <c r="E1098" s="185">
        <f>IFERROR(VLOOKUP(C1098,INPUT!$A$2:$E$99998,5,FALSE),0)</f>
        <v>0</v>
      </c>
      <c r="F1098" s="187" t="str">
        <f>IFERROR(VLOOKUP(C1098,INPUT!$H$2:$N2410,7,FALSE),"")</f>
        <v/>
      </c>
      <c r="G1098" s="188"/>
      <c r="H1098" s="189"/>
      <c r="I1098" s="189"/>
      <c r="J1098" s="189"/>
      <c r="K1098" s="189"/>
    </row>
    <row r="1099" spans="1:11" ht="39" customHeight="1">
      <c r="A1099" s="228"/>
      <c r="B1099" s="184" t="str">
        <f>IFERROR(VLOOKUP(C1099,INPUT!$A$2:$E$99998,3,FALSE),"")</f>
        <v/>
      </c>
      <c r="C1099" s="230"/>
      <c r="D1099" s="186" t="str">
        <f>IFERROR(VLOOKUP(C1099,INPUT!$A$2:$D$99998,4,FALSE),"")</f>
        <v/>
      </c>
      <c r="E1099" s="185">
        <f>IFERROR(VLOOKUP(C1099,INPUT!$A$2:$E$99998,5,FALSE),0)</f>
        <v>0</v>
      </c>
      <c r="F1099" s="187" t="str">
        <f>IFERROR(VLOOKUP(C1099,INPUT!$H$2:$N2410,7,FALSE),"")</f>
        <v/>
      </c>
      <c r="G1099" s="188"/>
      <c r="H1099" s="189"/>
      <c r="I1099" s="189"/>
      <c r="J1099" s="189"/>
      <c r="K1099" s="189"/>
    </row>
    <row r="1100" spans="1:11" ht="39" customHeight="1">
      <c r="A1100" s="228"/>
      <c r="B1100" s="184" t="str">
        <f>IFERROR(VLOOKUP(C1100,INPUT!$A$2:$E$99998,3,FALSE),"")</f>
        <v/>
      </c>
      <c r="C1100" s="230"/>
      <c r="D1100" s="186" t="str">
        <f>IFERROR(VLOOKUP(C1100,INPUT!$A$2:$D$99998,4,FALSE),"")</f>
        <v/>
      </c>
      <c r="E1100" s="185">
        <f>IFERROR(VLOOKUP(C1100,INPUT!$A$2:$E$99998,5,FALSE),0)</f>
        <v>0</v>
      </c>
      <c r="F1100" s="187" t="str">
        <f>IFERROR(VLOOKUP(C1100,INPUT!$H$2:$N2410,7,FALSE),"")</f>
        <v/>
      </c>
      <c r="G1100" s="188"/>
      <c r="H1100" s="189"/>
      <c r="I1100" s="189"/>
      <c r="J1100" s="189"/>
      <c r="K1100" s="189"/>
    </row>
    <row r="1101" spans="1:11" ht="39" customHeight="1">
      <c r="A1101" s="228"/>
      <c r="B1101" s="184" t="str">
        <f>IFERROR(VLOOKUP(C1101,INPUT!$A$2:$E$99998,3,FALSE),"")</f>
        <v/>
      </c>
      <c r="C1101" s="230"/>
      <c r="D1101" s="186" t="str">
        <f>IFERROR(VLOOKUP(C1101,INPUT!$A$2:$D$99998,4,FALSE),"")</f>
        <v/>
      </c>
      <c r="E1101" s="185">
        <f>IFERROR(VLOOKUP(C1101,INPUT!$A$2:$E$99998,5,FALSE),0)</f>
        <v>0</v>
      </c>
      <c r="F1101" s="187" t="str">
        <f>IFERROR(VLOOKUP(C1101,INPUT!$H$2:$N2410,7,FALSE),"")</f>
        <v/>
      </c>
      <c r="G1101" s="188"/>
      <c r="H1101" s="189"/>
      <c r="I1101" s="189"/>
      <c r="J1101" s="189"/>
      <c r="K1101" s="189"/>
    </row>
    <row r="1102" spans="1:11" ht="39" customHeight="1">
      <c r="A1102" s="228"/>
      <c r="B1102" s="184" t="str">
        <f>IFERROR(VLOOKUP(C1102,INPUT!$A$2:$E$99998,3,FALSE),"")</f>
        <v/>
      </c>
      <c r="C1102" s="230"/>
      <c r="D1102" s="186" t="str">
        <f>IFERROR(VLOOKUP(C1102,INPUT!$A$2:$D$99998,4,FALSE),"")</f>
        <v/>
      </c>
      <c r="E1102" s="185">
        <f>IFERROR(VLOOKUP(C1102,INPUT!$A$2:$E$99998,5,FALSE),0)</f>
        <v>0</v>
      </c>
      <c r="F1102" s="187" t="str">
        <f>IFERROR(VLOOKUP(C1102,INPUT!$H$2:$N2410,7,FALSE),"")</f>
        <v/>
      </c>
      <c r="G1102" s="188"/>
      <c r="H1102" s="189"/>
      <c r="I1102" s="189"/>
      <c r="J1102" s="189"/>
      <c r="K1102" s="189"/>
    </row>
    <row r="1103" spans="1:11" ht="39" customHeight="1">
      <c r="A1103" s="228"/>
      <c r="B1103" s="184" t="str">
        <f>IFERROR(VLOOKUP(C1103,INPUT!$A$2:$E$99998,3,FALSE),"")</f>
        <v/>
      </c>
      <c r="C1103" s="230"/>
      <c r="D1103" s="186" t="str">
        <f>IFERROR(VLOOKUP(C1103,INPUT!$A$2:$D$99998,4,FALSE),"")</f>
        <v/>
      </c>
      <c r="E1103" s="185">
        <f>IFERROR(VLOOKUP(C1103,INPUT!$A$2:$E$99998,5,FALSE),0)</f>
        <v>0</v>
      </c>
      <c r="F1103" s="187" t="str">
        <f>IFERROR(VLOOKUP(C1103,INPUT!$H$2:$N2410,7,FALSE),"")</f>
        <v/>
      </c>
      <c r="G1103" s="188"/>
      <c r="H1103" s="189"/>
      <c r="I1103" s="189"/>
      <c r="J1103" s="189"/>
      <c r="K1103" s="189"/>
    </row>
    <row r="1104" spans="1:11" ht="39" customHeight="1">
      <c r="A1104" s="228"/>
      <c r="B1104" s="184" t="str">
        <f>IFERROR(VLOOKUP(C1104,INPUT!$A$2:$E$99998,3,FALSE),"")</f>
        <v/>
      </c>
      <c r="C1104" s="230"/>
      <c r="D1104" s="186" t="str">
        <f>IFERROR(VLOOKUP(C1104,INPUT!$A$2:$D$99998,4,FALSE),"")</f>
        <v/>
      </c>
      <c r="E1104" s="185">
        <f>IFERROR(VLOOKUP(C1104,INPUT!$A$2:$E$99998,5,FALSE),0)</f>
        <v>0</v>
      </c>
      <c r="F1104" s="187" t="str">
        <f>IFERROR(VLOOKUP(C1104,INPUT!$H$2:$N2410,7,FALSE),"")</f>
        <v/>
      </c>
      <c r="G1104" s="188"/>
      <c r="H1104" s="189"/>
      <c r="I1104" s="189"/>
      <c r="J1104" s="189"/>
      <c r="K1104" s="189"/>
    </row>
    <row r="1105" spans="1:11" ht="39" customHeight="1">
      <c r="A1105" s="228"/>
      <c r="B1105" s="184" t="str">
        <f>IFERROR(VLOOKUP(C1105,INPUT!$A$2:$E$99998,3,FALSE),"")</f>
        <v/>
      </c>
      <c r="C1105" s="230"/>
      <c r="D1105" s="186" t="str">
        <f>IFERROR(VLOOKUP(C1105,INPUT!$A$2:$D$99998,4,FALSE),"")</f>
        <v/>
      </c>
      <c r="E1105" s="185">
        <f>IFERROR(VLOOKUP(C1105,INPUT!$A$2:$E$99998,5,FALSE),0)</f>
        <v>0</v>
      </c>
      <c r="F1105" s="187" t="str">
        <f>IFERROR(VLOOKUP(C1105,INPUT!$H$2:$N2410,7,FALSE),"")</f>
        <v/>
      </c>
      <c r="G1105" s="188"/>
      <c r="H1105" s="189"/>
      <c r="I1105" s="189"/>
      <c r="J1105" s="189"/>
      <c r="K1105" s="189"/>
    </row>
    <row r="1106" spans="1:11" ht="39" customHeight="1">
      <c r="A1106" s="228"/>
      <c r="B1106" s="184" t="str">
        <f>IFERROR(VLOOKUP(C1106,INPUT!$A$2:$E$99998,3,FALSE),"")</f>
        <v/>
      </c>
      <c r="C1106" s="230"/>
      <c r="D1106" s="186" t="str">
        <f>IFERROR(VLOOKUP(C1106,INPUT!$A$2:$D$99998,4,FALSE),"")</f>
        <v/>
      </c>
      <c r="E1106" s="185">
        <f>IFERROR(VLOOKUP(C1106,INPUT!$A$2:$E$99998,5,FALSE),0)</f>
        <v>0</v>
      </c>
      <c r="F1106" s="187" t="str">
        <f>IFERROR(VLOOKUP(C1106,INPUT!$H$2:$N2410,7,FALSE),"")</f>
        <v/>
      </c>
      <c r="G1106" s="188"/>
      <c r="H1106" s="189"/>
      <c r="I1106" s="189"/>
      <c r="J1106" s="189"/>
      <c r="K1106" s="189"/>
    </row>
    <row r="1107" spans="1:11" ht="39" customHeight="1">
      <c r="A1107" s="228"/>
      <c r="B1107" s="184" t="str">
        <f>IFERROR(VLOOKUP(C1107,INPUT!$A$2:$E$99998,3,FALSE),"")</f>
        <v/>
      </c>
      <c r="C1107" s="230"/>
      <c r="D1107" s="186" t="str">
        <f>IFERROR(VLOOKUP(C1107,INPUT!$A$2:$D$99998,4,FALSE),"")</f>
        <v/>
      </c>
      <c r="E1107" s="185">
        <f>IFERROR(VLOOKUP(C1107,INPUT!$A$2:$E$99998,5,FALSE),0)</f>
        <v>0</v>
      </c>
      <c r="F1107" s="187" t="str">
        <f>IFERROR(VLOOKUP(C1107,INPUT!$H$2:$N2410,7,FALSE),"")</f>
        <v/>
      </c>
      <c r="G1107" s="188"/>
      <c r="H1107" s="189"/>
      <c r="I1107" s="189"/>
      <c r="J1107" s="189"/>
      <c r="K1107" s="189"/>
    </row>
    <row r="1108" spans="1:11" ht="39" customHeight="1">
      <c r="A1108" s="228"/>
      <c r="B1108" s="184" t="str">
        <f>IFERROR(VLOOKUP(C1108,INPUT!$A$2:$E$99998,3,FALSE),"")</f>
        <v/>
      </c>
      <c r="C1108" s="230"/>
      <c r="D1108" s="186" t="str">
        <f>IFERROR(VLOOKUP(C1108,INPUT!$A$2:$D$99998,4,FALSE),"")</f>
        <v/>
      </c>
      <c r="E1108" s="185">
        <f>IFERROR(VLOOKUP(C1108,INPUT!$A$2:$E$99998,5,FALSE),0)</f>
        <v>0</v>
      </c>
      <c r="F1108" s="187" t="str">
        <f>IFERROR(VLOOKUP(C1108,INPUT!$H$2:$N2410,7,FALSE),"")</f>
        <v/>
      </c>
      <c r="G1108" s="188"/>
      <c r="H1108" s="189"/>
      <c r="I1108" s="189"/>
      <c r="J1108" s="189"/>
      <c r="K1108" s="189"/>
    </row>
    <row r="1109" spans="1:11" ht="39" customHeight="1">
      <c r="A1109" s="228"/>
      <c r="B1109" s="184" t="str">
        <f>IFERROR(VLOOKUP(C1109,INPUT!$A$2:$E$99998,3,FALSE),"")</f>
        <v/>
      </c>
      <c r="C1109" s="230"/>
      <c r="D1109" s="186" t="str">
        <f>IFERROR(VLOOKUP(C1109,INPUT!$A$2:$D$99998,4,FALSE),"")</f>
        <v/>
      </c>
      <c r="E1109" s="185">
        <f>IFERROR(VLOOKUP(C1109,INPUT!$A$2:$E$99998,5,FALSE),0)</f>
        <v>0</v>
      </c>
      <c r="F1109" s="187" t="str">
        <f>IFERROR(VLOOKUP(C1109,INPUT!$H$2:$N2410,7,FALSE),"")</f>
        <v/>
      </c>
      <c r="G1109" s="188"/>
      <c r="H1109" s="189"/>
      <c r="I1109" s="189"/>
      <c r="J1109" s="189"/>
      <c r="K1109" s="189"/>
    </row>
    <row r="1110" spans="1:11" ht="39" customHeight="1">
      <c r="A1110" s="228"/>
      <c r="B1110" s="184" t="str">
        <f>IFERROR(VLOOKUP(C1110,INPUT!$A$2:$E$99998,3,FALSE),"")</f>
        <v/>
      </c>
      <c r="C1110" s="230"/>
      <c r="D1110" s="186" t="str">
        <f>IFERROR(VLOOKUP(C1110,INPUT!$A$2:$D$99998,4,FALSE),"")</f>
        <v/>
      </c>
      <c r="E1110" s="185">
        <f>IFERROR(VLOOKUP(C1110,INPUT!$A$2:$E$99998,5,FALSE),0)</f>
        <v>0</v>
      </c>
      <c r="F1110" s="187" t="str">
        <f>IFERROR(VLOOKUP(C1110,INPUT!$H$2:$N2410,7,FALSE),"")</f>
        <v/>
      </c>
      <c r="G1110" s="188"/>
      <c r="H1110" s="189"/>
      <c r="I1110" s="189"/>
      <c r="J1110" s="189"/>
      <c r="K1110" s="189"/>
    </row>
    <row r="1111" spans="1:11" ht="39" customHeight="1">
      <c r="A1111" s="228"/>
      <c r="B1111" s="184" t="str">
        <f>IFERROR(VLOOKUP(C1111,INPUT!$A$2:$E$99998,3,FALSE),"")</f>
        <v/>
      </c>
      <c r="C1111" s="230"/>
      <c r="D1111" s="186" t="str">
        <f>IFERROR(VLOOKUP(C1111,INPUT!$A$2:$D$99998,4,FALSE),"")</f>
        <v/>
      </c>
      <c r="E1111" s="185">
        <f>IFERROR(VLOOKUP(C1111,INPUT!$A$2:$E$99998,5,FALSE),0)</f>
        <v>0</v>
      </c>
      <c r="F1111" s="187" t="str">
        <f>IFERROR(VLOOKUP(C1111,INPUT!$H$2:$N2410,7,FALSE),"")</f>
        <v/>
      </c>
      <c r="G1111" s="188"/>
      <c r="H1111" s="189"/>
      <c r="I1111" s="189"/>
      <c r="J1111" s="189"/>
      <c r="K1111" s="189"/>
    </row>
    <row r="1112" spans="1:11" ht="39" customHeight="1">
      <c r="A1112" s="228"/>
      <c r="B1112" s="184" t="str">
        <f>IFERROR(VLOOKUP(C1112,INPUT!$A$2:$E$99998,3,FALSE),"")</f>
        <v/>
      </c>
      <c r="C1112" s="230"/>
      <c r="D1112" s="186" t="str">
        <f>IFERROR(VLOOKUP(C1112,INPUT!$A$2:$D$99998,4,FALSE),"")</f>
        <v/>
      </c>
      <c r="E1112" s="185">
        <f>IFERROR(VLOOKUP(C1112,INPUT!$A$2:$E$99998,5,FALSE),0)</f>
        <v>0</v>
      </c>
      <c r="F1112" s="187" t="str">
        <f>IFERROR(VLOOKUP(C1112,INPUT!$H$2:$N2410,7,FALSE),"")</f>
        <v/>
      </c>
      <c r="G1112" s="188"/>
      <c r="H1112" s="189"/>
      <c r="I1112" s="189"/>
      <c r="J1112" s="189"/>
      <c r="K1112" s="189"/>
    </row>
    <row r="1113" spans="1:11" ht="39" customHeight="1">
      <c r="A1113" s="228"/>
      <c r="B1113" s="184" t="str">
        <f>IFERROR(VLOOKUP(C1113,INPUT!$A$2:$E$99998,3,FALSE),"")</f>
        <v/>
      </c>
      <c r="C1113" s="230"/>
      <c r="D1113" s="186" t="str">
        <f>IFERROR(VLOOKUP(C1113,INPUT!$A$2:$D$99998,4,FALSE),"")</f>
        <v/>
      </c>
      <c r="E1113" s="185">
        <f>IFERROR(VLOOKUP(C1113,INPUT!$A$2:$E$99998,5,FALSE),0)</f>
        <v>0</v>
      </c>
      <c r="F1113" s="187" t="str">
        <f>IFERROR(VLOOKUP(C1113,INPUT!$H$2:$N2410,7,FALSE),"")</f>
        <v/>
      </c>
      <c r="G1113" s="188"/>
      <c r="H1113" s="189"/>
      <c r="I1113" s="189"/>
      <c r="J1113" s="189"/>
      <c r="K1113" s="189"/>
    </row>
    <row r="1114" spans="1:11" ht="39" customHeight="1">
      <c r="A1114" s="228"/>
      <c r="B1114" s="184" t="str">
        <f>IFERROR(VLOOKUP(C1114,INPUT!$A$2:$E$99998,3,FALSE),"")</f>
        <v/>
      </c>
      <c r="C1114" s="230"/>
      <c r="D1114" s="186" t="str">
        <f>IFERROR(VLOOKUP(C1114,INPUT!$A$2:$D$99998,4,FALSE),"")</f>
        <v/>
      </c>
      <c r="E1114" s="185">
        <f>IFERROR(VLOOKUP(C1114,INPUT!$A$2:$E$99998,5,FALSE),0)</f>
        <v>0</v>
      </c>
      <c r="F1114" s="187" t="str">
        <f>IFERROR(VLOOKUP(C1114,INPUT!$H$2:$N2410,7,FALSE),"")</f>
        <v/>
      </c>
      <c r="G1114" s="188"/>
      <c r="H1114" s="189"/>
      <c r="I1114" s="189"/>
      <c r="J1114" s="189"/>
      <c r="K1114" s="189"/>
    </row>
    <row r="1115" spans="1:11" ht="39" customHeight="1">
      <c r="A1115" s="228"/>
      <c r="B1115" s="184" t="str">
        <f>IFERROR(VLOOKUP(C1115,INPUT!$A$2:$E$99998,3,FALSE),"")</f>
        <v/>
      </c>
      <c r="C1115" s="230"/>
      <c r="D1115" s="186" t="str">
        <f>IFERROR(VLOOKUP(C1115,INPUT!$A$2:$D$99998,4,FALSE),"")</f>
        <v/>
      </c>
      <c r="E1115" s="185">
        <f>IFERROR(VLOOKUP(C1115,INPUT!$A$2:$E$99998,5,FALSE),0)</f>
        <v>0</v>
      </c>
      <c r="F1115" s="187" t="str">
        <f>IFERROR(VLOOKUP(C1115,INPUT!$H$2:$N2410,7,FALSE),"")</f>
        <v/>
      </c>
      <c r="G1115" s="188"/>
      <c r="H1115" s="189"/>
      <c r="I1115" s="189"/>
      <c r="J1115" s="189"/>
      <c r="K1115" s="189"/>
    </row>
    <row r="1116" spans="1:11" ht="39" customHeight="1">
      <c r="A1116" s="228"/>
      <c r="B1116" s="184" t="str">
        <f>IFERROR(VLOOKUP(C1116,INPUT!$A$2:$E$99998,3,FALSE),"")</f>
        <v/>
      </c>
      <c r="C1116" s="230"/>
      <c r="D1116" s="186" t="str">
        <f>IFERROR(VLOOKUP(C1116,INPUT!$A$2:$D$99998,4,FALSE),"")</f>
        <v/>
      </c>
      <c r="E1116" s="185">
        <f>IFERROR(VLOOKUP(C1116,INPUT!$A$2:$E$99998,5,FALSE),0)</f>
        <v>0</v>
      </c>
      <c r="F1116" s="187" t="str">
        <f>IFERROR(VLOOKUP(C1116,INPUT!$H$2:$N2410,7,FALSE),"")</f>
        <v/>
      </c>
      <c r="G1116" s="188"/>
      <c r="H1116" s="189"/>
      <c r="I1116" s="189"/>
      <c r="J1116" s="189"/>
      <c r="K1116" s="189"/>
    </row>
    <row r="1117" spans="1:11" ht="39" customHeight="1">
      <c r="A1117" s="228"/>
      <c r="B1117" s="184" t="str">
        <f>IFERROR(VLOOKUP(C1117,INPUT!$A$2:$E$99998,3,FALSE),"")</f>
        <v/>
      </c>
      <c r="C1117" s="230"/>
      <c r="D1117" s="186" t="str">
        <f>IFERROR(VLOOKUP(C1117,INPUT!$A$2:$D$99998,4,FALSE),"")</f>
        <v/>
      </c>
      <c r="E1117" s="185">
        <f>IFERROR(VLOOKUP(C1117,INPUT!$A$2:$E$99998,5,FALSE),0)</f>
        <v>0</v>
      </c>
      <c r="F1117" s="187" t="str">
        <f>IFERROR(VLOOKUP(C1117,INPUT!$H$2:$N2410,7,FALSE),"")</f>
        <v/>
      </c>
      <c r="G1117" s="188"/>
      <c r="H1117" s="189"/>
      <c r="I1117" s="189"/>
      <c r="J1117" s="189"/>
      <c r="K1117" s="189"/>
    </row>
    <row r="1118" spans="1:11" ht="39" customHeight="1">
      <c r="A1118" s="228"/>
      <c r="B1118" s="184" t="str">
        <f>IFERROR(VLOOKUP(C1118,INPUT!$A$2:$E$99998,3,FALSE),"")</f>
        <v/>
      </c>
      <c r="C1118" s="230"/>
      <c r="D1118" s="186" t="str">
        <f>IFERROR(VLOOKUP(C1118,INPUT!$A$2:$D$99998,4,FALSE),"")</f>
        <v/>
      </c>
      <c r="E1118" s="185">
        <f>IFERROR(VLOOKUP(C1118,INPUT!$A$2:$E$99998,5,FALSE),0)</f>
        <v>0</v>
      </c>
      <c r="F1118" s="187" t="str">
        <f>IFERROR(VLOOKUP(C1118,INPUT!$H$2:$N2410,7,FALSE),"")</f>
        <v/>
      </c>
      <c r="G1118" s="188"/>
      <c r="H1118" s="189"/>
      <c r="I1118" s="189"/>
      <c r="J1118" s="189"/>
      <c r="K1118" s="189"/>
    </row>
    <row r="1119" spans="1:11" ht="39" customHeight="1">
      <c r="A1119" s="228"/>
      <c r="B1119" s="184" t="str">
        <f>IFERROR(VLOOKUP(C1119,INPUT!$A$2:$E$99998,3,FALSE),"")</f>
        <v/>
      </c>
      <c r="C1119" s="230"/>
      <c r="D1119" s="186" t="str">
        <f>IFERROR(VLOOKUP(C1119,INPUT!$A$2:$D$99998,4,FALSE),"")</f>
        <v/>
      </c>
      <c r="E1119" s="185">
        <f>IFERROR(VLOOKUP(C1119,INPUT!$A$2:$E$99998,5,FALSE),0)</f>
        <v>0</v>
      </c>
      <c r="F1119" s="187" t="str">
        <f>IFERROR(VLOOKUP(C1119,INPUT!$H$2:$N2410,7,FALSE),"")</f>
        <v/>
      </c>
      <c r="G1119" s="188"/>
      <c r="H1119" s="189"/>
      <c r="I1119" s="189"/>
      <c r="J1119" s="189"/>
      <c r="K1119" s="189"/>
    </row>
    <row r="1120" spans="1:11" ht="39" customHeight="1">
      <c r="A1120" s="228"/>
      <c r="B1120" s="184" t="str">
        <f>IFERROR(VLOOKUP(C1120,INPUT!$A$2:$E$99998,3,FALSE),"")</f>
        <v/>
      </c>
      <c r="C1120" s="230"/>
      <c r="D1120" s="186" t="str">
        <f>IFERROR(VLOOKUP(C1120,INPUT!$A$2:$D$99998,4,FALSE),"")</f>
        <v/>
      </c>
      <c r="E1120" s="185">
        <f>IFERROR(VLOOKUP(C1120,INPUT!$A$2:$E$99998,5,FALSE),0)</f>
        <v>0</v>
      </c>
      <c r="F1120" s="187" t="str">
        <f>IFERROR(VLOOKUP(C1120,INPUT!$H$2:$N2410,7,FALSE),"")</f>
        <v/>
      </c>
      <c r="G1120" s="188"/>
      <c r="H1120" s="189"/>
      <c r="I1120" s="189"/>
      <c r="J1120" s="189"/>
      <c r="K1120" s="189"/>
    </row>
    <row r="1121" spans="1:11" ht="39" customHeight="1">
      <c r="A1121" s="228"/>
      <c r="B1121" s="184" t="str">
        <f>IFERROR(VLOOKUP(C1121,INPUT!$A$2:$E$99998,3,FALSE),"")</f>
        <v/>
      </c>
      <c r="C1121" s="230"/>
      <c r="D1121" s="186" t="str">
        <f>IFERROR(VLOOKUP(C1121,INPUT!$A$2:$D$99998,4,FALSE),"")</f>
        <v/>
      </c>
      <c r="E1121" s="185">
        <f>IFERROR(VLOOKUP(C1121,INPUT!$A$2:$E$99998,5,FALSE),0)</f>
        <v>0</v>
      </c>
      <c r="F1121" s="187" t="str">
        <f>IFERROR(VLOOKUP(C1121,INPUT!$H$2:$N2410,7,FALSE),"")</f>
        <v/>
      </c>
      <c r="G1121" s="188"/>
      <c r="H1121" s="189"/>
      <c r="I1121" s="189"/>
      <c r="J1121" s="189"/>
      <c r="K1121" s="189"/>
    </row>
    <row r="1122" spans="1:11" ht="39" customHeight="1">
      <c r="A1122" s="228"/>
      <c r="B1122" s="184" t="str">
        <f>IFERROR(VLOOKUP(C1122,INPUT!$A$2:$E$99998,3,FALSE),"")</f>
        <v/>
      </c>
      <c r="C1122" s="230"/>
      <c r="D1122" s="186" t="str">
        <f>IFERROR(VLOOKUP(C1122,INPUT!$A$2:$D$99998,4,FALSE),"")</f>
        <v/>
      </c>
      <c r="E1122" s="185">
        <f>IFERROR(VLOOKUP(C1122,INPUT!$A$2:$E$99998,5,FALSE),0)</f>
        <v>0</v>
      </c>
      <c r="F1122" s="187" t="str">
        <f>IFERROR(VLOOKUP(C1122,INPUT!$H$2:$N2410,7,FALSE),"")</f>
        <v/>
      </c>
      <c r="G1122" s="188"/>
      <c r="H1122" s="189"/>
      <c r="I1122" s="189"/>
      <c r="J1122" s="189"/>
      <c r="K1122" s="189"/>
    </row>
    <row r="1123" spans="1:11" ht="39" customHeight="1">
      <c r="A1123" s="228"/>
      <c r="B1123" s="184" t="str">
        <f>IFERROR(VLOOKUP(C1123,INPUT!$A$2:$E$99998,3,FALSE),"")</f>
        <v/>
      </c>
      <c r="C1123" s="230"/>
      <c r="D1123" s="186" t="str">
        <f>IFERROR(VLOOKUP(C1123,INPUT!$A$2:$D$99998,4,FALSE),"")</f>
        <v/>
      </c>
      <c r="E1123" s="185">
        <f>IFERROR(VLOOKUP(C1123,INPUT!$A$2:$E$99998,5,FALSE),0)</f>
        <v>0</v>
      </c>
      <c r="F1123" s="187" t="str">
        <f>IFERROR(VLOOKUP(C1123,INPUT!$H$2:$N2410,7,FALSE),"")</f>
        <v/>
      </c>
      <c r="G1123" s="188"/>
      <c r="H1123" s="189"/>
      <c r="I1123" s="189"/>
      <c r="J1123" s="189"/>
      <c r="K1123" s="189"/>
    </row>
    <row r="1124" spans="1:11" ht="39" customHeight="1">
      <c r="A1124" s="228"/>
      <c r="B1124" s="184" t="str">
        <f>IFERROR(VLOOKUP(C1124,INPUT!$A$2:$E$99998,3,FALSE),"")</f>
        <v/>
      </c>
      <c r="C1124" s="230"/>
      <c r="D1124" s="186" t="str">
        <f>IFERROR(VLOOKUP(C1124,INPUT!$A$2:$D$99998,4,FALSE),"")</f>
        <v/>
      </c>
      <c r="E1124" s="185">
        <f>IFERROR(VLOOKUP(C1124,INPUT!$A$2:$E$99998,5,FALSE),0)</f>
        <v>0</v>
      </c>
      <c r="F1124" s="187" t="str">
        <f>IFERROR(VLOOKUP(C1124,INPUT!$H$2:$N2410,7,FALSE),"")</f>
        <v/>
      </c>
      <c r="G1124" s="188"/>
      <c r="H1124" s="189"/>
      <c r="I1124" s="189"/>
      <c r="J1124" s="189"/>
      <c r="K1124" s="189"/>
    </row>
    <row r="1125" spans="1:11" ht="39" customHeight="1">
      <c r="A1125" s="228"/>
      <c r="B1125" s="184" t="str">
        <f>IFERROR(VLOOKUP(C1125,INPUT!$A$2:$E$99998,3,FALSE),"")</f>
        <v/>
      </c>
      <c r="C1125" s="230"/>
      <c r="D1125" s="186" t="str">
        <f>IFERROR(VLOOKUP(C1125,INPUT!$A$2:$D$99998,4,FALSE),"")</f>
        <v/>
      </c>
      <c r="E1125" s="185">
        <f>IFERROR(VLOOKUP(C1125,INPUT!$A$2:$E$99998,5,FALSE),0)</f>
        <v>0</v>
      </c>
      <c r="F1125" s="187" t="str">
        <f>IFERROR(VLOOKUP(C1125,INPUT!$H$2:$N2410,7,FALSE),"")</f>
        <v/>
      </c>
      <c r="G1125" s="188"/>
      <c r="H1125" s="189"/>
      <c r="I1125" s="189"/>
      <c r="J1125" s="189"/>
      <c r="K1125" s="189"/>
    </row>
    <row r="1126" spans="1:11" ht="39" customHeight="1">
      <c r="A1126" s="228"/>
      <c r="B1126" s="184" t="str">
        <f>IFERROR(VLOOKUP(C1126,INPUT!$A$2:$E$99998,3,FALSE),"")</f>
        <v/>
      </c>
      <c r="C1126" s="230"/>
      <c r="D1126" s="186" t="str">
        <f>IFERROR(VLOOKUP(C1126,INPUT!$A$2:$D$99998,4,FALSE),"")</f>
        <v/>
      </c>
      <c r="E1126" s="185">
        <f>IFERROR(VLOOKUP(C1126,INPUT!$A$2:$E$99998,5,FALSE),0)</f>
        <v>0</v>
      </c>
      <c r="F1126" s="187" t="str">
        <f>IFERROR(VLOOKUP(C1126,INPUT!$H$2:$N2410,7,FALSE),"")</f>
        <v/>
      </c>
      <c r="G1126" s="188"/>
      <c r="H1126" s="189"/>
      <c r="I1126" s="189"/>
      <c r="J1126" s="189"/>
      <c r="K1126" s="189"/>
    </row>
    <row r="1127" spans="1:11" ht="39" customHeight="1">
      <c r="A1127" s="228"/>
      <c r="B1127" s="184" t="str">
        <f>IFERROR(VLOOKUP(C1127,INPUT!$A$2:$E$99998,3,FALSE),"")</f>
        <v/>
      </c>
      <c r="C1127" s="230"/>
      <c r="D1127" s="186" t="str">
        <f>IFERROR(VLOOKUP(C1127,INPUT!$A$2:$D$99998,4,FALSE),"")</f>
        <v/>
      </c>
      <c r="E1127" s="185">
        <f>IFERROR(VLOOKUP(C1127,INPUT!$A$2:$E$99998,5,FALSE),0)</f>
        <v>0</v>
      </c>
      <c r="F1127" s="187" t="str">
        <f>IFERROR(VLOOKUP(C1127,INPUT!$H$2:$N2410,7,FALSE),"")</f>
        <v/>
      </c>
      <c r="G1127" s="188"/>
      <c r="H1127" s="189"/>
      <c r="I1127" s="189"/>
      <c r="J1127" s="189"/>
      <c r="K1127" s="189"/>
    </row>
    <row r="1128" spans="1:11" ht="39" customHeight="1">
      <c r="A1128" s="228"/>
      <c r="B1128" s="184" t="str">
        <f>IFERROR(VLOOKUP(C1128,INPUT!$A$2:$E$99998,3,FALSE),"")</f>
        <v/>
      </c>
      <c r="C1128" s="230"/>
      <c r="D1128" s="186" t="str">
        <f>IFERROR(VLOOKUP(C1128,INPUT!$A$2:$D$99998,4,FALSE),"")</f>
        <v/>
      </c>
      <c r="E1128" s="185">
        <f>IFERROR(VLOOKUP(C1128,INPUT!$A$2:$E$99998,5,FALSE),0)</f>
        <v>0</v>
      </c>
      <c r="F1128" s="187" t="str">
        <f>IFERROR(VLOOKUP(C1128,INPUT!$H$2:$N2410,7,FALSE),"")</f>
        <v/>
      </c>
      <c r="G1128" s="188"/>
      <c r="H1128" s="189"/>
      <c r="I1128" s="189"/>
      <c r="J1128" s="189"/>
      <c r="K1128" s="189"/>
    </row>
    <row r="1129" spans="1:11" ht="39" customHeight="1">
      <c r="A1129" s="228"/>
      <c r="B1129" s="184" t="str">
        <f>IFERROR(VLOOKUP(C1129,INPUT!$A$2:$E$99998,3,FALSE),"")</f>
        <v/>
      </c>
      <c r="C1129" s="230"/>
      <c r="D1129" s="186" t="str">
        <f>IFERROR(VLOOKUP(C1129,INPUT!$A$2:$D$99998,4,FALSE),"")</f>
        <v/>
      </c>
      <c r="E1129" s="185">
        <f>IFERROR(VLOOKUP(C1129,INPUT!$A$2:$E$99998,5,FALSE),0)</f>
        <v>0</v>
      </c>
      <c r="F1129" s="187" t="str">
        <f>IFERROR(VLOOKUP(C1129,INPUT!$H$2:$N2410,7,FALSE),"")</f>
        <v/>
      </c>
      <c r="G1129" s="188"/>
      <c r="H1129" s="189"/>
      <c r="I1129" s="189"/>
      <c r="J1129" s="189"/>
      <c r="K1129" s="189"/>
    </row>
    <row r="1130" spans="1:11" ht="39" customHeight="1">
      <c r="A1130" s="228"/>
      <c r="B1130" s="184" t="str">
        <f>IFERROR(VLOOKUP(C1130,INPUT!$A$2:$E$99998,3,FALSE),"")</f>
        <v/>
      </c>
      <c r="C1130" s="230"/>
      <c r="D1130" s="186" t="str">
        <f>IFERROR(VLOOKUP(C1130,INPUT!$A$2:$D$99998,4,FALSE),"")</f>
        <v/>
      </c>
      <c r="E1130" s="185">
        <f>IFERROR(VLOOKUP(C1130,INPUT!$A$2:$E$99998,5,FALSE),0)</f>
        <v>0</v>
      </c>
      <c r="F1130" s="187" t="str">
        <f>IFERROR(VLOOKUP(C1130,INPUT!$H$2:$N2410,7,FALSE),"")</f>
        <v/>
      </c>
      <c r="G1130" s="188"/>
      <c r="H1130" s="189"/>
      <c r="I1130" s="189"/>
      <c r="J1130" s="189"/>
      <c r="K1130" s="189"/>
    </row>
    <row r="1131" spans="1:11" ht="39" customHeight="1">
      <c r="A1131" s="228"/>
      <c r="B1131" s="184" t="str">
        <f>IFERROR(VLOOKUP(C1131,INPUT!$A$2:$E$99998,3,FALSE),"")</f>
        <v/>
      </c>
      <c r="C1131" s="230"/>
      <c r="D1131" s="186" t="str">
        <f>IFERROR(VLOOKUP(C1131,INPUT!$A$2:$D$99998,4,FALSE),"")</f>
        <v/>
      </c>
      <c r="E1131" s="185">
        <f>IFERROR(VLOOKUP(C1131,INPUT!$A$2:$E$99998,5,FALSE),0)</f>
        <v>0</v>
      </c>
      <c r="F1131" s="187" t="str">
        <f>IFERROR(VLOOKUP(C1131,INPUT!$H$2:$N2410,7,FALSE),"")</f>
        <v/>
      </c>
      <c r="G1131" s="188"/>
      <c r="H1131" s="189"/>
      <c r="I1131" s="189"/>
      <c r="J1131" s="189"/>
      <c r="K1131" s="189"/>
    </row>
    <row r="1132" spans="1:11" ht="39" customHeight="1">
      <c r="A1132" s="228"/>
      <c r="B1132" s="184" t="str">
        <f>IFERROR(VLOOKUP(C1132,INPUT!$A$2:$E$99998,3,FALSE),"")</f>
        <v/>
      </c>
      <c r="C1132" s="230"/>
      <c r="D1132" s="186" t="str">
        <f>IFERROR(VLOOKUP(C1132,INPUT!$A$2:$D$99998,4,FALSE),"")</f>
        <v/>
      </c>
      <c r="E1132" s="185">
        <f>IFERROR(VLOOKUP(C1132,INPUT!$A$2:$E$99998,5,FALSE),0)</f>
        <v>0</v>
      </c>
      <c r="F1132" s="187" t="str">
        <f>IFERROR(VLOOKUP(C1132,INPUT!$H$2:$N2410,7,FALSE),"")</f>
        <v/>
      </c>
      <c r="G1132" s="188"/>
      <c r="H1132" s="189"/>
      <c r="I1132" s="189"/>
      <c r="J1132" s="189"/>
      <c r="K1132" s="189"/>
    </row>
    <row r="1133" spans="1:11" ht="39" customHeight="1">
      <c r="A1133" s="228"/>
      <c r="B1133" s="184" t="str">
        <f>IFERROR(VLOOKUP(C1133,INPUT!$A$2:$E$99998,3,FALSE),"")</f>
        <v/>
      </c>
      <c r="C1133" s="230"/>
      <c r="D1133" s="186" t="str">
        <f>IFERROR(VLOOKUP(C1133,INPUT!$A$2:$D$99998,4,FALSE),"")</f>
        <v/>
      </c>
      <c r="E1133" s="185">
        <f>IFERROR(VLOOKUP(C1133,INPUT!$A$2:$E$99998,5,FALSE),0)</f>
        <v>0</v>
      </c>
      <c r="F1133" s="187" t="str">
        <f>IFERROR(VLOOKUP(C1133,INPUT!$H$2:$N2410,7,FALSE),"")</f>
        <v/>
      </c>
      <c r="G1133" s="188"/>
      <c r="H1133" s="189"/>
      <c r="I1133" s="189"/>
      <c r="J1133" s="189"/>
      <c r="K1133" s="189"/>
    </row>
    <row r="1134" spans="1:11" ht="39" customHeight="1">
      <c r="A1134" s="228"/>
      <c r="B1134" s="184" t="str">
        <f>IFERROR(VLOOKUP(C1134,INPUT!$A$2:$E$99998,3,FALSE),"")</f>
        <v/>
      </c>
      <c r="C1134" s="230"/>
      <c r="D1134" s="186" t="str">
        <f>IFERROR(VLOOKUP(C1134,INPUT!$A$2:$D$99998,4,FALSE),"")</f>
        <v/>
      </c>
      <c r="E1134" s="185">
        <f>IFERROR(VLOOKUP(C1134,INPUT!$A$2:$E$99998,5,FALSE),0)</f>
        <v>0</v>
      </c>
      <c r="F1134" s="187" t="str">
        <f>IFERROR(VLOOKUP(C1134,INPUT!$H$2:$N2410,7,FALSE),"")</f>
        <v/>
      </c>
      <c r="G1134" s="188"/>
      <c r="H1134" s="189"/>
      <c r="I1134" s="189"/>
      <c r="J1134" s="189"/>
      <c r="K1134" s="189"/>
    </row>
    <row r="1135" spans="1:11" ht="39" customHeight="1">
      <c r="A1135" s="228"/>
      <c r="B1135" s="184" t="str">
        <f>IFERROR(VLOOKUP(C1135,INPUT!$A$2:$E$99998,3,FALSE),"")</f>
        <v/>
      </c>
      <c r="C1135" s="230"/>
      <c r="D1135" s="186" t="str">
        <f>IFERROR(VLOOKUP(C1135,INPUT!$A$2:$D$99998,4,FALSE),"")</f>
        <v/>
      </c>
      <c r="E1135" s="185">
        <f>IFERROR(VLOOKUP(C1135,INPUT!$A$2:$E$99998,5,FALSE),0)</f>
        <v>0</v>
      </c>
      <c r="F1135" s="187" t="str">
        <f>IFERROR(VLOOKUP(C1135,INPUT!$H$2:$N2410,7,FALSE),"")</f>
        <v/>
      </c>
      <c r="G1135" s="188"/>
      <c r="H1135" s="189"/>
      <c r="I1135" s="189"/>
      <c r="J1135" s="189"/>
      <c r="K1135" s="189"/>
    </row>
    <row r="1136" spans="1:11" ht="39" customHeight="1">
      <c r="A1136" s="228"/>
      <c r="B1136" s="184" t="str">
        <f>IFERROR(VLOOKUP(C1136,INPUT!$A$2:$E$99998,3,FALSE),"")</f>
        <v/>
      </c>
      <c r="C1136" s="230"/>
      <c r="D1136" s="186" t="str">
        <f>IFERROR(VLOOKUP(C1136,INPUT!$A$2:$D$99998,4,FALSE),"")</f>
        <v/>
      </c>
      <c r="E1136" s="185">
        <f>IFERROR(VLOOKUP(C1136,INPUT!$A$2:$E$99998,5,FALSE),0)</f>
        <v>0</v>
      </c>
      <c r="F1136" s="187" t="str">
        <f>IFERROR(VLOOKUP(C1136,INPUT!$H$2:$N2410,7,FALSE),"")</f>
        <v/>
      </c>
      <c r="G1136" s="188"/>
      <c r="H1136" s="189"/>
      <c r="I1136" s="189"/>
      <c r="J1136" s="189"/>
      <c r="K1136" s="189"/>
    </row>
    <row r="1137" spans="1:11" ht="39" customHeight="1">
      <c r="A1137" s="228"/>
      <c r="B1137" s="184" t="str">
        <f>IFERROR(VLOOKUP(C1137,INPUT!$A$2:$E$99998,3,FALSE),"")</f>
        <v/>
      </c>
      <c r="C1137" s="230"/>
      <c r="D1137" s="186" t="str">
        <f>IFERROR(VLOOKUP(C1137,INPUT!$A$2:$D$99998,4,FALSE),"")</f>
        <v/>
      </c>
      <c r="E1137" s="185">
        <f>IFERROR(VLOOKUP(C1137,INPUT!$A$2:$E$99998,5,FALSE),0)</f>
        <v>0</v>
      </c>
      <c r="F1137" s="187" t="str">
        <f>IFERROR(VLOOKUP(C1137,INPUT!$H$2:$N2410,7,FALSE),"")</f>
        <v/>
      </c>
      <c r="G1137" s="188"/>
      <c r="H1137" s="189"/>
      <c r="I1137" s="189"/>
      <c r="J1137" s="189"/>
      <c r="K1137" s="189"/>
    </row>
    <row r="1138" spans="1:11" ht="39" customHeight="1">
      <c r="A1138" s="228"/>
      <c r="B1138" s="184" t="str">
        <f>IFERROR(VLOOKUP(C1138,INPUT!$A$2:$E$99998,3,FALSE),"")</f>
        <v/>
      </c>
      <c r="C1138" s="230"/>
      <c r="D1138" s="186" t="str">
        <f>IFERROR(VLOOKUP(C1138,INPUT!$A$2:$D$99998,4,FALSE),"")</f>
        <v/>
      </c>
      <c r="E1138" s="185">
        <f>IFERROR(VLOOKUP(C1138,INPUT!$A$2:$E$99998,5,FALSE),0)</f>
        <v>0</v>
      </c>
      <c r="F1138" s="187" t="str">
        <f>IFERROR(VLOOKUP(C1138,INPUT!$H$2:$N2410,7,FALSE),"")</f>
        <v/>
      </c>
      <c r="G1138" s="188"/>
      <c r="H1138" s="189"/>
      <c r="I1138" s="189"/>
      <c r="J1138" s="189"/>
      <c r="K1138" s="189"/>
    </row>
    <row r="1139" spans="1:11" ht="39" customHeight="1">
      <c r="A1139" s="228"/>
      <c r="B1139" s="184" t="str">
        <f>IFERROR(VLOOKUP(C1139,INPUT!$A$2:$E$99998,3,FALSE),"")</f>
        <v/>
      </c>
      <c r="C1139" s="230"/>
      <c r="D1139" s="186" t="str">
        <f>IFERROR(VLOOKUP(C1139,INPUT!$A$2:$D$99998,4,FALSE),"")</f>
        <v/>
      </c>
      <c r="E1139" s="185">
        <f>IFERROR(VLOOKUP(C1139,INPUT!$A$2:$E$99998,5,FALSE),0)</f>
        <v>0</v>
      </c>
      <c r="F1139" s="187" t="str">
        <f>IFERROR(VLOOKUP(C1139,INPUT!$H$2:$N2410,7,FALSE),"")</f>
        <v/>
      </c>
      <c r="G1139" s="188"/>
      <c r="H1139" s="189"/>
      <c r="I1139" s="189"/>
      <c r="J1139" s="189"/>
      <c r="K1139" s="189"/>
    </row>
    <row r="1140" spans="1:11" ht="39" customHeight="1">
      <c r="A1140" s="228"/>
      <c r="B1140" s="184" t="str">
        <f>IFERROR(VLOOKUP(C1140,INPUT!$A$2:$E$99998,3,FALSE),"")</f>
        <v/>
      </c>
      <c r="C1140" s="230"/>
      <c r="D1140" s="186" t="str">
        <f>IFERROR(VLOOKUP(C1140,INPUT!$A$2:$D$99998,4,FALSE),"")</f>
        <v/>
      </c>
      <c r="E1140" s="185">
        <f>IFERROR(VLOOKUP(C1140,INPUT!$A$2:$E$99998,5,FALSE),0)</f>
        <v>0</v>
      </c>
      <c r="F1140" s="187" t="str">
        <f>IFERROR(VLOOKUP(C1140,INPUT!$H$2:$N2410,7,FALSE),"")</f>
        <v/>
      </c>
      <c r="G1140" s="188"/>
      <c r="H1140" s="189"/>
      <c r="I1140" s="189"/>
      <c r="J1140" s="189"/>
      <c r="K1140" s="189"/>
    </row>
    <row r="1141" spans="1:11" ht="39" customHeight="1">
      <c r="A1141" s="228"/>
      <c r="B1141" s="184" t="str">
        <f>IFERROR(VLOOKUP(C1141,INPUT!$A$2:$E$99998,3,FALSE),"")</f>
        <v/>
      </c>
      <c r="C1141" s="230"/>
      <c r="D1141" s="186" t="str">
        <f>IFERROR(VLOOKUP(C1141,INPUT!$A$2:$D$99998,4,FALSE),"")</f>
        <v/>
      </c>
      <c r="E1141" s="185">
        <f>IFERROR(VLOOKUP(C1141,INPUT!$A$2:$E$99998,5,FALSE),0)</f>
        <v>0</v>
      </c>
      <c r="F1141" s="187" t="str">
        <f>IFERROR(VLOOKUP(C1141,INPUT!$H$2:$N2410,7,FALSE),"")</f>
        <v/>
      </c>
      <c r="G1141" s="188"/>
      <c r="H1141" s="189"/>
      <c r="I1141" s="189"/>
      <c r="J1141" s="189"/>
      <c r="K1141" s="189"/>
    </row>
    <row r="1142" spans="1:11" ht="39" customHeight="1">
      <c r="A1142" s="228"/>
      <c r="B1142" s="184" t="str">
        <f>IFERROR(VLOOKUP(C1142,INPUT!$A$2:$E$99998,3,FALSE),"")</f>
        <v/>
      </c>
      <c r="C1142" s="230"/>
      <c r="D1142" s="186" t="str">
        <f>IFERROR(VLOOKUP(C1142,INPUT!$A$2:$D$99998,4,FALSE),"")</f>
        <v/>
      </c>
      <c r="E1142" s="185">
        <f>IFERROR(VLOOKUP(C1142,INPUT!$A$2:$E$99998,5,FALSE),0)</f>
        <v>0</v>
      </c>
      <c r="F1142" s="187" t="str">
        <f>IFERROR(VLOOKUP(C1142,INPUT!$H$2:$N2410,7,FALSE),"")</f>
        <v/>
      </c>
      <c r="G1142" s="188"/>
      <c r="H1142" s="189"/>
      <c r="I1142" s="189"/>
      <c r="J1142" s="189"/>
      <c r="K1142" s="189"/>
    </row>
    <row r="1143" spans="1:11" ht="39" customHeight="1">
      <c r="A1143" s="228"/>
      <c r="B1143" s="184" t="str">
        <f>IFERROR(VLOOKUP(C1143,INPUT!$A$2:$E$99998,3,FALSE),"")</f>
        <v/>
      </c>
      <c r="C1143" s="230"/>
      <c r="D1143" s="186" t="str">
        <f>IFERROR(VLOOKUP(C1143,INPUT!$A$2:$D$99998,4,FALSE),"")</f>
        <v/>
      </c>
      <c r="E1143" s="185">
        <f>IFERROR(VLOOKUP(C1143,INPUT!$A$2:$E$99998,5,FALSE),0)</f>
        <v>0</v>
      </c>
      <c r="F1143" s="187" t="str">
        <f>IFERROR(VLOOKUP(C1143,INPUT!$H$2:$N2410,7,FALSE),"")</f>
        <v/>
      </c>
      <c r="G1143" s="188"/>
      <c r="H1143" s="189"/>
      <c r="I1143" s="189"/>
      <c r="J1143" s="189"/>
      <c r="K1143" s="189"/>
    </row>
    <row r="1144" spans="1:11" ht="39" customHeight="1">
      <c r="A1144" s="228"/>
      <c r="B1144" s="184" t="str">
        <f>IFERROR(VLOOKUP(C1144,INPUT!$A$2:$E$99998,3,FALSE),"")</f>
        <v/>
      </c>
      <c r="C1144" s="230"/>
      <c r="D1144" s="186" t="str">
        <f>IFERROR(VLOOKUP(C1144,INPUT!$A$2:$D$99998,4,FALSE),"")</f>
        <v/>
      </c>
      <c r="E1144" s="185">
        <f>IFERROR(VLOOKUP(C1144,INPUT!$A$2:$E$99998,5,FALSE),0)</f>
        <v>0</v>
      </c>
      <c r="F1144" s="187" t="str">
        <f>IFERROR(VLOOKUP(C1144,INPUT!$H$2:$N2410,7,FALSE),"")</f>
        <v/>
      </c>
      <c r="G1144" s="188"/>
      <c r="H1144" s="189"/>
      <c r="I1144" s="189"/>
      <c r="J1144" s="189"/>
      <c r="K1144" s="189"/>
    </row>
    <row r="1145" spans="1:11" ht="39" customHeight="1">
      <c r="A1145" s="228"/>
      <c r="B1145" s="184" t="str">
        <f>IFERROR(VLOOKUP(C1145,INPUT!$A$2:$E$99998,3,FALSE),"")</f>
        <v/>
      </c>
      <c r="C1145" s="230"/>
      <c r="D1145" s="186" t="str">
        <f>IFERROR(VLOOKUP(C1145,INPUT!$A$2:$D$99998,4,FALSE),"")</f>
        <v/>
      </c>
      <c r="E1145" s="185">
        <f>IFERROR(VLOOKUP(C1145,INPUT!$A$2:$E$99998,5,FALSE),0)</f>
        <v>0</v>
      </c>
      <c r="F1145" s="187" t="str">
        <f>IFERROR(VLOOKUP(C1145,INPUT!$H$2:$N2410,7,FALSE),"")</f>
        <v/>
      </c>
      <c r="G1145" s="188"/>
      <c r="H1145" s="189"/>
      <c r="I1145" s="189"/>
      <c r="J1145" s="189"/>
      <c r="K1145" s="189"/>
    </row>
    <row r="1146" spans="1:11" ht="39" customHeight="1">
      <c r="A1146" s="228"/>
      <c r="B1146" s="184" t="str">
        <f>IFERROR(VLOOKUP(C1146,INPUT!$A$2:$E$99998,3,FALSE),"")</f>
        <v/>
      </c>
      <c r="C1146" s="230"/>
      <c r="D1146" s="186" t="str">
        <f>IFERROR(VLOOKUP(C1146,INPUT!$A$2:$D$99998,4,FALSE),"")</f>
        <v/>
      </c>
      <c r="E1146" s="185">
        <f>IFERROR(VLOOKUP(C1146,INPUT!$A$2:$E$99998,5,FALSE),0)</f>
        <v>0</v>
      </c>
      <c r="F1146" s="187" t="str">
        <f>IFERROR(VLOOKUP(C1146,INPUT!$H$2:$N2410,7,FALSE),"")</f>
        <v/>
      </c>
      <c r="G1146" s="188"/>
      <c r="H1146" s="189"/>
      <c r="I1146" s="189"/>
      <c r="J1146" s="189"/>
      <c r="K1146" s="189"/>
    </row>
    <row r="1147" spans="1:11" ht="39" customHeight="1">
      <c r="A1147" s="228"/>
      <c r="B1147" s="184" t="str">
        <f>IFERROR(VLOOKUP(C1147,INPUT!$A$2:$E$99998,3,FALSE),"")</f>
        <v/>
      </c>
      <c r="C1147" s="230"/>
      <c r="D1147" s="186" t="str">
        <f>IFERROR(VLOOKUP(C1147,INPUT!$A$2:$D$99998,4,FALSE),"")</f>
        <v/>
      </c>
      <c r="E1147" s="185">
        <f>IFERROR(VLOOKUP(C1147,INPUT!$A$2:$E$99998,5,FALSE),0)</f>
        <v>0</v>
      </c>
      <c r="F1147" s="187" t="str">
        <f>IFERROR(VLOOKUP(C1147,INPUT!$H$2:$N2410,7,FALSE),"")</f>
        <v/>
      </c>
      <c r="G1147" s="188"/>
      <c r="H1147" s="189"/>
      <c r="I1147" s="189"/>
      <c r="J1147" s="189"/>
      <c r="K1147" s="189"/>
    </row>
    <row r="1148" spans="1:11" ht="39" customHeight="1">
      <c r="A1148" s="228"/>
      <c r="B1148" s="184" t="str">
        <f>IFERROR(VLOOKUP(C1148,INPUT!$A$2:$E$99998,3,FALSE),"")</f>
        <v/>
      </c>
      <c r="C1148" s="230"/>
      <c r="D1148" s="186" t="str">
        <f>IFERROR(VLOOKUP(C1148,INPUT!$A$2:$D$99998,4,FALSE),"")</f>
        <v/>
      </c>
      <c r="E1148" s="185">
        <f>IFERROR(VLOOKUP(C1148,INPUT!$A$2:$E$99998,5,FALSE),0)</f>
        <v>0</v>
      </c>
      <c r="F1148" s="187" t="str">
        <f>IFERROR(VLOOKUP(C1148,INPUT!$H$2:$N2410,7,FALSE),"")</f>
        <v/>
      </c>
      <c r="G1148" s="188"/>
      <c r="H1148" s="189"/>
      <c r="I1148" s="189"/>
      <c r="J1148" s="189"/>
      <c r="K1148" s="189"/>
    </row>
    <row r="1149" spans="1:11" ht="39" customHeight="1">
      <c r="A1149" s="228"/>
      <c r="B1149" s="184" t="str">
        <f>IFERROR(VLOOKUP(C1149,INPUT!$A$2:$E$99998,3,FALSE),"")</f>
        <v/>
      </c>
      <c r="C1149" s="230"/>
      <c r="D1149" s="186" t="str">
        <f>IFERROR(VLOOKUP(C1149,INPUT!$A$2:$D$99998,4,FALSE),"")</f>
        <v/>
      </c>
      <c r="E1149" s="185">
        <f>IFERROR(VLOOKUP(C1149,INPUT!$A$2:$E$99998,5,FALSE),0)</f>
        <v>0</v>
      </c>
      <c r="F1149" s="187" t="str">
        <f>IFERROR(VLOOKUP(C1149,INPUT!$H$2:$N2410,7,FALSE),"")</f>
        <v/>
      </c>
      <c r="G1149" s="188"/>
      <c r="H1149" s="189"/>
      <c r="I1149" s="189"/>
      <c r="J1149" s="189"/>
      <c r="K1149" s="189"/>
    </row>
    <row r="1150" spans="1:11" ht="39" customHeight="1">
      <c r="A1150" s="228"/>
      <c r="B1150" s="184" t="str">
        <f>IFERROR(VLOOKUP(C1150,INPUT!$A$2:$E$99998,3,FALSE),"")</f>
        <v/>
      </c>
      <c r="C1150" s="230"/>
      <c r="D1150" s="186" t="str">
        <f>IFERROR(VLOOKUP(C1150,INPUT!$A$2:$D$99998,4,FALSE),"")</f>
        <v/>
      </c>
      <c r="E1150" s="185">
        <f>IFERROR(VLOOKUP(C1150,INPUT!$A$2:$E$99998,5,FALSE),0)</f>
        <v>0</v>
      </c>
      <c r="F1150" s="187" t="str">
        <f>IFERROR(VLOOKUP(C1150,INPUT!$H$2:$N2410,7,FALSE),"")</f>
        <v/>
      </c>
      <c r="G1150" s="188"/>
      <c r="H1150" s="189"/>
      <c r="I1150" s="189"/>
      <c r="J1150" s="189"/>
      <c r="K1150" s="189"/>
    </row>
    <row r="1151" spans="1:11" ht="39" customHeight="1">
      <c r="A1151" s="228"/>
      <c r="B1151" s="184" t="str">
        <f>IFERROR(VLOOKUP(C1151,INPUT!$A$2:$E$99998,3,FALSE),"")</f>
        <v/>
      </c>
      <c r="C1151" s="230"/>
      <c r="D1151" s="186" t="str">
        <f>IFERROR(VLOOKUP(C1151,INPUT!$A$2:$D$99998,4,FALSE),"")</f>
        <v/>
      </c>
      <c r="E1151" s="185">
        <f>IFERROR(VLOOKUP(C1151,INPUT!$A$2:$E$99998,5,FALSE),0)</f>
        <v>0</v>
      </c>
      <c r="F1151" s="187" t="str">
        <f>IFERROR(VLOOKUP(C1151,INPUT!$H$2:$N2410,7,FALSE),"")</f>
        <v/>
      </c>
      <c r="G1151" s="188"/>
      <c r="H1151" s="189"/>
      <c r="I1151" s="189"/>
      <c r="J1151" s="189"/>
      <c r="K1151" s="189"/>
    </row>
    <row r="1152" spans="1:11" ht="39" customHeight="1">
      <c r="A1152" s="228"/>
      <c r="B1152" s="184" t="str">
        <f>IFERROR(VLOOKUP(C1152,INPUT!$A$2:$E$99998,3,FALSE),"")</f>
        <v/>
      </c>
      <c r="C1152" s="230"/>
      <c r="D1152" s="186" t="str">
        <f>IFERROR(VLOOKUP(C1152,INPUT!$A$2:$D$99998,4,FALSE),"")</f>
        <v/>
      </c>
      <c r="E1152" s="185">
        <f>IFERROR(VLOOKUP(C1152,INPUT!$A$2:$E$99998,5,FALSE),0)</f>
        <v>0</v>
      </c>
      <c r="F1152" s="187" t="str">
        <f>IFERROR(VLOOKUP(C1152,INPUT!$H$2:$N2410,7,FALSE),"")</f>
        <v/>
      </c>
      <c r="G1152" s="188"/>
      <c r="H1152" s="189"/>
      <c r="I1152" s="189"/>
      <c r="J1152" s="189"/>
      <c r="K1152" s="189"/>
    </row>
    <row r="1153" spans="1:11" ht="39" customHeight="1">
      <c r="A1153" s="228"/>
      <c r="B1153" s="184" t="str">
        <f>IFERROR(VLOOKUP(C1153,INPUT!$A$2:$E$99998,3,FALSE),"")</f>
        <v/>
      </c>
      <c r="C1153" s="230"/>
      <c r="D1153" s="186" t="str">
        <f>IFERROR(VLOOKUP(C1153,INPUT!$A$2:$D$99998,4,FALSE),"")</f>
        <v/>
      </c>
      <c r="E1153" s="185">
        <f>IFERROR(VLOOKUP(C1153,INPUT!$A$2:$E$99998,5,FALSE),0)</f>
        <v>0</v>
      </c>
      <c r="F1153" s="187" t="str">
        <f>IFERROR(VLOOKUP(C1153,INPUT!$H$2:$N2410,7,FALSE),"")</f>
        <v/>
      </c>
      <c r="G1153" s="188"/>
      <c r="H1153" s="189"/>
      <c r="I1153" s="189"/>
      <c r="J1153" s="189"/>
      <c r="K1153" s="189"/>
    </row>
    <row r="1154" spans="1:11" ht="39" customHeight="1">
      <c r="A1154" s="228"/>
      <c r="B1154" s="184" t="str">
        <f>IFERROR(VLOOKUP(C1154,INPUT!$A$2:$E$99998,3,FALSE),"")</f>
        <v/>
      </c>
      <c r="C1154" s="230"/>
      <c r="D1154" s="186" t="str">
        <f>IFERROR(VLOOKUP(C1154,INPUT!$A$2:$D$99998,4,FALSE),"")</f>
        <v/>
      </c>
      <c r="E1154" s="185">
        <f>IFERROR(VLOOKUP(C1154,INPUT!$A$2:$E$99998,5,FALSE),0)</f>
        <v>0</v>
      </c>
      <c r="F1154" s="187" t="str">
        <f>IFERROR(VLOOKUP(C1154,INPUT!$H$2:$N2410,7,FALSE),"")</f>
        <v/>
      </c>
      <c r="G1154" s="188"/>
      <c r="H1154" s="189"/>
      <c r="I1154" s="189"/>
      <c r="J1154" s="189"/>
      <c r="K1154" s="189"/>
    </row>
    <row r="1155" spans="1:11" ht="39" customHeight="1">
      <c r="A1155" s="228"/>
      <c r="B1155" s="184" t="str">
        <f>IFERROR(VLOOKUP(C1155,INPUT!$A$2:$E$99998,3,FALSE),"")</f>
        <v/>
      </c>
      <c r="C1155" s="230"/>
      <c r="D1155" s="186" t="str">
        <f>IFERROR(VLOOKUP(C1155,INPUT!$A$2:$D$99998,4,FALSE),"")</f>
        <v/>
      </c>
      <c r="E1155" s="185">
        <f>IFERROR(VLOOKUP(C1155,INPUT!$A$2:$E$99998,5,FALSE),0)</f>
        <v>0</v>
      </c>
      <c r="F1155" s="187" t="str">
        <f>IFERROR(VLOOKUP(C1155,INPUT!$H$2:$N2410,7,FALSE),"")</f>
        <v/>
      </c>
      <c r="G1155" s="188"/>
      <c r="H1155" s="189"/>
      <c r="I1155" s="189"/>
      <c r="J1155" s="189"/>
      <c r="K1155" s="189"/>
    </row>
    <row r="1156" spans="1:11" ht="39" customHeight="1">
      <c r="A1156" s="228"/>
      <c r="B1156" s="184" t="str">
        <f>IFERROR(VLOOKUP(C1156,INPUT!$A$2:$E$99998,3,FALSE),"")</f>
        <v/>
      </c>
      <c r="C1156" s="230"/>
      <c r="D1156" s="186" t="str">
        <f>IFERROR(VLOOKUP(C1156,INPUT!$A$2:$D$99998,4,FALSE),"")</f>
        <v/>
      </c>
      <c r="E1156" s="185">
        <f>IFERROR(VLOOKUP(C1156,INPUT!$A$2:$E$99998,5,FALSE),0)</f>
        <v>0</v>
      </c>
      <c r="F1156" s="187" t="str">
        <f>IFERROR(VLOOKUP(C1156,INPUT!$H$2:$N2410,7,FALSE),"")</f>
        <v/>
      </c>
      <c r="G1156" s="188"/>
      <c r="H1156" s="189"/>
      <c r="I1156" s="189"/>
      <c r="J1156" s="189"/>
      <c r="K1156" s="189"/>
    </row>
    <row r="1157" spans="1:11" ht="39" customHeight="1">
      <c r="A1157" s="228"/>
      <c r="B1157" s="184" t="str">
        <f>IFERROR(VLOOKUP(C1157,INPUT!$A$2:$E$99998,3,FALSE),"")</f>
        <v/>
      </c>
      <c r="C1157" s="230"/>
      <c r="D1157" s="186" t="str">
        <f>IFERROR(VLOOKUP(C1157,INPUT!$A$2:$D$99998,4,FALSE),"")</f>
        <v/>
      </c>
      <c r="E1157" s="185">
        <f>IFERROR(VLOOKUP(C1157,INPUT!$A$2:$E$99998,5,FALSE),0)</f>
        <v>0</v>
      </c>
      <c r="F1157" s="187" t="str">
        <f>IFERROR(VLOOKUP(C1157,INPUT!$H$2:$N2410,7,FALSE),"")</f>
        <v/>
      </c>
      <c r="G1157" s="188"/>
      <c r="H1157" s="189"/>
      <c r="I1157" s="189"/>
      <c r="J1157" s="189"/>
      <c r="K1157" s="189"/>
    </row>
    <row r="1158" spans="1:11" ht="39" customHeight="1">
      <c r="A1158" s="228"/>
      <c r="B1158" s="184" t="str">
        <f>IFERROR(VLOOKUP(C1158,INPUT!$A$2:$E$99998,3,FALSE),"")</f>
        <v/>
      </c>
      <c r="C1158" s="230"/>
      <c r="D1158" s="186" t="str">
        <f>IFERROR(VLOOKUP(C1158,INPUT!$A$2:$D$99998,4,FALSE),"")</f>
        <v/>
      </c>
      <c r="E1158" s="185">
        <f>IFERROR(VLOOKUP(C1158,INPUT!$A$2:$E$99998,5,FALSE),0)</f>
        <v>0</v>
      </c>
      <c r="F1158" s="187" t="str">
        <f>IFERROR(VLOOKUP(C1158,INPUT!$H$2:$N2410,7,FALSE),"")</f>
        <v/>
      </c>
      <c r="G1158" s="188"/>
      <c r="H1158" s="189"/>
      <c r="I1158" s="189"/>
      <c r="J1158" s="189"/>
      <c r="K1158" s="189"/>
    </row>
    <row r="1159" spans="1:11" ht="39" customHeight="1">
      <c r="A1159" s="228"/>
      <c r="B1159" s="184" t="str">
        <f>IFERROR(VLOOKUP(C1159,INPUT!$A$2:$E$99998,3,FALSE),"")</f>
        <v/>
      </c>
      <c r="C1159" s="230"/>
      <c r="D1159" s="186" t="str">
        <f>IFERROR(VLOOKUP(C1159,INPUT!$A$2:$D$99998,4,FALSE),"")</f>
        <v/>
      </c>
      <c r="E1159" s="185">
        <f>IFERROR(VLOOKUP(C1159,INPUT!$A$2:$E$99998,5,FALSE),0)</f>
        <v>0</v>
      </c>
      <c r="F1159" s="187" t="str">
        <f>IFERROR(VLOOKUP(C1159,INPUT!$H$2:$N2410,7,FALSE),"")</f>
        <v/>
      </c>
      <c r="G1159" s="188"/>
      <c r="H1159" s="189"/>
      <c r="I1159" s="189"/>
      <c r="J1159" s="189"/>
      <c r="K1159" s="189"/>
    </row>
    <row r="1160" spans="1:11" ht="39" customHeight="1">
      <c r="A1160" s="228"/>
      <c r="B1160" s="184" t="str">
        <f>IFERROR(VLOOKUP(C1160,INPUT!$A$2:$E$99998,3,FALSE),"")</f>
        <v/>
      </c>
      <c r="C1160" s="230"/>
      <c r="D1160" s="186" t="str">
        <f>IFERROR(VLOOKUP(C1160,INPUT!$A$2:$D$99998,4,FALSE),"")</f>
        <v/>
      </c>
      <c r="E1160" s="185">
        <f>IFERROR(VLOOKUP(C1160,INPUT!$A$2:$E$99998,5,FALSE),0)</f>
        <v>0</v>
      </c>
      <c r="F1160" s="187" t="str">
        <f>IFERROR(VLOOKUP(C1160,INPUT!$H$2:$N2410,7,FALSE),"")</f>
        <v/>
      </c>
      <c r="G1160" s="188"/>
      <c r="H1160" s="189"/>
      <c r="I1160" s="189"/>
      <c r="J1160" s="189"/>
      <c r="K1160" s="189"/>
    </row>
    <row r="1161" spans="1:11" ht="39" customHeight="1">
      <c r="A1161" s="228"/>
      <c r="B1161" s="184" t="str">
        <f>IFERROR(VLOOKUP(C1161,INPUT!$A$2:$E$99998,3,FALSE),"")</f>
        <v/>
      </c>
      <c r="C1161" s="230"/>
      <c r="D1161" s="186" t="str">
        <f>IFERROR(VLOOKUP(C1161,INPUT!$A$2:$D$99998,4,FALSE),"")</f>
        <v/>
      </c>
      <c r="E1161" s="185">
        <f>IFERROR(VLOOKUP(C1161,INPUT!$A$2:$E$99998,5,FALSE),0)</f>
        <v>0</v>
      </c>
      <c r="F1161" s="187" t="str">
        <f>IFERROR(VLOOKUP(C1161,INPUT!$H$2:$N2410,7,FALSE),"")</f>
        <v/>
      </c>
      <c r="G1161" s="188"/>
      <c r="H1161" s="189"/>
      <c r="I1161" s="189"/>
      <c r="J1161" s="189"/>
      <c r="K1161" s="189"/>
    </row>
    <row r="1162" spans="1:11" ht="39" customHeight="1">
      <c r="A1162" s="228"/>
      <c r="B1162" s="184" t="str">
        <f>IFERROR(VLOOKUP(C1162,INPUT!$A$2:$E$99998,3,FALSE),"")</f>
        <v/>
      </c>
      <c r="C1162" s="230"/>
      <c r="D1162" s="186" t="str">
        <f>IFERROR(VLOOKUP(C1162,INPUT!$A$2:$D$99998,4,FALSE),"")</f>
        <v/>
      </c>
      <c r="E1162" s="185">
        <f>IFERROR(VLOOKUP(C1162,INPUT!$A$2:$E$99998,5,FALSE),0)</f>
        <v>0</v>
      </c>
      <c r="F1162" s="187" t="str">
        <f>IFERROR(VLOOKUP(C1162,INPUT!$H$2:$N2410,7,FALSE),"")</f>
        <v/>
      </c>
      <c r="G1162" s="188"/>
      <c r="H1162" s="189"/>
      <c r="I1162" s="189"/>
      <c r="J1162" s="189"/>
      <c r="K1162" s="189"/>
    </row>
    <row r="1163" spans="1:11" ht="39" customHeight="1">
      <c r="A1163" s="228"/>
      <c r="B1163" s="184" t="str">
        <f>IFERROR(VLOOKUP(C1163,INPUT!$A$2:$E$99998,3,FALSE),"")</f>
        <v/>
      </c>
      <c r="C1163" s="230"/>
      <c r="D1163" s="186" t="str">
        <f>IFERROR(VLOOKUP(C1163,INPUT!$A$2:$D$99998,4,FALSE),"")</f>
        <v/>
      </c>
      <c r="E1163" s="185">
        <f>IFERROR(VLOOKUP(C1163,INPUT!$A$2:$E$99998,5,FALSE),0)</f>
        <v>0</v>
      </c>
      <c r="F1163" s="187" t="str">
        <f>IFERROR(VLOOKUP(C1163,INPUT!$H$2:$N2410,7,FALSE),"")</f>
        <v/>
      </c>
      <c r="G1163" s="188"/>
      <c r="H1163" s="189"/>
      <c r="I1163" s="189"/>
      <c r="J1163" s="189"/>
      <c r="K1163" s="189"/>
    </row>
    <row r="1164" spans="1:11" ht="39" customHeight="1">
      <c r="A1164" s="228"/>
      <c r="B1164" s="184" t="str">
        <f>IFERROR(VLOOKUP(C1164,INPUT!$A$2:$E$99998,3,FALSE),"")</f>
        <v/>
      </c>
      <c r="C1164" s="230"/>
      <c r="D1164" s="186" t="str">
        <f>IFERROR(VLOOKUP(C1164,INPUT!$A$2:$D$99998,4,FALSE),"")</f>
        <v/>
      </c>
      <c r="E1164" s="185">
        <f>IFERROR(VLOOKUP(C1164,INPUT!$A$2:$E$99998,5,FALSE),0)</f>
        <v>0</v>
      </c>
      <c r="F1164" s="187" t="str">
        <f>IFERROR(VLOOKUP(C1164,INPUT!$H$2:$N2410,7,FALSE),"")</f>
        <v/>
      </c>
      <c r="G1164" s="188"/>
      <c r="H1164" s="189"/>
      <c r="I1164" s="189"/>
      <c r="J1164" s="189"/>
      <c r="K1164" s="189"/>
    </row>
    <row r="1165" spans="1:11" ht="39" customHeight="1">
      <c r="A1165" s="228"/>
      <c r="B1165" s="184" t="str">
        <f>IFERROR(VLOOKUP(C1165,INPUT!$A$2:$E$99998,3,FALSE),"")</f>
        <v/>
      </c>
      <c r="C1165" s="230"/>
      <c r="D1165" s="186" t="str">
        <f>IFERROR(VLOOKUP(C1165,INPUT!$A$2:$D$99998,4,FALSE),"")</f>
        <v/>
      </c>
      <c r="E1165" s="185">
        <f>IFERROR(VLOOKUP(C1165,INPUT!$A$2:$E$99998,5,FALSE),0)</f>
        <v>0</v>
      </c>
      <c r="F1165" s="187" t="str">
        <f>IFERROR(VLOOKUP(C1165,INPUT!$H$2:$N2410,7,FALSE),"")</f>
        <v/>
      </c>
      <c r="G1165" s="188"/>
      <c r="H1165" s="189"/>
      <c r="I1165" s="189"/>
      <c r="J1165" s="189"/>
      <c r="K1165" s="189"/>
    </row>
    <row r="1166" spans="1:11" ht="39" customHeight="1">
      <c r="A1166" s="228"/>
      <c r="B1166" s="184" t="str">
        <f>IFERROR(VLOOKUP(C1166,INPUT!$A$2:$E$99998,3,FALSE),"")</f>
        <v/>
      </c>
      <c r="C1166" s="230"/>
      <c r="D1166" s="186" t="str">
        <f>IFERROR(VLOOKUP(C1166,INPUT!$A$2:$D$99998,4,FALSE),"")</f>
        <v/>
      </c>
      <c r="E1166" s="185">
        <f>IFERROR(VLOOKUP(C1166,INPUT!$A$2:$E$99998,5,FALSE),0)</f>
        <v>0</v>
      </c>
      <c r="F1166" s="187" t="str">
        <f>IFERROR(VLOOKUP(C1166,INPUT!$H$2:$N2410,7,FALSE),"")</f>
        <v/>
      </c>
      <c r="G1166" s="188"/>
      <c r="H1166" s="189"/>
      <c r="I1166" s="189"/>
      <c r="J1166" s="189"/>
      <c r="K1166" s="189"/>
    </row>
    <row r="1167" spans="1:11" ht="39" customHeight="1">
      <c r="A1167" s="228"/>
      <c r="B1167" s="184" t="str">
        <f>IFERROR(VLOOKUP(C1167,INPUT!$A$2:$E$99998,3,FALSE),"")</f>
        <v/>
      </c>
      <c r="C1167" s="230"/>
      <c r="D1167" s="186" t="str">
        <f>IFERROR(VLOOKUP(C1167,INPUT!$A$2:$D$99998,4,FALSE),"")</f>
        <v/>
      </c>
      <c r="E1167" s="185">
        <f>IFERROR(VLOOKUP(C1167,INPUT!$A$2:$E$99998,5,FALSE),0)</f>
        <v>0</v>
      </c>
      <c r="F1167" s="187" t="str">
        <f>IFERROR(VLOOKUP(C1167,INPUT!$H$2:$N2410,7,FALSE),"")</f>
        <v/>
      </c>
      <c r="G1167" s="188"/>
      <c r="H1167" s="189"/>
      <c r="I1167" s="189"/>
      <c r="J1167" s="189"/>
      <c r="K1167" s="189"/>
    </row>
    <row r="1168" spans="1:11" ht="39" customHeight="1">
      <c r="A1168" s="228"/>
      <c r="B1168" s="184" t="str">
        <f>IFERROR(VLOOKUP(C1168,INPUT!$A$2:$E$99998,3,FALSE),"")</f>
        <v/>
      </c>
      <c r="C1168" s="230"/>
      <c r="D1168" s="186" t="str">
        <f>IFERROR(VLOOKUP(C1168,INPUT!$A$2:$D$99998,4,FALSE),"")</f>
        <v/>
      </c>
      <c r="E1168" s="185">
        <f>IFERROR(VLOOKUP(C1168,INPUT!$A$2:$E$99998,5,FALSE),0)</f>
        <v>0</v>
      </c>
      <c r="F1168" s="187" t="str">
        <f>IFERROR(VLOOKUP(C1168,INPUT!$H$2:$N2410,7,FALSE),"")</f>
        <v/>
      </c>
      <c r="G1168" s="188"/>
      <c r="H1168" s="189"/>
      <c r="I1168" s="189"/>
      <c r="J1168" s="189"/>
      <c r="K1168" s="189"/>
    </row>
    <row r="1169" spans="1:11" ht="39" customHeight="1">
      <c r="A1169" s="228"/>
      <c r="B1169" s="184" t="str">
        <f>IFERROR(VLOOKUP(C1169,INPUT!$A$2:$E$99998,3,FALSE),"")</f>
        <v/>
      </c>
      <c r="C1169" s="230"/>
      <c r="D1169" s="186" t="str">
        <f>IFERROR(VLOOKUP(C1169,INPUT!$A$2:$D$99998,4,FALSE),"")</f>
        <v/>
      </c>
      <c r="E1169" s="185">
        <f>IFERROR(VLOOKUP(C1169,INPUT!$A$2:$E$99998,5,FALSE),0)</f>
        <v>0</v>
      </c>
      <c r="F1169" s="187" t="str">
        <f>IFERROR(VLOOKUP(C1169,INPUT!$H$2:$N2410,7,FALSE),"")</f>
        <v/>
      </c>
      <c r="G1169" s="188"/>
      <c r="H1169" s="189"/>
      <c r="I1169" s="189"/>
      <c r="J1169" s="189"/>
      <c r="K1169" s="189"/>
    </row>
    <row r="1170" spans="1:11" ht="39" customHeight="1">
      <c r="A1170" s="228"/>
      <c r="B1170" s="184" t="str">
        <f>IFERROR(VLOOKUP(C1170,INPUT!$A$2:$E$99998,3,FALSE),"")</f>
        <v/>
      </c>
      <c r="C1170" s="230"/>
      <c r="D1170" s="186" t="str">
        <f>IFERROR(VLOOKUP(C1170,INPUT!$A$2:$D$99998,4,FALSE),"")</f>
        <v/>
      </c>
      <c r="E1170" s="185">
        <f>IFERROR(VLOOKUP(C1170,INPUT!$A$2:$E$99998,5,FALSE),0)</f>
        <v>0</v>
      </c>
      <c r="F1170" s="187" t="str">
        <f>IFERROR(VLOOKUP(C1170,INPUT!$H$2:$N2410,7,FALSE),"")</f>
        <v/>
      </c>
      <c r="G1170" s="188"/>
      <c r="H1170" s="189"/>
      <c r="I1170" s="189"/>
      <c r="J1170" s="189"/>
      <c r="K1170" s="189"/>
    </row>
    <row r="1171" spans="1:11" ht="39" customHeight="1">
      <c r="A1171" s="228"/>
      <c r="B1171" s="184" t="str">
        <f>IFERROR(VLOOKUP(C1171,INPUT!$A$2:$E$99998,3,FALSE),"")</f>
        <v/>
      </c>
      <c r="C1171" s="230"/>
      <c r="D1171" s="186" t="str">
        <f>IFERROR(VLOOKUP(C1171,INPUT!$A$2:$D$99998,4,FALSE),"")</f>
        <v/>
      </c>
      <c r="E1171" s="185">
        <f>IFERROR(VLOOKUP(C1171,INPUT!$A$2:$E$99998,5,FALSE),0)</f>
        <v>0</v>
      </c>
      <c r="F1171" s="187" t="str">
        <f>IFERROR(VLOOKUP(C1171,INPUT!$H$2:$N2410,7,FALSE),"")</f>
        <v/>
      </c>
      <c r="G1171" s="188"/>
      <c r="H1171" s="189"/>
      <c r="I1171" s="189"/>
      <c r="J1171" s="189"/>
      <c r="K1171" s="189"/>
    </row>
    <row r="1172" spans="1:11" ht="39" customHeight="1">
      <c r="A1172" s="228"/>
      <c r="B1172" s="184" t="str">
        <f>IFERROR(VLOOKUP(C1172,INPUT!$A$2:$E$99998,3,FALSE),"")</f>
        <v/>
      </c>
      <c r="C1172" s="230"/>
      <c r="D1172" s="186" t="str">
        <f>IFERROR(VLOOKUP(C1172,INPUT!$A$2:$D$99998,4,FALSE),"")</f>
        <v/>
      </c>
      <c r="E1172" s="185">
        <f>IFERROR(VLOOKUP(C1172,INPUT!$A$2:$E$99998,5,FALSE),0)</f>
        <v>0</v>
      </c>
      <c r="F1172" s="187" t="str">
        <f>IFERROR(VLOOKUP(C1172,INPUT!$H$2:$N2410,7,FALSE),"")</f>
        <v/>
      </c>
      <c r="G1172" s="188"/>
      <c r="H1172" s="189"/>
      <c r="I1172" s="189"/>
      <c r="J1172" s="189"/>
      <c r="K1172" s="189"/>
    </row>
    <row r="1173" spans="1:11" ht="39" customHeight="1">
      <c r="A1173" s="228"/>
      <c r="B1173" s="184" t="str">
        <f>IFERROR(VLOOKUP(C1173,INPUT!$A$2:$E$99998,3,FALSE),"")</f>
        <v/>
      </c>
      <c r="C1173" s="230"/>
      <c r="D1173" s="186" t="str">
        <f>IFERROR(VLOOKUP(C1173,INPUT!$A$2:$D$99998,4,FALSE),"")</f>
        <v/>
      </c>
      <c r="E1173" s="185">
        <f>IFERROR(VLOOKUP(C1173,INPUT!$A$2:$E$99998,5,FALSE),0)</f>
        <v>0</v>
      </c>
      <c r="F1173" s="187" t="str">
        <f>IFERROR(VLOOKUP(C1173,INPUT!$H$2:$N2410,7,FALSE),"")</f>
        <v/>
      </c>
      <c r="G1173" s="188"/>
      <c r="H1173" s="189"/>
      <c r="I1173" s="189"/>
      <c r="J1173" s="189"/>
      <c r="K1173" s="189"/>
    </row>
    <row r="1174" spans="1:11" ht="39" customHeight="1">
      <c r="A1174" s="228"/>
      <c r="B1174" s="184" t="str">
        <f>IFERROR(VLOOKUP(C1174,INPUT!$A$2:$E$99998,3,FALSE),"")</f>
        <v/>
      </c>
      <c r="C1174" s="230"/>
      <c r="D1174" s="186" t="str">
        <f>IFERROR(VLOOKUP(C1174,INPUT!$A$2:$D$99998,4,FALSE),"")</f>
        <v/>
      </c>
      <c r="E1174" s="185">
        <f>IFERROR(VLOOKUP(C1174,INPUT!$A$2:$E$99998,5,FALSE),0)</f>
        <v>0</v>
      </c>
      <c r="F1174" s="187" t="str">
        <f>IFERROR(VLOOKUP(C1174,INPUT!$H$2:$N2410,7,FALSE),"")</f>
        <v/>
      </c>
      <c r="G1174" s="188"/>
      <c r="H1174" s="189"/>
      <c r="I1174" s="189"/>
      <c r="J1174" s="189"/>
      <c r="K1174" s="189"/>
    </row>
    <row r="1175" spans="1:11" ht="39" customHeight="1">
      <c r="A1175" s="228"/>
      <c r="B1175" s="184" t="str">
        <f>IFERROR(VLOOKUP(C1175,INPUT!$A$2:$E$99998,3,FALSE),"")</f>
        <v/>
      </c>
      <c r="C1175" s="230"/>
      <c r="D1175" s="186" t="str">
        <f>IFERROR(VLOOKUP(C1175,INPUT!$A$2:$D$99998,4,FALSE),"")</f>
        <v/>
      </c>
      <c r="E1175" s="185">
        <f>IFERROR(VLOOKUP(C1175,INPUT!$A$2:$E$99998,5,FALSE),0)</f>
        <v>0</v>
      </c>
      <c r="F1175" s="187" t="str">
        <f>IFERROR(VLOOKUP(C1175,INPUT!$H$2:$N2410,7,FALSE),"")</f>
        <v/>
      </c>
      <c r="G1175" s="188"/>
      <c r="H1175" s="189"/>
      <c r="I1175" s="189"/>
      <c r="J1175" s="189"/>
      <c r="K1175" s="189"/>
    </row>
    <row r="1176" spans="1:11" ht="39" customHeight="1">
      <c r="A1176" s="228"/>
      <c r="B1176" s="184" t="str">
        <f>IFERROR(VLOOKUP(C1176,INPUT!$A$2:$E$99998,3,FALSE),"")</f>
        <v/>
      </c>
      <c r="C1176" s="230"/>
      <c r="D1176" s="186" t="str">
        <f>IFERROR(VLOOKUP(C1176,INPUT!$A$2:$D$99998,4,FALSE),"")</f>
        <v/>
      </c>
      <c r="E1176" s="185">
        <f>IFERROR(VLOOKUP(C1176,INPUT!$A$2:$E$99998,5,FALSE),0)</f>
        <v>0</v>
      </c>
      <c r="F1176" s="187" t="str">
        <f>IFERROR(VLOOKUP(C1176,INPUT!$H$2:$N2410,7,FALSE),"")</f>
        <v/>
      </c>
      <c r="G1176" s="188"/>
      <c r="H1176" s="189"/>
      <c r="I1176" s="189"/>
      <c r="J1176" s="189"/>
      <c r="K1176" s="189"/>
    </row>
    <row r="1177" spans="1:11" ht="39" customHeight="1">
      <c r="A1177" s="228"/>
      <c r="B1177" s="184" t="str">
        <f>IFERROR(VLOOKUP(C1177,INPUT!$A$2:$E$99998,3,FALSE),"")</f>
        <v/>
      </c>
      <c r="C1177" s="230"/>
      <c r="D1177" s="186" t="str">
        <f>IFERROR(VLOOKUP(C1177,INPUT!$A$2:$D$99998,4,FALSE),"")</f>
        <v/>
      </c>
      <c r="E1177" s="185">
        <f>IFERROR(VLOOKUP(C1177,INPUT!$A$2:$E$99998,5,FALSE),0)</f>
        <v>0</v>
      </c>
      <c r="F1177" s="187" t="str">
        <f>IFERROR(VLOOKUP(C1177,INPUT!$H$2:$N2410,7,FALSE),"")</f>
        <v/>
      </c>
      <c r="G1177" s="188"/>
      <c r="H1177" s="189"/>
      <c r="I1177" s="189"/>
      <c r="J1177" s="189"/>
      <c r="K1177" s="189"/>
    </row>
    <row r="1178" spans="1:11" ht="39" customHeight="1">
      <c r="A1178" s="228"/>
      <c r="B1178" s="184" t="str">
        <f>IFERROR(VLOOKUP(C1178,INPUT!$A$2:$E$99998,3,FALSE),"")</f>
        <v/>
      </c>
      <c r="C1178" s="230"/>
      <c r="D1178" s="186" t="str">
        <f>IFERROR(VLOOKUP(C1178,INPUT!$A$2:$D$99998,4,FALSE),"")</f>
        <v/>
      </c>
      <c r="E1178" s="185">
        <f>IFERROR(VLOOKUP(C1178,INPUT!$A$2:$E$99998,5,FALSE),0)</f>
        <v>0</v>
      </c>
      <c r="F1178" s="187" t="str">
        <f>IFERROR(VLOOKUP(C1178,INPUT!$H$2:$N2410,7,FALSE),"")</f>
        <v/>
      </c>
      <c r="G1178" s="188"/>
      <c r="H1178" s="189"/>
      <c r="I1178" s="189"/>
      <c r="J1178" s="189"/>
      <c r="K1178" s="189"/>
    </row>
    <row r="1179" spans="1:11" ht="39" customHeight="1">
      <c r="A1179" s="228"/>
      <c r="B1179" s="184" t="str">
        <f>IFERROR(VLOOKUP(C1179,INPUT!$A$2:$E$99998,3,FALSE),"")</f>
        <v/>
      </c>
      <c r="C1179" s="230"/>
      <c r="D1179" s="186" t="str">
        <f>IFERROR(VLOOKUP(C1179,INPUT!$A$2:$D$99998,4,FALSE),"")</f>
        <v/>
      </c>
      <c r="E1179" s="185">
        <f>IFERROR(VLOOKUP(C1179,INPUT!$A$2:$E$99998,5,FALSE),0)</f>
        <v>0</v>
      </c>
      <c r="F1179" s="187" t="str">
        <f>IFERROR(VLOOKUP(C1179,INPUT!$H$2:$N2410,7,FALSE),"")</f>
        <v/>
      </c>
      <c r="G1179" s="188"/>
      <c r="H1179" s="189"/>
      <c r="I1179" s="189"/>
      <c r="J1179" s="189"/>
      <c r="K1179" s="189"/>
    </row>
    <row r="1180" spans="1:11" ht="39" customHeight="1">
      <c r="A1180" s="228"/>
      <c r="B1180" s="184" t="str">
        <f>IFERROR(VLOOKUP(C1180,INPUT!$A$2:$E$99998,3,FALSE),"")</f>
        <v/>
      </c>
      <c r="C1180" s="230"/>
      <c r="D1180" s="186" t="str">
        <f>IFERROR(VLOOKUP(C1180,INPUT!$A$2:$D$99998,4,FALSE),"")</f>
        <v/>
      </c>
      <c r="E1180" s="185">
        <f>IFERROR(VLOOKUP(C1180,INPUT!$A$2:$E$99998,5,FALSE),0)</f>
        <v>0</v>
      </c>
      <c r="F1180" s="187" t="str">
        <f>IFERROR(VLOOKUP(C1180,INPUT!$H$2:$N2410,7,FALSE),"")</f>
        <v/>
      </c>
      <c r="G1180" s="188"/>
      <c r="H1180" s="189"/>
      <c r="I1180" s="189"/>
      <c r="J1180" s="189"/>
      <c r="K1180" s="189"/>
    </row>
    <row r="1181" spans="1:11" ht="39" customHeight="1">
      <c r="A1181" s="228"/>
      <c r="B1181" s="184" t="str">
        <f>IFERROR(VLOOKUP(C1181,INPUT!$A$2:$E$99998,3,FALSE),"")</f>
        <v/>
      </c>
      <c r="C1181" s="230"/>
      <c r="D1181" s="186" t="str">
        <f>IFERROR(VLOOKUP(C1181,INPUT!$A$2:$D$99998,4,FALSE),"")</f>
        <v/>
      </c>
      <c r="E1181" s="185">
        <f>IFERROR(VLOOKUP(C1181,INPUT!$A$2:$E$99998,5,FALSE),0)</f>
        <v>0</v>
      </c>
      <c r="F1181" s="187" t="str">
        <f>IFERROR(VLOOKUP(C1181,INPUT!$H$2:$N2410,7,FALSE),"")</f>
        <v/>
      </c>
      <c r="G1181" s="188"/>
      <c r="H1181" s="189"/>
      <c r="I1181" s="189"/>
      <c r="J1181" s="189"/>
      <c r="K1181" s="189"/>
    </row>
    <row r="1182" spans="1:11" ht="39" customHeight="1">
      <c r="A1182" s="228"/>
      <c r="B1182" s="184" t="str">
        <f>IFERROR(VLOOKUP(C1182,INPUT!$A$2:$E$99998,3,FALSE),"")</f>
        <v/>
      </c>
      <c r="C1182" s="230"/>
      <c r="D1182" s="186" t="str">
        <f>IFERROR(VLOOKUP(C1182,INPUT!$A$2:$D$99998,4,FALSE),"")</f>
        <v/>
      </c>
      <c r="E1182" s="185">
        <f>IFERROR(VLOOKUP(C1182,INPUT!$A$2:$E$99998,5,FALSE),0)</f>
        <v>0</v>
      </c>
      <c r="F1182" s="187" t="str">
        <f>IFERROR(VLOOKUP(C1182,INPUT!$H$2:$N2410,7,FALSE),"")</f>
        <v/>
      </c>
      <c r="G1182" s="188"/>
      <c r="H1182" s="189"/>
      <c r="I1182" s="189"/>
      <c r="J1182" s="189"/>
      <c r="K1182" s="189"/>
    </row>
    <row r="1183" spans="1:11" ht="39" customHeight="1">
      <c r="A1183" s="228"/>
      <c r="B1183" s="184" t="str">
        <f>IFERROR(VLOOKUP(C1183,INPUT!$A$2:$E$99998,3,FALSE),"")</f>
        <v/>
      </c>
      <c r="C1183" s="230"/>
      <c r="D1183" s="186" t="str">
        <f>IFERROR(VLOOKUP(C1183,INPUT!$A$2:$D$99998,4,FALSE),"")</f>
        <v/>
      </c>
      <c r="E1183" s="185">
        <f>IFERROR(VLOOKUP(C1183,INPUT!$A$2:$E$99998,5,FALSE),0)</f>
        <v>0</v>
      </c>
      <c r="F1183" s="187" t="str">
        <f>IFERROR(VLOOKUP(C1183,INPUT!$H$2:$N2410,7,FALSE),"")</f>
        <v/>
      </c>
      <c r="G1183" s="188"/>
      <c r="H1183" s="189"/>
      <c r="I1183" s="189"/>
      <c r="J1183" s="189"/>
      <c r="K1183" s="189"/>
    </row>
    <row r="1184" spans="1:11" ht="39" customHeight="1">
      <c r="A1184" s="228"/>
      <c r="B1184" s="184" t="str">
        <f>IFERROR(VLOOKUP(C1184,INPUT!$A$2:$E$99998,3,FALSE),"")</f>
        <v/>
      </c>
      <c r="C1184" s="230"/>
      <c r="D1184" s="186" t="str">
        <f>IFERROR(VLOOKUP(C1184,INPUT!$A$2:$D$99998,4,FALSE),"")</f>
        <v/>
      </c>
      <c r="E1184" s="185">
        <f>IFERROR(VLOOKUP(C1184,INPUT!$A$2:$E$99998,5,FALSE),0)</f>
        <v>0</v>
      </c>
      <c r="F1184" s="187" t="str">
        <f>IFERROR(VLOOKUP(C1184,INPUT!$H$2:$N2410,7,FALSE),"")</f>
        <v/>
      </c>
      <c r="G1184" s="188"/>
      <c r="H1184" s="189"/>
      <c r="I1184" s="189"/>
      <c r="J1184" s="189"/>
      <c r="K1184" s="189"/>
    </row>
    <row r="1185" spans="1:11" ht="39" customHeight="1">
      <c r="A1185" s="228"/>
      <c r="B1185" s="184" t="str">
        <f>IFERROR(VLOOKUP(C1185,INPUT!$A$2:$E$99998,3,FALSE),"")</f>
        <v/>
      </c>
      <c r="C1185" s="230"/>
      <c r="D1185" s="186" t="str">
        <f>IFERROR(VLOOKUP(C1185,INPUT!$A$2:$D$99998,4,FALSE),"")</f>
        <v/>
      </c>
      <c r="E1185" s="185">
        <f>IFERROR(VLOOKUP(C1185,INPUT!$A$2:$E$99998,5,FALSE),0)</f>
        <v>0</v>
      </c>
      <c r="F1185" s="187" t="str">
        <f>IFERROR(VLOOKUP(C1185,INPUT!$H$2:$N2410,7,FALSE),"")</f>
        <v/>
      </c>
      <c r="G1185" s="188"/>
      <c r="H1185" s="189"/>
      <c r="I1185" s="189"/>
      <c r="J1185" s="189"/>
      <c r="K1185" s="189"/>
    </row>
    <row r="1186" spans="1:11" ht="39" customHeight="1">
      <c r="A1186" s="228"/>
      <c r="B1186" s="184" t="str">
        <f>IFERROR(VLOOKUP(C1186,INPUT!$A$2:$E$99998,3,FALSE),"")</f>
        <v/>
      </c>
      <c r="C1186" s="230"/>
      <c r="D1186" s="186" t="str">
        <f>IFERROR(VLOOKUP(C1186,INPUT!$A$2:$D$99998,4,FALSE),"")</f>
        <v/>
      </c>
      <c r="E1186" s="185">
        <f>IFERROR(VLOOKUP(C1186,INPUT!$A$2:$E$99998,5,FALSE),0)</f>
        <v>0</v>
      </c>
      <c r="F1186" s="187" t="str">
        <f>IFERROR(VLOOKUP(C1186,INPUT!$H$2:$N2410,7,FALSE),"")</f>
        <v/>
      </c>
      <c r="G1186" s="188"/>
      <c r="H1186" s="189"/>
      <c r="I1186" s="189"/>
      <c r="J1186" s="189"/>
      <c r="K1186" s="189"/>
    </row>
    <row r="1187" spans="1:11" ht="39" customHeight="1">
      <c r="A1187" s="228"/>
      <c r="B1187" s="184" t="str">
        <f>IFERROR(VLOOKUP(C1187,INPUT!$A$2:$E$99998,3,FALSE),"")</f>
        <v/>
      </c>
      <c r="C1187" s="230"/>
      <c r="D1187" s="186" t="str">
        <f>IFERROR(VLOOKUP(C1187,INPUT!$A$2:$D$99998,4,FALSE),"")</f>
        <v/>
      </c>
      <c r="E1187" s="185">
        <f>IFERROR(VLOOKUP(C1187,INPUT!$A$2:$E$99998,5,FALSE),0)</f>
        <v>0</v>
      </c>
      <c r="F1187" s="187" t="str">
        <f>IFERROR(VLOOKUP(C1187,INPUT!$H$2:$N2410,7,FALSE),"")</f>
        <v/>
      </c>
      <c r="G1187" s="188"/>
      <c r="H1187" s="189"/>
      <c r="I1187" s="189"/>
      <c r="J1187" s="189"/>
      <c r="K1187" s="189"/>
    </row>
    <row r="1188" spans="1:11" ht="39" customHeight="1">
      <c r="A1188" s="228"/>
      <c r="B1188" s="184" t="str">
        <f>IFERROR(VLOOKUP(C1188,INPUT!$A$2:$E$99998,3,FALSE),"")</f>
        <v/>
      </c>
      <c r="C1188" s="230"/>
      <c r="D1188" s="186" t="str">
        <f>IFERROR(VLOOKUP(C1188,INPUT!$A$2:$D$99998,4,FALSE),"")</f>
        <v/>
      </c>
      <c r="E1188" s="185">
        <f>IFERROR(VLOOKUP(C1188,INPUT!$A$2:$E$99998,5,FALSE),0)</f>
        <v>0</v>
      </c>
      <c r="F1188" s="187" t="str">
        <f>IFERROR(VLOOKUP(C1188,INPUT!$H$2:$N2410,7,FALSE),"")</f>
        <v/>
      </c>
      <c r="G1188" s="188"/>
      <c r="H1188" s="189"/>
      <c r="I1188" s="189"/>
      <c r="J1188" s="189"/>
      <c r="K1188" s="189"/>
    </row>
    <row r="1189" spans="1:11" ht="39" customHeight="1">
      <c r="A1189" s="228"/>
      <c r="B1189" s="184" t="str">
        <f>IFERROR(VLOOKUP(C1189,INPUT!$A$2:$E$99998,3,FALSE),"")</f>
        <v/>
      </c>
      <c r="C1189" s="230"/>
      <c r="D1189" s="186" t="str">
        <f>IFERROR(VLOOKUP(C1189,INPUT!$A$2:$D$99998,4,FALSE),"")</f>
        <v/>
      </c>
      <c r="E1189" s="185">
        <f>IFERROR(VLOOKUP(C1189,INPUT!$A$2:$E$99998,5,FALSE),0)</f>
        <v>0</v>
      </c>
      <c r="F1189" s="187" t="str">
        <f>IFERROR(VLOOKUP(C1189,INPUT!$H$2:$N2410,7,FALSE),"")</f>
        <v/>
      </c>
      <c r="G1189" s="188"/>
      <c r="H1189" s="189"/>
      <c r="I1189" s="189"/>
      <c r="J1189" s="189"/>
      <c r="K1189" s="189"/>
    </row>
    <row r="1190" spans="1:11" ht="39" customHeight="1">
      <c r="A1190" s="228"/>
      <c r="B1190" s="184" t="str">
        <f>IFERROR(VLOOKUP(C1190,INPUT!$A$2:$E$99998,3,FALSE),"")</f>
        <v/>
      </c>
      <c r="C1190" s="230"/>
      <c r="D1190" s="186" t="str">
        <f>IFERROR(VLOOKUP(C1190,INPUT!$A$2:$D$99998,4,FALSE),"")</f>
        <v/>
      </c>
      <c r="E1190" s="185">
        <f>IFERROR(VLOOKUP(C1190,INPUT!$A$2:$E$99998,5,FALSE),0)</f>
        <v>0</v>
      </c>
      <c r="F1190" s="187" t="str">
        <f>IFERROR(VLOOKUP(C1190,INPUT!$H$2:$N2410,7,FALSE),"")</f>
        <v/>
      </c>
      <c r="G1190" s="188"/>
      <c r="H1190" s="189"/>
      <c r="I1190" s="189"/>
      <c r="J1190" s="189"/>
      <c r="K1190" s="189"/>
    </row>
    <row r="1191" spans="1:11" ht="39" customHeight="1">
      <c r="A1191" s="228"/>
      <c r="B1191" s="184" t="str">
        <f>IFERROR(VLOOKUP(C1191,INPUT!$A$2:$E$99998,3,FALSE),"")</f>
        <v/>
      </c>
      <c r="C1191" s="230"/>
      <c r="D1191" s="186" t="str">
        <f>IFERROR(VLOOKUP(C1191,INPUT!$A$2:$D$99998,4,FALSE),"")</f>
        <v/>
      </c>
      <c r="E1191" s="185">
        <f>IFERROR(VLOOKUP(C1191,INPUT!$A$2:$E$99998,5,FALSE),0)</f>
        <v>0</v>
      </c>
      <c r="F1191" s="187" t="str">
        <f>IFERROR(VLOOKUP(C1191,INPUT!$H$2:$N2410,7,FALSE),"")</f>
        <v/>
      </c>
      <c r="G1191" s="188"/>
      <c r="H1191" s="189"/>
      <c r="I1191" s="189"/>
      <c r="J1191" s="189"/>
      <c r="K1191" s="189"/>
    </row>
    <row r="1192" spans="1:11" ht="39" customHeight="1">
      <c r="A1192" s="228"/>
      <c r="B1192" s="184" t="str">
        <f>IFERROR(VLOOKUP(C1192,INPUT!$A$2:$E$99998,3,FALSE),"")</f>
        <v/>
      </c>
      <c r="C1192" s="230"/>
      <c r="D1192" s="186" t="str">
        <f>IFERROR(VLOOKUP(C1192,INPUT!$A$2:$D$99998,4,FALSE),"")</f>
        <v/>
      </c>
      <c r="E1192" s="185">
        <f>IFERROR(VLOOKUP(C1192,INPUT!$A$2:$E$99998,5,FALSE),0)</f>
        <v>0</v>
      </c>
      <c r="F1192" s="187" t="str">
        <f>IFERROR(VLOOKUP(C1192,INPUT!$H$2:$N2410,7,FALSE),"")</f>
        <v/>
      </c>
      <c r="G1192" s="188"/>
      <c r="H1192" s="189"/>
      <c r="I1192" s="189"/>
      <c r="J1192" s="189"/>
      <c r="K1192" s="189"/>
    </row>
    <row r="1193" spans="1:11" ht="39" customHeight="1">
      <c r="A1193" s="228"/>
      <c r="B1193" s="184" t="str">
        <f>IFERROR(VLOOKUP(C1193,INPUT!$A$2:$E$99998,3,FALSE),"")</f>
        <v/>
      </c>
      <c r="C1193" s="230"/>
      <c r="D1193" s="186" t="str">
        <f>IFERROR(VLOOKUP(C1193,INPUT!$A$2:$D$99998,4,FALSE),"")</f>
        <v/>
      </c>
      <c r="E1193" s="185">
        <f>IFERROR(VLOOKUP(C1193,INPUT!$A$2:$E$99998,5,FALSE),0)</f>
        <v>0</v>
      </c>
      <c r="F1193" s="187" t="str">
        <f>IFERROR(VLOOKUP(C1193,INPUT!$H$2:$N2410,7,FALSE),"")</f>
        <v/>
      </c>
      <c r="G1193" s="188"/>
      <c r="H1193" s="189"/>
      <c r="I1193" s="189"/>
      <c r="J1193" s="189"/>
      <c r="K1193" s="189"/>
    </row>
    <row r="1194" spans="1:11" ht="39" customHeight="1">
      <c r="A1194" s="228"/>
      <c r="B1194" s="184" t="str">
        <f>IFERROR(VLOOKUP(C1194,INPUT!$A$2:$E$99998,3,FALSE),"")</f>
        <v/>
      </c>
      <c r="C1194" s="230"/>
      <c r="D1194" s="186" t="str">
        <f>IFERROR(VLOOKUP(C1194,INPUT!$A$2:$D$99998,4,FALSE),"")</f>
        <v/>
      </c>
      <c r="E1194" s="185">
        <f>IFERROR(VLOOKUP(C1194,INPUT!$A$2:$E$99998,5,FALSE),0)</f>
        <v>0</v>
      </c>
      <c r="F1194" s="187" t="str">
        <f>IFERROR(VLOOKUP(C1194,INPUT!$H$2:$N2410,7,FALSE),"")</f>
        <v/>
      </c>
      <c r="G1194" s="188"/>
      <c r="H1194" s="189"/>
      <c r="I1194" s="189"/>
      <c r="J1194" s="189"/>
      <c r="K1194" s="189"/>
    </row>
    <row r="1195" spans="1:11" ht="39" customHeight="1">
      <c r="A1195" s="228"/>
      <c r="B1195" s="184" t="str">
        <f>IFERROR(VLOOKUP(C1195,INPUT!$A$2:$E$99998,3,FALSE),"")</f>
        <v/>
      </c>
      <c r="C1195" s="230"/>
      <c r="D1195" s="186" t="str">
        <f>IFERROR(VLOOKUP(C1195,INPUT!$A$2:$D$99998,4,FALSE),"")</f>
        <v/>
      </c>
      <c r="E1195" s="185">
        <f>IFERROR(VLOOKUP(C1195,INPUT!$A$2:$E$99998,5,FALSE),0)</f>
        <v>0</v>
      </c>
      <c r="F1195" s="187" t="str">
        <f>IFERROR(VLOOKUP(C1195,INPUT!$H$2:$N2410,7,FALSE),"")</f>
        <v/>
      </c>
      <c r="G1195" s="188"/>
      <c r="H1195" s="189"/>
      <c r="I1195" s="189"/>
      <c r="J1195" s="189"/>
      <c r="K1195" s="189"/>
    </row>
    <row r="1196" spans="1:11" ht="39" customHeight="1">
      <c r="A1196" s="228"/>
      <c r="B1196" s="184" t="str">
        <f>IFERROR(VLOOKUP(C1196,INPUT!$A$2:$E$99998,3,FALSE),"")</f>
        <v/>
      </c>
      <c r="C1196" s="230"/>
      <c r="D1196" s="186" t="str">
        <f>IFERROR(VLOOKUP(C1196,INPUT!$A$2:$D$99998,4,FALSE),"")</f>
        <v/>
      </c>
      <c r="E1196" s="185">
        <f>IFERROR(VLOOKUP(C1196,INPUT!$A$2:$E$99998,5,FALSE),0)</f>
        <v>0</v>
      </c>
      <c r="F1196" s="187" t="str">
        <f>IFERROR(VLOOKUP(C1196,INPUT!$H$2:$N2410,7,FALSE),"")</f>
        <v/>
      </c>
      <c r="G1196" s="188"/>
      <c r="H1196" s="189"/>
      <c r="I1196" s="189"/>
      <c r="J1196" s="189"/>
      <c r="K1196" s="189"/>
    </row>
    <row r="1197" spans="1:11" ht="39" customHeight="1">
      <c r="A1197" s="228"/>
      <c r="B1197" s="184" t="str">
        <f>IFERROR(VLOOKUP(C1197,INPUT!$A$2:$E$99998,3,FALSE),"")</f>
        <v/>
      </c>
      <c r="C1197" s="230"/>
      <c r="D1197" s="186" t="str">
        <f>IFERROR(VLOOKUP(C1197,INPUT!$A$2:$D$99998,4,FALSE),"")</f>
        <v/>
      </c>
      <c r="E1197" s="185">
        <f>IFERROR(VLOOKUP(C1197,INPUT!$A$2:$E$99998,5,FALSE),0)</f>
        <v>0</v>
      </c>
      <c r="F1197" s="187" t="str">
        <f>IFERROR(VLOOKUP(C1197,INPUT!$H$2:$N2410,7,FALSE),"")</f>
        <v/>
      </c>
      <c r="G1197" s="188"/>
      <c r="H1197" s="189"/>
      <c r="I1197" s="189"/>
      <c r="J1197" s="189"/>
      <c r="K1197" s="189"/>
    </row>
    <row r="1198" spans="1:11" ht="39" customHeight="1">
      <c r="A1198" s="228"/>
      <c r="B1198" s="184" t="str">
        <f>IFERROR(VLOOKUP(C1198,INPUT!$A$2:$E$99998,3,FALSE),"")</f>
        <v/>
      </c>
      <c r="C1198" s="230"/>
      <c r="D1198" s="186" t="str">
        <f>IFERROR(VLOOKUP(C1198,INPUT!$A$2:$D$99998,4,FALSE),"")</f>
        <v/>
      </c>
      <c r="E1198" s="185">
        <f>IFERROR(VLOOKUP(C1198,INPUT!$A$2:$E$99998,5,FALSE),0)</f>
        <v>0</v>
      </c>
      <c r="F1198" s="187" t="str">
        <f>IFERROR(VLOOKUP(C1198,INPUT!$H$2:$N2410,7,FALSE),"")</f>
        <v/>
      </c>
      <c r="G1198" s="188"/>
      <c r="H1198" s="189"/>
      <c r="I1198" s="189"/>
      <c r="J1198" s="189"/>
      <c r="K1198" s="189"/>
    </row>
    <row r="1199" spans="1:11" ht="39" customHeight="1">
      <c r="A1199" s="228"/>
      <c r="B1199" s="184" t="str">
        <f>IFERROR(VLOOKUP(C1199,INPUT!$A$2:$E$99998,3,FALSE),"")</f>
        <v/>
      </c>
      <c r="C1199" s="230"/>
      <c r="D1199" s="186" t="str">
        <f>IFERROR(VLOOKUP(C1199,INPUT!$A$2:$D$99998,4,FALSE),"")</f>
        <v/>
      </c>
      <c r="E1199" s="185">
        <f>IFERROR(VLOOKUP(C1199,INPUT!$A$2:$E$99998,5,FALSE),0)</f>
        <v>0</v>
      </c>
      <c r="F1199" s="187" t="str">
        <f>IFERROR(VLOOKUP(C1199,INPUT!$H$2:$N2410,7,FALSE),"")</f>
        <v/>
      </c>
      <c r="G1199" s="188"/>
      <c r="H1199" s="189"/>
      <c r="I1199" s="189"/>
      <c r="J1199" s="189"/>
      <c r="K1199" s="189"/>
    </row>
    <row r="1200" spans="1:11" ht="39" customHeight="1">
      <c r="A1200" s="228"/>
      <c r="B1200" s="184" t="str">
        <f>IFERROR(VLOOKUP(C1200,INPUT!$A$2:$E$99998,3,FALSE),"")</f>
        <v/>
      </c>
      <c r="C1200" s="230"/>
      <c r="D1200" s="186" t="str">
        <f>IFERROR(VLOOKUP(C1200,INPUT!$A$2:$D$99998,4,FALSE),"")</f>
        <v/>
      </c>
      <c r="E1200" s="185">
        <f>IFERROR(VLOOKUP(C1200,INPUT!$A$2:$E$99998,5,FALSE),0)</f>
        <v>0</v>
      </c>
      <c r="F1200" s="187" t="str">
        <f>IFERROR(VLOOKUP(C1200,INPUT!$H$2:$N2410,7,FALSE),"")</f>
        <v/>
      </c>
      <c r="G1200" s="188"/>
      <c r="H1200" s="189"/>
      <c r="I1200" s="189"/>
      <c r="J1200" s="189"/>
      <c r="K1200" s="189"/>
    </row>
    <row r="1201" spans="1:11" ht="39" customHeight="1">
      <c r="A1201" s="228"/>
      <c r="B1201" s="184" t="str">
        <f>IFERROR(VLOOKUP(C1201,INPUT!$A$2:$E$99998,3,FALSE),"")</f>
        <v/>
      </c>
      <c r="C1201" s="230"/>
      <c r="D1201" s="186" t="str">
        <f>IFERROR(VLOOKUP(C1201,INPUT!$A$2:$D$99998,4,FALSE),"")</f>
        <v/>
      </c>
      <c r="E1201" s="185">
        <f>IFERROR(VLOOKUP(C1201,INPUT!$A$2:$E$99998,5,FALSE),0)</f>
        <v>0</v>
      </c>
      <c r="F1201" s="187" t="str">
        <f>IFERROR(VLOOKUP(C1201,INPUT!$H$2:$N2410,7,FALSE),"")</f>
        <v/>
      </c>
      <c r="G1201" s="188"/>
      <c r="H1201" s="189"/>
      <c r="I1201" s="189"/>
      <c r="J1201" s="189"/>
      <c r="K1201" s="189"/>
    </row>
    <row r="1202" spans="1:11" ht="39" customHeight="1">
      <c r="A1202" s="228"/>
      <c r="B1202" s="184" t="str">
        <f>IFERROR(VLOOKUP(C1202,INPUT!$A$2:$E$99998,3,FALSE),"")</f>
        <v/>
      </c>
      <c r="C1202" s="230"/>
      <c r="D1202" s="186" t="str">
        <f>IFERROR(VLOOKUP(C1202,INPUT!$A$2:$D$99998,4,FALSE),"")</f>
        <v/>
      </c>
      <c r="E1202" s="185">
        <f>IFERROR(VLOOKUP(C1202,INPUT!$A$2:$E$99998,5,FALSE),0)</f>
        <v>0</v>
      </c>
      <c r="F1202" s="187" t="str">
        <f>IFERROR(VLOOKUP(C1202,INPUT!$H$2:$N2410,7,FALSE),"")</f>
        <v/>
      </c>
      <c r="G1202" s="188"/>
      <c r="H1202" s="189"/>
      <c r="I1202" s="189"/>
      <c r="J1202" s="189"/>
      <c r="K1202" s="189"/>
    </row>
    <row r="1203" spans="1:11" ht="39" customHeight="1">
      <c r="A1203" s="228"/>
      <c r="B1203" s="184" t="str">
        <f>IFERROR(VLOOKUP(C1203,INPUT!$A$2:$E$99998,3,FALSE),"")</f>
        <v/>
      </c>
      <c r="C1203" s="230"/>
      <c r="D1203" s="186" t="str">
        <f>IFERROR(VLOOKUP(C1203,INPUT!$A$2:$D$99998,4,FALSE),"")</f>
        <v/>
      </c>
      <c r="E1203" s="185">
        <f>IFERROR(VLOOKUP(C1203,INPUT!$A$2:$E$99998,5,FALSE),0)</f>
        <v>0</v>
      </c>
      <c r="F1203" s="187" t="str">
        <f>IFERROR(VLOOKUP(C1203,INPUT!$H$2:$N2410,7,FALSE),"")</f>
        <v/>
      </c>
      <c r="G1203" s="188"/>
      <c r="H1203" s="189"/>
      <c r="I1203" s="189"/>
      <c r="J1203" s="189"/>
      <c r="K1203" s="189"/>
    </row>
    <row r="1204" spans="1:11" ht="39" customHeight="1">
      <c r="A1204" s="228"/>
      <c r="B1204" s="184" t="str">
        <f>IFERROR(VLOOKUP(C1204,INPUT!$A$2:$E$99998,3,FALSE),"")</f>
        <v/>
      </c>
      <c r="C1204" s="230"/>
      <c r="D1204" s="186" t="str">
        <f>IFERROR(VLOOKUP(C1204,INPUT!$A$2:$D$99998,4,FALSE),"")</f>
        <v/>
      </c>
      <c r="E1204" s="185">
        <f>IFERROR(VLOOKUP(C1204,INPUT!$A$2:$E$99998,5,FALSE),0)</f>
        <v>0</v>
      </c>
      <c r="F1204" s="187" t="str">
        <f>IFERROR(VLOOKUP(C1204,INPUT!$H$2:$N2410,7,FALSE),"")</f>
        <v/>
      </c>
      <c r="G1204" s="188"/>
      <c r="H1204" s="189"/>
      <c r="I1204" s="189"/>
      <c r="J1204" s="189"/>
      <c r="K1204" s="189"/>
    </row>
    <row r="1205" spans="1:11" ht="39" customHeight="1">
      <c r="A1205" s="228"/>
      <c r="B1205" s="184" t="str">
        <f>IFERROR(VLOOKUP(C1205,INPUT!$A$2:$E$99998,3,FALSE),"")</f>
        <v/>
      </c>
      <c r="C1205" s="230"/>
      <c r="D1205" s="186" t="str">
        <f>IFERROR(VLOOKUP(C1205,INPUT!$A$2:$D$99998,4,FALSE),"")</f>
        <v/>
      </c>
      <c r="E1205" s="185">
        <f>IFERROR(VLOOKUP(C1205,INPUT!$A$2:$E$99998,5,FALSE),0)</f>
        <v>0</v>
      </c>
      <c r="F1205" s="187" t="str">
        <f>IFERROR(VLOOKUP(C1205,INPUT!$H$2:$N2410,7,FALSE),"")</f>
        <v/>
      </c>
      <c r="G1205" s="188"/>
      <c r="H1205" s="189"/>
      <c r="I1205" s="189"/>
      <c r="J1205" s="189"/>
      <c r="K1205" s="189"/>
    </row>
    <row r="1206" spans="1:11" ht="39" customHeight="1">
      <c r="A1206" s="228"/>
      <c r="B1206" s="184" t="str">
        <f>IFERROR(VLOOKUP(C1206,INPUT!$A$2:$E$99998,3,FALSE),"")</f>
        <v/>
      </c>
      <c r="C1206" s="230"/>
      <c r="D1206" s="186" t="str">
        <f>IFERROR(VLOOKUP(C1206,INPUT!$A$2:$D$99998,4,FALSE),"")</f>
        <v/>
      </c>
      <c r="E1206" s="185">
        <f>IFERROR(VLOOKUP(C1206,INPUT!$A$2:$E$99998,5,FALSE),0)</f>
        <v>0</v>
      </c>
      <c r="F1206" s="187" t="str">
        <f>IFERROR(VLOOKUP(C1206,INPUT!$H$2:$N2410,7,FALSE),"")</f>
        <v/>
      </c>
      <c r="G1206" s="188"/>
      <c r="H1206" s="189"/>
      <c r="I1206" s="189"/>
      <c r="J1206" s="189"/>
      <c r="K1206" s="189"/>
    </row>
    <row r="1207" spans="1:11" ht="39" customHeight="1">
      <c r="A1207" s="228"/>
      <c r="B1207" s="184" t="str">
        <f>IFERROR(VLOOKUP(C1207,INPUT!$A$2:$E$99998,3,FALSE),"")</f>
        <v/>
      </c>
      <c r="C1207" s="230"/>
      <c r="D1207" s="186" t="str">
        <f>IFERROR(VLOOKUP(C1207,INPUT!$A$2:$D$99998,4,FALSE),"")</f>
        <v/>
      </c>
      <c r="E1207" s="185">
        <f>IFERROR(VLOOKUP(C1207,INPUT!$A$2:$E$99998,5,FALSE),0)</f>
        <v>0</v>
      </c>
      <c r="F1207" s="187" t="str">
        <f>IFERROR(VLOOKUP(C1207,INPUT!$H$2:$N2410,7,FALSE),"")</f>
        <v/>
      </c>
      <c r="G1207" s="188"/>
      <c r="H1207" s="189"/>
      <c r="I1207" s="189"/>
      <c r="J1207" s="189"/>
      <c r="K1207" s="189"/>
    </row>
    <row r="1208" spans="1:11" ht="39" customHeight="1">
      <c r="A1208" s="228"/>
      <c r="B1208" s="184" t="str">
        <f>IFERROR(VLOOKUP(C1208,INPUT!$A$2:$E$99998,3,FALSE),"")</f>
        <v/>
      </c>
      <c r="C1208" s="230"/>
      <c r="D1208" s="186" t="str">
        <f>IFERROR(VLOOKUP(C1208,INPUT!$A$2:$D$99998,4,FALSE),"")</f>
        <v/>
      </c>
      <c r="E1208" s="185">
        <f>IFERROR(VLOOKUP(C1208,INPUT!$A$2:$E$99998,5,FALSE),0)</f>
        <v>0</v>
      </c>
      <c r="F1208" s="187" t="str">
        <f>IFERROR(VLOOKUP(C1208,INPUT!$H$2:$N2410,7,FALSE),"")</f>
        <v/>
      </c>
      <c r="G1208" s="188"/>
      <c r="H1208" s="189"/>
      <c r="I1208" s="189"/>
      <c r="J1208" s="189"/>
      <c r="K1208" s="189"/>
    </row>
    <row r="1209" spans="1:11" ht="39" customHeight="1">
      <c r="A1209" s="228"/>
      <c r="B1209" s="184" t="str">
        <f>IFERROR(VLOOKUP(C1209,INPUT!$A$2:$E$99998,3,FALSE),"")</f>
        <v/>
      </c>
      <c r="C1209" s="230"/>
      <c r="D1209" s="186" t="str">
        <f>IFERROR(VLOOKUP(C1209,INPUT!$A$2:$D$99998,4,FALSE),"")</f>
        <v/>
      </c>
      <c r="E1209" s="185">
        <f>IFERROR(VLOOKUP(C1209,INPUT!$A$2:$E$99998,5,FALSE),0)</f>
        <v>0</v>
      </c>
      <c r="F1209" s="187" t="str">
        <f>IFERROR(VLOOKUP(C1209,INPUT!$H$2:$N2410,7,FALSE),"")</f>
        <v/>
      </c>
      <c r="G1209" s="188"/>
      <c r="H1209" s="189"/>
      <c r="I1209" s="189"/>
      <c r="J1209" s="189"/>
      <c r="K1209" s="189"/>
    </row>
    <row r="1210" spans="1:11" ht="39" customHeight="1">
      <c r="A1210" s="228"/>
      <c r="B1210" s="184" t="str">
        <f>IFERROR(VLOOKUP(C1210,INPUT!$A$2:$E$99998,3,FALSE),"")</f>
        <v/>
      </c>
      <c r="C1210" s="230"/>
      <c r="D1210" s="186" t="str">
        <f>IFERROR(VLOOKUP(C1210,INPUT!$A$2:$D$99998,4,FALSE),"")</f>
        <v/>
      </c>
      <c r="E1210" s="185">
        <f>IFERROR(VLOOKUP(C1210,INPUT!$A$2:$E$99998,5,FALSE),0)</f>
        <v>0</v>
      </c>
      <c r="F1210" s="187" t="str">
        <f>IFERROR(VLOOKUP(C1210,INPUT!$H$2:$N2410,7,FALSE),"")</f>
        <v/>
      </c>
      <c r="G1210" s="188"/>
      <c r="H1210" s="189"/>
      <c r="I1210" s="189"/>
      <c r="J1210" s="189"/>
      <c r="K1210" s="189"/>
    </row>
    <row r="1211" spans="1:11" ht="39" customHeight="1">
      <c r="A1211" s="228"/>
      <c r="B1211" s="184" t="str">
        <f>IFERROR(VLOOKUP(C1211,INPUT!$A$2:$E$99998,3,FALSE),"")</f>
        <v/>
      </c>
      <c r="C1211" s="230"/>
      <c r="D1211" s="186" t="str">
        <f>IFERROR(VLOOKUP(C1211,INPUT!$A$2:$D$99998,4,FALSE),"")</f>
        <v/>
      </c>
      <c r="E1211" s="185">
        <f>IFERROR(VLOOKUP(C1211,INPUT!$A$2:$E$99998,5,FALSE),0)</f>
        <v>0</v>
      </c>
      <c r="F1211" s="187" t="str">
        <f>IFERROR(VLOOKUP(C1211,INPUT!$H$2:$N2410,7,FALSE),"")</f>
        <v/>
      </c>
      <c r="G1211" s="188"/>
      <c r="H1211" s="189"/>
      <c r="I1211" s="189"/>
      <c r="J1211" s="189"/>
      <c r="K1211" s="189"/>
    </row>
    <row r="1212" spans="1:11" ht="39" customHeight="1">
      <c r="A1212" s="228"/>
      <c r="B1212" s="184" t="str">
        <f>IFERROR(VLOOKUP(C1212,INPUT!$A$2:$E$99998,3,FALSE),"")</f>
        <v/>
      </c>
      <c r="C1212" s="230"/>
      <c r="D1212" s="186" t="str">
        <f>IFERROR(VLOOKUP(C1212,INPUT!$A$2:$D$99998,4,FALSE),"")</f>
        <v/>
      </c>
      <c r="E1212" s="185">
        <f>IFERROR(VLOOKUP(C1212,INPUT!$A$2:$E$99998,5,FALSE),0)</f>
        <v>0</v>
      </c>
      <c r="F1212" s="187" t="str">
        <f>IFERROR(VLOOKUP(C1212,INPUT!$H$2:$N2410,7,FALSE),"")</f>
        <v/>
      </c>
      <c r="G1212" s="188"/>
      <c r="H1212" s="189"/>
      <c r="I1212" s="189"/>
      <c r="J1212" s="189"/>
      <c r="K1212" s="189"/>
    </row>
    <row r="1213" spans="1:11" ht="39" customHeight="1">
      <c r="A1213" s="228"/>
      <c r="B1213" s="184" t="str">
        <f>IFERROR(VLOOKUP(C1213,INPUT!$A$2:$E$99998,3,FALSE),"")</f>
        <v/>
      </c>
      <c r="C1213" s="230"/>
      <c r="D1213" s="186" t="str">
        <f>IFERROR(VLOOKUP(C1213,INPUT!$A$2:$D$99998,4,FALSE),"")</f>
        <v/>
      </c>
      <c r="E1213" s="185">
        <f>IFERROR(VLOOKUP(C1213,INPUT!$A$2:$E$99998,5,FALSE),0)</f>
        <v>0</v>
      </c>
      <c r="F1213" s="187" t="str">
        <f>IFERROR(VLOOKUP(C1213,INPUT!$H$2:$N2410,7,FALSE),"")</f>
        <v/>
      </c>
      <c r="G1213" s="188"/>
      <c r="H1213" s="189"/>
      <c r="I1213" s="189"/>
      <c r="J1213" s="189"/>
      <c r="K1213" s="189"/>
    </row>
    <row r="1214" spans="1:11" ht="39" customHeight="1">
      <c r="A1214" s="228"/>
      <c r="B1214" s="184" t="str">
        <f>IFERROR(VLOOKUP(C1214,INPUT!$A$2:$E$99998,3,FALSE),"")</f>
        <v/>
      </c>
      <c r="C1214" s="230"/>
      <c r="D1214" s="186" t="str">
        <f>IFERROR(VLOOKUP(C1214,INPUT!$A$2:$D$99998,4,FALSE),"")</f>
        <v/>
      </c>
      <c r="E1214" s="185">
        <f>IFERROR(VLOOKUP(C1214,INPUT!$A$2:$E$99998,5,FALSE),0)</f>
        <v>0</v>
      </c>
      <c r="F1214" s="187" t="str">
        <f>IFERROR(VLOOKUP(C1214,INPUT!$H$2:$N2410,7,FALSE),"")</f>
        <v/>
      </c>
      <c r="G1214" s="188"/>
      <c r="H1214" s="189"/>
      <c r="I1214" s="189"/>
      <c r="J1214" s="189"/>
      <c r="K1214" s="189"/>
    </row>
    <row r="1215" spans="1:11" ht="39" customHeight="1">
      <c r="A1215" s="228"/>
      <c r="B1215" s="184" t="str">
        <f>IFERROR(VLOOKUP(C1215,INPUT!$A$2:$E$99998,3,FALSE),"")</f>
        <v/>
      </c>
      <c r="C1215" s="230"/>
      <c r="D1215" s="186" t="str">
        <f>IFERROR(VLOOKUP(C1215,INPUT!$A$2:$D$99998,4,FALSE),"")</f>
        <v/>
      </c>
      <c r="E1215" s="185">
        <f>IFERROR(VLOOKUP(C1215,INPUT!$A$2:$E$99998,5,FALSE),0)</f>
        <v>0</v>
      </c>
      <c r="F1215" s="187" t="str">
        <f>IFERROR(VLOOKUP(C1215,INPUT!$H$2:$N2410,7,FALSE),"")</f>
        <v/>
      </c>
      <c r="G1215" s="188"/>
      <c r="H1215" s="189"/>
      <c r="I1215" s="189"/>
      <c r="J1215" s="189"/>
      <c r="K1215" s="189"/>
    </row>
    <row r="1216" spans="1:11" ht="39" customHeight="1">
      <c r="A1216" s="228"/>
      <c r="B1216" s="184" t="str">
        <f>IFERROR(VLOOKUP(C1216,INPUT!$A$2:$E$99998,3,FALSE),"")</f>
        <v/>
      </c>
      <c r="C1216" s="230"/>
      <c r="D1216" s="186" t="str">
        <f>IFERROR(VLOOKUP(C1216,INPUT!$A$2:$D$99998,4,FALSE),"")</f>
        <v/>
      </c>
      <c r="E1216" s="185">
        <f>IFERROR(VLOOKUP(C1216,INPUT!$A$2:$E$99998,5,FALSE),0)</f>
        <v>0</v>
      </c>
      <c r="F1216" s="187" t="str">
        <f>IFERROR(VLOOKUP(C1216,INPUT!$H$2:$N2410,7,FALSE),"")</f>
        <v/>
      </c>
      <c r="G1216" s="188"/>
      <c r="H1216" s="189"/>
      <c r="I1216" s="189"/>
      <c r="J1216" s="189"/>
      <c r="K1216" s="189"/>
    </row>
    <row r="1217" spans="1:11" ht="39" customHeight="1">
      <c r="A1217" s="228"/>
      <c r="B1217" s="184" t="str">
        <f>IFERROR(VLOOKUP(C1217,INPUT!$A$2:$E$99998,3,FALSE),"")</f>
        <v/>
      </c>
      <c r="C1217" s="230"/>
      <c r="D1217" s="186" t="str">
        <f>IFERROR(VLOOKUP(C1217,INPUT!$A$2:$D$99998,4,FALSE),"")</f>
        <v/>
      </c>
      <c r="E1217" s="185">
        <f>IFERROR(VLOOKUP(C1217,INPUT!$A$2:$E$99998,5,FALSE),0)</f>
        <v>0</v>
      </c>
      <c r="F1217" s="187" t="str">
        <f>IFERROR(VLOOKUP(C1217,INPUT!$H$2:$N2410,7,FALSE),"")</f>
        <v/>
      </c>
      <c r="G1217" s="188"/>
      <c r="H1217" s="189"/>
      <c r="I1217" s="189"/>
      <c r="J1217" s="189"/>
      <c r="K1217" s="189"/>
    </row>
    <row r="1218" spans="1:11" ht="39" customHeight="1">
      <c r="A1218" s="228"/>
      <c r="B1218" s="184" t="str">
        <f>IFERROR(VLOOKUP(C1218,INPUT!$A$2:$E$99998,3,FALSE),"")</f>
        <v/>
      </c>
      <c r="C1218" s="230"/>
      <c r="D1218" s="186" t="str">
        <f>IFERROR(VLOOKUP(C1218,INPUT!$A$2:$D$99998,4,FALSE),"")</f>
        <v/>
      </c>
      <c r="E1218" s="185">
        <f>IFERROR(VLOOKUP(C1218,INPUT!$A$2:$E$99998,5,FALSE),0)</f>
        <v>0</v>
      </c>
      <c r="F1218" s="187" t="str">
        <f>IFERROR(VLOOKUP(C1218,INPUT!$H$2:$N2410,7,FALSE),"")</f>
        <v/>
      </c>
      <c r="G1218" s="188"/>
      <c r="H1218" s="189"/>
      <c r="I1218" s="189"/>
      <c r="J1218" s="189"/>
      <c r="K1218" s="189"/>
    </row>
    <row r="1219" spans="1:11" ht="39" customHeight="1">
      <c r="A1219" s="228"/>
      <c r="B1219" s="184" t="str">
        <f>IFERROR(VLOOKUP(C1219,INPUT!$A$2:$E$99998,3,FALSE),"")</f>
        <v/>
      </c>
      <c r="C1219" s="230"/>
      <c r="D1219" s="186" t="str">
        <f>IFERROR(VLOOKUP(C1219,INPUT!$A$2:$D$99998,4,FALSE),"")</f>
        <v/>
      </c>
      <c r="E1219" s="185">
        <f>IFERROR(VLOOKUP(C1219,INPUT!$A$2:$E$99998,5,FALSE),0)</f>
        <v>0</v>
      </c>
      <c r="F1219" s="187" t="str">
        <f>IFERROR(VLOOKUP(C1219,INPUT!$H$2:$N2410,7,FALSE),"")</f>
        <v/>
      </c>
      <c r="G1219" s="188"/>
      <c r="H1219" s="189"/>
      <c r="I1219" s="189"/>
      <c r="J1219" s="189"/>
      <c r="K1219" s="189"/>
    </row>
    <row r="1220" spans="1:11" ht="39" customHeight="1">
      <c r="A1220" s="228"/>
      <c r="B1220" s="184" t="str">
        <f>IFERROR(VLOOKUP(C1220,INPUT!$A$2:$E$99998,3,FALSE),"")</f>
        <v/>
      </c>
      <c r="C1220" s="230"/>
      <c r="D1220" s="186" t="str">
        <f>IFERROR(VLOOKUP(C1220,INPUT!$A$2:$D$99998,4,FALSE),"")</f>
        <v/>
      </c>
      <c r="E1220" s="185">
        <f>IFERROR(VLOOKUP(C1220,INPUT!$A$2:$E$99998,5,FALSE),0)</f>
        <v>0</v>
      </c>
      <c r="F1220" s="187" t="str">
        <f>IFERROR(VLOOKUP(C1220,INPUT!$H$2:$N2410,7,FALSE),"")</f>
        <v/>
      </c>
      <c r="G1220" s="188"/>
      <c r="H1220" s="189"/>
      <c r="I1220" s="189"/>
      <c r="J1220" s="189"/>
      <c r="K1220" s="189"/>
    </row>
    <row r="1221" spans="1:11" ht="39" customHeight="1">
      <c r="A1221" s="228"/>
      <c r="B1221" s="184" t="str">
        <f>IFERROR(VLOOKUP(C1221,INPUT!$A$2:$E$99998,3,FALSE),"")</f>
        <v/>
      </c>
      <c r="C1221" s="230"/>
      <c r="D1221" s="186" t="str">
        <f>IFERROR(VLOOKUP(C1221,INPUT!$A$2:$D$99998,4,FALSE),"")</f>
        <v/>
      </c>
      <c r="E1221" s="185">
        <f>IFERROR(VLOOKUP(C1221,INPUT!$A$2:$E$99998,5,FALSE),0)</f>
        <v>0</v>
      </c>
      <c r="F1221" s="187" t="str">
        <f>IFERROR(VLOOKUP(C1221,INPUT!$H$2:$N2410,7,FALSE),"")</f>
        <v/>
      </c>
      <c r="G1221" s="188"/>
      <c r="H1221" s="189"/>
      <c r="I1221" s="189"/>
      <c r="J1221" s="189"/>
      <c r="K1221" s="189"/>
    </row>
    <row r="1222" spans="1:11" ht="39" customHeight="1">
      <c r="A1222" s="228"/>
      <c r="B1222" s="184" t="str">
        <f>IFERROR(VLOOKUP(C1222,INPUT!$A$2:$E$99998,3,FALSE),"")</f>
        <v/>
      </c>
      <c r="C1222" s="230"/>
      <c r="D1222" s="186" t="str">
        <f>IFERROR(VLOOKUP(C1222,INPUT!$A$2:$D$99998,4,FALSE),"")</f>
        <v/>
      </c>
      <c r="E1222" s="185">
        <f>IFERROR(VLOOKUP(C1222,INPUT!$A$2:$E$99998,5,FALSE),0)</f>
        <v>0</v>
      </c>
      <c r="F1222" s="187" t="str">
        <f>IFERROR(VLOOKUP(C1222,INPUT!$H$2:$N2410,7,FALSE),"")</f>
        <v/>
      </c>
      <c r="G1222" s="188"/>
      <c r="H1222" s="189"/>
      <c r="I1222" s="189"/>
      <c r="J1222" s="189"/>
      <c r="K1222" s="189"/>
    </row>
    <row r="1223" spans="1:11" ht="39" customHeight="1">
      <c r="A1223" s="228"/>
      <c r="B1223" s="184" t="str">
        <f>IFERROR(VLOOKUP(C1223,INPUT!$A$2:$E$99998,3,FALSE),"")</f>
        <v/>
      </c>
      <c r="C1223" s="230"/>
      <c r="D1223" s="186" t="str">
        <f>IFERROR(VLOOKUP(C1223,INPUT!$A$2:$D$99998,4,FALSE),"")</f>
        <v/>
      </c>
      <c r="E1223" s="185">
        <f>IFERROR(VLOOKUP(C1223,INPUT!$A$2:$E$99998,5,FALSE),0)</f>
        <v>0</v>
      </c>
      <c r="F1223" s="187" t="str">
        <f>IFERROR(VLOOKUP(C1223,INPUT!$H$2:$N2410,7,FALSE),"")</f>
        <v/>
      </c>
      <c r="G1223" s="188"/>
      <c r="H1223" s="189"/>
      <c r="I1223" s="189"/>
      <c r="J1223" s="189"/>
      <c r="K1223" s="189"/>
    </row>
    <row r="1224" spans="1:11" ht="39" customHeight="1">
      <c r="A1224" s="228"/>
      <c r="B1224" s="184" t="str">
        <f>IFERROR(VLOOKUP(C1224,INPUT!$A$2:$E$99998,3,FALSE),"")</f>
        <v/>
      </c>
      <c r="C1224" s="230"/>
      <c r="D1224" s="186" t="str">
        <f>IFERROR(VLOOKUP(C1224,INPUT!$A$2:$D$99998,4,FALSE),"")</f>
        <v/>
      </c>
      <c r="E1224" s="185">
        <f>IFERROR(VLOOKUP(C1224,INPUT!$A$2:$E$99998,5,FALSE),0)</f>
        <v>0</v>
      </c>
      <c r="F1224" s="187" t="str">
        <f>IFERROR(VLOOKUP(C1224,INPUT!$H$2:$N2410,7,FALSE),"")</f>
        <v/>
      </c>
      <c r="G1224" s="188"/>
      <c r="H1224" s="189"/>
      <c r="I1224" s="189"/>
      <c r="J1224" s="189"/>
      <c r="K1224" s="189"/>
    </row>
    <row r="1225" spans="1:11" ht="39" customHeight="1">
      <c r="A1225" s="228"/>
      <c r="B1225" s="184" t="str">
        <f>IFERROR(VLOOKUP(C1225,INPUT!$A$2:$E$99998,3,FALSE),"")</f>
        <v/>
      </c>
      <c r="C1225" s="230"/>
      <c r="D1225" s="186" t="str">
        <f>IFERROR(VLOOKUP(C1225,INPUT!$A$2:$D$99998,4,FALSE),"")</f>
        <v/>
      </c>
      <c r="E1225" s="185">
        <f>IFERROR(VLOOKUP(C1225,INPUT!$A$2:$E$99998,5,FALSE),0)</f>
        <v>0</v>
      </c>
      <c r="F1225" s="187" t="str">
        <f>IFERROR(VLOOKUP(C1225,INPUT!$H$2:$N2410,7,FALSE),"")</f>
        <v/>
      </c>
      <c r="G1225" s="188"/>
      <c r="H1225" s="189"/>
      <c r="I1225" s="189"/>
      <c r="J1225" s="189"/>
      <c r="K1225" s="189"/>
    </row>
    <row r="1226" spans="1:11" ht="39" customHeight="1">
      <c r="A1226" s="228"/>
      <c r="B1226" s="184" t="str">
        <f>IFERROR(VLOOKUP(C1226,INPUT!$A$2:$E$99998,3,FALSE),"")</f>
        <v/>
      </c>
      <c r="C1226" s="230"/>
      <c r="D1226" s="186" t="str">
        <f>IFERROR(VLOOKUP(C1226,INPUT!$A$2:$D$99998,4,FALSE),"")</f>
        <v/>
      </c>
      <c r="E1226" s="185">
        <f>IFERROR(VLOOKUP(C1226,INPUT!$A$2:$E$99998,5,FALSE),0)</f>
        <v>0</v>
      </c>
      <c r="F1226" s="187" t="str">
        <f>IFERROR(VLOOKUP(C1226,INPUT!$H$2:$N2410,7,FALSE),"")</f>
        <v/>
      </c>
      <c r="G1226" s="188"/>
      <c r="H1226" s="189"/>
      <c r="I1226" s="189"/>
      <c r="J1226" s="189"/>
      <c r="K1226" s="189"/>
    </row>
    <row r="1227" spans="1:11" ht="39" customHeight="1">
      <c r="A1227" s="228"/>
      <c r="B1227" s="184" t="str">
        <f>IFERROR(VLOOKUP(C1227,INPUT!$A$2:$E$99998,3,FALSE),"")</f>
        <v/>
      </c>
      <c r="C1227" s="230"/>
      <c r="D1227" s="186" t="str">
        <f>IFERROR(VLOOKUP(C1227,INPUT!$A$2:$D$99998,4,FALSE),"")</f>
        <v/>
      </c>
      <c r="E1227" s="185">
        <f>IFERROR(VLOOKUP(C1227,INPUT!$A$2:$E$99998,5,FALSE),0)</f>
        <v>0</v>
      </c>
      <c r="F1227" s="187" t="str">
        <f>IFERROR(VLOOKUP(C1227,INPUT!$H$2:$N2410,7,FALSE),"")</f>
        <v/>
      </c>
      <c r="G1227" s="188"/>
      <c r="H1227" s="189"/>
      <c r="I1227" s="189"/>
      <c r="J1227" s="189"/>
      <c r="K1227" s="189"/>
    </row>
    <row r="1228" spans="1:11" ht="39" customHeight="1">
      <c r="A1228" s="228"/>
      <c r="B1228" s="184" t="str">
        <f>IFERROR(VLOOKUP(C1228,INPUT!$A$2:$E$99998,3,FALSE),"")</f>
        <v/>
      </c>
      <c r="C1228" s="230"/>
      <c r="D1228" s="186" t="str">
        <f>IFERROR(VLOOKUP(C1228,INPUT!$A$2:$D$99998,4,FALSE),"")</f>
        <v/>
      </c>
      <c r="E1228" s="185">
        <f>IFERROR(VLOOKUP(C1228,INPUT!$A$2:$E$99998,5,FALSE),0)</f>
        <v>0</v>
      </c>
      <c r="F1228" s="187" t="str">
        <f>IFERROR(VLOOKUP(C1228,INPUT!$H$2:$N2410,7,FALSE),"")</f>
        <v/>
      </c>
      <c r="G1228" s="188"/>
      <c r="H1228" s="189"/>
      <c r="I1228" s="189"/>
      <c r="J1228" s="189"/>
      <c r="K1228" s="189"/>
    </row>
    <row r="1229" spans="1:11" ht="39" customHeight="1">
      <c r="A1229" s="228"/>
      <c r="B1229" s="184" t="str">
        <f>IFERROR(VLOOKUP(C1229,INPUT!$A$2:$E$99998,3,FALSE),"")</f>
        <v/>
      </c>
      <c r="C1229" s="230"/>
      <c r="D1229" s="186" t="str">
        <f>IFERROR(VLOOKUP(C1229,INPUT!$A$2:$D$99998,4,FALSE),"")</f>
        <v/>
      </c>
      <c r="E1229" s="185">
        <f>IFERROR(VLOOKUP(C1229,INPUT!$A$2:$E$99998,5,FALSE),0)</f>
        <v>0</v>
      </c>
      <c r="F1229" s="187" t="str">
        <f>IFERROR(VLOOKUP(C1229,INPUT!$H$2:$N2410,7,FALSE),"")</f>
        <v/>
      </c>
      <c r="G1229" s="188"/>
      <c r="H1229" s="189"/>
      <c r="I1229" s="189"/>
      <c r="J1229" s="189"/>
      <c r="K1229" s="189"/>
    </row>
    <row r="1230" spans="1:11" ht="39" customHeight="1">
      <c r="A1230" s="228"/>
      <c r="B1230" s="184" t="str">
        <f>IFERROR(VLOOKUP(C1230,INPUT!$A$2:$E$99998,3,FALSE),"")</f>
        <v/>
      </c>
      <c r="C1230" s="230"/>
      <c r="D1230" s="186" t="str">
        <f>IFERROR(VLOOKUP(C1230,INPUT!$A$2:$D$99998,4,FALSE),"")</f>
        <v/>
      </c>
      <c r="E1230" s="185">
        <f>IFERROR(VLOOKUP(C1230,INPUT!$A$2:$E$99998,5,FALSE),0)</f>
        <v>0</v>
      </c>
      <c r="F1230" s="187" t="str">
        <f>IFERROR(VLOOKUP(C1230,INPUT!$H$2:$N2410,7,FALSE),"")</f>
        <v/>
      </c>
      <c r="G1230" s="188"/>
      <c r="H1230" s="189"/>
      <c r="I1230" s="189"/>
      <c r="J1230" s="189"/>
      <c r="K1230" s="189"/>
    </row>
    <row r="1231" spans="1:11" ht="39" customHeight="1">
      <c r="A1231" s="228"/>
      <c r="B1231" s="184" t="str">
        <f>IFERROR(VLOOKUP(C1231,INPUT!$A$2:$E$99998,3,FALSE),"")</f>
        <v/>
      </c>
      <c r="C1231" s="230"/>
      <c r="D1231" s="186" t="str">
        <f>IFERROR(VLOOKUP(C1231,INPUT!$A$2:$D$99998,4,FALSE),"")</f>
        <v/>
      </c>
      <c r="E1231" s="185">
        <f>IFERROR(VLOOKUP(C1231,INPUT!$A$2:$E$99998,5,FALSE),0)</f>
        <v>0</v>
      </c>
      <c r="F1231" s="187" t="str">
        <f>IFERROR(VLOOKUP(C1231,INPUT!$H$2:$N2410,7,FALSE),"")</f>
        <v/>
      </c>
      <c r="G1231" s="188"/>
      <c r="H1231" s="189"/>
      <c r="I1231" s="189"/>
      <c r="J1231" s="189"/>
      <c r="K1231" s="189"/>
    </row>
    <row r="1232" spans="1:11" ht="39" customHeight="1">
      <c r="A1232" s="228"/>
      <c r="B1232" s="184" t="str">
        <f>IFERROR(VLOOKUP(C1232,INPUT!$A$2:$E$99998,3,FALSE),"")</f>
        <v/>
      </c>
      <c r="C1232" s="230"/>
      <c r="D1232" s="186" t="str">
        <f>IFERROR(VLOOKUP(C1232,INPUT!$A$2:$D$99998,4,FALSE),"")</f>
        <v/>
      </c>
      <c r="E1232" s="185">
        <f>IFERROR(VLOOKUP(C1232,INPUT!$A$2:$E$99998,5,FALSE),0)</f>
        <v>0</v>
      </c>
      <c r="F1232" s="187" t="str">
        <f>IFERROR(VLOOKUP(C1232,INPUT!$H$2:$N2410,7,FALSE),"")</f>
        <v/>
      </c>
      <c r="G1232" s="188"/>
      <c r="H1232" s="189"/>
      <c r="I1232" s="189"/>
      <c r="J1232" s="189"/>
      <c r="K1232" s="189"/>
    </row>
    <row r="1233" spans="1:11" ht="39" customHeight="1">
      <c r="A1233" s="228"/>
      <c r="B1233" s="184" t="str">
        <f>IFERROR(VLOOKUP(C1233,INPUT!$A$2:$E$99998,3,FALSE),"")</f>
        <v/>
      </c>
      <c r="C1233" s="230"/>
      <c r="D1233" s="186" t="str">
        <f>IFERROR(VLOOKUP(C1233,INPUT!$A$2:$D$99998,4,FALSE),"")</f>
        <v/>
      </c>
      <c r="E1233" s="185">
        <f>IFERROR(VLOOKUP(C1233,INPUT!$A$2:$E$99998,5,FALSE),0)</f>
        <v>0</v>
      </c>
      <c r="F1233" s="187" t="str">
        <f>IFERROR(VLOOKUP(C1233,INPUT!$H$2:$N2410,7,FALSE),"")</f>
        <v/>
      </c>
      <c r="G1233" s="188"/>
      <c r="H1233" s="189"/>
      <c r="I1233" s="189"/>
      <c r="J1233" s="189"/>
      <c r="K1233" s="189"/>
    </row>
    <row r="1234" spans="1:11" ht="39" customHeight="1">
      <c r="A1234" s="228"/>
      <c r="B1234" s="184" t="str">
        <f>IFERROR(VLOOKUP(C1234,INPUT!$A$2:$E$99998,3,FALSE),"")</f>
        <v/>
      </c>
      <c r="C1234" s="230"/>
      <c r="D1234" s="186" t="str">
        <f>IFERROR(VLOOKUP(C1234,INPUT!$A$2:$D$99998,4,FALSE),"")</f>
        <v/>
      </c>
      <c r="E1234" s="185">
        <f>IFERROR(VLOOKUP(C1234,INPUT!$A$2:$E$99998,5,FALSE),0)</f>
        <v>0</v>
      </c>
      <c r="F1234" s="187" t="str">
        <f>IFERROR(VLOOKUP(C1234,INPUT!$H$2:$N2410,7,FALSE),"")</f>
        <v/>
      </c>
      <c r="G1234" s="188"/>
      <c r="H1234" s="189"/>
      <c r="I1234" s="189"/>
      <c r="J1234" s="189"/>
      <c r="K1234" s="189"/>
    </row>
    <row r="1235" spans="1:11" ht="39" customHeight="1">
      <c r="A1235" s="228"/>
      <c r="B1235" s="184" t="str">
        <f>IFERROR(VLOOKUP(C1235,INPUT!$A$2:$E$99998,3,FALSE),"")</f>
        <v/>
      </c>
      <c r="C1235" s="230"/>
      <c r="D1235" s="186" t="str">
        <f>IFERROR(VLOOKUP(C1235,INPUT!$A$2:$D$99998,4,FALSE),"")</f>
        <v/>
      </c>
      <c r="E1235" s="185">
        <f>IFERROR(VLOOKUP(C1235,INPUT!$A$2:$E$99998,5,FALSE),0)</f>
        <v>0</v>
      </c>
      <c r="F1235" s="187" t="str">
        <f>IFERROR(VLOOKUP(C1235,INPUT!$H$2:$N2410,7,FALSE),"")</f>
        <v/>
      </c>
      <c r="G1235" s="188"/>
      <c r="H1235" s="189"/>
      <c r="I1235" s="189"/>
      <c r="J1235" s="189"/>
      <c r="K1235" s="189"/>
    </row>
    <row r="1236" spans="1:11" ht="39" customHeight="1">
      <c r="A1236" s="228"/>
      <c r="B1236" s="184" t="str">
        <f>IFERROR(VLOOKUP(C1236,INPUT!$A$2:$E$99998,3,FALSE),"")</f>
        <v/>
      </c>
      <c r="C1236" s="230"/>
      <c r="D1236" s="186" t="str">
        <f>IFERROR(VLOOKUP(C1236,INPUT!$A$2:$D$99998,4,FALSE),"")</f>
        <v/>
      </c>
      <c r="E1236" s="185">
        <f>IFERROR(VLOOKUP(C1236,INPUT!$A$2:$E$99998,5,FALSE),0)</f>
        <v>0</v>
      </c>
      <c r="F1236" s="187" t="str">
        <f>IFERROR(VLOOKUP(C1236,INPUT!$H$2:$N2410,7,FALSE),"")</f>
        <v/>
      </c>
      <c r="G1236" s="188"/>
      <c r="H1236" s="189"/>
      <c r="I1236" s="189"/>
      <c r="J1236" s="189"/>
      <c r="K1236" s="189"/>
    </row>
    <row r="1237" spans="1:11" ht="39" customHeight="1">
      <c r="A1237" s="228"/>
      <c r="B1237" s="184" t="str">
        <f>IFERROR(VLOOKUP(C1237,INPUT!$A$2:$E$99998,3,FALSE),"")</f>
        <v/>
      </c>
      <c r="C1237" s="230"/>
      <c r="D1237" s="186" t="str">
        <f>IFERROR(VLOOKUP(C1237,INPUT!$A$2:$D$99998,4,FALSE),"")</f>
        <v/>
      </c>
      <c r="E1237" s="185">
        <f>IFERROR(VLOOKUP(C1237,INPUT!$A$2:$E$99998,5,FALSE),0)</f>
        <v>0</v>
      </c>
      <c r="F1237" s="187" t="str">
        <f>IFERROR(VLOOKUP(C1237,INPUT!$H$2:$N2410,7,FALSE),"")</f>
        <v/>
      </c>
      <c r="G1237" s="188"/>
      <c r="H1237" s="189"/>
      <c r="I1237" s="189"/>
      <c r="J1237" s="189"/>
      <c r="K1237" s="189"/>
    </row>
    <row r="1238" spans="1:11" ht="39" customHeight="1">
      <c r="A1238" s="228"/>
      <c r="B1238" s="184" t="str">
        <f>IFERROR(VLOOKUP(C1238,INPUT!$A$2:$E$99998,3,FALSE),"")</f>
        <v/>
      </c>
      <c r="C1238" s="230"/>
      <c r="D1238" s="186" t="str">
        <f>IFERROR(VLOOKUP(C1238,INPUT!$A$2:$D$99998,4,FALSE),"")</f>
        <v/>
      </c>
      <c r="E1238" s="185">
        <f>IFERROR(VLOOKUP(C1238,INPUT!$A$2:$E$99998,5,FALSE),0)</f>
        <v>0</v>
      </c>
      <c r="F1238" s="187" t="str">
        <f>IFERROR(VLOOKUP(C1238,INPUT!$H$2:$N2410,7,FALSE),"")</f>
        <v/>
      </c>
      <c r="G1238" s="188"/>
      <c r="H1238" s="189"/>
      <c r="I1238" s="189"/>
      <c r="J1238" s="189"/>
      <c r="K1238" s="189"/>
    </row>
    <row r="1239" spans="1:11" ht="39" customHeight="1">
      <c r="A1239" s="228"/>
      <c r="B1239" s="184" t="str">
        <f>IFERROR(VLOOKUP(C1239,INPUT!$A$2:$E$99998,3,FALSE),"")</f>
        <v/>
      </c>
      <c r="C1239" s="230"/>
      <c r="D1239" s="186" t="str">
        <f>IFERROR(VLOOKUP(C1239,INPUT!$A$2:$D$99998,4,FALSE),"")</f>
        <v/>
      </c>
      <c r="E1239" s="185">
        <f>IFERROR(VLOOKUP(C1239,INPUT!$A$2:$E$99998,5,FALSE),0)</f>
        <v>0</v>
      </c>
      <c r="F1239" s="187" t="str">
        <f>IFERROR(VLOOKUP(C1239,INPUT!$H$2:$N2410,7,FALSE),"")</f>
        <v/>
      </c>
      <c r="G1239" s="188"/>
      <c r="H1239" s="189"/>
      <c r="I1239" s="189"/>
      <c r="J1239" s="189"/>
      <c r="K1239" s="189"/>
    </row>
    <row r="1240" spans="1:11" ht="39" customHeight="1">
      <c r="A1240" s="228"/>
      <c r="B1240" s="184" t="str">
        <f>IFERROR(VLOOKUP(C1240,INPUT!$A$2:$E$99998,3,FALSE),"")</f>
        <v/>
      </c>
      <c r="C1240" s="230"/>
      <c r="D1240" s="186" t="str">
        <f>IFERROR(VLOOKUP(C1240,INPUT!$A$2:$D$99998,4,FALSE),"")</f>
        <v/>
      </c>
      <c r="E1240" s="185">
        <f>IFERROR(VLOOKUP(C1240,INPUT!$A$2:$E$99998,5,FALSE),0)</f>
        <v>0</v>
      </c>
      <c r="F1240" s="187" t="str">
        <f>IFERROR(VLOOKUP(C1240,INPUT!$H$2:$N2410,7,FALSE),"")</f>
        <v/>
      </c>
      <c r="G1240" s="188"/>
      <c r="H1240" s="189"/>
      <c r="I1240" s="189"/>
      <c r="J1240" s="189"/>
      <c r="K1240" s="189"/>
    </row>
    <row r="1241" spans="1:11" ht="39" customHeight="1">
      <c r="A1241" s="228"/>
      <c r="B1241" s="184" t="str">
        <f>IFERROR(VLOOKUP(C1241,INPUT!$A$2:$E$99998,3,FALSE),"")</f>
        <v/>
      </c>
      <c r="C1241" s="230"/>
      <c r="D1241" s="186" t="str">
        <f>IFERROR(VLOOKUP(C1241,INPUT!$A$2:$D$99998,4,FALSE),"")</f>
        <v/>
      </c>
      <c r="E1241" s="185">
        <f>IFERROR(VLOOKUP(C1241,INPUT!$A$2:$E$99998,5,FALSE),0)</f>
        <v>0</v>
      </c>
      <c r="F1241" s="187" t="str">
        <f>IFERROR(VLOOKUP(C1241,INPUT!$H$2:$N2410,7,FALSE),"")</f>
        <v/>
      </c>
      <c r="G1241" s="188"/>
      <c r="H1241" s="189"/>
      <c r="I1241" s="189"/>
      <c r="J1241" s="189"/>
      <c r="K1241" s="189"/>
    </row>
    <row r="1242" spans="1:11" ht="39" customHeight="1">
      <c r="A1242" s="228"/>
      <c r="B1242" s="184" t="str">
        <f>IFERROR(VLOOKUP(C1242,INPUT!$A$2:$E$99998,3,FALSE),"")</f>
        <v/>
      </c>
      <c r="C1242" s="230"/>
      <c r="D1242" s="186" t="str">
        <f>IFERROR(VLOOKUP(C1242,INPUT!$A$2:$D$99998,4,FALSE),"")</f>
        <v/>
      </c>
      <c r="E1242" s="185">
        <f>IFERROR(VLOOKUP(C1242,INPUT!$A$2:$E$99998,5,FALSE),0)</f>
        <v>0</v>
      </c>
      <c r="F1242" s="187" t="str">
        <f>IFERROR(VLOOKUP(C1242,INPUT!$H$2:$N2410,7,FALSE),"")</f>
        <v/>
      </c>
      <c r="G1242" s="188"/>
      <c r="H1242" s="189"/>
      <c r="I1242" s="189"/>
      <c r="J1242" s="189"/>
      <c r="K1242" s="189"/>
    </row>
    <row r="1243" spans="1:11" ht="39" customHeight="1">
      <c r="A1243" s="228"/>
      <c r="B1243" s="184" t="str">
        <f>IFERROR(VLOOKUP(C1243,INPUT!$A$2:$E$99998,3,FALSE),"")</f>
        <v/>
      </c>
      <c r="C1243" s="230"/>
      <c r="D1243" s="186" t="str">
        <f>IFERROR(VLOOKUP(C1243,INPUT!$A$2:$D$99998,4,FALSE),"")</f>
        <v/>
      </c>
      <c r="E1243" s="185">
        <f>IFERROR(VLOOKUP(C1243,INPUT!$A$2:$E$99998,5,FALSE),0)</f>
        <v>0</v>
      </c>
      <c r="F1243" s="187" t="str">
        <f>IFERROR(VLOOKUP(C1243,INPUT!$H$2:$N2410,7,FALSE),"")</f>
        <v/>
      </c>
      <c r="G1243" s="188"/>
      <c r="H1243" s="189"/>
      <c r="I1243" s="189"/>
      <c r="J1243" s="189"/>
      <c r="K1243" s="189"/>
    </row>
    <row r="1244" spans="1:11" ht="39" customHeight="1">
      <c r="A1244" s="228"/>
      <c r="B1244" s="184" t="str">
        <f>IFERROR(VLOOKUP(C1244,INPUT!$A$2:$E$99998,3,FALSE),"")</f>
        <v/>
      </c>
      <c r="C1244" s="230"/>
      <c r="D1244" s="186" t="str">
        <f>IFERROR(VLOOKUP(C1244,INPUT!$A$2:$D$99998,4,FALSE),"")</f>
        <v/>
      </c>
      <c r="E1244" s="185">
        <f>IFERROR(VLOOKUP(C1244,INPUT!$A$2:$E$99998,5,FALSE),0)</f>
        <v>0</v>
      </c>
      <c r="F1244" s="187" t="str">
        <f>IFERROR(VLOOKUP(C1244,INPUT!$H$2:$N2410,7,FALSE),"")</f>
        <v/>
      </c>
      <c r="G1244" s="188"/>
      <c r="H1244" s="189"/>
      <c r="I1244" s="189"/>
      <c r="J1244" s="189"/>
      <c r="K1244" s="189"/>
    </row>
    <row r="1245" spans="1:11" ht="39" customHeight="1">
      <c r="A1245" s="228"/>
      <c r="B1245" s="184" t="str">
        <f>IFERROR(VLOOKUP(C1245,INPUT!$A$2:$E$99998,3,FALSE),"")</f>
        <v/>
      </c>
      <c r="C1245" s="230"/>
      <c r="D1245" s="186" t="str">
        <f>IFERROR(VLOOKUP(C1245,INPUT!$A$2:$D$99998,4,FALSE),"")</f>
        <v/>
      </c>
      <c r="E1245" s="185">
        <f>IFERROR(VLOOKUP(C1245,INPUT!$A$2:$E$99998,5,FALSE),0)</f>
        <v>0</v>
      </c>
      <c r="F1245" s="187" t="str">
        <f>IFERROR(VLOOKUP(C1245,INPUT!$H$2:$N2410,7,FALSE),"")</f>
        <v/>
      </c>
      <c r="G1245" s="188"/>
      <c r="H1245" s="189"/>
      <c r="I1245" s="189"/>
      <c r="J1245" s="189"/>
      <c r="K1245" s="189"/>
    </row>
    <row r="1246" spans="1:11" ht="39" customHeight="1">
      <c r="A1246" s="228"/>
      <c r="B1246" s="184" t="str">
        <f>IFERROR(VLOOKUP(C1246,INPUT!$A$2:$E$99998,3,FALSE),"")</f>
        <v/>
      </c>
      <c r="C1246" s="230"/>
      <c r="D1246" s="186" t="str">
        <f>IFERROR(VLOOKUP(C1246,INPUT!$A$2:$D$99998,4,FALSE),"")</f>
        <v/>
      </c>
      <c r="E1246" s="185">
        <f>IFERROR(VLOOKUP(C1246,INPUT!$A$2:$E$99998,5,FALSE),0)</f>
        <v>0</v>
      </c>
      <c r="F1246" s="187" t="str">
        <f>IFERROR(VLOOKUP(C1246,INPUT!$H$2:$N2410,7,FALSE),"")</f>
        <v/>
      </c>
      <c r="G1246" s="188"/>
      <c r="H1246" s="189"/>
      <c r="I1246" s="189"/>
      <c r="J1246" s="189"/>
      <c r="K1246" s="189"/>
    </row>
    <row r="1247" spans="1:11" ht="39" customHeight="1">
      <c r="A1247" s="228"/>
      <c r="B1247" s="184" t="str">
        <f>IFERROR(VLOOKUP(C1247,INPUT!$A$2:$E$99998,3,FALSE),"")</f>
        <v/>
      </c>
      <c r="C1247" s="230"/>
      <c r="D1247" s="186" t="str">
        <f>IFERROR(VLOOKUP(C1247,INPUT!$A$2:$D$99998,4,FALSE),"")</f>
        <v/>
      </c>
      <c r="E1247" s="185">
        <f>IFERROR(VLOOKUP(C1247,INPUT!$A$2:$E$99998,5,FALSE),0)</f>
        <v>0</v>
      </c>
      <c r="F1247" s="187" t="str">
        <f>IFERROR(VLOOKUP(C1247,INPUT!$H$2:$N2410,7,FALSE),"")</f>
        <v/>
      </c>
      <c r="G1247" s="188"/>
      <c r="H1247" s="189"/>
      <c r="I1247" s="189"/>
      <c r="J1247" s="189"/>
      <c r="K1247" s="189"/>
    </row>
    <row r="1248" spans="1:11" ht="39" customHeight="1">
      <c r="A1248" s="228"/>
      <c r="B1248" s="184" t="str">
        <f>IFERROR(VLOOKUP(C1248,INPUT!$A$2:$E$99998,3,FALSE),"")</f>
        <v/>
      </c>
      <c r="C1248" s="230"/>
      <c r="D1248" s="186" t="str">
        <f>IFERROR(VLOOKUP(C1248,INPUT!$A$2:$D$99998,4,FALSE),"")</f>
        <v/>
      </c>
      <c r="E1248" s="185">
        <f>IFERROR(VLOOKUP(C1248,INPUT!$A$2:$E$99998,5,FALSE),0)</f>
        <v>0</v>
      </c>
      <c r="F1248" s="187" t="str">
        <f>IFERROR(VLOOKUP(C1248,INPUT!$H$2:$N2410,7,FALSE),"")</f>
        <v/>
      </c>
      <c r="G1248" s="188"/>
      <c r="H1248" s="189"/>
      <c r="I1248" s="189"/>
      <c r="J1248" s="189"/>
      <c r="K1248" s="189"/>
    </row>
    <row r="1249" spans="1:11" ht="39" customHeight="1">
      <c r="A1249" s="228"/>
      <c r="B1249" s="184" t="str">
        <f>IFERROR(VLOOKUP(C1249,INPUT!$A$2:$E$99998,3,FALSE),"")</f>
        <v/>
      </c>
      <c r="C1249" s="230"/>
      <c r="D1249" s="186" t="str">
        <f>IFERROR(VLOOKUP(C1249,INPUT!$A$2:$D$99998,4,FALSE),"")</f>
        <v/>
      </c>
      <c r="E1249" s="185">
        <f>IFERROR(VLOOKUP(C1249,INPUT!$A$2:$E$99998,5,FALSE),0)</f>
        <v>0</v>
      </c>
      <c r="F1249" s="187" t="str">
        <f>IFERROR(VLOOKUP(C1249,INPUT!$H$2:$N2410,7,FALSE),"")</f>
        <v/>
      </c>
      <c r="G1249" s="188"/>
      <c r="H1249" s="189"/>
      <c r="I1249" s="189"/>
      <c r="J1249" s="189"/>
      <c r="K1249" s="189"/>
    </row>
    <row r="1250" spans="1:11" ht="39" customHeight="1">
      <c r="A1250" s="228"/>
      <c r="B1250" s="184" t="str">
        <f>IFERROR(VLOOKUP(C1250,INPUT!$A$2:$E$99998,3,FALSE),"")</f>
        <v/>
      </c>
      <c r="C1250" s="230"/>
      <c r="D1250" s="186" t="str">
        <f>IFERROR(VLOOKUP(C1250,INPUT!$A$2:$D$99998,4,FALSE),"")</f>
        <v/>
      </c>
      <c r="E1250" s="185">
        <f>IFERROR(VLOOKUP(C1250,INPUT!$A$2:$E$99998,5,FALSE),0)</f>
        <v>0</v>
      </c>
      <c r="F1250" s="187" t="str">
        <f>IFERROR(VLOOKUP(C1250,INPUT!$H$2:$N2410,7,FALSE),"")</f>
        <v/>
      </c>
      <c r="G1250" s="188"/>
      <c r="H1250" s="189"/>
      <c r="I1250" s="189"/>
      <c r="J1250" s="189"/>
      <c r="K1250" s="189"/>
    </row>
    <row r="1251" spans="1:11" ht="39" customHeight="1">
      <c r="A1251" s="228"/>
      <c r="B1251" s="184" t="str">
        <f>IFERROR(VLOOKUP(C1251,INPUT!$A$2:$E$99998,3,FALSE),"")</f>
        <v/>
      </c>
      <c r="C1251" s="230"/>
      <c r="D1251" s="186" t="str">
        <f>IFERROR(VLOOKUP(C1251,INPUT!$A$2:$D$99998,4,FALSE),"")</f>
        <v/>
      </c>
      <c r="E1251" s="185">
        <f>IFERROR(VLOOKUP(C1251,INPUT!$A$2:$E$99998,5,FALSE),0)</f>
        <v>0</v>
      </c>
      <c r="F1251" s="187" t="str">
        <f>IFERROR(VLOOKUP(C1251,INPUT!$H$2:$N2410,7,FALSE),"")</f>
        <v/>
      </c>
      <c r="G1251" s="188"/>
      <c r="H1251" s="189"/>
      <c r="I1251" s="189"/>
      <c r="J1251" s="189"/>
      <c r="K1251" s="189"/>
    </row>
    <row r="1252" spans="1:11" ht="39" customHeight="1">
      <c r="A1252" s="228"/>
      <c r="B1252" s="184" t="str">
        <f>IFERROR(VLOOKUP(C1252,INPUT!$A$2:$E$99998,3,FALSE),"")</f>
        <v/>
      </c>
      <c r="C1252" s="230"/>
      <c r="D1252" s="186" t="str">
        <f>IFERROR(VLOOKUP(C1252,INPUT!$A$2:$D$99998,4,FALSE),"")</f>
        <v/>
      </c>
      <c r="E1252" s="185">
        <f>IFERROR(VLOOKUP(C1252,INPUT!$A$2:$E$99998,5,FALSE),0)</f>
        <v>0</v>
      </c>
      <c r="F1252" s="187" t="str">
        <f>IFERROR(VLOOKUP(C1252,INPUT!$H$2:$N2410,7,FALSE),"")</f>
        <v/>
      </c>
      <c r="G1252" s="188"/>
      <c r="H1252" s="189"/>
      <c r="I1252" s="189"/>
      <c r="J1252" s="189"/>
      <c r="K1252" s="189"/>
    </row>
    <row r="1253" spans="1:11" ht="39" customHeight="1">
      <c r="A1253" s="228"/>
      <c r="B1253" s="184" t="str">
        <f>IFERROR(VLOOKUP(C1253,INPUT!$A$2:$E$99998,3,FALSE),"")</f>
        <v/>
      </c>
      <c r="C1253" s="230"/>
      <c r="D1253" s="186" t="str">
        <f>IFERROR(VLOOKUP(C1253,INPUT!$A$2:$D$99998,4,FALSE),"")</f>
        <v/>
      </c>
      <c r="E1253" s="185">
        <f>IFERROR(VLOOKUP(C1253,INPUT!$A$2:$E$99998,5,FALSE),0)</f>
        <v>0</v>
      </c>
      <c r="F1253" s="187" t="str">
        <f>IFERROR(VLOOKUP(C1253,INPUT!$H$2:$N2410,7,FALSE),"")</f>
        <v/>
      </c>
      <c r="G1253" s="188"/>
      <c r="H1253" s="189"/>
      <c r="I1253" s="189"/>
      <c r="J1253" s="189"/>
      <c r="K1253" s="189"/>
    </row>
    <row r="1254" spans="1:11" ht="39" customHeight="1">
      <c r="A1254" s="228"/>
      <c r="B1254" s="184" t="str">
        <f>IFERROR(VLOOKUP(C1254,INPUT!$A$2:$E$99998,3,FALSE),"")</f>
        <v/>
      </c>
      <c r="C1254" s="230"/>
      <c r="D1254" s="186" t="str">
        <f>IFERROR(VLOOKUP(C1254,INPUT!$A$2:$D$99998,4,FALSE),"")</f>
        <v/>
      </c>
      <c r="E1254" s="185">
        <f>IFERROR(VLOOKUP(C1254,INPUT!$A$2:$E$99998,5,FALSE),0)</f>
        <v>0</v>
      </c>
      <c r="F1254" s="187" t="str">
        <f>IFERROR(VLOOKUP(C1254,INPUT!$H$2:$N2410,7,FALSE),"")</f>
        <v/>
      </c>
      <c r="G1254" s="188"/>
      <c r="H1254" s="189"/>
      <c r="I1254" s="189"/>
      <c r="J1254" s="189"/>
      <c r="K1254" s="189"/>
    </row>
    <row r="1255" spans="1:11" ht="39" customHeight="1">
      <c r="A1255" s="228"/>
      <c r="B1255" s="184" t="str">
        <f>IFERROR(VLOOKUP(C1255,INPUT!$A$2:$E$99998,3,FALSE),"")</f>
        <v/>
      </c>
      <c r="C1255" s="230"/>
      <c r="D1255" s="186" t="str">
        <f>IFERROR(VLOOKUP(C1255,INPUT!$A$2:$D$99998,4,FALSE),"")</f>
        <v/>
      </c>
      <c r="E1255" s="185">
        <f>IFERROR(VLOOKUP(C1255,INPUT!$A$2:$E$99998,5,FALSE),0)</f>
        <v>0</v>
      </c>
      <c r="F1255" s="187" t="str">
        <f>IFERROR(VLOOKUP(C1255,INPUT!$H$2:$N2410,7,FALSE),"")</f>
        <v/>
      </c>
      <c r="G1255" s="188"/>
      <c r="H1255" s="189"/>
      <c r="I1255" s="189"/>
      <c r="J1255" s="189"/>
      <c r="K1255" s="189"/>
    </row>
    <row r="1256" spans="1:11" ht="39" customHeight="1">
      <c r="A1256" s="228"/>
      <c r="B1256" s="184" t="str">
        <f>IFERROR(VLOOKUP(C1256,INPUT!$A$2:$E$99998,3,FALSE),"")</f>
        <v/>
      </c>
      <c r="C1256" s="230"/>
      <c r="D1256" s="186" t="str">
        <f>IFERROR(VLOOKUP(C1256,INPUT!$A$2:$D$99998,4,FALSE),"")</f>
        <v/>
      </c>
      <c r="E1256" s="185">
        <f>IFERROR(VLOOKUP(C1256,INPUT!$A$2:$E$99998,5,FALSE),0)</f>
        <v>0</v>
      </c>
      <c r="F1256" s="187" t="str">
        <f>IFERROR(VLOOKUP(C1256,INPUT!$H$2:$N2410,7,FALSE),"")</f>
        <v/>
      </c>
      <c r="G1256" s="188"/>
      <c r="H1256" s="189"/>
      <c r="I1256" s="189"/>
      <c r="J1256" s="189"/>
      <c r="K1256" s="189"/>
    </row>
    <row r="1257" spans="1:11" ht="39" customHeight="1">
      <c r="A1257" s="228"/>
      <c r="B1257" s="184" t="str">
        <f>IFERROR(VLOOKUP(C1257,INPUT!$A$2:$E$99998,3,FALSE),"")</f>
        <v/>
      </c>
      <c r="C1257" s="230"/>
      <c r="D1257" s="186" t="str">
        <f>IFERROR(VLOOKUP(C1257,INPUT!$A$2:$D$99998,4,FALSE),"")</f>
        <v/>
      </c>
      <c r="E1257" s="185">
        <f>IFERROR(VLOOKUP(C1257,INPUT!$A$2:$E$99998,5,FALSE),0)</f>
        <v>0</v>
      </c>
      <c r="F1257" s="187" t="str">
        <f>IFERROR(VLOOKUP(C1257,INPUT!$H$2:$N2410,7,FALSE),"")</f>
        <v/>
      </c>
      <c r="G1257" s="188"/>
      <c r="H1257" s="189"/>
      <c r="I1257" s="189"/>
      <c r="J1257" s="189"/>
      <c r="K1257" s="189"/>
    </row>
    <row r="1258" spans="1:11" ht="39" customHeight="1">
      <c r="A1258" s="228"/>
      <c r="B1258" s="184" t="str">
        <f>IFERROR(VLOOKUP(C1258,INPUT!$A$2:$E$99998,3,FALSE),"")</f>
        <v/>
      </c>
      <c r="C1258" s="230"/>
      <c r="D1258" s="186" t="str">
        <f>IFERROR(VLOOKUP(C1258,INPUT!$A$2:$D$99998,4,FALSE),"")</f>
        <v/>
      </c>
      <c r="E1258" s="185">
        <f>IFERROR(VLOOKUP(C1258,INPUT!$A$2:$E$99998,5,FALSE),0)</f>
        <v>0</v>
      </c>
      <c r="F1258" s="187" t="str">
        <f>IFERROR(VLOOKUP(C1258,INPUT!$H$2:$N2410,7,FALSE),"")</f>
        <v/>
      </c>
      <c r="G1258" s="188"/>
      <c r="H1258" s="189"/>
      <c r="I1258" s="189"/>
      <c r="J1258" s="189"/>
      <c r="K1258" s="189"/>
    </row>
    <row r="1259" spans="1:11" ht="39" customHeight="1">
      <c r="A1259" s="228"/>
      <c r="B1259" s="184" t="str">
        <f>IFERROR(VLOOKUP(C1259,INPUT!$A$2:$E$99998,3,FALSE),"")</f>
        <v/>
      </c>
      <c r="C1259" s="230"/>
      <c r="D1259" s="186" t="str">
        <f>IFERROR(VLOOKUP(C1259,INPUT!$A$2:$D$99998,4,FALSE),"")</f>
        <v/>
      </c>
      <c r="E1259" s="185">
        <f>IFERROR(VLOOKUP(C1259,INPUT!$A$2:$E$99998,5,FALSE),0)</f>
        <v>0</v>
      </c>
      <c r="F1259" s="187" t="str">
        <f>IFERROR(VLOOKUP(C1259,INPUT!$H$2:$N2410,7,FALSE),"")</f>
        <v/>
      </c>
      <c r="G1259" s="188"/>
      <c r="H1259" s="189"/>
      <c r="I1259" s="189"/>
      <c r="J1259" s="189"/>
      <c r="K1259" s="189"/>
    </row>
    <row r="1260" spans="1:11" ht="39" customHeight="1">
      <c r="A1260" s="228"/>
      <c r="B1260" s="184" t="str">
        <f>IFERROR(VLOOKUP(C1260,INPUT!$A$2:$E$99998,3,FALSE),"")</f>
        <v/>
      </c>
      <c r="C1260" s="230"/>
      <c r="D1260" s="186" t="str">
        <f>IFERROR(VLOOKUP(C1260,INPUT!$A$2:$D$99998,4,FALSE),"")</f>
        <v/>
      </c>
      <c r="E1260" s="185">
        <f>IFERROR(VLOOKUP(C1260,INPUT!$A$2:$E$99998,5,FALSE),0)</f>
        <v>0</v>
      </c>
      <c r="F1260" s="187" t="str">
        <f>IFERROR(VLOOKUP(C1260,INPUT!$H$2:$N2410,7,FALSE),"")</f>
        <v/>
      </c>
      <c r="G1260" s="188"/>
      <c r="H1260" s="189"/>
      <c r="I1260" s="189"/>
      <c r="J1260" s="189"/>
      <c r="K1260" s="189"/>
    </row>
    <row r="1261" spans="1:11" ht="39" customHeight="1">
      <c r="A1261" s="228"/>
      <c r="B1261" s="184" t="str">
        <f>IFERROR(VLOOKUP(C1261,INPUT!$A$2:$E$99998,3,FALSE),"")</f>
        <v/>
      </c>
      <c r="C1261" s="230"/>
      <c r="D1261" s="186" t="str">
        <f>IFERROR(VLOOKUP(C1261,INPUT!$A$2:$D$99998,4,FALSE),"")</f>
        <v/>
      </c>
      <c r="E1261" s="185">
        <f>IFERROR(VLOOKUP(C1261,INPUT!$A$2:$E$99998,5,FALSE),0)</f>
        <v>0</v>
      </c>
      <c r="F1261" s="187" t="str">
        <f>IFERROR(VLOOKUP(C1261,INPUT!$H$2:$N2410,7,FALSE),"")</f>
        <v/>
      </c>
      <c r="G1261" s="188"/>
      <c r="H1261" s="189"/>
      <c r="I1261" s="189"/>
      <c r="J1261" s="189"/>
      <c r="K1261" s="189"/>
    </row>
    <row r="1262" spans="1:11" ht="39" customHeight="1">
      <c r="A1262" s="228"/>
      <c r="B1262" s="184" t="str">
        <f>IFERROR(VLOOKUP(C1262,INPUT!$A$2:$E$99998,3,FALSE),"")</f>
        <v/>
      </c>
      <c r="C1262" s="230"/>
      <c r="D1262" s="186" t="str">
        <f>IFERROR(VLOOKUP(C1262,INPUT!$A$2:$D$99998,4,FALSE),"")</f>
        <v/>
      </c>
      <c r="E1262" s="185">
        <f>IFERROR(VLOOKUP(C1262,INPUT!$A$2:$E$99998,5,FALSE),0)</f>
        <v>0</v>
      </c>
      <c r="F1262" s="187" t="str">
        <f>IFERROR(VLOOKUP(C1262,INPUT!$H$2:$N2410,7,FALSE),"")</f>
        <v/>
      </c>
      <c r="G1262" s="188"/>
      <c r="H1262" s="189"/>
      <c r="I1262" s="189"/>
      <c r="J1262" s="189"/>
      <c r="K1262" s="189"/>
    </row>
    <row r="1263" spans="1:11" ht="39" customHeight="1">
      <c r="A1263" s="228"/>
      <c r="B1263" s="184" t="str">
        <f>IFERROR(VLOOKUP(C1263,INPUT!$A$2:$E$99998,3,FALSE),"")</f>
        <v/>
      </c>
      <c r="C1263" s="230"/>
      <c r="D1263" s="186" t="str">
        <f>IFERROR(VLOOKUP(C1263,INPUT!$A$2:$D$99998,4,FALSE),"")</f>
        <v/>
      </c>
      <c r="E1263" s="185">
        <f>IFERROR(VLOOKUP(C1263,INPUT!$A$2:$E$99998,5,FALSE),0)</f>
        <v>0</v>
      </c>
      <c r="F1263" s="187" t="str">
        <f>IFERROR(VLOOKUP(C1263,INPUT!$H$2:$N2410,7,FALSE),"")</f>
        <v/>
      </c>
      <c r="G1263" s="188"/>
      <c r="H1263" s="189"/>
      <c r="I1263" s="189"/>
      <c r="J1263" s="189"/>
      <c r="K1263" s="189"/>
    </row>
    <row r="1264" spans="1:11" ht="39" customHeight="1">
      <c r="A1264" s="228"/>
      <c r="B1264" s="184" t="str">
        <f>IFERROR(VLOOKUP(C1264,INPUT!$A$2:$E$99998,3,FALSE),"")</f>
        <v/>
      </c>
      <c r="C1264" s="230"/>
      <c r="D1264" s="186" t="str">
        <f>IFERROR(VLOOKUP(C1264,INPUT!$A$2:$D$99998,4,FALSE),"")</f>
        <v/>
      </c>
      <c r="E1264" s="185">
        <f>IFERROR(VLOOKUP(C1264,INPUT!$A$2:$E$99998,5,FALSE),0)</f>
        <v>0</v>
      </c>
      <c r="F1264" s="187" t="str">
        <f>IFERROR(VLOOKUP(C1264,INPUT!$H$2:$N2410,7,FALSE),"")</f>
        <v/>
      </c>
      <c r="G1264" s="188"/>
      <c r="H1264" s="189"/>
      <c r="I1264" s="189"/>
      <c r="J1264" s="189"/>
      <c r="K1264" s="189"/>
    </row>
    <row r="1265" spans="1:11" ht="39" customHeight="1">
      <c r="A1265" s="228"/>
      <c r="B1265" s="184" t="str">
        <f>IFERROR(VLOOKUP(C1265,INPUT!$A$2:$E$99998,3,FALSE),"")</f>
        <v/>
      </c>
      <c r="C1265" s="230"/>
      <c r="D1265" s="186" t="str">
        <f>IFERROR(VLOOKUP(C1265,INPUT!$A$2:$D$99998,4,FALSE),"")</f>
        <v/>
      </c>
      <c r="E1265" s="185">
        <f>IFERROR(VLOOKUP(C1265,INPUT!$A$2:$E$99998,5,FALSE),0)</f>
        <v>0</v>
      </c>
      <c r="F1265" s="187" t="str">
        <f>IFERROR(VLOOKUP(C1265,INPUT!$H$2:$N2410,7,FALSE),"")</f>
        <v/>
      </c>
      <c r="G1265" s="188"/>
      <c r="H1265" s="189"/>
      <c r="I1265" s="189"/>
      <c r="J1265" s="189"/>
      <c r="K1265" s="189"/>
    </row>
    <row r="1266" spans="1:11" ht="39" customHeight="1">
      <c r="A1266" s="228"/>
      <c r="B1266" s="184" t="str">
        <f>IFERROR(VLOOKUP(C1266,INPUT!$A$2:$E$99998,3,FALSE),"")</f>
        <v/>
      </c>
      <c r="C1266" s="230"/>
      <c r="D1266" s="186" t="str">
        <f>IFERROR(VLOOKUP(C1266,INPUT!$A$2:$D$99998,4,FALSE),"")</f>
        <v/>
      </c>
      <c r="E1266" s="185">
        <f>IFERROR(VLOOKUP(C1266,INPUT!$A$2:$E$99998,5,FALSE),0)</f>
        <v>0</v>
      </c>
      <c r="F1266" s="187" t="str">
        <f>IFERROR(VLOOKUP(C1266,INPUT!$H$2:$N2410,7,FALSE),"")</f>
        <v/>
      </c>
      <c r="G1266" s="188"/>
      <c r="H1266" s="189"/>
      <c r="I1266" s="189"/>
      <c r="J1266" s="189"/>
      <c r="K1266" s="189"/>
    </row>
    <row r="1267" spans="1:11" ht="39" customHeight="1">
      <c r="A1267" s="228"/>
      <c r="B1267" s="184" t="str">
        <f>IFERROR(VLOOKUP(C1267,INPUT!$A$2:$E$99998,3,FALSE),"")</f>
        <v/>
      </c>
      <c r="C1267" s="230"/>
      <c r="D1267" s="186" t="str">
        <f>IFERROR(VLOOKUP(C1267,INPUT!$A$2:$D$99998,4,FALSE),"")</f>
        <v/>
      </c>
      <c r="E1267" s="185">
        <f>IFERROR(VLOOKUP(C1267,INPUT!$A$2:$E$99998,5,FALSE),0)</f>
        <v>0</v>
      </c>
      <c r="F1267" s="187" t="str">
        <f>IFERROR(VLOOKUP(C1267,INPUT!$H$2:$N2410,7,FALSE),"")</f>
        <v/>
      </c>
      <c r="G1267" s="188"/>
      <c r="H1267" s="189"/>
      <c r="I1267" s="189"/>
      <c r="J1267" s="189"/>
      <c r="K1267" s="189"/>
    </row>
    <row r="1268" spans="1:11" ht="39" customHeight="1">
      <c r="A1268" s="228"/>
      <c r="B1268" s="184" t="str">
        <f>IFERROR(VLOOKUP(C1268,INPUT!$A$2:$E$99998,3,FALSE),"")</f>
        <v/>
      </c>
      <c r="C1268" s="230"/>
      <c r="D1268" s="186" t="str">
        <f>IFERROR(VLOOKUP(C1268,INPUT!$A$2:$D$99998,4,FALSE),"")</f>
        <v/>
      </c>
      <c r="E1268" s="185">
        <f>IFERROR(VLOOKUP(C1268,INPUT!$A$2:$E$99998,5,FALSE),0)</f>
        <v>0</v>
      </c>
      <c r="F1268" s="187" t="str">
        <f>IFERROR(VLOOKUP(C1268,INPUT!$H$2:$N2410,7,FALSE),"")</f>
        <v/>
      </c>
      <c r="G1268" s="188"/>
      <c r="H1268" s="189"/>
      <c r="I1268" s="189"/>
      <c r="J1268" s="189"/>
      <c r="K1268" s="189"/>
    </row>
    <row r="1269" spans="1:11" ht="39" customHeight="1">
      <c r="A1269" s="228"/>
      <c r="B1269" s="184" t="str">
        <f>IFERROR(VLOOKUP(C1269,INPUT!$A$2:$E$99998,3,FALSE),"")</f>
        <v/>
      </c>
      <c r="C1269" s="230"/>
      <c r="D1269" s="186" t="str">
        <f>IFERROR(VLOOKUP(C1269,INPUT!$A$2:$D$99998,4,FALSE),"")</f>
        <v/>
      </c>
      <c r="E1269" s="185">
        <f>IFERROR(VLOOKUP(C1269,INPUT!$A$2:$E$99998,5,FALSE),0)</f>
        <v>0</v>
      </c>
      <c r="F1269" s="187" t="str">
        <f>IFERROR(VLOOKUP(C1269,INPUT!$H$2:$N2410,7,FALSE),"")</f>
        <v/>
      </c>
      <c r="G1269" s="188"/>
      <c r="H1269" s="189"/>
      <c r="I1269" s="189"/>
      <c r="J1269" s="189"/>
      <c r="K1269" s="189"/>
    </row>
    <row r="1270" spans="1:11" ht="39" customHeight="1">
      <c r="A1270" s="228"/>
      <c r="B1270" s="184" t="str">
        <f>IFERROR(VLOOKUP(C1270,INPUT!$A$2:$E$99998,3,FALSE),"")</f>
        <v/>
      </c>
      <c r="C1270" s="230"/>
      <c r="D1270" s="186" t="str">
        <f>IFERROR(VLOOKUP(C1270,INPUT!$A$2:$D$99998,4,FALSE),"")</f>
        <v/>
      </c>
      <c r="E1270" s="185">
        <f>IFERROR(VLOOKUP(C1270,INPUT!$A$2:$E$99998,5,FALSE),0)</f>
        <v>0</v>
      </c>
      <c r="F1270" s="187" t="str">
        <f>IFERROR(VLOOKUP(C1270,INPUT!$H$2:$N2410,7,FALSE),"")</f>
        <v/>
      </c>
      <c r="G1270" s="188"/>
      <c r="H1270" s="189"/>
      <c r="I1270" s="189"/>
      <c r="J1270" s="189"/>
      <c r="K1270" s="189"/>
    </row>
    <row r="1271" spans="1:11" ht="39" customHeight="1">
      <c r="A1271" s="228"/>
      <c r="B1271" s="184" t="str">
        <f>IFERROR(VLOOKUP(C1271,INPUT!$A$2:$E$99998,3,FALSE),"")</f>
        <v/>
      </c>
      <c r="C1271" s="230"/>
      <c r="D1271" s="186" t="str">
        <f>IFERROR(VLOOKUP(C1271,INPUT!$A$2:$D$99998,4,FALSE),"")</f>
        <v/>
      </c>
      <c r="E1271" s="185">
        <f>IFERROR(VLOOKUP(C1271,INPUT!$A$2:$E$99998,5,FALSE),0)</f>
        <v>0</v>
      </c>
      <c r="F1271" s="187" t="str">
        <f>IFERROR(VLOOKUP(C1271,INPUT!$H$2:$N2410,7,FALSE),"")</f>
        <v/>
      </c>
      <c r="G1271" s="188"/>
      <c r="H1271" s="189"/>
      <c r="I1271" s="189"/>
      <c r="J1271" s="189"/>
      <c r="K1271" s="189"/>
    </row>
    <row r="1272" spans="1:11" ht="39" customHeight="1">
      <c r="A1272" s="228"/>
      <c r="B1272" s="184" t="str">
        <f>IFERROR(VLOOKUP(C1272,INPUT!$A$2:$E$99998,3,FALSE),"")</f>
        <v/>
      </c>
      <c r="C1272" s="230"/>
      <c r="D1272" s="186" t="str">
        <f>IFERROR(VLOOKUP(C1272,INPUT!$A$2:$D$99998,4,FALSE),"")</f>
        <v/>
      </c>
      <c r="E1272" s="185">
        <f>IFERROR(VLOOKUP(C1272,INPUT!$A$2:$E$99998,5,FALSE),0)</f>
        <v>0</v>
      </c>
      <c r="F1272" s="187" t="str">
        <f>IFERROR(VLOOKUP(C1272,INPUT!$H$2:$N2410,7,FALSE),"")</f>
        <v/>
      </c>
      <c r="G1272" s="188"/>
      <c r="H1272" s="189"/>
      <c r="I1272" s="189"/>
      <c r="J1272" s="189"/>
      <c r="K1272" s="189"/>
    </row>
    <row r="1273" spans="1:11" ht="39" customHeight="1">
      <c r="A1273" s="228"/>
      <c r="B1273" s="184" t="str">
        <f>IFERROR(VLOOKUP(C1273,INPUT!$A$2:$E$99998,3,FALSE),"")</f>
        <v/>
      </c>
      <c r="C1273" s="230"/>
      <c r="D1273" s="186" t="str">
        <f>IFERROR(VLOOKUP(C1273,INPUT!$A$2:$D$99998,4,FALSE),"")</f>
        <v/>
      </c>
      <c r="E1273" s="185">
        <f>IFERROR(VLOOKUP(C1273,INPUT!$A$2:$E$99998,5,FALSE),0)</f>
        <v>0</v>
      </c>
      <c r="F1273" s="187" t="str">
        <f>IFERROR(VLOOKUP(C1273,INPUT!$H$2:$N2410,7,FALSE),"")</f>
        <v/>
      </c>
      <c r="G1273" s="188"/>
      <c r="H1273" s="189"/>
      <c r="I1273" s="189"/>
      <c r="J1273" s="189"/>
      <c r="K1273" s="189"/>
    </row>
    <row r="1274" spans="1:11" ht="39" customHeight="1">
      <c r="A1274" s="228"/>
      <c r="B1274" s="184" t="str">
        <f>IFERROR(VLOOKUP(C1274,INPUT!$A$2:$E$99998,3,FALSE),"")</f>
        <v/>
      </c>
      <c r="C1274" s="230"/>
      <c r="D1274" s="186" t="str">
        <f>IFERROR(VLOOKUP(C1274,INPUT!$A$2:$D$99998,4,FALSE),"")</f>
        <v/>
      </c>
      <c r="E1274" s="185">
        <f>IFERROR(VLOOKUP(C1274,INPUT!$A$2:$E$99998,5,FALSE),0)</f>
        <v>0</v>
      </c>
      <c r="F1274" s="187" t="str">
        <f>IFERROR(VLOOKUP(C1274,INPUT!$H$2:$N2410,7,FALSE),"")</f>
        <v/>
      </c>
      <c r="G1274" s="188"/>
      <c r="H1274" s="189"/>
      <c r="I1274" s="189"/>
      <c r="J1274" s="189"/>
      <c r="K1274" s="189"/>
    </row>
    <row r="1275" spans="1:11" ht="39" customHeight="1">
      <c r="A1275" s="228"/>
      <c r="B1275" s="184" t="str">
        <f>IFERROR(VLOOKUP(C1275,INPUT!$A$2:$E$99998,3,FALSE),"")</f>
        <v/>
      </c>
      <c r="C1275" s="230"/>
      <c r="D1275" s="186" t="str">
        <f>IFERROR(VLOOKUP(C1275,INPUT!$A$2:$D$99998,4,FALSE),"")</f>
        <v/>
      </c>
      <c r="E1275" s="185">
        <f>IFERROR(VLOOKUP(C1275,INPUT!$A$2:$E$99998,5,FALSE),0)</f>
        <v>0</v>
      </c>
      <c r="F1275" s="187" t="str">
        <f>IFERROR(VLOOKUP(C1275,INPUT!$H$2:$N2410,7,FALSE),"")</f>
        <v/>
      </c>
      <c r="G1275" s="188"/>
      <c r="H1275" s="189"/>
      <c r="I1275" s="189"/>
      <c r="J1275" s="189"/>
      <c r="K1275" s="189"/>
    </row>
    <row r="1276" spans="1:11" ht="39" customHeight="1">
      <c r="A1276" s="228"/>
      <c r="B1276" s="184" t="str">
        <f>IFERROR(VLOOKUP(C1276,INPUT!$A$2:$E$99998,3,FALSE),"")</f>
        <v/>
      </c>
      <c r="C1276" s="230"/>
      <c r="D1276" s="186" t="str">
        <f>IFERROR(VLOOKUP(C1276,INPUT!$A$2:$D$99998,4,FALSE),"")</f>
        <v/>
      </c>
      <c r="E1276" s="185">
        <f>IFERROR(VLOOKUP(C1276,INPUT!$A$2:$E$99998,5,FALSE),0)</f>
        <v>0</v>
      </c>
      <c r="F1276" s="187" t="str">
        <f>IFERROR(VLOOKUP(C1276,INPUT!$H$2:$N2410,7,FALSE),"")</f>
        <v/>
      </c>
      <c r="G1276" s="188"/>
      <c r="H1276" s="189"/>
      <c r="I1276" s="189"/>
      <c r="J1276" s="189"/>
      <c r="K1276" s="189"/>
    </row>
    <row r="1277" spans="1:11" ht="39" customHeight="1">
      <c r="A1277" s="228"/>
      <c r="B1277" s="184" t="str">
        <f>IFERROR(VLOOKUP(C1277,INPUT!$A$2:$E$99998,3,FALSE),"")</f>
        <v/>
      </c>
      <c r="C1277" s="230"/>
      <c r="D1277" s="186" t="str">
        <f>IFERROR(VLOOKUP(C1277,INPUT!$A$2:$D$99998,4,FALSE),"")</f>
        <v/>
      </c>
      <c r="E1277" s="185">
        <f>IFERROR(VLOOKUP(C1277,INPUT!$A$2:$E$99998,5,FALSE),0)</f>
        <v>0</v>
      </c>
      <c r="F1277" s="187" t="str">
        <f>IFERROR(VLOOKUP(C1277,INPUT!$H$2:$N2410,7,FALSE),"")</f>
        <v/>
      </c>
      <c r="G1277" s="188"/>
      <c r="H1277" s="189"/>
      <c r="I1277" s="189"/>
      <c r="J1277" s="189"/>
      <c r="K1277" s="189"/>
    </row>
    <row r="1278" spans="1:11" ht="39" customHeight="1">
      <c r="A1278" s="228"/>
      <c r="B1278" s="184" t="str">
        <f>IFERROR(VLOOKUP(C1278,INPUT!$A$2:$E$99998,3,FALSE),"")</f>
        <v/>
      </c>
      <c r="C1278" s="230"/>
      <c r="D1278" s="186" t="str">
        <f>IFERROR(VLOOKUP(C1278,INPUT!$A$2:$D$99998,4,FALSE),"")</f>
        <v/>
      </c>
      <c r="E1278" s="185">
        <f>IFERROR(VLOOKUP(C1278,INPUT!$A$2:$E$99998,5,FALSE),0)</f>
        <v>0</v>
      </c>
      <c r="F1278" s="187" t="str">
        <f>IFERROR(VLOOKUP(C1278,INPUT!$H$2:$N2410,7,FALSE),"")</f>
        <v/>
      </c>
      <c r="G1278" s="188"/>
      <c r="H1278" s="189"/>
      <c r="I1278" s="189"/>
      <c r="J1278" s="189"/>
      <c r="K1278" s="189"/>
    </row>
    <row r="1279" spans="1:11" ht="39" customHeight="1">
      <c r="A1279" s="228"/>
      <c r="B1279" s="184" t="str">
        <f>IFERROR(VLOOKUP(C1279,INPUT!$A$2:$E$99998,3,FALSE),"")</f>
        <v/>
      </c>
      <c r="C1279" s="230"/>
      <c r="D1279" s="186" t="str">
        <f>IFERROR(VLOOKUP(C1279,INPUT!$A$2:$D$99998,4,FALSE),"")</f>
        <v/>
      </c>
      <c r="E1279" s="185">
        <f>IFERROR(VLOOKUP(C1279,INPUT!$A$2:$E$99998,5,FALSE),0)</f>
        <v>0</v>
      </c>
      <c r="F1279" s="187" t="str">
        <f>IFERROR(VLOOKUP(C1279,INPUT!$H$2:$N2410,7,FALSE),"")</f>
        <v/>
      </c>
      <c r="G1279" s="188"/>
      <c r="H1279" s="189"/>
      <c r="I1279" s="189"/>
      <c r="J1279" s="189"/>
      <c r="K1279" s="189"/>
    </row>
    <row r="1280" spans="1:11" ht="39" customHeight="1">
      <c r="A1280" s="228"/>
      <c r="B1280" s="184" t="str">
        <f>IFERROR(VLOOKUP(C1280,INPUT!$A$2:$E$99998,3,FALSE),"")</f>
        <v/>
      </c>
      <c r="C1280" s="230"/>
      <c r="D1280" s="186" t="str">
        <f>IFERROR(VLOOKUP(C1280,INPUT!$A$2:$D$99998,4,FALSE),"")</f>
        <v/>
      </c>
      <c r="E1280" s="185">
        <f>IFERROR(VLOOKUP(C1280,INPUT!$A$2:$E$99998,5,FALSE),0)</f>
        <v>0</v>
      </c>
      <c r="F1280" s="187" t="str">
        <f>IFERROR(VLOOKUP(C1280,INPUT!$H$2:$N2410,7,FALSE),"")</f>
        <v/>
      </c>
      <c r="G1280" s="188"/>
      <c r="H1280" s="189"/>
      <c r="I1280" s="189"/>
      <c r="J1280" s="189"/>
      <c r="K1280" s="189"/>
    </row>
    <row r="1281" spans="1:11" ht="39" customHeight="1">
      <c r="A1281" s="228"/>
      <c r="B1281" s="184" t="str">
        <f>IFERROR(VLOOKUP(C1281,INPUT!$A$2:$E$99998,3,FALSE),"")</f>
        <v/>
      </c>
      <c r="C1281" s="230"/>
      <c r="D1281" s="186" t="str">
        <f>IFERROR(VLOOKUP(C1281,INPUT!$A$2:$D$99998,4,FALSE),"")</f>
        <v/>
      </c>
      <c r="E1281" s="185">
        <f>IFERROR(VLOOKUP(C1281,INPUT!$A$2:$E$99998,5,FALSE),0)</f>
        <v>0</v>
      </c>
      <c r="F1281" s="187" t="str">
        <f>IFERROR(VLOOKUP(C1281,INPUT!$H$2:$N2410,7,FALSE),"")</f>
        <v/>
      </c>
      <c r="G1281" s="188"/>
      <c r="H1281" s="189"/>
      <c r="I1281" s="189"/>
      <c r="J1281" s="189"/>
      <c r="K1281" s="189"/>
    </row>
    <row r="1282" spans="1:11" ht="39" customHeight="1">
      <c r="A1282" s="228"/>
      <c r="B1282" s="184" t="str">
        <f>IFERROR(VLOOKUP(C1282,INPUT!$A$2:$E$99998,3,FALSE),"")</f>
        <v/>
      </c>
      <c r="C1282" s="230"/>
      <c r="D1282" s="186" t="str">
        <f>IFERROR(VLOOKUP(C1282,INPUT!$A$2:$D$99998,4,FALSE),"")</f>
        <v/>
      </c>
      <c r="E1282" s="185">
        <f>IFERROR(VLOOKUP(C1282,INPUT!$A$2:$E$99998,5,FALSE),0)</f>
        <v>0</v>
      </c>
      <c r="F1282" s="187" t="str">
        <f>IFERROR(VLOOKUP(C1282,INPUT!$H$2:$N2410,7,FALSE),"")</f>
        <v/>
      </c>
      <c r="G1282" s="188"/>
      <c r="H1282" s="189"/>
      <c r="I1282" s="189"/>
      <c r="J1282" s="189"/>
      <c r="K1282" s="189"/>
    </row>
    <row r="1283" spans="1:11" ht="39" customHeight="1">
      <c r="A1283" s="228"/>
      <c r="B1283" s="184" t="str">
        <f>IFERROR(VLOOKUP(C1283,INPUT!$A$2:$E$99998,3,FALSE),"")</f>
        <v/>
      </c>
      <c r="C1283" s="230"/>
      <c r="D1283" s="186" t="str">
        <f>IFERROR(VLOOKUP(C1283,INPUT!$A$2:$D$99998,4,FALSE),"")</f>
        <v/>
      </c>
      <c r="E1283" s="185">
        <f>IFERROR(VLOOKUP(C1283,INPUT!$A$2:$E$99998,5,FALSE),0)</f>
        <v>0</v>
      </c>
      <c r="F1283" s="187" t="str">
        <f>IFERROR(VLOOKUP(C1283,INPUT!$H$2:$N2410,7,FALSE),"")</f>
        <v/>
      </c>
      <c r="G1283" s="188"/>
      <c r="H1283" s="189"/>
      <c r="I1283" s="189"/>
      <c r="J1283" s="189"/>
      <c r="K1283" s="189"/>
    </row>
    <row r="1284" spans="1:11" ht="39" customHeight="1">
      <c r="A1284" s="228"/>
      <c r="B1284" s="184" t="str">
        <f>IFERROR(VLOOKUP(C1284,INPUT!$A$2:$E$99998,3,FALSE),"")</f>
        <v/>
      </c>
      <c r="C1284" s="230"/>
      <c r="D1284" s="186" t="str">
        <f>IFERROR(VLOOKUP(C1284,INPUT!$A$2:$D$99998,4,FALSE),"")</f>
        <v/>
      </c>
      <c r="E1284" s="185">
        <f>IFERROR(VLOOKUP(C1284,INPUT!$A$2:$E$99998,5,FALSE),0)</f>
        <v>0</v>
      </c>
      <c r="F1284" s="187" t="str">
        <f>IFERROR(VLOOKUP(C1284,INPUT!$H$2:$N2410,7,FALSE),"")</f>
        <v/>
      </c>
      <c r="G1284" s="188"/>
      <c r="H1284" s="189"/>
      <c r="I1284" s="189"/>
      <c r="J1284" s="189"/>
      <c r="K1284" s="189"/>
    </row>
    <row r="1285" spans="1:11" ht="39" customHeight="1">
      <c r="A1285" s="228"/>
      <c r="B1285" s="184" t="str">
        <f>IFERROR(VLOOKUP(C1285,INPUT!$A$2:$E$99998,3,FALSE),"")</f>
        <v/>
      </c>
      <c r="C1285" s="230"/>
      <c r="D1285" s="186" t="str">
        <f>IFERROR(VLOOKUP(C1285,INPUT!$A$2:$D$99998,4,FALSE),"")</f>
        <v/>
      </c>
      <c r="E1285" s="185">
        <f>IFERROR(VLOOKUP(C1285,INPUT!$A$2:$E$99998,5,FALSE),0)</f>
        <v>0</v>
      </c>
      <c r="F1285" s="187" t="str">
        <f>IFERROR(VLOOKUP(C1285,INPUT!$H$2:$N2410,7,FALSE),"")</f>
        <v/>
      </c>
      <c r="G1285" s="188"/>
      <c r="H1285" s="189"/>
      <c r="I1285" s="189"/>
      <c r="J1285" s="189"/>
      <c r="K1285" s="189"/>
    </row>
    <row r="1286" spans="1:11" ht="39" customHeight="1">
      <c r="A1286" s="228"/>
      <c r="B1286" s="184" t="str">
        <f>IFERROR(VLOOKUP(C1286,INPUT!$A$2:$E$99998,3,FALSE),"")</f>
        <v/>
      </c>
      <c r="C1286" s="230"/>
      <c r="D1286" s="186" t="str">
        <f>IFERROR(VLOOKUP(C1286,INPUT!$A$2:$D$99998,4,FALSE),"")</f>
        <v/>
      </c>
      <c r="E1286" s="185">
        <f>IFERROR(VLOOKUP(C1286,INPUT!$A$2:$E$99998,5,FALSE),0)</f>
        <v>0</v>
      </c>
      <c r="F1286" s="187" t="str">
        <f>IFERROR(VLOOKUP(C1286,INPUT!$H$2:$N2410,7,FALSE),"")</f>
        <v/>
      </c>
      <c r="G1286" s="188"/>
      <c r="H1286" s="189"/>
      <c r="I1286" s="189"/>
      <c r="J1286" s="189"/>
      <c r="K1286" s="189"/>
    </row>
    <row r="1287" spans="1:11" ht="39" customHeight="1">
      <c r="A1287" s="228"/>
      <c r="B1287" s="184" t="str">
        <f>IFERROR(VLOOKUP(C1287,INPUT!$A$2:$E$99998,3,FALSE),"")</f>
        <v/>
      </c>
      <c r="C1287" s="230"/>
      <c r="D1287" s="186" t="str">
        <f>IFERROR(VLOOKUP(C1287,INPUT!$A$2:$D$99998,4,FALSE),"")</f>
        <v/>
      </c>
      <c r="E1287" s="185">
        <f>IFERROR(VLOOKUP(C1287,INPUT!$A$2:$E$99998,5,FALSE),0)</f>
        <v>0</v>
      </c>
      <c r="F1287" s="187" t="str">
        <f>IFERROR(VLOOKUP(C1287,INPUT!$H$2:$N2410,7,FALSE),"")</f>
        <v/>
      </c>
      <c r="G1287" s="188"/>
      <c r="H1287" s="189"/>
      <c r="I1287" s="189"/>
      <c r="J1287" s="189"/>
      <c r="K1287" s="189"/>
    </row>
    <row r="1288" spans="1:11" ht="39" customHeight="1">
      <c r="A1288" s="228"/>
      <c r="B1288" s="184" t="str">
        <f>IFERROR(VLOOKUP(C1288,INPUT!$A$2:$E$99998,3,FALSE),"")</f>
        <v/>
      </c>
      <c r="C1288" s="230"/>
      <c r="D1288" s="186" t="str">
        <f>IFERROR(VLOOKUP(C1288,INPUT!$A$2:$D$99998,4,FALSE),"")</f>
        <v/>
      </c>
      <c r="E1288" s="185">
        <f>IFERROR(VLOOKUP(C1288,INPUT!$A$2:$E$99998,5,FALSE),0)</f>
        <v>0</v>
      </c>
      <c r="F1288" s="187" t="str">
        <f>IFERROR(VLOOKUP(C1288,INPUT!$H$2:$N2410,7,FALSE),"")</f>
        <v/>
      </c>
      <c r="G1288" s="188"/>
      <c r="H1288" s="189"/>
      <c r="I1288" s="189"/>
      <c r="J1288" s="189"/>
      <c r="K1288" s="189"/>
    </row>
    <row r="1289" spans="1:11" ht="39" customHeight="1">
      <c r="A1289" s="228"/>
      <c r="B1289" s="184" t="str">
        <f>IFERROR(VLOOKUP(C1289,INPUT!$A$2:$E$99998,3,FALSE),"")</f>
        <v/>
      </c>
      <c r="C1289" s="230"/>
      <c r="D1289" s="186" t="str">
        <f>IFERROR(VLOOKUP(C1289,INPUT!$A$2:$D$99998,4,FALSE),"")</f>
        <v/>
      </c>
      <c r="E1289" s="185">
        <f>IFERROR(VLOOKUP(C1289,INPUT!$A$2:$E$99998,5,FALSE),0)</f>
        <v>0</v>
      </c>
      <c r="F1289" s="187" t="str">
        <f>IFERROR(VLOOKUP(C1289,INPUT!$H$2:$N2410,7,FALSE),"")</f>
        <v/>
      </c>
      <c r="G1289" s="188"/>
      <c r="H1289" s="189"/>
      <c r="I1289" s="189"/>
      <c r="J1289" s="189"/>
      <c r="K1289" s="189"/>
    </row>
    <row r="1290" spans="1:11" ht="39" customHeight="1">
      <c r="A1290" s="228"/>
      <c r="B1290" s="184" t="str">
        <f>IFERROR(VLOOKUP(C1290,INPUT!$A$2:$E$99998,3,FALSE),"")</f>
        <v/>
      </c>
      <c r="C1290" s="230"/>
      <c r="D1290" s="186" t="str">
        <f>IFERROR(VLOOKUP(C1290,INPUT!$A$2:$D$99998,4,FALSE),"")</f>
        <v/>
      </c>
      <c r="E1290" s="185">
        <f>IFERROR(VLOOKUP(C1290,INPUT!$A$2:$E$99998,5,FALSE),0)</f>
        <v>0</v>
      </c>
      <c r="F1290" s="187" t="str">
        <f>IFERROR(VLOOKUP(C1290,INPUT!$H$2:$N2410,7,FALSE),"")</f>
        <v/>
      </c>
      <c r="G1290" s="188"/>
      <c r="H1290" s="189"/>
      <c r="I1290" s="189"/>
      <c r="J1290" s="189"/>
      <c r="K1290" s="189"/>
    </row>
    <row r="1291" spans="1:11" ht="39" customHeight="1">
      <c r="A1291" s="228"/>
      <c r="B1291" s="184" t="str">
        <f>IFERROR(VLOOKUP(C1291,INPUT!$A$2:$E$99998,3,FALSE),"")</f>
        <v/>
      </c>
      <c r="C1291" s="230"/>
      <c r="D1291" s="186" t="str">
        <f>IFERROR(VLOOKUP(C1291,INPUT!$A$2:$D$99998,4,FALSE),"")</f>
        <v/>
      </c>
      <c r="E1291" s="185">
        <f>IFERROR(VLOOKUP(C1291,INPUT!$A$2:$E$99998,5,FALSE),0)</f>
        <v>0</v>
      </c>
      <c r="F1291" s="187" t="str">
        <f>IFERROR(VLOOKUP(C1291,INPUT!$H$2:$N2410,7,FALSE),"")</f>
        <v/>
      </c>
      <c r="G1291" s="188"/>
      <c r="H1291" s="189"/>
      <c r="I1291" s="189"/>
      <c r="J1291" s="189"/>
      <c r="K1291" s="189"/>
    </row>
    <row r="1292" spans="1:11" ht="39" customHeight="1">
      <c r="A1292" s="228"/>
      <c r="B1292" s="184" t="str">
        <f>IFERROR(VLOOKUP(C1292,INPUT!$A$2:$E$99998,3,FALSE),"")</f>
        <v/>
      </c>
      <c r="C1292" s="230"/>
      <c r="D1292" s="186" t="str">
        <f>IFERROR(VLOOKUP(C1292,INPUT!$A$2:$D$99998,4,FALSE),"")</f>
        <v/>
      </c>
      <c r="E1292" s="185">
        <f>IFERROR(VLOOKUP(C1292,INPUT!$A$2:$E$99998,5,FALSE),0)</f>
        <v>0</v>
      </c>
      <c r="F1292" s="187" t="str">
        <f>IFERROR(VLOOKUP(C1292,INPUT!$H$2:$N2410,7,FALSE),"")</f>
        <v/>
      </c>
      <c r="G1292" s="188"/>
      <c r="H1292" s="189"/>
      <c r="I1292" s="189"/>
      <c r="J1292" s="189"/>
      <c r="K1292" s="189"/>
    </row>
    <row r="1293" spans="1:11" ht="39" customHeight="1">
      <c r="A1293" s="228"/>
      <c r="B1293" s="184" t="str">
        <f>IFERROR(VLOOKUP(C1293,INPUT!$A$2:$E$99998,3,FALSE),"")</f>
        <v/>
      </c>
      <c r="C1293" s="230"/>
      <c r="D1293" s="186" t="str">
        <f>IFERROR(VLOOKUP(C1293,INPUT!$A$2:$D$99998,4,FALSE),"")</f>
        <v/>
      </c>
      <c r="E1293" s="185">
        <f>IFERROR(VLOOKUP(C1293,INPUT!$A$2:$E$99998,5,FALSE),0)</f>
        <v>0</v>
      </c>
      <c r="F1293" s="187" t="str">
        <f>IFERROR(VLOOKUP(C1293,INPUT!$H$2:$N2410,7,FALSE),"")</f>
        <v/>
      </c>
      <c r="G1293" s="188"/>
      <c r="H1293" s="189"/>
      <c r="I1293" s="189"/>
      <c r="J1293" s="189"/>
      <c r="K1293" s="189"/>
    </row>
    <row r="1294" spans="1:11" ht="39" customHeight="1">
      <c r="A1294" s="228"/>
      <c r="B1294" s="184" t="str">
        <f>IFERROR(VLOOKUP(C1294,INPUT!$A$2:$E$99998,3,FALSE),"")</f>
        <v/>
      </c>
      <c r="C1294" s="230"/>
      <c r="D1294" s="186" t="str">
        <f>IFERROR(VLOOKUP(C1294,INPUT!$A$2:$D$99998,4,FALSE),"")</f>
        <v/>
      </c>
      <c r="E1294" s="185">
        <f>IFERROR(VLOOKUP(C1294,INPUT!$A$2:$E$99998,5,FALSE),0)</f>
        <v>0</v>
      </c>
      <c r="F1294" s="187" t="str">
        <f>IFERROR(VLOOKUP(C1294,INPUT!$H$2:$N2410,7,FALSE),"")</f>
        <v/>
      </c>
      <c r="G1294" s="188"/>
      <c r="H1294" s="189"/>
      <c r="I1294" s="189"/>
      <c r="J1294" s="189"/>
      <c r="K1294" s="189"/>
    </row>
    <row r="1295" spans="1:11" ht="39" customHeight="1">
      <c r="A1295" s="228"/>
      <c r="B1295" s="184" t="str">
        <f>IFERROR(VLOOKUP(C1295,INPUT!$A$2:$E$99998,3,FALSE),"")</f>
        <v/>
      </c>
      <c r="C1295" s="230"/>
      <c r="D1295" s="186" t="str">
        <f>IFERROR(VLOOKUP(C1295,INPUT!$A$2:$D$99998,4,FALSE),"")</f>
        <v/>
      </c>
      <c r="E1295" s="185">
        <f>IFERROR(VLOOKUP(C1295,INPUT!$A$2:$E$99998,5,FALSE),0)</f>
        <v>0</v>
      </c>
      <c r="F1295" s="187" t="str">
        <f>IFERROR(VLOOKUP(C1295,INPUT!$H$2:$N2410,7,FALSE),"")</f>
        <v/>
      </c>
      <c r="G1295" s="188"/>
      <c r="H1295" s="189"/>
      <c r="I1295" s="189"/>
      <c r="J1295" s="189"/>
      <c r="K1295" s="189"/>
    </row>
    <row r="1296" spans="1:11" ht="39" customHeight="1">
      <c r="A1296" s="228"/>
      <c r="B1296" s="184" t="str">
        <f>IFERROR(VLOOKUP(C1296,INPUT!$A$2:$E$99998,3,FALSE),"")</f>
        <v/>
      </c>
      <c r="C1296" s="230"/>
      <c r="D1296" s="186" t="str">
        <f>IFERROR(VLOOKUP(C1296,INPUT!$A$2:$D$99998,4,FALSE),"")</f>
        <v/>
      </c>
      <c r="E1296" s="185">
        <f>IFERROR(VLOOKUP(C1296,INPUT!$A$2:$E$99998,5,FALSE),0)</f>
        <v>0</v>
      </c>
      <c r="F1296" s="187" t="str">
        <f>IFERROR(VLOOKUP(C1296,INPUT!$H$2:$N2410,7,FALSE),"")</f>
        <v/>
      </c>
      <c r="G1296" s="188"/>
      <c r="H1296" s="189"/>
      <c r="I1296" s="189"/>
      <c r="J1296" s="189"/>
      <c r="K1296" s="189"/>
    </row>
    <row r="1297" spans="1:11" ht="39" customHeight="1">
      <c r="A1297" s="228"/>
      <c r="B1297" s="184" t="str">
        <f>IFERROR(VLOOKUP(C1297,INPUT!$A$2:$E$99998,3,FALSE),"")</f>
        <v/>
      </c>
      <c r="C1297" s="230"/>
      <c r="D1297" s="186" t="str">
        <f>IFERROR(VLOOKUP(C1297,INPUT!$A$2:$D$99998,4,FALSE),"")</f>
        <v/>
      </c>
      <c r="E1297" s="185">
        <f>IFERROR(VLOOKUP(C1297,INPUT!$A$2:$E$99998,5,FALSE),0)</f>
        <v>0</v>
      </c>
      <c r="F1297" s="187" t="str">
        <f>IFERROR(VLOOKUP(C1297,INPUT!$H$2:$N2410,7,FALSE),"")</f>
        <v/>
      </c>
      <c r="G1297" s="188"/>
      <c r="H1297" s="189"/>
      <c r="I1297" s="189"/>
      <c r="J1297" s="189"/>
      <c r="K1297" s="189"/>
    </row>
    <row r="1298" spans="1:11" ht="39" customHeight="1">
      <c r="A1298" s="228"/>
      <c r="B1298" s="184" t="str">
        <f>IFERROR(VLOOKUP(C1298,INPUT!$A$2:$E$99998,3,FALSE),"")</f>
        <v/>
      </c>
      <c r="C1298" s="230"/>
      <c r="D1298" s="186" t="str">
        <f>IFERROR(VLOOKUP(C1298,INPUT!$A$2:$D$99998,4,FALSE),"")</f>
        <v/>
      </c>
      <c r="E1298" s="185">
        <f>IFERROR(VLOOKUP(C1298,INPUT!$A$2:$E$99998,5,FALSE),0)</f>
        <v>0</v>
      </c>
      <c r="F1298" s="187" t="str">
        <f>IFERROR(VLOOKUP(C1298,INPUT!$H$2:$N2410,7,FALSE),"")</f>
        <v/>
      </c>
      <c r="G1298" s="188"/>
      <c r="H1298" s="189"/>
      <c r="I1298" s="189"/>
      <c r="J1298" s="189"/>
      <c r="K1298" s="189"/>
    </row>
    <row r="1299" spans="1:11" ht="39" customHeight="1">
      <c r="A1299" s="228"/>
      <c r="B1299" s="184" t="str">
        <f>IFERROR(VLOOKUP(C1299,INPUT!$A$2:$E$99998,3,FALSE),"")</f>
        <v/>
      </c>
      <c r="C1299" s="230"/>
      <c r="D1299" s="186" t="str">
        <f>IFERROR(VLOOKUP(C1299,INPUT!$A$2:$D$99998,4,FALSE),"")</f>
        <v/>
      </c>
      <c r="E1299" s="185">
        <f>IFERROR(VLOOKUP(C1299,INPUT!$A$2:$E$99998,5,FALSE),0)</f>
        <v>0</v>
      </c>
      <c r="F1299" s="187" t="str">
        <f>IFERROR(VLOOKUP(C1299,INPUT!$H$2:$N2410,7,FALSE),"")</f>
        <v/>
      </c>
      <c r="G1299" s="188"/>
      <c r="H1299" s="189"/>
      <c r="I1299" s="189"/>
      <c r="J1299" s="189"/>
      <c r="K1299" s="189"/>
    </row>
    <row r="1300" spans="1:11" ht="39" customHeight="1">
      <c r="A1300" s="228"/>
      <c r="B1300" s="184" t="str">
        <f>IFERROR(VLOOKUP(C1300,INPUT!$A$2:$E$99998,3,FALSE),"")</f>
        <v/>
      </c>
      <c r="C1300" s="230"/>
      <c r="D1300" s="186" t="str">
        <f>IFERROR(VLOOKUP(C1300,INPUT!$A$2:$D$99998,4,FALSE),"")</f>
        <v/>
      </c>
      <c r="E1300" s="185">
        <f>IFERROR(VLOOKUP(C1300,INPUT!$A$2:$E$99998,5,FALSE),0)</f>
        <v>0</v>
      </c>
      <c r="F1300" s="187" t="str">
        <f>IFERROR(VLOOKUP(C1300,INPUT!$H$2:$N2410,7,FALSE),"")</f>
        <v/>
      </c>
      <c r="G1300" s="188"/>
      <c r="H1300" s="189"/>
      <c r="I1300" s="189"/>
      <c r="J1300" s="189"/>
      <c r="K1300" s="189"/>
    </row>
    <row r="1301" spans="1:11" ht="39" customHeight="1">
      <c r="A1301" s="228"/>
      <c r="B1301" s="184" t="str">
        <f>IFERROR(VLOOKUP(C1301,INPUT!$A$2:$E$99998,3,FALSE),"")</f>
        <v/>
      </c>
      <c r="C1301" s="230"/>
      <c r="D1301" s="186" t="str">
        <f>IFERROR(VLOOKUP(C1301,INPUT!$A$2:$D$99998,4,FALSE),"")</f>
        <v/>
      </c>
      <c r="E1301" s="185">
        <f>IFERROR(VLOOKUP(C1301,INPUT!$A$2:$E$99998,5,FALSE),0)</f>
        <v>0</v>
      </c>
      <c r="F1301" s="187" t="str">
        <f>IFERROR(VLOOKUP(C1301,INPUT!$H$2:$N2410,7,FALSE),"")</f>
        <v/>
      </c>
      <c r="G1301" s="188"/>
      <c r="H1301" s="189"/>
      <c r="I1301" s="189"/>
      <c r="J1301" s="189"/>
      <c r="K1301" s="189"/>
    </row>
    <row r="1302" spans="1:11" ht="39" customHeight="1">
      <c r="A1302" s="228"/>
      <c r="B1302" s="184" t="str">
        <f>IFERROR(VLOOKUP(C1302,INPUT!$A$2:$E$99998,3,FALSE),"")</f>
        <v/>
      </c>
      <c r="C1302" s="230"/>
      <c r="D1302" s="186" t="str">
        <f>IFERROR(VLOOKUP(C1302,INPUT!$A$2:$D$99998,4,FALSE),"")</f>
        <v/>
      </c>
      <c r="E1302" s="185">
        <f>IFERROR(VLOOKUP(C1302,INPUT!$A$2:$E$99998,5,FALSE),0)</f>
        <v>0</v>
      </c>
      <c r="F1302" s="187" t="str">
        <f>IFERROR(VLOOKUP(C1302,INPUT!$H$2:$N2410,7,FALSE),"")</f>
        <v/>
      </c>
      <c r="G1302" s="188"/>
      <c r="H1302" s="189"/>
      <c r="I1302" s="189"/>
      <c r="J1302" s="189"/>
      <c r="K1302" s="189"/>
    </row>
    <row r="1303" spans="1:11" ht="39" customHeight="1">
      <c r="A1303" s="228"/>
      <c r="B1303" s="184" t="str">
        <f>IFERROR(VLOOKUP(C1303,INPUT!$A$2:$E$99998,3,FALSE),"")</f>
        <v/>
      </c>
      <c r="C1303" s="230"/>
      <c r="D1303" s="186" t="str">
        <f>IFERROR(VLOOKUP(C1303,INPUT!$A$2:$D$99998,4,FALSE),"")</f>
        <v/>
      </c>
      <c r="E1303" s="185">
        <f>IFERROR(VLOOKUP(C1303,INPUT!$A$2:$E$99998,5,FALSE),0)</f>
        <v>0</v>
      </c>
      <c r="F1303" s="187" t="str">
        <f>IFERROR(VLOOKUP(C1303,INPUT!$H$2:$N2410,7,FALSE),"")</f>
        <v/>
      </c>
      <c r="G1303" s="188"/>
      <c r="H1303" s="189"/>
      <c r="I1303" s="189"/>
      <c r="J1303" s="189"/>
      <c r="K1303" s="189"/>
    </row>
    <row r="1304" spans="1:11" ht="39" customHeight="1">
      <c r="A1304" s="228"/>
      <c r="B1304" s="184" t="str">
        <f>IFERROR(VLOOKUP(C1304,INPUT!$A$2:$E$99998,3,FALSE),"")</f>
        <v/>
      </c>
      <c r="C1304" s="230"/>
      <c r="D1304" s="186" t="str">
        <f>IFERROR(VLOOKUP(C1304,INPUT!$A$2:$D$99998,4,FALSE),"")</f>
        <v/>
      </c>
      <c r="E1304" s="185">
        <f>IFERROR(VLOOKUP(C1304,INPUT!$A$2:$E$99998,5,FALSE),0)</f>
        <v>0</v>
      </c>
      <c r="F1304" s="187" t="str">
        <f>IFERROR(VLOOKUP(C1304,INPUT!$H$2:$N2410,7,FALSE),"")</f>
        <v/>
      </c>
      <c r="G1304" s="188"/>
      <c r="H1304" s="189"/>
      <c r="I1304" s="189"/>
      <c r="J1304" s="189"/>
      <c r="K1304" s="189"/>
    </row>
    <row r="1305" spans="1:11" ht="39" customHeight="1">
      <c r="A1305" s="228"/>
      <c r="B1305" s="184" t="str">
        <f>IFERROR(VLOOKUP(C1305,INPUT!$A$2:$E$99998,3,FALSE),"")</f>
        <v/>
      </c>
      <c r="C1305" s="230"/>
      <c r="D1305" s="186" t="str">
        <f>IFERROR(VLOOKUP(C1305,INPUT!$A$2:$D$99998,4,FALSE),"")</f>
        <v/>
      </c>
      <c r="E1305" s="185">
        <f>IFERROR(VLOOKUP(C1305,INPUT!$A$2:$E$99998,5,FALSE),0)</f>
        <v>0</v>
      </c>
      <c r="F1305" s="187" t="str">
        <f>IFERROR(VLOOKUP(C1305,INPUT!$H$2:$N2410,7,FALSE),"")</f>
        <v/>
      </c>
      <c r="G1305" s="188"/>
      <c r="H1305" s="189"/>
      <c r="I1305" s="189"/>
      <c r="J1305" s="189"/>
      <c r="K1305" s="189"/>
    </row>
    <row r="1306" spans="1:11" ht="39" customHeight="1">
      <c r="A1306" s="228"/>
      <c r="B1306" s="184" t="str">
        <f>IFERROR(VLOOKUP(C1306,INPUT!$A$2:$E$99998,3,FALSE),"")</f>
        <v/>
      </c>
      <c r="C1306" s="230"/>
      <c r="D1306" s="186" t="str">
        <f>IFERROR(VLOOKUP(C1306,INPUT!$A$2:$D$99998,4,FALSE),"")</f>
        <v/>
      </c>
      <c r="E1306" s="185">
        <f>IFERROR(VLOOKUP(C1306,INPUT!$A$2:$E$99998,5,FALSE),0)</f>
        <v>0</v>
      </c>
      <c r="F1306" s="187" t="str">
        <f>IFERROR(VLOOKUP(C1306,INPUT!$H$2:$N2410,7,FALSE),"")</f>
        <v/>
      </c>
      <c r="G1306" s="188"/>
      <c r="H1306" s="189"/>
      <c r="I1306" s="189"/>
      <c r="J1306" s="189"/>
      <c r="K1306" s="189"/>
    </row>
    <row r="1307" spans="1:11" ht="39" customHeight="1">
      <c r="A1307" s="228"/>
      <c r="B1307" s="184" t="str">
        <f>IFERROR(VLOOKUP(C1307,INPUT!$A$2:$E$99998,3,FALSE),"")</f>
        <v/>
      </c>
      <c r="C1307" s="230"/>
      <c r="D1307" s="186" t="str">
        <f>IFERROR(VLOOKUP(C1307,INPUT!$A$2:$D$99998,4,FALSE),"")</f>
        <v/>
      </c>
      <c r="E1307" s="185">
        <f>IFERROR(VLOOKUP(C1307,INPUT!$A$2:$E$99998,5,FALSE),0)</f>
        <v>0</v>
      </c>
      <c r="F1307" s="187" t="str">
        <f>IFERROR(VLOOKUP(C1307,INPUT!$H$2:$N2410,7,FALSE),"")</f>
        <v/>
      </c>
      <c r="G1307" s="188"/>
      <c r="H1307" s="189"/>
      <c r="I1307" s="189"/>
      <c r="J1307" s="189"/>
      <c r="K1307" s="189"/>
    </row>
    <row r="1308" spans="1:11" ht="39" customHeight="1">
      <c r="A1308" s="228"/>
      <c r="B1308" s="184" t="str">
        <f>IFERROR(VLOOKUP(C1308,INPUT!$A$2:$E$99998,3,FALSE),"")</f>
        <v/>
      </c>
      <c r="C1308" s="230"/>
      <c r="D1308" s="186" t="str">
        <f>IFERROR(VLOOKUP(C1308,INPUT!$A$2:$D$99998,4,FALSE),"")</f>
        <v/>
      </c>
      <c r="E1308" s="185">
        <f>IFERROR(VLOOKUP(C1308,INPUT!$A$2:$E$99998,5,FALSE),0)</f>
        <v>0</v>
      </c>
      <c r="F1308" s="187" t="str">
        <f>IFERROR(VLOOKUP(C1308,INPUT!$H$2:$N2410,7,FALSE),"")</f>
        <v/>
      </c>
      <c r="G1308" s="188"/>
      <c r="H1308" s="189"/>
      <c r="I1308" s="189"/>
      <c r="J1308" s="189"/>
      <c r="K1308" s="189"/>
    </row>
    <row r="1309" spans="1:11" ht="39" customHeight="1">
      <c r="A1309" s="228"/>
      <c r="B1309" s="184" t="str">
        <f>IFERROR(VLOOKUP(C1309,INPUT!$A$2:$E$99998,3,FALSE),"")</f>
        <v/>
      </c>
      <c r="C1309" s="230"/>
      <c r="D1309" s="186" t="str">
        <f>IFERROR(VLOOKUP(C1309,INPUT!$A$2:$D$99998,4,FALSE),"")</f>
        <v/>
      </c>
      <c r="E1309" s="185">
        <f>IFERROR(VLOOKUP(C1309,INPUT!$A$2:$E$99998,5,FALSE),0)</f>
        <v>0</v>
      </c>
      <c r="F1309" s="187" t="str">
        <f>IFERROR(VLOOKUP(C1309,INPUT!$H$2:$N2410,7,FALSE),"")</f>
        <v/>
      </c>
      <c r="G1309" s="188"/>
      <c r="H1309" s="189"/>
      <c r="I1309" s="189"/>
      <c r="J1309" s="189"/>
      <c r="K1309" s="189"/>
    </row>
    <row r="1310" spans="1:11" ht="39" customHeight="1">
      <c r="A1310" s="228"/>
      <c r="B1310" s="184" t="str">
        <f>IFERROR(VLOOKUP(C1310,INPUT!$A$2:$E$99998,3,FALSE),"")</f>
        <v/>
      </c>
      <c r="C1310" s="230"/>
      <c r="D1310" s="186" t="str">
        <f>IFERROR(VLOOKUP(C1310,INPUT!$A$2:$D$99998,4,FALSE),"")</f>
        <v/>
      </c>
      <c r="E1310" s="185">
        <f>IFERROR(VLOOKUP(C1310,INPUT!$A$2:$E$99998,5,FALSE),0)</f>
        <v>0</v>
      </c>
      <c r="F1310" s="187" t="str">
        <f>IFERROR(VLOOKUP(C1310,INPUT!$H$2:$N2410,7,FALSE),"")</f>
        <v/>
      </c>
      <c r="G1310" s="188"/>
      <c r="H1310" s="189"/>
      <c r="I1310" s="189"/>
      <c r="J1310" s="189"/>
      <c r="K1310" s="189"/>
    </row>
    <row r="1311" spans="1:11" ht="39" customHeight="1">
      <c r="A1311" s="228"/>
      <c r="B1311" s="184" t="str">
        <f>IFERROR(VLOOKUP(C1311,INPUT!$A$2:$E$99998,3,FALSE),"")</f>
        <v/>
      </c>
      <c r="C1311" s="230"/>
      <c r="D1311" s="186" t="str">
        <f>IFERROR(VLOOKUP(C1311,INPUT!$A$2:$D$99998,4,FALSE),"")</f>
        <v/>
      </c>
      <c r="E1311" s="185">
        <f>IFERROR(VLOOKUP(C1311,INPUT!$A$2:$E$99998,5,FALSE),0)</f>
        <v>0</v>
      </c>
      <c r="F1311" s="187" t="str">
        <f>IFERROR(VLOOKUP(C1311,INPUT!$H$2:$N2410,7,FALSE),"")</f>
        <v/>
      </c>
      <c r="G1311" s="188"/>
      <c r="H1311" s="189"/>
      <c r="I1311" s="189"/>
      <c r="J1311" s="189"/>
      <c r="K1311" s="189"/>
    </row>
    <row r="1312" spans="1:11" ht="39" customHeight="1">
      <c r="A1312" s="228"/>
      <c r="B1312" s="184" t="str">
        <f>IFERROR(VLOOKUP(C1312,INPUT!$A$2:$E$99998,3,FALSE),"")</f>
        <v/>
      </c>
      <c r="C1312" s="230"/>
      <c r="D1312" s="186" t="str">
        <f>IFERROR(VLOOKUP(C1312,INPUT!$A$2:$D$99998,4,FALSE),"")</f>
        <v/>
      </c>
      <c r="E1312" s="185">
        <f>IFERROR(VLOOKUP(C1312,INPUT!$A$2:$E$99998,5,FALSE),0)</f>
        <v>0</v>
      </c>
      <c r="F1312" s="187" t="str">
        <f>IFERROR(VLOOKUP(C1312,INPUT!$H$2:$N2410,7,FALSE),"")</f>
        <v/>
      </c>
      <c r="G1312" s="188"/>
      <c r="H1312" s="189"/>
      <c r="I1312" s="189"/>
      <c r="J1312" s="189"/>
      <c r="K1312" s="189"/>
    </row>
    <row r="1313" spans="1:11" ht="39" customHeight="1">
      <c r="A1313" s="228"/>
      <c r="B1313" s="184" t="str">
        <f>IFERROR(VLOOKUP(C1313,INPUT!$A$2:$E$99998,3,FALSE),"")</f>
        <v/>
      </c>
      <c r="C1313" s="230"/>
      <c r="D1313" s="186" t="str">
        <f>IFERROR(VLOOKUP(C1313,INPUT!$A$2:$D$99998,4,FALSE),"")</f>
        <v/>
      </c>
      <c r="E1313" s="185">
        <f>IFERROR(VLOOKUP(C1313,INPUT!$A$2:$E$99998,5,FALSE),0)</f>
        <v>0</v>
      </c>
      <c r="F1313" s="187" t="str">
        <f>IFERROR(VLOOKUP(C1313,INPUT!$H$2:$N2410,7,FALSE),"")</f>
        <v/>
      </c>
      <c r="G1313" s="188"/>
      <c r="H1313" s="189"/>
      <c r="I1313" s="189"/>
      <c r="J1313" s="189"/>
      <c r="K1313" s="189"/>
    </row>
    <row r="1314" spans="1:11" ht="39" customHeight="1">
      <c r="A1314" s="228"/>
      <c r="B1314" s="184" t="str">
        <f>IFERROR(VLOOKUP(C1314,INPUT!$A$2:$E$99998,3,FALSE),"")</f>
        <v/>
      </c>
      <c r="C1314" s="230"/>
      <c r="D1314" s="186" t="str">
        <f>IFERROR(VLOOKUP(C1314,INPUT!$A$2:$D$99998,4,FALSE),"")</f>
        <v/>
      </c>
      <c r="E1314" s="185">
        <f>IFERROR(VLOOKUP(C1314,INPUT!$A$2:$E$99998,5,FALSE),0)</f>
        <v>0</v>
      </c>
      <c r="F1314" s="187" t="str">
        <f>IFERROR(VLOOKUP(C1314,INPUT!$H$2:$N2410,7,FALSE),"")</f>
        <v/>
      </c>
      <c r="G1314" s="188"/>
      <c r="H1314" s="189"/>
      <c r="I1314" s="189"/>
      <c r="J1314" s="189"/>
      <c r="K1314" s="189"/>
    </row>
    <row r="1315" spans="1:11" ht="39" customHeight="1">
      <c r="A1315" s="228"/>
      <c r="B1315" s="184" t="str">
        <f>IFERROR(VLOOKUP(C1315,INPUT!$A$2:$E$99998,3,FALSE),"")</f>
        <v/>
      </c>
      <c r="C1315" s="230"/>
      <c r="D1315" s="186" t="str">
        <f>IFERROR(VLOOKUP(C1315,INPUT!$A$2:$D$99998,4,FALSE),"")</f>
        <v/>
      </c>
      <c r="E1315" s="185">
        <f>IFERROR(VLOOKUP(C1315,INPUT!$A$2:$E$99998,5,FALSE),0)</f>
        <v>0</v>
      </c>
      <c r="F1315" s="187" t="str">
        <f>IFERROR(VLOOKUP(C1315,INPUT!$H$2:$N2410,7,FALSE),"")</f>
        <v/>
      </c>
      <c r="G1315" s="188"/>
      <c r="H1315" s="189"/>
      <c r="I1315" s="189"/>
      <c r="J1315" s="189"/>
      <c r="K1315" s="189"/>
    </row>
    <row r="1316" spans="1:11" ht="39" customHeight="1">
      <c r="A1316" s="228"/>
      <c r="B1316" s="184" t="str">
        <f>IFERROR(VLOOKUP(C1316,INPUT!$A$2:$E$99998,3,FALSE),"")</f>
        <v/>
      </c>
      <c r="C1316" s="230"/>
      <c r="D1316" s="186" t="str">
        <f>IFERROR(VLOOKUP(C1316,INPUT!$A$2:$D$99998,4,FALSE),"")</f>
        <v/>
      </c>
      <c r="E1316" s="185">
        <f>IFERROR(VLOOKUP(C1316,INPUT!$A$2:$E$99998,5,FALSE),0)</f>
        <v>0</v>
      </c>
      <c r="F1316" s="187" t="str">
        <f>IFERROR(VLOOKUP(C1316,INPUT!$H$2:$N2410,7,FALSE),"")</f>
        <v/>
      </c>
      <c r="G1316" s="188"/>
      <c r="H1316" s="189"/>
      <c r="I1316" s="189"/>
      <c r="J1316" s="189"/>
      <c r="K1316" s="189"/>
    </row>
    <row r="1317" spans="1:11" ht="39" customHeight="1">
      <c r="A1317" s="228"/>
      <c r="B1317" s="184" t="str">
        <f>IFERROR(VLOOKUP(C1317,INPUT!$A$2:$E$99998,3,FALSE),"")</f>
        <v/>
      </c>
      <c r="C1317" s="230"/>
      <c r="D1317" s="186" t="str">
        <f>IFERROR(VLOOKUP(C1317,INPUT!$A$2:$D$99998,4,FALSE),"")</f>
        <v/>
      </c>
      <c r="E1317" s="185">
        <f>IFERROR(VLOOKUP(C1317,INPUT!$A$2:$E$99998,5,FALSE),0)</f>
        <v>0</v>
      </c>
      <c r="F1317" s="187" t="str">
        <f>IFERROR(VLOOKUP(C1317,INPUT!$H$2:$N2410,7,FALSE),"")</f>
        <v/>
      </c>
      <c r="G1317" s="188"/>
      <c r="H1317" s="189"/>
      <c r="I1317" s="189"/>
      <c r="J1317" s="189"/>
      <c r="K1317" s="189"/>
    </row>
    <row r="1318" spans="1:11" ht="39" customHeight="1">
      <c r="A1318" s="228"/>
      <c r="B1318" s="184" t="str">
        <f>IFERROR(VLOOKUP(C1318,INPUT!$A$2:$E$99998,3,FALSE),"")</f>
        <v/>
      </c>
      <c r="C1318" s="230"/>
      <c r="D1318" s="186" t="str">
        <f>IFERROR(VLOOKUP(C1318,INPUT!$A$2:$D$99998,4,FALSE),"")</f>
        <v/>
      </c>
      <c r="E1318" s="185">
        <f>IFERROR(VLOOKUP(C1318,INPUT!$A$2:$E$99998,5,FALSE),0)</f>
        <v>0</v>
      </c>
      <c r="F1318" s="187" t="str">
        <f>IFERROR(VLOOKUP(C1318,INPUT!$H$2:$N2410,7,FALSE),"")</f>
        <v/>
      </c>
      <c r="G1318" s="188"/>
      <c r="H1318" s="189"/>
      <c r="I1318" s="189"/>
      <c r="J1318" s="189"/>
      <c r="K1318" s="189"/>
    </row>
    <row r="1319" spans="1:11" ht="39" customHeight="1">
      <c r="A1319" s="228"/>
      <c r="B1319" s="184" t="str">
        <f>IFERROR(VLOOKUP(C1319,INPUT!$A$2:$E$99998,3,FALSE),"")</f>
        <v/>
      </c>
      <c r="C1319" s="230"/>
      <c r="D1319" s="186" t="str">
        <f>IFERROR(VLOOKUP(C1319,INPUT!$A$2:$D$99998,4,FALSE),"")</f>
        <v/>
      </c>
      <c r="E1319" s="185">
        <f>IFERROR(VLOOKUP(C1319,INPUT!$A$2:$E$99998,5,FALSE),0)</f>
        <v>0</v>
      </c>
      <c r="F1319" s="187" t="str">
        <f>IFERROR(VLOOKUP(C1319,INPUT!$H$2:$N2410,7,FALSE),"")</f>
        <v/>
      </c>
      <c r="G1319" s="188"/>
      <c r="H1319" s="189"/>
      <c r="I1319" s="189"/>
      <c r="J1319" s="189"/>
      <c r="K1319" s="189"/>
    </row>
    <row r="1320" spans="1:11" ht="39" customHeight="1">
      <c r="A1320" s="228"/>
      <c r="B1320" s="184" t="str">
        <f>IFERROR(VLOOKUP(C1320,INPUT!$A$2:$E$99998,3,FALSE),"")</f>
        <v/>
      </c>
      <c r="C1320" s="230"/>
      <c r="D1320" s="186" t="str">
        <f>IFERROR(VLOOKUP(C1320,INPUT!$A$2:$D$99998,4,FALSE),"")</f>
        <v/>
      </c>
      <c r="E1320" s="185">
        <f>IFERROR(VLOOKUP(C1320,INPUT!$A$2:$E$99998,5,FALSE),0)</f>
        <v>0</v>
      </c>
      <c r="F1320" s="187" t="str">
        <f>IFERROR(VLOOKUP(C1320,INPUT!$H$2:$N2410,7,FALSE),"")</f>
        <v/>
      </c>
      <c r="G1320" s="188"/>
      <c r="H1320" s="189"/>
      <c r="I1320" s="189"/>
      <c r="J1320" s="189"/>
      <c r="K1320" s="189"/>
    </row>
    <row r="1321" spans="1:11" ht="39" customHeight="1">
      <c r="A1321" s="228"/>
      <c r="B1321" s="184" t="str">
        <f>IFERROR(VLOOKUP(C1321,INPUT!$A$2:$E$99998,3,FALSE),"")</f>
        <v/>
      </c>
      <c r="C1321" s="230"/>
      <c r="D1321" s="186" t="str">
        <f>IFERROR(VLOOKUP(C1321,INPUT!$A$2:$D$99998,4,FALSE),"")</f>
        <v/>
      </c>
      <c r="E1321" s="185">
        <f>IFERROR(VLOOKUP(C1321,INPUT!$A$2:$E$99998,5,FALSE),0)</f>
        <v>0</v>
      </c>
      <c r="F1321" s="187" t="str">
        <f>IFERROR(VLOOKUP(C1321,INPUT!$H$2:$N2410,7,FALSE),"")</f>
        <v/>
      </c>
      <c r="G1321" s="188"/>
      <c r="H1321" s="189"/>
      <c r="I1321" s="189"/>
      <c r="J1321" s="189"/>
      <c r="K1321" s="189"/>
    </row>
    <row r="1322" spans="1:11" ht="39" customHeight="1">
      <c r="A1322" s="228"/>
      <c r="B1322" s="184" t="str">
        <f>IFERROR(VLOOKUP(C1322,INPUT!$A$2:$E$99998,3,FALSE),"")</f>
        <v/>
      </c>
      <c r="C1322" s="230"/>
      <c r="D1322" s="186" t="str">
        <f>IFERROR(VLOOKUP(C1322,INPUT!$A$2:$D$99998,4,FALSE),"")</f>
        <v/>
      </c>
      <c r="E1322" s="185">
        <f>IFERROR(VLOOKUP(C1322,INPUT!$A$2:$E$99998,5,FALSE),0)</f>
        <v>0</v>
      </c>
      <c r="F1322" s="187" t="str">
        <f>IFERROR(VLOOKUP(C1322,INPUT!$H$2:$N2410,7,FALSE),"")</f>
        <v/>
      </c>
      <c r="G1322" s="188"/>
      <c r="H1322" s="189"/>
      <c r="I1322" s="189"/>
      <c r="J1322" s="189"/>
      <c r="K1322" s="189"/>
    </row>
    <row r="1323" spans="1:11" ht="39" customHeight="1">
      <c r="A1323" s="228"/>
      <c r="B1323" s="184" t="str">
        <f>IFERROR(VLOOKUP(C1323,INPUT!$A$2:$E$99998,3,FALSE),"")</f>
        <v/>
      </c>
      <c r="C1323" s="230"/>
      <c r="D1323" s="186" t="str">
        <f>IFERROR(VLOOKUP(C1323,INPUT!$A$2:$D$99998,4,FALSE),"")</f>
        <v/>
      </c>
      <c r="E1323" s="185">
        <f>IFERROR(VLOOKUP(C1323,INPUT!$A$2:$E$99998,5,FALSE),0)</f>
        <v>0</v>
      </c>
      <c r="F1323" s="187" t="str">
        <f>IFERROR(VLOOKUP(C1323,INPUT!$H$2:$N2410,7,FALSE),"")</f>
        <v/>
      </c>
      <c r="G1323" s="188"/>
      <c r="H1323" s="189"/>
      <c r="I1323" s="189"/>
      <c r="J1323" s="189"/>
      <c r="K1323" s="189"/>
    </row>
    <row r="1324" spans="1:11" ht="39" customHeight="1">
      <c r="A1324" s="228"/>
      <c r="B1324" s="184" t="str">
        <f>IFERROR(VLOOKUP(C1324,INPUT!$A$2:$E$99998,3,FALSE),"")</f>
        <v/>
      </c>
      <c r="C1324" s="230"/>
      <c r="D1324" s="186" t="str">
        <f>IFERROR(VLOOKUP(C1324,INPUT!$A$2:$D$99998,4,FALSE),"")</f>
        <v/>
      </c>
      <c r="E1324" s="185">
        <f>IFERROR(VLOOKUP(C1324,INPUT!$A$2:$E$99998,5,FALSE),0)</f>
        <v>0</v>
      </c>
      <c r="F1324" s="187" t="str">
        <f>IFERROR(VLOOKUP(C1324,INPUT!$H$2:$N2410,7,FALSE),"")</f>
        <v/>
      </c>
      <c r="G1324" s="188"/>
      <c r="H1324" s="189"/>
      <c r="I1324" s="189"/>
      <c r="J1324" s="189"/>
      <c r="K1324" s="189"/>
    </row>
    <row r="1325" spans="1:11" ht="39" customHeight="1">
      <c r="A1325" s="228"/>
      <c r="B1325" s="184" t="str">
        <f>IFERROR(VLOOKUP(C1325,INPUT!$A$2:$E$99998,3,FALSE),"")</f>
        <v/>
      </c>
      <c r="C1325" s="230"/>
      <c r="D1325" s="186" t="str">
        <f>IFERROR(VLOOKUP(C1325,INPUT!$A$2:$D$99998,4,FALSE),"")</f>
        <v/>
      </c>
      <c r="E1325" s="185">
        <f>IFERROR(VLOOKUP(C1325,INPUT!$A$2:$E$99998,5,FALSE),0)</f>
        <v>0</v>
      </c>
      <c r="F1325" s="187" t="str">
        <f>IFERROR(VLOOKUP(C1325,INPUT!$H$2:$N2410,7,FALSE),"")</f>
        <v/>
      </c>
      <c r="G1325" s="188"/>
      <c r="H1325" s="189"/>
      <c r="I1325" s="189"/>
      <c r="J1325" s="189"/>
      <c r="K1325" s="189"/>
    </row>
    <row r="1326" spans="1:11" ht="39" customHeight="1">
      <c r="A1326" s="228"/>
      <c r="B1326" s="184" t="str">
        <f>IFERROR(VLOOKUP(C1326,INPUT!$A$2:$E$99998,3,FALSE),"")</f>
        <v/>
      </c>
      <c r="C1326" s="230"/>
      <c r="D1326" s="186" t="str">
        <f>IFERROR(VLOOKUP(C1326,INPUT!$A$2:$D$99998,4,FALSE),"")</f>
        <v/>
      </c>
      <c r="E1326" s="185">
        <f>IFERROR(VLOOKUP(C1326,INPUT!$A$2:$E$99998,5,FALSE),0)</f>
        <v>0</v>
      </c>
      <c r="F1326" s="187" t="str">
        <f>IFERROR(VLOOKUP(C1326,INPUT!$H$2:$N2410,7,FALSE),"")</f>
        <v/>
      </c>
      <c r="G1326" s="188"/>
      <c r="H1326" s="189"/>
      <c r="I1326" s="189"/>
      <c r="J1326" s="189"/>
      <c r="K1326" s="189"/>
    </row>
    <row r="1327" spans="1:11" ht="39" customHeight="1">
      <c r="A1327" s="228"/>
      <c r="B1327" s="184" t="str">
        <f>IFERROR(VLOOKUP(C1327,INPUT!$A$2:$E$99998,3,FALSE),"")</f>
        <v/>
      </c>
      <c r="C1327" s="230"/>
      <c r="D1327" s="186" t="str">
        <f>IFERROR(VLOOKUP(C1327,INPUT!$A$2:$D$99998,4,FALSE),"")</f>
        <v/>
      </c>
      <c r="E1327" s="185">
        <f>IFERROR(VLOOKUP(C1327,INPUT!$A$2:$E$99998,5,FALSE),0)</f>
        <v>0</v>
      </c>
      <c r="F1327" s="187" t="str">
        <f>IFERROR(VLOOKUP(C1327,INPUT!$H$2:$N2410,7,FALSE),"")</f>
        <v/>
      </c>
      <c r="G1327" s="188"/>
      <c r="H1327" s="189"/>
      <c r="I1327" s="189"/>
      <c r="J1327" s="189"/>
      <c r="K1327" s="189"/>
    </row>
    <row r="1328" spans="1:11" ht="39" customHeight="1">
      <c r="A1328" s="228"/>
      <c r="B1328" s="184" t="str">
        <f>IFERROR(VLOOKUP(C1328,INPUT!$A$2:$E$99998,3,FALSE),"")</f>
        <v/>
      </c>
      <c r="C1328" s="230"/>
      <c r="D1328" s="186" t="str">
        <f>IFERROR(VLOOKUP(C1328,INPUT!$A$2:$D$99998,4,FALSE),"")</f>
        <v/>
      </c>
      <c r="E1328" s="185">
        <f>IFERROR(VLOOKUP(C1328,INPUT!$A$2:$E$99998,5,FALSE),0)</f>
        <v>0</v>
      </c>
      <c r="F1328" s="187" t="str">
        <f>IFERROR(VLOOKUP(C1328,INPUT!$H$2:$N2410,7,FALSE),"")</f>
        <v/>
      </c>
      <c r="G1328" s="188"/>
      <c r="H1328" s="189"/>
      <c r="I1328" s="189"/>
      <c r="J1328" s="189"/>
      <c r="K1328" s="189"/>
    </row>
    <row r="1329" spans="1:11" ht="39" customHeight="1">
      <c r="A1329" s="228"/>
      <c r="B1329" s="184" t="str">
        <f>IFERROR(VLOOKUP(C1329,INPUT!$A$2:$E$99998,3,FALSE),"")</f>
        <v/>
      </c>
      <c r="C1329" s="230"/>
      <c r="D1329" s="186" t="str">
        <f>IFERROR(VLOOKUP(C1329,INPUT!$A$2:$D$99998,4,FALSE),"")</f>
        <v/>
      </c>
      <c r="E1329" s="185">
        <f>IFERROR(VLOOKUP(C1329,INPUT!$A$2:$E$99998,5,FALSE),0)</f>
        <v>0</v>
      </c>
      <c r="F1329" s="187" t="str">
        <f>IFERROR(VLOOKUP(C1329,INPUT!$H$2:$N2410,7,FALSE),"")</f>
        <v/>
      </c>
      <c r="G1329" s="188"/>
      <c r="H1329" s="189"/>
      <c r="I1329" s="189"/>
      <c r="J1329" s="189"/>
      <c r="K1329" s="189"/>
    </row>
    <row r="1330" spans="1:11" ht="39" customHeight="1">
      <c r="A1330" s="228"/>
      <c r="B1330" s="184" t="str">
        <f>IFERROR(VLOOKUP(C1330,INPUT!$A$2:$E$99998,3,FALSE),"")</f>
        <v/>
      </c>
      <c r="C1330" s="230"/>
      <c r="D1330" s="186" t="str">
        <f>IFERROR(VLOOKUP(C1330,INPUT!$A$2:$D$99998,4,FALSE),"")</f>
        <v/>
      </c>
      <c r="E1330" s="185">
        <f>IFERROR(VLOOKUP(C1330,INPUT!$A$2:$E$99998,5,FALSE),0)</f>
        <v>0</v>
      </c>
      <c r="F1330" s="187" t="str">
        <f>IFERROR(VLOOKUP(C1330,INPUT!$H$2:$N2410,7,FALSE),"")</f>
        <v/>
      </c>
      <c r="G1330" s="188"/>
      <c r="H1330" s="189"/>
      <c r="I1330" s="189"/>
      <c r="J1330" s="189"/>
      <c r="K1330" s="189"/>
    </row>
    <row r="1331" spans="1:11" ht="39" customHeight="1">
      <c r="A1331" s="228"/>
      <c r="B1331" s="184" t="str">
        <f>IFERROR(VLOOKUP(C1331,INPUT!$A$2:$E$99998,3,FALSE),"")</f>
        <v/>
      </c>
      <c r="C1331" s="230"/>
      <c r="D1331" s="186" t="str">
        <f>IFERROR(VLOOKUP(C1331,INPUT!$A$2:$D$99998,4,FALSE),"")</f>
        <v/>
      </c>
      <c r="E1331" s="185">
        <f>IFERROR(VLOOKUP(C1331,INPUT!$A$2:$E$99998,5,FALSE),0)</f>
        <v>0</v>
      </c>
      <c r="F1331" s="187" t="str">
        <f>IFERROR(VLOOKUP(C1331,INPUT!$H$2:$N2410,7,FALSE),"")</f>
        <v/>
      </c>
      <c r="G1331" s="188"/>
      <c r="H1331" s="189"/>
      <c r="I1331" s="189"/>
      <c r="J1331" s="189"/>
      <c r="K1331" s="189"/>
    </row>
    <row r="1332" spans="1:11" ht="39" customHeight="1">
      <c r="A1332" s="228"/>
      <c r="B1332" s="184" t="str">
        <f>IFERROR(VLOOKUP(C1332,INPUT!$A$2:$E$99998,3,FALSE),"")</f>
        <v/>
      </c>
      <c r="C1332" s="230"/>
      <c r="D1332" s="186" t="str">
        <f>IFERROR(VLOOKUP(C1332,INPUT!$A$2:$D$99998,4,FALSE),"")</f>
        <v/>
      </c>
      <c r="E1332" s="185">
        <f>IFERROR(VLOOKUP(C1332,INPUT!$A$2:$E$99998,5,FALSE),0)</f>
        <v>0</v>
      </c>
      <c r="F1332" s="187" t="str">
        <f>IFERROR(VLOOKUP(C1332,INPUT!$H$2:$N2410,7,FALSE),"")</f>
        <v/>
      </c>
      <c r="G1332" s="188"/>
      <c r="H1332" s="189"/>
      <c r="I1332" s="189"/>
      <c r="J1332" s="189"/>
      <c r="K1332" s="189"/>
    </row>
    <row r="1333" spans="1:11" ht="39" customHeight="1">
      <c r="A1333" s="228"/>
      <c r="B1333" s="184" t="str">
        <f>IFERROR(VLOOKUP(C1333,INPUT!$A$2:$E$99998,3,FALSE),"")</f>
        <v/>
      </c>
      <c r="C1333" s="230"/>
      <c r="D1333" s="186" t="str">
        <f>IFERROR(VLOOKUP(C1333,INPUT!$A$2:$D$99998,4,FALSE),"")</f>
        <v/>
      </c>
      <c r="E1333" s="185">
        <f>IFERROR(VLOOKUP(C1333,INPUT!$A$2:$E$99998,5,FALSE),0)</f>
        <v>0</v>
      </c>
      <c r="F1333" s="187" t="str">
        <f>IFERROR(VLOOKUP(C1333,INPUT!$H$2:$N2410,7,FALSE),"")</f>
        <v/>
      </c>
      <c r="G1333" s="188"/>
      <c r="H1333" s="189"/>
      <c r="I1333" s="189"/>
      <c r="J1333" s="189"/>
      <c r="K1333" s="189"/>
    </row>
    <row r="1334" spans="1:11" ht="39" customHeight="1">
      <c r="A1334" s="228"/>
      <c r="B1334" s="184" t="str">
        <f>IFERROR(VLOOKUP(C1334,INPUT!$A$2:$E$99998,3,FALSE),"")</f>
        <v/>
      </c>
      <c r="C1334" s="230"/>
      <c r="D1334" s="186" t="str">
        <f>IFERROR(VLOOKUP(C1334,INPUT!$A$2:$D$99998,4,FALSE),"")</f>
        <v/>
      </c>
      <c r="E1334" s="185">
        <f>IFERROR(VLOOKUP(C1334,INPUT!$A$2:$E$99998,5,FALSE),0)</f>
        <v>0</v>
      </c>
      <c r="F1334" s="187" t="str">
        <f>IFERROR(VLOOKUP(C1334,INPUT!$H$2:$N2410,7,FALSE),"")</f>
        <v/>
      </c>
      <c r="G1334" s="188"/>
      <c r="H1334" s="189"/>
      <c r="I1334" s="189"/>
      <c r="J1334" s="189"/>
      <c r="K1334" s="189"/>
    </row>
    <row r="1335" spans="1:11" ht="39" customHeight="1">
      <c r="A1335" s="228"/>
      <c r="B1335" s="184" t="str">
        <f>IFERROR(VLOOKUP(C1335,INPUT!$A$2:$E$99998,3,FALSE),"")</f>
        <v/>
      </c>
      <c r="C1335" s="230"/>
      <c r="D1335" s="186" t="str">
        <f>IFERROR(VLOOKUP(C1335,INPUT!$A$2:$D$99998,4,FALSE),"")</f>
        <v/>
      </c>
      <c r="E1335" s="185">
        <f>IFERROR(VLOOKUP(C1335,INPUT!$A$2:$E$99998,5,FALSE),0)</f>
        <v>0</v>
      </c>
      <c r="F1335" s="187" t="str">
        <f>IFERROR(VLOOKUP(C1335,INPUT!$H$2:$N2410,7,FALSE),"")</f>
        <v/>
      </c>
      <c r="G1335" s="188"/>
      <c r="H1335" s="189"/>
      <c r="I1335" s="189"/>
      <c r="J1335" s="189"/>
      <c r="K1335" s="189"/>
    </row>
    <row r="1336" spans="1:11" ht="39" customHeight="1">
      <c r="A1336" s="228"/>
      <c r="B1336" s="184" t="str">
        <f>IFERROR(VLOOKUP(C1336,INPUT!$A$2:$E$99998,3,FALSE),"")</f>
        <v/>
      </c>
      <c r="C1336" s="230"/>
      <c r="D1336" s="186" t="str">
        <f>IFERROR(VLOOKUP(C1336,INPUT!$A$2:$D$99998,4,FALSE),"")</f>
        <v/>
      </c>
      <c r="E1336" s="185">
        <f>IFERROR(VLOOKUP(C1336,INPUT!$A$2:$E$99998,5,FALSE),0)</f>
        <v>0</v>
      </c>
      <c r="F1336" s="187" t="str">
        <f>IFERROR(VLOOKUP(C1336,INPUT!$H$2:$N2410,7,FALSE),"")</f>
        <v/>
      </c>
      <c r="G1336" s="188"/>
      <c r="H1336" s="189"/>
      <c r="I1336" s="189"/>
      <c r="J1336" s="189"/>
      <c r="K1336" s="189"/>
    </row>
    <row r="1337" spans="1:11" ht="39" customHeight="1">
      <c r="A1337" s="228"/>
      <c r="B1337" s="184" t="str">
        <f>IFERROR(VLOOKUP(C1337,INPUT!$A$2:$E$99998,3,FALSE),"")</f>
        <v/>
      </c>
      <c r="C1337" s="230"/>
      <c r="D1337" s="186" t="str">
        <f>IFERROR(VLOOKUP(C1337,INPUT!$A$2:$D$99998,4,FALSE),"")</f>
        <v/>
      </c>
      <c r="E1337" s="185">
        <f>IFERROR(VLOOKUP(C1337,INPUT!$A$2:$E$99998,5,FALSE),0)</f>
        <v>0</v>
      </c>
      <c r="F1337" s="187" t="str">
        <f>IFERROR(VLOOKUP(C1337,INPUT!$H$2:$N2410,7,FALSE),"")</f>
        <v/>
      </c>
      <c r="G1337" s="188"/>
      <c r="H1337" s="189"/>
      <c r="I1337" s="189"/>
      <c r="J1337" s="189"/>
      <c r="K1337" s="189"/>
    </row>
    <row r="1338" spans="1:11" ht="39" customHeight="1">
      <c r="A1338" s="228"/>
      <c r="B1338" s="184" t="str">
        <f>IFERROR(VLOOKUP(C1338,INPUT!$A$2:$E$99998,3,FALSE),"")</f>
        <v/>
      </c>
      <c r="C1338" s="230"/>
      <c r="D1338" s="186" t="str">
        <f>IFERROR(VLOOKUP(C1338,INPUT!$A$2:$D$99998,4,FALSE),"")</f>
        <v/>
      </c>
      <c r="E1338" s="185">
        <f>IFERROR(VLOOKUP(C1338,INPUT!$A$2:$E$99998,5,FALSE),0)</f>
        <v>0</v>
      </c>
      <c r="F1338" s="187" t="str">
        <f>IFERROR(VLOOKUP(C1338,INPUT!$H$2:$N2410,7,FALSE),"")</f>
        <v/>
      </c>
      <c r="G1338" s="188"/>
      <c r="H1338" s="189"/>
      <c r="I1338" s="189"/>
      <c r="J1338" s="189"/>
      <c r="K1338" s="189"/>
    </row>
    <row r="1339" spans="1:11" ht="39" customHeight="1">
      <c r="A1339" s="228"/>
      <c r="B1339" s="184" t="str">
        <f>IFERROR(VLOOKUP(C1339,INPUT!$A$2:$E$99998,3,FALSE),"")</f>
        <v/>
      </c>
      <c r="C1339" s="230"/>
      <c r="D1339" s="186" t="str">
        <f>IFERROR(VLOOKUP(C1339,INPUT!$A$2:$D$99998,4,FALSE),"")</f>
        <v/>
      </c>
      <c r="E1339" s="185">
        <f>IFERROR(VLOOKUP(C1339,INPUT!$A$2:$E$99998,5,FALSE),0)</f>
        <v>0</v>
      </c>
      <c r="F1339" s="187" t="str">
        <f>IFERROR(VLOOKUP(C1339,INPUT!$H$2:$N2410,7,FALSE),"")</f>
        <v/>
      </c>
      <c r="G1339" s="188"/>
      <c r="H1339" s="189"/>
      <c r="I1339" s="189"/>
      <c r="J1339" s="189"/>
      <c r="K1339" s="189"/>
    </row>
    <row r="1340" spans="1:11" ht="39" customHeight="1">
      <c r="A1340" s="228"/>
      <c r="B1340" s="184" t="str">
        <f>IFERROR(VLOOKUP(C1340,INPUT!$A$2:$E$99998,3,FALSE),"")</f>
        <v/>
      </c>
      <c r="C1340" s="230"/>
      <c r="D1340" s="186" t="str">
        <f>IFERROR(VLOOKUP(C1340,INPUT!$A$2:$D$99998,4,FALSE),"")</f>
        <v/>
      </c>
      <c r="E1340" s="185">
        <f>IFERROR(VLOOKUP(C1340,INPUT!$A$2:$E$99998,5,FALSE),0)</f>
        <v>0</v>
      </c>
      <c r="F1340" s="187" t="str">
        <f>IFERROR(VLOOKUP(C1340,INPUT!$H$2:$N2410,7,FALSE),"")</f>
        <v/>
      </c>
      <c r="G1340" s="188"/>
      <c r="H1340" s="189"/>
      <c r="I1340" s="189"/>
      <c r="J1340" s="189"/>
      <c r="K1340" s="189"/>
    </row>
    <row r="1341" spans="1:11" ht="39" customHeight="1">
      <c r="A1341" s="228"/>
      <c r="B1341" s="184" t="str">
        <f>IFERROR(VLOOKUP(C1341,INPUT!$A$2:$E$99998,3,FALSE),"")</f>
        <v/>
      </c>
      <c r="C1341" s="230"/>
      <c r="D1341" s="186" t="str">
        <f>IFERROR(VLOOKUP(C1341,INPUT!$A$2:$D$99998,4,FALSE),"")</f>
        <v/>
      </c>
      <c r="E1341" s="185">
        <f>IFERROR(VLOOKUP(C1341,INPUT!$A$2:$E$99998,5,FALSE),0)</f>
        <v>0</v>
      </c>
      <c r="F1341" s="187" t="str">
        <f>IFERROR(VLOOKUP(C1341,INPUT!$H$2:$N2410,7,FALSE),"")</f>
        <v/>
      </c>
      <c r="G1341" s="188"/>
      <c r="H1341" s="189"/>
      <c r="I1341" s="189"/>
      <c r="J1341" s="189"/>
      <c r="K1341" s="189"/>
    </row>
    <row r="1342" spans="1:11" ht="39" customHeight="1">
      <c r="A1342" s="228"/>
      <c r="B1342" s="184" t="str">
        <f>IFERROR(VLOOKUP(C1342,INPUT!$A$2:$E$99998,3,FALSE),"")</f>
        <v/>
      </c>
      <c r="C1342" s="230"/>
      <c r="D1342" s="186" t="str">
        <f>IFERROR(VLOOKUP(C1342,INPUT!$A$2:$D$99998,4,FALSE),"")</f>
        <v/>
      </c>
      <c r="E1342" s="185">
        <f>IFERROR(VLOOKUP(C1342,INPUT!$A$2:$E$99998,5,FALSE),0)</f>
        <v>0</v>
      </c>
      <c r="F1342" s="187" t="str">
        <f>IFERROR(VLOOKUP(C1342,INPUT!$H$2:$N2410,7,FALSE),"")</f>
        <v/>
      </c>
      <c r="G1342" s="188"/>
      <c r="H1342" s="189"/>
      <c r="I1342" s="189"/>
      <c r="J1342" s="189"/>
      <c r="K1342" s="189"/>
    </row>
    <row r="1343" spans="1:11" ht="39" customHeight="1">
      <c r="A1343" s="228"/>
      <c r="B1343" s="184" t="str">
        <f>IFERROR(VLOOKUP(C1343,INPUT!$A$2:$E$99998,3,FALSE),"")</f>
        <v/>
      </c>
      <c r="C1343" s="230"/>
      <c r="D1343" s="186" t="str">
        <f>IFERROR(VLOOKUP(C1343,INPUT!$A$2:$D$99998,4,FALSE),"")</f>
        <v/>
      </c>
      <c r="E1343" s="185">
        <f>IFERROR(VLOOKUP(C1343,INPUT!$A$2:$E$99998,5,FALSE),0)</f>
        <v>0</v>
      </c>
      <c r="F1343" s="187" t="str">
        <f>IFERROR(VLOOKUP(C1343,INPUT!$H$2:$N2410,7,FALSE),"")</f>
        <v/>
      </c>
      <c r="G1343" s="188"/>
      <c r="H1343" s="189"/>
      <c r="I1343" s="189"/>
      <c r="J1343" s="189"/>
      <c r="K1343" s="189"/>
    </row>
    <row r="1344" spans="1:11" ht="39" customHeight="1">
      <c r="A1344" s="228"/>
      <c r="B1344" s="184" t="str">
        <f>IFERROR(VLOOKUP(C1344,INPUT!$A$2:$E$99998,3,FALSE),"")</f>
        <v/>
      </c>
      <c r="C1344" s="230"/>
      <c r="D1344" s="186" t="str">
        <f>IFERROR(VLOOKUP(C1344,INPUT!$A$2:$D$99998,4,FALSE),"")</f>
        <v/>
      </c>
      <c r="E1344" s="185">
        <f>IFERROR(VLOOKUP(C1344,INPUT!$A$2:$E$99998,5,FALSE),0)</f>
        <v>0</v>
      </c>
      <c r="F1344" s="187" t="str">
        <f>IFERROR(VLOOKUP(C1344,INPUT!$H$2:$N2410,7,FALSE),"")</f>
        <v/>
      </c>
      <c r="G1344" s="188"/>
      <c r="H1344" s="189"/>
      <c r="I1344" s="189"/>
      <c r="J1344" s="189"/>
      <c r="K1344" s="189"/>
    </row>
    <row r="1345" spans="1:11" ht="39" customHeight="1">
      <c r="A1345" s="228"/>
      <c r="B1345" s="184" t="str">
        <f>IFERROR(VLOOKUP(C1345,INPUT!$A$2:$E$99998,3,FALSE),"")</f>
        <v/>
      </c>
      <c r="C1345" s="230"/>
      <c r="D1345" s="186" t="str">
        <f>IFERROR(VLOOKUP(C1345,INPUT!$A$2:$D$99998,4,FALSE),"")</f>
        <v/>
      </c>
      <c r="E1345" s="185">
        <f>IFERROR(VLOOKUP(C1345,INPUT!$A$2:$E$99998,5,FALSE),0)</f>
        <v>0</v>
      </c>
      <c r="F1345" s="187" t="str">
        <f>IFERROR(VLOOKUP(C1345,INPUT!$H$2:$N2410,7,FALSE),"")</f>
        <v/>
      </c>
      <c r="G1345" s="188"/>
      <c r="H1345" s="189"/>
      <c r="I1345" s="189"/>
      <c r="J1345" s="189"/>
      <c r="K1345" s="189"/>
    </row>
    <row r="1346" spans="1:11" ht="39" customHeight="1">
      <c r="A1346" s="228"/>
      <c r="B1346" s="184" t="str">
        <f>IFERROR(VLOOKUP(C1346,INPUT!$A$2:$E$99998,3,FALSE),"")</f>
        <v/>
      </c>
      <c r="C1346" s="230"/>
      <c r="D1346" s="186" t="str">
        <f>IFERROR(VLOOKUP(C1346,INPUT!$A$2:$D$99998,4,FALSE),"")</f>
        <v/>
      </c>
      <c r="E1346" s="185">
        <f>IFERROR(VLOOKUP(C1346,INPUT!$A$2:$E$99998,5,FALSE),0)</f>
        <v>0</v>
      </c>
      <c r="F1346" s="187" t="str">
        <f>IFERROR(VLOOKUP(C1346,INPUT!$H$2:$N2410,7,FALSE),"")</f>
        <v/>
      </c>
      <c r="G1346" s="188"/>
      <c r="H1346" s="189"/>
      <c r="I1346" s="189"/>
      <c r="J1346" s="189"/>
      <c r="K1346" s="189"/>
    </row>
    <row r="1347" spans="1:11" ht="39" customHeight="1">
      <c r="A1347" s="228"/>
      <c r="B1347" s="184" t="str">
        <f>IFERROR(VLOOKUP(C1347,INPUT!$A$2:$E$99998,3,FALSE),"")</f>
        <v/>
      </c>
      <c r="C1347" s="230"/>
      <c r="D1347" s="186" t="str">
        <f>IFERROR(VLOOKUP(C1347,INPUT!$A$2:$D$99998,4,FALSE),"")</f>
        <v/>
      </c>
      <c r="E1347" s="185">
        <f>IFERROR(VLOOKUP(C1347,INPUT!$A$2:$E$99998,5,FALSE),0)</f>
        <v>0</v>
      </c>
      <c r="F1347" s="187" t="str">
        <f>IFERROR(VLOOKUP(C1347,INPUT!$H$2:$N2410,7,FALSE),"")</f>
        <v/>
      </c>
      <c r="G1347" s="188"/>
      <c r="H1347" s="189"/>
      <c r="I1347" s="189"/>
      <c r="J1347" s="189"/>
      <c r="K1347" s="189"/>
    </row>
    <row r="1348" spans="1:11" ht="39" customHeight="1">
      <c r="A1348" s="228"/>
      <c r="B1348" s="184" t="str">
        <f>IFERROR(VLOOKUP(C1348,INPUT!$A$2:$E$99998,3,FALSE),"")</f>
        <v/>
      </c>
      <c r="C1348" s="230"/>
      <c r="D1348" s="186" t="str">
        <f>IFERROR(VLOOKUP(C1348,INPUT!$A$2:$D$99998,4,FALSE),"")</f>
        <v/>
      </c>
      <c r="E1348" s="185">
        <f>IFERROR(VLOOKUP(C1348,INPUT!$A$2:$E$99998,5,FALSE),0)</f>
        <v>0</v>
      </c>
      <c r="F1348" s="187" t="str">
        <f>IFERROR(VLOOKUP(C1348,INPUT!$H$2:$N2410,7,FALSE),"")</f>
        <v/>
      </c>
      <c r="G1348" s="188"/>
      <c r="H1348" s="189"/>
      <c r="I1348" s="189"/>
      <c r="J1348" s="189"/>
      <c r="K1348" s="189"/>
    </row>
    <row r="1349" spans="1:11" ht="39" customHeight="1">
      <c r="A1349" s="228"/>
      <c r="B1349" s="184" t="str">
        <f>IFERROR(VLOOKUP(C1349,INPUT!$A$2:$E$99998,3,FALSE),"")</f>
        <v/>
      </c>
      <c r="C1349" s="230"/>
      <c r="D1349" s="186" t="str">
        <f>IFERROR(VLOOKUP(C1349,INPUT!$A$2:$D$99998,4,FALSE),"")</f>
        <v/>
      </c>
      <c r="E1349" s="185">
        <f>IFERROR(VLOOKUP(C1349,INPUT!$A$2:$E$99998,5,FALSE),0)</f>
        <v>0</v>
      </c>
      <c r="F1349" s="187" t="str">
        <f>IFERROR(VLOOKUP(C1349,INPUT!$H$2:$N2410,7,FALSE),"")</f>
        <v/>
      </c>
      <c r="G1349" s="188"/>
      <c r="H1349" s="189"/>
      <c r="I1349" s="189"/>
      <c r="J1349" s="189"/>
      <c r="K1349" s="189"/>
    </row>
    <row r="1350" spans="1:11" ht="39" customHeight="1">
      <c r="A1350" s="228"/>
      <c r="B1350" s="184" t="str">
        <f>IFERROR(VLOOKUP(C1350,INPUT!$A$2:$E$99998,3,FALSE),"")</f>
        <v/>
      </c>
      <c r="C1350" s="230"/>
      <c r="D1350" s="186" t="str">
        <f>IFERROR(VLOOKUP(C1350,INPUT!$A$2:$D$99998,4,FALSE),"")</f>
        <v/>
      </c>
      <c r="E1350" s="185">
        <f>IFERROR(VLOOKUP(C1350,INPUT!$A$2:$E$99998,5,FALSE),0)</f>
        <v>0</v>
      </c>
      <c r="F1350" s="187" t="str">
        <f>IFERROR(VLOOKUP(C1350,INPUT!$H$2:$N2410,7,FALSE),"")</f>
        <v/>
      </c>
      <c r="G1350" s="188"/>
      <c r="H1350" s="189"/>
      <c r="I1350" s="189"/>
      <c r="J1350" s="189"/>
      <c r="K1350" s="189"/>
    </row>
    <row r="1351" spans="1:11" ht="39" customHeight="1">
      <c r="A1351" s="228"/>
      <c r="B1351" s="184" t="str">
        <f>IFERROR(VLOOKUP(C1351,INPUT!$A$2:$E$99998,3,FALSE),"")</f>
        <v/>
      </c>
      <c r="C1351" s="230"/>
      <c r="D1351" s="186" t="str">
        <f>IFERROR(VLOOKUP(C1351,INPUT!$A$2:$D$99998,4,FALSE),"")</f>
        <v/>
      </c>
      <c r="E1351" s="185">
        <f>IFERROR(VLOOKUP(C1351,INPUT!$A$2:$E$99998,5,FALSE),0)</f>
        <v>0</v>
      </c>
      <c r="F1351" s="187" t="str">
        <f>IFERROR(VLOOKUP(C1351,INPUT!$H$2:$N2410,7,FALSE),"")</f>
        <v/>
      </c>
      <c r="G1351" s="188"/>
      <c r="H1351" s="189"/>
      <c r="I1351" s="189"/>
      <c r="J1351" s="189"/>
      <c r="K1351" s="189"/>
    </row>
    <row r="1352" spans="1:11" ht="39" customHeight="1">
      <c r="A1352" s="228"/>
      <c r="B1352" s="184" t="str">
        <f>IFERROR(VLOOKUP(C1352,INPUT!$A$2:$E$99998,3,FALSE),"")</f>
        <v/>
      </c>
      <c r="C1352" s="230"/>
      <c r="D1352" s="186" t="str">
        <f>IFERROR(VLOOKUP(C1352,INPUT!$A$2:$D$99998,4,FALSE),"")</f>
        <v/>
      </c>
      <c r="E1352" s="185">
        <f>IFERROR(VLOOKUP(C1352,INPUT!$A$2:$E$99998,5,FALSE),0)</f>
        <v>0</v>
      </c>
      <c r="F1352" s="187" t="str">
        <f>IFERROR(VLOOKUP(C1352,INPUT!$H$2:$N2410,7,FALSE),"")</f>
        <v/>
      </c>
      <c r="G1352" s="188"/>
      <c r="H1352" s="189"/>
      <c r="I1352" s="189"/>
      <c r="J1352" s="189"/>
      <c r="K1352" s="189"/>
    </row>
    <row r="1353" spans="1:11" ht="39" customHeight="1">
      <c r="A1353" s="228"/>
      <c r="B1353" s="184" t="str">
        <f>IFERROR(VLOOKUP(C1353,INPUT!$A$2:$E$99998,3,FALSE),"")</f>
        <v/>
      </c>
      <c r="C1353" s="230"/>
      <c r="D1353" s="186" t="str">
        <f>IFERROR(VLOOKUP(C1353,INPUT!$A$2:$D$99998,4,FALSE),"")</f>
        <v/>
      </c>
      <c r="E1353" s="185">
        <f>IFERROR(VLOOKUP(C1353,INPUT!$A$2:$E$99998,5,FALSE),0)</f>
        <v>0</v>
      </c>
      <c r="F1353" s="187" t="str">
        <f>IFERROR(VLOOKUP(C1353,INPUT!$H$2:$N2410,7,FALSE),"")</f>
        <v/>
      </c>
      <c r="G1353" s="188"/>
      <c r="H1353" s="189"/>
      <c r="I1353" s="189"/>
      <c r="J1353" s="189"/>
      <c r="K1353" s="189"/>
    </row>
    <row r="1354" spans="1:11" ht="39" customHeight="1">
      <c r="A1354" s="228"/>
      <c r="B1354" s="184" t="str">
        <f>IFERROR(VLOOKUP(C1354,INPUT!$A$2:$E$99998,3,FALSE),"")</f>
        <v/>
      </c>
      <c r="C1354" s="230"/>
      <c r="D1354" s="186" t="str">
        <f>IFERROR(VLOOKUP(C1354,INPUT!$A$2:$D$99998,4,FALSE),"")</f>
        <v/>
      </c>
      <c r="E1354" s="185">
        <f>IFERROR(VLOOKUP(C1354,INPUT!$A$2:$E$99998,5,FALSE),0)</f>
        <v>0</v>
      </c>
      <c r="F1354" s="187" t="str">
        <f>IFERROR(VLOOKUP(C1354,INPUT!$H$2:$N2410,7,FALSE),"")</f>
        <v/>
      </c>
      <c r="G1354" s="188"/>
      <c r="H1354" s="189"/>
      <c r="I1354" s="189"/>
      <c r="J1354" s="189"/>
      <c r="K1354" s="189"/>
    </row>
    <row r="1355" spans="1:11" ht="39" customHeight="1">
      <c r="A1355" s="228"/>
      <c r="B1355" s="184" t="str">
        <f>IFERROR(VLOOKUP(C1355,INPUT!$A$2:$E$99998,3,FALSE),"")</f>
        <v/>
      </c>
      <c r="C1355" s="230"/>
      <c r="D1355" s="186" t="str">
        <f>IFERROR(VLOOKUP(C1355,INPUT!$A$2:$D$99998,4,FALSE),"")</f>
        <v/>
      </c>
      <c r="E1355" s="185">
        <f>IFERROR(VLOOKUP(C1355,INPUT!$A$2:$E$99998,5,FALSE),0)</f>
        <v>0</v>
      </c>
      <c r="F1355" s="187" t="str">
        <f>IFERROR(VLOOKUP(C1355,INPUT!$H$2:$N2410,7,FALSE),"")</f>
        <v/>
      </c>
      <c r="G1355" s="188"/>
      <c r="H1355" s="189"/>
      <c r="I1355" s="189"/>
      <c r="J1355" s="189"/>
      <c r="K1355" s="189"/>
    </row>
    <row r="1356" spans="1:11" ht="39" customHeight="1">
      <c r="A1356" s="228"/>
      <c r="B1356" s="184" t="str">
        <f>IFERROR(VLOOKUP(C1356,INPUT!$A$2:$E$99998,3,FALSE),"")</f>
        <v/>
      </c>
      <c r="C1356" s="230"/>
      <c r="D1356" s="186" t="str">
        <f>IFERROR(VLOOKUP(C1356,INPUT!$A$2:$D$99998,4,FALSE),"")</f>
        <v/>
      </c>
      <c r="E1356" s="185">
        <f>IFERROR(VLOOKUP(C1356,INPUT!$A$2:$E$99998,5,FALSE),0)</f>
        <v>0</v>
      </c>
      <c r="F1356" s="187" t="str">
        <f>IFERROR(VLOOKUP(C1356,INPUT!$H$2:$N2410,7,FALSE),"")</f>
        <v/>
      </c>
      <c r="G1356" s="188"/>
      <c r="H1356" s="189"/>
      <c r="I1356" s="189"/>
      <c r="J1356" s="189"/>
      <c r="K1356" s="189"/>
    </row>
    <row r="1357" spans="1:11" ht="39" customHeight="1">
      <c r="A1357" s="228"/>
      <c r="B1357" s="184" t="str">
        <f>IFERROR(VLOOKUP(C1357,INPUT!$A$2:$E$99998,3,FALSE),"")</f>
        <v/>
      </c>
      <c r="C1357" s="230"/>
      <c r="D1357" s="186" t="str">
        <f>IFERROR(VLOOKUP(C1357,INPUT!$A$2:$D$99998,4,FALSE),"")</f>
        <v/>
      </c>
      <c r="E1357" s="185">
        <f>IFERROR(VLOOKUP(C1357,INPUT!$A$2:$E$99998,5,FALSE),0)</f>
        <v>0</v>
      </c>
      <c r="F1357" s="187" t="str">
        <f>IFERROR(VLOOKUP(C1357,INPUT!$H$2:$N2410,7,FALSE),"")</f>
        <v/>
      </c>
      <c r="G1357" s="188"/>
      <c r="H1357" s="189"/>
      <c r="I1357" s="189"/>
      <c r="J1357" s="189"/>
      <c r="K1357" s="189"/>
    </row>
    <row r="1358" spans="1:11" ht="39" customHeight="1">
      <c r="A1358" s="228"/>
      <c r="B1358" s="184" t="str">
        <f>IFERROR(VLOOKUP(C1358,INPUT!$A$2:$E$99998,3,FALSE),"")</f>
        <v/>
      </c>
      <c r="C1358" s="230"/>
      <c r="D1358" s="186" t="str">
        <f>IFERROR(VLOOKUP(C1358,INPUT!$A$2:$D$99998,4,FALSE),"")</f>
        <v/>
      </c>
      <c r="E1358" s="185">
        <f>IFERROR(VLOOKUP(C1358,INPUT!$A$2:$E$99998,5,FALSE),0)</f>
        <v>0</v>
      </c>
      <c r="F1358" s="187" t="str">
        <f>IFERROR(VLOOKUP(C1358,INPUT!$H$2:$N2410,7,FALSE),"")</f>
        <v/>
      </c>
      <c r="G1358" s="188"/>
      <c r="H1358" s="189"/>
      <c r="I1358" s="189"/>
      <c r="J1358" s="189"/>
      <c r="K1358" s="189"/>
    </row>
    <row r="1359" spans="1:11" ht="39" customHeight="1">
      <c r="A1359" s="228"/>
      <c r="B1359" s="184" t="str">
        <f>IFERROR(VLOOKUP(C1359,INPUT!$A$2:$E$99998,3,FALSE),"")</f>
        <v/>
      </c>
      <c r="C1359" s="230"/>
      <c r="D1359" s="186" t="str">
        <f>IFERROR(VLOOKUP(C1359,INPUT!$A$2:$D$99998,4,FALSE),"")</f>
        <v/>
      </c>
      <c r="E1359" s="185">
        <f>IFERROR(VLOOKUP(C1359,INPUT!$A$2:$E$99998,5,FALSE),0)</f>
        <v>0</v>
      </c>
      <c r="F1359" s="187" t="str">
        <f>IFERROR(VLOOKUP(C1359,INPUT!$H$2:$N2410,7,FALSE),"")</f>
        <v/>
      </c>
      <c r="G1359" s="188"/>
      <c r="H1359" s="189"/>
      <c r="I1359" s="189"/>
      <c r="J1359" s="189"/>
      <c r="K1359" s="189"/>
    </row>
    <row r="1360" spans="1:11" ht="39" customHeight="1">
      <c r="A1360" s="228"/>
      <c r="B1360" s="184" t="str">
        <f>IFERROR(VLOOKUP(C1360,INPUT!$A$2:$E$99998,3,FALSE),"")</f>
        <v/>
      </c>
      <c r="C1360" s="230"/>
      <c r="D1360" s="186" t="str">
        <f>IFERROR(VLOOKUP(C1360,INPUT!$A$2:$D$99998,4,FALSE),"")</f>
        <v/>
      </c>
      <c r="E1360" s="185">
        <f>IFERROR(VLOOKUP(C1360,INPUT!$A$2:$E$99998,5,FALSE),0)</f>
        <v>0</v>
      </c>
      <c r="F1360" s="187" t="str">
        <f>IFERROR(VLOOKUP(C1360,INPUT!$H$2:$N2410,7,FALSE),"")</f>
        <v/>
      </c>
      <c r="G1360" s="188"/>
      <c r="H1360" s="189"/>
      <c r="I1360" s="189"/>
      <c r="J1360" s="189"/>
      <c r="K1360" s="189"/>
    </row>
    <row r="1361" spans="1:11" ht="39" customHeight="1">
      <c r="A1361" s="228"/>
      <c r="B1361" s="184" t="str">
        <f>IFERROR(VLOOKUP(C1361,INPUT!$A$2:$E$99998,3,FALSE),"")</f>
        <v/>
      </c>
      <c r="C1361" s="230"/>
      <c r="D1361" s="186" t="str">
        <f>IFERROR(VLOOKUP(C1361,INPUT!$A$2:$D$99998,4,FALSE),"")</f>
        <v/>
      </c>
      <c r="E1361" s="185">
        <f>IFERROR(VLOOKUP(C1361,INPUT!$A$2:$E$99998,5,FALSE),0)</f>
        <v>0</v>
      </c>
      <c r="F1361" s="187" t="str">
        <f>IFERROR(VLOOKUP(C1361,INPUT!$H$2:$N2410,7,FALSE),"")</f>
        <v/>
      </c>
      <c r="G1361" s="188"/>
      <c r="H1361" s="189"/>
      <c r="I1361" s="189"/>
      <c r="J1361" s="189"/>
      <c r="K1361" s="189"/>
    </row>
    <row r="1362" spans="1:11" ht="39" customHeight="1">
      <c r="A1362" s="228"/>
      <c r="B1362" s="184" t="str">
        <f>IFERROR(VLOOKUP(C1362,INPUT!$A$2:$E$99998,3,FALSE),"")</f>
        <v/>
      </c>
      <c r="C1362" s="230"/>
      <c r="D1362" s="186" t="str">
        <f>IFERROR(VLOOKUP(C1362,INPUT!$A$2:$D$99998,4,FALSE),"")</f>
        <v/>
      </c>
      <c r="E1362" s="185">
        <f>IFERROR(VLOOKUP(C1362,INPUT!$A$2:$E$99998,5,FALSE),0)</f>
        <v>0</v>
      </c>
      <c r="F1362" s="187" t="str">
        <f>IFERROR(VLOOKUP(C1362,INPUT!$H$2:$N2410,7,FALSE),"")</f>
        <v/>
      </c>
      <c r="G1362" s="188"/>
      <c r="H1362" s="189"/>
      <c r="I1362" s="189"/>
      <c r="J1362" s="189"/>
      <c r="K1362" s="189"/>
    </row>
    <row r="1363" spans="1:11" ht="39" customHeight="1">
      <c r="A1363" s="228"/>
      <c r="B1363" s="184" t="str">
        <f>IFERROR(VLOOKUP(C1363,INPUT!$A$2:$E$99998,3,FALSE),"")</f>
        <v/>
      </c>
      <c r="C1363" s="230"/>
      <c r="D1363" s="186" t="str">
        <f>IFERROR(VLOOKUP(C1363,INPUT!$A$2:$D$99998,4,FALSE),"")</f>
        <v/>
      </c>
      <c r="E1363" s="185">
        <f>IFERROR(VLOOKUP(C1363,INPUT!$A$2:$E$99998,5,FALSE),0)</f>
        <v>0</v>
      </c>
      <c r="F1363" s="187" t="str">
        <f>IFERROR(VLOOKUP(C1363,INPUT!$H$2:$N2410,7,FALSE),"")</f>
        <v/>
      </c>
      <c r="G1363" s="188"/>
      <c r="H1363" s="189"/>
      <c r="I1363" s="189"/>
      <c r="J1363" s="189"/>
      <c r="K1363" s="189"/>
    </row>
    <row r="1364" spans="1:11" ht="39" customHeight="1">
      <c r="A1364" s="228"/>
      <c r="B1364" s="184" t="str">
        <f>IFERROR(VLOOKUP(C1364,INPUT!$A$2:$E$99998,3,FALSE),"")</f>
        <v/>
      </c>
      <c r="C1364" s="230"/>
      <c r="D1364" s="186" t="str">
        <f>IFERROR(VLOOKUP(C1364,INPUT!$A$2:$D$99998,4,FALSE),"")</f>
        <v/>
      </c>
      <c r="E1364" s="185">
        <f>IFERROR(VLOOKUP(C1364,INPUT!$A$2:$E$99998,5,FALSE),0)</f>
        <v>0</v>
      </c>
      <c r="F1364" s="187" t="str">
        <f>IFERROR(VLOOKUP(C1364,INPUT!$H$2:$N2410,7,FALSE),"")</f>
        <v/>
      </c>
      <c r="G1364" s="188"/>
      <c r="H1364" s="189"/>
      <c r="I1364" s="189"/>
      <c r="J1364" s="189"/>
      <c r="K1364" s="189"/>
    </row>
    <row r="1365" spans="1:11" ht="39" customHeight="1">
      <c r="A1365" s="228"/>
      <c r="B1365" s="184" t="str">
        <f>IFERROR(VLOOKUP(C1365,INPUT!$A$2:$E$99998,3,FALSE),"")</f>
        <v/>
      </c>
      <c r="C1365" s="230"/>
      <c r="D1365" s="186" t="str">
        <f>IFERROR(VLOOKUP(C1365,INPUT!$A$2:$D$99998,4,FALSE),"")</f>
        <v/>
      </c>
      <c r="E1365" s="185">
        <f>IFERROR(VLOOKUP(C1365,INPUT!$A$2:$E$99998,5,FALSE),0)</f>
        <v>0</v>
      </c>
      <c r="F1365" s="187" t="str">
        <f>IFERROR(VLOOKUP(C1365,INPUT!$H$2:$N2410,7,FALSE),"")</f>
        <v/>
      </c>
      <c r="G1365" s="188"/>
      <c r="H1365" s="189"/>
      <c r="I1365" s="189"/>
      <c r="J1365" s="189"/>
      <c r="K1365" s="189"/>
    </row>
    <row r="1366" spans="1:11" ht="39" customHeight="1">
      <c r="A1366" s="228"/>
      <c r="B1366" s="184" t="str">
        <f>IFERROR(VLOOKUP(C1366,INPUT!$A$2:$E$99998,3,FALSE),"")</f>
        <v/>
      </c>
      <c r="C1366" s="230"/>
      <c r="D1366" s="186" t="str">
        <f>IFERROR(VLOOKUP(C1366,INPUT!$A$2:$D$99998,4,FALSE),"")</f>
        <v/>
      </c>
      <c r="E1366" s="185">
        <f>IFERROR(VLOOKUP(C1366,INPUT!$A$2:$E$99998,5,FALSE),0)</f>
        <v>0</v>
      </c>
      <c r="F1366" s="187" t="str">
        <f>IFERROR(VLOOKUP(C1366,INPUT!$H$2:$N2410,7,FALSE),"")</f>
        <v/>
      </c>
      <c r="G1366" s="188"/>
      <c r="H1366" s="189"/>
      <c r="I1366" s="189"/>
      <c r="J1366" s="189"/>
      <c r="K1366" s="189"/>
    </row>
    <row r="1367" spans="1:11" ht="39" customHeight="1">
      <c r="A1367" s="228"/>
      <c r="B1367" s="184" t="str">
        <f>IFERROR(VLOOKUP(C1367,INPUT!$A$2:$E$99998,3,FALSE),"")</f>
        <v/>
      </c>
      <c r="C1367" s="230"/>
      <c r="D1367" s="186" t="str">
        <f>IFERROR(VLOOKUP(C1367,INPUT!$A$2:$D$99998,4,FALSE),"")</f>
        <v/>
      </c>
      <c r="E1367" s="185">
        <f>IFERROR(VLOOKUP(C1367,INPUT!$A$2:$E$99998,5,FALSE),0)</f>
        <v>0</v>
      </c>
      <c r="F1367" s="187" t="str">
        <f>IFERROR(VLOOKUP(C1367,INPUT!$H$2:$N2410,7,FALSE),"")</f>
        <v/>
      </c>
      <c r="G1367" s="188"/>
      <c r="H1367" s="189"/>
      <c r="I1367" s="189"/>
      <c r="J1367" s="189"/>
      <c r="K1367" s="189"/>
    </row>
    <row r="1368" spans="1:11" ht="39" customHeight="1">
      <c r="A1368" s="228"/>
      <c r="B1368" s="184" t="str">
        <f>IFERROR(VLOOKUP(C1368,INPUT!$A$2:$E$99998,3,FALSE),"")</f>
        <v/>
      </c>
      <c r="C1368" s="230"/>
      <c r="D1368" s="186" t="str">
        <f>IFERROR(VLOOKUP(C1368,INPUT!$A$2:$D$99998,4,FALSE),"")</f>
        <v/>
      </c>
      <c r="E1368" s="185">
        <f>IFERROR(VLOOKUP(C1368,INPUT!$A$2:$E$99998,5,FALSE),0)</f>
        <v>0</v>
      </c>
      <c r="F1368" s="187" t="str">
        <f>IFERROR(VLOOKUP(C1368,INPUT!$H$2:$N2410,7,FALSE),"")</f>
        <v/>
      </c>
      <c r="G1368" s="188"/>
      <c r="H1368" s="189"/>
      <c r="I1368" s="189"/>
      <c r="J1368" s="189"/>
      <c r="K1368" s="189"/>
    </row>
    <row r="1369" spans="1:11" ht="39" customHeight="1">
      <c r="A1369" s="228"/>
      <c r="B1369" s="184" t="str">
        <f>IFERROR(VLOOKUP(C1369,INPUT!$A$2:$E$99998,3,FALSE),"")</f>
        <v/>
      </c>
      <c r="C1369" s="230"/>
      <c r="D1369" s="186" t="str">
        <f>IFERROR(VLOOKUP(C1369,INPUT!$A$2:$D$99998,4,FALSE),"")</f>
        <v/>
      </c>
      <c r="E1369" s="185">
        <f>IFERROR(VLOOKUP(C1369,INPUT!$A$2:$E$99998,5,FALSE),0)</f>
        <v>0</v>
      </c>
      <c r="F1369" s="187" t="str">
        <f>IFERROR(VLOOKUP(C1369,INPUT!$H$2:$N2410,7,FALSE),"")</f>
        <v/>
      </c>
      <c r="G1369" s="188"/>
      <c r="H1369" s="189"/>
      <c r="I1369" s="189"/>
      <c r="J1369" s="189"/>
      <c r="K1369" s="189"/>
    </row>
    <row r="1370" spans="1:11" ht="39" customHeight="1">
      <c r="A1370" s="228"/>
      <c r="B1370" s="184" t="str">
        <f>IFERROR(VLOOKUP(C1370,INPUT!$A$2:$E$99998,3,FALSE),"")</f>
        <v/>
      </c>
      <c r="C1370" s="230"/>
      <c r="D1370" s="186" t="str">
        <f>IFERROR(VLOOKUP(C1370,INPUT!$A$2:$D$99998,4,FALSE),"")</f>
        <v/>
      </c>
      <c r="E1370" s="185">
        <f>IFERROR(VLOOKUP(C1370,INPUT!$A$2:$E$99998,5,FALSE),0)</f>
        <v>0</v>
      </c>
      <c r="F1370" s="187" t="str">
        <f>IFERROR(VLOOKUP(C1370,INPUT!$H$2:$N2410,7,FALSE),"")</f>
        <v/>
      </c>
      <c r="G1370" s="188"/>
      <c r="H1370" s="189"/>
      <c r="I1370" s="189"/>
      <c r="J1370" s="189"/>
      <c r="K1370" s="189"/>
    </row>
    <row r="1371" spans="1:11" ht="39" customHeight="1">
      <c r="A1371" s="228"/>
      <c r="B1371" s="184" t="str">
        <f>IFERROR(VLOOKUP(C1371,INPUT!$A$2:$E$99998,3,FALSE),"")</f>
        <v/>
      </c>
      <c r="C1371" s="230"/>
      <c r="D1371" s="186" t="str">
        <f>IFERROR(VLOOKUP(C1371,INPUT!$A$2:$D$99998,4,FALSE),"")</f>
        <v/>
      </c>
      <c r="E1371" s="185">
        <f>IFERROR(VLOOKUP(C1371,INPUT!$A$2:$E$99998,5,FALSE),0)</f>
        <v>0</v>
      </c>
      <c r="F1371" s="187" t="str">
        <f>IFERROR(VLOOKUP(C1371,INPUT!$H$2:$N2410,7,FALSE),"")</f>
        <v/>
      </c>
      <c r="G1371" s="188"/>
      <c r="H1371" s="189"/>
      <c r="I1371" s="189"/>
      <c r="J1371" s="189"/>
      <c r="K1371" s="189"/>
    </row>
    <row r="1372" spans="1:11" ht="39" customHeight="1">
      <c r="A1372" s="228"/>
      <c r="B1372" s="184" t="str">
        <f>IFERROR(VLOOKUP(C1372,INPUT!$A$2:$E$99998,3,FALSE),"")</f>
        <v/>
      </c>
      <c r="C1372" s="230"/>
      <c r="D1372" s="186" t="str">
        <f>IFERROR(VLOOKUP(C1372,INPUT!$A$2:$D$99998,4,FALSE),"")</f>
        <v/>
      </c>
      <c r="E1372" s="185">
        <f>IFERROR(VLOOKUP(C1372,INPUT!$A$2:$E$99998,5,FALSE),0)</f>
        <v>0</v>
      </c>
      <c r="F1372" s="187" t="str">
        <f>IFERROR(VLOOKUP(C1372,INPUT!$H$2:$N2410,7,FALSE),"")</f>
        <v/>
      </c>
      <c r="G1372" s="188"/>
      <c r="H1372" s="189"/>
      <c r="I1372" s="189"/>
      <c r="J1372" s="189"/>
      <c r="K1372" s="189"/>
    </row>
    <row r="1373" spans="1:11" ht="39" customHeight="1">
      <c r="A1373" s="228"/>
      <c r="B1373" s="184" t="str">
        <f>IFERROR(VLOOKUP(C1373,INPUT!$A$2:$E$99998,3,FALSE),"")</f>
        <v/>
      </c>
      <c r="C1373" s="230"/>
      <c r="D1373" s="186" t="str">
        <f>IFERROR(VLOOKUP(C1373,INPUT!$A$2:$D$99998,4,FALSE),"")</f>
        <v/>
      </c>
      <c r="E1373" s="185">
        <f>IFERROR(VLOOKUP(C1373,INPUT!$A$2:$E$99998,5,FALSE),0)</f>
        <v>0</v>
      </c>
      <c r="F1373" s="187" t="str">
        <f>IFERROR(VLOOKUP(C1373,INPUT!$H$2:$N2410,7,FALSE),"")</f>
        <v/>
      </c>
      <c r="G1373" s="188"/>
      <c r="H1373" s="189"/>
      <c r="I1373" s="189"/>
      <c r="J1373" s="189"/>
      <c r="K1373" s="189"/>
    </row>
    <row r="1374" spans="1:11" ht="39" customHeight="1">
      <c r="A1374" s="228"/>
      <c r="B1374" s="184" t="str">
        <f>IFERROR(VLOOKUP(C1374,INPUT!$A$2:$E$99998,3,FALSE),"")</f>
        <v/>
      </c>
      <c r="C1374" s="230"/>
      <c r="D1374" s="186" t="str">
        <f>IFERROR(VLOOKUP(C1374,INPUT!$A$2:$D$99998,4,FALSE),"")</f>
        <v/>
      </c>
      <c r="E1374" s="185">
        <f>IFERROR(VLOOKUP(C1374,INPUT!$A$2:$E$99998,5,FALSE),0)</f>
        <v>0</v>
      </c>
      <c r="F1374" s="187" t="str">
        <f>IFERROR(VLOOKUP(C1374,INPUT!$H$2:$N2410,7,FALSE),"")</f>
        <v/>
      </c>
      <c r="G1374" s="188"/>
      <c r="H1374" s="189"/>
      <c r="I1374" s="189"/>
      <c r="J1374" s="189"/>
      <c r="K1374" s="189"/>
    </row>
    <row r="1375" spans="1:11" ht="39" customHeight="1">
      <c r="A1375" s="228"/>
      <c r="B1375" s="184" t="str">
        <f>IFERROR(VLOOKUP(C1375,INPUT!$A$2:$E$99998,3,FALSE),"")</f>
        <v/>
      </c>
      <c r="C1375" s="230"/>
      <c r="D1375" s="186" t="str">
        <f>IFERROR(VLOOKUP(C1375,INPUT!$A$2:$D$99998,4,FALSE),"")</f>
        <v/>
      </c>
      <c r="E1375" s="185">
        <f>IFERROR(VLOOKUP(C1375,INPUT!$A$2:$E$99998,5,FALSE),0)</f>
        <v>0</v>
      </c>
      <c r="F1375" s="187" t="str">
        <f>IFERROR(VLOOKUP(C1375,INPUT!$H$2:$N2410,7,FALSE),"")</f>
        <v/>
      </c>
      <c r="G1375" s="188"/>
      <c r="H1375" s="189"/>
      <c r="I1375" s="189"/>
      <c r="J1375" s="189"/>
      <c r="K1375" s="189"/>
    </row>
    <row r="1376" spans="1:11" ht="39" customHeight="1">
      <c r="A1376" s="228"/>
      <c r="B1376" s="184" t="str">
        <f>IFERROR(VLOOKUP(C1376,INPUT!$A$2:$E$99998,3,FALSE),"")</f>
        <v/>
      </c>
      <c r="C1376" s="230"/>
      <c r="D1376" s="186" t="str">
        <f>IFERROR(VLOOKUP(C1376,INPUT!$A$2:$D$99998,4,FALSE),"")</f>
        <v/>
      </c>
      <c r="E1376" s="185">
        <f>IFERROR(VLOOKUP(C1376,INPUT!$A$2:$E$99998,5,FALSE),0)</f>
        <v>0</v>
      </c>
      <c r="F1376" s="187" t="str">
        <f>IFERROR(VLOOKUP(C1376,INPUT!$H$2:$N2410,7,FALSE),"")</f>
        <v/>
      </c>
      <c r="G1376" s="188"/>
      <c r="H1376" s="189"/>
      <c r="I1376" s="189"/>
      <c r="J1376" s="189"/>
      <c r="K1376" s="189"/>
    </row>
    <row r="1377" spans="1:11" ht="39" customHeight="1">
      <c r="A1377" s="228"/>
      <c r="B1377" s="184" t="str">
        <f>IFERROR(VLOOKUP(C1377,INPUT!$A$2:$E$99998,3,FALSE),"")</f>
        <v/>
      </c>
      <c r="C1377" s="230"/>
      <c r="D1377" s="186" t="str">
        <f>IFERROR(VLOOKUP(C1377,INPUT!$A$2:$D$99998,4,FALSE),"")</f>
        <v/>
      </c>
      <c r="E1377" s="185">
        <f>IFERROR(VLOOKUP(C1377,INPUT!$A$2:$E$99998,5,FALSE),0)</f>
        <v>0</v>
      </c>
      <c r="F1377" s="187" t="str">
        <f>IFERROR(VLOOKUP(C1377,INPUT!$H$2:$N2410,7,FALSE),"")</f>
        <v/>
      </c>
      <c r="G1377" s="188"/>
      <c r="H1377" s="189"/>
      <c r="I1377" s="189"/>
      <c r="J1377" s="189"/>
      <c r="K1377" s="189"/>
    </row>
    <row r="1378" spans="1:11" ht="39" customHeight="1">
      <c r="A1378" s="228"/>
      <c r="B1378" s="184" t="str">
        <f>IFERROR(VLOOKUP(C1378,INPUT!$A$2:$E$99998,3,FALSE),"")</f>
        <v/>
      </c>
      <c r="C1378" s="230"/>
      <c r="D1378" s="186" t="str">
        <f>IFERROR(VLOOKUP(C1378,INPUT!$A$2:$D$99998,4,FALSE),"")</f>
        <v/>
      </c>
      <c r="E1378" s="185">
        <f>IFERROR(VLOOKUP(C1378,INPUT!$A$2:$E$99998,5,FALSE),0)</f>
        <v>0</v>
      </c>
      <c r="F1378" s="187" t="str">
        <f>IFERROR(VLOOKUP(C1378,INPUT!$H$2:$N2410,7,FALSE),"")</f>
        <v/>
      </c>
      <c r="G1378" s="188"/>
      <c r="H1378" s="189"/>
      <c r="I1378" s="189"/>
      <c r="J1378" s="189"/>
      <c r="K1378" s="189"/>
    </row>
    <row r="1379" spans="1:11" ht="39" customHeight="1">
      <c r="A1379" s="228"/>
      <c r="B1379" s="184" t="str">
        <f>IFERROR(VLOOKUP(C1379,INPUT!$A$2:$E$99998,3,FALSE),"")</f>
        <v/>
      </c>
      <c r="C1379" s="230"/>
      <c r="D1379" s="186" t="str">
        <f>IFERROR(VLOOKUP(C1379,INPUT!$A$2:$D$99998,4,FALSE),"")</f>
        <v/>
      </c>
      <c r="E1379" s="185">
        <f>IFERROR(VLOOKUP(C1379,INPUT!$A$2:$E$99998,5,FALSE),0)</f>
        <v>0</v>
      </c>
      <c r="F1379" s="187" t="str">
        <f>IFERROR(VLOOKUP(C1379,INPUT!$H$2:$N2410,7,FALSE),"")</f>
        <v/>
      </c>
      <c r="G1379" s="188"/>
      <c r="H1379" s="189"/>
      <c r="I1379" s="189"/>
      <c r="J1379" s="189"/>
      <c r="K1379" s="189"/>
    </row>
    <row r="1380" spans="1:11" ht="39" customHeight="1">
      <c r="A1380" s="228"/>
      <c r="B1380" s="184" t="str">
        <f>IFERROR(VLOOKUP(C1380,INPUT!$A$2:$E$99998,3,FALSE),"")</f>
        <v/>
      </c>
      <c r="C1380" s="230"/>
      <c r="D1380" s="186" t="str">
        <f>IFERROR(VLOOKUP(C1380,INPUT!$A$2:$D$99998,4,FALSE),"")</f>
        <v/>
      </c>
      <c r="E1380" s="185">
        <f>IFERROR(VLOOKUP(C1380,INPUT!$A$2:$E$99998,5,FALSE),0)</f>
        <v>0</v>
      </c>
      <c r="F1380" s="187" t="str">
        <f>IFERROR(VLOOKUP(C1380,INPUT!$H$2:$N2410,7,FALSE),"")</f>
        <v/>
      </c>
      <c r="G1380" s="188"/>
      <c r="H1380" s="189"/>
      <c r="I1380" s="189"/>
      <c r="J1380" s="189"/>
      <c r="K1380" s="189"/>
    </row>
    <row r="1381" spans="1:11" ht="39" customHeight="1">
      <c r="A1381" s="228"/>
      <c r="B1381" s="184" t="str">
        <f>IFERROR(VLOOKUP(C1381,INPUT!$A$2:$E$99998,3,FALSE),"")</f>
        <v/>
      </c>
      <c r="C1381" s="230"/>
      <c r="D1381" s="186" t="str">
        <f>IFERROR(VLOOKUP(C1381,INPUT!$A$2:$D$99998,4,FALSE),"")</f>
        <v/>
      </c>
      <c r="E1381" s="185">
        <f>IFERROR(VLOOKUP(C1381,INPUT!$A$2:$E$99998,5,FALSE),0)</f>
        <v>0</v>
      </c>
      <c r="F1381" s="187" t="str">
        <f>IFERROR(VLOOKUP(C1381,INPUT!$H$2:$N2410,7,FALSE),"")</f>
        <v/>
      </c>
      <c r="G1381" s="188"/>
      <c r="H1381" s="189"/>
      <c r="I1381" s="189"/>
      <c r="J1381" s="189"/>
      <c r="K1381" s="189"/>
    </row>
    <row r="1382" spans="1:11" ht="39" customHeight="1">
      <c r="A1382" s="228"/>
      <c r="B1382" s="184" t="str">
        <f>IFERROR(VLOOKUP(C1382,INPUT!$A$2:$E$99998,3,FALSE),"")</f>
        <v/>
      </c>
      <c r="C1382" s="230"/>
      <c r="D1382" s="186" t="str">
        <f>IFERROR(VLOOKUP(C1382,INPUT!$A$2:$D$99998,4,FALSE),"")</f>
        <v/>
      </c>
      <c r="E1382" s="185">
        <f>IFERROR(VLOOKUP(C1382,INPUT!$A$2:$E$99998,5,FALSE),0)</f>
        <v>0</v>
      </c>
      <c r="F1382" s="187" t="str">
        <f>IFERROR(VLOOKUP(C1382,INPUT!$H$2:$N2410,7,FALSE),"")</f>
        <v/>
      </c>
      <c r="G1382" s="188"/>
      <c r="H1382" s="189"/>
      <c r="I1382" s="189"/>
      <c r="J1382" s="189"/>
      <c r="K1382" s="189"/>
    </row>
    <row r="1383" spans="1:11" ht="39" customHeight="1">
      <c r="A1383" s="228"/>
      <c r="B1383" s="184" t="str">
        <f>IFERROR(VLOOKUP(C1383,INPUT!$A$2:$E$99998,3,FALSE),"")</f>
        <v/>
      </c>
      <c r="C1383" s="230"/>
      <c r="D1383" s="186" t="str">
        <f>IFERROR(VLOOKUP(C1383,INPUT!$A$2:$D$99998,4,FALSE),"")</f>
        <v/>
      </c>
      <c r="E1383" s="185">
        <f>IFERROR(VLOOKUP(C1383,INPUT!$A$2:$E$99998,5,FALSE),0)</f>
        <v>0</v>
      </c>
      <c r="F1383" s="187" t="str">
        <f>IFERROR(VLOOKUP(C1383,INPUT!$H$2:$N2410,7,FALSE),"")</f>
        <v/>
      </c>
      <c r="G1383" s="188"/>
      <c r="H1383" s="189"/>
      <c r="I1383" s="189"/>
      <c r="J1383" s="189"/>
      <c r="K1383" s="189"/>
    </row>
    <row r="1384" spans="1:11" ht="39" customHeight="1">
      <c r="A1384" s="228"/>
      <c r="B1384" s="184" t="str">
        <f>IFERROR(VLOOKUP(C1384,INPUT!$A$2:$E$99998,3,FALSE),"")</f>
        <v/>
      </c>
      <c r="C1384" s="230"/>
      <c r="D1384" s="186" t="str">
        <f>IFERROR(VLOOKUP(C1384,INPUT!$A$2:$D$99998,4,FALSE),"")</f>
        <v/>
      </c>
      <c r="E1384" s="185">
        <f>IFERROR(VLOOKUP(C1384,INPUT!$A$2:$E$99998,5,FALSE),0)</f>
        <v>0</v>
      </c>
      <c r="F1384" s="187" t="str">
        <f>IFERROR(VLOOKUP(C1384,INPUT!$H$2:$N2410,7,FALSE),"")</f>
        <v/>
      </c>
      <c r="G1384" s="188"/>
      <c r="H1384" s="189"/>
      <c r="I1384" s="189"/>
      <c r="J1384" s="189"/>
      <c r="K1384" s="189"/>
    </row>
    <row r="1385" spans="1:11" ht="39" customHeight="1">
      <c r="A1385" s="228"/>
      <c r="B1385" s="184" t="str">
        <f>IFERROR(VLOOKUP(C1385,INPUT!$A$2:$E$99998,3,FALSE),"")</f>
        <v/>
      </c>
      <c r="C1385" s="230"/>
      <c r="D1385" s="186" t="str">
        <f>IFERROR(VLOOKUP(C1385,INPUT!$A$2:$D$99998,4,FALSE),"")</f>
        <v/>
      </c>
      <c r="E1385" s="185">
        <f>IFERROR(VLOOKUP(C1385,INPUT!$A$2:$E$99998,5,FALSE),0)</f>
        <v>0</v>
      </c>
      <c r="F1385" s="187" t="str">
        <f>IFERROR(VLOOKUP(C1385,INPUT!$H$2:$N2410,7,FALSE),"")</f>
        <v/>
      </c>
      <c r="G1385" s="188"/>
      <c r="H1385" s="189"/>
      <c r="I1385" s="189"/>
      <c r="J1385" s="189"/>
      <c r="K1385" s="189"/>
    </row>
    <row r="1386" spans="1:11" ht="39" customHeight="1">
      <c r="A1386" s="228"/>
      <c r="B1386" s="184" t="str">
        <f>IFERROR(VLOOKUP(C1386,INPUT!$A$2:$E$99998,3,FALSE),"")</f>
        <v/>
      </c>
      <c r="C1386" s="230"/>
      <c r="D1386" s="186" t="str">
        <f>IFERROR(VLOOKUP(C1386,INPUT!$A$2:$D$99998,4,FALSE),"")</f>
        <v/>
      </c>
      <c r="E1386" s="185">
        <f>IFERROR(VLOOKUP(C1386,INPUT!$A$2:$E$99998,5,FALSE),0)</f>
        <v>0</v>
      </c>
      <c r="F1386" s="187" t="str">
        <f>IFERROR(VLOOKUP(C1386,INPUT!$H$2:$N2410,7,FALSE),"")</f>
        <v/>
      </c>
      <c r="G1386" s="188"/>
      <c r="H1386" s="189"/>
      <c r="I1386" s="189"/>
      <c r="J1386" s="189"/>
      <c r="K1386" s="189"/>
    </row>
    <row r="1387" spans="1:11" ht="39" customHeight="1">
      <c r="A1387" s="228"/>
      <c r="B1387" s="184" t="str">
        <f>IFERROR(VLOOKUP(C1387,INPUT!$A$2:$E$99998,3,FALSE),"")</f>
        <v/>
      </c>
      <c r="C1387" s="230"/>
      <c r="D1387" s="186" t="str">
        <f>IFERROR(VLOOKUP(C1387,INPUT!$A$2:$D$99998,4,FALSE),"")</f>
        <v/>
      </c>
      <c r="E1387" s="185">
        <f>IFERROR(VLOOKUP(C1387,INPUT!$A$2:$E$99998,5,FALSE),0)</f>
        <v>0</v>
      </c>
      <c r="F1387" s="187" t="str">
        <f>IFERROR(VLOOKUP(C1387,INPUT!$H$2:$N2410,7,FALSE),"")</f>
        <v/>
      </c>
      <c r="G1387" s="188"/>
      <c r="H1387" s="189"/>
      <c r="I1387" s="189"/>
      <c r="J1387" s="189"/>
      <c r="K1387" s="189"/>
    </row>
    <row r="1388" spans="1:11" ht="39" customHeight="1">
      <c r="A1388" s="228"/>
      <c r="B1388" s="184" t="str">
        <f>IFERROR(VLOOKUP(C1388,INPUT!$A$2:$E$99998,3,FALSE),"")</f>
        <v/>
      </c>
      <c r="C1388" s="230"/>
      <c r="D1388" s="186" t="str">
        <f>IFERROR(VLOOKUP(C1388,INPUT!$A$2:$D$99998,4,FALSE),"")</f>
        <v/>
      </c>
      <c r="E1388" s="185">
        <f>IFERROR(VLOOKUP(C1388,INPUT!$A$2:$E$99998,5,FALSE),0)</f>
        <v>0</v>
      </c>
      <c r="F1388" s="187" t="str">
        <f>IFERROR(VLOOKUP(C1388,INPUT!$H$2:$N2410,7,FALSE),"")</f>
        <v/>
      </c>
      <c r="G1388" s="188"/>
      <c r="H1388" s="189"/>
      <c r="I1388" s="189"/>
      <c r="J1388" s="189"/>
      <c r="K1388" s="189"/>
    </row>
    <row r="1389" spans="1:11" ht="39" customHeight="1">
      <c r="A1389" s="228"/>
      <c r="B1389" s="184" t="str">
        <f>IFERROR(VLOOKUP(C1389,INPUT!$A$2:$E$99998,3,FALSE),"")</f>
        <v/>
      </c>
      <c r="C1389" s="230"/>
      <c r="D1389" s="186" t="str">
        <f>IFERROR(VLOOKUP(C1389,INPUT!$A$2:$D$99998,4,FALSE),"")</f>
        <v/>
      </c>
      <c r="E1389" s="185">
        <f>IFERROR(VLOOKUP(C1389,INPUT!$A$2:$E$99998,5,FALSE),0)</f>
        <v>0</v>
      </c>
      <c r="F1389" s="187" t="str">
        <f>IFERROR(VLOOKUP(C1389,INPUT!$H$2:$N2410,7,FALSE),"")</f>
        <v/>
      </c>
      <c r="G1389" s="188"/>
      <c r="H1389" s="189"/>
      <c r="I1389" s="189"/>
      <c r="J1389" s="189"/>
      <c r="K1389" s="189"/>
    </row>
    <row r="1390" spans="1:11" ht="39" customHeight="1">
      <c r="A1390" s="228"/>
      <c r="B1390" s="184" t="str">
        <f>IFERROR(VLOOKUP(C1390,INPUT!$A$2:$E$99998,3,FALSE),"")</f>
        <v/>
      </c>
      <c r="C1390" s="230"/>
      <c r="D1390" s="186" t="str">
        <f>IFERROR(VLOOKUP(C1390,INPUT!$A$2:$D$99998,4,FALSE),"")</f>
        <v/>
      </c>
      <c r="E1390" s="185">
        <f>IFERROR(VLOOKUP(C1390,INPUT!$A$2:$E$99998,5,FALSE),0)</f>
        <v>0</v>
      </c>
      <c r="F1390" s="187" t="str">
        <f>IFERROR(VLOOKUP(C1390,INPUT!$H$2:$N2410,7,FALSE),"")</f>
        <v/>
      </c>
      <c r="G1390" s="188"/>
      <c r="H1390" s="189"/>
      <c r="I1390" s="189"/>
      <c r="J1390" s="189"/>
      <c r="K1390" s="189"/>
    </row>
    <row r="1391" spans="1:11" ht="39" customHeight="1">
      <c r="A1391" s="228"/>
      <c r="B1391" s="184" t="str">
        <f>IFERROR(VLOOKUP(C1391,INPUT!$A$2:$E$99998,3,FALSE),"")</f>
        <v/>
      </c>
      <c r="C1391" s="230"/>
      <c r="D1391" s="186" t="str">
        <f>IFERROR(VLOOKUP(C1391,INPUT!$A$2:$D$99998,4,FALSE),"")</f>
        <v/>
      </c>
      <c r="E1391" s="185">
        <f>IFERROR(VLOOKUP(C1391,INPUT!$A$2:$E$99998,5,FALSE),0)</f>
        <v>0</v>
      </c>
      <c r="F1391" s="187" t="str">
        <f>IFERROR(VLOOKUP(C1391,INPUT!$H$2:$N2410,7,FALSE),"")</f>
        <v/>
      </c>
      <c r="G1391" s="188"/>
      <c r="H1391" s="189"/>
      <c r="I1391" s="189"/>
      <c r="J1391" s="189"/>
      <c r="K1391" s="189"/>
    </row>
    <row r="1392" spans="1:11" ht="39" customHeight="1">
      <c r="A1392" s="228"/>
      <c r="B1392" s="184" t="str">
        <f>IFERROR(VLOOKUP(C1392,INPUT!$A$2:$E$99998,3,FALSE),"")</f>
        <v/>
      </c>
      <c r="C1392" s="230"/>
      <c r="D1392" s="186" t="str">
        <f>IFERROR(VLOOKUP(C1392,INPUT!$A$2:$D$99998,4,FALSE),"")</f>
        <v/>
      </c>
      <c r="E1392" s="185">
        <f>IFERROR(VLOOKUP(C1392,INPUT!$A$2:$E$99998,5,FALSE),0)</f>
        <v>0</v>
      </c>
      <c r="F1392" s="187" t="str">
        <f>IFERROR(VLOOKUP(C1392,INPUT!$H$2:$N2410,7,FALSE),"")</f>
        <v/>
      </c>
      <c r="G1392" s="188"/>
      <c r="H1392" s="189"/>
      <c r="I1392" s="189"/>
      <c r="J1392" s="189"/>
      <c r="K1392" s="189"/>
    </row>
    <row r="1393" spans="1:11" ht="39" customHeight="1">
      <c r="A1393" s="228"/>
      <c r="B1393" s="184" t="str">
        <f>IFERROR(VLOOKUP(C1393,INPUT!$A$2:$E$99998,3,FALSE),"")</f>
        <v/>
      </c>
      <c r="C1393" s="230"/>
      <c r="D1393" s="186" t="str">
        <f>IFERROR(VLOOKUP(C1393,INPUT!$A$2:$D$99998,4,FALSE),"")</f>
        <v/>
      </c>
      <c r="E1393" s="185">
        <f>IFERROR(VLOOKUP(C1393,INPUT!$A$2:$E$99998,5,FALSE),0)</f>
        <v>0</v>
      </c>
      <c r="F1393" s="187" t="str">
        <f>IFERROR(VLOOKUP(C1393,INPUT!$H$2:$N2410,7,FALSE),"")</f>
        <v/>
      </c>
      <c r="G1393" s="188"/>
      <c r="H1393" s="189"/>
      <c r="I1393" s="189"/>
      <c r="J1393" s="189"/>
      <c r="K1393" s="189"/>
    </row>
    <row r="1394" spans="1:11" ht="39" customHeight="1">
      <c r="A1394" s="228"/>
      <c r="B1394" s="184" t="str">
        <f>IFERROR(VLOOKUP(C1394,INPUT!$A$2:$E$99998,3,FALSE),"")</f>
        <v/>
      </c>
      <c r="C1394" s="230"/>
      <c r="D1394" s="186" t="str">
        <f>IFERROR(VLOOKUP(C1394,INPUT!$A$2:$D$99998,4,FALSE),"")</f>
        <v/>
      </c>
      <c r="E1394" s="185">
        <f>IFERROR(VLOOKUP(C1394,INPUT!$A$2:$E$99998,5,FALSE),0)</f>
        <v>0</v>
      </c>
      <c r="F1394" s="187" t="str">
        <f>IFERROR(VLOOKUP(C1394,INPUT!$H$2:$N2410,7,FALSE),"")</f>
        <v/>
      </c>
      <c r="G1394" s="188"/>
      <c r="H1394" s="189"/>
      <c r="I1394" s="189"/>
      <c r="J1394" s="189"/>
      <c r="K1394" s="189"/>
    </row>
    <row r="1395" spans="1:11" ht="39" customHeight="1">
      <c r="A1395" s="228"/>
      <c r="B1395" s="184" t="str">
        <f>IFERROR(VLOOKUP(C1395,INPUT!$A$2:$E$99998,3,FALSE),"")</f>
        <v/>
      </c>
      <c r="C1395" s="230"/>
      <c r="D1395" s="186" t="str">
        <f>IFERROR(VLOOKUP(C1395,INPUT!$A$2:$D$99998,4,FALSE),"")</f>
        <v/>
      </c>
      <c r="E1395" s="185">
        <f>IFERROR(VLOOKUP(C1395,INPUT!$A$2:$E$99998,5,FALSE),0)</f>
        <v>0</v>
      </c>
      <c r="F1395" s="187" t="str">
        <f>IFERROR(VLOOKUP(C1395,INPUT!$H$2:$N2410,7,FALSE),"")</f>
        <v/>
      </c>
      <c r="G1395" s="188"/>
      <c r="H1395" s="189"/>
      <c r="I1395" s="189"/>
      <c r="J1395" s="189"/>
      <c r="K1395" s="189"/>
    </row>
    <row r="1396" spans="1:11" ht="39" customHeight="1">
      <c r="A1396" s="228"/>
      <c r="B1396" s="184" t="str">
        <f>IFERROR(VLOOKUP(C1396,INPUT!$A$2:$E$99998,3,FALSE),"")</f>
        <v/>
      </c>
      <c r="C1396" s="230"/>
      <c r="D1396" s="186" t="str">
        <f>IFERROR(VLOOKUP(C1396,INPUT!$A$2:$D$99998,4,FALSE),"")</f>
        <v/>
      </c>
      <c r="E1396" s="185">
        <f>IFERROR(VLOOKUP(C1396,INPUT!$A$2:$E$99998,5,FALSE),0)</f>
        <v>0</v>
      </c>
      <c r="F1396" s="187" t="str">
        <f>IFERROR(VLOOKUP(C1396,INPUT!$H$2:$N2410,7,FALSE),"")</f>
        <v/>
      </c>
      <c r="G1396" s="188"/>
      <c r="H1396" s="189"/>
      <c r="I1396" s="189"/>
      <c r="J1396" s="189"/>
      <c r="K1396" s="189"/>
    </row>
    <row r="1397" spans="1:11" ht="39" customHeight="1">
      <c r="A1397" s="228"/>
      <c r="B1397" s="184" t="str">
        <f>IFERROR(VLOOKUP(C1397,INPUT!$A$2:$E$99998,3,FALSE),"")</f>
        <v/>
      </c>
      <c r="C1397" s="230"/>
      <c r="D1397" s="186" t="str">
        <f>IFERROR(VLOOKUP(C1397,INPUT!$A$2:$D$99998,4,FALSE),"")</f>
        <v/>
      </c>
      <c r="E1397" s="185">
        <f>IFERROR(VLOOKUP(C1397,INPUT!$A$2:$E$99998,5,FALSE),0)</f>
        <v>0</v>
      </c>
      <c r="F1397" s="187" t="str">
        <f>IFERROR(VLOOKUP(C1397,INPUT!$H$2:$N2410,7,FALSE),"")</f>
        <v/>
      </c>
      <c r="G1397" s="188"/>
      <c r="H1397" s="189"/>
      <c r="I1397" s="189"/>
      <c r="J1397" s="189"/>
      <c r="K1397" s="189"/>
    </row>
    <row r="1398" spans="1:11" ht="39" customHeight="1">
      <c r="A1398" s="228"/>
      <c r="B1398" s="184" t="str">
        <f>IFERROR(VLOOKUP(C1398,INPUT!$A$2:$E$99998,3,FALSE),"")</f>
        <v/>
      </c>
      <c r="C1398" s="230"/>
      <c r="D1398" s="186" t="str">
        <f>IFERROR(VLOOKUP(C1398,INPUT!$A$2:$D$99998,4,FALSE),"")</f>
        <v/>
      </c>
      <c r="E1398" s="185">
        <f>IFERROR(VLOOKUP(C1398,INPUT!$A$2:$E$99998,5,FALSE),0)</f>
        <v>0</v>
      </c>
      <c r="F1398" s="187" t="str">
        <f>IFERROR(VLOOKUP(C1398,INPUT!$H$2:$N2410,7,FALSE),"")</f>
        <v/>
      </c>
      <c r="G1398" s="188"/>
      <c r="H1398" s="189"/>
      <c r="I1398" s="189"/>
      <c r="J1398" s="189"/>
      <c r="K1398" s="189"/>
    </row>
    <row r="1399" spans="1:11" ht="39" customHeight="1">
      <c r="A1399" s="228"/>
      <c r="B1399" s="184" t="str">
        <f>IFERROR(VLOOKUP(C1399,INPUT!$A$2:$E$99998,3,FALSE),"")</f>
        <v/>
      </c>
      <c r="C1399" s="230"/>
      <c r="D1399" s="186" t="str">
        <f>IFERROR(VLOOKUP(C1399,INPUT!$A$2:$D$99998,4,FALSE),"")</f>
        <v/>
      </c>
      <c r="E1399" s="185">
        <f>IFERROR(VLOOKUP(C1399,INPUT!$A$2:$E$99998,5,FALSE),0)</f>
        <v>0</v>
      </c>
      <c r="F1399" s="187" t="str">
        <f>IFERROR(VLOOKUP(C1399,INPUT!$H$2:$N2410,7,FALSE),"")</f>
        <v/>
      </c>
      <c r="G1399" s="188"/>
      <c r="H1399" s="189"/>
      <c r="I1399" s="189"/>
      <c r="J1399" s="189"/>
      <c r="K1399" s="189"/>
    </row>
    <row r="1400" spans="1:11" ht="39" customHeight="1">
      <c r="A1400" s="228"/>
      <c r="B1400" s="184" t="str">
        <f>IFERROR(VLOOKUP(C1400,INPUT!$A$2:$E$99998,3,FALSE),"")</f>
        <v/>
      </c>
      <c r="C1400" s="230"/>
      <c r="D1400" s="186" t="str">
        <f>IFERROR(VLOOKUP(C1400,INPUT!$A$2:$D$99998,4,FALSE),"")</f>
        <v/>
      </c>
      <c r="E1400" s="185">
        <f>IFERROR(VLOOKUP(C1400,INPUT!$A$2:$E$99998,5,FALSE),0)</f>
        <v>0</v>
      </c>
      <c r="F1400" s="187" t="str">
        <f>IFERROR(VLOOKUP(C1400,INPUT!$H$2:$N2410,7,FALSE),"")</f>
        <v/>
      </c>
      <c r="G1400" s="188"/>
      <c r="H1400" s="189"/>
      <c r="I1400" s="189"/>
      <c r="J1400" s="189"/>
      <c r="K1400" s="189"/>
    </row>
    <row r="1401" spans="1:11" ht="39" customHeight="1">
      <c r="A1401" s="228"/>
      <c r="B1401" s="184" t="str">
        <f>IFERROR(VLOOKUP(C1401,INPUT!$A$2:$E$99998,3,FALSE),"")</f>
        <v/>
      </c>
      <c r="C1401" s="230"/>
      <c r="D1401" s="186" t="str">
        <f>IFERROR(VLOOKUP(C1401,INPUT!$A$2:$D$99998,4,FALSE),"")</f>
        <v/>
      </c>
      <c r="E1401" s="185">
        <f>IFERROR(VLOOKUP(C1401,INPUT!$A$2:$E$99998,5,FALSE),0)</f>
        <v>0</v>
      </c>
      <c r="F1401" s="187" t="str">
        <f>IFERROR(VLOOKUP(C1401,INPUT!$H$2:$N2410,7,FALSE),"")</f>
        <v/>
      </c>
      <c r="G1401" s="188"/>
      <c r="H1401" s="189"/>
      <c r="I1401" s="189"/>
      <c r="J1401" s="189"/>
      <c r="K1401" s="189"/>
    </row>
    <row r="1402" spans="1:11" ht="39" customHeight="1">
      <c r="A1402" s="228"/>
      <c r="B1402" s="184" t="str">
        <f>IFERROR(VLOOKUP(C1402,INPUT!$A$2:$E$99998,3,FALSE),"")</f>
        <v/>
      </c>
      <c r="C1402" s="230"/>
      <c r="D1402" s="186" t="str">
        <f>IFERROR(VLOOKUP(C1402,INPUT!$A$2:$D$99998,4,FALSE),"")</f>
        <v/>
      </c>
      <c r="E1402" s="185">
        <f>IFERROR(VLOOKUP(C1402,INPUT!$A$2:$E$99998,5,FALSE),0)</f>
        <v>0</v>
      </c>
      <c r="F1402" s="187" t="str">
        <f>IFERROR(VLOOKUP(C1402,INPUT!$H$2:$N2410,7,FALSE),"")</f>
        <v/>
      </c>
      <c r="G1402" s="188"/>
      <c r="H1402" s="189"/>
      <c r="I1402" s="189"/>
      <c r="J1402" s="189"/>
      <c r="K1402" s="189"/>
    </row>
    <row r="1403" spans="1:11" ht="39" customHeight="1">
      <c r="A1403" s="228"/>
      <c r="B1403" s="184" t="str">
        <f>IFERROR(VLOOKUP(C1403,INPUT!$A$2:$E$99998,3,FALSE),"")</f>
        <v/>
      </c>
      <c r="C1403" s="230"/>
      <c r="D1403" s="186" t="str">
        <f>IFERROR(VLOOKUP(C1403,INPUT!$A$2:$D$99998,4,FALSE),"")</f>
        <v/>
      </c>
      <c r="E1403" s="185">
        <f>IFERROR(VLOOKUP(C1403,INPUT!$A$2:$E$99998,5,FALSE),0)</f>
        <v>0</v>
      </c>
      <c r="F1403" s="187" t="str">
        <f>IFERROR(VLOOKUP(C1403,INPUT!$H$2:$N2410,7,FALSE),"")</f>
        <v/>
      </c>
      <c r="G1403" s="188"/>
      <c r="H1403" s="189"/>
      <c r="I1403" s="189"/>
      <c r="J1403" s="189"/>
      <c r="K1403" s="189"/>
    </row>
    <row r="1404" spans="1:11" ht="39" customHeight="1">
      <c r="A1404" s="228"/>
      <c r="B1404" s="184" t="str">
        <f>IFERROR(VLOOKUP(C1404,INPUT!$A$2:$E$99998,3,FALSE),"")</f>
        <v/>
      </c>
      <c r="C1404" s="230"/>
      <c r="D1404" s="186" t="str">
        <f>IFERROR(VLOOKUP(C1404,INPUT!$A$2:$D$99998,4,FALSE),"")</f>
        <v/>
      </c>
      <c r="E1404" s="185">
        <f>IFERROR(VLOOKUP(C1404,INPUT!$A$2:$E$99998,5,FALSE),0)</f>
        <v>0</v>
      </c>
      <c r="F1404" s="187" t="str">
        <f>IFERROR(VLOOKUP(C1404,INPUT!$H$2:$N2410,7,FALSE),"")</f>
        <v/>
      </c>
      <c r="G1404" s="188"/>
      <c r="H1404" s="189"/>
      <c r="I1404" s="189"/>
      <c r="J1404" s="189"/>
      <c r="K1404" s="189"/>
    </row>
    <row r="1405" spans="1:11" ht="39" customHeight="1">
      <c r="A1405" s="228"/>
      <c r="B1405" s="184" t="str">
        <f>IFERROR(VLOOKUP(C1405,INPUT!$A$2:$E$99998,3,FALSE),"")</f>
        <v/>
      </c>
      <c r="C1405" s="230"/>
      <c r="D1405" s="186" t="str">
        <f>IFERROR(VLOOKUP(C1405,INPUT!$A$2:$D$99998,4,FALSE),"")</f>
        <v/>
      </c>
      <c r="E1405" s="185">
        <f>IFERROR(VLOOKUP(C1405,INPUT!$A$2:$E$99998,5,FALSE),0)</f>
        <v>0</v>
      </c>
      <c r="F1405" s="187" t="str">
        <f>IFERROR(VLOOKUP(C1405,INPUT!$H$2:$N2410,7,FALSE),"")</f>
        <v/>
      </c>
      <c r="G1405" s="188"/>
      <c r="H1405" s="189"/>
      <c r="I1405" s="189"/>
      <c r="J1405" s="189"/>
      <c r="K1405" s="189"/>
    </row>
    <row r="1406" spans="1:11" ht="39" customHeight="1">
      <c r="A1406" s="228"/>
      <c r="B1406" s="184" t="str">
        <f>IFERROR(VLOOKUP(C1406,INPUT!$A$2:$E$99998,3,FALSE),"")</f>
        <v/>
      </c>
      <c r="C1406" s="230"/>
      <c r="D1406" s="186" t="str">
        <f>IFERROR(VLOOKUP(C1406,INPUT!$A$2:$D$99998,4,FALSE),"")</f>
        <v/>
      </c>
      <c r="E1406" s="185">
        <f>IFERROR(VLOOKUP(C1406,INPUT!$A$2:$E$99998,5,FALSE),0)</f>
        <v>0</v>
      </c>
      <c r="F1406" s="187" t="str">
        <f>IFERROR(VLOOKUP(C1406,INPUT!$H$2:$N2410,7,FALSE),"")</f>
        <v/>
      </c>
      <c r="G1406" s="188"/>
      <c r="H1406" s="189"/>
      <c r="I1406" s="189"/>
      <c r="J1406" s="189"/>
      <c r="K1406" s="189"/>
    </row>
    <row r="1407" spans="1:11" ht="39" customHeight="1">
      <c r="A1407" s="228"/>
      <c r="B1407" s="184" t="str">
        <f>IFERROR(VLOOKUP(C1407,INPUT!$A$2:$E$99998,3,FALSE),"")</f>
        <v/>
      </c>
      <c r="C1407" s="230"/>
      <c r="D1407" s="186" t="str">
        <f>IFERROR(VLOOKUP(C1407,INPUT!$A$2:$D$99998,4,FALSE),"")</f>
        <v/>
      </c>
      <c r="E1407" s="185">
        <f>IFERROR(VLOOKUP(C1407,INPUT!$A$2:$E$99998,5,FALSE),0)</f>
        <v>0</v>
      </c>
      <c r="F1407" s="187" t="str">
        <f>IFERROR(VLOOKUP(C1407,INPUT!$H$2:$N2410,7,FALSE),"")</f>
        <v/>
      </c>
      <c r="G1407" s="188"/>
      <c r="H1407" s="189"/>
      <c r="I1407" s="189"/>
      <c r="J1407" s="189"/>
      <c r="K1407" s="189"/>
    </row>
    <row r="1408" spans="1:11" ht="39" customHeight="1">
      <c r="A1408" s="228"/>
      <c r="B1408" s="184" t="str">
        <f>IFERROR(VLOOKUP(C1408,INPUT!$A$2:$E$99998,3,FALSE),"")</f>
        <v/>
      </c>
      <c r="C1408" s="230"/>
      <c r="D1408" s="186" t="str">
        <f>IFERROR(VLOOKUP(C1408,INPUT!$A$2:$D$99998,4,FALSE),"")</f>
        <v/>
      </c>
      <c r="E1408" s="185">
        <f>IFERROR(VLOOKUP(C1408,INPUT!$A$2:$E$99998,5,FALSE),0)</f>
        <v>0</v>
      </c>
      <c r="F1408" s="187" t="str">
        <f>IFERROR(VLOOKUP(C1408,INPUT!$H$2:$N2410,7,FALSE),"")</f>
        <v/>
      </c>
      <c r="G1408" s="188"/>
      <c r="H1408" s="189"/>
      <c r="I1408" s="189"/>
      <c r="J1408" s="189"/>
      <c r="K1408" s="189"/>
    </row>
    <row r="1409" spans="1:11" ht="39" customHeight="1">
      <c r="A1409" s="228"/>
      <c r="B1409" s="184" t="str">
        <f>IFERROR(VLOOKUP(C1409,INPUT!$A$2:$E$99998,3,FALSE),"")</f>
        <v/>
      </c>
      <c r="C1409" s="230"/>
      <c r="D1409" s="186" t="str">
        <f>IFERROR(VLOOKUP(C1409,INPUT!$A$2:$D$99998,4,FALSE),"")</f>
        <v/>
      </c>
      <c r="E1409" s="185">
        <f>IFERROR(VLOOKUP(C1409,INPUT!$A$2:$E$99998,5,FALSE),0)</f>
        <v>0</v>
      </c>
      <c r="F1409" s="187" t="str">
        <f>IFERROR(VLOOKUP(C1409,INPUT!$H$2:$N2410,7,FALSE),"")</f>
        <v/>
      </c>
      <c r="G1409" s="188"/>
      <c r="H1409" s="189"/>
      <c r="I1409" s="189"/>
      <c r="J1409" s="189"/>
      <c r="K1409" s="189"/>
    </row>
    <row r="1410" spans="1:11" ht="39" customHeight="1">
      <c r="A1410" s="228"/>
      <c r="B1410" s="184" t="str">
        <f>IFERROR(VLOOKUP(C1410,INPUT!$A$2:$E$99998,3,FALSE),"")</f>
        <v/>
      </c>
      <c r="C1410" s="230"/>
      <c r="D1410" s="186" t="str">
        <f>IFERROR(VLOOKUP(C1410,INPUT!$A$2:$D$99998,4,FALSE),"")</f>
        <v/>
      </c>
      <c r="E1410" s="185">
        <f>IFERROR(VLOOKUP(C1410,INPUT!$A$2:$E$99998,5,FALSE),0)</f>
        <v>0</v>
      </c>
      <c r="F1410" s="187" t="str">
        <f>IFERROR(VLOOKUP(C1410,INPUT!$H$2:$N2410,7,FALSE),"")</f>
        <v/>
      </c>
      <c r="G1410" s="188"/>
      <c r="H1410" s="189"/>
      <c r="I1410" s="189"/>
      <c r="J1410" s="189"/>
      <c r="K1410" s="189"/>
    </row>
    <row r="1411" spans="1:11" ht="39" customHeight="1">
      <c r="A1411" s="228"/>
      <c r="B1411" s="184" t="str">
        <f>IFERROR(VLOOKUP(C1411,INPUT!$A$2:$E$99998,3,FALSE),"")</f>
        <v/>
      </c>
      <c r="C1411" s="231"/>
      <c r="D1411" s="186" t="str">
        <f>IFERROR(VLOOKUP(C1411,INPUT!$A$2:$D$99998,4,FALSE),"")</f>
        <v/>
      </c>
      <c r="E1411" s="185">
        <f>IFERROR(VLOOKUP(C1411,INPUT!$A$2:$E$99998,5,FALSE),0)</f>
        <v>0</v>
      </c>
      <c r="F1411" s="187" t="str">
        <f>IFERROR(VLOOKUP(C1411,INPUT!$H$2:$N2410,7,FALSE),"")</f>
        <v/>
      </c>
      <c r="G1411" s="189"/>
      <c r="H1411" s="189"/>
      <c r="I1411" s="189"/>
      <c r="J1411" s="189"/>
      <c r="K1411" s="189"/>
    </row>
    <row r="1412" spans="1:11" ht="39" customHeight="1">
      <c r="A1412" s="228"/>
      <c r="B1412" s="184" t="str">
        <f>IFERROR(VLOOKUP(C1412,INPUT!$A$2:$E$99998,3,FALSE),"")</f>
        <v/>
      </c>
      <c r="C1412" s="231"/>
      <c r="D1412" s="186" t="str">
        <f>IFERROR(VLOOKUP(C1412,INPUT!$A$2:$D$99998,4,FALSE),"")</f>
        <v/>
      </c>
      <c r="E1412" s="185">
        <f>IFERROR(VLOOKUP(C1412,INPUT!$A$2:$E$99998,5,FALSE),0)</f>
        <v>0</v>
      </c>
      <c r="F1412" s="187" t="str">
        <f>IFERROR(VLOOKUP(C1412,INPUT!$H$2:$N2410,7,FALSE),"")</f>
        <v/>
      </c>
      <c r="G1412" s="189"/>
      <c r="H1412" s="189"/>
      <c r="I1412" s="189"/>
      <c r="J1412" s="189"/>
      <c r="K1412" s="189"/>
    </row>
    <row r="1413" spans="1:11" ht="39" customHeight="1">
      <c r="A1413" s="228"/>
      <c r="B1413" s="184" t="str">
        <f>IFERROR(VLOOKUP(C1413,INPUT!$A$2:$E$99998,3,FALSE),"")</f>
        <v/>
      </c>
      <c r="C1413" s="231"/>
      <c r="D1413" s="186" t="str">
        <f>IFERROR(VLOOKUP(C1413,INPUT!$A$2:$D$99998,4,FALSE),"")</f>
        <v/>
      </c>
      <c r="E1413" s="185">
        <f>IFERROR(VLOOKUP(C1413,INPUT!$A$2:$E$99998,5,FALSE),0)</f>
        <v>0</v>
      </c>
      <c r="F1413" s="187" t="str">
        <f>IFERROR(VLOOKUP(C1413,INPUT!$H$2:$N2410,7,FALSE),"")</f>
        <v/>
      </c>
      <c r="G1413" s="189"/>
      <c r="H1413" s="189"/>
      <c r="I1413" s="189"/>
      <c r="J1413" s="189"/>
      <c r="K1413" s="189"/>
    </row>
    <row r="1414" spans="1:11" ht="39" customHeight="1">
      <c r="A1414" s="228"/>
      <c r="B1414" s="184" t="str">
        <f>IFERROR(VLOOKUP(C1414,INPUT!$A$2:$E$99998,3,FALSE),"")</f>
        <v/>
      </c>
      <c r="C1414" s="231"/>
      <c r="D1414" s="186" t="str">
        <f>IFERROR(VLOOKUP(C1414,INPUT!$A$2:$D$99998,4,FALSE),"")</f>
        <v/>
      </c>
      <c r="E1414" s="185">
        <f>IFERROR(VLOOKUP(C1414,INPUT!$A$2:$E$99998,5,FALSE),0)</f>
        <v>0</v>
      </c>
      <c r="F1414" s="187" t="str">
        <f>IFERROR(VLOOKUP(C1414,INPUT!$H$2:$N2410,7,FALSE),"")</f>
        <v/>
      </c>
      <c r="G1414" s="189"/>
      <c r="H1414" s="189"/>
      <c r="I1414" s="189"/>
      <c r="J1414" s="189"/>
      <c r="K1414" s="189"/>
    </row>
    <row r="1415" spans="1:11" ht="39" customHeight="1">
      <c r="A1415" s="228"/>
      <c r="B1415" s="184" t="str">
        <f>IFERROR(VLOOKUP(C1415,INPUT!$A$2:$E$99998,3,FALSE),"")</f>
        <v/>
      </c>
      <c r="C1415" s="231"/>
      <c r="D1415" s="186" t="str">
        <f>IFERROR(VLOOKUP(C1415,INPUT!$A$2:$D$99998,4,FALSE),"")</f>
        <v/>
      </c>
      <c r="E1415" s="185">
        <f>IFERROR(VLOOKUP(C1415,INPUT!$A$2:$E$99998,5,FALSE),0)</f>
        <v>0</v>
      </c>
      <c r="F1415" s="187" t="str">
        <f>IFERROR(VLOOKUP(C1415,INPUT!$H$2:$N2410,7,FALSE),"")</f>
        <v/>
      </c>
      <c r="G1415" s="189"/>
      <c r="H1415" s="189"/>
      <c r="I1415" s="189"/>
      <c r="J1415" s="189"/>
      <c r="K1415" s="189"/>
    </row>
    <row r="1416" spans="1:11" ht="39" customHeight="1">
      <c r="A1416" s="228"/>
      <c r="B1416" s="184" t="str">
        <f>IFERROR(VLOOKUP(C1416,INPUT!$A$2:$E$99998,3,FALSE),"")</f>
        <v/>
      </c>
      <c r="C1416" s="231"/>
      <c r="D1416" s="186" t="str">
        <f>IFERROR(VLOOKUP(C1416,INPUT!$A$2:$D$99998,4,FALSE),"")</f>
        <v/>
      </c>
      <c r="E1416" s="185">
        <f>IFERROR(VLOOKUP(C1416,INPUT!$A$2:$E$99998,5,FALSE),0)</f>
        <v>0</v>
      </c>
      <c r="F1416" s="187" t="str">
        <f>IFERROR(VLOOKUP(C1416,INPUT!$H$2:$N2410,7,FALSE),"")</f>
        <v/>
      </c>
      <c r="G1416" s="189"/>
      <c r="H1416" s="189"/>
      <c r="I1416" s="189"/>
      <c r="J1416" s="189"/>
      <c r="K1416" s="189"/>
    </row>
    <row r="1417" spans="1:11" ht="39" customHeight="1">
      <c r="A1417" s="228"/>
      <c r="B1417" s="184" t="str">
        <f>IFERROR(VLOOKUP(C1417,INPUT!$A$2:$E$99998,3,FALSE),"")</f>
        <v/>
      </c>
      <c r="C1417" s="231"/>
      <c r="D1417" s="186" t="str">
        <f>IFERROR(VLOOKUP(C1417,INPUT!$A$2:$D$99998,4,FALSE),"")</f>
        <v/>
      </c>
      <c r="E1417" s="185">
        <f>IFERROR(VLOOKUP(C1417,INPUT!$A$2:$E$99998,5,FALSE),0)</f>
        <v>0</v>
      </c>
      <c r="F1417" s="187" t="str">
        <f>IFERROR(VLOOKUP(C1417,INPUT!$H$2:$N2410,7,FALSE),"")</f>
        <v/>
      </c>
      <c r="G1417" s="189"/>
      <c r="H1417" s="189"/>
      <c r="I1417" s="189"/>
      <c r="J1417" s="189"/>
      <c r="K1417" s="189"/>
    </row>
    <row r="1418" spans="1:11" ht="39" customHeight="1">
      <c r="A1418" s="228"/>
      <c r="B1418" s="184" t="str">
        <f>IFERROR(VLOOKUP(C1418,INPUT!$A$2:$E$99998,3,FALSE),"")</f>
        <v/>
      </c>
      <c r="C1418" s="231"/>
      <c r="D1418" s="186" t="str">
        <f>IFERROR(VLOOKUP(C1418,INPUT!$A$2:$D$99998,4,FALSE),"")</f>
        <v/>
      </c>
      <c r="E1418" s="185">
        <f>IFERROR(VLOOKUP(C1418,INPUT!$A$2:$E$99998,5,FALSE),0)</f>
        <v>0</v>
      </c>
      <c r="F1418" s="187" t="str">
        <f>IFERROR(VLOOKUP(C1418,INPUT!$H$2:$N2410,7,FALSE),"")</f>
        <v/>
      </c>
      <c r="G1418" s="189"/>
      <c r="H1418" s="189"/>
      <c r="I1418" s="189"/>
      <c r="J1418" s="189"/>
      <c r="K1418" s="189"/>
    </row>
    <row r="1419" spans="1:11" ht="39" customHeight="1">
      <c r="A1419" s="228"/>
      <c r="B1419" s="184" t="str">
        <f>IFERROR(VLOOKUP(C1419,INPUT!$A$2:$E$99998,3,FALSE),"")</f>
        <v/>
      </c>
      <c r="C1419" s="231"/>
      <c r="D1419" s="186" t="str">
        <f>IFERROR(VLOOKUP(C1419,INPUT!$A$2:$D$99998,4,FALSE),"")</f>
        <v/>
      </c>
      <c r="E1419" s="185">
        <f>IFERROR(VLOOKUP(C1419,INPUT!$A$2:$E$99998,5,FALSE),0)</f>
        <v>0</v>
      </c>
      <c r="F1419" s="187" t="str">
        <f>IFERROR(VLOOKUP(C1419,INPUT!$H$2:$N2410,7,FALSE),"")</f>
        <v/>
      </c>
      <c r="G1419" s="189"/>
      <c r="H1419" s="189"/>
      <c r="I1419" s="189"/>
      <c r="J1419" s="189"/>
      <c r="K1419" s="189"/>
    </row>
    <row r="1420" spans="1:11" ht="39" customHeight="1">
      <c r="A1420" s="228"/>
      <c r="B1420" s="184" t="str">
        <f>IFERROR(VLOOKUP(C1420,INPUT!$A$2:$E$99998,3,FALSE),"")</f>
        <v/>
      </c>
      <c r="C1420" s="231"/>
      <c r="D1420" s="186" t="str">
        <f>IFERROR(VLOOKUP(C1420,INPUT!$A$2:$D$99998,4,FALSE),"")</f>
        <v/>
      </c>
      <c r="E1420" s="185">
        <f>IFERROR(VLOOKUP(C1420,INPUT!$A$2:$E$99998,5,FALSE),0)</f>
        <v>0</v>
      </c>
      <c r="F1420" s="187" t="str">
        <f>IFERROR(VLOOKUP(C1420,INPUT!$H$2:$N2410,7,FALSE),"")</f>
        <v/>
      </c>
      <c r="G1420" s="189"/>
      <c r="H1420" s="189"/>
      <c r="I1420" s="189"/>
      <c r="J1420" s="189"/>
      <c r="K1420" s="189"/>
    </row>
    <row r="1421" spans="1:11" ht="39" customHeight="1">
      <c r="A1421" s="228"/>
      <c r="B1421" s="184" t="str">
        <f>IFERROR(VLOOKUP(C1421,INPUT!$A$2:$E$99998,3,FALSE),"")</f>
        <v/>
      </c>
      <c r="C1421" s="231"/>
      <c r="D1421" s="186" t="str">
        <f>IFERROR(VLOOKUP(C1421,INPUT!$A$2:$D$99998,4,FALSE),"")</f>
        <v/>
      </c>
      <c r="E1421" s="185">
        <f>IFERROR(VLOOKUP(C1421,INPUT!$A$2:$E$99998,5,FALSE),0)</f>
        <v>0</v>
      </c>
      <c r="F1421" s="187" t="str">
        <f>IFERROR(VLOOKUP(C1421,INPUT!$H$2:$N2410,7,FALSE),"")</f>
        <v/>
      </c>
      <c r="G1421" s="189"/>
      <c r="H1421" s="189"/>
      <c r="I1421" s="189"/>
      <c r="J1421" s="189"/>
      <c r="K1421" s="189"/>
    </row>
    <row r="1422" spans="1:11" ht="39" customHeight="1">
      <c r="A1422" s="228"/>
      <c r="B1422" s="184" t="str">
        <f>IFERROR(VLOOKUP(C1422,INPUT!$A$2:$E$99998,3,FALSE),"")</f>
        <v/>
      </c>
      <c r="C1422" s="231"/>
      <c r="D1422" s="186" t="str">
        <f>IFERROR(VLOOKUP(C1422,INPUT!$A$2:$D$99998,4,FALSE),"")</f>
        <v/>
      </c>
      <c r="E1422" s="185">
        <f>IFERROR(VLOOKUP(C1422,INPUT!$A$2:$E$99998,5,FALSE),0)</f>
        <v>0</v>
      </c>
      <c r="F1422" s="187" t="str">
        <f>IFERROR(VLOOKUP(C1422,INPUT!$H$2:$N2410,7,FALSE),"")</f>
        <v/>
      </c>
      <c r="G1422" s="189"/>
      <c r="H1422" s="189"/>
      <c r="I1422" s="189"/>
      <c r="J1422" s="189"/>
      <c r="K1422" s="189"/>
    </row>
    <row r="1423" spans="1:11" ht="39" customHeight="1">
      <c r="A1423" s="228"/>
      <c r="B1423" s="184" t="str">
        <f>IFERROR(VLOOKUP(C1423,INPUT!$A$2:$E$99998,3,FALSE),"")</f>
        <v/>
      </c>
      <c r="C1423" s="231"/>
      <c r="D1423" s="186" t="str">
        <f>IFERROR(VLOOKUP(C1423,INPUT!$A$2:$D$99998,4,FALSE),"")</f>
        <v/>
      </c>
      <c r="E1423" s="185">
        <f>IFERROR(VLOOKUP(C1423,INPUT!$A$2:$E$99998,5,FALSE),0)</f>
        <v>0</v>
      </c>
      <c r="F1423" s="187" t="str">
        <f>IFERROR(VLOOKUP(C1423,INPUT!$H$2:$N2410,7,FALSE),"")</f>
        <v/>
      </c>
      <c r="G1423" s="189"/>
      <c r="H1423" s="189"/>
      <c r="I1423" s="189"/>
      <c r="J1423" s="189"/>
      <c r="K1423" s="189"/>
    </row>
    <row r="1424" spans="1:11" ht="39" customHeight="1">
      <c r="A1424" s="228"/>
      <c r="B1424" s="184" t="str">
        <f>IFERROR(VLOOKUP(C1424,INPUT!$A$2:$E$99998,3,FALSE),"")</f>
        <v/>
      </c>
      <c r="C1424" s="231"/>
      <c r="D1424" s="186" t="str">
        <f>IFERROR(VLOOKUP(C1424,INPUT!$A$2:$D$99998,4,FALSE),"")</f>
        <v/>
      </c>
      <c r="E1424" s="185">
        <f>IFERROR(VLOOKUP(C1424,INPUT!$A$2:$E$99998,5,FALSE),0)</f>
        <v>0</v>
      </c>
      <c r="F1424" s="187" t="str">
        <f>IFERROR(VLOOKUP(C1424,INPUT!$H$2:$N2410,7,FALSE),"")</f>
        <v/>
      </c>
      <c r="G1424" s="189"/>
      <c r="H1424" s="189"/>
      <c r="I1424" s="189"/>
      <c r="J1424" s="189"/>
      <c r="K1424" s="189"/>
    </row>
    <row r="1425" spans="1:11" ht="39" customHeight="1">
      <c r="A1425" s="228"/>
      <c r="B1425" s="184" t="str">
        <f>IFERROR(VLOOKUP(C1425,INPUT!$A$2:$E$99998,3,FALSE),"")</f>
        <v/>
      </c>
      <c r="C1425" s="231"/>
      <c r="D1425" s="186" t="str">
        <f>IFERROR(VLOOKUP(C1425,INPUT!$A$2:$D$99998,4,FALSE),"")</f>
        <v/>
      </c>
      <c r="E1425" s="185">
        <f>IFERROR(VLOOKUP(C1425,INPUT!$A$2:$E$99998,5,FALSE),0)</f>
        <v>0</v>
      </c>
      <c r="F1425" s="187" t="str">
        <f>IFERROR(VLOOKUP(C1425,INPUT!$H$2:$N2410,7,FALSE),"")</f>
        <v/>
      </c>
      <c r="G1425" s="189"/>
      <c r="H1425" s="189"/>
      <c r="I1425" s="189"/>
      <c r="J1425" s="189"/>
      <c r="K1425" s="189"/>
    </row>
    <row r="1426" spans="1:11" ht="39" customHeight="1">
      <c r="A1426" s="228"/>
      <c r="B1426" s="184" t="str">
        <f>IFERROR(VLOOKUP(C1426,INPUT!$A$2:$E$99998,3,FALSE),"")</f>
        <v/>
      </c>
      <c r="C1426" s="231"/>
      <c r="D1426" s="186" t="str">
        <f>IFERROR(VLOOKUP(C1426,INPUT!$A$2:$D$99998,4,FALSE),"")</f>
        <v/>
      </c>
      <c r="E1426" s="185">
        <f>IFERROR(VLOOKUP(C1426,INPUT!$A$2:$E$99998,5,FALSE),0)</f>
        <v>0</v>
      </c>
      <c r="F1426" s="187" t="str">
        <f>IFERROR(VLOOKUP(C1426,INPUT!$H$2:$N2410,7,FALSE),"")</f>
        <v/>
      </c>
      <c r="G1426" s="189"/>
      <c r="H1426" s="189"/>
      <c r="I1426" s="189"/>
      <c r="J1426" s="189"/>
      <c r="K1426" s="189"/>
    </row>
    <row r="1427" spans="1:11" ht="39" customHeight="1">
      <c r="A1427" s="228"/>
      <c r="B1427" s="184" t="str">
        <f>IFERROR(VLOOKUP(C1427,INPUT!$A$2:$E$99998,3,FALSE),"")</f>
        <v/>
      </c>
      <c r="C1427" s="231"/>
      <c r="D1427" s="186" t="str">
        <f>IFERROR(VLOOKUP(C1427,INPUT!$A$2:$D$99998,4,FALSE),"")</f>
        <v/>
      </c>
      <c r="E1427" s="185">
        <f>IFERROR(VLOOKUP(C1427,INPUT!$A$2:$E$99998,5,FALSE),0)</f>
        <v>0</v>
      </c>
      <c r="F1427" s="187" t="str">
        <f>IFERROR(VLOOKUP(C1427,INPUT!$H$2:$N2410,7,FALSE),"")</f>
        <v/>
      </c>
      <c r="G1427" s="189"/>
      <c r="H1427" s="189"/>
      <c r="I1427" s="189"/>
      <c r="J1427" s="189"/>
      <c r="K1427" s="189"/>
    </row>
    <row r="1428" spans="1:11" ht="39" customHeight="1">
      <c r="A1428" s="228"/>
      <c r="B1428" s="184" t="str">
        <f>IFERROR(VLOOKUP(C1428,INPUT!$A$2:$E$99998,3,FALSE),"")</f>
        <v/>
      </c>
      <c r="C1428" s="231"/>
      <c r="D1428" s="186" t="str">
        <f>IFERROR(VLOOKUP(C1428,INPUT!$A$2:$D$99998,4,FALSE),"")</f>
        <v/>
      </c>
      <c r="E1428" s="185">
        <f>IFERROR(VLOOKUP(C1428,INPUT!$A$2:$E$99998,5,FALSE),0)</f>
        <v>0</v>
      </c>
      <c r="F1428" s="187" t="str">
        <f>IFERROR(VLOOKUP(C1428,INPUT!$H$2:$N2410,7,FALSE),"")</f>
        <v/>
      </c>
      <c r="G1428" s="189"/>
      <c r="H1428" s="189"/>
      <c r="I1428" s="189"/>
      <c r="J1428" s="189"/>
      <c r="K1428" s="189"/>
    </row>
    <row r="1429" spans="1:11" ht="39" customHeight="1">
      <c r="A1429" s="228"/>
      <c r="B1429" s="184" t="str">
        <f>IFERROR(VLOOKUP(C1429,INPUT!$A$2:$E$99998,3,FALSE),"")</f>
        <v/>
      </c>
      <c r="C1429" s="231"/>
      <c r="D1429" s="186" t="str">
        <f>IFERROR(VLOOKUP(C1429,INPUT!$A$2:$D$99998,4,FALSE),"")</f>
        <v/>
      </c>
      <c r="E1429" s="185">
        <f>IFERROR(VLOOKUP(C1429,INPUT!$A$2:$E$99998,5,FALSE),0)</f>
        <v>0</v>
      </c>
      <c r="F1429" s="187" t="str">
        <f>IFERROR(VLOOKUP(C1429,INPUT!$H$2:$N2410,7,FALSE),"")</f>
        <v/>
      </c>
      <c r="G1429" s="189"/>
      <c r="H1429" s="189"/>
      <c r="I1429" s="189"/>
      <c r="J1429" s="189"/>
      <c r="K1429" s="189"/>
    </row>
    <row r="1430" spans="1:11" ht="39" customHeight="1">
      <c r="A1430" s="228"/>
      <c r="B1430" s="184" t="str">
        <f>IFERROR(VLOOKUP(C1430,INPUT!$A$2:$E$99998,3,FALSE),"")</f>
        <v/>
      </c>
      <c r="C1430" s="231"/>
      <c r="D1430" s="186" t="str">
        <f>IFERROR(VLOOKUP(C1430,INPUT!$A$2:$D$99998,4,FALSE),"")</f>
        <v/>
      </c>
      <c r="E1430" s="185">
        <f>IFERROR(VLOOKUP(C1430,INPUT!$A$2:$E$99998,5,FALSE),0)</f>
        <v>0</v>
      </c>
      <c r="F1430" s="187" t="str">
        <f>IFERROR(VLOOKUP(C1430,INPUT!$H$2:$N2410,7,FALSE),"")</f>
        <v/>
      </c>
      <c r="G1430" s="189"/>
      <c r="H1430" s="189"/>
      <c r="I1430" s="189"/>
      <c r="J1430" s="189"/>
      <c r="K1430" s="189"/>
    </row>
    <row r="1431" spans="1:11" ht="39" customHeight="1">
      <c r="A1431" s="228"/>
      <c r="B1431" s="184" t="str">
        <f>IFERROR(VLOOKUP(C1431,INPUT!$A$2:$E$99998,3,FALSE),"")</f>
        <v/>
      </c>
      <c r="C1431" s="231"/>
      <c r="D1431" s="186" t="str">
        <f>IFERROR(VLOOKUP(C1431,INPUT!$A$2:$D$99998,4,FALSE),"")</f>
        <v/>
      </c>
      <c r="E1431" s="185">
        <f>IFERROR(VLOOKUP(C1431,INPUT!$A$2:$E$99998,5,FALSE),0)</f>
        <v>0</v>
      </c>
      <c r="F1431" s="187" t="str">
        <f>IFERROR(VLOOKUP(C1431,INPUT!$H$2:$N2410,7,FALSE),"")</f>
        <v/>
      </c>
      <c r="G1431" s="189"/>
      <c r="H1431" s="189"/>
      <c r="I1431" s="189"/>
      <c r="J1431" s="189"/>
      <c r="K1431" s="189"/>
    </row>
    <row r="1432" spans="1:11" ht="39" customHeight="1">
      <c r="A1432" s="228"/>
      <c r="B1432" s="184" t="str">
        <f>IFERROR(VLOOKUP(C1432,INPUT!$A$2:$E$99998,3,FALSE),"")</f>
        <v/>
      </c>
      <c r="C1432" s="231"/>
      <c r="D1432" s="186" t="str">
        <f>IFERROR(VLOOKUP(C1432,INPUT!$A$2:$D$99998,4,FALSE),"")</f>
        <v/>
      </c>
      <c r="E1432" s="185">
        <f>IFERROR(VLOOKUP(C1432,INPUT!$A$2:$E$99998,5,FALSE),0)</f>
        <v>0</v>
      </c>
      <c r="F1432" s="187" t="str">
        <f>IFERROR(VLOOKUP(C1432,INPUT!$H$2:$N2410,7,FALSE),"")</f>
        <v/>
      </c>
      <c r="G1432" s="189"/>
      <c r="H1432" s="189"/>
      <c r="I1432" s="189"/>
      <c r="J1432" s="189"/>
      <c r="K1432" s="189"/>
    </row>
    <row r="1433" spans="1:11" ht="39" customHeight="1">
      <c r="A1433" s="228"/>
      <c r="B1433" s="184" t="str">
        <f>IFERROR(VLOOKUP(C1433,INPUT!$A$2:$E$99998,3,FALSE),"")</f>
        <v/>
      </c>
      <c r="C1433" s="231"/>
      <c r="D1433" s="186" t="str">
        <f>IFERROR(VLOOKUP(C1433,INPUT!$A$2:$D$99998,4,FALSE),"")</f>
        <v/>
      </c>
      <c r="E1433" s="185">
        <f>IFERROR(VLOOKUP(C1433,INPUT!$A$2:$E$99998,5,FALSE),0)</f>
        <v>0</v>
      </c>
      <c r="F1433" s="187" t="str">
        <f>IFERROR(VLOOKUP(C1433,INPUT!$H$2:$N2410,7,FALSE),"")</f>
        <v/>
      </c>
      <c r="G1433" s="189"/>
      <c r="H1433" s="189"/>
      <c r="I1433" s="189"/>
      <c r="J1433" s="189"/>
      <c r="K1433" s="189"/>
    </row>
    <row r="1434" spans="1:11" ht="39" customHeight="1">
      <c r="A1434" s="228"/>
      <c r="B1434" s="184" t="str">
        <f>IFERROR(VLOOKUP(C1434,INPUT!$A$2:$E$99998,3,FALSE),"")</f>
        <v/>
      </c>
      <c r="C1434" s="231"/>
      <c r="D1434" s="186" t="str">
        <f>IFERROR(VLOOKUP(C1434,INPUT!$A$2:$D$99998,4,FALSE),"")</f>
        <v/>
      </c>
      <c r="E1434" s="185">
        <f>IFERROR(VLOOKUP(C1434,INPUT!$A$2:$E$99998,5,FALSE),0)</f>
        <v>0</v>
      </c>
      <c r="F1434" s="187" t="str">
        <f>IFERROR(VLOOKUP(C1434,INPUT!$H$2:$N2410,7,FALSE),"")</f>
        <v/>
      </c>
      <c r="G1434" s="189"/>
      <c r="H1434" s="189"/>
      <c r="I1434" s="189"/>
      <c r="J1434" s="189"/>
      <c r="K1434" s="189"/>
    </row>
    <row r="1435" spans="1:11" ht="39" customHeight="1">
      <c r="A1435" s="228"/>
      <c r="B1435" s="184" t="str">
        <f>IFERROR(VLOOKUP(C1435,INPUT!$A$2:$E$99998,3,FALSE),"")</f>
        <v/>
      </c>
      <c r="C1435" s="231"/>
      <c r="D1435" s="186" t="str">
        <f>IFERROR(VLOOKUP(C1435,INPUT!$A$2:$D$99998,4,FALSE),"")</f>
        <v/>
      </c>
      <c r="E1435" s="185">
        <f>IFERROR(VLOOKUP(C1435,INPUT!$A$2:$E$99998,5,FALSE),0)</f>
        <v>0</v>
      </c>
      <c r="F1435" s="187" t="str">
        <f>IFERROR(VLOOKUP(C1435,INPUT!$H$2:$N2410,7,FALSE),"")</f>
        <v/>
      </c>
      <c r="G1435" s="189"/>
      <c r="H1435" s="189"/>
      <c r="I1435" s="189"/>
      <c r="J1435" s="189"/>
      <c r="K1435" s="189"/>
    </row>
    <row r="1436" spans="1:11" ht="39" customHeight="1">
      <c r="A1436" s="228"/>
      <c r="B1436" s="184" t="str">
        <f>IFERROR(VLOOKUP(C1436,INPUT!$A$2:$E$99998,3,FALSE),"")</f>
        <v/>
      </c>
      <c r="C1436" s="231"/>
      <c r="D1436" s="186" t="str">
        <f>IFERROR(VLOOKUP(C1436,INPUT!$A$2:$D$99998,4,FALSE),"")</f>
        <v/>
      </c>
      <c r="E1436" s="185">
        <f>IFERROR(VLOOKUP(C1436,INPUT!$A$2:$E$99998,5,FALSE),0)</f>
        <v>0</v>
      </c>
      <c r="F1436" s="187" t="str">
        <f>IFERROR(VLOOKUP(C1436,INPUT!$H$2:$N2410,7,FALSE),"")</f>
        <v/>
      </c>
      <c r="G1436" s="189"/>
      <c r="H1436" s="189"/>
      <c r="I1436" s="189"/>
      <c r="J1436" s="189"/>
      <c r="K1436" s="189"/>
    </row>
    <row r="1437" spans="1:11" ht="39" customHeight="1">
      <c r="A1437" s="228"/>
      <c r="B1437" s="184" t="str">
        <f>IFERROR(VLOOKUP(C1437,INPUT!$A$2:$E$99998,3,FALSE),"")</f>
        <v/>
      </c>
      <c r="C1437" s="231"/>
      <c r="D1437" s="186" t="str">
        <f>IFERROR(VLOOKUP(C1437,INPUT!$A$2:$D$99998,4,FALSE),"")</f>
        <v/>
      </c>
      <c r="E1437" s="185">
        <f>IFERROR(VLOOKUP(C1437,INPUT!$A$2:$E$99998,5,FALSE),0)</f>
        <v>0</v>
      </c>
      <c r="F1437" s="187" t="str">
        <f>IFERROR(VLOOKUP(C1437,INPUT!$H$2:$N2410,7,FALSE),"")</f>
        <v/>
      </c>
      <c r="G1437" s="189"/>
      <c r="H1437" s="189"/>
      <c r="I1437" s="189"/>
      <c r="J1437" s="189"/>
      <c r="K1437" s="189"/>
    </row>
    <row r="1438" spans="1:11" ht="39" customHeight="1">
      <c r="A1438" s="228"/>
      <c r="B1438" s="184" t="str">
        <f>IFERROR(VLOOKUP(C1438,INPUT!$A$2:$E$99998,3,FALSE),"")</f>
        <v/>
      </c>
      <c r="C1438" s="231"/>
      <c r="D1438" s="186" t="str">
        <f>IFERROR(VLOOKUP(C1438,INPUT!$A$2:$D$99998,4,FALSE),"")</f>
        <v/>
      </c>
      <c r="E1438" s="185">
        <f>IFERROR(VLOOKUP(C1438,INPUT!$A$2:$E$99998,5,FALSE),0)</f>
        <v>0</v>
      </c>
      <c r="F1438" s="187" t="str">
        <f>IFERROR(VLOOKUP(C1438,INPUT!$H$2:$N2410,7,FALSE),"")</f>
        <v/>
      </c>
      <c r="G1438" s="189"/>
      <c r="H1438" s="189"/>
      <c r="I1438" s="189"/>
      <c r="J1438" s="189"/>
      <c r="K1438" s="189"/>
    </row>
    <row r="1439" spans="1:11" ht="39" customHeight="1">
      <c r="A1439" s="228"/>
      <c r="B1439" s="184" t="str">
        <f>IFERROR(VLOOKUP(C1439,INPUT!$A$2:$E$99998,3,FALSE),"")</f>
        <v/>
      </c>
      <c r="C1439" s="231"/>
      <c r="D1439" s="186" t="str">
        <f>IFERROR(VLOOKUP(C1439,INPUT!$A$2:$D$99998,4,FALSE),"")</f>
        <v/>
      </c>
      <c r="E1439" s="185">
        <f>IFERROR(VLOOKUP(C1439,INPUT!$A$2:$E$99998,5,FALSE),0)</f>
        <v>0</v>
      </c>
      <c r="F1439" s="187" t="str">
        <f>IFERROR(VLOOKUP(C1439,INPUT!$H$2:$N2410,7,FALSE),"")</f>
        <v/>
      </c>
      <c r="G1439" s="189"/>
      <c r="H1439" s="189"/>
      <c r="I1439" s="189"/>
      <c r="J1439" s="189"/>
      <c r="K1439" s="189"/>
    </row>
    <row r="1440" spans="1:11" ht="39" customHeight="1">
      <c r="A1440" s="228"/>
      <c r="B1440" s="184" t="str">
        <f>IFERROR(VLOOKUP(C1440,INPUT!$A$2:$E$99998,3,FALSE),"")</f>
        <v/>
      </c>
      <c r="C1440" s="231"/>
      <c r="D1440" s="186" t="str">
        <f>IFERROR(VLOOKUP(C1440,INPUT!$A$2:$D$99998,4,FALSE),"")</f>
        <v/>
      </c>
      <c r="E1440" s="185">
        <f>IFERROR(VLOOKUP(C1440,INPUT!$A$2:$E$99998,5,FALSE),0)</f>
        <v>0</v>
      </c>
      <c r="F1440" s="187" t="str">
        <f>IFERROR(VLOOKUP(C1440,INPUT!$H$2:$N2410,7,FALSE),"")</f>
        <v/>
      </c>
      <c r="G1440" s="189"/>
      <c r="H1440" s="189"/>
      <c r="I1440" s="189"/>
      <c r="J1440" s="189"/>
      <c r="K1440" s="189"/>
    </row>
    <row r="1441" spans="1:11" ht="39" customHeight="1">
      <c r="A1441" s="228"/>
      <c r="B1441" s="184" t="str">
        <f>IFERROR(VLOOKUP(C1441,INPUT!$A$2:$E$99998,3,FALSE),"")</f>
        <v/>
      </c>
      <c r="C1441" s="231"/>
      <c r="D1441" s="186" t="str">
        <f>IFERROR(VLOOKUP(C1441,INPUT!$A$2:$D$99998,4,FALSE),"")</f>
        <v/>
      </c>
      <c r="E1441" s="185">
        <f>IFERROR(VLOOKUP(C1441,INPUT!$A$2:$E$99998,5,FALSE),0)</f>
        <v>0</v>
      </c>
      <c r="F1441" s="187" t="str">
        <f>IFERROR(VLOOKUP(C1441,INPUT!$H$2:$N2410,7,FALSE),"")</f>
        <v/>
      </c>
      <c r="G1441" s="189"/>
      <c r="H1441" s="189"/>
      <c r="I1441" s="189"/>
      <c r="J1441" s="189"/>
      <c r="K1441" s="189"/>
    </row>
    <row r="1442" spans="1:11" ht="39" customHeight="1">
      <c r="A1442" s="228"/>
      <c r="B1442" s="184" t="str">
        <f>IFERROR(VLOOKUP(C1442,INPUT!$A$2:$E$99998,3,FALSE),"")</f>
        <v/>
      </c>
      <c r="C1442" s="231"/>
      <c r="D1442" s="186" t="str">
        <f>IFERROR(VLOOKUP(C1442,INPUT!$A$2:$D$99998,4,FALSE),"")</f>
        <v/>
      </c>
      <c r="E1442" s="185">
        <f>IFERROR(VLOOKUP(C1442,INPUT!$A$2:$E$99998,5,FALSE),0)</f>
        <v>0</v>
      </c>
      <c r="F1442" s="187" t="str">
        <f>IFERROR(VLOOKUP(C1442,INPUT!$H$2:$N2410,7,FALSE),"")</f>
        <v/>
      </c>
      <c r="G1442" s="189"/>
      <c r="H1442" s="189"/>
      <c r="I1442" s="189"/>
      <c r="J1442" s="189"/>
      <c r="K1442" s="189"/>
    </row>
    <row r="1443" spans="1:11" ht="39" customHeight="1">
      <c r="A1443" s="228"/>
      <c r="B1443" s="184" t="str">
        <f>IFERROR(VLOOKUP(C1443,INPUT!$A$2:$E$99998,3,FALSE),"")</f>
        <v/>
      </c>
      <c r="C1443" s="231"/>
      <c r="D1443" s="186" t="str">
        <f>IFERROR(VLOOKUP(C1443,INPUT!$A$2:$D$99998,4,FALSE),"")</f>
        <v/>
      </c>
      <c r="E1443" s="185">
        <f>IFERROR(VLOOKUP(C1443,INPUT!$A$2:$E$99998,5,FALSE),0)</f>
        <v>0</v>
      </c>
      <c r="F1443" s="187" t="str">
        <f>IFERROR(VLOOKUP(C1443,INPUT!$H$2:$N2410,7,FALSE),"")</f>
        <v/>
      </c>
      <c r="G1443" s="189"/>
      <c r="H1443" s="189"/>
      <c r="I1443" s="189"/>
      <c r="J1443" s="189"/>
      <c r="K1443" s="189"/>
    </row>
    <row r="1444" spans="1:11" ht="39" customHeight="1">
      <c r="A1444" s="228"/>
      <c r="B1444" s="184" t="str">
        <f>IFERROR(VLOOKUP(C1444,INPUT!$A$2:$E$99998,3,FALSE),"")</f>
        <v/>
      </c>
      <c r="C1444" s="231"/>
      <c r="D1444" s="186" t="str">
        <f>IFERROR(VLOOKUP(C1444,INPUT!$A$2:$D$99998,4,FALSE),"")</f>
        <v/>
      </c>
      <c r="E1444" s="185">
        <f>IFERROR(VLOOKUP(C1444,INPUT!$A$2:$E$99998,5,FALSE),0)</f>
        <v>0</v>
      </c>
      <c r="F1444" s="187" t="str">
        <f>IFERROR(VLOOKUP(C1444,INPUT!$H$2:$N2410,7,FALSE),"")</f>
        <v/>
      </c>
      <c r="G1444" s="189"/>
      <c r="H1444" s="189"/>
      <c r="I1444" s="189"/>
      <c r="J1444" s="189"/>
      <c r="K1444" s="189"/>
    </row>
    <row r="1445" spans="1:11" ht="39" customHeight="1">
      <c r="A1445" s="228"/>
      <c r="B1445" s="184" t="str">
        <f>IFERROR(VLOOKUP(C1445,INPUT!$A$2:$E$99998,3,FALSE),"")</f>
        <v/>
      </c>
      <c r="C1445" s="231"/>
      <c r="D1445" s="186" t="str">
        <f>IFERROR(VLOOKUP(C1445,INPUT!$A$2:$D$99998,4,FALSE),"")</f>
        <v/>
      </c>
      <c r="E1445" s="185">
        <f>IFERROR(VLOOKUP(C1445,INPUT!$A$2:$E$99998,5,FALSE),0)</f>
        <v>0</v>
      </c>
      <c r="F1445" s="187" t="str">
        <f>IFERROR(VLOOKUP(C1445,INPUT!$H$2:$N2410,7,FALSE),"")</f>
        <v/>
      </c>
      <c r="G1445" s="189"/>
      <c r="H1445" s="189"/>
      <c r="I1445" s="189"/>
      <c r="J1445" s="189"/>
      <c r="K1445" s="189"/>
    </row>
    <row r="1446" spans="1:11" ht="39" customHeight="1">
      <c r="A1446" s="228"/>
      <c r="B1446" s="184" t="str">
        <f>IFERROR(VLOOKUP(C1446,INPUT!$A$2:$E$99998,3,FALSE),"")</f>
        <v/>
      </c>
      <c r="C1446" s="231"/>
      <c r="D1446" s="186" t="str">
        <f>IFERROR(VLOOKUP(C1446,INPUT!$A$2:$D$99998,4,FALSE),"")</f>
        <v/>
      </c>
      <c r="E1446" s="185">
        <f>IFERROR(VLOOKUP(C1446,INPUT!$A$2:$E$99998,5,FALSE),0)</f>
        <v>0</v>
      </c>
      <c r="F1446" s="187" t="str">
        <f>IFERROR(VLOOKUP(C1446,INPUT!$H$2:$N2410,7,FALSE),"")</f>
        <v/>
      </c>
      <c r="G1446" s="189"/>
      <c r="H1446" s="189"/>
      <c r="I1446" s="189"/>
      <c r="J1446" s="189"/>
      <c r="K1446" s="189"/>
    </row>
    <row r="1447" spans="1:11" ht="39" customHeight="1">
      <c r="A1447" s="228"/>
      <c r="B1447" s="184" t="str">
        <f>IFERROR(VLOOKUP(C1447,INPUT!$A$2:$E$99998,3,FALSE),"")</f>
        <v/>
      </c>
      <c r="C1447" s="231"/>
      <c r="D1447" s="186" t="str">
        <f>IFERROR(VLOOKUP(C1447,INPUT!$A$2:$D$99998,4,FALSE),"")</f>
        <v/>
      </c>
      <c r="E1447" s="185">
        <f>IFERROR(VLOOKUP(C1447,INPUT!$A$2:$E$99998,5,FALSE),0)</f>
        <v>0</v>
      </c>
      <c r="F1447" s="187" t="str">
        <f>IFERROR(VLOOKUP(C1447,INPUT!$H$2:$N2410,7,FALSE),"")</f>
        <v/>
      </c>
      <c r="G1447" s="189"/>
      <c r="H1447" s="189"/>
      <c r="I1447" s="189"/>
      <c r="J1447" s="189"/>
      <c r="K1447" s="189"/>
    </row>
    <row r="1448" spans="1:11" ht="39" customHeight="1">
      <c r="A1448" s="228"/>
      <c r="B1448" s="184" t="str">
        <f>IFERROR(VLOOKUP(C1448,INPUT!$A$2:$E$99998,3,FALSE),"")</f>
        <v/>
      </c>
      <c r="C1448" s="231"/>
      <c r="D1448" s="186" t="str">
        <f>IFERROR(VLOOKUP(C1448,INPUT!$A$2:$D$99998,4,FALSE),"")</f>
        <v/>
      </c>
      <c r="E1448" s="185">
        <f>IFERROR(VLOOKUP(C1448,INPUT!$A$2:$E$99998,5,FALSE),0)</f>
        <v>0</v>
      </c>
      <c r="F1448" s="187" t="str">
        <f>IFERROR(VLOOKUP(C1448,INPUT!$H$2:$N2410,7,FALSE),"")</f>
        <v/>
      </c>
      <c r="G1448" s="189"/>
      <c r="H1448" s="189"/>
      <c r="I1448" s="189"/>
      <c r="J1448" s="189"/>
      <c r="K1448" s="189"/>
    </row>
    <row r="1449" spans="1:11" ht="39" customHeight="1">
      <c r="A1449" s="228"/>
      <c r="B1449" s="184" t="str">
        <f>IFERROR(VLOOKUP(C1449,INPUT!$A$2:$E$99998,3,FALSE),"")</f>
        <v/>
      </c>
      <c r="C1449" s="231"/>
      <c r="D1449" s="186" t="str">
        <f>IFERROR(VLOOKUP(C1449,INPUT!$A$2:$D$99998,4,FALSE),"")</f>
        <v/>
      </c>
      <c r="E1449" s="185">
        <f>IFERROR(VLOOKUP(C1449,INPUT!$A$2:$E$99998,5,FALSE),0)</f>
        <v>0</v>
      </c>
      <c r="F1449" s="187" t="str">
        <f>IFERROR(VLOOKUP(C1449,INPUT!$H$2:$N2410,7,FALSE),"")</f>
        <v/>
      </c>
      <c r="G1449" s="189"/>
      <c r="H1449" s="189"/>
      <c r="I1449" s="189"/>
      <c r="J1449" s="189"/>
      <c r="K1449" s="189"/>
    </row>
    <row r="1450" spans="1:11" ht="39" customHeight="1">
      <c r="A1450" s="228"/>
      <c r="B1450" s="184" t="str">
        <f>IFERROR(VLOOKUP(C1450,INPUT!$A$2:$E$99998,3,FALSE),"")</f>
        <v/>
      </c>
      <c r="C1450" s="231"/>
      <c r="D1450" s="186" t="str">
        <f>IFERROR(VLOOKUP(C1450,INPUT!$A$2:$D$99998,4,FALSE),"")</f>
        <v/>
      </c>
      <c r="E1450" s="185">
        <f>IFERROR(VLOOKUP(C1450,INPUT!$A$2:$E$99998,5,FALSE),0)</f>
        <v>0</v>
      </c>
      <c r="F1450" s="187" t="str">
        <f>IFERROR(VLOOKUP(C1450,INPUT!$H$2:$N2410,7,FALSE),"")</f>
        <v/>
      </c>
      <c r="G1450" s="189"/>
      <c r="H1450" s="189"/>
      <c r="I1450" s="189"/>
      <c r="J1450" s="189"/>
      <c r="K1450" s="189"/>
    </row>
    <row r="1451" spans="1:11" ht="39" customHeight="1">
      <c r="A1451" s="228"/>
      <c r="B1451" s="184" t="str">
        <f>IFERROR(VLOOKUP(C1451,INPUT!$A$2:$E$99998,3,FALSE),"")</f>
        <v/>
      </c>
      <c r="C1451" s="231"/>
      <c r="D1451" s="186" t="str">
        <f>IFERROR(VLOOKUP(C1451,INPUT!$A$2:$D$99998,4,FALSE),"")</f>
        <v/>
      </c>
      <c r="E1451" s="185">
        <f>IFERROR(VLOOKUP(C1451,INPUT!$A$2:$E$99998,5,FALSE),0)</f>
        <v>0</v>
      </c>
      <c r="F1451" s="187" t="str">
        <f>IFERROR(VLOOKUP(C1451,INPUT!$H$2:$N2410,7,FALSE),"")</f>
        <v/>
      </c>
      <c r="G1451" s="189"/>
      <c r="H1451" s="189"/>
      <c r="I1451" s="189"/>
      <c r="J1451" s="189"/>
      <c r="K1451" s="189"/>
    </row>
    <row r="1452" spans="1:11" ht="39" customHeight="1">
      <c r="A1452" s="228"/>
      <c r="B1452" s="184" t="str">
        <f>IFERROR(VLOOKUP(C1452,INPUT!$A$2:$E$99998,3,FALSE),"")</f>
        <v/>
      </c>
      <c r="C1452" s="231"/>
      <c r="D1452" s="186" t="str">
        <f>IFERROR(VLOOKUP(C1452,INPUT!$A$2:$D$99998,4,FALSE),"")</f>
        <v/>
      </c>
      <c r="E1452" s="185">
        <f>IFERROR(VLOOKUP(C1452,INPUT!$A$2:$E$99998,5,FALSE),0)</f>
        <v>0</v>
      </c>
      <c r="F1452" s="187" t="str">
        <f>IFERROR(VLOOKUP(C1452,INPUT!$H$2:$N2410,7,FALSE),"")</f>
        <v/>
      </c>
      <c r="G1452" s="189"/>
      <c r="H1452" s="189"/>
      <c r="I1452" s="189"/>
      <c r="J1452" s="189"/>
      <c r="K1452" s="189"/>
    </row>
    <row r="1453" spans="1:11" ht="39" customHeight="1">
      <c r="A1453" s="228"/>
      <c r="B1453" s="184" t="str">
        <f>IFERROR(VLOOKUP(C1453,INPUT!$A$2:$E$99998,3,FALSE),"")</f>
        <v/>
      </c>
      <c r="C1453" s="231"/>
      <c r="D1453" s="186" t="str">
        <f>IFERROR(VLOOKUP(C1453,INPUT!$A$2:$D$99998,4,FALSE),"")</f>
        <v/>
      </c>
      <c r="E1453" s="185">
        <f>IFERROR(VLOOKUP(C1453,INPUT!$A$2:$E$99998,5,FALSE),0)</f>
        <v>0</v>
      </c>
      <c r="F1453" s="187" t="str">
        <f>IFERROR(VLOOKUP(C1453,INPUT!$H$2:$N2410,7,FALSE),"")</f>
        <v/>
      </c>
      <c r="G1453" s="189"/>
      <c r="H1453" s="189"/>
      <c r="I1453" s="189"/>
      <c r="J1453" s="189"/>
      <c r="K1453" s="189"/>
    </row>
    <row r="1454" spans="1:11" ht="39" customHeight="1">
      <c r="A1454" s="228"/>
      <c r="B1454" s="184" t="str">
        <f>IFERROR(VLOOKUP(C1454,INPUT!$A$2:$E$99998,3,FALSE),"")</f>
        <v/>
      </c>
      <c r="C1454" s="231"/>
      <c r="D1454" s="186" t="str">
        <f>IFERROR(VLOOKUP(C1454,INPUT!$A$2:$D$99998,4,FALSE),"")</f>
        <v/>
      </c>
      <c r="E1454" s="185">
        <f>IFERROR(VLOOKUP(C1454,INPUT!$A$2:$E$99998,5,FALSE),0)</f>
        <v>0</v>
      </c>
      <c r="F1454" s="187" t="str">
        <f>IFERROR(VLOOKUP(C1454,INPUT!$H$2:$N2410,7,FALSE),"")</f>
        <v/>
      </c>
      <c r="G1454" s="189"/>
      <c r="H1454" s="189"/>
      <c r="I1454" s="189"/>
      <c r="J1454" s="189"/>
      <c r="K1454" s="189"/>
    </row>
    <row r="1455" spans="1:11" ht="39" customHeight="1">
      <c r="A1455" s="228"/>
      <c r="B1455" s="184" t="str">
        <f>IFERROR(VLOOKUP(C1455,INPUT!$A$2:$E$99998,3,FALSE),"")</f>
        <v/>
      </c>
      <c r="C1455" s="231"/>
      <c r="D1455" s="186" t="str">
        <f>IFERROR(VLOOKUP(C1455,INPUT!$A$2:$D$99998,4,FALSE),"")</f>
        <v/>
      </c>
      <c r="E1455" s="185">
        <f>IFERROR(VLOOKUP(C1455,INPUT!$A$2:$E$99998,5,FALSE),0)</f>
        <v>0</v>
      </c>
      <c r="F1455" s="187" t="str">
        <f>IFERROR(VLOOKUP(C1455,INPUT!$H$2:$N2410,7,FALSE),"")</f>
        <v/>
      </c>
      <c r="G1455" s="189"/>
      <c r="H1455" s="189"/>
      <c r="I1455" s="189"/>
      <c r="J1455" s="189"/>
      <c r="K1455" s="189"/>
    </row>
    <row r="1456" spans="1:11" ht="39" customHeight="1">
      <c r="A1456" s="228"/>
      <c r="B1456" s="184" t="str">
        <f>IFERROR(VLOOKUP(C1456,INPUT!$A$2:$E$99998,3,FALSE),"")</f>
        <v/>
      </c>
      <c r="C1456" s="231"/>
      <c r="D1456" s="186" t="str">
        <f>IFERROR(VLOOKUP(C1456,INPUT!$A$2:$D$99998,4,FALSE),"")</f>
        <v/>
      </c>
      <c r="E1456" s="185">
        <f>IFERROR(VLOOKUP(C1456,INPUT!$A$2:$E$99998,5,FALSE),0)</f>
        <v>0</v>
      </c>
      <c r="F1456" s="187" t="str">
        <f>IFERROR(VLOOKUP(C1456,INPUT!$H$2:$N2410,7,FALSE),"")</f>
        <v/>
      </c>
      <c r="G1456" s="189"/>
      <c r="H1456" s="189"/>
      <c r="I1456" s="189"/>
      <c r="J1456" s="189"/>
      <c r="K1456" s="189"/>
    </row>
    <row r="1457" spans="1:11" ht="39" customHeight="1">
      <c r="A1457" s="228"/>
      <c r="B1457" s="184" t="str">
        <f>IFERROR(VLOOKUP(C1457,INPUT!$A$2:$E$99998,3,FALSE),"")</f>
        <v/>
      </c>
      <c r="C1457" s="231"/>
      <c r="D1457" s="186" t="str">
        <f>IFERROR(VLOOKUP(C1457,INPUT!$A$2:$D$99998,4,FALSE),"")</f>
        <v/>
      </c>
      <c r="E1457" s="185">
        <f>IFERROR(VLOOKUP(C1457,INPUT!$A$2:$E$99998,5,FALSE),0)</f>
        <v>0</v>
      </c>
      <c r="F1457" s="187" t="str">
        <f>IFERROR(VLOOKUP(C1457,INPUT!$H$2:$N2410,7,FALSE),"")</f>
        <v/>
      </c>
      <c r="G1457" s="189"/>
      <c r="H1457" s="189"/>
      <c r="I1457" s="189"/>
      <c r="J1457" s="189"/>
      <c r="K1457" s="189"/>
    </row>
    <row r="1458" spans="1:11" ht="39" customHeight="1">
      <c r="A1458" s="228"/>
      <c r="B1458" s="184" t="str">
        <f>IFERROR(VLOOKUP(C1458,INPUT!$A$2:$E$99998,3,FALSE),"")</f>
        <v/>
      </c>
      <c r="C1458" s="231"/>
      <c r="D1458" s="186" t="str">
        <f>IFERROR(VLOOKUP(C1458,INPUT!$A$2:$D$99998,4,FALSE),"")</f>
        <v/>
      </c>
      <c r="E1458" s="185">
        <f>IFERROR(VLOOKUP(C1458,INPUT!$A$2:$E$99998,5,FALSE),0)</f>
        <v>0</v>
      </c>
      <c r="F1458" s="187" t="str">
        <f>IFERROR(VLOOKUP(C1458,INPUT!$H$2:$N2410,7,FALSE),"")</f>
        <v/>
      </c>
      <c r="G1458" s="189"/>
      <c r="H1458" s="189"/>
      <c r="I1458" s="189"/>
      <c r="J1458" s="189"/>
      <c r="K1458" s="189"/>
    </row>
    <row r="1459" spans="1:11" ht="39" customHeight="1">
      <c r="A1459" s="228"/>
      <c r="B1459" s="184" t="str">
        <f>IFERROR(VLOOKUP(C1459,INPUT!$A$2:$E$99998,3,FALSE),"")</f>
        <v/>
      </c>
      <c r="C1459" s="231"/>
      <c r="D1459" s="186" t="str">
        <f>IFERROR(VLOOKUP(C1459,INPUT!$A$2:$D$99998,4,FALSE),"")</f>
        <v/>
      </c>
      <c r="E1459" s="185">
        <f>IFERROR(VLOOKUP(C1459,INPUT!$A$2:$E$99998,5,FALSE),0)</f>
        <v>0</v>
      </c>
      <c r="F1459" s="187" t="str">
        <f>IFERROR(VLOOKUP(C1459,INPUT!$H$2:$N2410,7,FALSE),"")</f>
        <v/>
      </c>
      <c r="G1459" s="189"/>
      <c r="H1459" s="189"/>
      <c r="I1459" s="189"/>
      <c r="J1459" s="189"/>
      <c r="K1459" s="189"/>
    </row>
    <row r="1460" spans="1:11" ht="39" customHeight="1">
      <c r="A1460" s="228"/>
      <c r="B1460" s="184" t="str">
        <f>IFERROR(VLOOKUP(C1460,INPUT!$A$2:$E$99998,3,FALSE),"")</f>
        <v/>
      </c>
      <c r="C1460" s="231"/>
      <c r="D1460" s="186" t="str">
        <f>IFERROR(VLOOKUP(C1460,INPUT!$A$2:$D$99998,4,FALSE),"")</f>
        <v/>
      </c>
      <c r="E1460" s="185">
        <f>IFERROR(VLOOKUP(C1460,INPUT!$A$2:$E$99998,5,FALSE),0)</f>
        <v>0</v>
      </c>
      <c r="F1460" s="187" t="str">
        <f>IFERROR(VLOOKUP(C1460,INPUT!$H$2:$N2410,7,FALSE),"")</f>
        <v/>
      </c>
      <c r="G1460" s="189"/>
      <c r="H1460" s="189"/>
      <c r="I1460" s="189"/>
      <c r="J1460" s="189"/>
      <c r="K1460" s="189"/>
    </row>
    <row r="1461" spans="1:11" ht="39" customHeight="1">
      <c r="A1461" s="228"/>
      <c r="B1461" s="184" t="str">
        <f>IFERROR(VLOOKUP(C1461,INPUT!$A$2:$E$99998,3,FALSE),"")</f>
        <v/>
      </c>
      <c r="C1461" s="231"/>
      <c r="D1461" s="186" t="str">
        <f>IFERROR(VLOOKUP(C1461,INPUT!$A$2:$D$99998,4,FALSE),"")</f>
        <v/>
      </c>
      <c r="E1461" s="185">
        <f>IFERROR(VLOOKUP(C1461,INPUT!$A$2:$E$99998,5,FALSE),0)</f>
        <v>0</v>
      </c>
      <c r="F1461" s="187" t="str">
        <f>IFERROR(VLOOKUP(C1461,INPUT!$H$2:$N2410,7,FALSE),"")</f>
        <v/>
      </c>
      <c r="G1461" s="189"/>
      <c r="H1461" s="189"/>
      <c r="I1461" s="189"/>
      <c r="J1461" s="189"/>
      <c r="K1461" s="189"/>
    </row>
    <row r="1462" spans="1:11" ht="39" customHeight="1">
      <c r="A1462" s="228"/>
      <c r="B1462" s="184" t="str">
        <f>IFERROR(VLOOKUP(C1462,INPUT!$A$2:$E$99998,3,FALSE),"")</f>
        <v/>
      </c>
      <c r="C1462" s="231"/>
      <c r="D1462" s="186" t="str">
        <f>IFERROR(VLOOKUP(C1462,INPUT!$A$2:$D$99998,4,FALSE),"")</f>
        <v/>
      </c>
      <c r="E1462" s="185">
        <f>IFERROR(VLOOKUP(C1462,INPUT!$A$2:$E$99998,5,FALSE),0)</f>
        <v>0</v>
      </c>
      <c r="F1462" s="187" t="str">
        <f>IFERROR(VLOOKUP(C1462,INPUT!$H$2:$N2410,7,FALSE),"")</f>
        <v/>
      </c>
      <c r="G1462" s="189"/>
      <c r="H1462" s="189"/>
      <c r="I1462" s="189"/>
      <c r="J1462" s="189"/>
      <c r="K1462" s="189"/>
    </row>
    <row r="1463" spans="1:11" ht="39" customHeight="1">
      <c r="A1463" s="228"/>
      <c r="B1463" s="184" t="str">
        <f>IFERROR(VLOOKUP(C1463,INPUT!$A$2:$E$99998,3,FALSE),"")</f>
        <v/>
      </c>
      <c r="C1463" s="231"/>
      <c r="D1463" s="186" t="str">
        <f>IFERROR(VLOOKUP(C1463,INPUT!$A$2:$D$99998,4,FALSE),"")</f>
        <v/>
      </c>
      <c r="E1463" s="185">
        <f>IFERROR(VLOOKUP(C1463,INPUT!$A$2:$E$99998,5,FALSE),0)</f>
        <v>0</v>
      </c>
      <c r="F1463" s="187" t="str">
        <f>IFERROR(VLOOKUP(C1463,INPUT!$H$2:$N2410,7,FALSE),"")</f>
        <v/>
      </c>
      <c r="G1463" s="189"/>
      <c r="H1463" s="189"/>
      <c r="I1463" s="189"/>
      <c r="J1463" s="189"/>
      <c r="K1463" s="189"/>
    </row>
    <row r="1464" spans="1:11" ht="39" customHeight="1">
      <c r="A1464" s="228"/>
      <c r="B1464" s="184" t="str">
        <f>IFERROR(VLOOKUP(C1464,INPUT!$A$2:$E$99998,3,FALSE),"")</f>
        <v/>
      </c>
      <c r="C1464" s="231"/>
      <c r="D1464" s="186" t="str">
        <f>IFERROR(VLOOKUP(C1464,INPUT!$A$2:$D$99998,4,FALSE),"")</f>
        <v/>
      </c>
      <c r="E1464" s="185">
        <f>IFERROR(VLOOKUP(C1464,INPUT!$A$2:$E$99998,5,FALSE),0)</f>
        <v>0</v>
      </c>
      <c r="F1464" s="187" t="str">
        <f>IFERROR(VLOOKUP(C1464,INPUT!$H$2:$N2410,7,FALSE),"")</f>
        <v/>
      </c>
      <c r="G1464" s="189"/>
      <c r="H1464" s="189"/>
      <c r="I1464" s="189"/>
      <c r="J1464" s="189"/>
      <c r="K1464" s="189"/>
    </row>
    <row r="1465" spans="1:11" ht="39" customHeight="1">
      <c r="A1465" s="228"/>
      <c r="B1465" s="184" t="str">
        <f>IFERROR(VLOOKUP(C1465,INPUT!$A$2:$E$99998,3,FALSE),"")</f>
        <v/>
      </c>
      <c r="C1465" s="231"/>
      <c r="D1465" s="186" t="str">
        <f>IFERROR(VLOOKUP(C1465,INPUT!$A$2:$D$99998,4,FALSE),"")</f>
        <v/>
      </c>
      <c r="E1465" s="185">
        <f>IFERROR(VLOOKUP(C1465,INPUT!$A$2:$E$99998,5,FALSE),0)</f>
        <v>0</v>
      </c>
      <c r="F1465" s="187" t="str">
        <f>IFERROR(VLOOKUP(C1465,INPUT!$H$2:$N2410,7,FALSE),"")</f>
        <v/>
      </c>
      <c r="G1465" s="189"/>
      <c r="H1465" s="189"/>
      <c r="I1465" s="189"/>
      <c r="J1465" s="189"/>
      <c r="K1465" s="189"/>
    </row>
    <row r="1466" spans="1:11" ht="39" customHeight="1">
      <c r="A1466" s="228"/>
      <c r="B1466" s="184" t="str">
        <f>IFERROR(VLOOKUP(C1466,INPUT!$A$2:$E$99998,3,FALSE),"")</f>
        <v/>
      </c>
      <c r="C1466" s="231"/>
      <c r="D1466" s="186" t="str">
        <f>IFERROR(VLOOKUP(C1466,INPUT!$A$2:$D$99998,4,FALSE),"")</f>
        <v/>
      </c>
      <c r="E1466" s="185">
        <f>IFERROR(VLOOKUP(C1466,INPUT!$A$2:$E$99998,5,FALSE),0)</f>
        <v>0</v>
      </c>
      <c r="F1466" s="187" t="str">
        <f>IFERROR(VLOOKUP(C1466,INPUT!$H$2:$N2410,7,FALSE),"")</f>
        <v/>
      </c>
      <c r="G1466" s="189"/>
      <c r="H1466" s="189"/>
      <c r="I1466" s="189"/>
      <c r="J1466" s="189"/>
      <c r="K1466" s="189"/>
    </row>
    <row r="1467" spans="1:11" ht="39" customHeight="1">
      <c r="A1467" s="228"/>
      <c r="B1467" s="184" t="str">
        <f>IFERROR(VLOOKUP(C1467,INPUT!$A$2:$E$99998,3,FALSE),"")</f>
        <v/>
      </c>
      <c r="C1467" s="231"/>
      <c r="D1467" s="186" t="str">
        <f>IFERROR(VLOOKUP(C1467,INPUT!$A$2:$D$99998,4,FALSE),"")</f>
        <v/>
      </c>
      <c r="E1467" s="185">
        <f>IFERROR(VLOOKUP(C1467,INPUT!$A$2:$E$99998,5,FALSE),0)</f>
        <v>0</v>
      </c>
      <c r="F1467" s="187" t="str">
        <f>IFERROR(VLOOKUP(C1467,INPUT!$H$2:$N2410,7,FALSE),"")</f>
        <v/>
      </c>
      <c r="G1467" s="189"/>
      <c r="H1467" s="189"/>
      <c r="I1467" s="189"/>
      <c r="J1467" s="189"/>
      <c r="K1467" s="189"/>
    </row>
    <row r="1468" spans="1:11" ht="39" customHeight="1">
      <c r="A1468" s="228"/>
      <c r="B1468" s="184" t="str">
        <f>IFERROR(VLOOKUP(C1468,INPUT!$A$2:$E$99998,3,FALSE),"")</f>
        <v/>
      </c>
      <c r="C1468" s="231"/>
      <c r="D1468" s="186" t="str">
        <f>IFERROR(VLOOKUP(C1468,INPUT!$A$2:$D$99998,4,FALSE),"")</f>
        <v/>
      </c>
      <c r="E1468" s="185">
        <f>IFERROR(VLOOKUP(C1468,INPUT!$A$2:$E$99998,5,FALSE),0)</f>
        <v>0</v>
      </c>
      <c r="F1468" s="187" t="str">
        <f>IFERROR(VLOOKUP(C1468,INPUT!$H$2:$N2410,7,FALSE),"")</f>
        <v/>
      </c>
      <c r="G1468" s="189"/>
      <c r="H1468" s="189"/>
      <c r="I1468" s="189"/>
      <c r="J1468" s="189"/>
      <c r="K1468" s="189"/>
    </row>
    <row r="1469" spans="1:11" ht="39" customHeight="1">
      <c r="A1469" s="228"/>
      <c r="B1469" s="184" t="str">
        <f>IFERROR(VLOOKUP(C1469,INPUT!$A$2:$E$99998,3,FALSE),"")</f>
        <v/>
      </c>
      <c r="C1469" s="231"/>
      <c r="D1469" s="186" t="str">
        <f>IFERROR(VLOOKUP(C1469,INPUT!$A$2:$D$99998,4,FALSE),"")</f>
        <v/>
      </c>
      <c r="E1469" s="185">
        <f>IFERROR(VLOOKUP(C1469,INPUT!$A$2:$E$99998,5,FALSE),0)</f>
        <v>0</v>
      </c>
      <c r="F1469" s="187" t="str">
        <f>IFERROR(VLOOKUP(C1469,INPUT!$H$2:$N2410,7,FALSE),"")</f>
        <v/>
      </c>
      <c r="G1469" s="189"/>
      <c r="H1469" s="189"/>
      <c r="I1469" s="189"/>
      <c r="J1469" s="189"/>
      <c r="K1469" s="189"/>
    </row>
    <row r="1470" spans="1:11" ht="39" customHeight="1">
      <c r="A1470" s="228"/>
      <c r="B1470" s="184" t="str">
        <f>IFERROR(VLOOKUP(C1470,INPUT!$A$2:$E$99998,3,FALSE),"")</f>
        <v/>
      </c>
      <c r="C1470" s="231"/>
      <c r="D1470" s="186" t="str">
        <f>IFERROR(VLOOKUP(C1470,INPUT!$A$2:$D$99998,4,FALSE),"")</f>
        <v/>
      </c>
      <c r="E1470" s="185">
        <f>IFERROR(VLOOKUP(C1470,INPUT!$A$2:$E$99998,5,FALSE),0)</f>
        <v>0</v>
      </c>
      <c r="F1470" s="187" t="str">
        <f>IFERROR(VLOOKUP(C1470,INPUT!$H$2:$N2410,7,FALSE),"")</f>
        <v/>
      </c>
      <c r="G1470" s="189"/>
      <c r="H1470" s="189"/>
      <c r="I1470" s="189"/>
      <c r="J1470" s="189"/>
      <c r="K1470" s="189"/>
    </row>
    <row r="1471" spans="1:11" ht="39" customHeight="1">
      <c r="A1471" s="228"/>
      <c r="B1471" s="184" t="str">
        <f>IFERROR(VLOOKUP(C1471,INPUT!$A$2:$E$99998,3,FALSE),"")</f>
        <v/>
      </c>
      <c r="C1471" s="231"/>
      <c r="D1471" s="186" t="str">
        <f>IFERROR(VLOOKUP(C1471,INPUT!$A$2:$D$99998,4,FALSE),"")</f>
        <v/>
      </c>
      <c r="E1471" s="185">
        <f>IFERROR(VLOOKUP(C1471,INPUT!$A$2:$E$99998,5,FALSE),0)</f>
        <v>0</v>
      </c>
      <c r="F1471" s="187" t="str">
        <f>IFERROR(VLOOKUP(C1471,INPUT!$H$2:$N2410,7,FALSE),"")</f>
        <v/>
      </c>
      <c r="G1471" s="189"/>
      <c r="H1471" s="189"/>
      <c r="I1471" s="189"/>
      <c r="J1471" s="189"/>
      <c r="K1471" s="189"/>
    </row>
    <row r="1472" spans="1:11" ht="39" customHeight="1">
      <c r="A1472" s="228"/>
      <c r="B1472" s="184" t="str">
        <f>IFERROR(VLOOKUP(C1472,INPUT!$A$2:$E$99998,3,FALSE),"")</f>
        <v/>
      </c>
      <c r="C1472" s="231"/>
      <c r="D1472" s="186" t="str">
        <f>IFERROR(VLOOKUP(C1472,INPUT!$A$2:$D$99998,4,FALSE),"")</f>
        <v/>
      </c>
      <c r="E1472" s="185">
        <f>IFERROR(VLOOKUP(C1472,INPUT!$A$2:$E$99998,5,FALSE),0)</f>
        <v>0</v>
      </c>
      <c r="F1472" s="187" t="str">
        <f>IFERROR(VLOOKUP(C1472,INPUT!$H$2:$N2410,7,FALSE),"")</f>
        <v/>
      </c>
      <c r="G1472" s="189"/>
      <c r="H1472" s="189"/>
      <c r="I1472" s="189"/>
      <c r="J1472" s="189"/>
      <c r="K1472" s="189"/>
    </row>
    <row r="1473" spans="1:11" ht="39" customHeight="1">
      <c r="A1473" s="228"/>
      <c r="B1473" s="184" t="str">
        <f>IFERROR(VLOOKUP(C1473,INPUT!$A$2:$E$99998,3,FALSE),"")</f>
        <v/>
      </c>
      <c r="C1473" s="231"/>
      <c r="D1473" s="186" t="str">
        <f>IFERROR(VLOOKUP(C1473,INPUT!$A$2:$D$99998,4,FALSE),"")</f>
        <v/>
      </c>
      <c r="E1473" s="185">
        <f>IFERROR(VLOOKUP(C1473,INPUT!$A$2:$E$99998,5,FALSE),0)</f>
        <v>0</v>
      </c>
      <c r="F1473" s="187" t="str">
        <f>IFERROR(VLOOKUP(C1473,INPUT!$H$2:$N2410,7,FALSE),"")</f>
        <v/>
      </c>
      <c r="G1473" s="189"/>
      <c r="H1473" s="189"/>
      <c r="I1473" s="189"/>
      <c r="J1473" s="189"/>
      <c r="K1473" s="189"/>
    </row>
    <row r="1474" spans="1:11" ht="39" customHeight="1">
      <c r="A1474" s="228"/>
      <c r="B1474" s="184" t="str">
        <f>IFERROR(VLOOKUP(C1474,INPUT!$A$2:$E$99998,3,FALSE),"")</f>
        <v/>
      </c>
      <c r="C1474" s="231"/>
      <c r="D1474" s="186" t="str">
        <f>IFERROR(VLOOKUP(C1474,INPUT!$A$2:$D$99998,4,FALSE),"")</f>
        <v/>
      </c>
      <c r="E1474" s="185">
        <f>IFERROR(VLOOKUP(C1474,INPUT!$A$2:$E$99998,5,FALSE),0)</f>
        <v>0</v>
      </c>
      <c r="F1474" s="187" t="str">
        <f>IFERROR(VLOOKUP(C1474,INPUT!$H$2:$N2410,7,FALSE),"")</f>
        <v/>
      </c>
      <c r="G1474" s="189"/>
      <c r="H1474" s="189"/>
      <c r="I1474" s="189"/>
      <c r="J1474" s="189"/>
      <c r="K1474" s="189"/>
    </row>
    <row r="1475" spans="1:11" ht="39" customHeight="1">
      <c r="A1475" s="228"/>
      <c r="B1475" s="184" t="str">
        <f>IFERROR(VLOOKUP(C1475,INPUT!$A$2:$E$99998,3,FALSE),"")</f>
        <v/>
      </c>
      <c r="C1475" s="231"/>
      <c r="D1475" s="186" t="str">
        <f>IFERROR(VLOOKUP(C1475,INPUT!$A$2:$D$99998,4,FALSE),"")</f>
        <v/>
      </c>
      <c r="E1475" s="185">
        <f>IFERROR(VLOOKUP(C1475,INPUT!$A$2:$E$99998,5,FALSE),0)</f>
        <v>0</v>
      </c>
      <c r="F1475" s="187" t="str">
        <f>IFERROR(VLOOKUP(C1475,INPUT!$H$2:$N2410,7,FALSE),"")</f>
        <v/>
      </c>
      <c r="G1475" s="189"/>
      <c r="H1475" s="189"/>
      <c r="I1475" s="189"/>
      <c r="J1475" s="189"/>
      <c r="K1475" s="189"/>
    </row>
    <row r="1476" spans="1:11" ht="39" customHeight="1">
      <c r="A1476" s="228"/>
      <c r="B1476" s="184" t="str">
        <f>IFERROR(VLOOKUP(C1476,INPUT!$A$2:$E$99998,3,FALSE),"")</f>
        <v/>
      </c>
      <c r="C1476" s="231"/>
      <c r="D1476" s="186" t="str">
        <f>IFERROR(VLOOKUP(C1476,INPUT!$A$2:$D$99998,4,FALSE),"")</f>
        <v/>
      </c>
      <c r="E1476" s="185">
        <f>IFERROR(VLOOKUP(C1476,INPUT!$A$2:$E$99998,5,FALSE),0)</f>
        <v>0</v>
      </c>
      <c r="F1476" s="187" t="str">
        <f>IFERROR(VLOOKUP(C1476,INPUT!$H$2:$N2410,7,FALSE),"")</f>
        <v/>
      </c>
      <c r="G1476" s="189"/>
      <c r="H1476" s="189"/>
      <c r="I1476" s="189"/>
      <c r="J1476" s="189"/>
      <c r="K1476" s="189"/>
    </row>
    <row r="1477" spans="1:11" ht="39" customHeight="1">
      <c r="A1477" s="228"/>
      <c r="B1477" s="184" t="str">
        <f>IFERROR(VLOOKUP(C1477,INPUT!$A$2:$E$99998,3,FALSE),"")</f>
        <v/>
      </c>
      <c r="C1477" s="231"/>
      <c r="D1477" s="186" t="str">
        <f>IFERROR(VLOOKUP(C1477,INPUT!$A$2:$D$99998,4,FALSE),"")</f>
        <v/>
      </c>
      <c r="E1477" s="185">
        <f>IFERROR(VLOOKUP(C1477,INPUT!$A$2:$E$99998,5,FALSE),0)</f>
        <v>0</v>
      </c>
      <c r="F1477" s="187" t="str">
        <f>IFERROR(VLOOKUP(C1477,INPUT!$H$2:$N2410,7,FALSE),"")</f>
        <v/>
      </c>
      <c r="G1477" s="189"/>
      <c r="H1477" s="189"/>
      <c r="I1477" s="189"/>
      <c r="J1477" s="189"/>
      <c r="K1477" s="189"/>
    </row>
    <row r="1478" spans="1:11" ht="39" customHeight="1">
      <c r="A1478" s="228"/>
      <c r="B1478" s="184" t="str">
        <f>IFERROR(VLOOKUP(C1478,INPUT!$A$2:$E$99998,3,FALSE),"")</f>
        <v/>
      </c>
      <c r="C1478" s="231"/>
      <c r="D1478" s="186" t="str">
        <f>IFERROR(VLOOKUP(C1478,INPUT!$A$2:$D$99998,4,FALSE),"")</f>
        <v/>
      </c>
      <c r="E1478" s="185">
        <f>IFERROR(VLOOKUP(C1478,INPUT!$A$2:$E$99998,5,FALSE),0)</f>
        <v>0</v>
      </c>
      <c r="F1478" s="187" t="str">
        <f>IFERROR(VLOOKUP(C1478,INPUT!$H$2:$N2410,7,FALSE),"")</f>
        <v/>
      </c>
      <c r="G1478" s="189"/>
      <c r="H1478" s="189"/>
      <c r="I1478" s="189"/>
      <c r="J1478" s="189"/>
      <c r="K1478" s="189"/>
    </row>
    <row r="1479" spans="1:11" ht="39" customHeight="1">
      <c r="A1479" s="228"/>
      <c r="B1479" s="184" t="str">
        <f>IFERROR(VLOOKUP(C1479,INPUT!$A$2:$E$99998,3,FALSE),"")</f>
        <v/>
      </c>
      <c r="C1479" s="231"/>
      <c r="D1479" s="186" t="str">
        <f>IFERROR(VLOOKUP(C1479,INPUT!$A$2:$D$99998,4,FALSE),"")</f>
        <v/>
      </c>
      <c r="E1479" s="185">
        <f>IFERROR(VLOOKUP(C1479,INPUT!$A$2:$E$99998,5,FALSE),0)</f>
        <v>0</v>
      </c>
      <c r="F1479" s="187" t="str">
        <f>IFERROR(VLOOKUP(C1479,INPUT!$H$2:$N2410,7,FALSE),"")</f>
        <v/>
      </c>
      <c r="G1479" s="189"/>
      <c r="H1479" s="189"/>
      <c r="I1479" s="189"/>
      <c r="J1479" s="189"/>
      <c r="K1479" s="189"/>
    </row>
    <row r="1480" spans="1:11" ht="39" customHeight="1">
      <c r="A1480" s="228"/>
      <c r="B1480" s="184" t="str">
        <f>IFERROR(VLOOKUP(C1480,INPUT!$A$2:$E$99998,3,FALSE),"")</f>
        <v/>
      </c>
      <c r="C1480" s="231"/>
      <c r="D1480" s="186" t="str">
        <f>IFERROR(VLOOKUP(C1480,INPUT!$A$2:$D$99998,4,FALSE),"")</f>
        <v/>
      </c>
      <c r="E1480" s="185">
        <f>IFERROR(VLOOKUP(C1480,INPUT!$A$2:$E$99998,5,FALSE),0)</f>
        <v>0</v>
      </c>
      <c r="F1480" s="187" t="str">
        <f>IFERROR(VLOOKUP(C1480,INPUT!$H$2:$N2410,7,FALSE),"")</f>
        <v/>
      </c>
      <c r="G1480" s="189"/>
      <c r="H1480" s="189"/>
      <c r="I1480" s="189"/>
      <c r="J1480" s="189"/>
      <c r="K1480" s="189"/>
    </row>
    <row r="1481" spans="1:11" ht="39" customHeight="1">
      <c r="A1481" s="228"/>
      <c r="B1481" s="184" t="str">
        <f>IFERROR(VLOOKUP(C1481,INPUT!$A$2:$E$99998,3,FALSE),"")</f>
        <v/>
      </c>
      <c r="C1481" s="231"/>
      <c r="D1481" s="186" t="str">
        <f>IFERROR(VLOOKUP(C1481,INPUT!$A$2:$D$99998,4,FALSE),"")</f>
        <v/>
      </c>
      <c r="E1481" s="185">
        <f>IFERROR(VLOOKUP(C1481,INPUT!$A$2:$E$99998,5,FALSE),0)</f>
        <v>0</v>
      </c>
      <c r="F1481" s="187" t="str">
        <f>IFERROR(VLOOKUP(C1481,INPUT!$H$2:$N2410,7,FALSE),"")</f>
        <v/>
      </c>
      <c r="G1481" s="189"/>
      <c r="H1481" s="189"/>
      <c r="I1481" s="189"/>
      <c r="J1481" s="189"/>
      <c r="K1481" s="189"/>
    </row>
    <row r="1482" spans="1:11" ht="39" customHeight="1">
      <c r="A1482" s="228"/>
      <c r="B1482" s="184" t="str">
        <f>IFERROR(VLOOKUP(C1482,INPUT!$A$2:$E$99998,3,FALSE),"")</f>
        <v/>
      </c>
      <c r="C1482" s="231"/>
      <c r="D1482" s="186" t="str">
        <f>IFERROR(VLOOKUP(C1482,INPUT!$A$2:$D$99998,4,FALSE),"")</f>
        <v/>
      </c>
      <c r="E1482" s="185">
        <f>IFERROR(VLOOKUP(C1482,INPUT!$A$2:$E$99998,5,FALSE),0)</f>
        <v>0</v>
      </c>
      <c r="F1482" s="187" t="str">
        <f>IFERROR(VLOOKUP(C1482,INPUT!$H$2:$N2410,7,FALSE),"")</f>
        <v/>
      </c>
      <c r="G1482" s="189"/>
      <c r="H1482" s="189"/>
      <c r="I1482" s="189"/>
      <c r="J1482" s="189"/>
      <c r="K1482" s="189"/>
    </row>
    <row r="1483" spans="1:11" ht="39" customHeight="1">
      <c r="A1483" s="228"/>
      <c r="B1483" s="184" t="str">
        <f>IFERROR(VLOOKUP(C1483,INPUT!$A$2:$E$99998,3,FALSE),"")</f>
        <v/>
      </c>
      <c r="C1483" s="231"/>
      <c r="D1483" s="186" t="str">
        <f>IFERROR(VLOOKUP(C1483,INPUT!$A$2:$D$99998,4,FALSE),"")</f>
        <v/>
      </c>
      <c r="E1483" s="185">
        <f>IFERROR(VLOOKUP(C1483,INPUT!$A$2:$E$99998,5,FALSE),0)</f>
        <v>0</v>
      </c>
      <c r="F1483" s="187" t="str">
        <f>IFERROR(VLOOKUP(C1483,INPUT!$H$2:$N2410,7,FALSE),"")</f>
        <v/>
      </c>
      <c r="G1483" s="189"/>
      <c r="H1483" s="189"/>
      <c r="I1483" s="189"/>
      <c r="J1483" s="189"/>
      <c r="K1483" s="189"/>
    </row>
    <row r="1484" spans="1:11" ht="39" customHeight="1">
      <c r="A1484" s="228"/>
      <c r="B1484" s="184" t="str">
        <f>IFERROR(VLOOKUP(C1484,INPUT!$A$2:$E$99998,3,FALSE),"")</f>
        <v/>
      </c>
      <c r="C1484" s="231"/>
      <c r="D1484" s="186" t="str">
        <f>IFERROR(VLOOKUP(C1484,INPUT!$A$2:$D$99998,4,FALSE),"")</f>
        <v/>
      </c>
      <c r="E1484" s="185">
        <f>IFERROR(VLOOKUP(C1484,INPUT!$A$2:$E$99998,5,FALSE),0)</f>
        <v>0</v>
      </c>
      <c r="F1484" s="187" t="str">
        <f>IFERROR(VLOOKUP(C1484,INPUT!$H$2:$N2410,7,FALSE),"")</f>
        <v/>
      </c>
      <c r="G1484" s="189"/>
      <c r="H1484" s="189"/>
      <c r="I1484" s="189"/>
      <c r="J1484" s="189"/>
      <c r="K1484" s="189"/>
    </row>
    <row r="1485" spans="1:11" ht="39" customHeight="1">
      <c r="A1485" s="228"/>
      <c r="B1485" s="184" t="str">
        <f>IFERROR(VLOOKUP(C1485,INPUT!$A$2:$E$99998,3,FALSE),"")</f>
        <v/>
      </c>
      <c r="C1485" s="231"/>
      <c r="D1485" s="186" t="str">
        <f>IFERROR(VLOOKUP(C1485,INPUT!$A$2:$D$99998,4,FALSE),"")</f>
        <v/>
      </c>
      <c r="E1485" s="185">
        <f>IFERROR(VLOOKUP(C1485,INPUT!$A$2:$E$99998,5,FALSE),0)</f>
        <v>0</v>
      </c>
      <c r="F1485" s="187" t="str">
        <f>IFERROR(VLOOKUP(C1485,INPUT!$H$2:$N2410,7,FALSE),"")</f>
        <v/>
      </c>
      <c r="G1485" s="189"/>
      <c r="H1485" s="189"/>
      <c r="I1485" s="189"/>
      <c r="J1485" s="189"/>
      <c r="K1485" s="189"/>
    </row>
    <row r="1486" spans="1:11" ht="39" customHeight="1">
      <c r="A1486" s="228"/>
      <c r="B1486" s="184" t="str">
        <f>IFERROR(VLOOKUP(C1486,INPUT!$A$2:$E$99998,3,FALSE),"")</f>
        <v/>
      </c>
      <c r="C1486" s="231"/>
      <c r="D1486" s="186" t="str">
        <f>IFERROR(VLOOKUP(C1486,INPUT!$A$2:$D$99998,4,FALSE),"")</f>
        <v/>
      </c>
      <c r="E1486" s="185">
        <f>IFERROR(VLOOKUP(C1486,INPUT!$A$2:$E$99998,5,FALSE),0)</f>
        <v>0</v>
      </c>
      <c r="F1486" s="187" t="str">
        <f>IFERROR(VLOOKUP(C1486,INPUT!$H$2:$N2410,7,FALSE),"")</f>
        <v/>
      </c>
      <c r="G1486" s="189"/>
      <c r="H1486" s="189"/>
      <c r="I1486" s="189"/>
      <c r="J1486" s="189"/>
      <c r="K1486" s="189"/>
    </row>
    <row r="1487" spans="1:11" ht="39" customHeight="1">
      <c r="A1487" s="228"/>
      <c r="B1487" s="184" t="str">
        <f>IFERROR(VLOOKUP(C1487,INPUT!$A$2:$E$99998,3,FALSE),"")</f>
        <v/>
      </c>
      <c r="C1487" s="231"/>
      <c r="D1487" s="186" t="str">
        <f>IFERROR(VLOOKUP(C1487,INPUT!$A$2:$D$99998,4,FALSE),"")</f>
        <v/>
      </c>
      <c r="E1487" s="185">
        <f>IFERROR(VLOOKUP(C1487,INPUT!$A$2:$E$99998,5,FALSE),0)</f>
        <v>0</v>
      </c>
      <c r="F1487" s="187" t="str">
        <f>IFERROR(VLOOKUP(C1487,INPUT!$H$2:$N2410,7,FALSE),"")</f>
        <v/>
      </c>
      <c r="G1487" s="189"/>
      <c r="H1487" s="189"/>
      <c r="I1487" s="189"/>
      <c r="J1487" s="189"/>
      <c r="K1487" s="189"/>
    </row>
    <row r="1488" spans="1:11" ht="39" customHeight="1">
      <c r="A1488" s="228"/>
      <c r="B1488" s="184" t="str">
        <f>IFERROR(VLOOKUP(C1488,INPUT!$A$2:$E$99998,3,FALSE),"")</f>
        <v/>
      </c>
      <c r="C1488" s="231"/>
      <c r="D1488" s="186" t="str">
        <f>IFERROR(VLOOKUP(C1488,INPUT!$A$2:$D$99998,4,FALSE),"")</f>
        <v/>
      </c>
      <c r="E1488" s="185">
        <f>IFERROR(VLOOKUP(C1488,INPUT!$A$2:$E$99998,5,FALSE),0)</f>
        <v>0</v>
      </c>
      <c r="F1488" s="187" t="str">
        <f>IFERROR(VLOOKUP(C1488,INPUT!$H$2:$N2410,7,FALSE),"")</f>
        <v/>
      </c>
      <c r="G1488" s="189"/>
      <c r="H1488" s="189"/>
      <c r="I1488" s="189"/>
      <c r="J1488" s="189"/>
      <c r="K1488" s="189"/>
    </row>
    <row r="1489" spans="1:11" ht="39" customHeight="1">
      <c r="A1489" s="228"/>
      <c r="B1489" s="184" t="str">
        <f>IFERROR(VLOOKUP(C1489,INPUT!$A$2:$E$99998,3,FALSE),"")</f>
        <v/>
      </c>
      <c r="C1489" s="231"/>
      <c r="D1489" s="186" t="str">
        <f>IFERROR(VLOOKUP(C1489,INPUT!$A$2:$D$99998,4,FALSE),"")</f>
        <v/>
      </c>
      <c r="E1489" s="185">
        <f>IFERROR(VLOOKUP(C1489,INPUT!$A$2:$E$99998,5,FALSE),0)</f>
        <v>0</v>
      </c>
      <c r="F1489" s="187" t="str">
        <f>IFERROR(VLOOKUP(C1489,INPUT!$H$2:$N2410,7,FALSE),"")</f>
        <v/>
      </c>
      <c r="G1489" s="189"/>
      <c r="H1489" s="189"/>
      <c r="I1489" s="189"/>
      <c r="J1489" s="189"/>
      <c r="K1489" s="189"/>
    </row>
    <row r="1490" spans="1:11" ht="39" customHeight="1">
      <c r="A1490" s="228"/>
      <c r="B1490" s="184" t="str">
        <f>IFERROR(VLOOKUP(C1490,INPUT!$A$2:$E$99998,3,FALSE),"")</f>
        <v/>
      </c>
      <c r="C1490" s="231"/>
      <c r="D1490" s="186" t="str">
        <f>IFERROR(VLOOKUP(C1490,INPUT!$A$2:$D$99998,4,FALSE),"")</f>
        <v/>
      </c>
      <c r="E1490" s="185">
        <f>IFERROR(VLOOKUP(C1490,INPUT!$A$2:$E$99998,5,FALSE),0)</f>
        <v>0</v>
      </c>
      <c r="F1490" s="187" t="str">
        <f>IFERROR(VLOOKUP(C1490,INPUT!$H$2:$N2410,7,FALSE),"")</f>
        <v/>
      </c>
      <c r="G1490" s="189"/>
      <c r="H1490" s="189"/>
      <c r="I1490" s="189"/>
      <c r="J1490" s="189"/>
      <c r="K1490" s="189"/>
    </row>
    <row r="1491" spans="1:11" ht="39" customHeight="1">
      <c r="A1491" s="228"/>
      <c r="B1491" s="184" t="str">
        <f>IFERROR(VLOOKUP(C1491,INPUT!$A$2:$E$99998,3,FALSE),"")</f>
        <v/>
      </c>
      <c r="C1491" s="231"/>
      <c r="D1491" s="186" t="str">
        <f>IFERROR(VLOOKUP(C1491,INPUT!$A$2:$D$99998,4,FALSE),"")</f>
        <v/>
      </c>
      <c r="E1491" s="185">
        <f>IFERROR(VLOOKUP(C1491,INPUT!$A$2:$E$99998,5,FALSE),0)</f>
        <v>0</v>
      </c>
      <c r="F1491" s="187" t="str">
        <f>IFERROR(VLOOKUP(C1491,INPUT!$H$2:$N2410,7,FALSE),"")</f>
        <v/>
      </c>
      <c r="G1491" s="189"/>
      <c r="H1491" s="189"/>
      <c r="I1491" s="189"/>
      <c r="J1491" s="189"/>
      <c r="K1491" s="189"/>
    </row>
    <row r="1492" spans="1:11" ht="39" customHeight="1">
      <c r="A1492" s="228"/>
      <c r="B1492" s="184" t="str">
        <f>IFERROR(VLOOKUP(C1492,INPUT!$A$2:$E$99998,3,FALSE),"")</f>
        <v/>
      </c>
      <c r="C1492" s="231"/>
      <c r="D1492" s="186" t="str">
        <f>IFERROR(VLOOKUP(C1492,INPUT!$A$2:$D$99998,4,FALSE),"")</f>
        <v/>
      </c>
      <c r="E1492" s="185">
        <f>IFERROR(VLOOKUP(C1492,INPUT!$A$2:$E$99998,5,FALSE),0)</f>
        <v>0</v>
      </c>
      <c r="F1492" s="187" t="str">
        <f>IFERROR(VLOOKUP(C1492,INPUT!$H$2:$N2410,7,FALSE),"")</f>
        <v/>
      </c>
      <c r="G1492" s="189"/>
      <c r="H1492" s="189"/>
      <c r="I1492" s="189"/>
      <c r="J1492" s="189"/>
      <c r="K1492" s="189"/>
    </row>
    <row r="1493" spans="1:11" ht="39" customHeight="1">
      <c r="A1493" s="228"/>
      <c r="B1493" s="184" t="str">
        <f>IFERROR(VLOOKUP(C1493,INPUT!$A$2:$E$99998,3,FALSE),"")</f>
        <v/>
      </c>
      <c r="C1493" s="231"/>
      <c r="D1493" s="186" t="str">
        <f>IFERROR(VLOOKUP(C1493,INPUT!$A$2:$D$99998,4,FALSE),"")</f>
        <v/>
      </c>
      <c r="E1493" s="185">
        <f>IFERROR(VLOOKUP(C1493,INPUT!$A$2:$E$99998,5,FALSE),0)</f>
        <v>0</v>
      </c>
      <c r="F1493" s="187" t="str">
        <f>IFERROR(VLOOKUP(C1493,INPUT!$H$2:$N2410,7,FALSE),"")</f>
        <v/>
      </c>
      <c r="G1493" s="189"/>
      <c r="H1493" s="189"/>
      <c r="I1493" s="189"/>
      <c r="J1493" s="189"/>
      <c r="K1493" s="189"/>
    </row>
    <row r="1494" spans="1:11" ht="39" customHeight="1">
      <c r="A1494" s="228"/>
      <c r="B1494" s="184" t="str">
        <f>IFERROR(VLOOKUP(C1494,INPUT!$A$2:$E$99998,3,FALSE),"")</f>
        <v/>
      </c>
      <c r="C1494" s="231"/>
      <c r="D1494" s="186" t="str">
        <f>IFERROR(VLOOKUP(C1494,INPUT!$A$2:$D$99998,4,FALSE),"")</f>
        <v/>
      </c>
      <c r="E1494" s="185">
        <f>IFERROR(VLOOKUP(C1494,INPUT!$A$2:$E$99998,5,FALSE),0)</f>
        <v>0</v>
      </c>
      <c r="F1494" s="187" t="str">
        <f>IFERROR(VLOOKUP(C1494,INPUT!$H$2:$N2410,7,FALSE),"")</f>
        <v/>
      </c>
      <c r="G1494" s="189"/>
      <c r="H1494" s="189"/>
      <c r="I1494" s="189"/>
      <c r="J1494" s="189"/>
      <c r="K1494" s="189"/>
    </row>
    <row r="1495" spans="1:11" ht="39" customHeight="1">
      <c r="A1495" s="228"/>
      <c r="B1495" s="184" t="str">
        <f>IFERROR(VLOOKUP(C1495,INPUT!$A$2:$E$99998,3,FALSE),"")</f>
        <v/>
      </c>
      <c r="C1495" s="231"/>
      <c r="D1495" s="186" t="str">
        <f>IFERROR(VLOOKUP(C1495,INPUT!$A$2:$D$99998,4,FALSE),"")</f>
        <v/>
      </c>
      <c r="E1495" s="185">
        <f>IFERROR(VLOOKUP(C1495,INPUT!$A$2:$E$99998,5,FALSE),0)</f>
        <v>0</v>
      </c>
      <c r="F1495" s="187" t="str">
        <f>IFERROR(VLOOKUP(C1495,INPUT!$H$2:$N2410,7,FALSE),"")</f>
        <v/>
      </c>
      <c r="G1495" s="189"/>
      <c r="H1495" s="189"/>
      <c r="I1495" s="189"/>
      <c r="J1495" s="189"/>
      <c r="K1495" s="189"/>
    </row>
    <row r="1496" spans="1:11" ht="39" customHeight="1">
      <c r="A1496" s="228"/>
      <c r="B1496" s="184" t="str">
        <f>IFERROR(VLOOKUP(C1496,INPUT!$A$2:$E$99998,3,FALSE),"")</f>
        <v/>
      </c>
      <c r="C1496" s="231"/>
      <c r="D1496" s="186" t="str">
        <f>IFERROR(VLOOKUP(C1496,INPUT!$A$2:$D$99998,4,FALSE),"")</f>
        <v/>
      </c>
      <c r="E1496" s="185">
        <f>IFERROR(VLOOKUP(C1496,INPUT!$A$2:$E$99998,5,FALSE),0)</f>
        <v>0</v>
      </c>
      <c r="F1496" s="187" t="str">
        <f>IFERROR(VLOOKUP(C1496,INPUT!$H$2:$N2410,7,FALSE),"")</f>
        <v/>
      </c>
      <c r="G1496" s="189"/>
      <c r="H1496" s="189"/>
      <c r="I1496" s="189"/>
      <c r="J1496" s="189"/>
      <c r="K1496" s="189"/>
    </row>
    <row r="1497" spans="1:11" ht="39" customHeight="1">
      <c r="A1497" s="228"/>
      <c r="B1497" s="184" t="str">
        <f>IFERROR(VLOOKUP(C1497,INPUT!$A$2:$E$99998,3,FALSE),"")</f>
        <v/>
      </c>
      <c r="C1497" s="231"/>
      <c r="D1497" s="186" t="str">
        <f>IFERROR(VLOOKUP(C1497,INPUT!$A$2:$D$99998,4,FALSE),"")</f>
        <v/>
      </c>
      <c r="E1497" s="185">
        <f>IFERROR(VLOOKUP(C1497,INPUT!$A$2:$E$99998,5,FALSE),0)</f>
        <v>0</v>
      </c>
      <c r="F1497" s="187" t="str">
        <f>IFERROR(VLOOKUP(C1497,INPUT!$H$2:$N2410,7,FALSE),"")</f>
        <v/>
      </c>
      <c r="G1497" s="189"/>
      <c r="H1497" s="189"/>
      <c r="I1497" s="189"/>
      <c r="J1497" s="189"/>
      <c r="K1497" s="189"/>
    </row>
    <row r="1498" spans="1:11" ht="39" customHeight="1">
      <c r="A1498" s="228"/>
      <c r="B1498" s="184" t="str">
        <f>IFERROR(VLOOKUP(C1498,INPUT!$A$2:$E$99998,3,FALSE),"")</f>
        <v/>
      </c>
      <c r="C1498" s="231"/>
      <c r="D1498" s="186" t="str">
        <f>IFERROR(VLOOKUP(C1498,INPUT!$A$2:$D$99998,4,FALSE),"")</f>
        <v/>
      </c>
      <c r="E1498" s="185">
        <f>IFERROR(VLOOKUP(C1498,INPUT!$A$2:$E$99998,5,FALSE),0)</f>
        <v>0</v>
      </c>
      <c r="F1498" s="187" t="str">
        <f>IFERROR(VLOOKUP(C1498,INPUT!$H$2:$N2410,7,FALSE),"")</f>
        <v/>
      </c>
      <c r="G1498" s="189"/>
      <c r="H1498" s="189"/>
      <c r="I1498" s="189"/>
      <c r="J1498" s="189"/>
      <c r="K1498" s="189"/>
    </row>
    <row r="1499" spans="1:11" ht="39" customHeight="1">
      <c r="A1499" s="228"/>
      <c r="B1499" s="184" t="str">
        <f>IFERROR(VLOOKUP(C1499,INPUT!$A$2:$E$99998,3,FALSE),"")</f>
        <v/>
      </c>
      <c r="C1499" s="231"/>
      <c r="D1499" s="186" t="str">
        <f>IFERROR(VLOOKUP(C1499,INPUT!$A$2:$D$99998,4,FALSE),"")</f>
        <v/>
      </c>
      <c r="E1499" s="185">
        <f>IFERROR(VLOOKUP(C1499,INPUT!$A$2:$E$99998,5,FALSE),0)</f>
        <v>0</v>
      </c>
      <c r="F1499" s="187" t="str">
        <f>IFERROR(VLOOKUP(C1499,INPUT!$H$2:$N2410,7,FALSE),"")</f>
        <v/>
      </c>
      <c r="G1499" s="189"/>
      <c r="H1499" s="189"/>
      <c r="I1499" s="189"/>
      <c r="J1499" s="189"/>
      <c r="K1499" s="189"/>
    </row>
    <row r="1500" spans="1:11" ht="39" customHeight="1">
      <c r="A1500" s="228"/>
      <c r="B1500" s="184" t="str">
        <f>IFERROR(VLOOKUP(C1500,INPUT!$A$2:$E$99998,3,FALSE),"")</f>
        <v/>
      </c>
      <c r="C1500" s="231"/>
      <c r="D1500" s="186" t="str">
        <f>IFERROR(VLOOKUP(C1500,INPUT!$A$2:$D$99998,4,FALSE),"")</f>
        <v/>
      </c>
      <c r="E1500" s="185">
        <f>IFERROR(VLOOKUP(C1500,INPUT!$A$2:$E$99998,5,FALSE),0)</f>
        <v>0</v>
      </c>
      <c r="F1500" s="187" t="str">
        <f>IFERROR(VLOOKUP(C1500,INPUT!$H$2:$N2410,7,FALSE),"")</f>
        <v/>
      </c>
      <c r="G1500" s="189"/>
      <c r="H1500" s="189"/>
      <c r="I1500" s="189"/>
      <c r="J1500" s="189"/>
      <c r="K1500" s="189"/>
    </row>
    <row r="1501" spans="1:11" ht="39" customHeight="1">
      <c r="A1501" s="228"/>
      <c r="B1501" s="184" t="str">
        <f>IFERROR(VLOOKUP(C1501,INPUT!$A$2:$E$99998,3,FALSE),"")</f>
        <v/>
      </c>
      <c r="C1501" s="231"/>
      <c r="D1501" s="186" t="str">
        <f>IFERROR(VLOOKUP(C1501,INPUT!$A$2:$D$99998,4,FALSE),"")</f>
        <v/>
      </c>
      <c r="E1501" s="185">
        <f>IFERROR(VLOOKUP(C1501,INPUT!$A$2:$E$99998,5,FALSE),0)</f>
        <v>0</v>
      </c>
      <c r="F1501" s="187" t="str">
        <f>IFERROR(VLOOKUP(C1501,INPUT!$H$2:$N2410,7,FALSE),"")</f>
        <v/>
      </c>
      <c r="G1501" s="189"/>
      <c r="H1501" s="189"/>
      <c r="I1501" s="189"/>
      <c r="J1501" s="189"/>
      <c r="K1501" s="189"/>
    </row>
    <row r="1502" spans="1:11" ht="39" customHeight="1">
      <c r="A1502" s="228"/>
      <c r="B1502" s="184" t="str">
        <f>IFERROR(VLOOKUP(C1502,INPUT!$A$2:$E$99998,3,FALSE),"")</f>
        <v/>
      </c>
      <c r="C1502" s="231"/>
      <c r="D1502" s="186" t="str">
        <f>IFERROR(VLOOKUP(C1502,INPUT!$A$2:$D$99998,4,FALSE),"")</f>
        <v/>
      </c>
      <c r="E1502" s="185">
        <f>IFERROR(VLOOKUP(C1502,INPUT!$A$2:$E$99998,5,FALSE),0)</f>
        <v>0</v>
      </c>
      <c r="F1502" s="187" t="str">
        <f>IFERROR(VLOOKUP(C1502,INPUT!$H$2:$N2410,7,FALSE),"")</f>
        <v/>
      </c>
      <c r="G1502" s="189"/>
      <c r="H1502" s="189"/>
      <c r="I1502" s="189"/>
      <c r="J1502" s="189"/>
      <c r="K1502" s="189"/>
    </row>
    <row r="1503" spans="1:11" ht="39" customHeight="1">
      <c r="A1503" s="228"/>
      <c r="B1503" s="184" t="str">
        <f>IFERROR(VLOOKUP(C1503,INPUT!$A$2:$E$99998,3,FALSE),"")</f>
        <v/>
      </c>
      <c r="C1503" s="231"/>
      <c r="D1503" s="186" t="str">
        <f>IFERROR(VLOOKUP(C1503,INPUT!$A$2:$D$99998,4,FALSE),"")</f>
        <v/>
      </c>
      <c r="E1503" s="185">
        <f>IFERROR(VLOOKUP(C1503,INPUT!$A$2:$E$99998,5,FALSE),0)</f>
        <v>0</v>
      </c>
      <c r="F1503" s="187" t="str">
        <f>IFERROR(VLOOKUP(C1503,INPUT!$H$2:$N2410,7,FALSE),"")</f>
        <v/>
      </c>
      <c r="G1503" s="189"/>
      <c r="H1503" s="189"/>
      <c r="I1503" s="189"/>
      <c r="J1503" s="189"/>
      <c r="K1503" s="189"/>
    </row>
    <row r="1504" spans="1:11" ht="39" customHeight="1">
      <c r="A1504" s="228"/>
      <c r="B1504" s="184" t="str">
        <f>IFERROR(VLOOKUP(C1504,INPUT!$A$2:$E$99998,3,FALSE),"")</f>
        <v/>
      </c>
      <c r="C1504" s="231"/>
      <c r="D1504" s="186" t="str">
        <f>IFERROR(VLOOKUP(C1504,INPUT!$A$2:$D$99998,4,FALSE),"")</f>
        <v/>
      </c>
      <c r="E1504" s="185">
        <f>IFERROR(VLOOKUP(C1504,INPUT!$A$2:$E$99998,5,FALSE),0)</f>
        <v>0</v>
      </c>
      <c r="F1504" s="187" t="str">
        <f>IFERROR(VLOOKUP(C1504,INPUT!$H$2:$N2410,7,FALSE),"")</f>
        <v/>
      </c>
      <c r="G1504" s="189"/>
      <c r="H1504" s="189"/>
      <c r="I1504" s="189"/>
      <c r="J1504" s="189"/>
      <c r="K1504" s="189"/>
    </row>
    <row r="1505" spans="1:11" ht="39" customHeight="1">
      <c r="A1505" s="228"/>
      <c r="B1505" s="184" t="str">
        <f>IFERROR(VLOOKUP(C1505,INPUT!$A$2:$E$99998,3,FALSE),"")</f>
        <v/>
      </c>
      <c r="C1505" s="231"/>
      <c r="D1505" s="186" t="str">
        <f>IFERROR(VLOOKUP(C1505,INPUT!$A$2:$D$99998,4,FALSE),"")</f>
        <v/>
      </c>
      <c r="E1505" s="185">
        <f>IFERROR(VLOOKUP(C1505,INPUT!$A$2:$E$99998,5,FALSE),0)</f>
        <v>0</v>
      </c>
      <c r="F1505" s="187" t="str">
        <f>IFERROR(VLOOKUP(C1505,INPUT!$H$2:$N2410,7,FALSE),"")</f>
        <v/>
      </c>
      <c r="G1505" s="189"/>
      <c r="H1505" s="189"/>
      <c r="I1505" s="189"/>
      <c r="J1505" s="189"/>
      <c r="K1505" s="189"/>
    </row>
    <row r="1506" spans="1:11" ht="39" customHeight="1">
      <c r="A1506" s="228"/>
      <c r="B1506" s="184" t="str">
        <f>IFERROR(VLOOKUP(C1506,INPUT!$A$2:$E$99998,3,FALSE),"")</f>
        <v/>
      </c>
      <c r="C1506" s="231"/>
      <c r="D1506" s="186" t="str">
        <f>IFERROR(VLOOKUP(C1506,INPUT!$A$2:$D$99998,4,FALSE),"")</f>
        <v/>
      </c>
      <c r="E1506" s="185">
        <f>IFERROR(VLOOKUP(C1506,INPUT!$A$2:$E$99998,5,FALSE),0)</f>
        <v>0</v>
      </c>
      <c r="F1506" s="187" t="str">
        <f>IFERROR(VLOOKUP(C1506,INPUT!$H$2:$N2410,7,FALSE),"")</f>
        <v/>
      </c>
      <c r="G1506" s="189"/>
      <c r="H1506" s="189"/>
      <c r="I1506" s="189"/>
      <c r="J1506" s="189"/>
      <c r="K1506" s="189"/>
    </row>
    <row r="1507" spans="1:11" ht="39" customHeight="1">
      <c r="A1507" s="228"/>
      <c r="B1507" s="184" t="str">
        <f>IFERROR(VLOOKUP(C1507,INPUT!$A$2:$E$99998,3,FALSE),"")</f>
        <v/>
      </c>
      <c r="C1507" s="231"/>
      <c r="D1507" s="186" t="str">
        <f>IFERROR(VLOOKUP(C1507,INPUT!$A$2:$D$99998,4,FALSE),"")</f>
        <v/>
      </c>
      <c r="E1507" s="185">
        <f>IFERROR(VLOOKUP(C1507,INPUT!$A$2:$E$99998,5,FALSE),0)</f>
        <v>0</v>
      </c>
      <c r="F1507" s="187" t="str">
        <f>IFERROR(VLOOKUP(C1507,INPUT!$H$2:$N2410,7,FALSE),"")</f>
        <v/>
      </c>
      <c r="G1507" s="189"/>
      <c r="H1507" s="189"/>
      <c r="I1507" s="189"/>
      <c r="J1507" s="189"/>
      <c r="K1507" s="189"/>
    </row>
    <row r="1508" spans="1:11" ht="39" customHeight="1">
      <c r="A1508" s="228"/>
      <c r="B1508" s="184" t="str">
        <f>IFERROR(VLOOKUP(C1508,INPUT!$A$2:$E$99998,3,FALSE),"")</f>
        <v/>
      </c>
      <c r="C1508" s="231"/>
      <c r="D1508" s="186" t="str">
        <f>IFERROR(VLOOKUP(C1508,INPUT!$A$2:$D$99998,4,FALSE),"")</f>
        <v/>
      </c>
      <c r="E1508" s="185">
        <f>IFERROR(VLOOKUP(C1508,INPUT!$A$2:$E$99998,5,FALSE),0)</f>
        <v>0</v>
      </c>
      <c r="F1508" s="187" t="str">
        <f>IFERROR(VLOOKUP(C1508,INPUT!$H$2:$N2410,7,FALSE),"")</f>
        <v/>
      </c>
      <c r="G1508" s="189"/>
      <c r="H1508" s="189"/>
      <c r="I1508" s="189"/>
      <c r="J1508" s="189"/>
      <c r="K1508" s="189"/>
    </row>
    <row r="1509" spans="1:11" ht="39" customHeight="1">
      <c r="A1509" s="228"/>
      <c r="B1509" s="184" t="str">
        <f>IFERROR(VLOOKUP(C1509,INPUT!$A$2:$E$99998,3,FALSE),"")</f>
        <v/>
      </c>
      <c r="C1509" s="231"/>
      <c r="D1509" s="186" t="str">
        <f>IFERROR(VLOOKUP(C1509,INPUT!$A$2:$D$99998,4,FALSE),"")</f>
        <v/>
      </c>
      <c r="E1509" s="185">
        <f>IFERROR(VLOOKUP(C1509,INPUT!$A$2:$E$99998,5,FALSE),0)</f>
        <v>0</v>
      </c>
      <c r="F1509" s="187" t="str">
        <f>IFERROR(VLOOKUP(C1509,INPUT!$H$2:$N2410,7,FALSE),"")</f>
        <v/>
      </c>
      <c r="G1509" s="189"/>
      <c r="H1509" s="189"/>
      <c r="I1509" s="189"/>
      <c r="J1509" s="189"/>
      <c r="K1509" s="189"/>
    </row>
    <row r="1510" spans="1:11" ht="39" customHeight="1">
      <c r="A1510" s="228"/>
      <c r="B1510" s="184" t="str">
        <f>IFERROR(VLOOKUP(C1510,INPUT!$A$2:$E$99998,3,FALSE),"")</f>
        <v/>
      </c>
      <c r="C1510" s="231"/>
      <c r="D1510" s="186" t="str">
        <f>IFERROR(VLOOKUP(C1510,INPUT!$A$2:$D$99998,4,FALSE),"")</f>
        <v/>
      </c>
      <c r="E1510" s="185">
        <f>IFERROR(VLOOKUP(C1510,INPUT!$A$2:$E$99998,5,FALSE),0)</f>
        <v>0</v>
      </c>
      <c r="F1510" s="187" t="str">
        <f>IFERROR(VLOOKUP(C1510,INPUT!$H$2:$N2410,7,FALSE),"")</f>
        <v/>
      </c>
      <c r="G1510" s="189"/>
      <c r="H1510" s="189"/>
      <c r="I1510" s="189"/>
      <c r="J1510" s="189"/>
      <c r="K1510" s="189"/>
    </row>
    <row r="1511" spans="1:11" ht="39" customHeight="1">
      <c r="A1511" s="228"/>
      <c r="B1511" s="184" t="str">
        <f>IFERROR(VLOOKUP(C1511,INPUT!$A$2:$E$99998,3,FALSE),"")</f>
        <v/>
      </c>
      <c r="C1511" s="231"/>
      <c r="D1511" s="186" t="str">
        <f>IFERROR(VLOOKUP(C1511,INPUT!$A$2:$D$99998,4,FALSE),"")</f>
        <v/>
      </c>
      <c r="E1511" s="185">
        <f>IFERROR(VLOOKUP(C1511,INPUT!$A$2:$E$99998,5,FALSE),0)</f>
        <v>0</v>
      </c>
      <c r="F1511" s="187" t="str">
        <f>IFERROR(VLOOKUP(C1511,INPUT!$H$2:$N2410,7,FALSE),"")</f>
        <v/>
      </c>
      <c r="G1511" s="189"/>
      <c r="H1511" s="189"/>
      <c r="I1511" s="189"/>
      <c r="J1511" s="189"/>
      <c r="K1511" s="189"/>
    </row>
    <row r="1512" spans="1:11" ht="39" customHeight="1">
      <c r="A1512" s="228"/>
      <c r="B1512" s="184" t="str">
        <f>IFERROR(VLOOKUP(C1512,INPUT!$A$2:$E$99998,3,FALSE),"")</f>
        <v/>
      </c>
      <c r="C1512" s="231"/>
      <c r="D1512" s="186" t="str">
        <f>IFERROR(VLOOKUP(C1512,INPUT!$A$2:$D$99998,4,FALSE),"")</f>
        <v/>
      </c>
      <c r="E1512" s="185">
        <f>IFERROR(VLOOKUP(C1512,INPUT!$A$2:$E$99998,5,FALSE),0)</f>
        <v>0</v>
      </c>
      <c r="F1512" s="187" t="str">
        <f>IFERROR(VLOOKUP(C1512,INPUT!$H$2:$N2410,7,FALSE),"")</f>
        <v/>
      </c>
      <c r="G1512" s="189"/>
      <c r="H1512" s="189"/>
      <c r="I1512" s="189"/>
      <c r="J1512" s="189"/>
      <c r="K1512" s="189"/>
    </row>
    <row r="1513" spans="1:11" ht="39" customHeight="1">
      <c r="A1513" s="228"/>
      <c r="B1513" s="184" t="str">
        <f>IFERROR(VLOOKUP(C1513,INPUT!$A$2:$E$99998,3,FALSE),"")</f>
        <v/>
      </c>
      <c r="C1513" s="231"/>
      <c r="D1513" s="186" t="str">
        <f>IFERROR(VLOOKUP(C1513,INPUT!$A$2:$D$99998,4,FALSE),"")</f>
        <v/>
      </c>
      <c r="E1513" s="185">
        <f>IFERROR(VLOOKUP(C1513,INPUT!$A$2:$E$99998,5,FALSE),0)</f>
        <v>0</v>
      </c>
      <c r="F1513" s="187" t="str">
        <f>IFERROR(VLOOKUP(C1513,INPUT!$H$2:$N2410,7,FALSE),"")</f>
        <v/>
      </c>
      <c r="G1513" s="189"/>
      <c r="H1513" s="189"/>
      <c r="I1513" s="189"/>
      <c r="J1513" s="189"/>
      <c r="K1513" s="189"/>
    </row>
    <row r="1514" spans="1:11" ht="39" customHeight="1">
      <c r="A1514" s="228"/>
      <c r="B1514" s="184" t="str">
        <f>IFERROR(VLOOKUP(C1514,INPUT!$A$2:$E$99998,3,FALSE),"")</f>
        <v/>
      </c>
      <c r="C1514" s="231"/>
      <c r="D1514" s="186" t="str">
        <f>IFERROR(VLOOKUP(C1514,INPUT!$A$2:$D$99998,4,FALSE),"")</f>
        <v/>
      </c>
      <c r="E1514" s="185">
        <f>IFERROR(VLOOKUP(C1514,INPUT!$A$2:$E$99998,5,FALSE),0)</f>
        <v>0</v>
      </c>
      <c r="F1514" s="187" t="str">
        <f>IFERROR(VLOOKUP(C1514,INPUT!$H$2:$N2410,7,FALSE),"")</f>
        <v/>
      </c>
      <c r="G1514" s="189"/>
      <c r="H1514" s="189"/>
      <c r="I1514" s="189"/>
      <c r="J1514" s="189"/>
      <c r="K1514" s="189"/>
    </row>
    <row r="1515" spans="1:11" ht="39" customHeight="1">
      <c r="A1515" s="228"/>
      <c r="B1515" s="184" t="str">
        <f>IFERROR(VLOOKUP(C1515,INPUT!$A$2:$E$99998,3,FALSE),"")</f>
        <v/>
      </c>
      <c r="C1515" s="231"/>
      <c r="D1515" s="186" t="str">
        <f>IFERROR(VLOOKUP(C1515,INPUT!$A$2:$D$99998,4,FALSE),"")</f>
        <v/>
      </c>
      <c r="E1515" s="185">
        <f>IFERROR(VLOOKUP(C1515,INPUT!$A$2:$E$99998,5,FALSE),0)</f>
        <v>0</v>
      </c>
      <c r="F1515" s="187" t="str">
        <f>IFERROR(VLOOKUP(C1515,INPUT!$H$2:$N2410,7,FALSE),"")</f>
        <v/>
      </c>
      <c r="G1515" s="189"/>
      <c r="H1515" s="189"/>
      <c r="I1515" s="189"/>
      <c r="J1515" s="189"/>
      <c r="K1515" s="189"/>
    </row>
    <row r="1516" spans="1:11" ht="39" customHeight="1">
      <c r="A1516" s="228"/>
      <c r="B1516" s="184" t="str">
        <f>IFERROR(VLOOKUP(C1516,INPUT!$A$2:$E$99998,3,FALSE),"")</f>
        <v/>
      </c>
      <c r="C1516" s="231"/>
      <c r="D1516" s="186" t="str">
        <f>IFERROR(VLOOKUP(C1516,INPUT!$A$2:$D$99998,4,FALSE),"")</f>
        <v/>
      </c>
      <c r="E1516" s="185">
        <f>IFERROR(VLOOKUP(C1516,INPUT!$A$2:$E$99998,5,FALSE),0)</f>
        <v>0</v>
      </c>
      <c r="F1516" s="187" t="str">
        <f>IFERROR(VLOOKUP(C1516,INPUT!$H$2:$N2410,7,FALSE),"")</f>
        <v/>
      </c>
      <c r="G1516" s="189"/>
      <c r="H1516" s="189"/>
      <c r="I1516" s="189"/>
      <c r="J1516" s="189"/>
      <c r="K1516" s="189"/>
    </row>
    <row r="1517" spans="1:11" ht="39" customHeight="1">
      <c r="A1517" s="228"/>
      <c r="B1517" s="184" t="str">
        <f>IFERROR(VLOOKUP(C1517,INPUT!$A$2:$E$99998,3,FALSE),"")</f>
        <v/>
      </c>
      <c r="C1517" s="231"/>
      <c r="D1517" s="186" t="str">
        <f>IFERROR(VLOOKUP(C1517,INPUT!$A$2:$D$99998,4,FALSE),"")</f>
        <v/>
      </c>
      <c r="E1517" s="185">
        <f>IFERROR(VLOOKUP(C1517,INPUT!$A$2:$E$99998,5,FALSE),0)</f>
        <v>0</v>
      </c>
      <c r="F1517" s="187" t="str">
        <f>IFERROR(VLOOKUP(C1517,INPUT!$H$2:$N2410,7,FALSE),"")</f>
        <v/>
      </c>
      <c r="G1517" s="189"/>
      <c r="H1517" s="189"/>
      <c r="I1517" s="189"/>
      <c r="J1517" s="189"/>
      <c r="K1517" s="189"/>
    </row>
    <row r="1518" spans="1:11" ht="39" customHeight="1">
      <c r="A1518" s="228"/>
      <c r="B1518" s="184" t="str">
        <f>IFERROR(VLOOKUP(C1518,INPUT!$A$2:$E$99998,3,FALSE),"")</f>
        <v/>
      </c>
      <c r="C1518" s="231"/>
      <c r="D1518" s="186" t="str">
        <f>IFERROR(VLOOKUP(C1518,INPUT!$A$2:$D$99998,4,FALSE),"")</f>
        <v/>
      </c>
      <c r="E1518" s="185">
        <f>IFERROR(VLOOKUP(C1518,INPUT!$A$2:$E$99998,5,FALSE),0)</f>
        <v>0</v>
      </c>
      <c r="F1518" s="187" t="str">
        <f>IFERROR(VLOOKUP(C1518,INPUT!$H$2:$N2410,7,FALSE),"")</f>
        <v/>
      </c>
      <c r="G1518" s="189"/>
      <c r="H1518" s="189"/>
      <c r="I1518" s="189"/>
      <c r="J1518" s="189"/>
      <c r="K1518" s="189"/>
    </row>
    <row r="1519" spans="1:11" ht="39" customHeight="1">
      <c r="A1519" s="228"/>
      <c r="B1519" s="184" t="str">
        <f>IFERROR(VLOOKUP(C1519,INPUT!$A$2:$E$99998,3,FALSE),"")</f>
        <v/>
      </c>
      <c r="C1519" s="231"/>
      <c r="D1519" s="186" t="str">
        <f>IFERROR(VLOOKUP(C1519,INPUT!$A$2:$D$99998,4,FALSE),"")</f>
        <v/>
      </c>
      <c r="E1519" s="185">
        <f>IFERROR(VLOOKUP(C1519,INPUT!$A$2:$E$99998,5,FALSE),0)</f>
        <v>0</v>
      </c>
      <c r="F1519" s="187" t="str">
        <f>IFERROR(VLOOKUP(C1519,INPUT!$H$2:$N2410,7,FALSE),"")</f>
        <v/>
      </c>
      <c r="G1519" s="189"/>
      <c r="H1519" s="189"/>
      <c r="I1519" s="189"/>
      <c r="J1519" s="189"/>
      <c r="K1519" s="189"/>
    </row>
    <row r="1520" spans="1:11" ht="39" customHeight="1">
      <c r="A1520" s="228"/>
      <c r="B1520" s="184" t="str">
        <f>IFERROR(VLOOKUP(C1520,INPUT!$A$2:$E$99998,3,FALSE),"")</f>
        <v/>
      </c>
      <c r="C1520" s="231"/>
      <c r="D1520" s="186" t="str">
        <f>IFERROR(VLOOKUP(C1520,INPUT!$A$2:$D$99998,4,FALSE),"")</f>
        <v/>
      </c>
      <c r="E1520" s="185">
        <f>IFERROR(VLOOKUP(C1520,INPUT!$A$2:$E$99998,5,FALSE),0)</f>
        <v>0</v>
      </c>
      <c r="F1520" s="187" t="str">
        <f>IFERROR(VLOOKUP(C1520,INPUT!$H$2:$N2410,7,FALSE),"")</f>
        <v/>
      </c>
      <c r="G1520" s="189"/>
      <c r="H1520" s="189"/>
      <c r="I1520" s="189"/>
      <c r="J1520" s="189"/>
      <c r="K1520" s="189"/>
    </row>
    <row r="1521" spans="1:11" ht="39" customHeight="1">
      <c r="A1521" s="228"/>
      <c r="B1521" s="184" t="str">
        <f>IFERROR(VLOOKUP(C1521,INPUT!$A$2:$E$99998,3,FALSE),"")</f>
        <v/>
      </c>
      <c r="C1521" s="231"/>
      <c r="D1521" s="186" t="str">
        <f>IFERROR(VLOOKUP(C1521,INPUT!$A$2:$D$99998,4,FALSE),"")</f>
        <v/>
      </c>
      <c r="E1521" s="185">
        <f>IFERROR(VLOOKUP(C1521,INPUT!$A$2:$E$99998,5,FALSE),0)</f>
        <v>0</v>
      </c>
      <c r="F1521" s="187" t="str">
        <f>IFERROR(VLOOKUP(C1521,INPUT!$H$2:$N2410,7,FALSE),"")</f>
        <v/>
      </c>
      <c r="G1521" s="189"/>
      <c r="H1521" s="189"/>
      <c r="I1521" s="189"/>
      <c r="J1521" s="189"/>
      <c r="K1521" s="189"/>
    </row>
    <row r="1522" spans="1:11" ht="39" customHeight="1">
      <c r="A1522" s="228"/>
      <c r="B1522" s="184" t="str">
        <f>IFERROR(VLOOKUP(C1522,INPUT!$A$2:$E$99998,3,FALSE),"")</f>
        <v/>
      </c>
      <c r="C1522" s="231"/>
      <c r="D1522" s="186" t="str">
        <f>IFERROR(VLOOKUP(C1522,INPUT!$A$2:$D$99998,4,FALSE),"")</f>
        <v/>
      </c>
      <c r="E1522" s="185">
        <f>IFERROR(VLOOKUP(C1522,INPUT!$A$2:$E$99998,5,FALSE),0)</f>
        <v>0</v>
      </c>
      <c r="F1522" s="187" t="str">
        <f>IFERROR(VLOOKUP(C1522,INPUT!$H$2:$N2410,7,FALSE),"")</f>
        <v/>
      </c>
      <c r="G1522" s="189"/>
      <c r="H1522" s="189"/>
      <c r="I1522" s="189"/>
      <c r="J1522" s="189"/>
      <c r="K1522" s="189"/>
    </row>
    <row r="1523" spans="1:11" ht="39" customHeight="1">
      <c r="A1523" s="228"/>
      <c r="B1523" s="184" t="str">
        <f>IFERROR(VLOOKUP(C1523,INPUT!$A$2:$E$99998,3,FALSE),"")</f>
        <v/>
      </c>
      <c r="C1523" s="231"/>
      <c r="D1523" s="186" t="str">
        <f>IFERROR(VLOOKUP(C1523,INPUT!$A$2:$D$99998,4,FALSE),"")</f>
        <v/>
      </c>
      <c r="E1523" s="185">
        <f>IFERROR(VLOOKUP(C1523,INPUT!$A$2:$E$99998,5,FALSE),0)</f>
        <v>0</v>
      </c>
      <c r="F1523" s="187" t="str">
        <f>IFERROR(VLOOKUP(C1523,INPUT!$H$2:$N2410,7,FALSE),"")</f>
        <v/>
      </c>
      <c r="G1523" s="189"/>
      <c r="H1523" s="189"/>
      <c r="I1523" s="189"/>
      <c r="J1523" s="189"/>
      <c r="K1523" s="189"/>
    </row>
    <row r="1524" spans="1:11" ht="39" customHeight="1">
      <c r="A1524" s="228"/>
      <c r="B1524" s="184" t="str">
        <f>IFERROR(VLOOKUP(C1524,INPUT!$A$2:$E$99998,3,FALSE),"")</f>
        <v/>
      </c>
      <c r="C1524" s="231"/>
      <c r="D1524" s="186" t="str">
        <f>IFERROR(VLOOKUP(C1524,INPUT!$A$2:$D$99998,4,FALSE),"")</f>
        <v/>
      </c>
      <c r="E1524" s="185">
        <f>IFERROR(VLOOKUP(C1524,INPUT!$A$2:$E$99998,5,FALSE),0)</f>
        <v>0</v>
      </c>
      <c r="F1524" s="187" t="str">
        <f>IFERROR(VLOOKUP(C1524,INPUT!$H$2:$N2410,7,FALSE),"")</f>
        <v/>
      </c>
      <c r="G1524" s="189"/>
      <c r="H1524" s="189"/>
      <c r="I1524" s="189"/>
      <c r="J1524" s="189"/>
      <c r="K1524" s="189"/>
    </row>
    <row r="1525" spans="1:11" ht="39" customHeight="1">
      <c r="A1525" s="228"/>
      <c r="B1525" s="184" t="str">
        <f>IFERROR(VLOOKUP(C1525,INPUT!$A$2:$E$99998,3,FALSE),"")</f>
        <v/>
      </c>
      <c r="C1525" s="231"/>
      <c r="D1525" s="186" t="str">
        <f>IFERROR(VLOOKUP(C1525,INPUT!$A$2:$D$99998,4,FALSE),"")</f>
        <v/>
      </c>
      <c r="E1525" s="185">
        <f>IFERROR(VLOOKUP(C1525,INPUT!$A$2:$E$99998,5,FALSE),0)</f>
        <v>0</v>
      </c>
      <c r="F1525" s="187" t="str">
        <f>IFERROR(VLOOKUP(C1525,INPUT!$H$2:$N2410,7,FALSE),"")</f>
        <v/>
      </c>
      <c r="G1525" s="189"/>
      <c r="H1525" s="189"/>
      <c r="I1525" s="189"/>
      <c r="J1525" s="189"/>
      <c r="K1525" s="189"/>
    </row>
    <row r="1526" spans="1:11" ht="39" customHeight="1">
      <c r="A1526" s="228"/>
      <c r="B1526" s="184" t="str">
        <f>IFERROR(VLOOKUP(C1526,INPUT!$A$2:$E$99998,3,FALSE),"")</f>
        <v/>
      </c>
      <c r="C1526" s="231"/>
      <c r="D1526" s="186" t="str">
        <f>IFERROR(VLOOKUP(C1526,INPUT!$A$2:$D$99998,4,FALSE),"")</f>
        <v/>
      </c>
      <c r="E1526" s="185">
        <f>IFERROR(VLOOKUP(C1526,INPUT!$A$2:$E$99998,5,FALSE),0)</f>
        <v>0</v>
      </c>
      <c r="F1526" s="187" t="str">
        <f>IFERROR(VLOOKUP(C1526,INPUT!$H$2:$N2410,7,FALSE),"")</f>
        <v/>
      </c>
      <c r="G1526" s="189"/>
      <c r="H1526" s="189"/>
      <c r="I1526" s="189"/>
      <c r="J1526" s="189"/>
      <c r="K1526" s="189"/>
    </row>
    <row r="1527" spans="1:11" ht="39" customHeight="1">
      <c r="A1527" s="228"/>
      <c r="B1527" s="184" t="str">
        <f>IFERROR(VLOOKUP(C1527,INPUT!$A$2:$E$99998,3,FALSE),"")</f>
        <v/>
      </c>
      <c r="C1527" s="231"/>
      <c r="D1527" s="186" t="str">
        <f>IFERROR(VLOOKUP(C1527,INPUT!$A$2:$D$99998,4,FALSE),"")</f>
        <v/>
      </c>
      <c r="E1527" s="185">
        <f>IFERROR(VLOOKUP(C1527,INPUT!$A$2:$E$99998,5,FALSE),0)</f>
        <v>0</v>
      </c>
      <c r="F1527" s="187" t="str">
        <f>IFERROR(VLOOKUP(C1527,INPUT!$H$2:$N2410,7,FALSE),"")</f>
        <v/>
      </c>
      <c r="G1527" s="189"/>
      <c r="H1527" s="189"/>
      <c r="I1527" s="189"/>
      <c r="J1527" s="189"/>
      <c r="K1527" s="189"/>
    </row>
    <row r="1528" spans="1:11" ht="39" customHeight="1">
      <c r="A1528" s="228"/>
      <c r="B1528" s="184" t="str">
        <f>IFERROR(VLOOKUP(C1528,INPUT!$A$2:$E$99998,3,FALSE),"")</f>
        <v/>
      </c>
      <c r="C1528" s="231"/>
      <c r="D1528" s="186" t="str">
        <f>IFERROR(VLOOKUP(C1528,INPUT!$A$2:$D$99998,4,FALSE),"")</f>
        <v/>
      </c>
      <c r="E1528" s="185">
        <f>IFERROR(VLOOKUP(C1528,INPUT!$A$2:$E$99998,5,FALSE),0)</f>
        <v>0</v>
      </c>
      <c r="F1528" s="187" t="str">
        <f>IFERROR(VLOOKUP(C1528,INPUT!$H$2:$N2410,7,FALSE),"")</f>
        <v/>
      </c>
      <c r="G1528" s="189"/>
      <c r="H1528" s="189"/>
      <c r="I1528" s="189"/>
      <c r="J1528" s="189"/>
      <c r="K1528" s="189"/>
    </row>
    <row r="1529" spans="1:11" ht="39" customHeight="1">
      <c r="A1529" s="228"/>
      <c r="B1529" s="184" t="str">
        <f>IFERROR(VLOOKUP(C1529,INPUT!$A$2:$E$99998,3,FALSE),"")</f>
        <v/>
      </c>
      <c r="C1529" s="231"/>
      <c r="D1529" s="186" t="str">
        <f>IFERROR(VLOOKUP(C1529,INPUT!$A$2:$D$99998,4,FALSE),"")</f>
        <v/>
      </c>
      <c r="E1529" s="185">
        <f>IFERROR(VLOOKUP(C1529,INPUT!$A$2:$E$99998,5,FALSE),0)</f>
        <v>0</v>
      </c>
      <c r="F1529" s="187" t="str">
        <f>IFERROR(VLOOKUP(C1529,INPUT!$H$2:$N2410,7,FALSE),"")</f>
        <v/>
      </c>
      <c r="G1529" s="189"/>
      <c r="H1529" s="189"/>
      <c r="I1529" s="189"/>
      <c r="J1529" s="189"/>
      <c r="K1529" s="189"/>
    </row>
    <row r="1530" spans="1:11" ht="39" customHeight="1">
      <c r="A1530" s="228"/>
      <c r="B1530" s="184" t="str">
        <f>IFERROR(VLOOKUP(C1530,INPUT!$A$2:$E$99998,3,FALSE),"")</f>
        <v/>
      </c>
      <c r="C1530" s="231"/>
      <c r="D1530" s="186" t="str">
        <f>IFERROR(VLOOKUP(C1530,INPUT!$A$2:$D$99998,4,FALSE),"")</f>
        <v/>
      </c>
      <c r="E1530" s="185">
        <f>IFERROR(VLOOKUP(C1530,INPUT!$A$2:$E$99998,5,FALSE),0)</f>
        <v>0</v>
      </c>
      <c r="F1530" s="187" t="str">
        <f>IFERROR(VLOOKUP(C1530,INPUT!$H$2:$N2410,7,FALSE),"")</f>
        <v/>
      </c>
      <c r="G1530" s="189"/>
      <c r="H1530" s="189"/>
      <c r="I1530" s="189"/>
      <c r="J1530" s="189"/>
      <c r="K1530" s="189"/>
    </row>
    <row r="1531" spans="1:11" ht="39" customHeight="1">
      <c r="A1531" s="228"/>
      <c r="B1531" s="184" t="str">
        <f>IFERROR(VLOOKUP(C1531,INPUT!$A$2:$E$99998,3,FALSE),"")</f>
        <v/>
      </c>
      <c r="C1531" s="231"/>
      <c r="D1531" s="186" t="str">
        <f>IFERROR(VLOOKUP(C1531,INPUT!$A$2:$D$99998,4,FALSE),"")</f>
        <v/>
      </c>
      <c r="E1531" s="185">
        <f>IFERROR(VLOOKUP(C1531,INPUT!$A$2:$E$99998,5,FALSE),0)</f>
        <v>0</v>
      </c>
      <c r="F1531" s="187" t="str">
        <f>IFERROR(VLOOKUP(C1531,INPUT!$H$2:$N2410,7,FALSE),"")</f>
        <v/>
      </c>
      <c r="G1531" s="189"/>
      <c r="H1531" s="189"/>
      <c r="I1531" s="189"/>
      <c r="J1531" s="189"/>
      <c r="K1531" s="189"/>
    </row>
    <row r="1532" spans="1:11" ht="39" customHeight="1">
      <c r="A1532" s="228"/>
      <c r="B1532" s="184" t="str">
        <f>IFERROR(VLOOKUP(C1532,INPUT!$A$2:$E$99998,3,FALSE),"")</f>
        <v/>
      </c>
      <c r="C1532" s="231"/>
      <c r="D1532" s="186" t="str">
        <f>IFERROR(VLOOKUP(C1532,INPUT!$A$2:$D$99998,4,FALSE),"")</f>
        <v/>
      </c>
      <c r="E1532" s="185">
        <f>IFERROR(VLOOKUP(C1532,INPUT!$A$2:$E$99998,5,FALSE),0)</f>
        <v>0</v>
      </c>
      <c r="F1532" s="187" t="str">
        <f>IFERROR(VLOOKUP(C1532,INPUT!$H$2:$N2410,7,FALSE),"")</f>
        <v/>
      </c>
      <c r="G1532" s="189"/>
      <c r="H1532" s="189"/>
      <c r="I1532" s="189"/>
      <c r="J1532" s="189"/>
      <c r="K1532" s="189"/>
    </row>
    <row r="1533" spans="1:11" ht="39" customHeight="1">
      <c r="A1533" s="228"/>
      <c r="B1533" s="184" t="str">
        <f>IFERROR(VLOOKUP(C1533,INPUT!$A$2:$E$99998,3,FALSE),"")</f>
        <v/>
      </c>
      <c r="C1533" s="231"/>
      <c r="D1533" s="186" t="str">
        <f>IFERROR(VLOOKUP(C1533,INPUT!$A$2:$D$99998,4,FALSE),"")</f>
        <v/>
      </c>
      <c r="E1533" s="185">
        <f>IFERROR(VLOOKUP(C1533,INPUT!$A$2:$E$99998,5,FALSE),0)</f>
        <v>0</v>
      </c>
      <c r="F1533" s="187" t="str">
        <f>IFERROR(VLOOKUP(C1533,INPUT!$H$2:$N2410,7,FALSE),"")</f>
        <v/>
      </c>
      <c r="G1533" s="189"/>
      <c r="H1533" s="189"/>
      <c r="I1533" s="189"/>
      <c r="J1533" s="189"/>
      <c r="K1533" s="189"/>
    </row>
    <row r="1534" spans="1:11" ht="39" customHeight="1">
      <c r="A1534" s="228"/>
      <c r="B1534" s="184" t="str">
        <f>IFERROR(VLOOKUP(C1534,INPUT!$A$2:$E$99998,3,FALSE),"")</f>
        <v/>
      </c>
      <c r="C1534" s="231"/>
      <c r="D1534" s="186" t="str">
        <f>IFERROR(VLOOKUP(C1534,INPUT!$A$2:$D$99998,4,FALSE),"")</f>
        <v/>
      </c>
      <c r="E1534" s="185">
        <f>IFERROR(VLOOKUP(C1534,INPUT!$A$2:$E$99998,5,FALSE),0)</f>
        <v>0</v>
      </c>
      <c r="F1534" s="187" t="str">
        <f>IFERROR(VLOOKUP(C1534,INPUT!$H$2:$N2410,7,FALSE),"")</f>
        <v/>
      </c>
      <c r="G1534" s="189"/>
      <c r="H1534" s="189"/>
      <c r="I1534" s="189"/>
      <c r="J1534" s="189"/>
      <c r="K1534" s="189"/>
    </row>
    <row r="1535" spans="1:11" ht="39" customHeight="1">
      <c r="A1535" s="228"/>
      <c r="B1535" s="184" t="str">
        <f>IFERROR(VLOOKUP(C1535,INPUT!$A$2:$E$99998,3,FALSE),"")</f>
        <v/>
      </c>
      <c r="C1535" s="231"/>
      <c r="D1535" s="186" t="str">
        <f>IFERROR(VLOOKUP(C1535,INPUT!$A$2:$D$99998,4,FALSE),"")</f>
        <v/>
      </c>
      <c r="E1535" s="185">
        <f>IFERROR(VLOOKUP(C1535,INPUT!$A$2:$E$99998,5,FALSE),0)</f>
        <v>0</v>
      </c>
      <c r="F1535" s="187" t="str">
        <f>IFERROR(VLOOKUP(C1535,INPUT!$H$2:$N2410,7,FALSE),"")</f>
        <v/>
      </c>
      <c r="G1535" s="189"/>
      <c r="H1535" s="189"/>
      <c r="I1535" s="189"/>
      <c r="J1535" s="189"/>
      <c r="K1535" s="189"/>
    </row>
    <row r="1536" spans="1:11" ht="39" customHeight="1">
      <c r="A1536" s="228"/>
      <c r="B1536" s="184" t="str">
        <f>IFERROR(VLOOKUP(C1536,INPUT!$A$2:$E$99998,3,FALSE),"")</f>
        <v/>
      </c>
      <c r="C1536" s="231"/>
      <c r="D1536" s="186" t="str">
        <f>IFERROR(VLOOKUP(C1536,INPUT!$A$2:$D$99998,4,FALSE),"")</f>
        <v/>
      </c>
      <c r="E1536" s="185">
        <f>IFERROR(VLOOKUP(C1536,INPUT!$A$2:$E$99998,5,FALSE),0)</f>
        <v>0</v>
      </c>
      <c r="F1536" s="187" t="str">
        <f>IFERROR(VLOOKUP(C1536,INPUT!$H$2:$N2410,7,FALSE),"")</f>
        <v/>
      </c>
      <c r="G1536" s="189"/>
      <c r="H1536" s="189"/>
      <c r="I1536" s="189"/>
      <c r="J1536" s="189"/>
      <c r="K1536" s="189"/>
    </row>
    <row r="1537" spans="1:11" ht="39" customHeight="1">
      <c r="A1537" s="228"/>
      <c r="B1537" s="184" t="str">
        <f>IFERROR(VLOOKUP(C1537,INPUT!$A$2:$E$99998,3,FALSE),"")</f>
        <v/>
      </c>
      <c r="C1537" s="231"/>
      <c r="D1537" s="186" t="str">
        <f>IFERROR(VLOOKUP(C1537,INPUT!$A$2:$D$99998,4,FALSE),"")</f>
        <v/>
      </c>
      <c r="E1537" s="185">
        <f>IFERROR(VLOOKUP(C1537,INPUT!$A$2:$E$99998,5,FALSE),0)</f>
        <v>0</v>
      </c>
      <c r="F1537" s="187" t="str">
        <f>IFERROR(VLOOKUP(C1537,INPUT!$H$2:$N2410,7,FALSE),"")</f>
        <v/>
      </c>
      <c r="G1537" s="189"/>
      <c r="H1537" s="189"/>
      <c r="I1537" s="189"/>
      <c r="J1537" s="189"/>
      <c r="K1537" s="189"/>
    </row>
    <row r="1538" spans="1:11" ht="39" customHeight="1">
      <c r="A1538" s="228"/>
      <c r="B1538" s="184" t="str">
        <f>IFERROR(VLOOKUP(C1538,INPUT!$A$2:$E$99998,3,FALSE),"")</f>
        <v/>
      </c>
      <c r="C1538" s="231"/>
      <c r="D1538" s="186" t="str">
        <f>IFERROR(VLOOKUP(C1538,INPUT!$A$2:$D$99998,4,FALSE),"")</f>
        <v/>
      </c>
      <c r="E1538" s="185">
        <f>IFERROR(VLOOKUP(C1538,INPUT!$A$2:$E$99998,5,FALSE),0)</f>
        <v>0</v>
      </c>
      <c r="F1538" s="187" t="str">
        <f>IFERROR(VLOOKUP(C1538,INPUT!$H$2:$N2410,7,FALSE),"")</f>
        <v/>
      </c>
      <c r="G1538" s="189"/>
      <c r="H1538" s="189"/>
      <c r="I1538" s="189"/>
      <c r="J1538" s="189"/>
      <c r="K1538" s="189"/>
    </row>
    <row r="1539" spans="1:11" ht="39" customHeight="1">
      <c r="A1539" s="228"/>
      <c r="B1539" s="184" t="str">
        <f>IFERROR(VLOOKUP(C1539,INPUT!$A$2:$E$99998,3,FALSE),"")</f>
        <v/>
      </c>
      <c r="C1539" s="231"/>
      <c r="D1539" s="186" t="str">
        <f>IFERROR(VLOOKUP(C1539,INPUT!$A$2:$D$99998,4,FALSE),"")</f>
        <v/>
      </c>
      <c r="E1539" s="185">
        <f>IFERROR(VLOOKUP(C1539,INPUT!$A$2:$E$99998,5,FALSE),0)</f>
        <v>0</v>
      </c>
      <c r="F1539" s="187" t="str">
        <f>IFERROR(VLOOKUP(C1539,INPUT!$H$2:$N2410,7,FALSE),"")</f>
        <v/>
      </c>
      <c r="G1539" s="189"/>
      <c r="H1539" s="189"/>
      <c r="I1539" s="189"/>
      <c r="J1539" s="189"/>
      <c r="K1539" s="189"/>
    </row>
    <row r="1540" spans="1:11" ht="39" customHeight="1">
      <c r="A1540" s="228"/>
      <c r="B1540" s="184" t="str">
        <f>IFERROR(VLOOKUP(C1540,INPUT!$A$2:$E$99998,3,FALSE),"")</f>
        <v/>
      </c>
      <c r="C1540" s="231"/>
      <c r="D1540" s="186" t="str">
        <f>IFERROR(VLOOKUP(C1540,INPUT!$A$2:$D$99998,4,FALSE),"")</f>
        <v/>
      </c>
      <c r="E1540" s="185">
        <f>IFERROR(VLOOKUP(C1540,INPUT!$A$2:$E$99998,5,FALSE),0)</f>
        <v>0</v>
      </c>
      <c r="F1540" s="187" t="str">
        <f>IFERROR(VLOOKUP(C1540,INPUT!$H$2:$N2410,7,FALSE),"")</f>
        <v/>
      </c>
      <c r="G1540" s="189"/>
      <c r="H1540" s="189"/>
      <c r="I1540" s="189"/>
      <c r="J1540" s="189"/>
      <c r="K1540" s="189"/>
    </row>
    <row r="1541" spans="1:11" ht="39" customHeight="1">
      <c r="A1541" s="228"/>
      <c r="B1541" s="184" t="str">
        <f>IFERROR(VLOOKUP(C1541,INPUT!$A$2:$E$99998,3,FALSE),"")</f>
        <v/>
      </c>
      <c r="C1541" s="231"/>
      <c r="D1541" s="186" t="str">
        <f>IFERROR(VLOOKUP(C1541,INPUT!$A$2:$D$99998,4,FALSE),"")</f>
        <v/>
      </c>
      <c r="E1541" s="185">
        <f>IFERROR(VLOOKUP(C1541,INPUT!$A$2:$E$99998,5,FALSE),0)</f>
        <v>0</v>
      </c>
      <c r="F1541" s="187" t="str">
        <f>IFERROR(VLOOKUP(C1541,INPUT!$H$2:$N2410,7,FALSE),"")</f>
        <v/>
      </c>
      <c r="G1541" s="189"/>
      <c r="H1541" s="189"/>
      <c r="I1541" s="189"/>
      <c r="J1541" s="189"/>
      <c r="K1541" s="189"/>
    </row>
    <row r="1542" spans="1:11" ht="39" customHeight="1">
      <c r="A1542" s="228"/>
      <c r="B1542" s="184" t="str">
        <f>IFERROR(VLOOKUP(C1542,INPUT!$A$2:$E$99998,3,FALSE),"")</f>
        <v/>
      </c>
      <c r="C1542" s="231"/>
      <c r="D1542" s="186" t="str">
        <f>IFERROR(VLOOKUP(C1542,INPUT!$A$2:$D$99998,4,FALSE),"")</f>
        <v/>
      </c>
      <c r="E1542" s="185">
        <f>IFERROR(VLOOKUP(C1542,INPUT!$A$2:$E$99998,5,FALSE),0)</f>
        <v>0</v>
      </c>
      <c r="F1542" s="187" t="str">
        <f>IFERROR(VLOOKUP(C1542,INPUT!$H$2:$N2410,7,FALSE),"")</f>
        <v/>
      </c>
      <c r="G1542" s="189"/>
      <c r="H1542" s="189"/>
      <c r="I1542" s="189"/>
      <c r="J1542" s="189"/>
      <c r="K1542" s="189"/>
    </row>
    <row r="1543" spans="1:11" ht="39" customHeight="1">
      <c r="A1543" s="228"/>
      <c r="B1543" s="184" t="str">
        <f>IFERROR(VLOOKUP(C1543,INPUT!$A$2:$E$99998,3,FALSE),"")</f>
        <v/>
      </c>
      <c r="C1543" s="231"/>
      <c r="D1543" s="186" t="str">
        <f>IFERROR(VLOOKUP(C1543,INPUT!$A$2:$D$99998,4,FALSE),"")</f>
        <v/>
      </c>
      <c r="E1543" s="185">
        <f>IFERROR(VLOOKUP(C1543,INPUT!$A$2:$E$99998,5,FALSE),0)</f>
        <v>0</v>
      </c>
      <c r="F1543" s="187" t="str">
        <f>IFERROR(VLOOKUP(C1543,INPUT!$H$2:$N2410,7,FALSE),"")</f>
        <v/>
      </c>
      <c r="G1543" s="189"/>
      <c r="H1543" s="189"/>
      <c r="I1543" s="189"/>
      <c r="J1543" s="189"/>
      <c r="K1543" s="189"/>
    </row>
    <row r="1544" spans="1:11" ht="39" customHeight="1">
      <c r="A1544" s="228"/>
      <c r="B1544" s="184" t="str">
        <f>IFERROR(VLOOKUP(C1544,INPUT!$A$2:$E$99998,3,FALSE),"")</f>
        <v/>
      </c>
      <c r="C1544" s="231"/>
      <c r="D1544" s="186" t="str">
        <f>IFERROR(VLOOKUP(C1544,INPUT!$A$2:$D$99998,4,FALSE),"")</f>
        <v/>
      </c>
      <c r="E1544" s="185">
        <f>IFERROR(VLOOKUP(C1544,INPUT!$A$2:$E$99998,5,FALSE),0)</f>
        <v>0</v>
      </c>
      <c r="F1544" s="187" t="str">
        <f>IFERROR(VLOOKUP(C1544,INPUT!$H$2:$N2410,7,FALSE),"")</f>
        <v/>
      </c>
      <c r="G1544" s="189"/>
      <c r="H1544" s="189"/>
      <c r="I1544" s="189"/>
      <c r="J1544" s="189"/>
      <c r="K1544" s="189"/>
    </row>
    <row r="1545" spans="1:11" ht="39" customHeight="1">
      <c r="A1545" s="228"/>
      <c r="B1545" s="184" t="str">
        <f>IFERROR(VLOOKUP(C1545,INPUT!$A$2:$E$99998,3,FALSE),"")</f>
        <v/>
      </c>
      <c r="C1545" s="231"/>
      <c r="D1545" s="186" t="str">
        <f>IFERROR(VLOOKUP(C1545,INPUT!$A$2:$D$99998,4,FALSE),"")</f>
        <v/>
      </c>
      <c r="E1545" s="185">
        <f>IFERROR(VLOOKUP(C1545,INPUT!$A$2:$E$99998,5,FALSE),0)</f>
        <v>0</v>
      </c>
      <c r="F1545" s="187" t="str">
        <f>IFERROR(VLOOKUP(C1545,INPUT!$H$2:$N2410,7,FALSE),"")</f>
        <v/>
      </c>
      <c r="G1545" s="189"/>
      <c r="H1545" s="189"/>
      <c r="I1545" s="189"/>
      <c r="J1545" s="189"/>
      <c r="K1545" s="189"/>
    </row>
    <row r="1546" spans="1:11" ht="39" customHeight="1">
      <c r="A1546" s="228"/>
      <c r="B1546" s="184" t="str">
        <f>IFERROR(VLOOKUP(C1546,INPUT!$A$2:$E$99998,3,FALSE),"")</f>
        <v/>
      </c>
      <c r="C1546" s="231"/>
      <c r="D1546" s="186" t="str">
        <f>IFERROR(VLOOKUP(C1546,INPUT!$A$2:$D$99998,4,FALSE),"")</f>
        <v/>
      </c>
      <c r="E1546" s="185">
        <f>IFERROR(VLOOKUP(C1546,INPUT!$A$2:$E$99998,5,FALSE),0)</f>
        <v>0</v>
      </c>
      <c r="F1546" s="187" t="str">
        <f>IFERROR(VLOOKUP(C1546,INPUT!$H$2:$N2410,7,FALSE),"")</f>
        <v/>
      </c>
      <c r="G1546" s="189"/>
      <c r="H1546" s="189"/>
      <c r="I1546" s="189"/>
      <c r="J1546" s="189"/>
      <c r="K1546" s="189"/>
    </row>
    <row r="1547" spans="1:11" ht="39" customHeight="1">
      <c r="A1547" s="228"/>
      <c r="B1547" s="184" t="str">
        <f>IFERROR(VLOOKUP(C1547,INPUT!$A$2:$E$99998,3,FALSE),"")</f>
        <v/>
      </c>
      <c r="C1547" s="231"/>
      <c r="D1547" s="186" t="str">
        <f>IFERROR(VLOOKUP(C1547,INPUT!$A$2:$D$99998,4,FALSE),"")</f>
        <v/>
      </c>
      <c r="E1547" s="185">
        <f>IFERROR(VLOOKUP(C1547,INPUT!$A$2:$E$99998,5,FALSE),0)</f>
        <v>0</v>
      </c>
      <c r="F1547" s="187" t="str">
        <f>IFERROR(VLOOKUP(C1547,INPUT!$H$2:$N2410,7,FALSE),"")</f>
        <v/>
      </c>
      <c r="G1547" s="189"/>
      <c r="H1547" s="189"/>
      <c r="I1547" s="189"/>
      <c r="J1547" s="189"/>
      <c r="K1547" s="189"/>
    </row>
    <row r="1548" spans="1:11" ht="39" customHeight="1">
      <c r="A1548" s="228"/>
      <c r="B1548" s="184" t="str">
        <f>IFERROR(VLOOKUP(C1548,INPUT!$A$2:$E$99998,3,FALSE),"")</f>
        <v/>
      </c>
      <c r="C1548" s="231"/>
      <c r="D1548" s="186" t="str">
        <f>IFERROR(VLOOKUP(C1548,INPUT!$A$2:$D$99998,4,FALSE),"")</f>
        <v/>
      </c>
      <c r="E1548" s="185">
        <f>IFERROR(VLOOKUP(C1548,INPUT!$A$2:$E$99998,5,FALSE),0)</f>
        <v>0</v>
      </c>
      <c r="F1548" s="187" t="str">
        <f>IFERROR(VLOOKUP(C1548,INPUT!$H$2:$N2410,7,FALSE),"")</f>
        <v/>
      </c>
      <c r="G1548" s="189"/>
      <c r="H1548" s="189"/>
      <c r="I1548" s="189"/>
      <c r="J1548" s="189"/>
      <c r="K1548" s="189"/>
    </row>
    <row r="1549" spans="1:11" ht="39" customHeight="1">
      <c r="A1549" s="228"/>
      <c r="B1549" s="184" t="str">
        <f>IFERROR(VLOOKUP(C1549,INPUT!$A$2:$E$99998,3,FALSE),"")</f>
        <v/>
      </c>
      <c r="C1549" s="231"/>
      <c r="D1549" s="186" t="str">
        <f>IFERROR(VLOOKUP(C1549,INPUT!$A$2:$D$99998,4,FALSE),"")</f>
        <v/>
      </c>
      <c r="E1549" s="185">
        <f>IFERROR(VLOOKUP(C1549,INPUT!$A$2:$E$99998,5,FALSE),0)</f>
        <v>0</v>
      </c>
      <c r="F1549" s="187" t="str">
        <f>IFERROR(VLOOKUP(C1549,INPUT!$H$2:$N2410,7,FALSE),"")</f>
        <v/>
      </c>
      <c r="G1549" s="189"/>
      <c r="H1549" s="189"/>
      <c r="I1549" s="189"/>
      <c r="J1549" s="189"/>
      <c r="K1549" s="189"/>
    </row>
    <row r="1550" spans="1:11" ht="39" customHeight="1">
      <c r="A1550" s="228"/>
      <c r="B1550" s="184" t="str">
        <f>IFERROR(VLOOKUP(C1550,INPUT!$A$2:$E$99998,3,FALSE),"")</f>
        <v/>
      </c>
      <c r="C1550" s="231"/>
      <c r="D1550" s="186" t="str">
        <f>IFERROR(VLOOKUP(C1550,INPUT!$A$2:$D$99998,4,FALSE),"")</f>
        <v/>
      </c>
      <c r="E1550" s="185">
        <f>IFERROR(VLOOKUP(C1550,INPUT!$A$2:$E$99998,5,FALSE),0)</f>
        <v>0</v>
      </c>
      <c r="F1550" s="187" t="str">
        <f>IFERROR(VLOOKUP(C1550,INPUT!$H$2:$N2410,7,FALSE),"")</f>
        <v/>
      </c>
      <c r="G1550" s="189"/>
      <c r="H1550" s="189"/>
      <c r="I1550" s="189"/>
      <c r="J1550" s="189"/>
      <c r="K1550" s="189"/>
    </row>
    <row r="1551" spans="1:11" ht="39" customHeight="1">
      <c r="A1551" s="228"/>
      <c r="B1551" s="184" t="str">
        <f>IFERROR(VLOOKUP(C1551,INPUT!$A$2:$E$99998,3,FALSE),"")</f>
        <v/>
      </c>
      <c r="C1551" s="231"/>
      <c r="D1551" s="186" t="str">
        <f>IFERROR(VLOOKUP(C1551,INPUT!$A$2:$D$99998,4,FALSE),"")</f>
        <v/>
      </c>
      <c r="E1551" s="185">
        <f>IFERROR(VLOOKUP(C1551,INPUT!$A$2:$E$99998,5,FALSE),0)</f>
        <v>0</v>
      </c>
      <c r="F1551" s="187" t="str">
        <f>IFERROR(VLOOKUP(C1551,INPUT!$H$2:$N2410,7,FALSE),"")</f>
        <v/>
      </c>
      <c r="G1551" s="189"/>
      <c r="H1551" s="189"/>
      <c r="I1551" s="189"/>
      <c r="J1551" s="189"/>
      <c r="K1551" s="189"/>
    </row>
    <row r="1552" spans="1:11" ht="39" customHeight="1">
      <c r="A1552" s="228"/>
      <c r="B1552" s="184" t="str">
        <f>IFERROR(VLOOKUP(C1552,INPUT!$A$2:$E$99998,3,FALSE),"")</f>
        <v/>
      </c>
      <c r="C1552" s="231"/>
      <c r="D1552" s="186" t="str">
        <f>IFERROR(VLOOKUP(C1552,INPUT!$A$2:$D$99998,4,FALSE),"")</f>
        <v/>
      </c>
      <c r="E1552" s="185">
        <f>IFERROR(VLOOKUP(C1552,INPUT!$A$2:$E$99998,5,FALSE),0)</f>
        <v>0</v>
      </c>
      <c r="F1552" s="187" t="str">
        <f>IFERROR(VLOOKUP(C1552,INPUT!$H$2:$N2410,7,FALSE),"")</f>
        <v/>
      </c>
      <c r="G1552" s="189"/>
      <c r="H1552" s="189"/>
      <c r="I1552" s="189"/>
      <c r="J1552" s="189"/>
      <c r="K1552" s="189"/>
    </row>
    <row r="1553" spans="1:11" ht="39" customHeight="1">
      <c r="A1553" s="228"/>
      <c r="B1553" s="184" t="str">
        <f>IFERROR(VLOOKUP(C1553,INPUT!$A$2:$E$99998,3,FALSE),"")</f>
        <v/>
      </c>
      <c r="C1553" s="231"/>
      <c r="D1553" s="186" t="str">
        <f>IFERROR(VLOOKUP(C1553,INPUT!$A$2:$D$99998,4,FALSE),"")</f>
        <v/>
      </c>
      <c r="E1553" s="185">
        <f>IFERROR(VLOOKUP(C1553,INPUT!$A$2:$E$99998,5,FALSE),0)</f>
        <v>0</v>
      </c>
      <c r="F1553" s="187" t="str">
        <f>IFERROR(VLOOKUP(C1553,INPUT!$H$2:$N2410,7,FALSE),"")</f>
        <v/>
      </c>
      <c r="G1553" s="189"/>
      <c r="H1553" s="189"/>
      <c r="I1553" s="189"/>
      <c r="J1553" s="189"/>
      <c r="K1553" s="189"/>
    </row>
    <row r="1554" spans="1:11" ht="39" customHeight="1">
      <c r="A1554" s="228"/>
      <c r="B1554" s="184" t="str">
        <f>IFERROR(VLOOKUP(C1554,INPUT!$A$2:$E$99998,3,FALSE),"")</f>
        <v/>
      </c>
      <c r="C1554" s="231"/>
      <c r="D1554" s="186" t="str">
        <f>IFERROR(VLOOKUP(C1554,INPUT!$A$2:$D$99998,4,FALSE),"")</f>
        <v/>
      </c>
      <c r="E1554" s="185">
        <f>IFERROR(VLOOKUP(C1554,INPUT!$A$2:$E$99998,5,FALSE),0)</f>
        <v>0</v>
      </c>
      <c r="F1554" s="187" t="str">
        <f>IFERROR(VLOOKUP(C1554,INPUT!$H$2:$N2410,7,FALSE),"")</f>
        <v/>
      </c>
      <c r="G1554" s="189"/>
      <c r="H1554" s="189"/>
      <c r="I1554" s="189"/>
      <c r="J1554" s="189"/>
      <c r="K1554" s="189"/>
    </row>
    <row r="1555" spans="1:11" ht="39" customHeight="1">
      <c r="A1555" s="228"/>
      <c r="B1555" s="184" t="str">
        <f>IFERROR(VLOOKUP(C1555,INPUT!$A$2:$E$99998,3,FALSE),"")</f>
        <v/>
      </c>
      <c r="C1555" s="231"/>
      <c r="D1555" s="186" t="str">
        <f>IFERROR(VLOOKUP(C1555,INPUT!$A$2:$D$99998,4,FALSE),"")</f>
        <v/>
      </c>
      <c r="E1555" s="185">
        <f>IFERROR(VLOOKUP(C1555,INPUT!$A$2:$E$99998,5,FALSE),0)</f>
        <v>0</v>
      </c>
      <c r="F1555" s="187" t="str">
        <f>IFERROR(VLOOKUP(C1555,INPUT!$H$2:$N2410,7,FALSE),"")</f>
        <v/>
      </c>
      <c r="G1555" s="189"/>
      <c r="H1555" s="189"/>
      <c r="I1555" s="189"/>
      <c r="J1555" s="189"/>
      <c r="K1555" s="189"/>
    </row>
    <row r="1556" spans="1:11" ht="39" customHeight="1">
      <c r="A1556" s="228"/>
      <c r="B1556" s="184" t="str">
        <f>IFERROR(VLOOKUP(C1556,INPUT!$A$2:$E$99998,3,FALSE),"")</f>
        <v/>
      </c>
      <c r="C1556" s="231"/>
      <c r="D1556" s="186" t="str">
        <f>IFERROR(VLOOKUP(C1556,INPUT!$A$2:$D$99998,4,FALSE),"")</f>
        <v/>
      </c>
      <c r="E1556" s="185">
        <f>IFERROR(VLOOKUP(C1556,INPUT!$A$2:$E$99998,5,FALSE),0)</f>
        <v>0</v>
      </c>
      <c r="F1556" s="187" t="str">
        <f>IFERROR(VLOOKUP(C1556,INPUT!$H$2:$N2410,7,FALSE),"")</f>
        <v/>
      </c>
      <c r="G1556" s="189"/>
      <c r="H1556" s="189"/>
      <c r="I1556" s="189"/>
      <c r="J1556" s="189"/>
      <c r="K1556" s="189"/>
    </row>
    <row r="1557" spans="1:11" ht="39" customHeight="1">
      <c r="A1557" s="228"/>
      <c r="B1557" s="184" t="str">
        <f>IFERROR(VLOOKUP(C1557,INPUT!$A$2:$E$99998,3,FALSE),"")</f>
        <v/>
      </c>
      <c r="C1557" s="231"/>
      <c r="D1557" s="186" t="str">
        <f>IFERROR(VLOOKUP(C1557,INPUT!$A$2:$D$99998,4,FALSE),"")</f>
        <v/>
      </c>
      <c r="E1557" s="185">
        <f>IFERROR(VLOOKUP(C1557,INPUT!$A$2:$E$99998,5,FALSE),0)</f>
        <v>0</v>
      </c>
      <c r="F1557" s="187" t="str">
        <f>IFERROR(VLOOKUP(C1557,INPUT!$H$2:$N2410,7,FALSE),"")</f>
        <v/>
      </c>
      <c r="G1557" s="189"/>
      <c r="H1557" s="189"/>
      <c r="I1557" s="189"/>
      <c r="J1557" s="189"/>
      <c r="K1557" s="189"/>
    </row>
    <row r="1558" spans="1:11" ht="39" customHeight="1">
      <c r="A1558" s="228"/>
      <c r="B1558" s="184" t="str">
        <f>IFERROR(VLOOKUP(C1558,INPUT!$A$2:$E$99998,3,FALSE),"")</f>
        <v/>
      </c>
      <c r="C1558" s="231"/>
      <c r="D1558" s="186" t="str">
        <f>IFERROR(VLOOKUP(C1558,INPUT!$A$2:$D$99998,4,FALSE),"")</f>
        <v/>
      </c>
      <c r="E1558" s="185">
        <f>IFERROR(VLOOKUP(C1558,INPUT!$A$2:$E$99998,5,FALSE),0)</f>
        <v>0</v>
      </c>
      <c r="F1558" s="187" t="str">
        <f>IFERROR(VLOOKUP(C1558,INPUT!$H$2:$N2410,7,FALSE),"")</f>
        <v/>
      </c>
      <c r="G1558" s="189"/>
      <c r="H1558" s="189"/>
      <c r="I1558" s="189"/>
      <c r="J1558" s="189"/>
      <c r="K1558" s="189"/>
    </row>
    <row r="1559" spans="1:11" ht="39" customHeight="1">
      <c r="A1559" s="228"/>
      <c r="B1559" s="184" t="str">
        <f>IFERROR(VLOOKUP(C1559,INPUT!$A$2:$E$99998,3,FALSE),"")</f>
        <v/>
      </c>
      <c r="C1559" s="231"/>
      <c r="D1559" s="186" t="str">
        <f>IFERROR(VLOOKUP(C1559,INPUT!$A$2:$D$99998,4,FALSE),"")</f>
        <v/>
      </c>
      <c r="E1559" s="185">
        <f>IFERROR(VLOOKUP(C1559,INPUT!$A$2:$E$99998,5,FALSE),0)</f>
        <v>0</v>
      </c>
      <c r="F1559" s="187" t="str">
        <f>IFERROR(VLOOKUP(C1559,INPUT!$H$2:$N2410,7,FALSE),"")</f>
        <v/>
      </c>
      <c r="G1559" s="189"/>
      <c r="H1559" s="189"/>
      <c r="I1559" s="189"/>
      <c r="J1559" s="189"/>
      <c r="K1559" s="189"/>
    </row>
    <row r="1560" spans="1:11" ht="39" customHeight="1">
      <c r="A1560" s="228"/>
      <c r="B1560" s="184" t="str">
        <f>IFERROR(VLOOKUP(C1560,INPUT!$A$2:$E$99998,3,FALSE),"")</f>
        <v/>
      </c>
      <c r="C1560" s="231"/>
      <c r="D1560" s="186" t="str">
        <f>IFERROR(VLOOKUP(C1560,INPUT!$A$2:$D$99998,4,FALSE),"")</f>
        <v/>
      </c>
      <c r="E1560" s="185">
        <f>IFERROR(VLOOKUP(C1560,INPUT!$A$2:$E$99998,5,FALSE),0)</f>
        <v>0</v>
      </c>
      <c r="F1560" s="187" t="str">
        <f>IFERROR(VLOOKUP(C1560,INPUT!$H$2:$N2410,7,FALSE),"")</f>
        <v/>
      </c>
      <c r="G1560" s="189"/>
      <c r="H1560" s="189"/>
      <c r="I1560" s="189"/>
      <c r="J1560" s="189"/>
      <c r="K1560" s="189"/>
    </row>
    <row r="1561" spans="1:11" ht="39" customHeight="1">
      <c r="A1561" s="228"/>
      <c r="B1561" s="184" t="str">
        <f>IFERROR(VLOOKUP(C1561,INPUT!$A$2:$E$99998,3,FALSE),"")</f>
        <v/>
      </c>
      <c r="C1561" s="231"/>
      <c r="D1561" s="186" t="str">
        <f>IFERROR(VLOOKUP(C1561,INPUT!$A$2:$D$99998,4,FALSE),"")</f>
        <v/>
      </c>
      <c r="E1561" s="185">
        <f>IFERROR(VLOOKUP(C1561,INPUT!$A$2:$E$99998,5,FALSE),0)</f>
        <v>0</v>
      </c>
      <c r="F1561" s="187" t="str">
        <f>IFERROR(VLOOKUP(C1561,INPUT!$H$2:$N2410,7,FALSE),"")</f>
        <v/>
      </c>
      <c r="G1561" s="189"/>
      <c r="H1561" s="189"/>
      <c r="I1561" s="189"/>
      <c r="J1561" s="189"/>
      <c r="K1561" s="189"/>
    </row>
    <row r="1562" spans="1:11" ht="39" customHeight="1">
      <c r="A1562" s="228"/>
      <c r="B1562" s="184" t="str">
        <f>IFERROR(VLOOKUP(C1562,INPUT!$A$2:$E$99998,3,FALSE),"")</f>
        <v/>
      </c>
      <c r="C1562" s="231"/>
      <c r="D1562" s="186" t="str">
        <f>IFERROR(VLOOKUP(C1562,INPUT!$A$2:$D$99998,4,FALSE),"")</f>
        <v/>
      </c>
      <c r="E1562" s="185">
        <f>IFERROR(VLOOKUP(C1562,INPUT!$A$2:$E$99998,5,FALSE),0)</f>
        <v>0</v>
      </c>
      <c r="F1562" s="187" t="str">
        <f>IFERROR(VLOOKUP(C1562,INPUT!$H$2:$N2410,7,FALSE),"")</f>
        <v/>
      </c>
      <c r="G1562" s="189"/>
      <c r="H1562" s="189"/>
      <c r="I1562" s="189"/>
      <c r="J1562" s="189"/>
      <c r="K1562" s="189"/>
    </row>
    <row r="1563" spans="1:11" ht="39" customHeight="1">
      <c r="A1563" s="228"/>
      <c r="B1563" s="184" t="str">
        <f>IFERROR(VLOOKUP(C1563,INPUT!$A$2:$E$99998,3,FALSE),"")</f>
        <v/>
      </c>
      <c r="C1563" s="231"/>
      <c r="D1563" s="186" t="str">
        <f>IFERROR(VLOOKUP(C1563,INPUT!$A$2:$D$99998,4,FALSE),"")</f>
        <v/>
      </c>
      <c r="E1563" s="185">
        <f>IFERROR(VLOOKUP(C1563,INPUT!$A$2:$E$99998,5,FALSE),0)</f>
        <v>0</v>
      </c>
      <c r="F1563" s="187" t="str">
        <f>IFERROR(VLOOKUP(C1563,INPUT!$H$2:$N2410,7,FALSE),"")</f>
        <v/>
      </c>
      <c r="G1563" s="189"/>
      <c r="H1563" s="189"/>
      <c r="I1563" s="189"/>
      <c r="J1563" s="189"/>
      <c r="K1563" s="189"/>
    </row>
    <row r="1564" spans="1:11" ht="39" customHeight="1">
      <c r="A1564" s="228"/>
      <c r="B1564" s="184" t="str">
        <f>IFERROR(VLOOKUP(C1564,INPUT!$A$2:$E$99998,3,FALSE),"")</f>
        <v/>
      </c>
      <c r="C1564" s="231"/>
      <c r="D1564" s="186" t="str">
        <f>IFERROR(VLOOKUP(C1564,INPUT!$A$2:$D$99998,4,FALSE),"")</f>
        <v/>
      </c>
      <c r="E1564" s="185">
        <f>IFERROR(VLOOKUP(C1564,INPUT!$A$2:$E$99998,5,FALSE),0)</f>
        <v>0</v>
      </c>
      <c r="F1564" s="187" t="str">
        <f>IFERROR(VLOOKUP(C1564,INPUT!$H$2:$N2410,7,FALSE),"")</f>
        <v/>
      </c>
      <c r="G1564" s="189"/>
      <c r="H1564" s="189"/>
      <c r="I1564" s="189"/>
      <c r="J1564" s="189"/>
      <c r="K1564" s="189"/>
    </row>
    <row r="1565" spans="1:11" ht="39" customHeight="1">
      <c r="A1565" s="228"/>
      <c r="B1565" s="184" t="str">
        <f>IFERROR(VLOOKUP(C1565,INPUT!$A$2:$E$99998,3,FALSE),"")</f>
        <v/>
      </c>
      <c r="C1565" s="231"/>
      <c r="D1565" s="186" t="str">
        <f>IFERROR(VLOOKUP(C1565,INPUT!$A$2:$D$99998,4,FALSE),"")</f>
        <v/>
      </c>
      <c r="E1565" s="185">
        <f>IFERROR(VLOOKUP(C1565,INPUT!$A$2:$E$99998,5,FALSE),0)</f>
        <v>0</v>
      </c>
      <c r="F1565" s="187" t="str">
        <f>IFERROR(VLOOKUP(C1565,INPUT!$H$2:$N2410,7,FALSE),"")</f>
        <v/>
      </c>
      <c r="G1565" s="189"/>
      <c r="H1565" s="189"/>
      <c r="I1565" s="189"/>
      <c r="J1565" s="189"/>
      <c r="K1565" s="189"/>
    </row>
    <row r="1566" spans="1:11" ht="39" customHeight="1">
      <c r="A1566" s="228"/>
      <c r="B1566" s="184" t="str">
        <f>IFERROR(VLOOKUP(C1566,INPUT!$A$2:$E$99998,3,FALSE),"")</f>
        <v/>
      </c>
      <c r="C1566" s="231"/>
      <c r="D1566" s="186" t="str">
        <f>IFERROR(VLOOKUP(C1566,INPUT!$A$2:$D$99998,4,FALSE),"")</f>
        <v/>
      </c>
      <c r="E1566" s="185">
        <f>IFERROR(VLOOKUP(C1566,INPUT!$A$2:$E$99998,5,FALSE),0)</f>
        <v>0</v>
      </c>
      <c r="F1566" s="187" t="str">
        <f>IFERROR(VLOOKUP(C1566,INPUT!$H$2:$N2410,7,FALSE),"")</f>
        <v/>
      </c>
      <c r="G1566" s="189"/>
      <c r="H1566" s="189"/>
      <c r="I1566" s="189"/>
      <c r="J1566" s="189"/>
      <c r="K1566" s="189"/>
    </row>
    <row r="1567" spans="1:11" ht="39" customHeight="1">
      <c r="A1567" s="228"/>
      <c r="B1567" s="184" t="str">
        <f>IFERROR(VLOOKUP(C1567,INPUT!$A$2:$E$99998,3,FALSE),"")</f>
        <v/>
      </c>
      <c r="C1567" s="231"/>
      <c r="D1567" s="186" t="str">
        <f>IFERROR(VLOOKUP(C1567,INPUT!$A$2:$D$99998,4,FALSE),"")</f>
        <v/>
      </c>
      <c r="E1567" s="185">
        <f>IFERROR(VLOOKUP(C1567,INPUT!$A$2:$E$99998,5,FALSE),0)</f>
        <v>0</v>
      </c>
      <c r="F1567" s="187" t="str">
        <f>IFERROR(VLOOKUP(C1567,INPUT!$H$2:$N2410,7,FALSE),"")</f>
        <v/>
      </c>
      <c r="G1567" s="189"/>
      <c r="H1567" s="189"/>
      <c r="I1567" s="189"/>
      <c r="J1567" s="189"/>
      <c r="K1567" s="189"/>
    </row>
    <row r="1568" spans="1:11" ht="39" customHeight="1">
      <c r="A1568" s="228"/>
      <c r="B1568" s="184" t="str">
        <f>IFERROR(VLOOKUP(C1568,INPUT!$A$2:$E$99998,3,FALSE),"")</f>
        <v/>
      </c>
      <c r="C1568" s="231"/>
      <c r="D1568" s="186" t="str">
        <f>IFERROR(VLOOKUP(C1568,INPUT!$A$2:$D$99998,4,FALSE),"")</f>
        <v/>
      </c>
      <c r="E1568" s="185">
        <f>IFERROR(VLOOKUP(C1568,INPUT!$A$2:$E$99998,5,FALSE),0)</f>
        <v>0</v>
      </c>
      <c r="F1568" s="187" t="str">
        <f>IFERROR(VLOOKUP(C1568,INPUT!$H$2:$N2410,7,FALSE),"")</f>
        <v/>
      </c>
      <c r="G1568" s="189"/>
      <c r="H1568" s="189"/>
      <c r="I1568" s="189"/>
      <c r="J1568" s="189"/>
      <c r="K1568" s="189"/>
    </row>
    <row r="1569" spans="1:11" ht="39" customHeight="1">
      <c r="A1569" s="228"/>
      <c r="B1569" s="184" t="str">
        <f>IFERROR(VLOOKUP(C1569,INPUT!$A$2:$E$99998,3,FALSE),"")</f>
        <v/>
      </c>
      <c r="C1569" s="231"/>
      <c r="D1569" s="186" t="str">
        <f>IFERROR(VLOOKUP(C1569,INPUT!$A$2:$D$99998,4,FALSE),"")</f>
        <v/>
      </c>
      <c r="E1569" s="185">
        <f>IFERROR(VLOOKUP(C1569,INPUT!$A$2:$E$99998,5,FALSE),0)</f>
        <v>0</v>
      </c>
      <c r="F1569" s="187" t="str">
        <f>IFERROR(VLOOKUP(C1569,INPUT!$H$2:$N2410,7,FALSE),"")</f>
        <v/>
      </c>
      <c r="G1569" s="189"/>
      <c r="H1569" s="189"/>
      <c r="I1569" s="189"/>
      <c r="J1569" s="189"/>
      <c r="K1569" s="189"/>
    </row>
    <row r="1570" spans="1:11" ht="39" customHeight="1">
      <c r="A1570" s="228"/>
      <c r="B1570" s="184" t="str">
        <f>IFERROR(VLOOKUP(C1570,INPUT!$A$2:$E$99998,3,FALSE),"")</f>
        <v/>
      </c>
      <c r="C1570" s="231"/>
      <c r="D1570" s="186" t="str">
        <f>IFERROR(VLOOKUP(C1570,INPUT!$A$2:$D$99998,4,FALSE),"")</f>
        <v/>
      </c>
      <c r="E1570" s="185">
        <f>IFERROR(VLOOKUP(C1570,INPUT!$A$2:$E$99998,5,FALSE),0)</f>
        <v>0</v>
      </c>
      <c r="F1570" s="187" t="str">
        <f>IFERROR(VLOOKUP(C1570,INPUT!$H$2:$N2410,7,FALSE),"")</f>
        <v/>
      </c>
      <c r="G1570" s="189"/>
      <c r="H1570" s="189"/>
      <c r="I1570" s="189"/>
      <c r="J1570" s="189"/>
      <c r="K1570" s="189"/>
    </row>
    <row r="1571" spans="1:11" ht="39" customHeight="1">
      <c r="A1571" s="228"/>
      <c r="B1571" s="184" t="str">
        <f>IFERROR(VLOOKUP(C1571,INPUT!$A$2:$E$99998,3,FALSE),"")</f>
        <v/>
      </c>
      <c r="C1571" s="231"/>
      <c r="D1571" s="186" t="str">
        <f>IFERROR(VLOOKUP(C1571,INPUT!$A$2:$D$99998,4,FALSE),"")</f>
        <v/>
      </c>
      <c r="E1571" s="185">
        <f>IFERROR(VLOOKUP(C1571,INPUT!$A$2:$E$99998,5,FALSE),0)</f>
        <v>0</v>
      </c>
      <c r="F1571" s="187" t="str">
        <f>IFERROR(VLOOKUP(C1571,INPUT!$H$2:$N2410,7,FALSE),"")</f>
        <v/>
      </c>
      <c r="G1571" s="189"/>
      <c r="H1571" s="189"/>
      <c r="I1571" s="189"/>
      <c r="J1571" s="189"/>
      <c r="K1571" s="189"/>
    </row>
    <row r="1572" spans="1:11" ht="39" customHeight="1">
      <c r="A1572" s="228"/>
      <c r="B1572" s="184" t="str">
        <f>IFERROR(VLOOKUP(C1572,INPUT!$A$2:$E$99998,3,FALSE),"")</f>
        <v/>
      </c>
      <c r="C1572" s="231"/>
      <c r="D1572" s="186" t="str">
        <f>IFERROR(VLOOKUP(C1572,INPUT!$A$2:$D$99998,4,FALSE),"")</f>
        <v/>
      </c>
      <c r="E1572" s="185">
        <f>IFERROR(VLOOKUP(C1572,INPUT!$A$2:$E$99998,5,FALSE),0)</f>
        <v>0</v>
      </c>
      <c r="F1572" s="187" t="str">
        <f>IFERROR(VLOOKUP(C1572,INPUT!$H$2:$N2410,7,FALSE),"")</f>
        <v/>
      </c>
      <c r="G1572" s="189"/>
      <c r="H1572" s="189"/>
      <c r="I1572" s="189"/>
      <c r="J1572" s="189"/>
      <c r="K1572" s="189"/>
    </row>
    <row r="1573" spans="1:11" ht="39" customHeight="1">
      <c r="A1573" s="228"/>
      <c r="B1573" s="184" t="str">
        <f>IFERROR(VLOOKUP(C1573,INPUT!$A$2:$E$99998,3,FALSE),"")</f>
        <v/>
      </c>
      <c r="C1573" s="231"/>
      <c r="D1573" s="186" t="str">
        <f>IFERROR(VLOOKUP(C1573,INPUT!$A$2:$D$99998,4,FALSE),"")</f>
        <v/>
      </c>
      <c r="E1573" s="185">
        <f>IFERROR(VLOOKUP(C1573,INPUT!$A$2:$E$99998,5,FALSE),0)</f>
        <v>0</v>
      </c>
      <c r="F1573" s="187" t="str">
        <f>IFERROR(VLOOKUP(C1573,INPUT!$H$2:$N2410,7,FALSE),"")</f>
        <v/>
      </c>
      <c r="G1573" s="189"/>
      <c r="H1573" s="189"/>
      <c r="I1573" s="189"/>
      <c r="J1573" s="189"/>
      <c r="K1573" s="189"/>
    </row>
    <row r="1574" spans="1:11" ht="39" customHeight="1">
      <c r="A1574" s="228"/>
      <c r="B1574" s="184" t="str">
        <f>IFERROR(VLOOKUP(C1574,INPUT!$A$2:$E$99998,3,FALSE),"")</f>
        <v/>
      </c>
      <c r="C1574" s="231"/>
      <c r="D1574" s="186" t="str">
        <f>IFERROR(VLOOKUP(C1574,INPUT!$A$2:$D$99998,4,FALSE),"")</f>
        <v/>
      </c>
      <c r="E1574" s="185">
        <f>IFERROR(VLOOKUP(C1574,INPUT!$A$2:$E$99998,5,FALSE),0)</f>
        <v>0</v>
      </c>
      <c r="F1574" s="187" t="str">
        <f>IFERROR(VLOOKUP(C1574,INPUT!$H$2:$N2410,7,FALSE),"")</f>
        <v/>
      </c>
      <c r="G1574" s="189"/>
      <c r="H1574" s="189"/>
      <c r="I1574" s="189"/>
      <c r="J1574" s="189"/>
      <c r="K1574" s="189"/>
    </row>
    <row r="1575" spans="1:11" ht="39" customHeight="1">
      <c r="A1575" s="228"/>
      <c r="B1575" s="184" t="str">
        <f>IFERROR(VLOOKUP(C1575,INPUT!$A$2:$E$99998,3,FALSE),"")</f>
        <v/>
      </c>
      <c r="C1575" s="231"/>
      <c r="D1575" s="186" t="str">
        <f>IFERROR(VLOOKUP(C1575,INPUT!$A$2:$D$99998,4,FALSE),"")</f>
        <v/>
      </c>
      <c r="E1575" s="185">
        <f>IFERROR(VLOOKUP(C1575,INPUT!$A$2:$E$99998,5,FALSE),0)</f>
        <v>0</v>
      </c>
      <c r="F1575" s="187" t="str">
        <f>IFERROR(VLOOKUP(C1575,INPUT!$H$2:$N2410,7,FALSE),"")</f>
        <v/>
      </c>
      <c r="G1575" s="189"/>
      <c r="H1575" s="189"/>
      <c r="I1575" s="189"/>
      <c r="J1575" s="189"/>
      <c r="K1575" s="189"/>
    </row>
    <row r="1576" spans="1:11" ht="39" customHeight="1">
      <c r="A1576" s="228"/>
      <c r="B1576" s="184" t="str">
        <f>IFERROR(VLOOKUP(C1576,INPUT!$A$2:$E$99998,3,FALSE),"")</f>
        <v/>
      </c>
      <c r="C1576" s="231"/>
      <c r="D1576" s="186" t="str">
        <f>IFERROR(VLOOKUP(C1576,INPUT!$A$2:$D$99998,4,FALSE),"")</f>
        <v/>
      </c>
      <c r="E1576" s="185">
        <f>IFERROR(VLOOKUP(C1576,INPUT!$A$2:$E$99998,5,FALSE),0)</f>
        <v>0</v>
      </c>
      <c r="F1576" s="187" t="str">
        <f>IFERROR(VLOOKUP(C1576,INPUT!$H$2:$N2410,7,FALSE),"")</f>
        <v/>
      </c>
      <c r="G1576" s="189"/>
      <c r="H1576" s="189"/>
      <c r="I1576" s="189"/>
      <c r="J1576" s="189"/>
      <c r="K1576" s="189"/>
    </row>
    <row r="1577" spans="1:11" ht="39" customHeight="1">
      <c r="A1577" s="228"/>
      <c r="B1577" s="184" t="str">
        <f>IFERROR(VLOOKUP(C1577,INPUT!$A$2:$E$99998,3,FALSE),"")</f>
        <v/>
      </c>
      <c r="C1577" s="231"/>
      <c r="D1577" s="186" t="str">
        <f>IFERROR(VLOOKUP(C1577,INPUT!$A$2:$D$99998,4,FALSE),"")</f>
        <v/>
      </c>
      <c r="E1577" s="185">
        <f>IFERROR(VLOOKUP(C1577,INPUT!$A$2:$E$99998,5,FALSE),0)</f>
        <v>0</v>
      </c>
      <c r="F1577" s="187" t="str">
        <f>IFERROR(VLOOKUP(C1577,INPUT!$H$2:$N2410,7,FALSE),"")</f>
        <v/>
      </c>
      <c r="G1577" s="189"/>
      <c r="H1577" s="189"/>
      <c r="I1577" s="189"/>
      <c r="J1577" s="189"/>
      <c r="K1577" s="189"/>
    </row>
    <row r="1578" spans="1:11" ht="39" customHeight="1">
      <c r="A1578" s="228"/>
      <c r="B1578" s="184" t="str">
        <f>IFERROR(VLOOKUP(C1578,INPUT!$A$2:$E$99998,3,FALSE),"")</f>
        <v/>
      </c>
      <c r="C1578" s="231"/>
      <c r="D1578" s="186" t="str">
        <f>IFERROR(VLOOKUP(C1578,INPUT!$A$2:$D$99998,4,FALSE),"")</f>
        <v/>
      </c>
      <c r="E1578" s="185">
        <f>IFERROR(VLOOKUP(C1578,INPUT!$A$2:$E$99998,5,FALSE),0)</f>
        <v>0</v>
      </c>
      <c r="F1578" s="187" t="str">
        <f>IFERROR(VLOOKUP(C1578,INPUT!$H$2:$N2410,7,FALSE),"")</f>
        <v/>
      </c>
      <c r="G1578" s="189"/>
      <c r="H1578" s="189"/>
      <c r="I1578" s="189"/>
      <c r="J1578" s="189"/>
      <c r="K1578" s="189"/>
    </row>
    <row r="1579" spans="1:11" ht="39" customHeight="1">
      <c r="A1579" s="228"/>
      <c r="B1579" s="184" t="str">
        <f>IFERROR(VLOOKUP(C1579,INPUT!$A$2:$E$99998,3,FALSE),"")</f>
        <v/>
      </c>
      <c r="C1579" s="231"/>
      <c r="D1579" s="186" t="str">
        <f>IFERROR(VLOOKUP(C1579,INPUT!$A$2:$D$99998,4,FALSE),"")</f>
        <v/>
      </c>
      <c r="E1579" s="185">
        <f>IFERROR(VLOOKUP(C1579,INPUT!$A$2:$E$99998,5,FALSE),0)</f>
        <v>0</v>
      </c>
      <c r="F1579" s="187" t="str">
        <f>IFERROR(VLOOKUP(C1579,INPUT!$H$2:$N2410,7,FALSE),"")</f>
        <v/>
      </c>
      <c r="G1579" s="189"/>
      <c r="H1579" s="189"/>
      <c r="I1579" s="189"/>
      <c r="J1579" s="189"/>
      <c r="K1579" s="189"/>
    </row>
    <row r="1580" spans="1:11" ht="39" customHeight="1">
      <c r="A1580" s="228"/>
      <c r="B1580" s="184" t="str">
        <f>IFERROR(VLOOKUP(C1580,INPUT!$A$2:$E$99998,3,FALSE),"")</f>
        <v/>
      </c>
      <c r="C1580" s="231"/>
      <c r="D1580" s="186" t="str">
        <f>IFERROR(VLOOKUP(C1580,INPUT!$A$2:$D$99998,4,FALSE),"")</f>
        <v/>
      </c>
      <c r="E1580" s="185">
        <f>IFERROR(VLOOKUP(C1580,INPUT!$A$2:$E$99998,5,FALSE),0)</f>
        <v>0</v>
      </c>
      <c r="F1580" s="187" t="str">
        <f>IFERROR(VLOOKUP(C1580,INPUT!$H$2:$N2410,7,FALSE),"")</f>
        <v/>
      </c>
      <c r="G1580" s="189"/>
      <c r="H1580" s="189"/>
      <c r="I1580" s="189"/>
      <c r="J1580" s="189"/>
      <c r="K1580" s="189"/>
    </row>
    <row r="1581" spans="1:11" ht="39" customHeight="1">
      <c r="A1581" s="228"/>
      <c r="B1581" s="184" t="str">
        <f>IFERROR(VLOOKUP(C1581,INPUT!$A$2:$E$99998,3,FALSE),"")</f>
        <v/>
      </c>
      <c r="C1581" s="231"/>
      <c r="D1581" s="186" t="str">
        <f>IFERROR(VLOOKUP(C1581,INPUT!$A$2:$D$99998,4,FALSE),"")</f>
        <v/>
      </c>
      <c r="E1581" s="185">
        <f>IFERROR(VLOOKUP(C1581,INPUT!$A$2:$E$99998,5,FALSE),0)</f>
        <v>0</v>
      </c>
      <c r="F1581" s="187" t="str">
        <f>IFERROR(VLOOKUP(C1581,INPUT!$H$2:$N2410,7,FALSE),"")</f>
        <v/>
      </c>
      <c r="G1581" s="189"/>
      <c r="H1581" s="189"/>
      <c r="I1581" s="189"/>
      <c r="J1581" s="189"/>
      <c r="K1581" s="189"/>
    </row>
    <row r="1582" spans="1:11" ht="39" customHeight="1">
      <c r="A1582" s="228"/>
      <c r="B1582" s="184" t="str">
        <f>IFERROR(VLOOKUP(C1582,INPUT!$A$2:$E$99998,3,FALSE),"")</f>
        <v/>
      </c>
      <c r="C1582" s="231"/>
      <c r="D1582" s="186" t="str">
        <f>IFERROR(VLOOKUP(C1582,INPUT!$A$2:$D$99998,4,FALSE),"")</f>
        <v/>
      </c>
      <c r="E1582" s="185">
        <f>IFERROR(VLOOKUP(C1582,INPUT!$A$2:$E$99998,5,FALSE),0)</f>
        <v>0</v>
      </c>
      <c r="F1582" s="187" t="str">
        <f>IFERROR(VLOOKUP(C1582,INPUT!$H$2:$N2410,7,FALSE),"")</f>
        <v/>
      </c>
      <c r="G1582" s="189"/>
      <c r="H1582" s="189"/>
      <c r="I1582" s="189"/>
      <c r="J1582" s="189"/>
      <c r="K1582" s="189"/>
    </row>
    <row r="1583" spans="1:11" ht="39" customHeight="1">
      <c r="A1583" s="228"/>
      <c r="B1583" s="184" t="str">
        <f>IFERROR(VLOOKUP(C1583,INPUT!$A$2:$E$99998,3,FALSE),"")</f>
        <v/>
      </c>
      <c r="C1583" s="231"/>
      <c r="D1583" s="186" t="str">
        <f>IFERROR(VLOOKUP(C1583,INPUT!$A$2:$D$99998,4,FALSE),"")</f>
        <v/>
      </c>
      <c r="E1583" s="185">
        <f>IFERROR(VLOOKUP(C1583,INPUT!$A$2:$E$99998,5,FALSE),0)</f>
        <v>0</v>
      </c>
      <c r="F1583" s="187" t="str">
        <f>IFERROR(VLOOKUP(C1583,INPUT!$H$2:$N2410,7,FALSE),"")</f>
        <v/>
      </c>
      <c r="G1583" s="189"/>
      <c r="H1583" s="189"/>
      <c r="I1583" s="189"/>
      <c r="J1583" s="189"/>
      <c r="K1583" s="189"/>
    </row>
    <row r="1584" spans="1:11" ht="39" customHeight="1">
      <c r="A1584" s="228"/>
      <c r="B1584" s="184" t="str">
        <f>IFERROR(VLOOKUP(C1584,INPUT!$A$2:$E$99998,3,FALSE),"")</f>
        <v/>
      </c>
      <c r="C1584" s="231"/>
      <c r="D1584" s="186" t="str">
        <f>IFERROR(VLOOKUP(C1584,INPUT!$A$2:$D$99998,4,FALSE),"")</f>
        <v/>
      </c>
      <c r="E1584" s="185">
        <f>IFERROR(VLOOKUP(C1584,INPUT!$A$2:$E$99998,5,FALSE),0)</f>
        <v>0</v>
      </c>
      <c r="F1584" s="187" t="str">
        <f>IFERROR(VLOOKUP(C1584,INPUT!$H$2:$N2410,7,FALSE),"")</f>
        <v/>
      </c>
      <c r="G1584" s="189"/>
      <c r="H1584" s="189"/>
      <c r="I1584" s="189"/>
      <c r="J1584" s="189"/>
      <c r="K1584" s="189"/>
    </row>
    <row r="1585" spans="1:11" ht="39" customHeight="1">
      <c r="A1585" s="228"/>
      <c r="B1585" s="184" t="str">
        <f>IFERROR(VLOOKUP(C1585,INPUT!$A$2:$E$99998,3,FALSE),"")</f>
        <v/>
      </c>
      <c r="C1585" s="231"/>
      <c r="D1585" s="186" t="str">
        <f>IFERROR(VLOOKUP(C1585,INPUT!$A$2:$D$99998,4,FALSE),"")</f>
        <v/>
      </c>
      <c r="E1585" s="185">
        <f>IFERROR(VLOOKUP(C1585,INPUT!$A$2:$E$99998,5,FALSE),0)</f>
        <v>0</v>
      </c>
      <c r="F1585" s="187" t="str">
        <f>IFERROR(VLOOKUP(C1585,INPUT!$H$2:$N2410,7,FALSE),"")</f>
        <v/>
      </c>
      <c r="G1585" s="189"/>
      <c r="H1585" s="189"/>
      <c r="I1585" s="189"/>
      <c r="J1585" s="189"/>
      <c r="K1585" s="189"/>
    </row>
    <row r="1586" spans="1:11" ht="39" customHeight="1">
      <c r="A1586" s="228"/>
      <c r="B1586" s="184" t="str">
        <f>IFERROR(VLOOKUP(C1586,INPUT!$A$2:$E$99998,3,FALSE),"")</f>
        <v/>
      </c>
      <c r="C1586" s="231"/>
      <c r="D1586" s="186" t="str">
        <f>IFERROR(VLOOKUP(C1586,INPUT!$A$2:$D$99998,4,FALSE),"")</f>
        <v/>
      </c>
      <c r="E1586" s="185">
        <f>IFERROR(VLOOKUP(C1586,INPUT!$A$2:$E$99998,5,FALSE),0)</f>
        <v>0</v>
      </c>
      <c r="F1586" s="187" t="str">
        <f>IFERROR(VLOOKUP(C1586,INPUT!$H$2:$N2410,7,FALSE),"")</f>
        <v/>
      </c>
      <c r="G1586" s="189"/>
      <c r="H1586" s="189"/>
      <c r="I1586" s="189"/>
      <c r="J1586" s="189"/>
      <c r="K1586" s="189"/>
    </row>
    <row r="1587" spans="1:11" ht="39" customHeight="1">
      <c r="A1587" s="228"/>
      <c r="B1587" s="184" t="str">
        <f>IFERROR(VLOOKUP(C1587,INPUT!$A$2:$E$99998,3,FALSE),"")</f>
        <v/>
      </c>
      <c r="C1587" s="231"/>
      <c r="D1587" s="186" t="str">
        <f>IFERROR(VLOOKUP(C1587,INPUT!$A$2:$D$99998,4,FALSE),"")</f>
        <v/>
      </c>
      <c r="E1587" s="185">
        <f>IFERROR(VLOOKUP(C1587,INPUT!$A$2:$E$99998,5,FALSE),0)</f>
        <v>0</v>
      </c>
      <c r="F1587" s="187" t="str">
        <f>IFERROR(VLOOKUP(C1587,INPUT!$H$2:$N2410,7,FALSE),"")</f>
        <v/>
      </c>
      <c r="G1587" s="189"/>
      <c r="H1587" s="189"/>
      <c r="I1587" s="189"/>
      <c r="J1587" s="189"/>
      <c r="K1587" s="189"/>
    </row>
    <row r="1588" spans="1:11" ht="39" customHeight="1">
      <c r="A1588" s="228"/>
      <c r="B1588" s="184" t="str">
        <f>IFERROR(VLOOKUP(C1588,INPUT!$A$2:$E$99998,3,FALSE),"")</f>
        <v/>
      </c>
      <c r="C1588" s="231"/>
      <c r="D1588" s="186" t="str">
        <f>IFERROR(VLOOKUP(C1588,INPUT!$A$2:$D$99998,4,FALSE),"")</f>
        <v/>
      </c>
      <c r="E1588" s="185">
        <f>IFERROR(VLOOKUP(C1588,INPUT!$A$2:$E$99998,5,FALSE),0)</f>
        <v>0</v>
      </c>
      <c r="F1588" s="187" t="str">
        <f>IFERROR(VLOOKUP(C1588,INPUT!$H$2:$N2410,7,FALSE),"")</f>
        <v/>
      </c>
      <c r="G1588" s="189"/>
      <c r="H1588" s="189"/>
      <c r="I1588" s="189"/>
      <c r="J1588" s="189"/>
      <c r="K1588" s="189"/>
    </row>
    <row r="1589" spans="1:11" ht="39" customHeight="1">
      <c r="A1589" s="228"/>
      <c r="B1589" s="184" t="str">
        <f>IFERROR(VLOOKUP(C1589,INPUT!$A$2:$E$99998,3,FALSE),"")</f>
        <v/>
      </c>
      <c r="C1589" s="231"/>
      <c r="D1589" s="186" t="str">
        <f>IFERROR(VLOOKUP(C1589,INPUT!$A$2:$D$99998,4,FALSE),"")</f>
        <v/>
      </c>
      <c r="E1589" s="185">
        <f>IFERROR(VLOOKUP(C1589,INPUT!$A$2:$E$99998,5,FALSE),0)</f>
        <v>0</v>
      </c>
      <c r="F1589" s="187" t="str">
        <f>IFERROR(VLOOKUP(C1589,INPUT!$H$2:$N2410,7,FALSE),"")</f>
        <v/>
      </c>
      <c r="G1589" s="189"/>
      <c r="H1589" s="189"/>
      <c r="I1589" s="189"/>
      <c r="J1589" s="189"/>
      <c r="K1589" s="189"/>
    </row>
    <row r="1590" spans="1:11" ht="39" customHeight="1">
      <c r="A1590" s="228"/>
      <c r="B1590" s="184" t="str">
        <f>IFERROR(VLOOKUP(C1590,INPUT!$A$2:$E$99998,3,FALSE),"")</f>
        <v/>
      </c>
      <c r="C1590" s="231"/>
      <c r="D1590" s="186" t="str">
        <f>IFERROR(VLOOKUP(C1590,INPUT!$A$2:$D$99998,4,FALSE),"")</f>
        <v/>
      </c>
      <c r="E1590" s="185">
        <f>IFERROR(VLOOKUP(C1590,INPUT!$A$2:$E$99998,5,FALSE),0)</f>
        <v>0</v>
      </c>
      <c r="F1590" s="187" t="str">
        <f>IFERROR(VLOOKUP(C1590,INPUT!$H$2:$N2410,7,FALSE),"")</f>
        <v/>
      </c>
      <c r="G1590" s="189"/>
      <c r="H1590" s="189"/>
      <c r="I1590" s="189"/>
      <c r="J1590" s="189"/>
      <c r="K1590" s="189"/>
    </row>
    <row r="1591" spans="1:11" ht="39" customHeight="1">
      <c r="A1591" s="228"/>
      <c r="B1591" s="184" t="str">
        <f>IFERROR(VLOOKUP(C1591,INPUT!$A$2:$E$99998,3,FALSE),"")</f>
        <v/>
      </c>
      <c r="C1591" s="231"/>
      <c r="D1591" s="186" t="str">
        <f>IFERROR(VLOOKUP(C1591,INPUT!$A$2:$D$99998,4,FALSE),"")</f>
        <v/>
      </c>
      <c r="E1591" s="185">
        <f>IFERROR(VLOOKUP(C1591,INPUT!$A$2:$E$99998,5,FALSE),0)</f>
        <v>0</v>
      </c>
      <c r="F1591" s="187" t="str">
        <f>IFERROR(VLOOKUP(C1591,INPUT!$H$2:$N2410,7,FALSE),"")</f>
        <v/>
      </c>
      <c r="G1591" s="189"/>
      <c r="H1591" s="189"/>
      <c r="I1591" s="189"/>
      <c r="J1591" s="189"/>
      <c r="K1591" s="189"/>
    </row>
    <row r="1592" spans="1:11" ht="39" customHeight="1">
      <c r="A1592" s="228"/>
      <c r="B1592" s="184" t="str">
        <f>IFERROR(VLOOKUP(C1592,INPUT!$A$2:$E$99998,3,FALSE),"")</f>
        <v/>
      </c>
      <c r="C1592" s="231"/>
      <c r="D1592" s="186" t="str">
        <f>IFERROR(VLOOKUP(C1592,INPUT!$A$2:$D$99998,4,FALSE),"")</f>
        <v/>
      </c>
      <c r="E1592" s="185">
        <f>IFERROR(VLOOKUP(C1592,INPUT!$A$2:$E$99998,5,FALSE),0)</f>
        <v>0</v>
      </c>
      <c r="F1592" s="187" t="str">
        <f>IFERROR(VLOOKUP(C1592,INPUT!$H$2:$N2410,7,FALSE),"")</f>
        <v/>
      </c>
      <c r="G1592" s="189"/>
      <c r="H1592" s="189"/>
      <c r="I1592" s="189"/>
      <c r="J1592" s="189"/>
      <c r="K1592" s="189"/>
    </row>
    <row r="1593" spans="1:11" ht="39" customHeight="1">
      <c r="A1593" s="228"/>
      <c r="B1593" s="184" t="str">
        <f>IFERROR(VLOOKUP(C1593,INPUT!$A$2:$E$99998,3,FALSE),"")</f>
        <v/>
      </c>
      <c r="C1593" s="231"/>
      <c r="D1593" s="186" t="str">
        <f>IFERROR(VLOOKUP(C1593,INPUT!$A$2:$D$99998,4,FALSE),"")</f>
        <v/>
      </c>
      <c r="E1593" s="185">
        <f>IFERROR(VLOOKUP(C1593,INPUT!$A$2:$E$99998,5,FALSE),0)</f>
        <v>0</v>
      </c>
      <c r="F1593" s="187" t="str">
        <f>IFERROR(VLOOKUP(C1593,INPUT!$H$2:$N2410,7,FALSE),"")</f>
        <v/>
      </c>
      <c r="G1593" s="189"/>
      <c r="H1593" s="189"/>
      <c r="I1593" s="189"/>
      <c r="J1593" s="189"/>
      <c r="K1593" s="189"/>
    </row>
    <row r="1594" spans="1:11" ht="39" customHeight="1">
      <c r="A1594" s="228"/>
      <c r="B1594" s="184" t="str">
        <f>IFERROR(VLOOKUP(C1594,INPUT!$A$2:$E$99998,3,FALSE),"")</f>
        <v/>
      </c>
      <c r="C1594" s="231"/>
      <c r="D1594" s="186" t="str">
        <f>IFERROR(VLOOKUP(C1594,INPUT!$A$2:$D$99998,4,FALSE),"")</f>
        <v/>
      </c>
      <c r="E1594" s="185">
        <f>IFERROR(VLOOKUP(C1594,INPUT!$A$2:$E$99998,5,FALSE),0)</f>
        <v>0</v>
      </c>
      <c r="F1594" s="187" t="str">
        <f>IFERROR(VLOOKUP(C1594,INPUT!$H$2:$N2410,7,FALSE),"")</f>
        <v/>
      </c>
      <c r="G1594" s="189"/>
      <c r="H1594" s="189"/>
      <c r="I1594" s="189"/>
      <c r="J1594" s="189"/>
      <c r="K1594" s="189"/>
    </row>
    <row r="1595" spans="1:11" ht="39" customHeight="1">
      <c r="A1595" s="228"/>
      <c r="B1595" s="184" t="str">
        <f>IFERROR(VLOOKUP(C1595,INPUT!$A$2:$E$99998,3,FALSE),"")</f>
        <v/>
      </c>
      <c r="C1595" s="231"/>
      <c r="D1595" s="186" t="str">
        <f>IFERROR(VLOOKUP(C1595,INPUT!$A$2:$D$99998,4,FALSE),"")</f>
        <v/>
      </c>
      <c r="E1595" s="185">
        <f>IFERROR(VLOOKUP(C1595,INPUT!$A$2:$E$99998,5,FALSE),0)</f>
        <v>0</v>
      </c>
      <c r="F1595" s="187" t="str">
        <f>IFERROR(VLOOKUP(C1595,INPUT!$H$2:$N2410,7,FALSE),"")</f>
        <v/>
      </c>
      <c r="G1595" s="189"/>
      <c r="H1595" s="189"/>
      <c r="I1595" s="189"/>
      <c r="J1595" s="189"/>
      <c r="K1595" s="189"/>
    </row>
    <row r="1596" spans="1:11" ht="39" customHeight="1">
      <c r="A1596" s="228"/>
      <c r="B1596" s="184" t="str">
        <f>IFERROR(VLOOKUP(C1596,INPUT!$A$2:$E$99998,3,FALSE),"")</f>
        <v/>
      </c>
      <c r="C1596" s="231"/>
      <c r="D1596" s="186" t="str">
        <f>IFERROR(VLOOKUP(C1596,INPUT!$A$2:$D$99998,4,FALSE),"")</f>
        <v/>
      </c>
      <c r="E1596" s="185">
        <f>IFERROR(VLOOKUP(C1596,INPUT!$A$2:$E$99998,5,FALSE),0)</f>
        <v>0</v>
      </c>
      <c r="F1596" s="187" t="str">
        <f>IFERROR(VLOOKUP(C1596,INPUT!$H$2:$N2410,7,FALSE),"")</f>
        <v/>
      </c>
      <c r="G1596" s="189"/>
      <c r="H1596" s="189"/>
      <c r="I1596" s="189"/>
      <c r="J1596" s="189"/>
      <c r="K1596" s="189"/>
    </row>
    <row r="1597" spans="1:11" ht="39" customHeight="1">
      <c r="A1597" s="228"/>
      <c r="B1597" s="184" t="str">
        <f>IFERROR(VLOOKUP(C1597,INPUT!$A$2:$E$99998,3,FALSE),"")</f>
        <v/>
      </c>
      <c r="C1597" s="231"/>
      <c r="D1597" s="186" t="str">
        <f>IFERROR(VLOOKUP(C1597,INPUT!$A$2:$D$99998,4,FALSE),"")</f>
        <v/>
      </c>
      <c r="E1597" s="185">
        <f>IFERROR(VLOOKUP(C1597,INPUT!$A$2:$E$99998,5,FALSE),0)</f>
        <v>0</v>
      </c>
      <c r="F1597" s="187" t="str">
        <f>IFERROR(VLOOKUP(C1597,INPUT!$H$2:$N2410,7,FALSE),"")</f>
        <v/>
      </c>
      <c r="G1597" s="189"/>
      <c r="H1597" s="189"/>
      <c r="I1597" s="189"/>
      <c r="J1597" s="189"/>
      <c r="K1597" s="189"/>
    </row>
    <row r="1598" spans="1:11" ht="39" customHeight="1">
      <c r="A1598" s="228"/>
      <c r="B1598" s="184" t="str">
        <f>IFERROR(VLOOKUP(C1598,INPUT!$A$2:$E$99998,3,FALSE),"")</f>
        <v/>
      </c>
      <c r="C1598" s="231"/>
      <c r="D1598" s="186" t="str">
        <f>IFERROR(VLOOKUP(C1598,INPUT!$A$2:$D$99998,4,FALSE),"")</f>
        <v/>
      </c>
      <c r="E1598" s="185">
        <f>IFERROR(VLOOKUP(C1598,INPUT!$A$2:$E$99998,5,FALSE),0)</f>
        <v>0</v>
      </c>
      <c r="F1598" s="187" t="str">
        <f>IFERROR(VLOOKUP(C1598,INPUT!$H$2:$N2410,7,FALSE),"")</f>
        <v/>
      </c>
      <c r="G1598" s="189"/>
      <c r="H1598" s="189"/>
      <c r="I1598" s="189"/>
      <c r="J1598" s="189"/>
      <c r="K1598" s="189"/>
    </row>
    <row r="1599" spans="1:11" ht="39" customHeight="1">
      <c r="A1599" s="228"/>
      <c r="B1599" s="184" t="str">
        <f>IFERROR(VLOOKUP(C1599,INPUT!$A$2:$E$99998,3,FALSE),"")</f>
        <v/>
      </c>
      <c r="C1599" s="231"/>
      <c r="D1599" s="186" t="str">
        <f>IFERROR(VLOOKUP(C1599,INPUT!$A$2:$D$99998,4,FALSE),"")</f>
        <v/>
      </c>
      <c r="E1599" s="185">
        <f>IFERROR(VLOOKUP(C1599,INPUT!$A$2:$E$99998,5,FALSE),0)</f>
        <v>0</v>
      </c>
      <c r="F1599" s="187" t="str">
        <f>IFERROR(VLOOKUP(C1599,INPUT!$H$2:$N2410,7,FALSE),"")</f>
        <v/>
      </c>
      <c r="G1599" s="189"/>
      <c r="H1599" s="189"/>
      <c r="I1599" s="189"/>
      <c r="J1599" s="189"/>
      <c r="K1599" s="189"/>
    </row>
    <row r="1600" spans="1:11" ht="39" customHeight="1">
      <c r="A1600" s="228"/>
      <c r="B1600" s="184" t="str">
        <f>IFERROR(VLOOKUP(C1600,INPUT!$A$2:$E$99998,3,FALSE),"")</f>
        <v/>
      </c>
      <c r="C1600" s="231"/>
      <c r="D1600" s="186" t="str">
        <f>IFERROR(VLOOKUP(C1600,INPUT!$A$2:$D$99998,4,FALSE),"")</f>
        <v/>
      </c>
      <c r="E1600" s="185">
        <f>IFERROR(VLOOKUP(C1600,INPUT!$A$2:$E$99998,5,FALSE),0)</f>
        <v>0</v>
      </c>
      <c r="F1600" s="187" t="str">
        <f>IFERROR(VLOOKUP(C1600,INPUT!$H$2:$N2410,7,FALSE),"")</f>
        <v/>
      </c>
      <c r="G1600" s="189"/>
      <c r="H1600" s="189"/>
      <c r="I1600" s="189"/>
      <c r="J1600" s="189"/>
      <c r="K1600" s="189"/>
    </row>
    <row r="1601" spans="1:11" ht="39" customHeight="1">
      <c r="A1601" s="228"/>
      <c r="B1601" s="184" t="str">
        <f>IFERROR(VLOOKUP(C1601,INPUT!$A$2:$E$99998,3,FALSE),"")</f>
        <v/>
      </c>
      <c r="C1601" s="231"/>
      <c r="D1601" s="186" t="str">
        <f>IFERROR(VLOOKUP(C1601,INPUT!$A$2:$D$99998,4,FALSE),"")</f>
        <v/>
      </c>
      <c r="E1601" s="185">
        <f>IFERROR(VLOOKUP(C1601,INPUT!$A$2:$E$99998,5,FALSE),0)</f>
        <v>0</v>
      </c>
      <c r="F1601" s="187" t="str">
        <f>IFERROR(VLOOKUP(C1601,INPUT!$H$2:$N2410,7,FALSE),"")</f>
        <v/>
      </c>
      <c r="G1601" s="189"/>
      <c r="H1601" s="189"/>
      <c r="I1601" s="189"/>
      <c r="J1601" s="189"/>
      <c r="K1601" s="189"/>
    </row>
    <row r="1602" spans="1:11" ht="39" customHeight="1">
      <c r="A1602" s="228"/>
      <c r="B1602" s="184" t="str">
        <f>IFERROR(VLOOKUP(C1602,INPUT!$A$2:$E$99998,3,FALSE),"")</f>
        <v/>
      </c>
      <c r="C1602" s="231"/>
      <c r="D1602" s="186" t="str">
        <f>IFERROR(VLOOKUP(C1602,INPUT!$A$2:$D$99998,4,FALSE),"")</f>
        <v/>
      </c>
      <c r="E1602" s="185">
        <f>IFERROR(VLOOKUP(C1602,INPUT!$A$2:$E$99998,5,FALSE),0)</f>
        <v>0</v>
      </c>
      <c r="F1602" s="187" t="str">
        <f>IFERROR(VLOOKUP(C1602,INPUT!$H$2:$N2410,7,FALSE),"")</f>
        <v/>
      </c>
      <c r="G1602" s="189"/>
      <c r="H1602" s="189"/>
      <c r="I1602" s="189"/>
      <c r="J1602" s="189"/>
      <c r="K1602" s="189"/>
    </row>
    <row r="1603" spans="1:11" ht="39" customHeight="1">
      <c r="A1603" s="228"/>
      <c r="B1603" s="184" t="str">
        <f>IFERROR(VLOOKUP(C1603,INPUT!$A$2:$E$99998,3,FALSE),"")</f>
        <v/>
      </c>
      <c r="C1603" s="231"/>
      <c r="D1603" s="186" t="str">
        <f>IFERROR(VLOOKUP(C1603,INPUT!$A$2:$D$99998,4,FALSE),"")</f>
        <v/>
      </c>
      <c r="E1603" s="185">
        <f>IFERROR(VLOOKUP(C1603,INPUT!$A$2:$E$99998,5,FALSE),0)</f>
        <v>0</v>
      </c>
      <c r="F1603" s="187" t="str">
        <f>IFERROR(VLOOKUP(C1603,INPUT!$H$2:$N2410,7,FALSE),"")</f>
        <v/>
      </c>
      <c r="G1603" s="189"/>
      <c r="H1603" s="189"/>
      <c r="I1603" s="189"/>
      <c r="J1603" s="189"/>
      <c r="K1603" s="189"/>
    </row>
    <row r="1604" spans="1:11" ht="39" customHeight="1">
      <c r="A1604" s="228"/>
      <c r="B1604" s="184" t="str">
        <f>IFERROR(VLOOKUP(C1604,INPUT!$A$2:$E$99998,3,FALSE),"")</f>
        <v/>
      </c>
      <c r="C1604" s="231"/>
      <c r="D1604" s="186" t="str">
        <f>IFERROR(VLOOKUP(C1604,INPUT!$A$2:$D$99998,4,FALSE),"")</f>
        <v/>
      </c>
      <c r="E1604" s="185">
        <f>IFERROR(VLOOKUP(C1604,INPUT!$A$2:$E$99998,5,FALSE),0)</f>
        <v>0</v>
      </c>
      <c r="F1604" s="187" t="str">
        <f>IFERROR(VLOOKUP(C1604,INPUT!$H$2:$N2410,7,FALSE),"")</f>
        <v/>
      </c>
      <c r="G1604" s="189"/>
      <c r="H1604" s="189"/>
      <c r="I1604" s="189"/>
      <c r="J1604" s="189"/>
      <c r="K1604" s="189"/>
    </row>
    <row r="1605" spans="1:11" ht="39" customHeight="1">
      <c r="A1605" s="228"/>
      <c r="B1605" s="184" t="str">
        <f>IFERROR(VLOOKUP(C1605,INPUT!$A$2:$E$99998,3,FALSE),"")</f>
        <v/>
      </c>
      <c r="C1605" s="231"/>
      <c r="D1605" s="186" t="str">
        <f>IFERROR(VLOOKUP(C1605,INPUT!$A$2:$D$99998,4,FALSE),"")</f>
        <v/>
      </c>
      <c r="E1605" s="185">
        <f>IFERROR(VLOOKUP(C1605,INPUT!$A$2:$E$99998,5,FALSE),0)</f>
        <v>0</v>
      </c>
      <c r="F1605" s="187" t="str">
        <f>IFERROR(VLOOKUP(C1605,INPUT!$H$2:$N2410,7,FALSE),"")</f>
        <v/>
      </c>
      <c r="G1605" s="189"/>
      <c r="H1605" s="189"/>
      <c r="I1605" s="189"/>
      <c r="J1605" s="189"/>
      <c r="K1605" s="189"/>
    </row>
    <row r="1606" spans="1:11" ht="39" customHeight="1">
      <c r="A1606" s="228"/>
      <c r="B1606" s="184" t="str">
        <f>IFERROR(VLOOKUP(C1606,INPUT!$A$2:$E$99998,3,FALSE),"")</f>
        <v/>
      </c>
      <c r="C1606" s="231"/>
      <c r="D1606" s="186" t="str">
        <f>IFERROR(VLOOKUP(C1606,INPUT!$A$2:$D$99998,4,FALSE),"")</f>
        <v/>
      </c>
      <c r="E1606" s="185">
        <f>IFERROR(VLOOKUP(C1606,INPUT!$A$2:$E$99998,5,FALSE),0)</f>
        <v>0</v>
      </c>
      <c r="F1606" s="187" t="str">
        <f>IFERROR(VLOOKUP(C1606,INPUT!$H$2:$N2410,7,FALSE),"")</f>
        <v/>
      </c>
      <c r="G1606" s="189"/>
      <c r="H1606" s="189"/>
      <c r="I1606" s="189"/>
      <c r="J1606" s="189"/>
      <c r="K1606" s="189"/>
    </row>
    <row r="1607" spans="1:11" ht="39" customHeight="1">
      <c r="A1607" s="228"/>
      <c r="B1607" s="184" t="str">
        <f>IFERROR(VLOOKUP(C1607,INPUT!$A$2:$E$99998,3,FALSE),"")</f>
        <v/>
      </c>
      <c r="C1607" s="231"/>
      <c r="D1607" s="186" t="str">
        <f>IFERROR(VLOOKUP(C1607,INPUT!$A$2:$D$99998,4,FALSE),"")</f>
        <v/>
      </c>
      <c r="E1607" s="185">
        <f>IFERROR(VLOOKUP(C1607,INPUT!$A$2:$E$99998,5,FALSE),0)</f>
        <v>0</v>
      </c>
      <c r="F1607" s="187" t="str">
        <f>IFERROR(VLOOKUP(C1607,INPUT!$H$2:$N2410,7,FALSE),"")</f>
        <v/>
      </c>
      <c r="G1607" s="189"/>
      <c r="H1607" s="189"/>
      <c r="I1607" s="189"/>
      <c r="J1607" s="189"/>
      <c r="K1607" s="189"/>
    </row>
    <row r="1608" spans="1:11" ht="39" customHeight="1">
      <c r="A1608" s="228"/>
      <c r="B1608" s="184" t="str">
        <f>IFERROR(VLOOKUP(C1608,INPUT!$A$2:$E$99998,3,FALSE),"")</f>
        <v/>
      </c>
      <c r="C1608" s="231"/>
      <c r="D1608" s="186" t="str">
        <f>IFERROR(VLOOKUP(C1608,INPUT!$A$2:$D$99998,4,FALSE),"")</f>
        <v/>
      </c>
      <c r="E1608" s="185">
        <f>IFERROR(VLOOKUP(C1608,INPUT!$A$2:$E$99998,5,FALSE),0)</f>
        <v>0</v>
      </c>
      <c r="F1608" s="187" t="str">
        <f>IFERROR(VLOOKUP(C1608,INPUT!$H$2:$N2410,7,FALSE),"")</f>
        <v/>
      </c>
      <c r="G1608" s="189"/>
      <c r="H1608" s="189"/>
      <c r="I1608" s="189"/>
      <c r="J1608" s="189"/>
      <c r="K1608" s="189"/>
    </row>
    <row r="1609" spans="1:11" ht="39" customHeight="1">
      <c r="A1609" s="228"/>
      <c r="B1609" s="184" t="str">
        <f>IFERROR(VLOOKUP(C1609,INPUT!$A$2:$E$99998,3,FALSE),"")</f>
        <v/>
      </c>
      <c r="C1609" s="231"/>
      <c r="D1609" s="186" t="str">
        <f>IFERROR(VLOOKUP(C1609,INPUT!$A$2:$D$99998,4,FALSE),"")</f>
        <v/>
      </c>
      <c r="E1609" s="185">
        <f>IFERROR(VLOOKUP(C1609,INPUT!$A$2:$E$99998,5,FALSE),0)</f>
        <v>0</v>
      </c>
      <c r="F1609" s="187" t="str">
        <f>IFERROR(VLOOKUP(C1609,INPUT!$H$2:$N2410,7,FALSE),"")</f>
        <v/>
      </c>
      <c r="G1609" s="189"/>
      <c r="H1609" s="189"/>
      <c r="I1609" s="189"/>
      <c r="J1609" s="189"/>
      <c r="K1609" s="189"/>
    </row>
    <row r="1610" spans="1:11" ht="39" customHeight="1">
      <c r="A1610" s="228"/>
      <c r="B1610" s="184" t="str">
        <f>IFERROR(VLOOKUP(C1610,INPUT!$A$2:$E$99998,3,FALSE),"")</f>
        <v/>
      </c>
      <c r="C1610" s="231"/>
      <c r="D1610" s="186" t="str">
        <f>IFERROR(VLOOKUP(C1610,INPUT!$A$2:$D$99998,4,FALSE),"")</f>
        <v/>
      </c>
      <c r="E1610" s="185">
        <f>IFERROR(VLOOKUP(C1610,INPUT!$A$2:$E$99998,5,FALSE),0)</f>
        <v>0</v>
      </c>
      <c r="F1610" s="187" t="str">
        <f>IFERROR(VLOOKUP(C1610,INPUT!$H$2:$N2410,7,FALSE),"")</f>
        <v/>
      </c>
      <c r="G1610" s="189"/>
      <c r="H1610" s="189"/>
      <c r="I1610" s="189"/>
      <c r="J1610" s="189"/>
      <c r="K1610" s="189"/>
    </row>
    <row r="1611" spans="1:11" ht="39" customHeight="1">
      <c r="A1611" s="228"/>
      <c r="B1611" s="184" t="str">
        <f>IFERROR(VLOOKUP(C1611,INPUT!$A$2:$E$99998,3,FALSE),"")</f>
        <v/>
      </c>
      <c r="C1611" s="231"/>
      <c r="D1611" s="186" t="str">
        <f>IFERROR(VLOOKUP(C1611,INPUT!$A$2:$D$99998,4,FALSE),"")</f>
        <v/>
      </c>
      <c r="E1611" s="185">
        <f>IFERROR(VLOOKUP(C1611,INPUT!$A$2:$E$99998,5,FALSE),0)</f>
        <v>0</v>
      </c>
      <c r="F1611" s="187" t="str">
        <f>IFERROR(VLOOKUP(C1611,INPUT!$H$2:$N2410,7,FALSE),"")</f>
        <v/>
      </c>
      <c r="G1611" s="189"/>
      <c r="H1611" s="189"/>
      <c r="I1611" s="189"/>
      <c r="J1611" s="189"/>
      <c r="K1611" s="189"/>
    </row>
    <row r="1612" spans="1:11" ht="39" customHeight="1">
      <c r="A1612" s="228"/>
      <c r="B1612" s="184" t="str">
        <f>IFERROR(VLOOKUP(C1612,INPUT!$A$2:$E$99998,3,FALSE),"")</f>
        <v/>
      </c>
      <c r="C1612" s="231"/>
      <c r="D1612" s="186" t="str">
        <f>IFERROR(VLOOKUP(C1612,INPUT!$A$2:$D$99998,4,FALSE),"")</f>
        <v/>
      </c>
      <c r="E1612" s="185">
        <f>IFERROR(VLOOKUP(C1612,INPUT!$A$2:$E$99998,5,FALSE),0)</f>
        <v>0</v>
      </c>
      <c r="F1612" s="187" t="str">
        <f>IFERROR(VLOOKUP(C1612,INPUT!$H$2:$N2410,7,FALSE),"")</f>
        <v/>
      </c>
      <c r="G1612" s="189"/>
      <c r="H1612" s="189"/>
      <c r="I1612" s="189"/>
      <c r="J1612" s="189"/>
      <c r="K1612" s="189"/>
    </row>
    <row r="1613" spans="1:11" ht="39" customHeight="1">
      <c r="A1613" s="228"/>
      <c r="B1613" s="184" t="str">
        <f>IFERROR(VLOOKUP(C1613,INPUT!$A$2:$E$99998,3,FALSE),"")</f>
        <v/>
      </c>
      <c r="C1613" s="231"/>
      <c r="D1613" s="186" t="str">
        <f>IFERROR(VLOOKUP(C1613,INPUT!$A$2:$D$99998,4,FALSE),"")</f>
        <v/>
      </c>
      <c r="E1613" s="185">
        <f>IFERROR(VLOOKUP(C1613,INPUT!$A$2:$E$99998,5,FALSE),0)</f>
        <v>0</v>
      </c>
      <c r="F1613" s="187" t="str">
        <f>IFERROR(VLOOKUP(C1613,INPUT!$H$2:$N2410,7,FALSE),"")</f>
        <v/>
      </c>
      <c r="G1613" s="189"/>
      <c r="H1613" s="189"/>
      <c r="I1613" s="189"/>
      <c r="J1613" s="189"/>
      <c r="K1613" s="189"/>
    </row>
    <row r="1614" spans="1:11" ht="39" customHeight="1">
      <c r="A1614" s="228"/>
      <c r="B1614" s="184" t="str">
        <f>IFERROR(VLOOKUP(C1614,INPUT!$A$2:$E$99998,3,FALSE),"")</f>
        <v/>
      </c>
      <c r="C1614" s="231"/>
      <c r="D1614" s="186" t="str">
        <f>IFERROR(VLOOKUP(C1614,INPUT!$A$2:$D$99998,4,FALSE),"")</f>
        <v/>
      </c>
      <c r="E1614" s="185">
        <f>IFERROR(VLOOKUP(C1614,INPUT!$A$2:$E$99998,5,FALSE),0)</f>
        <v>0</v>
      </c>
      <c r="F1614" s="187" t="str">
        <f>IFERROR(VLOOKUP(C1614,INPUT!$H$2:$N2410,7,FALSE),"")</f>
        <v/>
      </c>
      <c r="G1614" s="189"/>
      <c r="H1614" s="189"/>
      <c r="I1614" s="189"/>
      <c r="J1614" s="189"/>
      <c r="K1614" s="189"/>
    </row>
    <row r="1615" spans="1:11" ht="39" customHeight="1">
      <c r="A1615" s="228"/>
      <c r="B1615" s="184" t="str">
        <f>IFERROR(VLOOKUP(C1615,INPUT!$A$2:$E$99998,3,FALSE),"")</f>
        <v/>
      </c>
      <c r="C1615" s="231"/>
      <c r="D1615" s="186" t="str">
        <f>IFERROR(VLOOKUP(C1615,INPUT!$A$2:$D$99998,4,FALSE),"")</f>
        <v/>
      </c>
      <c r="E1615" s="185">
        <f>IFERROR(VLOOKUP(C1615,INPUT!$A$2:$E$99998,5,FALSE),0)</f>
        <v>0</v>
      </c>
      <c r="F1615" s="187" t="str">
        <f>IFERROR(VLOOKUP(C1615,INPUT!$H$2:$N2410,7,FALSE),"")</f>
        <v/>
      </c>
      <c r="G1615" s="189"/>
      <c r="H1615" s="189"/>
      <c r="I1615" s="189"/>
      <c r="J1615" s="189"/>
      <c r="K1615" s="189"/>
    </row>
    <row r="1616" spans="1:11" ht="39" customHeight="1">
      <c r="A1616" s="228"/>
      <c r="B1616" s="184" t="str">
        <f>IFERROR(VLOOKUP(C1616,INPUT!$A$2:$E$99998,3,FALSE),"")</f>
        <v/>
      </c>
      <c r="C1616" s="231"/>
      <c r="D1616" s="186" t="str">
        <f>IFERROR(VLOOKUP(C1616,INPUT!$A$2:$D$99998,4,FALSE),"")</f>
        <v/>
      </c>
      <c r="E1616" s="185">
        <f>IFERROR(VLOOKUP(C1616,INPUT!$A$2:$E$99998,5,FALSE),0)</f>
        <v>0</v>
      </c>
      <c r="F1616" s="187" t="str">
        <f>IFERROR(VLOOKUP(C1616,INPUT!$H$2:$N2410,7,FALSE),"")</f>
        <v/>
      </c>
      <c r="G1616" s="189"/>
      <c r="H1616" s="189"/>
      <c r="I1616" s="189"/>
      <c r="J1616" s="189"/>
      <c r="K1616" s="189"/>
    </row>
    <row r="1617" spans="1:11" ht="39" customHeight="1">
      <c r="A1617" s="228"/>
      <c r="B1617" s="184" t="str">
        <f>IFERROR(VLOOKUP(C1617,INPUT!$A$2:$E$99998,3,FALSE),"")</f>
        <v/>
      </c>
      <c r="C1617" s="231"/>
      <c r="D1617" s="186" t="str">
        <f>IFERROR(VLOOKUP(C1617,INPUT!$A$2:$D$99998,4,FALSE),"")</f>
        <v/>
      </c>
      <c r="E1617" s="185">
        <f>IFERROR(VLOOKUP(C1617,INPUT!$A$2:$E$99998,5,FALSE),0)</f>
        <v>0</v>
      </c>
      <c r="F1617" s="187" t="str">
        <f>IFERROR(VLOOKUP(C1617,INPUT!$H$2:$N2410,7,FALSE),"")</f>
        <v/>
      </c>
      <c r="G1617" s="189"/>
      <c r="H1617" s="189"/>
      <c r="I1617" s="189"/>
      <c r="J1617" s="189"/>
      <c r="K1617" s="189"/>
    </row>
    <row r="1618" spans="1:11" ht="39" customHeight="1">
      <c r="A1618" s="228"/>
      <c r="B1618" s="184" t="str">
        <f>IFERROR(VLOOKUP(C1618,INPUT!$A$2:$E$99998,3,FALSE),"")</f>
        <v/>
      </c>
      <c r="C1618" s="231"/>
      <c r="D1618" s="186" t="str">
        <f>IFERROR(VLOOKUP(C1618,INPUT!$A$2:$D$99998,4,FALSE),"")</f>
        <v/>
      </c>
      <c r="E1618" s="185">
        <f>IFERROR(VLOOKUP(C1618,INPUT!$A$2:$E$99998,5,FALSE),0)</f>
        <v>0</v>
      </c>
      <c r="F1618" s="187" t="str">
        <f>IFERROR(VLOOKUP(C1618,INPUT!$H$2:$N2410,7,FALSE),"")</f>
        <v/>
      </c>
      <c r="G1618" s="189"/>
      <c r="H1618" s="189"/>
      <c r="I1618" s="189"/>
      <c r="J1618" s="189"/>
      <c r="K1618" s="189"/>
    </row>
    <row r="1619" spans="1:11" ht="39" customHeight="1">
      <c r="A1619" s="228"/>
      <c r="B1619" s="184" t="str">
        <f>IFERROR(VLOOKUP(C1619,INPUT!$A$2:$E$99998,3,FALSE),"")</f>
        <v/>
      </c>
      <c r="C1619" s="231"/>
      <c r="D1619" s="186" t="str">
        <f>IFERROR(VLOOKUP(C1619,INPUT!$A$2:$D$99998,4,FALSE),"")</f>
        <v/>
      </c>
      <c r="E1619" s="185">
        <f>IFERROR(VLOOKUP(C1619,INPUT!$A$2:$E$99998,5,FALSE),0)</f>
        <v>0</v>
      </c>
      <c r="F1619" s="187" t="str">
        <f>IFERROR(VLOOKUP(C1619,INPUT!$H$2:$N2410,7,FALSE),"")</f>
        <v/>
      </c>
      <c r="G1619" s="189"/>
      <c r="H1619" s="189"/>
      <c r="I1619" s="189"/>
      <c r="J1619" s="189"/>
      <c r="K1619" s="189"/>
    </row>
    <row r="1620" spans="1:11" ht="39" customHeight="1">
      <c r="A1620" s="228"/>
      <c r="B1620" s="184" t="str">
        <f>IFERROR(VLOOKUP(C1620,INPUT!$A$2:$E$99998,3,FALSE),"")</f>
        <v/>
      </c>
      <c r="C1620" s="231"/>
      <c r="D1620" s="186" t="str">
        <f>IFERROR(VLOOKUP(C1620,INPUT!$A$2:$D$99998,4,FALSE),"")</f>
        <v/>
      </c>
      <c r="E1620" s="185">
        <f>IFERROR(VLOOKUP(C1620,INPUT!$A$2:$E$99998,5,FALSE),0)</f>
        <v>0</v>
      </c>
      <c r="F1620" s="187" t="str">
        <f>IFERROR(VLOOKUP(C1620,INPUT!$H$2:$N2410,7,FALSE),"")</f>
        <v/>
      </c>
      <c r="G1620" s="189"/>
      <c r="H1620" s="189"/>
      <c r="I1620" s="189"/>
      <c r="J1620" s="189"/>
      <c r="K1620" s="189"/>
    </row>
    <row r="1621" spans="1:11" ht="39" customHeight="1">
      <c r="A1621" s="228"/>
      <c r="B1621" s="184" t="str">
        <f>IFERROR(VLOOKUP(C1621,INPUT!$A$2:$E$99998,3,FALSE),"")</f>
        <v/>
      </c>
      <c r="C1621" s="231"/>
      <c r="D1621" s="186" t="str">
        <f>IFERROR(VLOOKUP(C1621,INPUT!$A$2:$D$99998,4,FALSE),"")</f>
        <v/>
      </c>
      <c r="E1621" s="185">
        <f>IFERROR(VLOOKUP(C1621,INPUT!$A$2:$E$99998,5,FALSE),0)</f>
        <v>0</v>
      </c>
      <c r="F1621" s="187" t="str">
        <f>IFERROR(VLOOKUP(C1621,INPUT!$H$2:$N2410,7,FALSE),"")</f>
        <v/>
      </c>
      <c r="G1621" s="189"/>
      <c r="H1621" s="189"/>
      <c r="I1621" s="189"/>
      <c r="J1621" s="189"/>
      <c r="K1621" s="189"/>
    </row>
    <row r="1622" spans="1:11" ht="39" customHeight="1">
      <c r="A1622" s="228"/>
      <c r="B1622" s="184" t="str">
        <f>IFERROR(VLOOKUP(C1622,INPUT!$A$2:$E$99998,3,FALSE),"")</f>
        <v/>
      </c>
      <c r="C1622" s="231"/>
      <c r="D1622" s="186" t="str">
        <f>IFERROR(VLOOKUP(C1622,INPUT!$A$2:$D$99998,4,FALSE),"")</f>
        <v/>
      </c>
      <c r="E1622" s="185">
        <f>IFERROR(VLOOKUP(C1622,INPUT!$A$2:$E$99998,5,FALSE),0)</f>
        <v>0</v>
      </c>
      <c r="F1622" s="187" t="str">
        <f>IFERROR(VLOOKUP(C1622,INPUT!$H$2:$N2410,7,FALSE),"")</f>
        <v/>
      </c>
      <c r="G1622" s="189"/>
      <c r="H1622" s="189"/>
      <c r="I1622" s="189"/>
      <c r="J1622" s="189"/>
      <c r="K1622" s="189"/>
    </row>
    <row r="1623" spans="1:11" ht="39" customHeight="1">
      <c r="A1623" s="228"/>
      <c r="B1623" s="184" t="str">
        <f>IFERROR(VLOOKUP(C1623,INPUT!$A$2:$E$99998,3,FALSE),"")</f>
        <v/>
      </c>
      <c r="C1623" s="231"/>
      <c r="D1623" s="186" t="str">
        <f>IFERROR(VLOOKUP(C1623,INPUT!$A$2:$D$99998,4,FALSE),"")</f>
        <v/>
      </c>
      <c r="E1623" s="185">
        <f>IFERROR(VLOOKUP(C1623,INPUT!$A$2:$E$99998,5,FALSE),0)</f>
        <v>0</v>
      </c>
      <c r="F1623" s="187" t="str">
        <f>IFERROR(VLOOKUP(C1623,INPUT!$H$2:$N2410,7,FALSE),"")</f>
        <v/>
      </c>
      <c r="G1623" s="189"/>
      <c r="H1623" s="189"/>
      <c r="I1623" s="189"/>
      <c r="J1623" s="189"/>
      <c r="K1623" s="189"/>
    </row>
    <row r="1624" spans="1:11" ht="39" customHeight="1">
      <c r="A1624" s="228"/>
      <c r="B1624" s="184" t="str">
        <f>IFERROR(VLOOKUP(C1624,INPUT!$A$2:$E$99998,3,FALSE),"")</f>
        <v/>
      </c>
      <c r="C1624" s="231"/>
      <c r="D1624" s="186" t="str">
        <f>IFERROR(VLOOKUP(C1624,INPUT!$A$2:$D$99998,4,FALSE),"")</f>
        <v/>
      </c>
      <c r="E1624" s="185">
        <f>IFERROR(VLOOKUP(C1624,INPUT!$A$2:$E$99998,5,FALSE),0)</f>
        <v>0</v>
      </c>
      <c r="F1624" s="187" t="str">
        <f>IFERROR(VLOOKUP(C1624,INPUT!$H$2:$N2410,7,FALSE),"")</f>
        <v/>
      </c>
      <c r="G1624" s="189"/>
      <c r="H1624" s="189"/>
      <c r="I1624" s="189"/>
      <c r="J1624" s="189"/>
      <c r="K1624" s="189"/>
    </row>
    <row r="1625" spans="1:11" ht="39" customHeight="1">
      <c r="A1625" s="228"/>
      <c r="B1625" s="184" t="str">
        <f>IFERROR(VLOOKUP(C1625,INPUT!$A$2:$E$99998,3,FALSE),"")</f>
        <v/>
      </c>
      <c r="C1625" s="231"/>
      <c r="D1625" s="186" t="str">
        <f>IFERROR(VLOOKUP(C1625,INPUT!$A$2:$D$99998,4,FALSE),"")</f>
        <v/>
      </c>
      <c r="E1625" s="185">
        <f>IFERROR(VLOOKUP(C1625,INPUT!$A$2:$E$99998,5,FALSE),0)</f>
        <v>0</v>
      </c>
      <c r="F1625" s="187" t="str">
        <f>IFERROR(VLOOKUP(C1625,INPUT!$H$2:$N2410,7,FALSE),"")</f>
        <v/>
      </c>
      <c r="G1625" s="189"/>
      <c r="H1625" s="189"/>
      <c r="I1625" s="189"/>
      <c r="J1625" s="189"/>
      <c r="K1625" s="189"/>
    </row>
    <row r="1626" spans="1:11" ht="39" customHeight="1">
      <c r="A1626" s="228"/>
      <c r="B1626" s="184" t="str">
        <f>IFERROR(VLOOKUP(C1626,INPUT!$A$2:$E$99998,3,FALSE),"")</f>
        <v/>
      </c>
      <c r="C1626" s="231"/>
      <c r="D1626" s="186" t="str">
        <f>IFERROR(VLOOKUP(C1626,INPUT!$A$2:$D$99998,4,FALSE),"")</f>
        <v/>
      </c>
      <c r="E1626" s="185">
        <f>IFERROR(VLOOKUP(C1626,INPUT!$A$2:$E$99998,5,FALSE),0)</f>
        <v>0</v>
      </c>
      <c r="F1626" s="187" t="str">
        <f>IFERROR(VLOOKUP(C1626,INPUT!$H$2:$N2410,7,FALSE),"")</f>
        <v/>
      </c>
      <c r="G1626" s="189"/>
      <c r="H1626" s="189"/>
      <c r="I1626" s="189"/>
      <c r="J1626" s="189"/>
      <c r="K1626" s="189"/>
    </row>
    <row r="1627" spans="1:11" ht="39" customHeight="1">
      <c r="A1627" s="228"/>
      <c r="B1627" s="184" t="str">
        <f>IFERROR(VLOOKUP(C1627,INPUT!$A$2:$E$99998,3,FALSE),"")</f>
        <v/>
      </c>
      <c r="C1627" s="231"/>
      <c r="D1627" s="186" t="str">
        <f>IFERROR(VLOOKUP(C1627,INPUT!$A$2:$D$99998,4,FALSE),"")</f>
        <v/>
      </c>
      <c r="E1627" s="185">
        <f>IFERROR(VLOOKUP(C1627,INPUT!$A$2:$E$99998,5,FALSE),0)</f>
        <v>0</v>
      </c>
      <c r="F1627" s="187" t="str">
        <f>IFERROR(VLOOKUP(C1627,INPUT!$H$2:$N2410,7,FALSE),"")</f>
        <v/>
      </c>
      <c r="G1627" s="189"/>
      <c r="H1627" s="189"/>
      <c r="I1627" s="189"/>
      <c r="J1627" s="189"/>
      <c r="K1627" s="189"/>
    </row>
    <row r="1628" spans="1:11" ht="39" customHeight="1">
      <c r="A1628" s="228"/>
      <c r="B1628" s="184" t="str">
        <f>IFERROR(VLOOKUP(C1628,INPUT!$A$2:$E$99998,3,FALSE),"")</f>
        <v/>
      </c>
      <c r="C1628" s="231"/>
      <c r="D1628" s="186" t="str">
        <f>IFERROR(VLOOKUP(C1628,INPUT!$A$2:$D$99998,4,FALSE),"")</f>
        <v/>
      </c>
      <c r="E1628" s="185">
        <f>IFERROR(VLOOKUP(C1628,INPUT!$A$2:$E$99998,5,FALSE),0)</f>
        <v>0</v>
      </c>
      <c r="F1628" s="187" t="str">
        <f>IFERROR(VLOOKUP(C1628,INPUT!$H$2:$N2410,7,FALSE),"")</f>
        <v/>
      </c>
      <c r="G1628" s="189"/>
      <c r="H1628" s="189"/>
      <c r="I1628" s="189"/>
      <c r="J1628" s="189"/>
      <c r="K1628" s="189"/>
    </row>
    <row r="1629" spans="1:11" ht="39" customHeight="1">
      <c r="A1629" s="228"/>
      <c r="B1629" s="184" t="str">
        <f>IFERROR(VLOOKUP(C1629,INPUT!$A$2:$E$99998,3,FALSE),"")</f>
        <v/>
      </c>
      <c r="C1629" s="231"/>
      <c r="D1629" s="186" t="str">
        <f>IFERROR(VLOOKUP(C1629,INPUT!$A$2:$D$99998,4,FALSE),"")</f>
        <v/>
      </c>
      <c r="E1629" s="185">
        <f>IFERROR(VLOOKUP(C1629,INPUT!$A$2:$E$99998,5,FALSE),0)</f>
        <v>0</v>
      </c>
      <c r="F1629" s="187" t="str">
        <f>IFERROR(VLOOKUP(C1629,INPUT!$H$2:$N2410,7,FALSE),"")</f>
        <v/>
      </c>
      <c r="G1629" s="189"/>
      <c r="H1629" s="189"/>
      <c r="I1629" s="189"/>
      <c r="J1629" s="189"/>
      <c r="K1629" s="189"/>
    </row>
    <row r="1630" spans="1:11" ht="39" customHeight="1">
      <c r="A1630" s="228"/>
      <c r="B1630" s="184" t="str">
        <f>IFERROR(VLOOKUP(C1630,INPUT!$A$2:$E$99998,3,FALSE),"")</f>
        <v/>
      </c>
      <c r="C1630" s="231"/>
      <c r="D1630" s="186" t="str">
        <f>IFERROR(VLOOKUP(C1630,INPUT!$A$2:$D$99998,4,FALSE),"")</f>
        <v/>
      </c>
      <c r="E1630" s="185">
        <f>IFERROR(VLOOKUP(C1630,INPUT!$A$2:$E$99998,5,FALSE),0)</f>
        <v>0</v>
      </c>
      <c r="F1630" s="187" t="str">
        <f>IFERROR(VLOOKUP(C1630,INPUT!$H$2:$N2410,7,FALSE),"")</f>
        <v/>
      </c>
      <c r="G1630" s="189"/>
      <c r="H1630" s="189"/>
      <c r="I1630" s="189"/>
      <c r="J1630" s="189"/>
      <c r="K1630" s="189"/>
    </row>
    <row r="1631" spans="1:11" ht="39" customHeight="1">
      <c r="A1631" s="228"/>
      <c r="B1631" s="184" t="str">
        <f>IFERROR(VLOOKUP(C1631,INPUT!$A$2:$E$99998,3,FALSE),"")</f>
        <v/>
      </c>
      <c r="C1631" s="231"/>
      <c r="D1631" s="186" t="str">
        <f>IFERROR(VLOOKUP(C1631,INPUT!$A$2:$D$99998,4,FALSE),"")</f>
        <v/>
      </c>
      <c r="E1631" s="185">
        <f>IFERROR(VLOOKUP(C1631,INPUT!$A$2:$E$99998,5,FALSE),0)</f>
        <v>0</v>
      </c>
      <c r="F1631" s="187" t="str">
        <f>IFERROR(VLOOKUP(C1631,INPUT!$H$2:$N2410,7,FALSE),"")</f>
        <v/>
      </c>
      <c r="G1631" s="189"/>
      <c r="H1631" s="189"/>
      <c r="I1631" s="189"/>
      <c r="J1631" s="189"/>
      <c r="K1631" s="189"/>
    </row>
    <row r="1632" spans="1:11" ht="39" customHeight="1">
      <c r="A1632" s="228"/>
      <c r="B1632" s="184" t="str">
        <f>IFERROR(VLOOKUP(C1632,INPUT!$A$2:$E$99998,3,FALSE),"")</f>
        <v/>
      </c>
      <c r="C1632" s="231"/>
      <c r="D1632" s="186" t="str">
        <f>IFERROR(VLOOKUP(C1632,INPUT!$A$2:$D$99998,4,FALSE),"")</f>
        <v/>
      </c>
      <c r="E1632" s="185">
        <f>IFERROR(VLOOKUP(C1632,INPUT!$A$2:$E$99998,5,FALSE),0)</f>
        <v>0</v>
      </c>
      <c r="F1632" s="187" t="str">
        <f>IFERROR(VLOOKUP(C1632,INPUT!$H$2:$N2410,7,FALSE),"")</f>
        <v/>
      </c>
      <c r="G1632" s="189"/>
      <c r="H1632" s="189"/>
      <c r="I1632" s="189"/>
      <c r="J1632" s="189"/>
      <c r="K1632" s="189"/>
    </row>
    <row r="1633" spans="1:11" ht="39" customHeight="1">
      <c r="A1633" s="228"/>
      <c r="B1633" s="184" t="str">
        <f>IFERROR(VLOOKUP(C1633,INPUT!$A$2:$E$99998,3,FALSE),"")</f>
        <v/>
      </c>
      <c r="C1633" s="231"/>
      <c r="D1633" s="186" t="str">
        <f>IFERROR(VLOOKUP(C1633,INPUT!$A$2:$D$99998,4,FALSE),"")</f>
        <v/>
      </c>
      <c r="E1633" s="185">
        <f>IFERROR(VLOOKUP(C1633,INPUT!$A$2:$E$99998,5,FALSE),0)</f>
        <v>0</v>
      </c>
      <c r="F1633" s="187" t="str">
        <f>IFERROR(VLOOKUP(C1633,INPUT!$H$2:$N2410,7,FALSE),"")</f>
        <v/>
      </c>
      <c r="G1633" s="189"/>
      <c r="H1633" s="189"/>
      <c r="I1633" s="189"/>
      <c r="J1633" s="189"/>
      <c r="K1633" s="189"/>
    </row>
    <row r="1634" spans="1:11" ht="39" customHeight="1">
      <c r="A1634" s="228"/>
      <c r="B1634" s="184" t="str">
        <f>IFERROR(VLOOKUP(C1634,INPUT!$A$2:$E$99998,3,FALSE),"")</f>
        <v/>
      </c>
      <c r="C1634" s="231"/>
      <c r="D1634" s="186" t="str">
        <f>IFERROR(VLOOKUP(C1634,INPUT!$A$2:$D$99998,4,FALSE),"")</f>
        <v/>
      </c>
      <c r="E1634" s="185">
        <f>IFERROR(VLOOKUP(C1634,INPUT!$A$2:$E$99998,5,FALSE),0)</f>
        <v>0</v>
      </c>
      <c r="F1634" s="187" t="str">
        <f>IFERROR(VLOOKUP(C1634,INPUT!$H$2:$N2410,7,FALSE),"")</f>
        <v/>
      </c>
      <c r="G1634" s="189"/>
      <c r="H1634" s="189"/>
      <c r="I1634" s="189"/>
      <c r="J1634" s="189"/>
      <c r="K1634" s="189"/>
    </row>
    <row r="1635" spans="1:11" ht="39" customHeight="1">
      <c r="A1635" s="228"/>
      <c r="B1635" s="184" t="str">
        <f>IFERROR(VLOOKUP(C1635,INPUT!$A$2:$E$99998,3,FALSE),"")</f>
        <v/>
      </c>
      <c r="C1635" s="231"/>
      <c r="D1635" s="186" t="str">
        <f>IFERROR(VLOOKUP(C1635,INPUT!$A$2:$D$99998,4,FALSE),"")</f>
        <v/>
      </c>
      <c r="E1635" s="185">
        <f>IFERROR(VLOOKUP(C1635,INPUT!$A$2:$E$99998,5,FALSE),0)</f>
        <v>0</v>
      </c>
      <c r="F1635" s="187" t="str">
        <f>IFERROR(VLOOKUP(C1635,INPUT!$H$2:$N2410,7,FALSE),"")</f>
        <v/>
      </c>
      <c r="G1635" s="189"/>
      <c r="H1635" s="189"/>
      <c r="I1635" s="189"/>
      <c r="J1635" s="189"/>
      <c r="K1635" s="189"/>
    </row>
    <row r="1636" spans="1:11" ht="39" customHeight="1">
      <c r="A1636" s="228"/>
      <c r="B1636" s="184" t="str">
        <f>IFERROR(VLOOKUP(C1636,INPUT!$A$2:$E$99998,3,FALSE),"")</f>
        <v/>
      </c>
      <c r="C1636" s="231"/>
      <c r="D1636" s="186" t="str">
        <f>IFERROR(VLOOKUP(C1636,INPUT!$A$2:$D$99998,4,FALSE),"")</f>
        <v/>
      </c>
      <c r="E1636" s="185">
        <f>IFERROR(VLOOKUP(C1636,INPUT!$A$2:$E$99998,5,FALSE),0)</f>
        <v>0</v>
      </c>
      <c r="F1636" s="187" t="str">
        <f>IFERROR(VLOOKUP(C1636,INPUT!$H$2:$N2410,7,FALSE),"")</f>
        <v/>
      </c>
      <c r="G1636" s="189"/>
      <c r="H1636" s="189"/>
      <c r="I1636" s="189"/>
      <c r="J1636" s="189"/>
      <c r="K1636" s="189"/>
    </row>
    <row r="1637" spans="1:11" ht="39" customHeight="1">
      <c r="A1637" s="228"/>
      <c r="B1637" s="184" t="str">
        <f>IFERROR(VLOOKUP(C1637,INPUT!$A$2:$E$99998,3,FALSE),"")</f>
        <v/>
      </c>
      <c r="C1637" s="231"/>
      <c r="D1637" s="186" t="str">
        <f>IFERROR(VLOOKUP(C1637,INPUT!$A$2:$D$99998,4,FALSE),"")</f>
        <v/>
      </c>
      <c r="E1637" s="185">
        <f>IFERROR(VLOOKUP(C1637,INPUT!$A$2:$E$99998,5,FALSE),0)</f>
        <v>0</v>
      </c>
      <c r="F1637" s="187" t="str">
        <f>IFERROR(VLOOKUP(C1637,INPUT!$H$2:$N2410,7,FALSE),"")</f>
        <v/>
      </c>
      <c r="G1637" s="189"/>
      <c r="H1637" s="189"/>
      <c r="I1637" s="189"/>
      <c r="J1637" s="189"/>
      <c r="K1637" s="189"/>
    </row>
    <row r="1638" spans="1:11" ht="39" customHeight="1">
      <c r="A1638" s="228"/>
      <c r="B1638" s="184" t="str">
        <f>IFERROR(VLOOKUP(C1638,INPUT!$A$2:$E$99998,3,FALSE),"")</f>
        <v/>
      </c>
      <c r="C1638" s="231"/>
      <c r="D1638" s="186" t="str">
        <f>IFERROR(VLOOKUP(C1638,INPUT!$A$2:$D$99998,4,FALSE),"")</f>
        <v/>
      </c>
      <c r="E1638" s="185">
        <f>IFERROR(VLOOKUP(C1638,INPUT!$A$2:$E$99998,5,FALSE),0)</f>
        <v>0</v>
      </c>
      <c r="F1638" s="187" t="str">
        <f>IFERROR(VLOOKUP(C1638,INPUT!$H$2:$N2410,7,FALSE),"")</f>
        <v/>
      </c>
      <c r="G1638" s="189"/>
      <c r="H1638" s="189"/>
      <c r="I1638" s="189"/>
      <c r="J1638" s="189"/>
      <c r="K1638" s="189"/>
    </row>
    <row r="1639" spans="1:11" ht="39" customHeight="1">
      <c r="A1639" s="228"/>
      <c r="B1639" s="184" t="str">
        <f>IFERROR(VLOOKUP(C1639,INPUT!$A$2:$E$99998,3,FALSE),"")</f>
        <v/>
      </c>
      <c r="C1639" s="231"/>
      <c r="D1639" s="186" t="str">
        <f>IFERROR(VLOOKUP(C1639,INPUT!$A$2:$D$99998,4,FALSE),"")</f>
        <v/>
      </c>
      <c r="E1639" s="185">
        <f>IFERROR(VLOOKUP(C1639,INPUT!$A$2:$E$99998,5,FALSE),0)</f>
        <v>0</v>
      </c>
      <c r="F1639" s="187" t="str">
        <f>IFERROR(VLOOKUP(C1639,INPUT!$H$2:$N2410,7,FALSE),"")</f>
        <v/>
      </c>
      <c r="G1639" s="189"/>
      <c r="H1639" s="189"/>
      <c r="I1639" s="189"/>
      <c r="J1639" s="189"/>
      <c r="K1639" s="189"/>
    </row>
    <row r="1640" spans="1:11" ht="39" customHeight="1">
      <c r="A1640" s="228"/>
      <c r="B1640" s="184" t="str">
        <f>IFERROR(VLOOKUP(C1640,INPUT!$A$2:$E$99998,3,FALSE),"")</f>
        <v/>
      </c>
      <c r="C1640" s="231"/>
      <c r="D1640" s="186" t="str">
        <f>IFERROR(VLOOKUP(C1640,INPUT!$A$2:$D$99998,4,FALSE),"")</f>
        <v/>
      </c>
      <c r="E1640" s="185">
        <f>IFERROR(VLOOKUP(C1640,INPUT!$A$2:$E$99998,5,FALSE),0)</f>
        <v>0</v>
      </c>
      <c r="F1640" s="187" t="str">
        <f>IFERROR(VLOOKUP(C1640,INPUT!$H$2:$N2410,7,FALSE),"")</f>
        <v/>
      </c>
      <c r="G1640" s="189"/>
      <c r="H1640" s="189"/>
      <c r="I1640" s="189"/>
      <c r="J1640" s="189"/>
      <c r="K1640" s="189"/>
    </row>
    <row r="1641" spans="1:11" ht="39" customHeight="1">
      <c r="A1641" s="228"/>
      <c r="B1641" s="184" t="str">
        <f>IFERROR(VLOOKUP(C1641,INPUT!$A$2:$E$99998,3,FALSE),"")</f>
        <v/>
      </c>
      <c r="C1641" s="231"/>
      <c r="D1641" s="186" t="str">
        <f>IFERROR(VLOOKUP(C1641,INPUT!$A$2:$D$99998,4,FALSE),"")</f>
        <v/>
      </c>
      <c r="E1641" s="185">
        <f>IFERROR(VLOOKUP(C1641,INPUT!$A$2:$E$99998,5,FALSE),0)</f>
        <v>0</v>
      </c>
      <c r="F1641" s="187" t="str">
        <f>IFERROR(VLOOKUP(C1641,INPUT!$H$2:$N2410,7,FALSE),"")</f>
        <v/>
      </c>
      <c r="G1641" s="189"/>
      <c r="H1641" s="189"/>
      <c r="I1641" s="189"/>
      <c r="J1641" s="189"/>
      <c r="K1641" s="189"/>
    </row>
    <row r="1642" spans="1:11" ht="39" customHeight="1">
      <c r="A1642" s="228"/>
      <c r="B1642" s="184" t="str">
        <f>IFERROR(VLOOKUP(C1642,INPUT!$A$2:$E$99998,3,FALSE),"")</f>
        <v/>
      </c>
      <c r="C1642" s="231"/>
      <c r="D1642" s="186" t="str">
        <f>IFERROR(VLOOKUP(C1642,INPUT!$A$2:$D$99998,4,FALSE),"")</f>
        <v/>
      </c>
      <c r="E1642" s="185">
        <f>IFERROR(VLOOKUP(C1642,INPUT!$A$2:$E$99998,5,FALSE),0)</f>
        <v>0</v>
      </c>
      <c r="F1642" s="187" t="str">
        <f>IFERROR(VLOOKUP(C1642,INPUT!$H$2:$N2410,7,FALSE),"")</f>
        <v/>
      </c>
      <c r="G1642" s="189"/>
      <c r="H1642" s="189"/>
      <c r="I1642" s="189"/>
      <c r="J1642" s="189"/>
      <c r="K1642" s="189"/>
    </row>
    <row r="1643" spans="1:11" ht="39" customHeight="1">
      <c r="A1643" s="228"/>
      <c r="B1643" s="184" t="str">
        <f>IFERROR(VLOOKUP(C1643,INPUT!$A$2:$E$99998,3,FALSE),"")</f>
        <v/>
      </c>
      <c r="C1643" s="231"/>
      <c r="D1643" s="186" t="str">
        <f>IFERROR(VLOOKUP(C1643,INPUT!$A$2:$D$99998,4,FALSE),"")</f>
        <v/>
      </c>
      <c r="E1643" s="185">
        <f>IFERROR(VLOOKUP(C1643,INPUT!$A$2:$E$99998,5,FALSE),0)</f>
        <v>0</v>
      </c>
      <c r="F1643" s="187" t="str">
        <f>IFERROR(VLOOKUP(C1643,INPUT!$H$2:$N2410,7,FALSE),"")</f>
        <v/>
      </c>
      <c r="G1643" s="189"/>
      <c r="H1643" s="189"/>
      <c r="I1643" s="189"/>
      <c r="J1643" s="189"/>
      <c r="K1643" s="189"/>
    </row>
    <row r="1644" spans="1:11" ht="39" customHeight="1">
      <c r="A1644" s="228"/>
      <c r="B1644" s="184" t="str">
        <f>IFERROR(VLOOKUP(C1644,INPUT!$A$2:$E$99998,3,FALSE),"")</f>
        <v/>
      </c>
      <c r="C1644" s="231"/>
      <c r="D1644" s="186" t="str">
        <f>IFERROR(VLOOKUP(C1644,INPUT!$A$2:$D$99998,4,FALSE),"")</f>
        <v/>
      </c>
      <c r="E1644" s="185">
        <f>IFERROR(VLOOKUP(C1644,INPUT!$A$2:$E$99998,5,FALSE),0)</f>
        <v>0</v>
      </c>
      <c r="F1644" s="187" t="str">
        <f>IFERROR(VLOOKUP(C1644,INPUT!$H$2:$N2410,7,FALSE),"")</f>
        <v/>
      </c>
      <c r="G1644" s="189"/>
      <c r="H1644" s="189"/>
      <c r="I1644" s="189"/>
      <c r="J1644" s="189"/>
      <c r="K1644" s="189"/>
    </row>
    <row r="1645" spans="1:11" ht="39" customHeight="1">
      <c r="A1645" s="228"/>
      <c r="B1645" s="184" t="str">
        <f>IFERROR(VLOOKUP(C1645,INPUT!$A$2:$E$99998,3,FALSE),"")</f>
        <v/>
      </c>
      <c r="C1645" s="231"/>
      <c r="D1645" s="186" t="str">
        <f>IFERROR(VLOOKUP(C1645,INPUT!$A$2:$D$99998,4,FALSE),"")</f>
        <v/>
      </c>
      <c r="E1645" s="185">
        <f>IFERROR(VLOOKUP(C1645,INPUT!$A$2:$E$99998,5,FALSE),0)</f>
        <v>0</v>
      </c>
      <c r="F1645" s="187" t="str">
        <f>IFERROR(VLOOKUP(C1645,INPUT!$H$2:$N2410,7,FALSE),"")</f>
        <v/>
      </c>
      <c r="G1645" s="189"/>
      <c r="H1645" s="189"/>
      <c r="I1645" s="189"/>
      <c r="J1645" s="189"/>
      <c r="K1645" s="189"/>
    </row>
    <row r="1646" spans="1:11" ht="39" customHeight="1">
      <c r="A1646" s="228"/>
      <c r="B1646" s="184" t="str">
        <f>IFERROR(VLOOKUP(C1646,INPUT!$A$2:$E$99998,3,FALSE),"")</f>
        <v/>
      </c>
      <c r="C1646" s="231"/>
      <c r="D1646" s="186" t="str">
        <f>IFERROR(VLOOKUP(C1646,INPUT!$A$2:$D$99998,4,FALSE),"")</f>
        <v/>
      </c>
      <c r="E1646" s="185">
        <f>IFERROR(VLOOKUP(C1646,INPUT!$A$2:$E$99998,5,FALSE),0)</f>
        <v>0</v>
      </c>
      <c r="F1646" s="187" t="str">
        <f>IFERROR(VLOOKUP(C1646,INPUT!$H$2:$N2410,7,FALSE),"")</f>
        <v/>
      </c>
      <c r="G1646" s="189"/>
      <c r="H1646" s="189"/>
      <c r="I1646" s="189"/>
      <c r="J1646" s="189"/>
      <c r="K1646" s="189"/>
    </row>
    <row r="1647" spans="1:11" ht="39" customHeight="1">
      <c r="A1647" s="228"/>
      <c r="B1647" s="184" t="str">
        <f>IFERROR(VLOOKUP(C1647,INPUT!$A$2:$E$99998,3,FALSE),"")</f>
        <v/>
      </c>
      <c r="C1647" s="231"/>
      <c r="D1647" s="186" t="str">
        <f>IFERROR(VLOOKUP(C1647,INPUT!$A$2:$D$99998,4,FALSE),"")</f>
        <v/>
      </c>
      <c r="E1647" s="185">
        <f>IFERROR(VLOOKUP(C1647,INPUT!$A$2:$E$99998,5,FALSE),0)</f>
        <v>0</v>
      </c>
      <c r="F1647" s="187" t="str">
        <f>IFERROR(VLOOKUP(C1647,INPUT!$H$2:$N2410,7,FALSE),"")</f>
        <v/>
      </c>
      <c r="G1647" s="189"/>
      <c r="H1647" s="189"/>
      <c r="I1647" s="189"/>
      <c r="J1647" s="189"/>
      <c r="K1647" s="189"/>
    </row>
    <row r="1648" spans="1:11" ht="39" customHeight="1">
      <c r="A1648" s="228"/>
      <c r="B1648" s="184" t="str">
        <f>IFERROR(VLOOKUP(C1648,INPUT!$A$2:$E$99998,3,FALSE),"")</f>
        <v/>
      </c>
      <c r="C1648" s="231"/>
      <c r="D1648" s="186" t="str">
        <f>IFERROR(VLOOKUP(C1648,INPUT!$A$2:$D$99998,4,FALSE),"")</f>
        <v/>
      </c>
      <c r="E1648" s="185">
        <f>IFERROR(VLOOKUP(C1648,INPUT!$A$2:$E$99998,5,FALSE),0)</f>
        <v>0</v>
      </c>
      <c r="F1648" s="187" t="str">
        <f>IFERROR(VLOOKUP(C1648,INPUT!$H$2:$N2410,7,FALSE),"")</f>
        <v/>
      </c>
      <c r="G1648" s="189"/>
      <c r="H1648" s="189"/>
      <c r="I1648" s="189"/>
      <c r="J1648" s="189"/>
      <c r="K1648" s="189"/>
    </row>
    <row r="1649" spans="1:11" ht="39" customHeight="1">
      <c r="A1649" s="228"/>
      <c r="B1649" s="184" t="str">
        <f>IFERROR(VLOOKUP(C1649,INPUT!$A$2:$E$99998,3,FALSE),"")</f>
        <v/>
      </c>
      <c r="C1649" s="231"/>
      <c r="D1649" s="186" t="str">
        <f>IFERROR(VLOOKUP(C1649,INPUT!$A$2:$D$99998,4,FALSE),"")</f>
        <v/>
      </c>
      <c r="E1649" s="185">
        <f>IFERROR(VLOOKUP(C1649,INPUT!$A$2:$E$99998,5,FALSE),0)</f>
        <v>0</v>
      </c>
      <c r="F1649" s="187" t="str">
        <f>IFERROR(VLOOKUP(C1649,INPUT!$H$2:$N2410,7,FALSE),"")</f>
        <v/>
      </c>
      <c r="G1649" s="189"/>
      <c r="H1649" s="189"/>
      <c r="I1649" s="189"/>
      <c r="J1649" s="189"/>
      <c r="K1649" s="189"/>
    </row>
    <row r="1650" spans="1:11" ht="39" customHeight="1">
      <c r="A1650" s="228"/>
      <c r="B1650" s="184" t="str">
        <f>IFERROR(VLOOKUP(C1650,INPUT!$A$2:$E$99998,3,FALSE),"")</f>
        <v/>
      </c>
      <c r="C1650" s="231"/>
      <c r="D1650" s="186" t="str">
        <f>IFERROR(VLOOKUP(C1650,INPUT!$A$2:$D$99998,4,FALSE),"")</f>
        <v/>
      </c>
      <c r="E1650" s="185">
        <f>IFERROR(VLOOKUP(C1650,INPUT!$A$2:$E$99998,5,FALSE),0)</f>
        <v>0</v>
      </c>
      <c r="F1650" s="187" t="str">
        <f>IFERROR(VLOOKUP(C1650,INPUT!$H$2:$N2410,7,FALSE),"")</f>
        <v/>
      </c>
      <c r="G1650" s="189"/>
      <c r="H1650" s="189"/>
      <c r="I1650" s="189"/>
      <c r="J1650" s="189"/>
      <c r="K1650" s="189"/>
    </row>
    <row r="1651" spans="1:11" ht="39" customHeight="1">
      <c r="A1651" s="228"/>
      <c r="B1651" s="184" t="str">
        <f>IFERROR(VLOOKUP(C1651,INPUT!$A$2:$E$99998,3,FALSE),"")</f>
        <v/>
      </c>
      <c r="C1651" s="231"/>
      <c r="D1651" s="186" t="str">
        <f>IFERROR(VLOOKUP(C1651,INPUT!$A$2:$D$99998,4,FALSE),"")</f>
        <v/>
      </c>
      <c r="E1651" s="185">
        <f>IFERROR(VLOOKUP(C1651,INPUT!$A$2:$E$99998,5,FALSE),0)</f>
        <v>0</v>
      </c>
      <c r="F1651" s="187" t="str">
        <f>IFERROR(VLOOKUP(C1651,INPUT!$H$2:$N2410,7,FALSE),"")</f>
        <v/>
      </c>
      <c r="G1651" s="189"/>
      <c r="H1651" s="189"/>
      <c r="I1651" s="189"/>
      <c r="J1651" s="189"/>
      <c r="K1651" s="189"/>
    </row>
    <row r="1652" spans="1:11" ht="39" customHeight="1">
      <c r="A1652" s="228"/>
      <c r="B1652" s="184" t="str">
        <f>IFERROR(VLOOKUP(C1652,INPUT!$A$2:$E$99998,3,FALSE),"")</f>
        <v/>
      </c>
      <c r="C1652" s="231"/>
      <c r="D1652" s="186" t="str">
        <f>IFERROR(VLOOKUP(C1652,INPUT!$A$2:$D$99998,4,FALSE),"")</f>
        <v/>
      </c>
      <c r="E1652" s="185">
        <f>IFERROR(VLOOKUP(C1652,INPUT!$A$2:$E$99998,5,FALSE),0)</f>
        <v>0</v>
      </c>
      <c r="F1652" s="187" t="str">
        <f>IFERROR(VLOOKUP(C1652,INPUT!$H$2:$N2410,7,FALSE),"")</f>
        <v/>
      </c>
      <c r="G1652" s="189"/>
      <c r="H1652" s="189"/>
      <c r="I1652" s="189"/>
      <c r="J1652" s="189"/>
      <c r="K1652" s="189"/>
    </row>
    <row r="1653" spans="1:11" ht="39" customHeight="1">
      <c r="A1653" s="228"/>
      <c r="B1653" s="184" t="str">
        <f>IFERROR(VLOOKUP(C1653,INPUT!$A$2:$E$99998,3,FALSE),"")</f>
        <v/>
      </c>
      <c r="C1653" s="231"/>
      <c r="D1653" s="186" t="str">
        <f>IFERROR(VLOOKUP(C1653,INPUT!$A$2:$D$99998,4,FALSE),"")</f>
        <v/>
      </c>
      <c r="E1653" s="185">
        <f>IFERROR(VLOOKUP(C1653,INPUT!$A$2:$E$99998,5,FALSE),0)</f>
        <v>0</v>
      </c>
      <c r="F1653" s="187" t="str">
        <f>IFERROR(VLOOKUP(C1653,INPUT!$H$2:$N2410,7,FALSE),"")</f>
        <v/>
      </c>
      <c r="G1653" s="189"/>
      <c r="H1653" s="189"/>
      <c r="I1653" s="189"/>
      <c r="J1653" s="189"/>
      <c r="K1653" s="189"/>
    </row>
    <row r="1654" spans="1:11" ht="39" customHeight="1">
      <c r="A1654" s="228"/>
      <c r="B1654" s="184" t="str">
        <f>IFERROR(VLOOKUP(C1654,INPUT!$A$2:$E$99998,3,FALSE),"")</f>
        <v/>
      </c>
      <c r="C1654" s="231"/>
      <c r="D1654" s="186" t="str">
        <f>IFERROR(VLOOKUP(C1654,INPUT!$A$2:$D$99998,4,FALSE),"")</f>
        <v/>
      </c>
      <c r="E1654" s="185">
        <f>IFERROR(VLOOKUP(C1654,INPUT!$A$2:$E$99998,5,FALSE),0)</f>
        <v>0</v>
      </c>
      <c r="F1654" s="187" t="str">
        <f>IFERROR(VLOOKUP(C1654,INPUT!$H$2:$N2410,7,FALSE),"")</f>
        <v/>
      </c>
      <c r="G1654" s="189"/>
      <c r="H1654" s="189"/>
      <c r="I1654" s="189"/>
      <c r="J1654" s="189"/>
      <c r="K1654" s="189"/>
    </row>
    <row r="1655" spans="1:11" ht="39" customHeight="1">
      <c r="A1655" s="228"/>
      <c r="B1655" s="184" t="str">
        <f>IFERROR(VLOOKUP(C1655,INPUT!$A$2:$E$99998,3,FALSE),"")</f>
        <v/>
      </c>
      <c r="C1655" s="231"/>
      <c r="D1655" s="186" t="str">
        <f>IFERROR(VLOOKUP(C1655,INPUT!$A$2:$D$99998,4,FALSE),"")</f>
        <v/>
      </c>
      <c r="E1655" s="185">
        <f>IFERROR(VLOOKUP(C1655,INPUT!$A$2:$E$99998,5,FALSE),0)</f>
        <v>0</v>
      </c>
      <c r="F1655" s="187" t="str">
        <f>IFERROR(VLOOKUP(C1655,INPUT!$H$2:$N2410,7,FALSE),"")</f>
        <v/>
      </c>
      <c r="G1655" s="189"/>
      <c r="H1655" s="189"/>
      <c r="I1655" s="189"/>
      <c r="J1655" s="189"/>
      <c r="K1655" s="189"/>
    </row>
    <row r="1656" spans="1:11" ht="39" customHeight="1">
      <c r="A1656" s="228"/>
      <c r="B1656" s="184" t="str">
        <f>IFERROR(VLOOKUP(C1656,INPUT!$A$2:$E$99998,3,FALSE),"")</f>
        <v/>
      </c>
      <c r="C1656" s="231"/>
      <c r="D1656" s="186" t="str">
        <f>IFERROR(VLOOKUP(C1656,INPUT!$A$2:$D$99998,4,FALSE),"")</f>
        <v/>
      </c>
      <c r="E1656" s="185">
        <f>IFERROR(VLOOKUP(C1656,INPUT!$A$2:$E$99998,5,FALSE),0)</f>
        <v>0</v>
      </c>
      <c r="F1656" s="187" t="str">
        <f>IFERROR(VLOOKUP(C1656,INPUT!$H$2:$N2410,7,FALSE),"")</f>
        <v/>
      </c>
      <c r="G1656" s="189"/>
      <c r="H1656" s="189"/>
      <c r="I1656" s="189"/>
      <c r="J1656" s="189"/>
      <c r="K1656" s="189"/>
    </row>
    <row r="1657" spans="1:11" ht="39" customHeight="1">
      <c r="A1657" s="228"/>
      <c r="B1657" s="184" t="str">
        <f>IFERROR(VLOOKUP(C1657,INPUT!$A$2:$E$99998,3,FALSE),"")</f>
        <v/>
      </c>
      <c r="C1657" s="231"/>
      <c r="D1657" s="186" t="str">
        <f>IFERROR(VLOOKUP(C1657,INPUT!$A$2:$D$99998,4,FALSE),"")</f>
        <v/>
      </c>
      <c r="E1657" s="185">
        <f>IFERROR(VLOOKUP(C1657,INPUT!$A$2:$E$99998,5,FALSE),0)</f>
        <v>0</v>
      </c>
      <c r="F1657" s="187" t="str">
        <f>IFERROR(VLOOKUP(C1657,INPUT!$H$2:$N2410,7,FALSE),"")</f>
        <v/>
      </c>
      <c r="G1657" s="189"/>
      <c r="H1657" s="189"/>
      <c r="I1657" s="189"/>
      <c r="J1657" s="189"/>
      <c r="K1657" s="189"/>
    </row>
    <row r="1658" spans="1:11" ht="39" customHeight="1">
      <c r="A1658" s="228"/>
      <c r="B1658" s="184" t="str">
        <f>IFERROR(VLOOKUP(C1658,INPUT!$A$2:$E$99998,3,FALSE),"")</f>
        <v/>
      </c>
      <c r="C1658" s="231"/>
      <c r="D1658" s="186" t="str">
        <f>IFERROR(VLOOKUP(C1658,INPUT!$A$2:$D$99998,4,FALSE),"")</f>
        <v/>
      </c>
      <c r="E1658" s="185">
        <f>IFERROR(VLOOKUP(C1658,INPUT!$A$2:$E$99998,5,FALSE),0)</f>
        <v>0</v>
      </c>
      <c r="F1658" s="187" t="str">
        <f>IFERROR(VLOOKUP(C1658,INPUT!$H$2:$N2410,7,FALSE),"")</f>
        <v/>
      </c>
      <c r="G1658" s="189"/>
      <c r="H1658" s="189"/>
      <c r="I1658" s="189"/>
      <c r="J1658" s="189"/>
      <c r="K1658" s="189"/>
    </row>
    <row r="1659" spans="1:11" ht="39" customHeight="1">
      <c r="A1659" s="228"/>
      <c r="B1659" s="184" t="str">
        <f>IFERROR(VLOOKUP(C1659,INPUT!$A$2:$E$99998,3,FALSE),"")</f>
        <v/>
      </c>
      <c r="C1659" s="231"/>
      <c r="D1659" s="186" t="str">
        <f>IFERROR(VLOOKUP(C1659,INPUT!$A$2:$D$99998,4,FALSE),"")</f>
        <v/>
      </c>
      <c r="E1659" s="185">
        <f>IFERROR(VLOOKUP(C1659,INPUT!$A$2:$E$99998,5,FALSE),0)</f>
        <v>0</v>
      </c>
      <c r="F1659" s="187" t="str">
        <f>IFERROR(VLOOKUP(C1659,INPUT!$H$2:$N2410,7,FALSE),"")</f>
        <v/>
      </c>
      <c r="G1659" s="189"/>
      <c r="H1659" s="189"/>
      <c r="I1659" s="189"/>
      <c r="J1659" s="189"/>
      <c r="K1659" s="189"/>
    </row>
    <row r="1660" spans="1:11" ht="39" customHeight="1">
      <c r="A1660" s="228"/>
      <c r="B1660" s="184" t="str">
        <f>IFERROR(VLOOKUP(C1660,INPUT!$A$2:$E$99998,3,FALSE),"")</f>
        <v/>
      </c>
      <c r="C1660" s="231"/>
      <c r="D1660" s="186" t="str">
        <f>IFERROR(VLOOKUP(C1660,INPUT!$A$2:$D$99998,4,FALSE),"")</f>
        <v/>
      </c>
      <c r="E1660" s="185">
        <f>IFERROR(VLOOKUP(C1660,INPUT!$A$2:$E$99998,5,FALSE),0)</f>
        <v>0</v>
      </c>
      <c r="F1660" s="187" t="str">
        <f>IFERROR(VLOOKUP(C1660,INPUT!$H$2:$N2410,7,FALSE),"")</f>
        <v/>
      </c>
      <c r="G1660" s="189"/>
      <c r="H1660" s="189"/>
      <c r="I1660" s="189"/>
      <c r="J1660" s="189"/>
      <c r="K1660" s="189"/>
    </row>
    <row r="1661" spans="1:11" ht="39" customHeight="1">
      <c r="A1661" s="228"/>
      <c r="B1661" s="184" t="str">
        <f>IFERROR(VLOOKUP(C1661,INPUT!$A$2:$E$99998,3,FALSE),"")</f>
        <v/>
      </c>
      <c r="C1661" s="231"/>
      <c r="D1661" s="186" t="str">
        <f>IFERROR(VLOOKUP(C1661,INPUT!$A$2:$D$99998,4,FALSE),"")</f>
        <v/>
      </c>
      <c r="E1661" s="185">
        <f>IFERROR(VLOOKUP(C1661,INPUT!$A$2:$E$99998,5,FALSE),0)</f>
        <v>0</v>
      </c>
      <c r="F1661" s="187" t="str">
        <f>IFERROR(VLOOKUP(C1661,INPUT!$H$2:$N2410,7,FALSE),"")</f>
        <v/>
      </c>
      <c r="G1661" s="189"/>
      <c r="H1661" s="189"/>
      <c r="I1661" s="189"/>
      <c r="J1661" s="189"/>
      <c r="K1661" s="189"/>
    </row>
    <row r="1662" spans="1:11" ht="39" customHeight="1">
      <c r="A1662" s="228"/>
      <c r="B1662" s="184" t="str">
        <f>IFERROR(VLOOKUP(C1662,INPUT!$A$2:$E$99998,3,FALSE),"")</f>
        <v/>
      </c>
      <c r="C1662" s="231"/>
      <c r="D1662" s="186" t="str">
        <f>IFERROR(VLOOKUP(C1662,INPUT!$A$2:$D$99998,4,FALSE),"")</f>
        <v/>
      </c>
      <c r="E1662" s="185">
        <f>IFERROR(VLOOKUP(C1662,INPUT!$A$2:$E$99998,5,FALSE),0)</f>
        <v>0</v>
      </c>
      <c r="F1662" s="187" t="str">
        <f>IFERROR(VLOOKUP(C1662,INPUT!$H$2:$N2410,7,FALSE),"")</f>
        <v/>
      </c>
      <c r="G1662" s="189"/>
      <c r="H1662" s="189"/>
      <c r="I1662" s="189"/>
      <c r="J1662" s="189"/>
      <c r="K1662" s="189"/>
    </row>
    <row r="1663" spans="1:11" ht="39" customHeight="1">
      <c r="A1663" s="228"/>
      <c r="B1663" s="184" t="str">
        <f>IFERROR(VLOOKUP(C1663,INPUT!$A$2:$E$99998,3,FALSE),"")</f>
        <v/>
      </c>
      <c r="C1663" s="231"/>
      <c r="D1663" s="186" t="str">
        <f>IFERROR(VLOOKUP(C1663,INPUT!$A$2:$D$99998,4,FALSE),"")</f>
        <v/>
      </c>
      <c r="E1663" s="185">
        <f>IFERROR(VLOOKUP(C1663,INPUT!$A$2:$E$99998,5,FALSE),0)</f>
        <v>0</v>
      </c>
      <c r="F1663" s="187" t="str">
        <f>IFERROR(VLOOKUP(C1663,INPUT!$H$2:$N2410,7,FALSE),"")</f>
        <v/>
      </c>
      <c r="G1663" s="189"/>
      <c r="H1663" s="189"/>
      <c r="I1663" s="189"/>
      <c r="J1663" s="189"/>
      <c r="K1663" s="189"/>
    </row>
    <row r="1664" spans="1:11" ht="39" customHeight="1">
      <c r="A1664" s="228"/>
      <c r="B1664" s="184" t="str">
        <f>IFERROR(VLOOKUP(C1664,INPUT!$A$2:$E$99998,3,FALSE),"")</f>
        <v/>
      </c>
      <c r="C1664" s="231"/>
      <c r="D1664" s="186" t="str">
        <f>IFERROR(VLOOKUP(C1664,INPUT!$A$2:$D$99998,4,FALSE),"")</f>
        <v/>
      </c>
      <c r="E1664" s="185">
        <f>IFERROR(VLOOKUP(C1664,INPUT!$A$2:$E$99998,5,FALSE),0)</f>
        <v>0</v>
      </c>
      <c r="F1664" s="187" t="str">
        <f>IFERROR(VLOOKUP(C1664,INPUT!$H$2:$N2410,7,FALSE),"")</f>
        <v/>
      </c>
      <c r="G1664" s="189"/>
      <c r="H1664" s="189"/>
      <c r="I1664" s="189"/>
      <c r="J1664" s="189"/>
      <c r="K1664" s="189"/>
    </row>
    <row r="1665" spans="1:11" ht="39" customHeight="1">
      <c r="A1665" s="228"/>
      <c r="B1665" s="184" t="str">
        <f>IFERROR(VLOOKUP(C1665,INPUT!$A$2:$E$99998,3,FALSE),"")</f>
        <v/>
      </c>
      <c r="C1665" s="231"/>
      <c r="D1665" s="186" t="str">
        <f>IFERROR(VLOOKUP(C1665,INPUT!$A$2:$D$99998,4,FALSE),"")</f>
        <v/>
      </c>
      <c r="E1665" s="185">
        <f>IFERROR(VLOOKUP(C1665,INPUT!$A$2:$E$99998,5,FALSE),0)</f>
        <v>0</v>
      </c>
      <c r="F1665" s="187" t="str">
        <f>IFERROR(VLOOKUP(C1665,INPUT!$H$2:$N2410,7,FALSE),"")</f>
        <v/>
      </c>
      <c r="G1665" s="189"/>
      <c r="H1665" s="189"/>
      <c r="I1665" s="189"/>
      <c r="J1665" s="189"/>
      <c r="K1665" s="189"/>
    </row>
    <row r="1666" spans="1:11" ht="39" customHeight="1">
      <c r="A1666" s="228"/>
      <c r="B1666" s="184" t="str">
        <f>IFERROR(VLOOKUP(C1666,INPUT!$A$2:$E$99998,3,FALSE),"")</f>
        <v/>
      </c>
      <c r="C1666" s="231"/>
      <c r="D1666" s="186" t="str">
        <f>IFERROR(VLOOKUP(C1666,INPUT!$A$2:$D$99998,4,FALSE),"")</f>
        <v/>
      </c>
      <c r="E1666" s="185">
        <f>IFERROR(VLOOKUP(C1666,INPUT!$A$2:$E$99998,5,FALSE),0)</f>
        <v>0</v>
      </c>
      <c r="F1666" s="187" t="str">
        <f>IFERROR(VLOOKUP(C1666,INPUT!$H$2:$N2410,7,FALSE),"")</f>
        <v/>
      </c>
      <c r="G1666" s="189"/>
      <c r="H1666" s="189"/>
      <c r="I1666" s="189"/>
      <c r="J1666" s="189"/>
      <c r="K1666" s="189"/>
    </row>
    <row r="1667" spans="1:11" ht="39" customHeight="1">
      <c r="A1667" s="228"/>
      <c r="B1667" s="184" t="str">
        <f>IFERROR(VLOOKUP(C1667,INPUT!$A$2:$E$99998,3,FALSE),"")</f>
        <v/>
      </c>
      <c r="C1667" s="231"/>
      <c r="D1667" s="186" t="str">
        <f>IFERROR(VLOOKUP(C1667,INPUT!$A$2:$D$99998,4,FALSE),"")</f>
        <v/>
      </c>
      <c r="E1667" s="185">
        <f>IFERROR(VLOOKUP(C1667,INPUT!$A$2:$E$99998,5,FALSE),0)</f>
        <v>0</v>
      </c>
      <c r="F1667" s="187" t="str">
        <f>IFERROR(VLOOKUP(C1667,INPUT!$H$2:$N2410,7,FALSE),"")</f>
        <v/>
      </c>
      <c r="G1667" s="189"/>
      <c r="H1667" s="189"/>
      <c r="I1667" s="189"/>
      <c r="J1667" s="189"/>
      <c r="K1667" s="189"/>
    </row>
    <row r="1668" spans="1:11" ht="39" customHeight="1">
      <c r="A1668" s="228"/>
      <c r="B1668" s="184" t="str">
        <f>IFERROR(VLOOKUP(C1668,INPUT!$A$2:$E$99998,3,FALSE),"")</f>
        <v/>
      </c>
      <c r="C1668" s="231"/>
      <c r="D1668" s="186" t="str">
        <f>IFERROR(VLOOKUP(C1668,INPUT!$A$2:$D$99998,4,FALSE),"")</f>
        <v/>
      </c>
      <c r="E1668" s="185">
        <f>IFERROR(VLOOKUP(C1668,INPUT!$A$2:$E$99998,5,FALSE),0)</f>
        <v>0</v>
      </c>
      <c r="F1668" s="187" t="str">
        <f>IFERROR(VLOOKUP(C1668,INPUT!$H$2:$N2410,7,FALSE),"")</f>
        <v/>
      </c>
      <c r="G1668" s="189"/>
      <c r="H1668" s="189"/>
      <c r="I1668" s="189"/>
      <c r="J1668" s="189"/>
      <c r="K1668" s="189"/>
    </row>
    <row r="1669" spans="1:11" ht="39" customHeight="1">
      <c r="A1669" s="228"/>
      <c r="B1669" s="184" t="str">
        <f>IFERROR(VLOOKUP(C1669,INPUT!$A$2:$E$99998,3,FALSE),"")</f>
        <v/>
      </c>
      <c r="C1669" s="231"/>
      <c r="D1669" s="186" t="str">
        <f>IFERROR(VLOOKUP(C1669,INPUT!$A$2:$D$99998,4,FALSE),"")</f>
        <v/>
      </c>
      <c r="E1669" s="185">
        <f>IFERROR(VLOOKUP(C1669,INPUT!$A$2:$E$99998,5,FALSE),0)</f>
        <v>0</v>
      </c>
      <c r="F1669" s="187" t="str">
        <f>IFERROR(VLOOKUP(C1669,INPUT!$H$2:$N2410,7,FALSE),"")</f>
        <v/>
      </c>
      <c r="G1669" s="189"/>
      <c r="H1669" s="189"/>
      <c r="I1669" s="189"/>
      <c r="J1669" s="189"/>
      <c r="K1669" s="189"/>
    </row>
    <row r="1670" spans="1:11" ht="39" customHeight="1">
      <c r="A1670" s="228"/>
      <c r="B1670" s="184" t="str">
        <f>IFERROR(VLOOKUP(C1670,INPUT!$A$2:$E$99998,3,FALSE),"")</f>
        <v/>
      </c>
      <c r="C1670" s="231"/>
      <c r="D1670" s="186" t="str">
        <f>IFERROR(VLOOKUP(C1670,INPUT!$A$2:$D$99998,4,FALSE),"")</f>
        <v/>
      </c>
      <c r="E1670" s="185">
        <f>IFERROR(VLOOKUP(C1670,INPUT!$A$2:$E$99998,5,FALSE),0)</f>
        <v>0</v>
      </c>
      <c r="F1670" s="187" t="str">
        <f>IFERROR(VLOOKUP(C1670,INPUT!$H$2:$N2410,7,FALSE),"")</f>
        <v/>
      </c>
      <c r="G1670" s="189"/>
      <c r="H1670" s="189"/>
      <c r="I1670" s="189"/>
      <c r="J1670" s="189"/>
      <c r="K1670" s="189"/>
    </row>
    <row r="1671" spans="1:11" ht="39" customHeight="1">
      <c r="A1671" s="228"/>
      <c r="B1671" s="184" t="str">
        <f>IFERROR(VLOOKUP(C1671,INPUT!$A$2:$E$99998,3,FALSE),"")</f>
        <v/>
      </c>
      <c r="C1671" s="231"/>
      <c r="D1671" s="186" t="str">
        <f>IFERROR(VLOOKUP(C1671,INPUT!$A$2:$D$99998,4,FALSE),"")</f>
        <v/>
      </c>
      <c r="E1671" s="185">
        <f>IFERROR(VLOOKUP(C1671,INPUT!$A$2:$E$99998,5,FALSE),0)</f>
        <v>0</v>
      </c>
      <c r="F1671" s="187" t="str">
        <f>IFERROR(VLOOKUP(C1671,INPUT!$H$2:$N2410,7,FALSE),"")</f>
        <v/>
      </c>
      <c r="G1671" s="189"/>
      <c r="H1671" s="189"/>
      <c r="I1671" s="189"/>
      <c r="J1671" s="189"/>
      <c r="K1671" s="189"/>
    </row>
    <row r="1672" spans="1:11" ht="39" customHeight="1">
      <c r="A1672" s="228"/>
      <c r="B1672" s="184" t="str">
        <f>IFERROR(VLOOKUP(C1672,INPUT!$A$2:$E$99998,3,FALSE),"")</f>
        <v/>
      </c>
      <c r="C1672" s="231"/>
      <c r="D1672" s="186" t="str">
        <f>IFERROR(VLOOKUP(C1672,INPUT!$A$2:$D$99998,4,FALSE),"")</f>
        <v/>
      </c>
      <c r="E1672" s="185">
        <f>IFERROR(VLOOKUP(C1672,INPUT!$A$2:$E$99998,5,FALSE),0)</f>
        <v>0</v>
      </c>
      <c r="F1672" s="187" t="str">
        <f>IFERROR(VLOOKUP(C1672,INPUT!$H$2:$N2410,7,FALSE),"")</f>
        <v/>
      </c>
      <c r="G1672" s="189"/>
      <c r="H1672" s="189"/>
      <c r="I1672" s="189"/>
      <c r="J1672" s="189"/>
      <c r="K1672" s="189"/>
    </row>
    <row r="1673" spans="1:11" ht="39" customHeight="1">
      <c r="A1673" s="228"/>
      <c r="B1673" s="184" t="str">
        <f>IFERROR(VLOOKUP(C1673,INPUT!$A$2:$E$99998,3,FALSE),"")</f>
        <v/>
      </c>
      <c r="C1673" s="231"/>
      <c r="D1673" s="186" t="str">
        <f>IFERROR(VLOOKUP(C1673,INPUT!$A$2:$D$99998,4,FALSE),"")</f>
        <v/>
      </c>
      <c r="E1673" s="185">
        <f>IFERROR(VLOOKUP(C1673,INPUT!$A$2:$E$99998,5,FALSE),0)</f>
        <v>0</v>
      </c>
      <c r="F1673" s="187" t="str">
        <f>IFERROR(VLOOKUP(C1673,INPUT!$H$2:$N2410,7,FALSE),"")</f>
        <v/>
      </c>
      <c r="G1673" s="189"/>
      <c r="H1673" s="189"/>
      <c r="I1673" s="189"/>
      <c r="J1673" s="189"/>
      <c r="K1673" s="189"/>
    </row>
    <row r="1674" spans="1:11" ht="39" customHeight="1">
      <c r="A1674" s="228"/>
      <c r="B1674" s="184" t="str">
        <f>IFERROR(VLOOKUP(C1674,INPUT!$A$2:$E$99998,3,FALSE),"")</f>
        <v/>
      </c>
      <c r="C1674" s="231"/>
      <c r="D1674" s="186" t="str">
        <f>IFERROR(VLOOKUP(C1674,INPUT!$A$2:$D$99998,4,FALSE),"")</f>
        <v/>
      </c>
      <c r="E1674" s="185">
        <f>IFERROR(VLOOKUP(C1674,INPUT!$A$2:$E$99998,5,FALSE),0)</f>
        <v>0</v>
      </c>
      <c r="F1674" s="187" t="str">
        <f>IFERROR(VLOOKUP(C1674,INPUT!$H$2:$N2410,7,FALSE),"")</f>
        <v/>
      </c>
      <c r="G1674" s="189"/>
      <c r="H1674" s="189"/>
      <c r="I1674" s="189"/>
      <c r="J1674" s="189"/>
      <c r="K1674" s="189"/>
    </row>
    <row r="1675" spans="1:11" ht="39" customHeight="1">
      <c r="A1675" s="228"/>
      <c r="B1675" s="184" t="str">
        <f>IFERROR(VLOOKUP(C1675,INPUT!$A$2:$E$99998,3,FALSE),"")</f>
        <v/>
      </c>
      <c r="C1675" s="231"/>
      <c r="D1675" s="186" t="str">
        <f>IFERROR(VLOOKUP(C1675,INPUT!$A$2:$D$99998,4,FALSE),"")</f>
        <v/>
      </c>
      <c r="E1675" s="185">
        <f>IFERROR(VLOOKUP(C1675,INPUT!$A$2:$E$99998,5,FALSE),0)</f>
        <v>0</v>
      </c>
      <c r="F1675" s="187" t="str">
        <f>IFERROR(VLOOKUP(C1675,INPUT!$H$2:$N2410,7,FALSE),"")</f>
        <v/>
      </c>
      <c r="G1675" s="189"/>
      <c r="H1675" s="189"/>
      <c r="I1675" s="189"/>
      <c r="J1675" s="189"/>
      <c r="K1675" s="189"/>
    </row>
    <row r="1676" spans="1:11" ht="39" customHeight="1">
      <c r="A1676" s="228"/>
      <c r="B1676" s="184" t="str">
        <f>IFERROR(VLOOKUP(C1676,INPUT!$A$2:$E$99998,3,FALSE),"")</f>
        <v/>
      </c>
      <c r="C1676" s="231"/>
      <c r="D1676" s="186" t="str">
        <f>IFERROR(VLOOKUP(C1676,INPUT!$A$2:$D$99998,4,FALSE),"")</f>
        <v/>
      </c>
      <c r="E1676" s="185">
        <f>IFERROR(VLOOKUP(C1676,INPUT!$A$2:$E$99998,5,FALSE),0)</f>
        <v>0</v>
      </c>
      <c r="F1676" s="187" t="str">
        <f>IFERROR(VLOOKUP(C1676,INPUT!$H$2:$N2410,7,FALSE),"")</f>
        <v/>
      </c>
      <c r="G1676" s="189"/>
      <c r="H1676" s="189"/>
      <c r="I1676" s="189"/>
      <c r="J1676" s="189"/>
      <c r="K1676" s="189"/>
    </row>
    <row r="1677" spans="1:11" ht="39" customHeight="1">
      <c r="A1677" s="228"/>
      <c r="B1677" s="184" t="str">
        <f>IFERROR(VLOOKUP(C1677,INPUT!$A$2:$E$99998,3,FALSE),"")</f>
        <v/>
      </c>
      <c r="C1677" s="231"/>
      <c r="D1677" s="186" t="str">
        <f>IFERROR(VLOOKUP(C1677,INPUT!$A$2:$D$99998,4,FALSE),"")</f>
        <v/>
      </c>
      <c r="E1677" s="185">
        <f>IFERROR(VLOOKUP(C1677,INPUT!$A$2:$E$99998,5,FALSE),0)</f>
        <v>0</v>
      </c>
      <c r="F1677" s="187" t="str">
        <f>IFERROR(VLOOKUP(C1677,INPUT!$H$2:$N2410,7,FALSE),"")</f>
        <v/>
      </c>
      <c r="G1677" s="189"/>
      <c r="H1677" s="189"/>
      <c r="I1677" s="189"/>
      <c r="J1677" s="189"/>
      <c r="K1677" s="189"/>
    </row>
    <row r="1678" spans="1:11" ht="39" customHeight="1">
      <c r="A1678" s="228"/>
      <c r="B1678" s="184" t="str">
        <f>IFERROR(VLOOKUP(C1678,INPUT!$A$2:$E$99998,3,FALSE),"")</f>
        <v/>
      </c>
      <c r="C1678" s="231"/>
      <c r="D1678" s="186" t="str">
        <f>IFERROR(VLOOKUP(C1678,INPUT!$A$2:$D$99998,4,FALSE),"")</f>
        <v/>
      </c>
      <c r="E1678" s="185">
        <f>IFERROR(VLOOKUP(C1678,INPUT!$A$2:$E$99998,5,FALSE),0)</f>
        <v>0</v>
      </c>
      <c r="F1678" s="187" t="str">
        <f>IFERROR(VLOOKUP(C1678,INPUT!$H$2:$N2410,7,FALSE),"")</f>
        <v/>
      </c>
      <c r="G1678" s="189"/>
      <c r="H1678" s="189"/>
      <c r="I1678" s="189"/>
      <c r="J1678" s="189"/>
      <c r="K1678" s="189"/>
    </row>
    <row r="1679" spans="1:11" ht="39" customHeight="1">
      <c r="A1679" s="228"/>
      <c r="B1679" s="184" t="str">
        <f>IFERROR(VLOOKUP(C1679,INPUT!$A$2:$E$99998,3,FALSE),"")</f>
        <v/>
      </c>
      <c r="C1679" s="231"/>
      <c r="D1679" s="186" t="str">
        <f>IFERROR(VLOOKUP(C1679,INPUT!$A$2:$D$99998,4,FALSE),"")</f>
        <v/>
      </c>
      <c r="E1679" s="185">
        <f>IFERROR(VLOOKUP(C1679,INPUT!$A$2:$E$99998,5,FALSE),0)</f>
        <v>0</v>
      </c>
      <c r="F1679" s="187" t="str">
        <f>IFERROR(VLOOKUP(C1679,INPUT!$H$2:$N2410,7,FALSE),"")</f>
        <v/>
      </c>
      <c r="G1679" s="189"/>
      <c r="H1679" s="189"/>
      <c r="I1679" s="189"/>
      <c r="J1679" s="189"/>
      <c r="K1679" s="189"/>
    </row>
    <row r="1680" spans="1:11" ht="39" customHeight="1">
      <c r="A1680" s="228"/>
      <c r="B1680" s="184" t="str">
        <f>IFERROR(VLOOKUP(C1680,INPUT!$A$2:$E$99998,3,FALSE),"")</f>
        <v/>
      </c>
      <c r="C1680" s="231"/>
      <c r="D1680" s="186" t="str">
        <f>IFERROR(VLOOKUP(C1680,INPUT!$A$2:$D$99998,4,FALSE),"")</f>
        <v/>
      </c>
      <c r="E1680" s="185">
        <f>IFERROR(VLOOKUP(C1680,INPUT!$A$2:$E$99998,5,FALSE),0)</f>
        <v>0</v>
      </c>
      <c r="F1680" s="187" t="str">
        <f>IFERROR(VLOOKUP(C1680,INPUT!$H$2:$N2410,7,FALSE),"")</f>
        <v/>
      </c>
      <c r="G1680" s="189"/>
      <c r="H1680" s="189"/>
      <c r="I1680" s="189"/>
      <c r="J1680" s="189"/>
      <c r="K1680" s="189"/>
    </row>
    <row r="1681" spans="1:11" ht="39" customHeight="1">
      <c r="A1681" s="228"/>
      <c r="B1681" s="184" t="str">
        <f>IFERROR(VLOOKUP(C1681,INPUT!$A$2:$E$99998,3,FALSE),"")</f>
        <v/>
      </c>
      <c r="C1681" s="231"/>
      <c r="D1681" s="186" t="str">
        <f>IFERROR(VLOOKUP(C1681,INPUT!$A$2:$D$99998,4,FALSE),"")</f>
        <v/>
      </c>
      <c r="E1681" s="185">
        <f>IFERROR(VLOOKUP(C1681,INPUT!$A$2:$E$99998,5,FALSE),0)</f>
        <v>0</v>
      </c>
      <c r="F1681" s="187" t="str">
        <f>IFERROR(VLOOKUP(C1681,INPUT!$H$2:$N2410,7,FALSE),"")</f>
        <v/>
      </c>
      <c r="G1681" s="189"/>
      <c r="H1681" s="189"/>
      <c r="I1681" s="189"/>
      <c r="J1681" s="189"/>
      <c r="K1681" s="189"/>
    </row>
    <row r="1682" spans="1:11" ht="39" customHeight="1">
      <c r="A1682" s="228"/>
      <c r="B1682" s="184" t="str">
        <f>IFERROR(VLOOKUP(C1682,INPUT!$A$2:$E$99998,3,FALSE),"")</f>
        <v/>
      </c>
      <c r="C1682" s="231"/>
      <c r="D1682" s="186" t="str">
        <f>IFERROR(VLOOKUP(C1682,INPUT!$A$2:$D$99998,4,FALSE),"")</f>
        <v/>
      </c>
      <c r="E1682" s="185">
        <f>IFERROR(VLOOKUP(C1682,INPUT!$A$2:$E$99998,5,FALSE),0)</f>
        <v>0</v>
      </c>
      <c r="F1682" s="187" t="str">
        <f>IFERROR(VLOOKUP(C1682,INPUT!$H$2:$N2410,7,FALSE),"")</f>
        <v/>
      </c>
      <c r="G1682" s="189"/>
      <c r="H1682" s="189"/>
      <c r="I1682" s="189"/>
      <c r="J1682" s="189"/>
      <c r="K1682" s="189"/>
    </row>
    <row r="1683" spans="1:11" ht="39" customHeight="1">
      <c r="A1683" s="228"/>
      <c r="B1683" s="184" t="str">
        <f>IFERROR(VLOOKUP(C1683,INPUT!$A$2:$E$99998,3,FALSE),"")</f>
        <v/>
      </c>
      <c r="C1683" s="231"/>
      <c r="D1683" s="186" t="str">
        <f>IFERROR(VLOOKUP(C1683,INPUT!$A$2:$D$99998,4,FALSE),"")</f>
        <v/>
      </c>
      <c r="E1683" s="185">
        <f>IFERROR(VLOOKUP(C1683,INPUT!$A$2:$E$99998,5,FALSE),0)</f>
        <v>0</v>
      </c>
      <c r="F1683" s="187" t="str">
        <f>IFERROR(VLOOKUP(C1683,INPUT!$H$2:$N2410,7,FALSE),"")</f>
        <v/>
      </c>
      <c r="G1683" s="189"/>
      <c r="H1683" s="189"/>
      <c r="I1683" s="189"/>
      <c r="J1683" s="189"/>
      <c r="K1683" s="189"/>
    </row>
    <row r="1684" spans="1:11" ht="39" customHeight="1">
      <c r="A1684" s="228"/>
      <c r="B1684" s="184" t="str">
        <f>IFERROR(VLOOKUP(C1684,INPUT!$A$2:$E$99998,3,FALSE),"")</f>
        <v/>
      </c>
      <c r="C1684" s="231"/>
      <c r="D1684" s="186" t="str">
        <f>IFERROR(VLOOKUP(C1684,INPUT!$A$2:$D$99998,4,FALSE),"")</f>
        <v/>
      </c>
      <c r="E1684" s="185">
        <f>IFERROR(VLOOKUP(C1684,INPUT!$A$2:$E$99998,5,FALSE),0)</f>
        <v>0</v>
      </c>
      <c r="F1684" s="187" t="str">
        <f>IFERROR(VLOOKUP(C1684,INPUT!$H$2:$N2410,7,FALSE),"")</f>
        <v/>
      </c>
      <c r="G1684" s="189"/>
      <c r="H1684" s="189"/>
      <c r="I1684" s="189"/>
      <c r="J1684" s="189"/>
      <c r="K1684" s="189"/>
    </row>
    <row r="1685" spans="1:11" ht="39" customHeight="1">
      <c r="A1685" s="228"/>
      <c r="B1685" s="184" t="str">
        <f>IFERROR(VLOOKUP(C1685,INPUT!$A$2:$E$99998,3,FALSE),"")</f>
        <v/>
      </c>
      <c r="C1685" s="231"/>
      <c r="D1685" s="186" t="str">
        <f>IFERROR(VLOOKUP(C1685,INPUT!$A$2:$D$99998,4,FALSE),"")</f>
        <v/>
      </c>
      <c r="E1685" s="185">
        <f>IFERROR(VLOOKUP(C1685,INPUT!$A$2:$E$99998,5,FALSE),0)</f>
        <v>0</v>
      </c>
      <c r="F1685" s="187" t="str">
        <f>IFERROR(VLOOKUP(C1685,INPUT!$H$2:$N2410,7,FALSE),"")</f>
        <v/>
      </c>
      <c r="G1685" s="189"/>
      <c r="H1685" s="189"/>
      <c r="I1685" s="189"/>
      <c r="J1685" s="189"/>
      <c r="K1685" s="189"/>
    </row>
    <row r="1686" spans="1:11" ht="39" customHeight="1">
      <c r="A1686" s="228"/>
      <c r="B1686" s="184" t="str">
        <f>IFERROR(VLOOKUP(C1686,INPUT!$A$2:$E$99998,3,FALSE),"")</f>
        <v/>
      </c>
      <c r="C1686" s="231"/>
      <c r="D1686" s="186" t="str">
        <f>IFERROR(VLOOKUP(C1686,INPUT!$A$2:$D$99998,4,FALSE),"")</f>
        <v/>
      </c>
      <c r="E1686" s="185">
        <f>IFERROR(VLOOKUP(C1686,INPUT!$A$2:$E$99998,5,FALSE),0)</f>
        <v>0</v>
      </c>
      <c r="F1686" s="187" t="str">
        <f>IFERROR(VLOOKUP(C1686,INPUT!$H$2:$N2410,7,FALSE),"")</f>
        <v/>
      </c>
      <c r="G1686" s="189"/>
      <c r="H1686" s="189"/>
      <c r="I1686" s="189"/>
      <c r="J1686" s="189"/>
      <c r="K1686" s="189"/>
    </row>
    <row r="1687" spans="1:11" ht="39" customHeight="1">
      <c r="A1687" s="228"/>
      <c r="B1687" s="184" t="str">
        <f>IFERROR(VLOOKUP(C1687,INPUT!$A$2:$E$99998,3,FALSE),"")</f>
        <v/>
      </c>
      <c r="C1687" s="231"/>
      <c r="D1687" s="186" t="str">
        <f>IFERROR(VLOOKUP(C1687,INPUT!$A$2:$D$99998,4,FALSE),"")</f>
        <v/>
      </c>
      <c r="E1687" s="185">
        <f>IFERROR(VLOOKUP(C1687,INPUT!$A$2:$E$99998,5,FALSE),0)</f>
        <v>0</v>
      </c>
      <c r="F1687" s="187" t="str">
        <f>IFERROR(VLOOKUP(C1687,INPUT!$H$2:$N2410,7,FALSE),"")</f>
        <v/>
      </c>
      <c r="G1687" s="189"/>
      <c r="H1687" s="189"/>
      <c r="I1687" s="189"/>
      <c r="J1687" s="189"/>
      <c r="K1687" s="189"/>
    </row>
    <row r="1688" spans="1:11" ht="39" customHeight="1">
      <c r="A1688" s="228"/>
      <c r="B1688" s="184" t="str">
        <f>IFERROR(VLOOKUP(C1688,INPUT!$A$2:$E$99998,3,FALSE),"")</f>
        <v/>
      </c>
      <c r="C1688" s="231"/>
      <c r="D1688" s="186" t="str">
        <f>IFERROR(VLOOKUP(C1688,INPUT!$A$2:$D$99998,4,FALSE),"")</f>
        <v/>
      </c>
      <c r="E1688" s="185">
        <f>IFERROR(VLOOKUP(C1688,INPUT!$A$2:$E$99998,5,FALSE),0)</f>
        <v>0</v>
      </c>
      <c r="F1688" s="187" t="str">
        <f>IFERROR(VLOOKUP(C1688,INPUT!$H$2:$N2410,7,FALSE),"")</f>
        <v/>
      </c>
      <c r="G1688" s="189"/>
      <c r="H1688" s="189"/>
      <c r="I1688" s="189"/>
      <c r="J1688" s="189"/>
      <c r="K1688" s="189"/>
    </row>
    <row r="1689" spans="1:11" ht="39" customHeight="1">
      <c r="A1689" s="228"/>
      <c r="B1689" s="184" t="str">
        <f>IFERROR(VLOOKUP(C1689,INPUT!$A$2:$E$99998,3,FALSE),"")</f>
        <v/>
      </c>
      <c r="C1689" s="231"/>
      <c r="D1689" s="186" t="str">
        <f>IFERROR(VLOOKUP(C1689,INPUT!$A$2:$D$99998,4,FALSE),"")</f>
        <v/>
      </c>
      <c r="E1689" s="185">
        <f>IFERROR(VLOOKUP(C1689,INPUT!$A$2:$E$99998,5,FALSE),0)</f>
        <v>0</v>
      </c>
      <c r="F1689" s="187" t="str">
        <f>IFERROR(VLOOKUP(C1689,INPUT!$H$2:$N2410,7,FALSE),"")</f>
        <v/>
      </c>
      <c r="G1689" s="189"/>
      <c r="H1689" s="189"/>
      <c r="I1689" s="189"/>
      <c r="J1689" s="189"/>
      <c r="K1689" s="189"/>
    </row>
    <row r="1690" spans="1:11" ht="39" customHeight="1">
      <c r="A1690" s="228"/>
      <c r="B1690" s="184" t="str">
        <f>IFERROR(VLOOKUP(C1690,INPUT!$A$2:$E$99998,3,FALSE),"")</f>
        <v/>
      </c>
      <c r="C1690" s="231"/>
      <c r="D1690" s="186" t="str">
        <f>IFERROR(VLOOKUP(C1690,INPUT!$A$2:$D$99998,4,FALSE),"")</f>
        <v/>
      </c>
      <c r="E1690" s="185">
        <f>IFERROR(VLOOKUP(C1690,INPUT!$A$2:$E$99998,5,FALSE),0)</f>
        <v>0</v>
      </c>
      <c r="F1690" s="187" t="str">
        <f>IFERROR(VLOOKUP(C1690,INPUT!$H$2:$N2410,7,FALSE),"")</f>
        <v/>
      </c>
      <c r="G1690" s="189"/>
      <c r="H1690" s="189"/>
      <c r="I1690" s="189"/>
      <c r="J1690" s="189"/>
      <c r="K1690" s="189"/>
    </row>
    <row r="1691" spans="1:11" ht="39" customHeight="1">
      <c r="A1691" s="228"/>
      <c r="B1691" s="184" t="str">
        <f>IFERROR(VLOOKUP(C1691,INPUT!$A$2:$E$99998,3,FALSE),"")</f>
        <v/>
      </c>
      <c r="C1691" s="231"/>
      <c r="D1691" s="186" t="str">
        <f>IFERROR(VLOOKUP(C1691,INPUT!$A$2:$D$99998,4,FALSE),"")</f>
        <v/>
      </c>
      <c r="E1691" s="185">
        <f>IFERROR(VLOOKUP(C1691,INPUT!$A$2:$E$99998,5,FALSE),0)</f>
        <v>0</v>
      </c>
      <c r="F1691" s="187" t="str">
        <f>IFERROR(VLOOKUP(C1691,INPUT!$H$2:$N2410,7,FALSE),"")</f>
        <v/>
      </c>
      <c r="G1691" s="189"/>
      <c r="H1691" s="189"/>
      <c r="I1691" s="189"/>
      <c r="J1691" s="189"/>
      <c r="K1691" s="189"/>
    </row>
    <row r="1692" spans="1:11" ht="39" customHeight="1">
      <c r="A1692" s="228"/>
      <c r="B1692" s="184" t="str">
        <f>IFERROR(VLOOKUP(C1692,INPUT!$A$2:$E$99998,3,FALSE),"")</f>
        <v/>
      </c>
      <c r="C1692" s="231"/>
      <c r="D1692" s="186" t="str">
        <f>IFERROR(VLOOKUP(C1692,INPUT!$A$2:$D$99998,4,FALSE),"")</f>
        <v/>
      </c>
      <c r="E1692" s="185">
        <f>IFERROR(VLOOKUP(C1692,INPUT!$A$2:$E$99998,5,FALSE),0)</f>
        <v>0</v>
      </c>
      <c r="F1692" s="187" t="str">
        <f>IFERROR(VLOOKUP(C1692,INPUT!$H$2:$N2410,7,FALSE),"")</f>
        <v/>
      </c>
      <c r="G1692" s="189"/>
      <c r="H1692" s="189"/>
      <c r="I1692" s="189"/>
      <c r="J1692" s="189"/>
      <c r="K1692" s="189"/>
    </row>
    <row r="1693" spans="1:11" ht="39" customHeight="1">
      <c r="A1693" s="228"/>
      <c r="B1693" s="184" t="str">
        <f>IFERROR(VLOOKUP(C1693,INPUT!$A$2:$E$99998,3,FALSE),"")</f>
        <v/>
      </c>
      <c r="C1693" s="231"/>
      <c r="D1693" s="186" t="str">
        <f>IFERROR(VLOOKUP(C1693,INPUT!$A$2:$D$99998,4,FALSE),"")</f>
        <v/>
      </c>
      <c r="E1693" s="185">
        <f>IFERROR(VLOOKUP(C1693,INPUT!$A$2:$E$99998,5,FALSE),0)</f>
        <v>0</v>
      </c>
      <c r="F1693" s="187" t="str">
        <f>IFERROR(VLOOKUP(C1693,INPUT!$H$2:$N2410,7,FALSE),"")</f>
        <v/>
      </c>
      <c r="G1693" s="189"/>
      <c r="H1693" s="189"/>
      <c r="I1693" s="189"/>
      <c r="J1693" s="189"/>
      <c r="K1693" s="189"/>
    </row>
    <row r="1694" spans="1:11" ht="39" customHeight="1">
      <c r="A1694" s="228"/>
      <c r="B1694" s="184" t="str">
        <f>IFERROR(VLOOKUP(C1694,INPUT!$A$2:$E$99998,3,FALSE),"")</f>
        <v/>
      </c>
      <c r="C1694" s="231"/>
      <c r="D1694" s="186" t="str">
        <f>IFERROR(VLOOKUP(C1694,INPUT!$A$2:$D$99998,4,FALSE),"")</f>
        <v/>
      </c>
      <c r="E1694" s="185">
        <f>IFERROR(VLOOKUP(C1694,INPUT!$A$2:$E$99998,5,FALSE),0)</f>
        <v>0</v>
      </c>
      <c r="F1694" s="187" t="str">
        <f>IFERROR(VLOOKUP(C1694,INPUT!$H$2:$N2410,7,FALSE),"")</f>
        <v/>
      </c>
      <c r="G1694" s="189"/>
      <c r="H1694" s="189"/>
      <c r="I1694" s="189"/>
      <c r="J1694" s="189"/>
      <c r="K1694" s="189"/>
    </row>
    <row r="1695" spans="1:11" ht="39" customHeight="1">
      <c r="A1695" s="228"/>
      <c r="B1695" s="184" t="str">
        <f>IFERROR(VLOOKUP(C1695,INPUT!$A$2:$E$99998,3,FALSE),"")</f>
        <v/>
      </c>
      <c r="C1695" s="231"/>
      <c r="D1695" s="186" t="str">
        <f>IFERROR(VLOOKUP(C1695,INPUT!$A$2:$D$99998,4,FALSE),"")</f>
        <v/>
      </c>
      <c r="E1695" s="185">
        <f>IFERROR(VLOOKUP(C1695,INPUT!$A$2:$E$99998,5,FALSE),0)</f>
        <v>0</v>
      </c>
      <c r="F1695" s="187" t="str">
        <f>IFERROR(VLOOKUP(C1695,INPUT!$H$2:$N2410,7,FALSE),"")</f>
        <v/>
      </c>
      <c r="G1695" s="189"/>
      <c r="H1695" s="189"/>
      <c r="I1695" s="189"/>
      <c r="J1695" s="189"/>
      <c r="K1695" s="189"/>
    </row>
    <row r="1696" spans="1:11" ht="39" customHeight="1">
      <c r="A1696" s="228"/>
      <c r="B1696" s="184" t="str">
        <f>IFERROR(VLOOKUP(C1696,INPUT!$A$2:$E$99998,3,FALSE),"")</f>
        <v/>
      </c>
      <c r="C1696" s="231"/>
      <c r="D1696" s="186" t="str">
        <f>IFERROR(VLOOKUP(C1696,INPUT!$A$2:$D$99998,4,FALSE),"")</f>
        <v/>
      </c>
      <c r="E1696" s="185">
        <f>IFERROR(VLOOKUP(C1696,INPUT!$A$2:$E$99998,5,FALSE),0)</f>
        <v>0</v>
      </c>
      <c r="F1696" s="187" t="str">
        <f>IFERROR(VLOOKUP(C1696,INPUT!$H$2:$N2410,7,FALSE),"")</f>
        <v/>
      </c>
      <c r="G1696" s="189"/>
      <c r="H1696" s="189"/>
      <c r="I1696" s="189"/>
      <c r="J1696" s="189"/>
      <c r="K1696" s="189"/>
    </row>
    <row r="1697" spans="1:11" ht="39" customHeight="1">
      <c r="A1697" s="228"/>
      <c r="B1697" s="184" t="str">
        <f>IFERROR(VLOOKUP(C1697,INPUT!$A$2:$E$99998,3,FALSE),"")</f>
        <v/>
      </c>
      <c r="C1697" s="231"/>
      <c r="D1697" s="186" t="str">
        <f>IFERROR(VLOOKUP(C1697,INPUT!$A$2:$D$99998,4,FALSE),"")</f>
        <v/>
      </c>
      <c r="E1697" s="185">
        <f>IFERROR(VLOOKUP(C1697,INPUT!$A$2:$E$99998,5,FALSE),0)</f>
        <v>0</v>
      </c>
      <c r="F1697" s="187" t="str">
        <f>IFERROR(VLOOKUP(C1697,INPUT!$H$2:$N2410,7,FALSE),"")</f>
        <v/>
      </c>
      <c r="G1697" s="189"/>
      <c r="H1697" s="189"/>
      <c r="I1697" s="189"/>
      <c r="J1697" s="189"/>
      <c r="K1697" s="189"/>
    </row>
    <row r="1698" spans="1:11" ht="39" customHeight="1">
      <c r="A1698" s="228"/>
      <c r="B1698" s="184" t="str">
        <f>IFERROR(VLOOKUP(C1698,INPUT!$A$2:$E$99998,3,FALSE),"")</f>
        <v/>
      </c>
      <c r="C1698" s="231"/>
      <c r="D1698" s="186" t="str">
        <f>IFERROR(VLOOKUP(C1698,INPUT!$A$2:$D$99998,4,FALSE),"")</f>
        <v/>
      </c>
      <c r="E1698" s="185">
        <f>IFERROR(VLOOKUP(C1698,INPUT!$A$2:$E$99998,5,FALSE),0)</f>
        <v>0</v>
      </c>
      <c r="F1698" s="187" t="str">
        <f>IFERROR(VLOOKUP(C1698,INPUT!$H$2:$N2410,7,FALSE),"")</f>
        <v/>
      </c>
      <c r="G1698" s="189"/>
      <c r="H1698" s="189"/>
      <c r="I1698" s="189"/>
      <c r="J1698" s="189"/>
      <c r="K1698" s="189"/>
    </row>
    <row r="1699" spans="1:11" ht="39" customHeight="1">
      <c r="A1699" s="228"/>
      <c r="B1699" s="184" t="str">
        <f>IFERROR(VLOOKUP(C1699,INPUT!$A$2:$E$99998,3,FALSE),"")</f>
        <v/>
      </c>
      <c r="C1699" s="231"/>
      <c r="D1699" s="186" t="str">
        <f>IFERROR(VLOOKUP(C1699,INPUT!$A$2:$D$99998,4,FALSE),"")</f>
        <v/>
      </c>
      <c r="E1699" s="185">
        <f>IFERROR(VLOOKUP(C1699,INPUT!$A$2:$E$99998,5,FALSE),0)</f>
        <v>0</v>
      </c>
      <c r="F1699" s="187" t="str">
        <f>IFERROR(VLOOKUP(C1699,INPUT!$H$2:$N2410,7,FALSE),"")</f>
        <v/>
      </c>
      <c r="G1699" s="189"/>
      <c r="H1699" s="189"/>
      <c r="I1699" s="189"/>
      <c r="J1699" s="189"/>
      <c r="K1699" s="189"/>
    </row>
    <row r="1700" spans="1:11" ht="39" customHeight="1">
      <c r="A1700" s="228"/>
      <c r="B1700" s="184" t="str">
        <f>IFERROR(VLOOKUP(C1700,INPUT!$A$2:$E$99998,3,FALSE),"")</f>
        <v/>
      </c>
      <c r="C1700" s="231"/>
      <c r="D1700" s="186" t="str">
        <f>IFERROR(VLOOKUP(C1700,INPUT!$A$2:$D$99998,4,FALSE),"")</f>
        <v/>
      </c>
      <c r="E1700" s="185">
        <f>IFERROR(VLOOKUP(C1700,INPUT!$A$2:$E$99998,5,FALSE),0)</f>
        <v>0</v>
      </c>
      <c r="F1700" s="187" t="str">
        <f>IFERROR(VLOOKUP(C1700,INPUT!$H$2:$N2410,7,FALSE),"")</f>
        <v/>
      </c>
      <c r="G1700" s="189"/>
      <c r="H1700" s="189"/>
      <c r="I1700" s="189"/>
      <c r="J1700" s="189"/>
      <c r="K1700" s="189"/>
    </row>
    <row r="1701" spans="1:11" ht="39" customHeight="1">
      <c r="A1701" s="228"/>
      <c r="B1701" s="184" t="str">
        <f>IFERROR(VLOOKUP(C1701,INPUT!$A$2:$E$99998,3,FALSE),"")</f>
        <v/>
      </c>
      <c r="C1701" s="231"/>
      <c r="D1701" s="186" t="str">
        <f>IFERROR(VLOOKUP(C1701,INPUT!$A$2:$D$99998,4,FALSE),"")</f>
        <v/>
      </c>
      <c r="E1701" s="185">
        <f>IFERROR(VLOOKUP(C1701,INPUT!$A$2:$E$99998,5,FALSE),0)</f>
        <v>0</v>
      </c>
      <c r="F1701" s="187" t="str">
        <f>IFERROR(VLOOKUP(C1701,INPUT!$H$2:$N2410,7,FALSE),"")</f>
        <v/>
      </c>
      <c r="G1701" s="189"/>
      <c r="H1701" s="189"/>
      <c r="I1701" s="189"/>
      <c r="J1701" s="189"/>
      <c r="K1701" s="189"/>
    </row>
    <row r="1702" spans="1:11" ht="39" customHeight="1">
      <c r="A1702" s="228"/>
      <c r="B1702" s="184" t="str">
        <f>IFERROR(VLOOKUP(C1702,INPUT!$A$2:$E$99998,3,FALSE),"")</f>
        <v/>
      </c>
      <c r="C1702" s="231"/>
      <c r="D1702" s="186" t="str">
        <f>IFERROR(VLOOKUP(C1702,INPUT!$A$2:$D$99998,4,FALSE),"")</f>
        <v/>
      </c>
      <c r="E1702" s="185">
        <f>IFERROR(VLOOKUP(C1702,INPUT!$A$2:$E$99998,5,FALSE),0)</f>
        <v>0</v>
      </c>
      <c r="F1702" s="187" t="str">
        <f>IFERROR(VLOOKUP(C1702,INPUT!$H$2:$N2410,7,FALSE),"")</f>
        <v/>
      </c>
      <c r="G1702" s="189"/>
      <c r="H1702" s="189"/>
      <c r="I1702" s="189"/>
      <c r="J1702" s="189"/>
      <c r="K1702" s="189"/>
    </row>
    <row r="1703" spans="1:11" ht="39" customHeight="1">
      <c r="A1703" s="228"/>
      <c r="B1703" s="184" t="str">
        <f>IFERROR(VLOOKUP(C1703,INPUT!$A$2:$E$99998,3,FALSE),"")</f>
        <v/>
      </c>
      <c r="C1703" s="231"/>
      <c r="D1703" s="186" t="str">
        <f>IFERROR(VLOOKUP(C1703,INPUT!$A$2:$D$99998,4,FALSE),"")</f>
        <v/>
      </c>
      <c r="E1703" s="185">
        <f>IFERROR(VLOOKUP(C1703,INPUT!$A$2:$E$99998,5,FALSE),0)</f>
        <v>0</v>
      </c>
      <c r="F1703" s="187" t="str">
        <f>IFERROR(VLOOKUP(C1703,INPUT!$H$2:$N2410,7,FALSE),"")</f>
        <v/>
      </c>
      <c r="G1703" s="189"/>
      <c r="H1703" s="189"/>
      <c r="I1703" s="189"/>
      <c r="J1703" s="189"/>
      <c r="K1703" s="189"/>
    </row>
    <row r="1704" spans="1:11" ht="39" customHeight="1">
      <c r="A1704" s="228"/>
      <c r="B1704" s="184" t="str">
        <f>IFERROR(VLOOKUP(C1704,INPUT!$A$2:$E$99998,3,FALSE),"")</f>
        <v/>
      </c>
      <c r="C1704" s="231"/>
      <c r="D1704" s="186" t="str">
        <f>IFERROR(VLOOKUP(C1704,INPUT!$A$2:$D$99998,4,FALSE),"")</f>
        <v/>
      </c>
      <c r="E1704" s="185">
        <f>IFERROR(VLOOKUP(C1704,INPUT!$A$2:$E$99998,5,FALSE),0)</f>
        <v>0</v>
      </c>
      <c r="F1704" s="187" t="str">
        <f>IFERROR(VLOOKUP(C1704,INPUT!$H$2:$N2410,7,FALSE),"")</f>
        <v/>
      </c>
      <c r="G1704" s="189"/>
      <c r="H1704" s="189"/>
      <c r="I1704" s="189"/>
      <c r="J1704" s="189"/>
      <c r="K1704" s="189"/>
    </row>
    <row r="1705" spans="1:11" ht="39" customHeight="1">
      <c r="A1705" s="228"/>
      <c r="B1705" s="184" t="str">
        <f>IFERROR(VLOOKUP(C1705,INPUT!$A$2:$E$99998,3,FALSE),"")</f>
        <v/>
      </c>
      <c r="C1705" s="231"/>
      <c r="D1705" s="186" t="str">
        <f>IFERROR(VLOOKUP(C1705,INPUT!$A$2:$D$99998,4,FALSE),"")</f>
        <v/>
      </c>
      <c r="E1705" s="185">
        <f>IFERROR(VLOOKUP(C1705,INPUT!$A$2:$E$99998,5,FALSE),0)</f>
        <v>0</v>
      </c>
      <c r="F1705" s="187" t="str">
        <f>IFERROR(VLOOKUP(C1705,INPUT!$H$2:$N2410,7,FALSE),"")</f>
        <v/>
      </c>
      <c r="G1705" s="189"/>
      <c r="H1705" s="189"/>
      <c r="I1705" s="189"/>
      <c r="J1705" s="189"/>
      <c r="K1705" s="189"/>
    </row>
    <row r="1706" spans="1:11" ht="39" customHeight="1">
      <c r="A1706" s="228"/>
      <c r="B1706" s="184" t="str">
        <f>IFERROR(VLOOKUP(C1706,INPUT!$A$2:$E$99998,3,FALSE),"")</f>
        <v/>
      </c>
      <c r="C1706" s="231"/>
      <c r="D1706" s="186" t="str">
        <f>IFERROR(VLOOKUP(C1706,INPUT!$A$2:$D$99998,4,FALSE),"")</f>
        <v/>
      </c>
      <c r="E1706" s="185">
        <f>IFERROR(VLOOKUP(C1706,INPUT!$A$2:$E$99998,5,FALSE),0)</f>
        <v>0</v>
      </c>
      <c r="F1706" s="187" t="str">
        <f>IFERROR(VLOOKUP(C1706,INPUT!$H$2:$N2410,7,FALSE),"")</f>
        <v/>
      </c>
      <c r="G1706" s="189"/>
      <c r="H1706" s="189"/>
      <c r="I1706" s="189"/>
      <c r="J1706" s="189"/>
      <c r="K1706" s="189"/>
    </row>
    <row r="1707" spans="1:11" ht="39" customHeight="1">
      <c r="A1707" s="228"/>
      <c r="B1707" s="184" t="str">
        <f>IFERROR(VLOOKUP(C1707,INPUT!$A$2:$E$99998,3,FALSE),"")</f>
        <v/>
      </c>
      <c r="C1707" s="231"/>
      <c r="D1707" s="186" t="str">
        <f>IFERROR(VLOOKUP(C1707,INPUT!$A$2:$D$99998,4,FALSE),"")</f>
        <v/>
      </c>
      <c r="E1707" s="185">
        <f>IFERROR(VLOOKUP(C1707,INPUT!$A$2:$E$99998,5,FALSE),0)</f>
        <v>0</v>
      </c>
      <c r="F1707" s="187" t="str">
        <f>IFERROR(VLOOKUP(C1707,INPUT!$H$2:$N2410,7,FALSE),"")</f>
        <v/>
      </c>
      <c r="G1707" s="189"/>
      <c r="H1707" s="189"/>
      <c r="I1707" s="189"/>
      <c r="J1707" s="189"/>
      <c r="K1707" s="189"/>
    </row>
    <row r="1708" spans="1:11" ht="39" customHeight="1">
      <c r="A1708" s="228"/>
      <c r="B1708" s="184" t="str">
        <f>IFERROR(VLOOKUP(C1708,INPUT!$A$2:$E$99998,3,FALSE),"")</f>
        <v/>
      </c>
      <c r="C1708" s="231"/>
      <c r="D1708" s="186" t="str">
        <f>IFERROR(VLOOKUP(C1708,INPUT!$A$2:$D$99998,4,FALSE),"")</f>
        <v/>
      </c>
      <c r="E1708" s="185">
        <f>IFERROR(VLOOKUP(C1708,INPUT!$A$2:$E$99998,5,FALSE),0)</f>
        <v>0</v>
      </c>
      <c r="F1708" s="187" t="str">
        <f>IFERROR(VLOOKUP(C1708,INPUT!$H$2:$N2410,7,FALSE),"")</f>
        <v/>
      </c>
      <c r="G1708" s="189"/>
      <c r="H1708" s="189"/>
      <c r="I1708" s="189"/>
      <c r="J1708" s="189"/>
      <c r="K1708" s="189"/>
    </row>
    <row r="1709" spans="1:11" ht="39" customHeight="1">
      <c r="A1709" s="228"/>
      <c r="B1709" s="184" t="str">
        <f>IFERROR(VLOOKUP(C1709,INPUT!$A$2:$E$99998,3,FALSE),"")</f>
        <v/>
      </c>
      <c r="C1709" s="231"/>
      <c r="D1709" s="186" t="str">
        <f>IFERROR(VLOOKUP(C1709,INPUT!$A$2:$D$99998,4,FALSE),"")</f>
        <v/>
      </c>
      <c r="E1709" s="185">
        <f>IFERROR(VLOOKUP(C1709,INPUT!$A$2:$E$99998,5,FALSE),0)</f>
        <v>0</v>
      </c>
      <c r="F1709" s="187" t="str">
        <f>IFERROR(VLOOKUP(C1709,INPUT!$H$2:$N2410,7,FALSE),"")</f>
        <v/>
      </c>
      <c r="G1709" s="189"/>
      <c r="H1709" s="189"/>
      <c r="I1709" s="189"/>
      <c r="J1709" s="189"/>
      <c r="K1709" s="189"/>
    </row>
    <row r="1710" spans="1:11" ht="39" customHeight="1">
      <c r="A1710" s="228"/>
      <c r="B1710" s="184" t="str">
        <f>IFERROR(VLOOKUP(C1710,INPUT!$A$2:$E$99998,3,FALSE),"")</f>
        <v/>
      </c>
      <c r="C1710" s="231"/>
      <c r="D1710" s="186" t="str">
        <f>IFERROR(VLOOKUP(C1710,INPUT!$A$2:$D$99998,4,FALSE),"")</f>
        <v/>
      </c>
      <c r="E1710" s="185">
        <f>IFERROR(VLOOKUP(C1710,INPUT!$A$2:$E$99998,5,FALSE),0)</f>
        <v>0</v>
      </c>
      <c r="F1710" s="187" t="str">
        <f>IFERROR(VLOOKUP(C1710,INPUT!$H$2:$N2410,7,FALSE),"")</f>
        <v/>
      </c>
      <c r="G1710" s="189"/>
      <c r="H1710" s="189"/>
      <c r="I1710" s="189"/>
      <c r="J1710" s="189"/>
      <c r="K1710" s="189"/>
    </row>
    <row r="1711" spans="1:11" ht="39" customHeight="1">
      <c r="A1711" s="228"/>
      <c r="B1711" s="184" t="str">
        <f>IFERROR(VLOOKUP(C1711,INPUT!$A$2:$E$99998,3,FALSE),"")</f>
        <v/>
      </c>
      <c r="C1711" s="231"/>
      <c r="D1711" s="186" t="str">
        <f>IFERROR(VLOOKUP(C1711,INPUT!$A$2:$D$99998,4,FALSE),"")</f>
        <v/>
      </c>
      <c r="E1711" s="185">
        <f>IFERROR(VLOOKUP(C1711,INPUT!$A$2:$E$99998,5,FALSE),0)</f>
        <v>0</v>
      </c>
      <c r="F1711" s="187" t="str">
        <f>IFERROR(VLOOKUP(C1711,INPUT!$H$2:$N2410,7,FALSE),"")</f>
        <v/>
      </c>
      <c r="G1711" s="189"/>
      <c r="H1711" s="189"/>
      <c r="I1711" s="189"/>
      <c r="J1711" s="189"/>
      <c r="K1711" s="189"/>
    </row>
    <row r="1712" spans="1:11" ht="39" customHeight="1">
      <c r="A1712" s="228"/>
      <c r="B1712" s="184" t="str">
        <f>IFERROR(VLOOKUP(C1712,INPUT!$A$2:$E$99998,3,FALSE),"")</f>
        <v/>
      </c>
      <c r="C1712" s="231"/>
      <c r="D1712" s="186" t="str">
        <f>IFERROR(VLOOKUP(C1712,INPUT!$A$2:$D$99998,4,FALSE),"")</f>
        <v/>
      </c>
      <c r="E1712" s="185">
        <f>IFERROR(VLOOKUP(C1712,INPUT!$A$2:$E$99998,5,FALSE),0)</f>
        <v>0</v>
      </c>
      <c r="F1712" s="187" t="str">
        <f>IFERROR(VLOOKUP(C1712,INPUT!$H$2:$N2410,7,FALSE),"")</f>
        <v/>
      </c>
      <c r="G1712" s="189"/>
      <c r="H1712" s="189"/>
      <c r="I1712" s="189"/>
      <c r="J1712" s="189"/>
      <c r="K1712" s="189"/>
    </row>
    <row r="1713" spans="1:11" ht="39" customHeight="1">
      <c r="A1713" s="228"/>
      <c r="B1713" s="184" t="str">
        <f>IFERROR(VLOOKUP(C1713,INPUT!$A$2:$E$99998,3,FALSE),"")</f>
        <v/>
      </c>
      <c r="C1713" s="231"/>
      <c r="D1713" s="186" t="str">
        <f>IFERROR(VLOOKUP(C1713,INPUT!$A$2:$D$99998,4,FALSE),"")</f>
        <v/>
      </c>
      <c r="E1713" s="185">
        <f>IFERROR(VLOOKUP(C1713,INPUT!$A$2:$E$99998,5,FALSE),0)</f>
        <v>0</v>
      </c>
      <c r="F1713" s="187" t="str">
        <f>IFERROR(VLOOKUP(C1713,INPUT!$H$2:$N2410,7,FALSE),"")</f>
        <v/>
      </c>
      <c r="G1713" s="189"/>
      <c r="H1713" s="189"/>
      <c r="I1713" s="189"/>
      <c r="J1713" s="189"/>
      <c r="K1713" s="189"/>
    </row>
    <row r="1714" spans="1:11" ht="39" customHeight="1">
      <c r="A1714" s="228"/>
      <c r="B1714" s="184" t="str">
        <f>IFERROR(VLOOKUP(C1714,INPUT!$A$2:$E$99998,3,FALSE),"")</f>
        <v/>
      </c>
      <c r="C1714" s="231"/>
      <c r="D1714" s="186" t="str">
        <f>IFERROR(VLOOKUP(C1714,INPUT!$A$2:$D$99998,4,FALSE),"")</f>
        <v/>
      </c>
      <c r="E1714" s="185">
        <f>IFERROR(VLOOKUP(C1714,INPUT!$A$2:$E$99998,5,FALSE),0)</f>
        <v>0</v>
      </c>
      <c r="F1714" s="187" t="str">
        <f>IFERROR(VLOOKUP(C1714,INPUT!$H$2:$N2410,7,FALSE),"")</f>
        <v/>
      </c>
      <c r="G1714" s="189"/>
      <c r="H1714" s="189"/>
      <c r="I1714" s="189"/>
      <c r="J1714" s="189"/>
      <c r="K1714" s="189"/>
    </row>
    <row r="1715" spans="1:11" ht="39" customHeight="1">
      <c r="A1715" s="228"/>
      <c r="B1715" s="184" t="str">
        <f>IFERROR(VLOOKUP(C1715,INPUT!$A$2:$E$99998,3,FALSE),"")</f>
        <v/>
      </c>
      <c r="C1715" s="231"/>
      <c r="D1715" s="186" t="str">
        <f>IFERROR(VLOOKUP(C1715,INPUT!$A$2:$D$99998,4,FALSE),"")</f>
        <v/>
      </c>
      <c r="E1715" s="185">
        <f>IFERROR(VLOOKUP(C1715,INPUT!$A$2:$E$99998,5,FALSE),0)</f>
        <v>0</v>
      </c>
      <c r="F1715" s="187" t="str">
        <f>IFERROR(VLOOKUP(C1715,INPUT!$H$2:$N2410,7,FALSE),"")</f>
        <v/>
      </c>
      <c r="G1715" s="189"/>
      <c r="H1715" s="189"/>
      <c r="I1715" s="189"/>
      <c r="J1715" s="189"/>
      <c r="K1715" s="189"/>
    </row>
    <row r="1716" spans="1:11" ht="39" customHeight="1">
      <c r="A1716" s="228"/>
      <c r="B1716" s="184" t="str">
        <f>IFERROR(VLOOKUP(C1716,INPUT!$A$2:$E$99998,3,FALSE),"")</f>
        <v/>
      </c>
      <c r="C1716" s="231"/>
      <c r="D1716" s="186" t="str">
        <f>IFERROR(VLOOKUP(C1716,INPUT!$A$2:$D$99998,4,FALSE),"")</f>
        <v/>
      </c>
      <c r="E1716" s="185">
        <f>IFERROR(VLOOKUP(C1716,INPUT!$A$2:$E$99998,5,FALSE),0)</f>
        <v>0</v>
      </c>
      <c r="F1716" s="187" t="str">
        <f>IFERROR(VLOOKUP(C1716,INPUT!$H$2:$N2410,7,FALSE),"")</f>
        <v/>
      </c>
      <c r="G1716" s="189"/>
      <c r="H1716" s="189"/>
      <c r="I1716" s="189"/>
      <c r="J1716" s="189"/>
      <c r="K1716" s="189"/>
    </row>
    <row r="1717" spans="1:11" ht="39" customHeight="1">
      <c r="A1717" s="228"/>
      <c r="B1717" s="184" t="str">
        <f>IFERROR(VLOOKUP(C1717,INPUT!$A$2:$E$99998,3,FALSE),"")</f>
        <v/>
      </c>
      <c r="C1717" s="231"/>
      <c r="D1717" s="186" t="str">
        <f>IFERROR(VLOOKUP(C1717,INPUT!$A$2:$D$99998,4,FALSE),"")</f>
        <v/>
      </c>
      <c r="E1717" s="185">
        <f>IFERROR(VLOOKUP(C1717,INPUT!$A$2:$E$99998,5,FALSE),0)</f>
        <v>0</v>
      </c>
      <c r="F1717" s="187" t="str">
        <f>IFERROR(VLOOKUP(C1717,INPUT!$H$2:$N2410,7,FALSE),"")</f>
        <v/>
      </c>
      <c r="G1717" s="189"/>
      <c r="H1717" s="189"/>
      <c r="I1717" s="189"/>
      <c r="J1717" s="189"/>
      <c r="K1717" s="189"/>
    </row>
    <row r="1718" spans="1:11" ht="39" customHeight="1">
      <c r="A1718" s="228"/>
      <c r="B1718" s="184" t="str">
        <f>IFERROR(VLOOKUP(C1718,INPUT!$A$2:$E$99998,3,FALSE),"")</f>
        <v/>
      </c>
      <c r="C1718" s="231"/>
      <c r="D1718" s="186" t="str">
        <f>IFERROR(VLOOKUP(C1718,INPUT!$A$2:$D$99998,4,FALSE),"")</f>
        <v/>
      </c>
      <c r="E1718" s="185">
        <f>IFERROR(VLOOKUP(C1718,INPUT!$A$2:$E$99998,5,FALSE),0)</f>
        <v>0</v>
      </c>
      <c r="F1718" s="187" t="str">
        <f>IFERROR(VLOOKUP(C1718,INPUT!$H$2:$N2410,7,FALSE),"")</f>
        <v/>
      </c>
      <c r="G1718" s="189"/>
      <c r="H1718" s="189"/>
      <c r="I1718" s="189"/>
      <c r="J1718" s="189"/>
      <c r="K1718" s="189"/>
    </row>
    <row r="1719" spans="1:11" ht="39" customHeight="1">
      <c r="A1719" s="228"/>
      <c r="B1719" s="184" t="str">
        <f>IFERROR(VLOOKUP(C1719,INPUT!$A$2:$E$99998,3,FALSE),"")</f>
        <v/>
      </c>
      <c r="C1719" s="231"/>
      <c r="D1719" s="186" t="str">
        <f>IFERROR(VLOOKUP(C1719,INPUT!$A$2:$D$99998,4,FALSE),"")</f>
        <v/>
      </c>
      <c r="E1719" s="185">
        <f>IFERROR(VLOOKUP(C1719,INPUT!$A$2:$E$99998,5,FALSE),0)</f>
        <v>0</v>
      </c>
      <c r="F1719" s="187" t="str">
        <f>IFERROR(VLOOKUP(C1719,INPUT!$H$2:$N2410,7,FALSE),"")</f>
        <v/>
      </c>
      <c r="G1719" s="189"/>
      <c r="H1719" s="189"/>
      <c r="I1719" s="189"/>
      <c r="J1719" s="189"/>
      <c r="K1719" s="189"/>
    </row>
    <row r="1720" spans="1:11" ht="39" customHeight="1">
      <c r="A1720" s="228"/>
      <c r="B1720" s="184" t="str">
        <f>IFERROR(VLOOKUP(C1720,INPUT!$A$2:$E$99998,3,FALSE),"")</f>
        <v/>
      </c>
      <c r="C1720" s="231"/>
      <c r="D1720" s="186" t="str">
        <f>IFERROR(VLOOKUP(C1720,INPUT!$A$2:$D$99998,4,FALSE),"")</f>
        <v/>
      </c>
      <c r="E1720" s="185">
        <f>IFERROR(VLOOKUP(C1720,INPUT!$A$2:$E$99998,5,FALSE),0)</f>
        <v>0</v>
      </c>
      <c r="F1720" s="187" t="str">
        <f>IFERROR(VLOOKUP(C1720,INPUT!$H$2:$N2410,7,FALSE),"")</f>
        <v/>
      </c>
      <c r="G1720" s="189"/>
      <c r="H1720" s="189"/>
      <c r="I1720" s="189"/>
      <c r="J1720" s="189"/>
      <c r="K1720" s="189"/>
    </row>
    <row r="1721" spans="1:11" ht="39" customHeight="1">
      <c r="A1721" s="228"/>
      <c r="B1721" s="184" t="str">
        <f>IFERROR(VLOOKUP(C1721,INPUT!$A$2:$E$99998,3,FALSE),"")</f>
        <v/>
      </c>
      <c r="C1721" s="231"/>
      <c r="D1721" s="186" t="str">
        <f>IFERROR(VLOOKUP(C1721,INPUT!$A$2:$D$99998,4,FALSE),"")</f>
        <v/>
      </c>
      <c r="E1721" s="185">
        <f>IFERROR(VLOOKUP(C1721,INPUT!$A$2:$E$99998,5,FALSE),0)</f>
        <v>0</v>
      </c>
      <c r="F1721" s="187" t="str">
        <f>IFERROR(VLOOKUP(C1721,INPUT!$H$2:$N2410,7,FALSE),"")</f>
        <v/>
      </c>
      <c r="G1721" s="189"/>
      <c r="H1721" s="189"/>
      <c r="I1721" s="189"/>
      <c r="J1721" s="189"/>
      <c r="K1721" s="189"/>
    </row>
    <row r="1722" spans="1:11" ht="39" customHeight="1">
      <c r="A1722" s="228"/>
      <c r="B1722" s="184" t="str">
        <f>IFERROR(VLOOKUP(C1722,INPUT!$A$2:$E$99998,3,FALSE),"")</f>
        <v/>
      </c>
      <c r="C1722" s="231"/>
      <c r="D1722" s="186" t="str">
        <f>IFERROR(VLOOKUP(C1722,INPUT!$A$2:$D$99998,4,FALSE),"")</f>
        <v/>
      </c>
      <c r="E1722" s="185">
        <f>IFERROR(VLOOKUP(C1722,INPUT!$A$2:$E$99998,5,FALSE),0)</f>
        <v>0</v>
      </c>
      <c r="F1722" s="187" t="str">
        <f>IFERROR(VLOOKUP(C1722,INPUT!$H$2:$N2410,7,FALSE),"")</f>
        <v/>
      </c>
      <c r="G1722" s="189"/>
      <c r="H1722" s="189"/>
      <c r="I1722" s="189"/>
      <c r="J1722" s="189"/>
      <c r="K1722" s="189"/>
    </row>
    <row r="1723" spans="1:11" ht="39" customHeight="1">
      <c r="A1723" s="228"/>
      <c r="B1723" s="184" t="str">
        <f>IFERROR(VLOOKUP(C1723,INPUT!$A$2:$E$99998,3,FALSE),"")</f>
        <v/>
      </c>
      <c r="C1723" s="231"/>
      <c r="D1723" s="186" t="str">
        <f>IFERROR(VLOOKUP(C1723,INPUT!$A$2:$D$99998,4,FALSE),"")</f>
        <v/>
      </c>
      <c r="E1723" s="185">
        <f>IFERROR(VLOOKUP(C1723,INPUT!$A$2:$E$99998,5,FALSE),0)</f>
        <v>0</v>
      </c>
      <c r="F1723" s="187" t="str">
        <f>IFERROR(VLOOKUP(C1723,INPUT!$H$2:$N2410,7,FALSE),"")</f>
        <v/>
      </c>
      <c r="G1723" s="189"/>
      <c r="H1723" s="189"/>
      <c r="I1723" s="189"/>
      <c r="J1723" s="189"/>
      <c r="K1723" s="189"/>
    </row>
    <row r="1724" spans="1:11" ht="39" customHeight="1">
      <c r="A1724" s="228"/>
      <c r="B1724" s="184" t="str">
        <f>IFERROR(VLOOKUP(C1724,INPUT!$A$2:$E$99998,3,FALSE),"")</f>
        <v/>
      </c>
      <c r="C1724" s="231"/>
      <c r="D1724" s="186" t="str">
        <f>IFERROR(VLOOKUP(C1724,INPUT!$A$2:$D$99998,4,FALSE),"")</f>
        <v/>
      </c>
      <c r="E1724" s="185">
        <f>IFERROR(VLOOKUP(C1724,INPUT!$A$2:$E$99998,5,FALSE),0)</f>
        <v>0</v>
      </c>
      <c r="F1724" s="187" t="str">
        <f>IFERROR(VLOOKUP(C1724,INPUT!$H$2:$N2410,7,FALSE),"")</f>
        <v/>
      </c>
      <c r="G1724" s="189"/>
      <c r="H1724" s="189"/>
      <c r="I1724" s="189"/>
      <c r="J1724" s="189"/>
      <c r="K1724" s="189"/>
    </row>
    <row r="1725" spans="1:11" ht="39" customHeight="1">
      <c r="A1725" s="228"/>
      <c r="B1725" s="184" t="str">
        <f>IFERROR(VLOOKUP(C1725,INPUT!$A$2:$E$99998,3,FALSE),"")</f>
        <v/>
      </c>
      <c r="C1725" s="231"/>
      <c r="D1725" s="186" t="str">
        <f>IFERROR(VLOOKUP(C1725,INPUT!$A$2:$D$99998,4,FALSE),"")</f>
        <v/>
      </c>
      <c r="E1725" s="185">
        <f>IFERROR(VLOOKUP(C1725,INPUT!$A$2:$E$99998,5,FALSE),0)</f>
        <v>0</v>
      </c>
      <c r="F1725" s="187" t="str">
        <f>IFERROR(VLOOKUP(C1725,INPUT!$H$2:$N2410,7,FALSE),"")</f>
        <v/>
      </c>
      <c r="G1725" s="189"/>
      <c r="H1725" s="189"/>
      <c r="I1725" s="189"/>
      <c r="J1725" s="189"/>
      <c r="K1725" s="189"/>
    </row>
    <row r="1726" spans="1:11" ht="39" customHeight="1">
      <c r="A1726" s="228"/>
      <c r="B1726" s="184" t="str">
        <f>IFERROR(VLOOKUP(C1726,INPUT!$A$2:$E$99998,3,FALSE),"")</f>
        <v/>
      </c>
      <c r="C1726" s="231"/>
      <c r="D1726" s="186" t="str">
        <f>IFERROR(VLOOKUP(C1726,INPUT!$A$2:$D$99998,4,FALSE),"")</f>
        <v/>
      </c>
      <c r="E1726" s="185">
        <f>IFERROR(VLOOKUP(C1726,INPUT!$A$2:$E$99998,5,FALSE),0)</f>
        <v>0</v>
      </c>
      <c r="F1726" s="187" t="str">
        <f>IFERROR(VLOOKUP(C1726,INPUT!$H$2:$N2410,7,FALSE),"")</f>
        <v/>
      </c>
      <c r="G1726" s="189"/>
      <c r="H1726" s="189"/>
      <c r="I1726" s="189"/>
      <c r="J1726" s="189"/>
      <c r="K1726" s="189"/>
    </row>
    <row r="1727" spans="1:11" ht="39" customHeight="1">
      <c r="A1727" s="228"/>
      <c r="B1727" s="184" t="str">
        <f>IFERROR(VLOOKUP(C1727,INPUT!$A$2:$E$99998,3,FALSE),"")</f>
        <v/>
      </c>
      <c r="C1727" s="231"/>
      <c r="D1727" s="186" t="str">
        <f>IFERROR(VLOOKUP(C1727,INPUT!$A$2:$D$99998,4,FALSE),"")</f>
        <v/>
      </c>
      <c r="E1727" s="185">
        <f>IFERROR(VLOOKUP(C1727,INPUT!$A$2:$E$99998,5,FALSE),0)</f>
        <v>0</v>
      </c>
      <c r="F1727" s="187" t="str">
        <f>IFERROR(VLOOKUP(C1727,INPUT!$H$2:$N2410,7,FALSE),"")</f>
        <v/>
      </c>
      <c r="G1727" s="189"/>
      <c r="H1727" s="189"/>
      <c r="I1727" s="189"/>
      <c r="J1727" s="189"/>
      <c r="K1727" s="189"/>
    </row>
    <row r="1728" spans="1:11" ht="39" customHeight="1">
      <c r="A1728" s="228"/>
      <c r="B1728" s="184" t="str">
        <f>IFERROR(VLOOKUP(C1728,INPUT!$A$2:$E$99998,3,FALSE),"")</f>
        <v/>
      </c>
      <c r="C1728" s="231"/>
      <c r="D1728" s="186" t="str">
        <f>IFERROR(VLOOKUP(C1728,INPUT!$A$2:$D$99998,4,FALSE),"")</f>
        <v/>
      </c>
      <c r="E1728" s="185">
        <f>IFERROR(VLOOKUP(C1728,INPUT!$A$2:$E$99998,5,FALSE),0)</f>
        <v>0</v>
      </c>
      <c r="F1728" s="187" t="str">
        <f>IFERROR(VLOOKUP(C1728,INPUT!$H$2:$N2410,7,FALSE),"")</f>
        <v/>
      </c>
      <c r="G1728" s="189"/>
      <c r="H1728" s="189"/>
      <c r="I1728" s="189"/>
      <c r="J1728" s="189"/>
      <c r="K1728" s="189"/>
    </row>
    <row r="1729" spans="1:11" ht="39" customHeight="1">
      <c r="A1729" s="228"/>
      <c r="B1729" s="184" t="str">
        <f>IFERROR(VLOOKUP(C1729,INPUT!$A$2:$E$99998,3,FALSE),"")</f>
        <v/>
      </c>
      <c r="C1729" s="231"/>
      <c r="D1729" s="186" t="str">
        <f>IFERROR(VLOOKUP(C1729,INPUT!$A$2:$D$99998,4,FALSE),"")</f>
        <v/>
      </c>
      <c r="E1729" s="185">
        <f>IFERROR(VLOOKUP(C1729,INPUT!$A$2:$E$99998,5,FALSE),0)</f>
        <v>0</v>
      </c>
      <c r="F1729" s="187" t="str">
        <f>IFERROR(VLOOKUP(C1729,INPUT!$H$2:$N2410,7,FALSE),"")</f>
        <v/>
      </c>
      <c r="G1729" s="189"/>
      <c r="H1729" s="189"/>
      <c r="I1729" s="189"/>
      <c r="J1729" s="189"/>
      <c r="K1729" s="189"/>
    </row>
    <row r="1730" spans="1:11" ht="39" customHeight="1">
      <c r="A1730" s="228"/>
      <c r="B1730" s="184" t="str">
        <f>IFERROR(VLOOKUP(C1730,INPUT!$A$2:$E$99998,3,FALSE),"")</f>
        <v/>
      </c>
      <c r="C1730" s="231"/>
      <c r="D1730" s="186" t="str">
        <f>IFERROR(VLOOKUP(C1730,INPUT!$A$2:$D$99998,4,FALSE),"")</f>
        <v/>
      </c>
      <c r="E1730" s="185">
        <f>IFERROR(VLOOKUP(C1730,INPUT!$A$2:$E$99998,5,FALSE),0)</f>
        <v>0</v>
      </c>
      <c r="F1730" s="187" t="str">
        <f>IFERROR(VLOOKUP(C1730,INPUT!$H$2:$N2410,7,FALSE),"")</f>
        <v/>
      </c>
      <c r="G1730" s="189"/>
      <c r="H1730" s="189"/>
      <c r="I1730" s="189"/>
      <c r="J1730" s="189"/>
      <c r="K1730" s="189"/>
    </row>
    <row r="1731" spans="1:11" ht="39" customHeight="1">
      <c r="A1731" s="228"/>
      <c r="B1731" s="184" t="str">
        <f>IFERROR(VLOOKUP(C1731,INPUT!$A$2:$E$99998,3,FALSE),"")</f>
        <v/>
      </c>
      <c r="C1731" s="231"/>
      <c r="D1731" s="186" t="str">
        <f>IFERROR(VLOOKUP(C1731,INPUT!$A$2:$D$99998,4,FALSE),"")</f>
        <v/>
      </c>
      <c r="E1731" s="185">
        <f>IFERROR(VLOOKUP(C1731,INPUT!$A$2:$E$99998,5,FALSE),0)</f>
        <v>0</v>
      </c>
      <c r="F1731" s="187" t="str">
        <f>IFERROR(VLOOKUP(C1731,INPUT!$H$2:$N2410,7,FALSE),"")</f>
        <v/>
      </c>
      <c r="G1731" s="189"/>
      <c r="H1731" s="189"/>
      <c r="I1731" s="189"/>
      <c r="J1731" s="189"/>
      <c r="K1731" s="189"/>
    </row>
    <row r="1732" spans="1:11" ht="39" customHeight="1">
      <c r="A1732" s="228"/>
      <c r="B1732" s="184" t="str">
        <f>IFERROR(VLOOKUP(C1732,INPUT!$A$2:$E$99998,3,FALSE),"")</f>
        <v/>
      </c>
      <c r="C1732" s="231"/>
      <c r="D1732" s="186" t="str">
        <f>IFERROR(VLOOKUP(C1732,INPUT!$A$2:$D$99998,4,FALSE),"")</f>
        <v/>
      </c>
      <c r="E1732" s="185">
        <f>IFERROR(VLOOKUP(C1732,INPUT!$A$2:$E$99998,5,FALSE),0)</f>
        <v>0</v>
      </c>
      <c r="F1732" s="187" t="str">
        <f>IFERROR(VLOOKUP(C1732,INPUT!$H$2:$N2410,7,FALSE),"")</f>
        <v/>
      </c>
      <c r="G1732" s="189"/>
      <c r="H1732" s="189"/>
      <c r="I1732" s="189"/>
      <c r="J1732" s="189"/>
      <c r="K1732" s="189"/>
    </row>
    <row r="1733" spans="1:11" ht="39" customHeight="1">
      <c r="A1733" s="228"/>
      <c r="B1733" s="184" t="str">
        <f>IFERROR(VLOOKUP(C1733,INPUT!$A$2:$E$99998,3,FALSE),"")</f>
        <v/>
      </c>
      <c r="C1733" s="231"/>
      <c r="D1733" s="186" t="str">
        <f>IFERROR(VLOOKUP(C1733,INPUT!$A$2:$D$99998,4,FALSE),"")</f>
        <v/>
      </c>
      <c r="E1733" s="185">
        <f>IFERROR(VLOOKUP(C1733,INPUT!$A$2:$E$99998,5,FALSE),0)</f>
        <v>0</v>
      </c>
      <c r="F1733" s="187" t="str">
        <f>IFERROR(VLOOKUP(C1733,INPUT!$H$2:$N2410,7,FALSE),"")</f>
        <v/>
      </c>
      <c r="G1733" s="189"/>
      <c r="H1733" s="189"/>
      <c r="I1733" s="189"/>
      <c r="J1733" s="189"/>
      <c r="K1733" s="189"/>
    </row>
    <row r="1734" spans="1:11" ht="39" customHeight="1">
      <c r="A1734" s="228"/>
      <c r="B1734" s="184" t="str">
        <f>IFERROR(VLOOKUP(C1734,INPUT!$A$2:$E$99998,3,FALSE),"")</f>
        <v/>
      </c>
      <c r="C1734" s="231"/>
      <c r="D1734" s="186" t="str">
        <f>IFERROR(VLOOKUP(C1734,INPUT!$A$2:$D$99998,4,FALSE),"")</f>
        <v/>
      </c>
      <c r="E1734" s="185">
        <f>IFERROR(VLOOKUP(C1734,INPUT!$A$2:$E$99998,5,FALSE),0)</f>
        <v>0</v>
      </c>
      <c r="F1734" s="187" t="str">
        <f>IFERROR(VLOOKUP(C1734,INPUT!$H$2:$N2410,7,FALSE),"")</f>
        <v/>
      </c>
      <c r="G1734" s="189"/>
      <c r="H1734" s="189"/>
      <c r="I1734" s="189"/>
      <c r="J1734" s="189"/>
      <c r="K1734" s="189"/>
    </row>
    <row r="1735" spans="1:11" ht="39" customHeight="1">
      <c r="A1735" s="228"/>
      <c r="B1735" s="184" t="str">
        <f>IFERROR(VLOOKUP(C1735,INPUT!$A$2:$E$99998,3,FALSE),"")</f>
        <v/>
      </c>
      <c r="C1735" s="231"/>
      <c r="D1735" s="186" t="str">
        <f>IFERROR(VLOOKUP(C1735,INPUT!$A$2:$D$99998,4,FALSE),"")</f>
        <v/>
      </c>
      <c r="E1735" s="185">
        <f>IFERROR(VLOOKUP(C1735,INPUT!$A$2:$E$99998,5,FALSE),0)</f>
        <v>0</v>
      </c>
      <c r="F1735" s="187" t="str">
        <f>IFERROR(VLOOKUP(C1735,INPUT!$H$2:$N2410,7,FALSE),"")</f>
        <v/>
      </c>
      <c r="G1735" s="189"/>
      <c r="H1735" s="189"/>
      <c r="I1735" s="189"/>
      <c r="J1735" s="189"/>
      <c r="K1735" s="189"/>
    </row>
    <row r="1736" spans="1:11" ht="39" customHeight="1">
      <c r="A1736" s="228"/>
      <c r="B1736" s="184" t="str">
        <f>IFERROR(VLOOKUP(C1736,INPUT!$A$2:$E$99998,3,FALSE),"")</f>
        <v/>
      </c>
      <c r="C1736" s="231"/>
      <c r="D1736" s="186" t="str">
        <f>IFERROR(VLOOKUP(C1736,INPUT!$A$2:$D$99998,4,FALSE),"")</f>
        <v/>
      </c>
      <c r="E1736" s="185">
        <f>IFERROR(VLOOKUP(C1736,INPUT!$A$2:$E$99998,5,FALSE),0)</f>
        <v>0</v>
      </c>
      <c r="F1736" s="187" t="str">
        <f>IFERROR(VLOOKUP(C1736,INPUT!$H$2:$N2410,7,FALSE),"")</f>
        <v/>
      </c>
      <c r="G1736" s="189"/>
      <c r="H1736" s="189"/>
      <c r="I1736" s="189"/>
      <c r="J1736" s="189"/>
      <c r="K1736" s="189"/>
    </row>
    <row r="1737" spans="1:11" ht="39" customHeight="1">
      <c r="A1737" s="228"/>
      <c r="B1737" s="184" t="str">
        <f>IFERROR(VLOOKUP(C1737,INPUT!$A$2:$E$99998,3,FALSE),"")</f>
        <v/>
      </c>
      <c r="C1737" s="231"/>
      <c r="D1737" s="186" t="str">
        <f>IFERROR(VLOOKUP(C1737,INPUT!$A$2:$D$99998,4,FALSE),"")</f>
        <v/>
      </c>
      <c r="E1737" s="185">
        <f>IFERROR(VLOOKUP(C1737,INPUT!$A$2:$E$99998,5,FALSE),0)</f>
        <v>0</v>
      </c>
      <c r="F1737" s="187" t="str">
        <f>IFERROR(VLOOKUP(C1737,INPUT!$H$2:$N2410,7,FALSE),"")</f>
        <v/>
      </c>
      <c r="G1737" s="189"/>
      <c r="H1737" s="189"/>
      <c r="I1737" s="189"/>
      <c r="J1737" s="189"/>
      <c r="K1737" s="189"/>
    </row>
    <row r="1738" spans="1:11" ht="39" customHeight="1">
      <c r="A1738" s="228"/>
      <c r="B1738" s="184" t="str">
        <f>IFERROR(VLOOKUP(C1738,INPUT!$A$2:$E$99998,3,FALSE),"")</f>
        <v/>
      </c>
      <c r="C1738" s="231"/>
      <c r="D1738" s="186" t="str">
        <f>IFERROR(VLOOKUP(C1738,INPUT!$A$2:$D$99998,4,FALSE),"")</f>
        <v/>
      </c>
      <c r="E1738" s="185">
        <f>IFERROR(VLOOKUP(C1738,INPUT!$A$2:$E$99998,5,FALSE),0)</f>
        <v>0</v>
      </c>
      <c r="F1738" s="187" t="str">
        <f>IFERROR(VLOOKUP(C1738,INPUT!$H$2:$N2410,7,FALSE),"")</f>
        <v/>
      </c>
      <c r="G1738" s="189"/>
      <c r="H1738" s="189"/>
      <c r="I1738" s="189"/>
      <c r="J1738" s="189"/>
      <c r="K1738" s="189"/>
    </row>
    <row r="1739" spans="1:11" ht="39" customHeight="1">
      <c r="A1739" s="228"/>
      <c r="B1739" s="184" t="str">
        <f>IFERROR(VLOOKUP(C1739,INPUT!$A$2:$E$99998,3,FALSE),"")</f>
        <v/>
      </c>
      <c r="C1739" s="231"/>
      <c r="D1739" s="186" t="str">
        <f>IFERROR(VLOOKUP(C1739,INPUT!$A$2:$D$99998,4,FALSE),"")</f>
        <v/>
      </c>
      <c r="E1739" s="185">
        <f>IFERROR(VLOOKUP(C1739,INPUT!$A$2:$E$99998,5,FALSE),0)</f>
        <v>0</v>
      </c>
      <c r="F1739" s="187" t="str">
        <f>IFERROR(VLOOKUP(C1739,INPUT!$H$2:$N2410,7,FALSE),"")</f>
        <v/>
      </c>
      <c r="G1739" s="189"/>
      <c r="H1739" s="189"/>
      <c r="I1739" s="189"/>
      <c r="J1739" s="189"/>
      <c r="K1739" s="189"/>
    </row>
    <row r="1740" spans="1:11" ht="39" customHeight="1">
      <c r="A1740" s="228"/>
      <c r="B1740" s="184" t="str">
        <f>IFERROR(VLOOKUP(C1740,INPUT!$A$2:$E$99998,3,FALSE),"")</f>
        <v/>
      </c>
      <c r="C1740" s="231"/>
      <c r="D1740" s="186" t="str">
        <f>IFERROR(VLOOKUP(C1740,INPUT!$A$2:$D$99998,4,FALSE),"")</f>
        <v/>
      </c>
      <c r="E1740" s="185">
        <f>IFERROR(VLOOKUP(C1740,INPUT!$A$2:$E$99998,5,FALSE),0)</f>
        <v>0</v>
      </c>
      <c r="F1740" s="187" t="str">
        <f>IFERROR(VLOOKUP(C1740,INPUT!$H$2:$N2410,7,FALSE),"")</f>
        <v/>
      </c>
      <c r="G1740" s="189"/>
      <c r="H1740" s="189"/>
      <c r="I1740" s="189"/>
      <c r="J1740" s="189"/>
      <c r="K1740" s="189"/>
    </row>
    <row r="1741" spans="1:11" ht="39" customHeight="1">
      <c r="A1741" s="228"/>
      <c r="B1741" s="184" t="str">
        <f>IFERROR(VLOOKUP(C1741,INPUT!$A$2:$E$99998,3,FALSE),"")</f>
        <v/>
      </c>
      <c r="C1741" s="231"/>
      <c r="D1741" s="186" t="str">
        <f>IFERROR(VLOOKUP(C1741,INPUT!$A$2:$D$99998,4,FALSE),"")</f>
        <v/>
      </c>
      <c r="E1741" s="185">
        <f>IFERROR(VLOOKUP(C1741,INPUT!$A$2:$E$99998,5,FALSE),0)</f>
        <v>0</v>
      </c>
      <c r="F1741" s="187" t="str">
        <f>IFERROR(VLOOKUP(C1741,INPUT!$H$2:$N2410,7,FALSE),"")</f>
        <v/>
      </c>
      <c r="G1741" s="189"/>
      <c r="H1741" s="189"/>
      <c r="I1741" s="189"/>
      <c r="J1741" s="189"/>
      <c r="K1741" s="189"/>
    </row>
    <row r="1742" spans="1:11" ht="39" customHeight="1">
      <c r="A1742" s="228"/>
      <c r="B1742" s="184" t="str">
        <f>IFERROR(VLOOKUP(C1742,INPUT!$A$2:$E$99998,3,FALSE),"")</f>
        <v/>
      </c>
      <c r="C1742" s="231"/>
      <c r="D1742" s="186" t="str">
        <f>IFERROR(VLOOKUP(C1742,INPUT!$A$2:$D$99998,4,FALSE),"")</f>
        <v/>
      </c>
      <c r="E1742" s="185">
        <f>IFERROR(VLOOKUP(C1742,INPUT!$A$2:$E$99998,5,FALSE),0)</f>
        <v>0</v>
      </c>
      <c r="F1742" s="187" t="str">
        <f>IFERROR(VLOOKUP(C1742,INPUT!$H$2:$N2410,7,FALSE),"")</f>
        <v/>
      </c>
      <c r="G1742" s="189"/>
      <c r="H1742" s="189"/>
      <c r="I1742" s="189"/>
      <c r="J1742" s="189"/>
      <c r="K1742" s="189"/>
    </row>
    <row r="1743" spans="1:11" ht="39" customHeight="1">
      <c r="A1743" s="228"/>
      <c r="B1743" s="184" t="str">
        <f>IFERROR(VLOOKUP(C1743,INPUT!$A$2:$E$99998,3,FALSE),"")</f>
        <v/>
      </c>
      <c r="C1743" s="231"/>
      <c r="D1743" s="186" t="str">
        <f>IFERROR(VLOOKUP(C1743,INPUT!$A$2:$D$99998,4,FALSE),"")</f>
        <v/>
      </c>
      <c r="E1743" s="185">
        <f>IFERROR(VLOOKUP(C1743,INPUT!$A$2:$E$99998,5,FALSE),0)</f>
        <v>0</v>
      </c>
      <c r="F1743" s="187" t="str">
        <f>IFERROR(VLOOKUP(C1743,INPUT!$H$2:$N2410,7,FALSE),"")</f>
        <v/>
      </c>
      <c r="G1743" s="189"/>
      <c r="H1743" s="189"/>
      <c r="I1743" s="189"/>
      <c r="J1743" s="189"/>
      <c r="K1743" s="189"/>
    </row>
    <row r="1744" spans="1:11" ht="39" customHeight="1">
      <c r="A1744" s="228"/>
      <c r="B1744" s="184" t="str">
        <f>IFERROR(VLOOKUP(C1744,INPUT!$A$2:$E$99998,3,FALSE),"")</f>
        <v/>
      </c>
      <c r="C1744" s="231"/>
      <c r="D1744" s="186" t="str">
        <f>IFERROR(VLOOKUP(C1744,INPUT!$A$2:$D$99998,4,FALSE),"")</f>
        <v/>
      </c>
      <c r="E1744" s="185">
        <f>IFERROR(VLOOKUP(C1744,INPUT!$A$2:$E$99998,5,FALSE),0)</f>
        <v>0</v>
      </c>
      <c r="F1744" s="187" t="str">
        <f>IFERROR(VLOOKUP(C1744,INPUT!$H$2:$N2410,7,FALSE),"")</f>
        <v/>
      </c>
      <c r="G1744" s="189"/>
      <c r="H1744" s="189"/>
      <c r="I1744" s="189"/>
      <c r="J1744" s="189"/>
      <c r="K1744" s="189"/>
    </row>
    <row r="1745" spans="1:11" ht="39" customHeight="1">
      <c r="A1745" s="228"/>
      <c r="B1745" s="184" t="str">
        <f>IFERROR(VLOOKUP(C1745,INPUT!$A$2:$E$99998,3,FALSE),"")</f>
        <v/>
      </c>
      <c r="C1745" s="231"/>
      <c r="D1745" s="186" t="str">
        <f>IFERROR(VLOOKUP(C1745,INPUT!$A$2:$D$99998,4,FALSE),"")</f>
        <v/>
      </c>
      <c r="E1745" s="185">
        <f>IFERROR(VLOOKUP(C1745,INPUT!$A$2:$E$99998,5,FALSE),0)</f>
        <v>0</v>
      </c>
      <c r="F1745" s="187" t="str">
        <f>IFERROR(VLOOKUP(C1745,INPUT!$H$2:$N2410,7,FALSE),"")</f>
        <v/>
      </c>
      <c r="G1745" s="189"/>
      <c r="H1745" s="189"/>
      <c r="I1745" s="189"/>
      <c r="J1745" s="189"/>
      <c r="K1745" s="189"/>
    </row>
    <row r="1746" spans="1:11" ht="39" customHeight="1">
      <c r="A1746" s="228"/>
      <c r="B1746" s="184" t="str">
        <f>IFERROR(VLOOKUP(C1746,INPUT!$A$2:$E$99998,3,FALSE),"")</f>
        <v/>
      </c>
      <c r="C1746" s="231"/>
      <c r="D1746" s="186" t="str">
        <f>IFERROR(VLOOKUP(C1746,INPUT!$A$2:$D$99998,4,FALSE),"")</f>
        <v/>
      </c>
      <c r="E1746" s="185">
        <f>IFERROR(VLOOKUP(C1746,INPUT!$A$2:$E$99998,5,FALSE),0)</f>
        <v>0</v>
      </c>
      <c r="F1746" s="187" t="str">
        <f>IFERROR(VLOOKUP(C1746,INPUT!$H$2:$N2410,7,FALSE),"")</f>
        <v/>
      </c>
      <c r="G1746" s="189"/>
      <c r="H1746" s="189"/>
      <c r="I1746" s="189"/>
      <c r="J1746" s="189"/>
      <c r="K1746" s="189"/>
    </row>
    <row r="1747" spans="1:11" ht="39" customHeight="1">
      <c r="A1747" s="228"/>
      <c r="B1747" s="184" t="str">
        <f>IFERROR(VLOOKUP(C1747,INPUT!$A$2:$E$99998,3,FALSE),"")</f>
        <v/>
      </c>
      <c r="C1747" s="231"/>
      <c r="D1747" s="186" t="str">
        <f>IFERROR(VLOOKUP(C1747,INPUT!$A$2:$D$99998,4,FALSE),"")</f>
        <v/>
      </c>
      <c r="E1747" s="185">
        <f>IFERROR(VLOOKUP(C1747,INPUT!$A$2:$E$99998,5,FALSE),0)</f>
        <v>0</v>
      </c>
      <c r="F1747" s="187" t="str">
        <f>IFERROR(VLOOKUP(C1747,INPUT!$H$2:$N2410,7,FALSE),"")</f>
        <v/>
      </c>
      <c r="G1747" s="189"/>
      <c r="H1747" s="189"/>
      <c r="I1747" s="189"/>
      <c r="J1747" s="189"/>
      <c r="K1747" s="189"/>
    </row>
    <row r="1748" spans="1:11" ht="39" customHeight="1">
      <c r="A1748" s="228"/>
      <c r="B1748" s="184" t="str">
        <f>IFERROR(VLOOKUP(C1748,INPUT!$A$2:$E$99998,3,FALSE),"")</f>
        <v/>
      </c>
      <c r="C1748" s="231"/>
      <c r="D1748" s="186" t="str">
        <f>IFERROR(VLOOKUP(C1748,INPUT!$A$2:$D$99998,4,FALSE),"")</f>
        <v/>
      </c>
      <c r="E1748" s="185">
        <f>IFERROR(VLOOKUP(C1748,INPUT!$A$2:$E$99998,5,FALSE),0)</f>
        <v>0</v>
      </c>
      <c r="F1748" s="187" t="str">
        <f>IFERROR(VLOOKUP(C1748,INPUT!$H$2:$N2410,7,FALSE),"")</f>
        <v/>
      </c>
      <c r="G1748" s="189"/>
      <c r="H1748" s="189"/>
      <c r="I1748" s="189"/>
      <c r="J1748" s="189"/>
      <c r="K1748" s="189"/>
    </row>
    <row r="1749" spans="1:11" ht="39" customHeight="1">
      <c r="A1749" s="228"/>
      <c r="B1749" s="184" t="str">
        <f>IFERROR(VLOOKUP(C1749,INPUT!$A$2:$E$99998,3,FALSE),"")</f>
        <v/>
      </c>
      <c r="C1749" s="231"/>
      <c r="D1749" s="186" t="str">
        <f>IFERROR(VLOOKUP(C1749,INPUT!$A$2:$D$99998,4,FALSE),"")</f>
        <v/>
      </c>
      <c r="E1749" s="185">
        <f>IFERROR(VLOOKUP(C1749,INPUT!$A$2:$E$99998,5,FALSE),0)</f>
        <v>0</v>
      </c>
      <c r="F1749" s="187" t="str">
        <f>IFERROR(VLOOKUP(C1749,INPUT!$H$2:$N2410,7,FALSE),"")</f>
        <v/>
      </c>
      <c r="G1749" s="189"/>
      <c r="H1749" s="189"/>
      <c r="I1749" s="189"/>
      <c r="J1749" s="189"/>
      <c r="K1749" s="189"/>
    </row>
    <row r="1750" spans="1:11" ht="39" customHeight="1">
      <c r="A1750" s="228"/>
      <c r="B1750" s="184" t="str">
        <f>IFERROR(VLOOKUP(C1750,INPUT!$A$2:$E$99998,3,FALSE),"")</f>
        <v/>
      </c>
      <c r="C1750" s="231"/>
      <c r="D1750" s="186" t="str">
        <f>IFERROR(VLOOKUP(C1750,INPUT!$A$2:$D$99998,4,FALSE),"")</f>
        <v/>
      </c>
      <c r="E1750" s="185">
        <f>IFERROR(VLOOKUP(C1750,INPUT!$A$2:$E$99998,5,FALSE),0)</f>
        <v>0</v>
      </c>
      <c r="F1750" s="187" t="str">
        <f>IFERROR(VLOOKUP(C1750,INPUT!$H$2:$N2410,7,FALSE),"")</f>
        <v/>
      </c>
      <c r="G1750" s="189"/>
      <c r="H1750" s="189"/>
      <c r="I1750" s="189"/>
      <c r="J1750" s="189"/>
      <c r="K1750" s="189"/>
    </row>
    <row r="1751" spans="1:11" ht="39" customHeight="1">
      <c r="A1751" s="228"/>
      <c r="B1751" s="184" t="str">
        <f>IFERROR(VLOOKUP(C1751,INPUT!$A$2:$E$99998,3,FALSE),"")</f>
        <v/>
      </c>
      <c r="C1751" s="231"/>
      <c r="D1751" s="186" t="str">
        <f>IFERROR(VLOOKUP(C1751,INPUT!$A$2:$D$99998,4,FALSE),"")</f>
        <v/>
      </c>
      <c r="E1751" s="185">
        <f>IFERROR(VLOOKUP(C1751,INPUT!$A$2:$E$99998,5,FALSE),0)</f>
        <v>0</v>
      </c>
      <c r="F1751" s="187" t="str">
        <f>IFERROR(VLOOKUP(C1751,INPUT!$H$2:$N2410,7,FALSE),"")</f>
        <v/>
      </c>
      <c r="G1751" s="189"/>
      <c r="H1751" s="189"/>
      <c r="I1751" s="189"/>
      <c r="J1751" s="189"/>
      <c r="K1751" s="189"/>
    </row>
    <row r="1752" spans="1:11" ht="39" customHeight="1">
      <c r="A1752" s="228"/>
      <c r="B1752" s="184" t="str">
        <f>IFERROR(VLOOKUP(C1752,INPUT!$A$2:$E$99998,3,FALSE),"")</f>
        <v/>
      </c>
      <c r="C1752" s="231"/>
      <c r="D1752" s="186" t="str">
        <f>IFERROR(VLOOKUP(C1752,INPUT!$A$2:$D$99998,4,FALSE),"")</f>
        <v/>
      </c>
      <c r="E1752" s="185">
        <f>IFERROR(VLOOKUP(C1752,INPUT!$A$2:$E$99998,5,FALSE),0)</f>
        <v>0</v>
      </c>
      <c r="F1752" s="187" t="str">
        <f>IFERROR(VLOOKUP(C1752,INPUT!$H$2:$N2410,7,FALSE),"")</f>
        <v/>
      </c>
      <c r="G1752" s="189"/>
      <c r="H1752" s="189"/>
      <c r="I1752" s="189"/>
      <c r="J1752" s="189"/>
      <c r="K1752" s="189"/>
    </row>
    <row r="1753" spans="1:11" ht="39" customHeight="1">
      <c r="A1753" s="228"/>
      <c r="B1753" s="184" t="str">
        <f>IFERROR(VLOOKUP(C1753,INPUT!$A$2:$E$99998,3,FALSE),"")</f>
        <v/>
      </c>
      <c r="C1753" s="231"/>
      <c r="D1753" s="186" t="str">
        <f>IFERROR(VLOOKUP(C1753,INPUT!$A$2:$D$99998,4,FALSE),"")</f>
        <v/>
      </c>
      <c r="E1753" s="185">
        <f>IFERROR(VLOOKUP(C1753,INPUT!$A$2:$E$99998,5,FALSE),0)</f>
        <v>0</v>
      </c>
      <c r="F1753" s="187" t="str">
        <f>IFERROR(VLOOKUP(C1753,INPUT!$H$2:$N2410,7,FALSE),"")</f>
        <v/>
      </c>
      <c r="G1753" s="189"/>
      <c r="H1753" s="189"/>
      <c r="I1753" s="189"/>
      <c r="J1753" s="189"/>
      <c r="K1753" s="189"/>
    </row>
    <row r="1754" spans="1:11" ht="39" customHeight="1">
      <c r="A1754" s="228"/>
      <c r="B1754" s="184" t="str">
        <f>IFERROR(VLOOKUP(C1754,INPUT!$A$2:$E$99998,3,FALSE),"")</f>
        <v/>
      </c>
      <c r="C1754" s="231"/>
      <c r="D1754" s="186" t="str">
        <f>IFERROR(VLOOKUP(C1754,INPUT!$A$2:$D$99998,4,FALSE),"")</f>
        <v/>
      </c>
      <c r="E1754" s="185">
        <f>IFERROR(VLOOKUP(C1754,INPUT!$A$2:$E$99998,5,FALSE),0)</f>
        <v>0</v>
      </c>
      <c r="F1754" s="187" t="str">
        <f>IFERROR(VLOOKUP(C1754,INPUT!$H$2:$N2410,7,FALSE),"")</f>
        <v/>
      </c>
      <c r="G1754" s="189"/>
      <c r="H1754" s="189"/>
      <c r="I1754" s="189"/>
      <c r="J1754" s="189"/>
      <c r="K1754" s="189"/>
    </row>
    <row r="1755" spans="1:11" ht="39" customHeight="1">
      <c r="A1755" s="228"/>
      <c r="B1755" s="184" t="str">
        <f>IFERROR(VLOOKUP(C1755,INPUT!$A$2:$E$99998,3,FALSE),"")</f>
        <v/>
      </c>
      <c r="C1755" s="231"/>
      <c r="D1755" s="186" t="str">
        <f>IFERROR(VLOOKUP(C1755,INPUT!$A$2:$D$99998,4,FALSE),"")</f>
        <v/>
      </c>
      <c r="E1755" s="185">
        <f>IFERROR(VLOOKUP(C1755,INPUT!$A$2:$E$99998,5,FALSE),0)</f>
        <v>0</v>
      </c>
      <c r="F1755" s="187" t="str">
        <f>IFERROR(VLOOKUP(C1755,INPUT!$H$2:$N2410,7,FALSE),"")</f>
        <v/>
      </c>
      <c r="G1755" s="189"/>
      <c r="H1755" s="189"/>
      <c r="I1755" s="189"/>
      <c r="J1755" s="189"/>
      <c r="K1755" s="189"/>
    </row>
    <row r="1756" spans="1:11" ht="39" customHeight="1">
      <c r="A1756" s="228"/>
      <c r="B1756" s="184" t="str">
        <f>IFERROR(VLOOKUP(C1756,INPUT!$A$2:$E$99998,3,FALSE),"")</f>
        <v/>
      </c>
      <c r="C1756" s="231"/>
      <c r="D1756" s="186" t="str">
        <f>IFERROR(VLOOKUP(C1756,INPUT!$A$2:$D$99998,4,FALSE),"")</f>
        <v/>
      </c>
      <c r="E1756" s="185">
        <f>IFERROR(VLOOKUP(C1756,INPUT!$A$2:$E$99998,5,FALSE),0)</f>
        <v>0</v>
      </c>
      <c r="F1756" s="187" t="str">
        <f>IFERROR(VLOOKUP(C1756,INPUT!$H$2:$N2410,7,FALSE),"")</f>
        <v/>
      </c>
      <c r="G1756" s="189"/>
      <c r="H1756" s="189"/>
      <c r="I1756" s="189"/>
      <c r="J1756" s="189"/>
      <c r="K1756" s="189"/>
    </row>
    <row r="1757" spans="1:11" ht="39" customHeight="1">
      <c r="A1757" s="228"/>
      <c r="B1757" s="184" t="str">
        <f>IFERROR(VLOOKUP(C1757,INPUT!$A$2:$E$99998,3,FALSE),"")</f>
        <v/>
      </c>
      <c r="C1757" s="231"/>
      <c r="D1757" s="186" t="str">
        <f>IFERROR(VLOOKUP(C1757,INPUT!$A$2:$D$99998,4,FALSE),"")</f>
        <v/>
      </c>
      <c r="E1757" s="185">
        <f>IFERROR(VLOOKUP(C1757,INPUT!$A$2:$E$99998,5,FALSE),0)</f>
        <v>0</v>
      </c>
      <c r="F1757" s="187" t="str">
        <f>IFERROR(VLOOKUP(C1757,INPUT!$H$2:$N2410,7,FALSE),"")</f>
        <v/>
      </c>
      <c r="G1757" s="189"/>
      <c r="H1757" s="189"/>
      <c r="I1757" s="189"/>
      <c r="J1757" s="189"/>
      <c r="K1757" s="189"/>
    </row>
    <row r="1758" spans="1:11" ht="39" customHeight="1">
      <c r="A1758" s="228"/>
      <c r="B1758" s="184" t="str">
        <f>IFERROR(VLOOKUP(C1758,INPUT!$A$2:$E$99998,3,FALSE),"")</f>
        <v/>
      </c>
      <c r="C1758" s="231"/>
      <c r="D1758" s="186" t="str">
        <f>IFERROR(VLOOKUP(C1758,INPUT!$A$2:$D$99998,4,FALSE),"")</f>
        <v/>
      </c>
      <c r="E1758" s="185">
        <f>IFERROR(VLOOKUP(C1758,INPUT!$A$2:$E$99998,5,FALSE),0)</f>
        <v>0</v>
      </c>
      <c r="F1758" s="187" t="str">
        <f>IFERROR(VLOOKUP(C1758,INPUT!$H$2:$N2410,7,FALSE),"")</f>
        <v/>
      </c>
      <c r="G1758" s="189"/>
      <c r="H1758" s="189"/>
      <c r="I1758" s="189"/>
      <c r="J1758" s="189"/>
      <c r="K1758" s="189"/>
    </row>
    <row r="1759" spans="1:11" ht="39" customHeight="1">
      <c r="A1759" s="228"/>
      <c r="B1759" s="184" t="str">
        <f>IFERROR(VLOOKUP(C1759,INPUT!$A$2:$E$99998,3,FALSE),"")</f>
        <v/>
      </c>
      <c r="C1759" s="231"/>
      <c r="D1759" s="186" t="str">
        <f>IFERROR(VLOOKUP(C1759,INPUT!$A$2:$D$99998,4,FALSE),"")</f>
        <v/>
      </c>
      <c r="E1759" s="185">
        <f>IFERROR(VLOOKUP(C1759,INPUT!$A$2:$E$99998,5,FALSE),0)</f>
        <v>0</v>
      </c>
      <c r="F1759" s="187" t="str">
        <f>IFERROR(VLOOKUP(C1759,INPUT!$H$2:$N2410,7,FALSE),"")</f>
        <v/>
      </c>
      <c r="G1759" s="189"/>
      <c r="H1759" s="189"/>
      <c r="I1759" s="189"/>
      <c r="J1759" s="189"/>
      <c r="K1759" s="189"/>
    </row>
    <row r="1760" spans="1:11" ht="39" customHeight="1">
      <c r="A1760" s="228"/>
      <c r="B1760" s="184" t="str">
        <f>IFERROR(VLOOKUP(C1760,INPUT!$A$2:$E$99998,3,FALSE),"")</f>
        <v/>
      </c>
      <c r="C1760" s="231"/>
      <c r="D1760" s="186" t="str">
        <f>IFERROR(VLOOKUP(C1760,INPUT!$A$2:$D$99998,4,FALSE),"")</f>
        <v/>
      </c>
      <c r="E1760" s="185">
        <f>IFERROR(VLOOKUP(C1760,INPUT!$A$2:$E$99998,5,FALSE),0)</f>
        <v>0</v>
      </c>
      <c r="F1760" s="187" t="str">
        <f>IFERROR(VLOOKUP(C1760,INPUT!$H$2:$N2410,7,FALSE),"")</f>
        <v/>
      </c>
      <c r="G1760" s="189"/>
      <c r="H1760" s="189"/>
      <c r="I1760" s="189"/>
      <c r="J1760" s="189"/>
      <c r="K1760" s="189"/>
    </row>
    <row r="1761" spans="1:11" ht="39" customHeight="1">
      <c r="A1761" s="228"/>
      <c r="B1761" s="184" t="str">
        <f>IFERROR(VLOOKUP(C1761,INPUT!$A$2:$E$99998,3,FALSE),"")</f>
        <v/>
      </c>
      <c r="C1761" s="231"/>
      <c r="D1761" s="186" t="str">
        <f>IFERROR(VLOOKUP(C1761,INPUT!$A$2:$D$99998,4,FALSE),"")</f>
        <v/>
      </c>
      <c r="E1761" s="185">
        <f>IFERROR(VLOOKUP(C1761,INPUT!$A$2:$E$99998,5,FALSE),0)</f>
        <v>0</v>
      </c>
      <c r="F1761" s="187" t="str">
        <f>IFERROR(VLOOKUP(C1761,INPUT!$H$2:$N2410,7,FALSE),"")</f>
        <v/>
      </c>
      <c r="G1761" s="189"/>
      <c r="H1761" s="189"/>
      <c r="I1761" s="189"/>
      <c r="J1761" s="189"/>
      <c r="K1761" s="189"/>
    </row>
    <row r="1762" spans="1:11" ht="39" customHeight="1">
      <c r="A1762" s="228"/>
      <c r="B1762" s="184" t="str">
        <f>IFERROR(VLOOKUP(C1762,INPUT!$A$2:$E$99998,3,FALSE),"")</f>
        <v/>
      </c>
      <c r="C1762" s="231"/>
      <c r="D1762" s="186" t="str">
        <f>IFERROR(VLOOKUP(C1762,INPUT!$A$2:$D$99998,4,FALSE),"")</f>
        <v/>
      </c>
      <c r="E1762" s="185">
        <f>IFERROR(VLOOKUP(C1762,INPUT!$A$2:$E$99998,5,FALSE),0)</f>
        <v>0</v>
      </c>
      <c r="F1762" s="187" t="str">
        <f>IFERROR(VLOOKUP(C1762,INPUT!$H$2:$N2410,7,FALSE),"")</f>
        <v/>
      </c>
      <c r="G1762" s="189"/>
      <c r="H1762" s="189"/>
      <c r="I1762" s="189"/>
      <c r="J1762" s="189"/>
      <c r="K1762" s="189"/>
    </row>
    <row r="1763" spans="1:11" ht="39" customHeight="1">
      <c r="A1763" s="228"/>
      <c r="B1763" s="184" t="str">
        <f>IFERROR(VLOOKUP(C1763,INPUT!$A$2:$E$99998,3,FALSE),"")</f>
        <v/>
      </c>
      <c r="C1763" s="231"/>
      <c r="D1763" s="186" t="str">
        <f>IFERROR(VLOOKUP(C1763,INPUT!$A$2:$D$99998,4,FALSE),"")</f>
        <v/>
      </c>
      <c r="E1763" s="185">
        <f>IFERROR(VLOOKUP(C1763,INPUT!$A$2:$E$99998,5,FALSE),0)</f>
        <v>0</v>
      </c>
      <c r="F1763" s="187" t="str">
        <f>IFERROR(VLOOKUP(C1763,INPUT!$H$2:$N2410,7,FALSE),"")</f>
        <v/>
      </c>
      <c r="G1763" s="189"/>
      <c r="H1763" s="189"/>
      <c r="I1763" s="189"/>
      <c r="J1763" s="189"/>
      <c r="K1763" s="189"/>
    </row>
    <row r="1764" spans="1:11" ht="39" customHeight="1">
      <c r="A1764" s="228"/>
      <c r="B1764" s="184" t="str">
        <f>IFERROR(VLOOKUP(C1764,INPUT!$A$2:$E$99998,3,FALSE),"")</f>
        <v/>
      </c>
      <c r="C1764" s="231"/>
      <c r="D1764" s="186" t="str">
        <f>IFERROR(VLOOKUP(C1764,INPUT!$A$2:$D$99998,4,FALSE),"")</f>
        <v/>
      </c>
      <c r="E1764" s="185">
        <f>IFERROR(VLOOKUP(C1764,INPUT!$A$2:$E$99998,5,FALSE),0)</f>
        <v>0</v>
      </c>
      <c r="F1764" s="187" t="str">
        <f>IFERROR(VLOOKUP(C1764,INPUT!$H$2:$N2410,7,FALSE),"")</f>
        <v/>
      </c>
      <c r="G1764" s="189"/>
      <c r="H1764" s="189"/>
      <c r="I1764" s="189"/>
      <c r="J1764" s="189"/>
      <c r="K1764" s="189"/>
    </row>
    <row r="1765" spans="1:11" ht="39" customHeight="1">
      <c r="A1765" s="228"/>
      <c r="B1765" s="184" t="str">
        <f>IFERROR(VLOOKUP(C1765,INPUT!$A$2:$E$99998,3,FALSE),"")</f>
        <v/>
      </c>
      <c r="C1765" s="231"/>
      <c r="D1765" s="186" t="str">
        <f>IFERROR(VLOOKUP(C1765,INPUT!$A$2:$D$99998,4,FALSE),"")</f>
        <v/>
      </c>
      <c r="E1765" s="185">
        <f>IFERROR(VLOOKUP(C1765,INPUT!$A$2:$E$99998,5,FALSE),0)</f>
        <v>0</v>
      </c>
      <c r="F1765" s="187" t="str">
        <f>IFERROR(VLOOKUP(C1765,INPUT!$H$2:$N2410,7,FALSE),"")</f>
        <v/>
      </c>
      <c r="G1765" s="189"/>
      <c r="H1765" s="189"/>
      <c r="I1765" s="189"/>
      <c r="J1765" s="189"/>
      <c r="K1765" s="189"/>
    </row>
    <row r="1766" spans="1:11" ht="39" customHeight="1">
      <c r="A1766" s="228"/>
      <c r="B1766" s="184" t="str">
        <f>IFERROR(VLOOKUP(C1766,INPUT!$A$2:$E$99998,3,FALSE),"")</f>
        <v/>
      </c>
      <c r="C1766" s="231"/>
      <c r="D1766" s="186" t="str">
        <f>IFERROR(VLOOKUP(C1766,INPUT!$A$2:$D$99998,4,FALSE),"")</f>
        <v/>
      </c>
      <c r="E1766" s="185">
        <f>IFERROR(VLOOKUP(C1766,INPUT!$A$2:$E$99998,5,FALSE),0)</f>
        <v>0</v>
      </c>
      <c r="F1766" s="187" t="str">
        <f>IFERROR(VLOOKUP(C1766,INPUT!$H$2:$N2410,7,FALSE),"")</f>
        <v/>
      </c>
      <c r="G1766" s="189"/>
      <c r="H1766" s="189"/>
      <c r="I1766" s="189"/>
      <c r="J1766" s="189"/>
      <c r="K1766" s="189"/>
    </row>
    <row r="1767" spans="1:11" ht="39" customHeight="1">
      <c r="A1767" s="228"/>
      <c r="B1767" s="184" t="str">
        <f>IFERROR(VLOOKUP(C1767,INPUT!$A$2:$E$99998,3,FALSE),"")</f>
        <v/>
      </c>
      <c r="C1767" s="231"/>
      <c r="D1767" s="186" t="str">
        <f>IFERROR(VLOOKUP(C1767,INPUT!$A$2:$D$99998,4,FALSE),"")</f>
        <v/>
      </c>
      <c r="E1767" s="185">
        <f>IFERROR(VLOOKUP(C1767,INPUT!$A$2:$E$99998,5,FALSE),0)</f>
        <v>0</v>
      </c>
      <c r="F1767" s="187" t="str">
        <f>IFERROR(VLOOKUP(C1767,INPUT!$H$2:$N2410,7,FALSE),"")</f>
        <v/>
      </c>
      <c r="G1767" s="189"/>
      <c r="H1767" s="189"/>
      <c r="I1767" s="189"/>
      <c r="J1767" s="189"/>
      <c r="K1767" s="189"/>
    </row>
    <row r="1768" spans="1:11" ht="39" customHeight="1">
      <c r="A1768" s="228"/>
      <c r="B1768" s="184" t="str">
        <f>IFERROR(VLOOKUP(C1768,INPUT!$A$2:$E$99998,3,FALSE),"")</f>
        <v/>
      </c>
      <c r="C1768" s="231"/>
      <c r="D1768" s="186" t="str">
        <f>IFERROR(VLOOKUP(C1768,INPUT!$A$2:$D$99998,4,FALSE),"")</f>
        <v/>
      </c>
      <c r="E1768" s="185">
        <f>IFERROR(VLOOKUP(C1768,INPUT!$A$2:$E$99998,5,FALSE),0)</f>
        <v>0</v>
      </c>
      <c r="F1768" s="187" t="str">
        <f>IFERROR(VLOOKUP(C1768,INPUT!$H$2:$N2410,7,FALSE),"")</f>
        <v/>
      </c>
      <c r="G1768" s="189"/>
      <c r="H1768" s="189"/>
      <c r="I1768" s="189"/>
      <c r="J1768" s="189"/>
      <c r="K1768" s="189"/>
    </row>
    <row r="1769" spans="1:11" ht="39" customHeight="1">
      <c r="A1769" s="228"/>
      <c r="B1769" s="184" t="str">
        <f>IFERROR(VLOOKUP(C1769,INPUT!$A$2:$E$99998,3,FALSE),"")</f>
        <v/>
      </c>
      <c r="C1769" s="231"/>
      <c r="D1769" s="186" t="str">
        <f>IFERROR(VLOOKUP(C1769,INPUT!$A$2:$D$99998,4,FALSE),"")</f>
        <v/>
      </c>
      <c r="E1769" s="185">
        <f>IFERROR(VLOOKUP(C1769,INPUT!$A$2:$E$99998,5,FALSE),0)</f>
        <v>0</v>
      </c>
      <c r="F1769" s="187" t="str">
        <f>IFERROR(VLOOKUP(C1769,INPUT!$H$2:$N2410,7,FALSE),"")</f>
        <v/>
      </c>
      <c r="G1769" s="189"/>
      <c r="H1769" s="189"/>
      <c r="I1769" s="189"/>
      <c r="J1769" s="189"/>
      <c r="K1769" s="189"/>
    </row>
    <row r="1770" spans="1:11" ht="39" customHeight="1">
      <c r="A1770" s="228"/>
      <c r="B1770" s="184" t="str">
        <f>IFERROR(VLOOKUP(C1770,INPUT!$A$2:$E$99998,3,FALSE),"")</f>
        <v/>
      </c>
      <c r="C1770" s="231"/>
      <c r="D1770" s="186" t="str">
        <f>IFERROR(VLOOKUP(C1770,INPUT!$A$2:$D$99998,4,FALSE),"")</f>
        <v/>
      </c>
      <c r="E1770" s="185">
        <f>IFERROR(VLOOKUP(C1770,INPUT!$A$2:$E$99998,5,FALSE),0)</f>
        <v>0</v>
      </c>
      <c r="F1770" s="187" t="str">
        <f>IFERROR(VLOOKUP(C1770,INPUT!$H$2:$N2410,7,FALSE),"")</f>
        <v/>
      </c>
      <c r="G1770" s="189"/>
      <c r="H1770" s="189"/>
      <c r="I1770" s="189"/>
      <c r="J1770" s="189"/>
      <c r="K1770" s="189"/>
    </row>
    <row r="1771" spans="1:11" ht="39" customHeight="1">
      <c r="A1771" s="228"/>
      <c r="B1771" s="184" t="str">
        <f>IFERROR(VLOOKUP(C1771,INPUT!$A$2:$E$99998,3,FALSE),"")</f>
        <v/>
      </c>
      <c r="C1771" s="231"/>
      <c r="D1771" s="186" t="str">
        <f>IFERROR(VLOOKUP(C1771,INPUT!$A$2:$D$99998,4,FALSE),"")</f>
        <v/>
      </c>
      <c r="E1771" s="185">
        <f>IFERROR(VLOOKUP(C1771,INPUT!$A$2:$E$99998,5,FALSE),0)</f>
        <v>0</v>
      </c>
      <c r="F1771" s="187" t="str">
        <f>IFERROR(VLOOKUP(C1771,INPUT!$H$2:$N2410,7,FALSE),"")</f>
        <v/>
      </c>
      <c r="G1771" s="189"/>
      <c r="H1771" s="189"/>
      <c r="I1771" s="189"/>
      <c r="J1771" s="189"/>
      <c r="K1771" s="189"/>
    </row>
    <row r="1772" spans="1:11" ht="39" customHeight="1">
      <c r="A1772" s="228"/>
      <c r="B1772" s="184" t="str">
        <f>IFERROR(VLOOKUP(C1772,INPUT!$A$2:$E$99998,3,FALSE),"")</f>
        <v/>
      </c>
      <c r="C1772" s="231"/>
      <c r="D1772" s="186" t="str">
        <f>IFERROR(VLOOKUP(C1772,INPUT!$A$2:$D$99998,4,FALSE),"")</f>
        <v/>
      </c>
      <c r="E1772" s="185">
        <f>IFERROR(VLOOKUP(C1772,INPUT!$A$2:$E$99998,5,FALSE),0)</f>
        <v>0</v>
      </c>
      <c r="F1772" s="187" t="str">
        <f>IFERROR(VLOOKUP(C1772,INPUT!$H$2:$N2410,7,FALSE),"")</f>
        <v/>
      </c>
      <c r="G1772" s="189"/>
      <c r="H1772" s="189"/>
      <c r="I1772" s="189"/>
      <c r="J1772" s="189"/>
      <c r="K1772" s="189"/>
    </row>
    <row r="1773" spans="1:11" ht="39" customHeight="1">
      <c r="A1773" s="228"/>
      <c r="B1773" s="184" t="str">
        <f>IFERROR(VLOOKUP(C1773,INPUT!$A$2:$E$99998,3,FALSE),"")</f>
        <v/>
      </c>
      <c r="C1773" s="231"/>
      <c r="D1773" s="186" t="str">
        <f>IFERROR(VLOOKUP(C1773,INPUT!$A$2:$D$99998,4,FALSE),"")</f>
        <v/>
      </c>
      <c r="E1773" s="185">
        <f>IFERROR(VLOOKUP(C1773,INPUT!$A$2:$E$99998,5,FALSE),0)</f>
        <v>0</v>
      </c>
      <c r="F1773" s="187" t="str">
        <f>IFERROR(VLOOKUP(C1773,INPUT!$H$2:$N2410,7,FALSE),"")</f>
        <v/>
      </c>
      <c r="G1773" s="189"/>
      <c r="H1773" s="189"/>
      <c r="I1773" s="189"/>
      <c r="J1773" s="189"/>
      <c r="K1773" s="189"/>
    </row>
    <row r="1774" spans="1:11" ht="39" customHeight="1">
      <c r="A1774" s="228"/>
      <c r="B1774" s="184" t="str">
        <f>IFERROR(VLOOKUP(C1774,INPUT!$A$2:$E$99998,3,FALSE),"")</f>
        <v/>
      </c>
      <c r="C1774" s="231"/>
      <c r="D1774" s="186" t="str">
        <f>IFERROR(VLOOKUP(C1774,INPUT!$A$2:$D$99998,4,FALSE),"")</f>
        <v/>
      </c>
      <c r="E1774" s="185">
        <f>IFERROR(VLOOKUP(C1774,INPUT!$A$2:$E$99998,5,FALSE),0)</f>
        <v>0</v>
      </c>
      <c r="F1774" s="187" t="str">
        <f>IFERROR(VLOOKUP(C1774,INPUT!$H$2:$N2410,7,FALSE),"")</f>
        <v/>
      </c>
      <c r="G1774" s="189"/>
      <c r="H1774" s="189"/>
      <c r="I1774" s="189"/>
      <c r="J1774" s="189"/>
      <c r="K1774" s="189"/>
    </row>
    <row r="1775" spans="1:11" ht="39" customHeight="1">
      <c r="A1775" s="228"/>
      <c r="B1775" s="184" t="str">
        <f>IFERROR(VLOOKUP(C1775,INPUT!$A$2:$E$99998,3,FALSE),"")</f>
        <v/>
      </c>
      <c r="C1775" s="231"/>
      <c r="D1775" s="186" t="str">
        <f>IFERROR(VLOOKUP(C1775,INPUT!$A$2:$D$99998,4,FALSE),"")</f>
        <v/>
      </c>
      <c r="E1775" s="185">
        <f>IFERROR(VLOOKUP(C1775,INPUT!$A$2:$E$99998,5,FALSE),0)</f>
        <v>0</v>
      </c>
      <c r="F1775" s="187" t="str">
        <f>IFERROR(VLOOKUP(C1775,INPUT!$H$2:$N2410,7,FALSE),"")</f>
        <v/>
      </c>
      <c r="G1775" s="189"/>
      <c r="H1775" s="189"/>
      <c r="I1775" s="189"/>
      <c r="J1775" s="189"/>
      <c r="K1775" s="189"/>
    </row>
    <row r="1776" spans="1:11" ht="39" customHeight="1">
      <c r="A1776" s="228"/>
      <c r="B1776" s="184" t="str">
        <f>IFERROR(VLOOKUP(C1776,INPUT!$A$2:$E$99998,3,FALSE),"")</f>
        <v/>
      </c>
      <c r="C1776" s="231"/>
      <c r="D1776" s="186" t="str">
        <f>IFERROR(VLOOKUP(C1776,INPUT!$A$2:$D$99998,4,FALSE),"")</f>
        <v/>
      </c>
      <c r="E1776" s="185">
        <f>IFERROR(VLOOKUP(C1776,INPUT!$A$2:$E$99998,5,FALSE),0)</f>
        <v>0</v>
      </c>
      <c r="F1776" s="187" t="str">
        <f>IFERROR(VLOOKUP(C1776,INPUT!$H$2:$N2410,7,FALSE),"")</f>
        <v/>
      </c>
      <c r="G1776" s="189"/>
      <c r="H1776" s="189"/>
      <c r="I1776" s="189"/>
      <c r="J1776" s="189"/>
      <c r="K1776" s="189"/>
    </row>
    <row r="1777" spans="1:11" ht="39" customHeight="1">
      <c r="A1777" s="228"/>
      <c r="B1777" s="184" t="str">
        <f>IFERROR(VLOOKUP(C1777,INPUT!$A$2:$E$99998,3,FALSE),"")</f>
        <v/>
      </c>
      <c r="C1777" s="231"/>
      <c r="D1777" s="186" t="str">
        <f>IFERROR(VLOOKUP(C1777,INPUT!$A$2:$D$99998,4,FALSE),"")</f>
        <v/>
      </c>
      <c r="E1777" s="185">
        <f>IFERROR(VLOOKUP(C1777,INPUT!$A$2:$E$99998,5,FALSE),0)</f>
        <v>0</v>
      </c>
      <c r="F1777" s="187" t="str">
        <f>IFERROR(VLOOKUP(C1777,INPUT!$H$2:$N2410,7,FALSE),"")</f>
        <v/>
      </c>
      <c r="G1777" s="189"/>
      <c r="H1777" s="189"/>
      <c r="I1777" s="189"/>
      <c r="J1777" s="189"/>
      <c r="K1777" s="189"/>
    </row>
    <row r="1778" spans="1:11" ht="39" customHeight="1">
      <c r="A1778" s="228"/>
      <c r="B1778" s="184" t="str">
        <f>IFERROR(VLOOKUP(C1778,INPUT!$A$2:$E$99998,3,FALSE),"")</f>
        <v/>
      </c>
      <c r="C1778" s="231"/>
      <c r="D1778" s="186" t="str">
        <f>IFERROR(VLOOKUP(C1778,INPUT!$A$2:$D$99998,4,FALSE),"")</f>
        <v/>
      </c>
      <c r="E1778" s="185">
        <f>IFERROR(VLOOKUP(C1778,INPUT!$A$2:$E$99998,5,FALSE),0)</f>
        <v>0</v>
      </c>
      <c r="F1778" s="187" t="str">
        <f>IFERROR(VLOOKUP(C1778,INPUT!$H$2:$N2410,7,FALSE),"")</f>
        <v/>
      </c>
      <c r="G1778" s="189"/>
      <c r="H1778" s="189"/>
      <c r="I1778" s="189"/>
      <c r="J1778" s="189"/>
      <c r="K1778" s="189"/>
    </row>
    <row r="1779" spans="1:11" ht="39" customHeight="1">
      <c r="A1779" s="228"/>
      <c r="B1779" s="184" t="str">
        <f>IFERROR(VLOOKUP(C1779,INPUT!$A$2:$E$99998,3,FALSE),"")</f>
        <v/>
      </c>
      <c r="C1779" s="231"/>
      <c r="D1779" s="186" t="str">
        <f>IFERROR(VLOOKUP(C1779,INPUT!$A$2:$D$99998,4,FALSE),"")</f>
        <v/>
      </c>
      <c r="E1779" s="185">
        <f>IFERROR(VLOOKUP(C1779,INPUT!$A$2:$E$99998,5,FALSE),0)</f>
        <v>0</v>
      </c>
      <c r="F1779" s="187" t="str">
        <f>IFERROR(VLOOKUP(C1779,INPUT!$H$2:$N2410,7,FALSE),"")</f>
        <v/>
      </c>
      <c r="G1779" s="189"/>
      <c r="H1779" s="189"/>
      <c r="I1779" s="189"/>
      <c r="J1779" s="189"/>
      <c r="K1779" s="189"/>
    </row>
    <row r="1780" spans="1:11" ht="39" customHeight="1">
      <c r="A1780" s="228"/>
      <c r="B1780" s="184" t="str">
        <f>IFERROR(VLOOKUP(C1780,INPUT!$A$2:$E$99998,3,FALSE),"")</f>
        <v/>
      </c>
      <c r="C1780" s="231"/>
      <c r="D1780" s="186" t="str">
        <f>IFERROR(VLOOKUP(C1780,INPUT!$A$2:$D$99998,4,FALSE),"")</f>
        <v/>
      </c>
      <c r="E1780" s="185">
        <f>IFERROR(VLOOKUP(C1780,INPUT!$A$2:$E$99998,5,FALSE),0)</f>
        <v>0</v>
      </c>
      <c r="F1780" s="187" t="str">
        <f>IFERROR(VLOOKUP(C1780,INPUT!$H$2:$N2410,7,FALSE),"")</f>
        <v/>
      </c>
      <c r="G1780" s="189"/>
      <c r="H1780" s="189"/>
      <c r="I1780" s="189"/>
      <c r="J1780" s="189"/>
      <c r="K1780" s="189"/>
    </row>
    <row r="1781" spans="1:11" ht="39" customHeight="1">
      <c r="A1781" s="228"/>
      <c r="B1781" s="184" t="str">
        <f>IFERROR(VLOOKUP(C1781,INPUT!$A$2:$E$99998,3,FALSE),"")</f>
        <v/>
      </c>
      <c r="C1781" s="231"/>
      <c r="D1781" s="186" t="str">
        <f>IFERROR(VLOOKUP(C1781,INPUT!$A$2:$D$99998,4,FALSE),"")</f>
        <v/>
      </c>
      <c r="E1781" s="185">
        <f>IFERROR(VLOOKUP(C1781,INPUT!$A$2:$E$99998,5,FALSE),0)</f>
        <v>0</v>
      </c>
      <c r="F1781" s="187" t="str">
        <f>IFERROR(VLOOKUP(C1781,INPUT!$H$2:$N2410,7,FALSE),"")</f>
        <v/>
      </c>
      <c r="G1781" s="189"/>
      <c r="H1781" s="189"/>
      <c r="I1781" s="189"/>
      <c r="J1781" s="189"/>
      <c r="K1781" s="189"/>
    </row>
    <row r="1782" spans="1:11" ht="39" customHeight="1">
      <c r="A1782" s="228"/>
      <c r="B1782" s="184" t="str">
        <f>IFERROR(VLOOKUP(C1782,INPUT!$A$2:$E$99998,3,FALSE),"")</f>
        <v/>
      </c>
      <c r="C1782" s="231"/>
      <c r="D1782" s="186" t="str">
        <f>IFERROR(VLOOKUP(C1782,INPUT!$A$2:$D$99998,4,FALSE),"")</f>
        <v/>
      </c>
      <c r="E1782" s="185">
        <f>IFERROR(VLOOKUP(C1782,INPUT!$A$2:$E$99998,5,FALSE),0)</f>
        <v>0</v>
      </c>
      <c r="F1782" s="187" t="str">
        <f>IFERROR(VLOOKUP(C1782,INPUT!$H$2:$N2410,7,FALSE),"")</f>
        <v/>
      </c>
      <c r="G1782" s="189"/>
      <c r="H1782" s="189"/>
      <c r="I1782" s="189"/>
      <c r="J1782" s="189"/>
      <c r="K1782" s="189"/>
    </row>
    <row r="1783" spans="1:11" ht="39" customHeight="1">
      <c r="A1783" s="228"/>
      <c r="B1783" s="184" t="str">
        <f>IFERROR(VLOOKUP(C1783,INPUT!$A$2:$E$99998,3,FALSE),"")</f>
        <v/>
      </c>
      <c r="C1783" s="231"/>
      <c r="D1783" s="186" t="str">
        <f>IFERROR(VLOOKUP(C1783,INPUT!$A$2:$D$99998,4,FALSE),"")</f>
        <v/>
      </c>
      <c r="E1783" s="185">
        <f>IFERROR(VLOOKUP(C1783,INPUT!$A$2:$E$99998,5,FALSE),0)</f>
        <v>0</v>
      </c>
      <c r="F1783" s="187" t="str">
        <f>IFERROR(VLOOKUP(C1783,INPUT!$H$2:$N2410,7,FALSE),"")</f>
        <v/>
      </c>
      <c r="G1783" s="189"/>
      <c r="H1783" s="189"/>
      <c r="I1783" s="189"/>
      <c r="J1783" s="189"/>
      <c r="K1783" s="189"/>
    </row>
    <row r="1784" spans="1:11" ht="39" customHeight="1">
      <c r="A1784" s="228"/>
      <c r="B1784" s="184" t="str">
        <f>IFERROR(VLOOKUP(C1784,INPUT!$A$2:$E$99998,3,FALSE),"")</f>
        <v/>
      </c>
      <c r="C1784" s="231"/>
      <c r="D1784" s="186" t="str">
        <f>IFERROR(VLOOKUP(C1784,INPUT!$A$2:$D$99998,4,FALSE),"")</f>
        <v/>
      </c>
      <c r="E1784" s="185">
        <f>IFERROR(VLOOKUP(C1784,INPUT!$A$2:$E$99998,5,FALSE),0)</f>
        <v>0</v>
      </c>
      <c r="F1784" s="187" t="str">
        <f>IFERROR(VLOOKUP(C1784,INPUT!$H$2:$N2410,7,FALSE),"")</f>
        <v/>
      </c>
      <c r="G1784" s="189"/>
      <c r="H1784" s="189"/>
      <c r="I1784" s="189"/>
      <c r="J1784" s="189"/>
      <c r="K1784" s="189"/>
    </row>
    <row r="1785" spans="1:11" ht="39" customHeight="1">
      <c r="A1785" s="228"/>
      <c r="B1785" s="184" t="str">
        <f>IFERROR(VLOOKUP(C1785,INPUT!$A$2:$E$99998,3,FALSE),"")</f>
        <v/>
      </c>
      <c r="C1785" s="231"/>
      <c r="D1785" s="186" t="str">
        <f>IFERROR(VLOOKUP(C1785,INPUT!$A$2:$D$99998,4,FALSE),"")</f>
        <v/>
      </c>
      <c r="E1785" s="185">
        <f>IFERROR(VLOOKUP(C1785,INPUT!$A$2:$E$99998,5,FALSE),0)</f>
        <v>0</v>
      </c>
      <c r="F1785" s="187" t="str">
        <f>IFERROR(VLOOKUP(C1785,INPUT!$H$2:$N2410,7,FALSE),"")</f>
        <v/>
      </c>
      <c r="G1785" s="189"/>
      <c r="H1785" s="189"/>
      <c r="I1785" s="189"/>
      <c r="J1785" s="189"/>
      <c r="K1785" s="189"/>
    </row>
    <row r="1786" spans="1:11" ht="39" customHeight="1">
      <c r="A1786" s="228"/>
      <c r="B1786" s="184" t="str">
        <f>IFERROR(VLOOKUP(C1786,INPUT!$A$2:$E$99998,3,FALSE),"")</f>
        <v/>
      </c>
      <c r="C1786" s="231"/>
      <c r="D1786" s="186" t="str">
        <f>IFERROR(VLOOKUP(C1786,INPUT!$A$2:$D$99998,4,FALSE),"")</f>
        <v/>
      </c>
      <c r="E1786" s="185">
        <f>IFERROR(VLOOKUP(C1786,INPUT!$A$2:$E$99998,5,FALSE),0)</f>
        <v>0</v>
      </c>
      <c r="F1786" s="187" t="str">
        <f>IFERROR(VLOOKUP(C1786,INPUT!$H$2:$N2410,7,FALSE),"")</f>
        <v/>
      </c>
      <c r="G1786" s="189"/>
      <c r="H1786" s="189"/>
      <c r="I1786" s="189"/>
      <c r="J1786" s="189"/>
      <c r="K1786" s="189"/>
    </row>
    <row r="1787" spans="1:11" ht="39" customHeight="1">
      <c r="A1787" s="228"/>
      <c r="B1787" s="184" t="str">
        <f>IFERROR(VLOOKUP(C1787,INPUT!$A$2:$E$99998,3,FALSE),"")</f>
        <v/>
      </c>
      <c r="C1787" s="231"/>
      <c r="D1787" s="186" t="str">
        <f>IFERROR(VLOOKUP(C1787,INPUT!$A$2:$D$99998,4,FALSE),"")</f>
        <v/>
      </c>
      <c r="E1787" s="185">
        <f>IFERROR(VLOOKUP(C1787,INPUT!$A$2:$E$99998,5,FALSE),0)</f>
        <v>0</v>
      </c>
      <c r="F1787" s="187" t="str">
        <f>IFERROR(VLOOKUP(C1787,INPUT!$H$2:$N2410,7,FALSE),"")</f>
        <v/>
      </c>
      <c r="G1787" s="189"/>
      <c r="H1787" s="189"/>
      <c r="I1787" s="189"/>
      <c r="J1787" s="189"/>
      <c r="K1787" s="189"/>
    </row>
    <row r="1788" spans="1:11" ht="39" customHeight="1">
      <c r="A1788" s="228"/>
      <c r="B1788" s="184" t="str">
        <f>IFERROR(VLOOKUP(C1788,INPUT!$A$2:$E$99998,3,FALSE),"")</f>
        <v/>
      </c>
      <c r="C1788" s="231"/>
      <c r="D1788" s="186" t="str">
        <f>IFERROR(VLOOKUP(C1788,INPUT!$A$2:$D$99998,4,FALSE),"")</f>
        <v/>
      </c>
      <c r="E1788" s="185">
        <f>IFERROR(VLOOKUP(C1788,INPUT!$A$2:$E$99998,5,FALSE),0)</f>
        <v>0</v>
      </c>
      <c r="F1788" s="187" t="str">
        <f>IFERROR(VLOOKUP(C1788,INPUT!$H$2:$N2410,7,FALSE),"")</f>
        <v/>
      </c>
      <c r="G1788" s="189"/>
      <c r="H1788" s="189"/>
      <c r="I1788" s="189"/>
      <c r="J1788" s="189"/>
      <c r="K1788" s="189"/>
    </row>
    <row r="1789" spans="1:11" ht="39" customHeight="1">
      <c r="A1789" s="228"/>
      <c r="B1789" s="184" t="str">
        <f>IFERROR(VLOOKUP(C1789,INPUT!$A$2:$E$99998,3,FALSE),"")</f>
        <v/>
      </c>
      <c r="C1789" s="231"/>
      <c r="D1789" s="186" t="str">
        <f>IFERROR(VLOOKUP(C1789,INPUT!$A$2:$D$99998,4,FALSE),"")</f>
        <v/>
      </c>
      <c r="E1789" s="185">
        <f>IFERROR(VLOOKUP(C1789,INPUT!$A$2:$E$99998,5,FALSE),0)</f>
        <v>0</v>
      </c>
      <c r="F1789" s="187" t="str">
        <f>IFERROR(VLOOKUP(C1789,INPUT!$H$2:$N2410,7,FALSE),"")</f>
        <v/>
      </c>
      <c r="G1789" s="189"/>
      <c r="H1789" s="189"/>
      <c r="I1789" s="189"/>
      <c r="J1789" s="189"/>
      <c r="K1789" s="189"/>
    </row>
    <row r="1790" spans="1:11" ht="39" customHeight="1">
      <c r="A1790" s="228"/>
      <c r="B1790" s="184" t="str">
        <f>IFERROR(VLOOKUP(C1790,INPUT!$A$2:$E$99998,3,FALSE),"")</f>
        <v/>
      </c>
      <c r="C1790" s="231"/>
      <c r="D1790" s="186" t="str">
        <f>IFERROR(VLOOKUP(C1790,INPUT!$A$2:$D$99998,4,FALSE),"")</f>
        <v/>
      </c>
      <c r="E1790" s="185">
        <f>IFERROR(VLOOKUP(C1790,INPUT!$A$2:$E$99998,5,FALSE),0)</f>
        <v>0</v>
      </c>
      <c r="F1790" s="187" t="str">
        <f>IFERROR(VLOOKUP(C1790,INPUT!$H$2:$N2410,7,FALSE),"")</f>
        <v/>
      </c>
      <c r="G1790" s="189"/>
      <c r="H1790" s="189"/>
      <c r="I1790" s="189"/>
      <c r="J1790" s="189"/>
      <c r="K1790" s="189"/>
    </row>
    <row r="1791" spans="1:11" ht="39" customHeight="1">
      <c r="A1791" s="228"/>
      <c r="B1791" s="184" t="str">
        <f>IFERROR(VLOOKUP(C1791,INPUT!$A$2:$E$99998,3,FALSE),"")</f>
        <v/>
      </c>
      <c r="C1791" s="231"/>
      <c r="D1791" s="186" t="str">
        <f>IFERROR(VLOOKUP(C1791,INPUT!$A$2:$D$99998,4,FALSE),"")</f>
        <v/>
      </c>
      <c r="E1791" s="185">
        <f>IFERROR(VLOOKUP(C1791,INPUT!$A$2:$E$99998,5,FALSE),0)</f>
        <v>0</v>
      </c>
      <c r="F1791" s="187" t="str">
        <f>IFERROR(VLOOKUP(C1791,INPUT!$H$2:$N2410,7,FALSE),"")</f>
        <v/>
      </c>
      <c r="G1791" s="189"/>
      <c r="H1791" s="189"/>
      <c r="I1791" s="189"/>
      <c r="J1791" s="189"/>
      <c r="K1791" s="189"/>
    </row>
    <row r="1792" spans="1:11" ht="39" customHeight="1">
      <c r="A1792" s="228"/>
      <c r="B1792" s="184" t="str">
        <f>IFERROR(VLOOKUP(C1792,INPUT!$A$2:$E$99998,3,FALSE),"")</f>
        <v/>
      </c>
      <c r="C1792" s="231"/>
      <c r="D1792" s="186" t="str">
        <f>IFERROR(VLOOKUP(C1792,INPUT!$A$2:$D$99998,4,FALSE),"")</f>
        <v/>
      </c>
      <c r="E1792" s="185">
        <f>IFERROR(VLOOKUP(C1792,INPUT!$A$2:$E$99998,5,FALSE),0)</f>
        <v>0</v>
      </c>
      <c r="F1792" s="187" t="str">
        <f>IFERROR(VLOOKUP(C1792,INPUT!$H$2:$N2410,7,FALSE),"")</f>
        <v/>
      </c>
      <c r="G1792" s="189"/>
      <c r="H1792" s="189"/>
      <c r="I1792" s="189"/>
      <c r="J1792" s="189"/>
      <c r="K1792" s="189"/>
    </row>
    <row r="1793" spans="1:11" ht="39" customHeight="1">
      <c r="A1793" s="228"/>
      <c r="B1793" s="184" t="str">
        <f>IFERROR(VLOOKUP(C1793,INPUT!$A$2:$E$99998,3,FALSE),"")</f>
        <v/>
      </c>
      <c r="C1793" s="231"/>
      <c r="D1793" s="186" t="str">
        <f>IFERROR(VLOOKUP(C1793,INPUT!$A$2:$D$99998,4,FALSE),"")</f>
        <v/>
      </c>
      <c r="E1793" s="185">
        <f>IFERROR(VLOOKUP(C1793,INPUT!$A$2:$E$99998,5,FALSE),0)</f>
        <v>0</v>
      </c>
      <c r="F1793" s="187" t="str">
        <f>IFERROR(VLOOKUP(C1793,INPUT!$H$2:$N2410,7,FALSE),"")</f>
        <v/>
      </c>
      <c r="G1793" s="189"/>
      <c r="H1793" s="189"/>
      <c r="I1793" s="189"/>
      <c r="J1793" s="189"/>
      <c r="K1793" s="189"/>
    </row>
    <row r="1794" spans="1:11" ht="39" customHeight="1">
      <c r="A1794" s="228"/>
      <c r="B1794" s="184" t="str">
        <f>IFERROR(VLOOKUP(C1794,INPUT!$A$2:$E$99998,3,FALSE),"")</f>
        <v/>
      </c>
      <c r="C1794" s="231"/>
      <c r="D1794" s="186" t="str">
        <f>IFERROR(VLOOKUP(C1794,INPUT!$A$2:$D$99998,4,FALSE),"")</f>
        <v/>
      </c>
      <c r="E1794" s="185">
        <f>IFERROR(VLOOKUP(C1794,INPUT!$A$2:$E$99998,5,FALSE),0)</f>
        <v>0</v>
      </c>
      <c r="F1794" s="187" t="str">
        <f>IFERROR(VLOOKUP(C1794,INPUT!$H$2:$N2410,7,FALSE),"")</f>
        <v/>
      </c>
      <c r="G1794" s="189"/>
      <c r="H1794" s="189"/>
      <c r="I1794" s="189"/>
      <c r="J1794" s="189"/>
      <c r="K1794" s="189"/>
    </row>
    <row r="1795" spans="1:11" ht="39" customHeight="1">
      <c r="A1795" s="228"/>
      <c r="B1795" s="184" t="str">
        <f>IFERROR(VLOOKUP(C1795,INPUT!$A$2:$E$99998,3,FALSE),"")</f>
        <v/>
      </c>
      <c r="C1795" s="231"/>
      <c r="D1795" s="186" t="str">
        <f>IFERROR(VLOOKUP(C1795,INPUT!$A$2:$D$99998,4,FALSE),"")</f>
        <v/>
      </c>
      <c r="E1795" s="185">
        <f>IFERROR(VLOOKUP(C1795,INPUT!$A$2:$E$99998,5,FALSE),0)</f>
        <v>0</v>
      </c>
      <c r="F1795" s="187" t="str">
        <f>IFERROR(VLOOKUP(C1795,INPUT!$H$2:$N2410,7,FALSE),"")</f>
        <v/>
      </c>
      <c r="G1795" s="189"/>
      <c r="H1795" s="189"/>
      <c r="I1795" s="189"/>
      <c r="J1795" s="189"/>
      <c r="K1795" s="189"/>
    </row>
    <row r="1796" spans="1:11" ht="39" customHeight="1">
      <c r="A1796" s="228"/>
      <c r="B1796" s="184" t="str">
        <f>IFERROR(VLOOKUP(C1796,INPUT!$A$2:$E$99998,3,FALSE),"")</f>
        <v/>
      </c>
      <c r="C1796" s="231"/>
      <c r="D1796" s="186" t="str">
        <f>IFERROR(VLOOKUP(C1796,INPUT!$A$2:$D$99998,4,FALSE),"")</f>
        <v/>
      </c>
      <c r="E1796" s="185">
        <f>IFERROR(VLOOKUP(C1796,INPUT!$A$2:$E$99998,5,FALSE),0)</f>
        <v>0</v>
      </c>
      <c r="F1796" s="187" t="str">
        <f>IFERROR(VLOOKUP(C1796,INPUT!$H$2:$N2410,7,FALSE),"")</f>
        <v/>
      </c>
      <c r="G1796" s="189"/>
      <c r="H1796" s="189"/>
      <c r="I1796" s="189"/>
      <c r="J1796" s="189"/>
      <c r="K1796" s="189"/>
    </row>
    <row r="1797" spans="1:11" ht="39" customHeight="1">
      <c r="A1797" s="228"/>
      <c r="B1797" s="184" t="str">
        <f>IFERROR(VLOOKUP(C1797,INPUT!$A$2:$E$99998,3,FALSE),"")</f>
        <v/>
      </c>
      <c r="C1797" s="231"/>
      <c r="D1797" s="186" t="str">
        <f>IFERROR(VLOOKUP(C1797,INPUT!$A$2:$D$99998,4,FALSE),"")</f>
        <v/>
      </c>
      <c r="E1797" s="185">
        <f>IFERROR(VLOOKUP(C1797,INPUT!$A$2:$E$99998,5,FALSE),0)</f>
        <v>0</v>
      </c>
      <c r="F1797" s="187" t="str">
        <f>IFERROR(VLOOKUP(C1797,INPUT!$H$2:$N2410,7,FALSE),"")</f>
        <v/>
      </c>
      <c r="G1797" s="189"/>
      <c r="H1797" s="189"/>
      <c r="I1797" s="189"/>
      <c r="J1797" s="189"/>
      <c r="K1797" s="189"/>
    </row>
    <row r="1798" spans="1:11" ht="39" customHeight="1">
      <c r="A1798" s="228"/>
      <c r="B1798" s="184" t="str">
        <f>IFERROR(VLOOKUP(C1798,INPUT!$A$2:$E$99998,3,FALSE),"")</f>
        <v/>
      </c>
      <c r="C1798" s="231"/>
      <c r="D1798" s="186" t="str">
        <f>IFERROR(VLOOKUP(C1798,INPUT!$A$2:$D$99998,4,FALSE),"")</f>
        <v/>
      </c>
      <c r="E1798" s="185">
        <f>IFERROR(VLOOKUP(C1798,INPUT!$A$2:$E$99998,5,FALSE),0)</f>
        <v>0</v>
      </c>
      <c r="F1798" s="187" t="str">
        <f>IFERROR(VLOOKUP(C1798,INPUT!$H$2:$N2410,7,FALSE),"")</f>
        <v/>
      </c>
      <c r="G1798" s="189"/>
      <c r="H1798" s="189"/>
      <c r="I1798" s="189"/>
      <c r="J1798" s="189"/>
      <c r="K1798" s="189"/>
    </row>
    <row r="1799" spans="1:11" ht="39" customHeight="1">
      <c r="A1799" s="228"/>
      <c r="B1799" s="184" t="str">
        <f>IFERROR(VLOOKUP(C1799,INPUT!$A$2:$E$99998,3,FALSE),"")</f>
        <v/>
      </c>
      <c r="C1799" s="231"/>
      <c r="D1799" s="186" t="str">
        <f>IFERROR(VLOOKUP(C1799,INPUT!$A$2:$D$99998,4,FALSE),"")</f>
        <v/>
      </c>
      <c r="E1799" s="185">
        <f>IFERROR(VLOOKUP(C1799,INPUT!$A$2:$E$99998,5,FALSE),0)</f>
        <v>0</v>
      </c>
      <c r="F1799" s="187" t="str">
        <f>IFERROR(VLOOKUP(C1799,INPUT!$H$2:$N2410,7,FALSE),"")</f>
        <v/>
      </c>
      <c r="G1799" s="189"/>
      <c r="H1799" s="189"/>
      <c r="I1799" s="189"/>
      <c r="J1799" s="189"/>
      <c r="K1799" s="189"/>
    </row>
    <row r="1800" spans="1:11" ht="39" customHeight="1">
      <c r="A1800" s="228"/>
      <c r="B1800" s="184" t="str">
        <f>IFERROR(VLOOKUP(C1800,INPUT!$A$2:$E$99998,3,FALSE),"")</f>
        <v/>
      </c>
      <c r="C1800" s="231"/>
      <c r="D1800" s="186" t="str">
        <f>IFERROR(VLOOKUP(C1800,INPUT!$A$2:$D$99998,4,FALSE),"")</f>
        <v/>
      </c>
      <c r="E1800" s="185">
        <f>IFERROR(VLOOKUP(C1800,INPUT!$A$2:$E$99998,5,FALSE),0)</f>
        <v>0</v>
      </c>
      <c r="F1800" s="187" t="str">
        <f>IFERROR(VLOOKUP(C1800,INPUT!$H$2:$N2410,7,FALSE),"")</f>
        <v/>
      </c>
      <c r="G1800" s="189"/>
      <c r="H1800" s="189"/>
      <c r="I1800" s="189"/>
      <c r="J1800" s="189"/>
      <c r="K1800" s="189"/>
    </row>
    <row r="1801" spans="1:11" ht="39" customHeight="1">
      <c r="A1801" s="228"/>
      <c r="B1801" s="184" t="str">
        <f>IFERROR(VLOOKUP(C1801,INPUT!$A$2:$E$99998,3,FALSE),"")</f>
        <v/>
      </c>
      <c r="C1801" s="231"/>
      <c r="D1801" s="186" t="str">
        <f>IFERROR(VLOOKUP(C1801,INPUT!$A$2:$D$99998,4,FALSE),"")</f>
        <v/>
      </c>
      <c r="E1801" s="185">
        <f>IFERROR(VLOOKUP(C1801,INPUT!$A$2:$E$99998,5,FALSE),0)</f>
        <v>0</v>
      </c>
      <c r="F1801" s="187" t="str">
        <f>IFERROR(VLOOKUP(C1801,INPUT!$H$2:$N2410,7,FALSE),"")</f>
        <v/>
      </c>
      <c r="G1801" s="189"/>
      <c r="H1801" s="189"/>
      <c r="I1801" s="189"/>
      <c r="J1801" s="189"/>
      <c r="K1801" s="189"/>
    </row>
    <row r="1802" spans="1:11" ht="39" customHeight="1">
      <c r="A1802" s="228"/>
      <c r="B1802" s="184" t="str">
        <f>IFERROR(VLOOKUP(C1802,INPUT!$A$2:$E$99998,3,FALSE),"")</f>
        <v/>
      </c>
      <c r="C1802" s="231"/>
      <c r="D1802" s="186" t="str">
        <f>IFERROR(VLOOKUP(C1802,INPUT!$A$2:$D$99998,4,FALSE),"")</f>
        <v/>
      </c>
      <c r="E1802" s="185">
        <f>IFERROR(VLOOKUP(C1802,INPUT!$A$2:$E$99998,5,FALSE),0)</f>
        <v>0</v>
      </c>
      <c r="F1802" s="187" t="str">
        <f>IFERROR(VLOOKUP(C1802,INPUT!$H$2:$N2410,7,FALSE),"")</f>
        <v/>
      </c>
      <c r="G1802" s="189"/>
      <c r="H1802" s="189"/>
      <c r="I1802" s="189"/>
      <c r="J1802" s="189"/>
      <c r="K1802" s="189"/>
    </row>
    <row r="1803" spans="1:11" ht="39" customHeight="1">
      <c r="A1803" s="228"/>
      <c r="B1803" s="184" t="str">
        <f>IFERROR(VLOOKUP(C1803,INPUT!$A$2:$E$99998,3,FALSE),"")</f>
        <v/>
      </c>
      <c r="C1803" s="231"/>
      <c r="D1803" s="186" t="str">
        <f>IFERROR(VLOOKUP(C1803,INPUT!$A$2:$D$99998,4,FALSE),"")</f>
        <v/>
      </c>
      <c r="E1803" s="185">
        <f>IFERROR(VLOOKUP(C1803,INPUT!$A$2:$E$99998,5,FALSE),0)</f>
        <v>0</v>
      </c>
      <c r="F1803" s="187" t="str">
        <f>IFERROR(VLOOKUP(C1803,INPUT!$H$2:$N2410,7,FALSE),"")</f>
        <v/>
      </c>
      <c r="G1803" s="189"/>
      <c r="H1803" s="189"/>
      <c r="I1803" s="189"/>
      <c r="J1803" s="189"/>
      <c r="K1803" s="189"/>
    </row>
    <row r="1804" spans="1:11" ht="39" customHeight="1">
      <c r="A1804" s="228"/>
      <c r="B1804" s="184" t="str">
        <f>IFERROR(VLOOKUP(C1804,INPUT!$A$2:$E$99998,3,FALSE),"")</f>
        <v/>
      </c>
      <c r="C1804" s="231"/>
      <c r="D1804" s="186" t="str">
        <f>IFERROR(VLOOKUP(C1804,INPUT!$A$2:$D$99998,4,FALSE),"")</f>
        <v/>
      </c>
      <c r="E1804" s="185">
        <f>IFERROR(VLOOKUP(C1804,INPUT!$A$2:$E$99998,5,FALSE),0)</f>
        <v>0</v>
      </c>
      <c r="F1804" s="187" t="str">
        <f>IFERROR(VLOOKUP(C1804,INPUT!$H$2:$N2410,7,FALSE),"")</f>
        <v/>
      </c>
      <c r="G1804" s="189"/>
      <c r="H1804" s="189"/>
      <c r="I1804" s="189"/>
      <c r="J1804" s="189"/>
      <c r="K1804" s="189"/>
    </row>
    <row r="1805" spans="1:11" ht="39" customHeight="1">
      <c r="A1805" s="228"/>
      <c r="B1805" s="184" t="str">
        <f>IFERROR(VLOOKUP(C1805,INPUT!$A$2:$E$99998,3,FALSE),"")</f>
        <v/>
      </c>
      <c r="C1805" s="231"/>
      <c r="D1805" s="186" t="str">
        <f>IFERROR(VLOOKUP(C1805,INPUT!$A$2:$D$99998,4,FALSE),"")</f>
        <v/>
      </c>
      <c r="E1805" s="185">
        <f>IFERROR(VLOOKUP(C1805,INPUT!$A$2:$E$99998,5,FALSE),0)</f>
        <v>0</v>
      </c>
      <c r="F1805" s="187" t="str">
        <f>IFERROR(VLOOKUP(C1805,INPUT!$H$2:$N2410,7,FALSE),"")</f>
        <v/>
      </c>
      <c r="G1805" s="189"/>
      <c r="H1805" s="189"/>
      <c r="I1805" s="189"/>
      <c r="J1805" s="189"/>
      <c r="K1805" s="189"/>
    </row>
    <row r="1806" spans="1:11" ht="39" customHeight="1">
      <c r="A1806" s="228"/>
      <c r="B1806" s="184" t="str">
        <f>IFERROR(VLOOKUP(C1806,INPUT!$A$2:$E$99998,3,FALSE),"")</f>
        <v/>
      </c>
      <c r="C1806" s="231"/>
      <c r="D1806" s="186" t="str">
        <f>IFERROR(VLOOKUP(C1806,INPUT!$A$2:$D$99998,4,FALSE),"")</f>
        <v/>
      </c>
      <c r="E1806" s="185">
        <f>IFERROR(VLOOKUP(C1806,INPUT!$A$2:$E$99998,5,FALSE),0)</f>
        <v>0</v>
      </c>
      <c r="F1806" s="187" t="str">
        <f>IFERROR(VLOOKUP(C1806,INPUT!$H$2:$N2410,7,FALSE),"")</f>
        <v/>
      </c>
      <c r="G1806" s="189"/>
      <c r="H1806" s="189"/>
      <c r="I1806" s="189"/>
      <c r="J1806" s="189"/>
      <c r="K1806" s="189"/>
    </row>
    <row r="1807" spans="1:11" ht="39" customHeight="1">
      <c r="A1807" s="228"/>
      <c r="B1807" s="184" t="str">
        <f>IFERROR(VLOOKUP(C1807,INPUT!$A$2:$E$99998,3,FALSE),"")</f>
        <v/>
      </c>
      <c r="C1807" s="231"/>
      <c r="D1807" s="186" t="str">
        <f>IFERROR(VLOOKUP(C1807,INPUT!$A$2:$D$99998,4,FALSE),"")</f>
        <v/>
      </c>
      <c r="E1807" s="185">
        <f>IFERROR(VLOOKUP(C1807,INPUT!$A$2:$E$99998,5,FALSE),0)</f>
        <v>0</v>
      </c>
      <c r="F1807" s="187" t="str">
        <f>IFERROR(VLOOKUP(C1807,INPUT!$H$2:$N2410,7,FALSE),"")</f>
        <v/>
      </c>
      <c r="G1807" s="189"/>
      <c r="H1807" s="189"/>
      <c r="I1807" s="189"/>
      <c r="J1807" s="189"/>
      <c r="K1807" s="189"/>
    </row>
    <row r="1808" spans="1:11" ht="39" customHeight="1">
      <c r="A1808" s="228"/>
      <c r="B1808" s="184" t="str">
        <f>IFERROR(VLOOKUP(C1808,INPUT!$A$2:$E$99998,3,FALSE),"")</f>
        <v/>
      </c>
      <c r="C1808" s="231"/>
      <c r="D1808" s="186" t="str">
        <f>IFERROR(VLOOKUP(C1808,INPUT!$A$2:$D$99998,4,FALSE),"")</f>
        <v/>
      </c>
      <c r="E1808" s="185">
        <f>IFERROR(VLOOKUP(C1808,INPUT!$A$2:$E$99998,5,FALSE),0)</f>
        <v>0</v>
      </c>
      <c r="F1808" s="187" t="str">
        <f>IFERROR(VLOOKUP(C1808,INPUT!$H$2:$N2410,7,FALSE),"")</f>
        <v/>
      </c>
      <c r="G1808" s="189"/>
      <c r="H1808" s="189"/>
      <c r="I1808" s="189"/>
      <c r="J1808" s="189"/>
      <c r="K1808" s="189"/>
    </row>
    <row r="1809" spans="1:11" ht="39" customHeight="1">
      <c r="A1809" s="228"/>
      <c r="B1809" s="184" t="str">
        <f>IFERROR(VLOOKUP(C1809,INPUT!$A$2:$E$99998,3,FALSE),"")</f>
        <v/>
      </c>
      <c r="C1809" s="231"/>
      <c r="D1809" s="186" t="str">
        <f>IFERROR(VLOOKUP(C1809,INPUT!$A$2:$D$99998,4,FALSE),"")</f>
        <v/>
      </c>
      <c r="E1809" s="185">
        <f>IFERROR(VLOOKUP(C1809,INPUT!$A$2:$E$99998,5,FALSE),0)</f>
        <v>0</v>
      </c>
      <c r="F1809" s="187" t="str">
        <f>IFERROR(VLOOKUP(C1809,INPUT!$H$2:$N2410,7,FALSE),"")</f>
        <v/>
      </c>
      <c r="G1809" s="189"/>
      <c r="H1809" s="189"/>
      <c r="I1809" s="189"/>
      <c r="J1809" s="189"/>
      <c r="K1809" s="189"/>
    </row>
    <row r="1810" spans="1:11" ht="39" customHeight="1">
      <c r="A1810" s="228"/>
      <c r="B1810" s="184" t="str">
        <f>IFERROR(VLOOKUP(C1810,INPUT!$A$2:$E$99998,3,FALSE),"")</f>
        <v/>
      </c>
      <c r="C1810" s="231"/>
      <c r="D1810" s="186" t="str">
        <f>IFERROR(VLOOKUP(C1810,INPUT!$A$2:$D$99998,4,FALSE),"")</f>
        <v/>
      </c>
      <c r="E1810" s="185">
        <f>IFERROR(VLOOKUP(C1810,INPUT!$A$2:$E$99998,5,FALSE),0)</f>
        <v>0</v>
      </c>
      <c r="F1810" s="187" t="str">
        <f>IFERROR(VLOOKUP(C1810,INPUT!$H$2:$N2410,7,FALSE),"")</f>
        <v/>
      </c>
      <c r="G1810" s="189"/>
      <c r="H1810" s="189"/>
      <c r="I1810" s="189"/>
      <c r="J1810" s="189"/>
      <c r="K1810" s="189"/>
    </row>
    <row r="1811" spans="1:11" ht="39" customHeight="1">
      <c r="A1811" s="228"/>
      <c r="B1811" s="184" t="str">
        <f>IFERROR(VLOOKUP(C1811,INPUT!$A$2:$E$99998,3,FALSE),"")</f>
        <v/>
      </c>
      <c r="C1811" s="231"/>
      <c r="D1811" s="186" t="str">
        <f>IFERROR(VLOOKUP(C1811,INPUT!$A$2:$D$99998,4,FALSE),"")</f>
        <v/>
      </c>
      <c r="E1811" s="185">
        <f>IFERROR(VLOOKUP(C1811,INPUT!$A$2:$E$99998,5,FALSE),0)</f>
        <v>0</v>
      </c>
      <c r="F1811" s="187" t="str">
        <f>IFERROR(VLOOKUP(C1811,INPUT!$H$2:$N2410,7,FALSE),"")</f>
        <v/>
      </c>
      <c r="G1811" s="189"/>
      <c r="H1811" s="189"/>
      <c r="I1811" s="189"/>
      <c r="J1811" s="189"/>
      <c r="K1811" s="189"/>
    </row>
    <row r="1812" spans="1:11" ht="39" customHeight="1">
      <c r="A1812" s="228"/>
      <c r="B1812" s="184" t="str">
        <f>IFERROR(VLOOKUP(C1812,INPUT!$A$2:$E$99998,3,FALSE),"")</f>
        <v/>
      </c>
      <c r="C1812" s="231"/>
      <c r="D1812" s="186" t="str">
        <f>IFERROR(VLOOKUP(C1812,INPUT!$A$2:$D$99998,4,FALSE),"")</f>
        <v/>
      </c>
      <c r="E1812" s="185">
        <f>IFERROR(VLOOKUP(C1812,INPUT!$A$2:$E$99998,5,FALSE),0)</f>
        <v>0</v>
      </c>
      <c r="F1812" s="187" t="str">
        <f>IFERROR(VLOOKUP(C1812,INPUT!$H$2:$N2410,7,FALSE),"")</f>
        <v/>
      </c>
      <c r="G1812" s="189"/>
      <c r="H1812" s="189"/>
      <c r="I1812" s="189"/>
      <c r="J1812" s="189"/>
      <c r="K1812" s="189"/>
    </row>
    <row r="1813" spans="1:11" ht="39" customHeight="1">
      <c r="A1813" s="228"/>
      <c r="B1813" s="184" t="str">
        <f>IFERROR(VLOOKUP(C1813,INPUT!$A$2:$E$99998,3,FALSE),"")</f>
        <v/>
      </c>
      <c r="C1813" s="231"/>
      <c r="D1813" s="186" t="str">
        <f>IFERROR(VLOOKUP(C1813,INPUT!$A$2:$D$99998,4,FALSE),"")</f>
        <v/>
      </c>
      <c r="E1813" s="185">
        <f>IFERROR(VLOOKUP(C1813,INPUT!$A$2:$E$99998,5,FALSE),0)</f>
        <v>0</v>
      </c>
      <c r="F1813" s="187" t="str">
        <f>IFERROR(VLOOKUP(C1813,INPUT!$H$2:$N2410,7,FALSE),"")</f>
        <v/>
      </c>
      <c r="G1813" s="189"/>
      <c r="H1813" s="189"/>
      <c r="I1813" s="189"/>
      <c r="J1813" s="189"/>
      <c r="K1813" s="189"/>
    </row>
    <row r="1814" spans="1:11" ht="39" customHeight="1">
      <c r="A1814" s="228"/>
      <c r="B1814" s="184" t="str">
        <f>IFERROR(VLOOKUP(C1814,INPUT!$A$2:$E$99998,3,FALSE),"")</f>
        <v/>
      </c>
      <c r="C1814" s="231"/>
      <c r="D1814" s="186" t="str">
        <f>IFERROR(VLOOKUP(C1814,INPUT!$A$2:$D$99998,4,FALSE),"")</f>
        <v/>
      </c>
      <c r="E1814" s="185">
        <f>IFERROR(VLOOKUP(C1814,INPUT!$A$2:$E$99998,5,FALSE),0)</f>
        <v>0</v>
      </c>
      <c r="F1814" s="187" t="str">
        <f>IFERROR(VLOOKUP(C1814,INPUT!$H$2:$N2410,7,FALSE),"")</f>
        <v/>
      </c>
      <c r="G1814" s="189"/>
      <c r="H1814" s="189"/>
      <c r="I1814" s="189"/>
      <c r="J1814" s="189"/>
      <c r="K1814" s="189"/>
    </row>
    <row r="1815" spans="1:11" ht="39" customHeight="1">
      <c r="A1815" s="228"/>
      <c r="B1815" s="184" t="str">
        <f>IFERROR(VLOOKUP(C1815,INPUT!$A$2:$E$99998,3,FALSE),"")</f>
        <v/>
      </c>
      <c r="C1815" s="231"/>
      <c r="D1815" s="186" t="str">
        <f>IFERROR(VLOOKUP(C1815,INPUT!$A$2:$D$99998,4,FALSE),"")</f>
        <v/>
      </c>
      <c r="E1815" s="185">
        <f>IFERROR(VLOOKUP(C1815,INPUT!$A$2:$E$99998,5,FALSE),0)</f>
        <v>0</v>
      </c>
      <c r="F1815" s="187" t="str">
        <f>IFERROR(VLOOKUP(C1815,INPUT!$H$2:$N2410,7,FALSE),"")</f>
        <v/>
      </c>
      <c r="G1815" s="189"/>
      <c r="H1815" s="189"/>
      <c r="I1815" s="189"/>
      <c r="J1815" s="189"/>
      <c r="K1815" s="189"/>
    </row>
    <row r="1816" spans="1:11" ht="39" customHeight="1">
      <c r="A1816" s="228"/>
      <c r="B1816" s="184" t="str">
        <f>IFERROR(VLOOKUP(C1816,INPUT!$A$2:$E$99998,3,FALSE),"")</f>
        <v/>
      </c>
      <c r="C1816" s="231"/>
      <c r="D1816" s="186" t="str">
        <f>IFERROR(VLOOKUP(C1816,INPUT!$A$2:$D$99998,4,FALSE),"")</f>
        <v/>
      </c>
      <c r="E1816" s="185">
        <f>IFERROR(VLOOKUP(C1816,INPUT!$A$2:$E$99998,5,FALSE),0)</f>
        <v>0</v>
      </c>
      <c r="F1816" s="187" t="str">
        <f>IFERROR(VLOOKUP(C1816,INPUT!$H$2:$N2410,7,FALSE),"")</f>
        <v/>
      </c>
      <c r="G1816" s="189"/>
      <c r="H1816" s="189"/>
      <c r="I1816" s="189"/>
      <c r="J1816" s="189"/>
      <c r="K1816" s="189"/>
    </row>
    <row r="1817" spans="1:11" ht="39" customHeight="1">
      <c r="A1817" s="228"/>
      <c r="B1817" s="184" t="str">
        <f>IFERROR(VLOOKUP(C1817,INPUT!$A$2:$E$99998,3,FALSE),"")</f>
        <v/>
      </c>
      <c r="C1817" s="231"/>
      <c r="D1817" s="186" t="str">
        <f>IFERROR(VLOOKUP(C1817,INPUT!$A$2:$D$99998,4,FALSE),"")</f>
        <v/>
      </c>
      <c r="E1817" s="185">
        <f>IFERROR(VLOOKUP(C1817,INPUT!$A$2:$E$99998,5,FALSE),0)</f>
        <v>0</v>
      </c>
      <c r="F1817" s="187" t="str">
        <f>IFERROR(VLOOKUP(C1817,INPUT!$H$2:$N2410,7,FALSE),"")</f>
        <v/>
      </c>
      <c r="G1817" s="189"/>
      <c r="H1817" s="189"/>
      <c r="I1817" s="189"/>
      <c r="J1817" s="189"/>
      <c r="K1817" s="189"/>
    </row>
    <row r="1818" spans="1:11" ht="39" customHeight="1">
      <c r="A1818" s="228"/>
      <c r="B1818" s="184" t="str">
        <f>IFERROR(VLOOKUP(C1818,INPUT!$A$2:$E$99998,3,FALSE),"")</f>
        <v/>
      </c>
      <c r="C1818" s="231"/>
      <c r="D1818" s="186" t="str">
        <f>IFERROR(VLOOKUP(C1818,INPUT!$A$2:$D$99998,4,FALSE),"")</f>
        <v/>
      </c>
      <c r="E1818" s="185">
        <f>IFERROR(VLOOKUP(C1818,INPUT!$A$2:$E$99998,5,FALSE),0)</f>
        <v>0</v>
      </c>
      <c r="F1818" s="187" t="str">
        <f>IFERROR(VLOOKUP(C1818,INPUT!$H$2:$N2410,7,FALSE),"")</f>
        <v/>
      </c>
      <c r="G1818" s="189"/>
      <c r="H1818" s="189"/>
      <c r="I1818" s="189"/>
      <c r="J1818" s="189"/>
      <c r="K1818" s="189"/>
    </row>
    <row r="1819" spans="1:11" ht="39" customHeight="1">
      <c r="A1819" s="228"/>
      <c r="B1819" s="184" t="str">
        <f>IFERROR(VLOOKUP(C1819,INPUT!$A$2:$E$99998,3,FALSE),"")</f>
        <v/>
      </c>
      <c r="C1819" s="231"/>
      <c r="D1819" s="186" t="str">
        <f>IFERROR(VLOOKUP(C1819,INPUT!$A$2:$D$99998,4,FALSE),"")</f>
        <v/>
      </c>
      <c r="E1819" s="185">
        <f>IFERROR(VLOOKUP(C1819,INPUT!$A$2:$E$99998,5,FALSE),0)</f>
        <v>0</v>
      </c>
      <c r="F1819" s="187" t="str">
        <f>IFERROR(VLOOKUP(C1819,INPUT!$H$2:$N2410,7,FALSE),"")</f>
        <v/>
      </c>
      <c r="G1819" s="189"/>
      <c r="H1819" s="189"/>
      <c r="I1819" s="189"/>
      <c r="J1819" s="189"/>
      <c r="K1819" s="189"/>
    </row>
    <row r="1820" spans="1:11" ht="39" customHeight="1">
      <c r="A1820" s="228"/>
      <c r="B1820" s="184" t="str">
        <f>IFERROR(VLOOKUP(C1820,INPUT!$A$2:$E$99998,3,FALSE),"")</f>
        <v/>
      </c>
      <c r="C1820" s="231"/>
      <c r="D1820" s="186" t="str">
        <f>IFERROR(VLOOKUP(C1820,INPUT!$A$2:$D$99998,4,FALSE),"")</f>
        <v/>
      </c>
      <c r="E1820" s="185">
        <f>IFERROR(VLOOKUP(C1820,INPUT!$A$2:$E$99998,5,FALSE),0)</f>
        <v>0</v>
      </c>
      <c r="F1820" s="187" t="str">
        <f>IFERROR(VLOOKUP(C1820,INPUT!$H$2:$N2410,7,FALSE),"")</f>
        <v/>
      </c>
      <c r="G1820" s="189"/>
      <c r="H1820" s="189"/>
      <c r="I1820" s="189"/>
      <c r="J1820" s="189"/>
      <c r="K1820" s="189"/>
    </row>
    <row r="1821" spans="1:11" ht="39" customHeight="1">
      <c r="A1821" s="228"/>
      <c r="B1821" s="184" t="str">
        <f>IFERROR(VLOOKUP(C1821,INPUT!$A$2:$E$99998,3,FALSE),"")</f>
        <v/>
      </c>
      <c r="C1821" s="231"/>
      <c r="D1821" s="186" t="str">
        <f>IFERROR(VLOOKUP(C1821,INPUT!$A$2:$D$99998,4,FALSE),"")</f>
        <v/>
      </c>
      <c r="E1821" s="185">
        <f>IFERROR(VLOOKUP(C1821,INPUT!$A$2:$E$99998,5,FALSE),0)</f>
        <v>0</v>
      </c>
      <c r="F1821" s="187" t="str">
        <f>IFERROR(VLOOKUP(C1821,INPUT!$H$2:$N2410,7,FALSE),"")</f>
        <v/>
      </c>
      <c r="G1821" s="189"/>
      <c r="H1821" s="189"/>
      <c r="I1821" s="189"/>
      <c r="J1821" s="189"/>
      <c r="K1821" s="189"/>
    </row>
    <row r="1822" spans="1:11" ht="39" customHeight="1">
      <c r="A1822" s="228"/>
      <c r="B1822" s="184" t="str">
        <f>IFERROR(VLOOKUP(C1822,INPUT!$A$2:$E$99998,3,FALSE),"")</f>
        <v/>
      </c>
      <c r="C1822" s="231"/>
      <c r="D1822" s="186" t="str">
        <f>IFERROR(VLOOKUP(C1822,INPUT!$A$2:$D$99998,4,FALSE),"")</f>
        <v/>
      </c>
      <c r="E1822" s="185">
        <f>IFERROR(VLOOKUP(C1822,INPUT!$A$2:$E$99998,5,FALSE),0)</f>
        <v>0</v>
      </c>
      <c r="F1822" s="187" t="str">
        <f>IFERROR(VLOOKUP(C1822,INPUT!$H$2:$N2410,7,FALSE),"")</f>
        <v/>
      </c>
      <c r="G1822" s="189"/>
      <c r="H1822" s="189"/>
      <c r="I1822" s="189"/>
      <c r="J1822" s="189"/>
      <c r="K1822" s="189"/>
    </row>
    <row r="1823" spans="1:11" ht="39" customHeight="1">
      <c r="A1823" s="228"/>
      <c r="B1823" s="184" t="str">
        <f>IFERROR(VLOOKUP(C1823,INPUT!$A$2:$E$99998,3,FALSE),"")</f>
        <v/>
      </c>
      <c r="C1823" s="231"/>
      <c r="D1823" s="186" t="str">
        <f>IFERROR(VLOOKUP(C1823,INPUT!$A$2:$D$99998,4,FALSE),"")</f>
        <v/>
      </c>
      <c r="E1823" s="185">
        <f>IFERROR(VLOOKUP(C1823,INPUT!$A$2:$E$99998,5,FALSE),0)</f>
        <v>0</v>
      </c>
      <c r="F1823" s="187" t="str">
        <f>IFERROR(VLOOKUP(C1823,INPUT!$H$2:$N2410,7,FALSE),"")</f>
        <v/>
      </c>
      <c r="G1823" s="189"/>
      <c r="H1823" s="189"/>
      <c r="I1823" s="189"/>
      <c r="J1823" s="189"/>
      <c r="K1823" s="189"/>
    </row>
    <row r="1824" spans="1:11" ht="39" customHeight="1">
      <c r="A1824" s="228"/>
      <c r="B1824" s="184" t="str">
        <f>IFERROR(VLOOKUP(C1824,INPUT!$A$2:$E$99998,3,FALSE),"")</f>
        <v/>
      </c>
      <c r="C1824" s="231"/>
      <c r="D1824" s="186" t="str">
        <f>IFERROR(VLOOKUP(C1824,INPUT!$A$2:$D$99998,4,FALSE),"")</f>
        <v/>
      </c>
      <c r="E1824" s="185">
        <f>IFERROR(VLOOKUP(C1824,INPUT!$A$2:$E$99998,5,FALSE),0)</f>
        <v>0</v>
      </c>
      <c r="F1824" s="187" t="str">
        <f>IFERROR(VLOOKUP(C1824,INPUT!$H$2:$N2410,7,FALSE),"")</f>
        <v/>
      </c>
      <c r="G1824" s="189"/>
      <c r="H1824" s="189"/>
      <c r="I1824" s="189"/>
      <c r="J1824" s="189"/>
      <c r="K1824" s="189"/>
    </row>
    <row r="1825" spans="1:11" ht="39" customHeight="1">
      <c r="A1825" s="228"/>
      <c r="B1825" s="184" t="str">
        <f>IFERROR(VLOOKUP(C1825,INPUT!$A$2:$E$99998,3,FALSE),"")</f>
        <v/>
      </c>
      <c r="C1825" s="231"/>
      <c r="D1825" s="186" t="str">
        <f>IFERROR(VLOOKUP(C1825,INPUT!$A$2:$D$99998,4,FALSE),"")</f>
        <v/>
      </c>
      <c r="E1825" s="185">
        <f>IFERROR(VLOOKUP(C1825,INPUT!$A$2:$E$99998,5,FALSE),0)</f>
        <v>0</v>
      </c>
      <c r="F1825" s="187" t="str">
        <f>IFERROR(VLOOKUP(C1825,INPUT!$H$2:$N2410,7,FALSE),"")</f>
        <v/>
      </c>
      <c r="G1825" s="189"/>
      <c r="H1825" s="189"/>
      <c r="I1825" s="189"/>
      <c r="J1825" s="189"/>
      <c r="K1825" s="189"/>
    </row>
    <row r="1826" spans="1:11" ht="39" customHeight="1">
      <c r="A1826" s="228"/>
      <c r="B1826" s="184" t="str">
        <f>IFERROR(VLOOKUP(C1826,INPUT!$A$2:$E$99998,3,FALSE),"")</f>
        <v/>
      </c>
      <c r="C1826" s="231"/>
      <c r="D1826" s="186" t="str">
        <f>IFERROR(VLOOKUP(C1826,INPUT!$A$2:$D$99998,4,FALSE),"")</f>
        <v/>
      </c>
      <c r="E1826" s="185">
        <f>IFERROR(VLOOKUP(C1826,INPUT!$A$2:$E$99998,5,FALSE),0)</f>
        <v>0</v>
      </c>
      <c r="F1826" s="187" t="str">
        <f>IFERROR(VLOOKUP(C1826,INPUT!$H$2:$N2410,7,FALSE),"")</f>
        <v/>
      </c>
      <c r="G1826" s="189"/>
      <c r="H1826" s="189"/>
      <c r="I1826" s="189"/>
      <c r="J1826" s="189"/>
      <c r="K1826" s="189"/>
    </row>
    <row r="1827" spans="1:11" ht="39" customHeight="1">
      <c r="A1827" s="228"/>
      <c r="B1827" s="184" t="str">
        <f>IFERROR(VLOOKUP(C1827,INPUT!$A$2:$E$99998,3,FALSE),"")</f>
        <v/>
      </c>
      <c r="C1827" s="231"/>
      <c r="D1827" s="186" t="str">
        <f>IFERROR(VLOOKUP(C1827,INPUT!$A$2:$D$99998,4,FALSE),"")</f>
        <v/>
      </c>
      <c r="E1827" s="185">
        <f>IFERROR(VLOOKUP(C1827,INPUT!$A$2:$E$99998,5,FALSE),0)</f>
        <v>0</v>
      </c>
      <c r="F1827" s="187" t="str">
        <f>IFERROR(VLOOKUP(C1827,INPUT!$H$2:$N2410,7,FALSE),"")</f>
        <v/>
      </c>
      <c r="G1827" s="189"/>
      <c r="H1827" s="189"/>
      <c r="I1827" s="189"/>
      <c r="J1827" s="189"/>
      <c r="K1827" s="189"/>
    </row>
    <row r="1828" spans="1:11" ht="39" customHeight="1">
      <c r="A1828" s="228"/>
      <c r="B1828" s="184" t="str">
        <f>IFERROR(VLOOKUP(C1828,INPUT!$A$2:$E$99998,3,FALSE),"")</f>
        <v/>
      </c>
      <c r="C1828" s="231"/>
      <c r="D1828" s="186" t="str">
        <f>IFERROR(VLOOKUP(C1828,INPUT!$A$2:$D$99998,4,FALSE),"")</f>
        <v/>
      </c>
      <c r="E1828" s="185">
        <f>IFERROR(VLOOKUP(C1828,INPUT!$A$2:$E$99998,5,FALSE),0)</f>
        <v>0</v>
      </c>
      <c r="F1828" s="187" t="str">
        <f>IFERROR(VLOOKUP(C1828,INPUT!$H$2:$N2410,7,FALSE),"")</f>
        <v/>
      </c>
      <c r="G1828" s="189"/>
      <c r="H1828" s="189"/>
      <c r="I1828" s="189"/>
      <c r="J1828" s="189"/>
      <c r="K1828" s="189"/>
    </row>
    <row r="1829" spans="1:11" ht="39" customHeight="1">
      <c r="A1829" s="228"/>
      <c r="B1829" s="184" t="str">
        <f>IFERROR(VLOOKUP(C1829,INPUT!$A$2:$E$99998,3,FALSE),"")</f>
        <v/>
      </c>
      <c r="C1829" s="231"/>
      <c r="D1829" s="186" t="str">
        <f>IFERROR(VLOOKUP(C1829,INPUT!$A$2:$D$99998,4,FALSE),"")</f>
        <v/>
      </c>
      <c r="E1829" s="185">
        <f>IFERROR(VLOOKUP(C1829,INPUT!$A$2:$E$99998,5,FALSE),0)</f>
        <v>0</v>
      </c>
      <c r="F1829" s="187" t="str">
        <f>IFERROR(VLOOKUP(C1829,INPUT!$H$2:$N2410,7,FALSE),"")</f>
        <v/>
      </c>
      <c r="G1829" s="189"/>
      <c r="H1829" s="189"/>
      <c r="I1829" s="189"/>
      <c r="J1829" s="189"/>
      <c r="K1829" s="189"/>
    </row>
    <row r="1830" spans="1:11" ht="39" customHeight="1">
      <c r="A1830" s="228"/>
      <c r="B1830" s="184" t="str">
        <f>IFERROR(VLOOKUP(C1830,INPUT!$A$2:$E$99998,3,FALSE),"")</f>
        <v/>
      </c>
      <c r="C1830" s="231"/>
      <c r="D1830" s="186" t="str">
        <f>IFERROR(VLOOKUP(C1830,INPUT!$A$2:$D$99998,4,FALSE),"")</f>
        <v/>
      </c>
      <c r="E1830" s="185">
        <f>IFERROR(VLOOKUP(C1830,INPUT!$A$2:$E$99998,5,FALSE),0)</f>
        <v>0</v>
      </c>
      <c r="F1830" s="187" t="str">
        <f>IFERROR(VLOOKUP(C1830,INPUT!$H$2:$N2410,7,FALSE),"")</f>
        <v/>
      </c>
      <c r="G1830" s="189"/>
      <c r="H1830" s="189"/>
      <c r="I1830" s="189"/>
      <c r="J1830" s="189"/>
      <c r="K1830" s="189"/>
    </row>
    <row r="1831" spans="1:11" ht="39" customHeight="1">
      <c r="A1831" s="228"/>
      <c r="B1831" s="184" t="str">
        <f>IFERROR(VLOOKUP(C1831,INPUT!$A$2:$E$99998,3,FALSE),"")</f>
        <v/>
      </c>
      <c r="C1831" s="231"/>
      <c r="D1831" s="186" t="str">
        <f>IFERROR(VLOOKUP(C1831,INPUT!$A$2:$D$99998,4,FALSE),"")</f>
        <v/>
      </c>
      <c r="E1831" s="185">
        <f>IFERROR(VLOOKUP(C1831,INPUT!$A$2:$E$99998,5,FALSE),0)</f>
        <v>0</v>
      </c>
      <c r="F1831" s="187" t="str">
        <f>IFERROR(VLOOKUP(C1831,INPUT!$H$2:$N2410,7,FALSE),"")</f>
        <v/>
      </c>
      <c r="G1831" s="189"/>
      <c r="H1831" s="189"/>
      <c r="I1831" s="189"/>
      <c r="J1831" s="189"/>
      <c r="K1831" s="189"/>
    </row>
    <row r="1832" spans="1:11" ht="39" customHeight="1">
      <c r="A1832" s="228"/>
      <c r="B1832" s="184" t="str">
        <f>IFERROR(VLOOKUP(C1832,INPUT!$A$2:$E$99998,3,FALSE),"")</f>
        <v/>
      </c>
      <c r="C1832" s="231"/>
      <c r="D1832" s="186" t="str">
        <f>IFERROR(VLOOKUP(C1832,INPUT!$A$2:$D$99998,4,FALSE),"")</f>
        <v/>
      </c>
      <c r="E1832" s="185">
        <f>IFERROR(VLOOKUP(C1832,INPUT!$A$2:$E$99998,5,FALSE),0)</f>
        <v>0</v>
      </c>
      <c r="F1832" s="187" t="str">
        <f>IFERROR(VLOOKUP(C1832,INPUT!$H$2:$N2410,7,FALSE),"")</f>
        <v/>
      </c>
      <c r="G1832" s="189"/>
      <c r="H1832" s="189"/>
      <c r="I1832" s="189"/>
      <c r="J1832" s="189"/>
      <c r="K1832" s="189"/>
    </row>
    <row r="1833" spans="1:11" ht="39" customHeight="1">
      <c r="A1833" s="228"/>
      <c r="B1833" s="184" t="str">
        <f>IFERROR(VLOOKUP(C1833,INPUT!$A$2:$E$99998,3,FALSE),"")</f>
        <v/>
      </c>
      <c r="C1833" s="231"/>
      <c r="D1833" s="186" t="str">
        <f>IFERROR(VLOOKUP(C1833,INPUT!$A$2:$D$99998,4,FALSE),"")</f>
        <v/>
      </c>
      <c r="E1833" s="185">
        <f>IFERROR(VLOOKUP(C1833,INPUT!$A$2:$E$99998,5,FALSE),0)</f>
        <v>0</v>
      </c>
      <c r="F1833" s="187" t="str">
        <f>IFERROR(VLOOKUP(C1833,INPUT!$H$2:$N2410,7,FALSE),"")</f>
        <v/>
      </c>
      <c r="G1833" s="189"/>
      <c r="H1833" s="189"/>
      <c r="I1833" s="189"/>
      <c r="J1833" s="189"/>
      <c r="K1833" s="189"/>
    </row>
    <row r="1834" spans="1:11" ht="39" customHeight="1">
      <c r="A1834" s="228"/>
      <c r="B1834" s="184" t="str">
        <f>IFERROR(VLOOKUP(C1834,INPUT!$A$2:$E$99998,3,FALSE),"")</f>
        <v/>
      </c>
      <c r="C1834" s="231"/>
      <c r="D1834" s="186" t="str">
        <f>IFERROR(VLOOKUP(C1834,INPUT!$A$2:$D$99998,4,FALSE),"")</f>
        <v/>
      </c>
      <c r="E1834" s="185">
        <f>IFERROR(VLOOKUP(C1834,INPUT!$A$2:$E$99998,5,FALSE),0)</f>
        <v>0</v>
      </c>
      <c r="F1834" s="187" t="str">
        <f>IFERROR(VLOOKUP(C1834,INPUT!$H$2:$N2410,7,FALSE),"")</f>
        <v/>
      </c>
      <c r="G1834" s="189"/>
      <c r="H1834" s="189"/>
      <c r="I1834" s="189"/>
      <c r="J1834" s="189"/>
      <c r="K1834" s="189"/>
    </row>
    <row r="1835" spans="1:11" ht="39" customHeight="1">
      <c r="A1835" s="228"/>
      <c r="B1835" s="184" t="str">
        <f>IFERROR(VLOOKUP(C1835,INPUT!$A$2:$E$99998,3,FALSE),"")</f>
        <v/>
      </c>
      <c r="C1835" s="231"/>
      <c r="D1835" s="186" t="str">
        <f>IFERROR(VLOOKUP(C1835,INPUT!$A$2:$D$99998,4,FALSE),"")</f>
        <v/>
      </c>
      <c r="E1835" s="185">
        <f>IFERROR(VLOOKUP(C1835,INPUT!$A$2:$E$99998,5,FALSE),0)</f>
        <v>0</v>
      </c>
      <c r="F1835" s="187" t="str">
        <f>IFERROR(VLOOKUP(C1835,INPUT!$H$2:$N2410,7,FALSE),"")</f>
        <v/>
      </c>
      <c r="G1835" s="189"/>
      <c r="H1835" s="189"/>
      <c r="I1835" s="189"/>
      <c r="J1835" s="189"/>
      <c r="K1835" s="189"/>
    </row>
    <row r="1836" spans="1:11" ht="39" customHeight="1">
      <c r="A1836" s="228"/>
      <c r="B1836" s="184" t="str">
        <f>IFERROR(VLOOKUP(C1836,INPUT!$A$2:$E$99998,3,FALSE),"")</f>
        <v/>
      </c>
      <c r="C1836" s="231"/>
      <c r="D1836" s="186" t="str">
        <f>IFERROR(VLOOKUP(C1836,INPUT!$A$2:$D$99998,4,FALSE),"")</f>
        <v/>
      </c>
      <c r="E1836" s="185">
        <f>IFERROR(VLOOKUP(C1836,INPUT!$A$2:$E$99998,5,FALSE),0)</f>
        <v>0</v>
      </c>
      <c r="F1836" s="187" t="str">
        <f>IFERROR(VLOOKUP(C1836,INPUT!$H$2:$N2410,7,FALSE),"")</f>
        <v/>
      </c>
      <c r="G1836" s="189"/>
      <c r="H1836" s="189"/>
      <c r="I1836" s="189"/>
      <c r="J1836" s="189"/>
      <c r="K1836" s="189"/>
    </row>
    <row r="1837" spans="1:11" ht="39" customHeight="1">
      <c r="A1837" s="228"/>
      <c r="B1837" s="184" t="str">
        <f>IFERROR(VLOOKUP(C1837,INPUT!$A$2:$E$99998,3,FALSE),"")</f>
        <v/>
      </c>
      <c r="C1837" s="231"/>
      <c r="D1837" s="186" t="str">
        <f>IFERROR(VLOOKUP(C1837,INPUT!$A$2:$D$99998,4,FALSE),"")</f>
        <v/>
      </c>
      <c r="E1837" s="185">
        <f>IFERROR(VLOOKUP(C1837,INPUT!$A$2:$E$99998,5,FALSE),0)</f>
        <v>0</v>
      </c>
      <c r="F1837" s="187" t="str">
        <f>IFERROR(VLOOKUP(C1837,INPUT!$H$2:$N2410,7,FALSE),"")</f>
        <v/>
      </c>
      <c r="G1837" s="189"/>
      <c r="H1837" s="189"/>
      <c r="I1837" s="189"/>
      <c r="J1837" s="189"/>
      <c r="K1837" s="189"/>
    </row>
    <row r="1838" spans="1:11" ht="39" customHeight="1">
      <c r="A1838" s="228"/>
      <c r="B1838" s="184" t="str">
        <f>IFERROR(VLOOKUP(C1838,INPUT!$A$2:$E$99998,3,FALSE),"")</f>
        <v/>
      </c>
      <c r="C1838" s="231"/>
      <c r="D1838" s="186" t="str">
        <f>IFERROR(VLOOKUP(C1838,INPUT!$A$2:$D$99998,4,FALSE),"")</f>
        <v/>
      </c>
      <c r="E1838" s="185">
        <f>IFERROR(VLOOKUP(C1838,INPUT!$A$2:$E$99998,5,FALSE),0)</f>
        <v>0</v>
      </c>
      <c r="F1838" s="187" t="str">
        <f>IFERROR(VLOOKUP(C1838,INPUT!$H$2:$N2410,7,FALSE),"")</f>
        <v/>
      </c>
      <c r="G1838" s="189"/>
      <c r="H1838" s="189"/>
      <c r="I1838" s="189"/>
      <c r="J1838" s="189"/>
      <c r="K1838" s="189"/>
    </row>
    <row r="1839" spans="1:11" ht="39" customHeight="1">
      <c r="A1839" s="228"/>
      <c r="B1839" s="184" t="str">
        <f>IFERROR(VLOOKUP(C1839,INPUT!$A$2:$E$99998,3,FALSE),"")</f>
        <v/>
      </c>
      <c r="C1839" s="231"/>
      <c r="D1839" s="186" t="str">
        <f>IFERROR(VLOOKUP(C1839,INPUT!$A$2:$D$99998,4,FALSE),"")</f>
        <v/>
      </c>
      <c r="E1839" s="185">
        <f>IFERROR(VLOOKUP(C1839,INPUT!$A$2:$E$99998,5,FALSE),0)</f>
        <v>0</v>
      </c>
      <c r="F1839" s="187" t="str">
        <f>IFERROR(VLOOKUP(C1839,INPUT!$H$2:$N2410,7,FALSE),"")</f>
        <v/>
      </c>
      <c r="G1839" s="189"/>
      <c r="H1839" s="189"/>
      <c r="I1839" s="189"/>
      <c r="J1839" s="189"/>
      <c r="K1839" s="189"/>
    </row>
    <row r="1840" spans="1:11" ht="39" customHeight="1">
      <c r="A1840" s="228"/>
      <c r="B1840" s="184" t="str">
        <f>IFERROR(VLOOKUP(C1840,INPUT!$A$2:$E$99998,3,FALSE),"")</f>
        <v/>
      </c>
      <c r="C1840" s="231"/>
      <c r="D1840" s="186" t="str">
        <f>IFERROR(VLOOKUP(C1840,INPUT!$A$2:$D$99998,4,FALSE),"")</f>
        <v/>
      </c>
      <c r="E1840" s="185">
        <f>IFERROR(VLOOKUP(C1840,INPUT!$A$2:$E$99998,5,FALSE),0)</f>
        <v>0</v>
      </c>
      <c r="F1840" s="187" t="str">
        <f>IFERROR(VLOOKUP(C1840,INPUT!$H$2:$N2410,7,FALSE),"")</f>
        <v/>
      </c>
      <c r="G1840" s="189"/>
      <c r="H1840" s="189"/>
      <c r="I1840" s="189"/>
      <c r="J1840" s="189"/>
      <c r="K1840" s="189"/>
    </row>
    <row r="1841" spans="1:11" ht="39" customHeight="1">
      <c r="A1841" s="228"/>
      <c r="B1841" s="184" t="str">
        <f>IFERROR(VLOOKUP(C1841,INPUT!$A$2:$E$99998,3,FALSE),"")</f>
        <v/>
      </c>
      <c r="C1841" s="231"/>
      <c r="D1841" s="186" t="str">
        <f>IFERROR(VLOOKUP(C1841,INPUT!$A$2:$D$99998,4,FALSE),"")</f>
        <v/>
      </c>
      <c r="E1841" s="185">
        <f>IFERROR(VLOOKUP(C1841,INPUT!$A$2:$E$99998,5,FALSE),0)</f>
        <v>0</v>
      </c>
      <c r="F1841" s="187" t="str">
        <f>IFERROR(VLOOKUP(C1841,INPUT!$H$2:$N2410,7,FALSE),"")</f>
        <v/>
      </c>
      <c r="G1841" s="189"/>
      <c r="H1841" s="189"/>
      <c r="I1841" s="189"/>
      <c r="J1841" s="189"/>
      <c r="K1841" s="189"/>
    </row>
    <row r="1842" spans="1:11" ht="39" customHeight="1">
      <c r="A1842" s="228"/>
      <c r="B1842" s="184" t="str">
        <f>IFERROR(VLOOKUP(C1842,INPUT!$A$2:$E$99998,3,FALSE),"")</f>
        <v/>
      </c>
      <c r="C1842" s="231"/>
      <c r="D1842" s="186" t="str">
        <f>IFERROR(VLOOKUP(C1842,INPUT!$A$2:$D$99998,4,FALSE),"")</f>
        <v/>
      </c>
      <c r="E1842" s="185">
        <f>IFERROR(VLOOKUP(C1842,INPUT!$A$2:$E$99998,5,FALSE),0)</f>
        <v>0</v>
      </c>
      <c r="F1842" s="187" t="str">
        <f>IFERROR(VLOOKUP(C1842,INPUT!$H$2:$N2410,7,FALSE),"")</f>
        <v/>
      </c>
      <c r="G1842" s="189"/>
      <c r="H1842" s="189"/>
      <c r="I1842" s="189"/>
      <c r="J1842" s="189"/>
      <c r="K1842" s="189"/>
    </row>
    <row r="1843" spans="1:11" ht="39" customHeight="1">
      <c r="A1843" s="228"/>
      <c r="B1843" s="184" t="str">
        <f>IFERROR(VLOOKUP(C1843,INPUT!$A$2:$E$99998,3,FALSE),"")</f>
        <v/>
      </c>
      <c r="C1843" s="231"/>
      <c r="D1843" s="186" t="str">
        <f>IFERROR(VLOOKUP(C1843,INPUT!$A$2:$D$99998,4,FALSE),"")</f>
        <v/>
      </c>
      <c r="E1843" s="185">
        <f>IFERROR(VLOOKUP(C1843,INPUT!$A$2:$E$99998,5,FALSE),0)</f>
        <v>0</v>
      </c>
      <c r="F1843" s="187" t="str">
        <f>IFERROR(VLOOKUP(C1843,INPUT!$H$2:$N2410,7,FALSE),"")</f>
        <v/>
      </c>
      <c r="G1843" s="189"/>
      <c r="H1843" s="189"/>
      <c r="I1843" s="189"/>
      <c r="J1843" s="189"/>
      <c r="K1843" s="189"/>
    </row>
    <row r="1844" spans="1:11" ht="39" customHeight="1">
      <c r="A1844" s="228"/>
      <c r="B1844" s="184" t="str">
        <f>IFERROR(VLOOKUP(C1844,INPUT!$A$2:$E$99998,3,FALSE),"")</f>
        <v/>
      </c>
      <c r="C1844" s="231"/>
      <c r="D1844" s="186" t="str">
        <f>IFERROR(VLOOKUP(C1844,INPUT!$A$2:$D$99998,4,FALSE),"")</f>
        <v/>
      </c>
      <c r="E1844" s="185">
        <f>IFERROR(VLOOKUP(C1844,INPUT!$A$2:$E$99998,5,FALSE),0)</f>
        <v>0</v>
      </c>
      <c r="F1844" s="187" t="str">
        <f>IFERROR(VLOOKUP(C1844,INPUT!$H$2:$N2410,7,FALSE),"")</f>
        <v/>
      </c>
      <c r="G1844" s="189"/>
      <c r="H1844" s="189"/>
      <c r="I1844" s="189"/>
      <c r="J1844" s="189"/>
      <c r="K1844" s="189"/>
    </row>
    <row r="1845" spans="1:11" ht="39" customHeight="1">
      <c r="A1845" s="228"/>
      <c r="B1845" s="184" t="str">
        <f>IFERROR(VLOOKUP(C1845,INPUT!$A$2:$E$99998,3,FALSE),"")</f>
        <v/>
      </c>
      <c r="C1845" s="231"/>
      <c r="D1845" s="186" t="str">
        <f>IFERROR(VLOOKUP(C1845,INPUT!$A$2:$D$99998,4,FALSE),"")</f>
        <v/>
      </c>
      <c r="E1845" s="185">
        <f>IFERROR(VLOOKUP(C1845,INPUT!$A$2:$E$99998,5,FALSE),0)</f>
        <v>0</v>
      </c>
      <c r="F1845" s="187" t="str">
        <f>IFERROR(VLOOKUP(C1845,INPUT!$H$2:$N2410,7,FALSE),"")</f>
        <v/>
      </c>
      <c r="G1845" s="189"/>
      <c r="H1845" s="189"/>
      <c r="I1845" s="189"/>
      <c r="J1845" s="189"/>
      <c r="K1845" s="189"/>
    </row>
    <row r="1846" spans="1:11" ht="39" customHeight="1">
      <c r="A1846" s="228"/>
      <c r="B1846" s="184" t="str">
        <f>IFERROR(VLOOKUP(C1846,INPUT!$A$2:$E$99998,3,FALSE),"")</f>
        <v/>
      </c>
      <c r="C1846" s="231"/>
      <c r="D1846" s="186" t="str">
        <f>IFERROR(VLOOKUP(C1846,INPUT!$A$2:$D$99998,4,FALSE),"")</f>
        <v/>
      </c>
      <c r="E1846" s="185">
        <f>IFERROR(VLOOKUP(C1846,INPUT!$A$2:$E$99998,5,FALSE),0)</f>
        <v>0</v>
      </c>
      <c r="F1846" s="187" t="str">
        <f>IFERROR(VLOOKUP(C1846,INPUT!$H$2:$N2410,7,FALSE),"")</f>
        <v/>
      </c>
      <c r="G1846" s="189"/>
      <c r="H1846" s="189"/>
      <c r="I1846" s="189"/>
      <c r="J1846" s="189"/>
      <c r="K1846" s="189"/>
    </row>
    <row r="1847" spans="1:11" ht="39" customHeight="1">
      <c r="A1847" s="228"/>
      <c r="B1847" s="184" t="str">
        <f>IFERROR(VLOOKUP(C1847,INPUT!$A$2:$E$99998,3,FALSE),"")</f>
        <v/>
      </c>
      <c r="C1847" s="231"/>
      <c r="D1847" s="186" t="str">
        <f>IFERROR(VLOOKUP(C1847,INPUT!$A$2:$D$99998,4,FALSE),"")</f>
        <v/>
      </c>
      <c r="E1847" s="185">
        <f>IFERROR(VLOOKUP(C1847,INPUT!$A$2:$E$99998,5,FALSE),0)</f>
        <v>0</v>
      </c>
      <c r="F1847" s="187" t="str">
        <f>IFERROR(VLOOKUP(C1847,INPUT!$H$2:$N2410,7,FALSE),"")</f>
        <v/>
      </c>
      <c r="G1847" s="189"/>
      <c r="H1847" s="189"/>
      <c r="I1847" s="189"/>
      <c r="J1847" s="189"/>
      <c r="K1847" s="189"/>
    </row>
    <row r="1848" spans="1:11" ht="39" customHeight="1">
      <c r="A1848" s="228"/>
      <c r="B1848" s="184" t="str">
        <f>IFERROR(VLOOKUP(C1848,INPUT!$A$2:$E$99998,3,FALSE),"")</f>
        <v/>
      </c>
      <c r="C1848" s="231"/>
      <c r="D1848" s="186" t="str">
        <f>IFERROR(VLOOKUP(C1848,INPUT!$A$2:$D$99998,4,FALSE),"")</f>
        <v/>
      </c>
      <c r="E1848" s="185">
        <f>IFERROR(VLOOKUP(C1848,INPUT!$A$2:$E$99998,5,FALSE),0)</f>
        <v>0</v>
      </c>
      <c r="F1848" s="187" t="str">
        <f>IFERROR(VLOOKUP(C1848,INPUT!$H$2:$N2410,7,FALSE),"")</f>
        <v/>
      </c>
      <c r="G1848" s="189"/>
      <c r="H1848" s="189"/>
      <c r="I1848" s="189"/>
      <c r="J1848" s="189"/>
      <c r="K1848" s="189"/>
    </row>
    <row r="1849" spans="1:11" ht="39" customHeight="1">
      <c r="A1849" s="228"/>
      <c r="B1849" s="184" t="str">
        <f>IFERROR(VLOOKUP(C1849,INPUT!$A$2:$E$99998,3,FALSE),"")</f>
        <v/>
      </c>
      <c r="C1849" s="231"/>
      <c r="D1849" s="186" t="str">
        <f>IFERROR(VLOOKUP(C1849,INPUT!$A$2:$D$99998,4,FALSE),"")</f>
        <v/>
      </c>
      <c r="E1849" s="185">
        <f>IFERROR(VLOOKUP(C1849,INPUT!$A$2:$E$99998,5,FALSE),0)</f>
        <v>0</v>
      </c>
      <c r="F1849" s="187" t="str">
        <f>IFERROR(VLOOKUP(C1849,INPUT!$H$2:$N2410,7,FALSE),"")</f>
        <v/>
      </c>
      <c r="G1849" s="189"/>
      <c r="H1849" s="189"/>
      <c r="I1849" s="189"/>
      <c r="J1849" s="189"/>
      <c r="K1849" s="189"/>
    </row>
    <row r="1850" spans="1:11" ht="39" customHeight="1">
      <c r="A1850" s="228"/>
      <c r="B1850" s="184" t="str">
        <f>IFERROR(VLOOKUP(C1850,INPUT!$A$2:$E$99998,3,FALSE),"")</f>
        <v/>
      </c>
      <c r="C1850" s="231"/>
      <c r="D1850" s="186" t="str">
        <f>IFERROR(VLOOKUP(C1850,INPUT!$A$2:$D$99998,4,FALSE),"")</f>
        <v/>
      </c>
      <c r="E1850" s="185">
        <f>IFERROR(VLOOKUP(C1850,INPUT!$A$2:$E$99998,5,FALSE),0)</f>
        <v>0</v>
      </c>
      <c r="F1850" s="187" t="str">
        <f>IFERROR(VLOOKUP(C1850,INPUT!$H$2:$N2410,7,FALSE),"")</f>
        <v/>
      </c>
      <c r="G1850" s="189"/>
      <c r="H1850" s="189"/>
      <c r="I1850" s="189"/>
      <c r="J1850" s="189"/>
      <c r="K1850" s="189"/>
    </row>
    <row r="1851" spans="1:11" ht="39" customHeight="1">
      <c r="A1851" s="228"/>
      <c r="B1851" s="184" t="str">
        <f>IFERROR(VLOOKUP(C1851,INPUT!$A$2:$E$99998,3,FALSE),"")</f>
        <v/>
      </c>
      <c r="C1851" s="231"/>
      <c r="D1851" s="186" t="str">
        <f>IFERROR(VLOOKUP(C1851,INPUT!$A$2:$D$99998,4,FALSE),"")</f>
        <v/>
      </c>
      <c r="E1851" s="185">
        <f>IFERROR(VLOOKUP(C1851,INPUT!$A$2:$E$99998,5,FALSE),0)</f>
        <v>0</v>
      </c>
      <c r="F1851" s="187" t="str">
        <f>IFERROR(VLOOKUP(C1851,INPUT!$H$2:$N2410,7,FALSE),"")</f>
        <v/>
      </c>
      <c r="G1851" s="189"/>
      <c r="H1851" s="189"/>
      <c r="I1851" s="189"/>
      <c r="J1851" s="189"/>
      <c r="K1851" s="189"/>
    </row>
    <row r="1852" spans="1:11" ht="39" customHeight="1">
      <c r="A1852" s="228"/>
      <c r="B1852" s="184" t="str">
        <f>IFERROR(VLOOKUP(C1852,INPUT!$A$2:$E$99998,3,FALSE),"")</f>
        <v/>
      </c>
      <c r="C1852" s="231"/>
      <c r="D1852" s="186" t="str">
        <f>IFERROR(VLOOKUP(C1852,INPUT!$A$2:$D$99998,4,FALSE),"")</f>
        <v/>
      </c>
      <c r="E1852" s="185">
        <f>IFERROR(VLOOKUP(C1852,INPUT!$A$2:$E$99998,5,FALSE),0)</f>
        <v>0</v>
      </c>
      <c r="F1852" s="187" t="str">
        <f>IFERROR(VLOOKUP(C1852,INPUT!$H$2:$N2410,7,FALSE),"")</f>
        <v/>
      </c>
      <c r="G1852" s="189"/>
      <c r="H1852" s="189"/>
      <c r="I1852" s="189"/>
      <c r="J1852" s="189"/>
      <c r="K1852" s="189"/>
    </row>
    <row r="1853" spans="1:11" ht="39" customHeight="1">
      <c r="A1853" s="228"/>
      <c r="B1853" s="184" t="str">
        <f>IFERROR(VLOOKUP(C1853,INPUT!$A$2:$E$99998,3,FALSE),"")</f>
        <v/>
      </c>
      <c r="C1853" s="231"/>
      <c r="D1853" s="186" t="str">
        <f>IFERROR(VLOOKUP(C1853,INPUT!$A$2:$D$99998,4,FALSE),"")</f>
        <v/>
      </c>
      <c r="E1853" s="185">
        <f>IFERROR(VLOOKUP(C1853,INPUT!$A$2:$E$99998,5,FALSE),0)</f>
        <v>0</v>
      </c>
      <c r="F1853" s="187" t="str">
        <f>IFERROR(VLOOKUP(C1853,INPUT!$H$2:$N2410,7,FALSE),"")</f>
        <v/>
      </c>
      <c r="G1853" s="189"/>
      <c r="H1853" s="189"/>
      <c r="I1853" s="189"/>
      <c r="J1853" s="189"/>
      <c r="K1853" s="189"/>
    </row>
    <row r="1854" spans="1:11" ht="39" customHeight="1">
      <c r="A1854" s="228"/>
      <c r="B1854" s="184" t="str">
        <f>IFERROR(VLOOKUP(C1854,INPUT!$A$2:$E$99998,3,FALSE),"")</f>
        <v/>
      </c>
      <c r="C1854" s="231"/>
      <c r="D1854" s="186" t="str">
        <f>IFERROR(VLOOKUP(C1854,INPUT!$A$2:$D$99998,4,FALSE),"")</f>
        <v/>
      </c>
      <c r="E1854" s="185">
        <f>IFERROR(VLOOKUP(C1854,INPUT!$A$2:$E$99998,5,FALSE),0)</f>
        <v>0</v>
      </c>
      <c r="F1854" s="187" t="str">
        <f>IFERROR(VLOOKUP(C1854,INPUT!$H$2:$N2410,7,FALSE),"")</f>
        <v/>
      </c>
      <c r="G1854" s="189"/>
      <c r="H1854" s="189"/>
      <c r="I1854" s="189"/>
      <c r="J1854" s="189"/>
      <c r="K1854" s="189"/>
    </row>
    <row r="1855" spans="1:11" ht="39" customHeight="1">
      <c r="A1855" s="228"/>
      <c r="B1855" s="184" t="str">
        <f>IFERROR(VLOOKUP(C1855,INPUT!$A$2:$E$99998,3,FALSE),"")</f>
        <v/>
      </c>
      <c r="C1855" s="231"/>
      <c r="D1855" s="186" t="str">
        <f>IFERROR(VLOOKUP(C1855,INPUT!$A$2:$D$99998,4,FALSE),"")</f>
        <v/>
      </c>
      <c r="E1855" s="185">
        <f>IFERROR(VLOOKUP(C1855,INPUT!$A$2:$E$99998,5,FALSE),0)</f>
        <v>0</v>
      </c>
      <c r="F1855" s="187" t="str">
        <f>IFERROR(VLOOKUP(C1855,INPUT!$H$2:$N2410,7,FALSE),"")</f>
        <v/>
      </c>
      <c r="G1855" s="189"/>
      <c r="H1855" s="189"/>
      <c r="I1855" s="189"/>
      <c r="J1855" s="189"/>
      <c r="K1855" s="189"/>
    </row>
    <row r="1856" spans="1:11" ht="39" customHeight="1">
      <c r="A1856" s="228"/>
      <c r="B1856" s="184" t="str">
        <f>IFERROR(VLOOKUP(C1856,INPUT!$A$2:$E$99998,3,FALSE),"")</f>
        <v/>
      </c>
      <c r="C1856" s="231"/>
      <c r="D1856" s="186" t="str">
        <f>IFERROR(VLOOKUP(C1856,INPUT!$A$2:$D$99998,4,FALSE),"")</f>
        <v/>
      </c>
      <c r="E1856" s="185">
        <f>IFERROR(VLOOKUP(C1856,INPUT!$A$2:$E$99998,5,FALSE),0)</f>
        <v>0</v>
      </c>
      <c r="F1856" s="187" t="str">
        <f>IFERROR(VLOOKUP(C1856,INPUT!$H$2:$N2410,7,FALSE),"")</f>
        <v/>
      </c>
      <c r="G1856" s="189"/>
      <c r="H1856" s="189"/>
      <c r="I1856" s="189"/>
      <c r="J1856" s="189"/>
      <c r="K1856" s="189"/>
    </row>
    <row r="1857" spans="1:11" ht="39" customHeight="1">
      <c r="A1857" s="228"/>
      <c r="B1857" s="184" t="str">
        <f>IFERROR(VLOOKUP(C1857,INPUT!$A$2:$E$99998,3,FALSE),"")</f>
        <v/>
      </c>
      <c r="C1857" s="231"/>
      <c r="D1857" s="186" t="str">
        <f>IFERROR(VLOOKUP(C1857,INPUT!$A$2:$D$99998,4,FALSE),"")</f>
        <v/>
      </c>
      <c r="E1857" s="185">
        <f>IFERROR(VLOOKUP(C1857,INPUT!$A$2:$E$99998,5,FALSE),0)</f>
        <v>0</v>
      </c>
      <c r="F1857" s="187" t="str">
        <f>IFERROR(VLOOKUP(C1857,INPUT!$H$2:$N2410,7,FALSE),"")</f>
        <v/>
      </c>
      <c r="G1857" s="189"/>
      <c r="H1857" s="189"/>
      <c r="I1857" s="189"/>
      <c r="J1857" s="189"/>
      <c r="K1857" s="189"/>
    </row>
    <row r="1858" spans="1:11" ht="39" customHeight="1">
      <c r="A1858" s="228"/>
      <c r="B1858" s="184" t="str">
        <f>IFERROR(VLOOKUP(C1858,INPUT!$A$2:$E$99998,3,FALSE),"")</f>
        <v/>
      </c>
      <c r="C1858" s="231"/>
      <c r="D1858" s="186" t="str">
        <f>IFERROR(VLOOKUP(C1858,INPUT!$A$2:$D$99998,4,FALSE),"")</f>
        <v/>
      </c>
      <c r="E1858" s="185">
        <f>IFERROR(VLOOKUP(C1858,INPUT!$A$2:$E$99998,5,FALSE),0)</f>
        <v>0</v>
      </c>
      <c r="F1858" s="187" t="str">
        <f>IFERROR(VLOOKUP(C1858,INPUT!$H$2:$N2410,7,FALSE),"")</f>
        <v/>
      </c>
      <c r="G1858" s="189"/>
      <c r="H1858" s="189"/>
      <c r="I1858" s="189"/>
      <c r="J1858" s="189"/>
      <c r="K1858" s="189"/>
    </row>
    <row r="1859" spans="1:11" ht="39" customHeight="1">
      <c r="A1859" s="228"/>
      <c r="B1859" s="184" t="str">
        <f>IFERROR(VLOOKUP(C1859,INPUT!$A$2:$E$99998,3,FALSE),"")</f>
        <v/>
      </c>
      <c r="C1859" s="231"/>
      <c r="D1859" s="186" t="str">
        <f>IFERROR(VLOOKUP(C1859,INPUT!$A$2:$D$99998,4,FALSE),"")</f>
        <v/>
      </c>
      <c r="E1859" s="185">
        <f>IFERROR(VLOOKUP(C1859,INPUT!$A$2:$E$99998,5,FALSE),0)</f>
        <v>0</v>
      </c>
      <c r="F1859" s="187" t="str">
        <f>IFERROR(VLOOKUP(C1859,INPUT!$H$2:$N2410,7,FALSE),"")</f>
        <v/>
      </c>
      <c r="G1859" s="189"/>
      <c r="H1859" s="189"/>
      <c r="I1859" s="189"/>
      <c r="J1859" s="189"/>
      <c r="K1859" s="189"/>
    </row>
    <row r="1860" spans="1:11" ht="39" customHeight="1">
      <c r="A1860" s="228"/>
      <c r="B1860" s="184" t="str">
        <f>IFERROR(VLOOKUP(C1860,INPUT!$A$2:$E$99998,3,FALSE),"")</f>
        <v/>
      </c>
      <c r="C1860" s="231"/>
      <c r="D1860" s="186" t="str">
        <f>IFERROR(VLOOKUP(C1860,INPUT!$A$2:$D$99998,4,FALSE),"")</f>
        <v/>
      </c>
      <c r="E1860" s="185">
        <f>IFERROR(VLOOKUP(C1860,INPUT!$A$2:$E$99998,5,FALSE),0)</f>
        <v>0</v>
      </c>
      <c r="F1860" s="187" t="str">
        <f>IFERROR(VLOOKUP(C1860,INPUT!$H$2:$N2410,7,FALSE),"")</f>
        <v/>
      </c>
      <c r="G1860" s="189"/>
      <c r="H1860" s="189"/>
      <c r="I1860" s="189"/>
      <c r="J1860" s="189"/>
      <c r="K1860" s="189"/>
    </row>
    <row r="1861" spans="1:11" ht="39" customHeight="1">
      <c r="A1861" s="228"/>
      <c r="B1861" s="184" t="str">
        <f>IFERROR(VLOOKUP(C1861,INPUT!$A$2:$E$99998,3,FALSE),"")</f>
        <v/>
      </c>
      <c r="C1861" s="231"/>
      <c r="D1861" s="186" t="str">
        <f>IFERROR(VLOOKUP(C1861,INPUT!$A$2:$D$99998,4,FALSE),"")</f>
        <v/>
      </c>
      <c r="E1861" s="185">
        <f>IFERROR(VLOOKUP(C1861,INPUT!$A$2:$E$99998,5,FALSE),0)</f>
        <v>0</v>
      </c>
      <c r="F1861" s="187" t="str">
        <f>IFERROR(VLOOKUP(C1861,INPUT!$H$2:$N2410,7,FALSE),"")</f>
        <v/>
      </c>
      <c r="G1861" s="189"/>
      <c r="H1861" s="189"/>
      <c r="I1861" s="189"/>
      <c r="J1861" s="189"/>
      <c r="K1861" s="189"/>
    </row>
    <row r="1862" spans="1:11" ht="39" customHeight="1">
      <c r="A1862" s="228"/>
      <c r="B1862" s="184" t="str">
        <f>IFERROR(VLOOKUP(C1862,INPUT!$A$2:$E$99998,3,FALSE),"")</f>
        <v/>
      </c>
      <c r="C1862" s="231"/>
      <c r="D1862" s="186" t="str">
        <f>IFERROR(VLOOKUP(C1862,INPUT!$A$2:$D$99998,4,FALSE),"")</f>
        <v/>
      </c>
      <c r="E1862" s="185">
        <f>IFERROR(VLOOKUP(C1862,INPUT!$A$2:$E$99998,5,FALSE),0)</f>
        <v>0</v>
      </c>
      <c r="F1862" s="187" t="str">
        <f>IFERROR(VLOOKUP(C1862,INPUT!$H$2:$N2410,7,FALSE),"")</f>
        <v/>
      </c>
      <c r="G1862" s="189"/>
      <c r="H1862" s="189"/>
      <c r="I1862" s="189"/>
      <c r="J1862" s="189"/>
      <c r="K1862" s="189"/>
    </row>
    <row r="1863" spans="1:11" ht="39" customHeight="1">
      <c r="A1863" s="228"/>
      <c r="B1863" s="184" t="str">
        <f>IFERROR(VLOOKUP(C1863,INPUT!$A$2:$E$99998,3,FALSE),"")</f>
        <v/>
      </c>
      <c r="C1863" s="231"/>
      <c r="D1863" s="186" t="str">
        <f>IFERROR(VLOOKUP(C1863,INPUT!$A$2:$D$99998,4,FALSE),"")</f>
        <v/>
      </c>
      <c r="E1863" s="185">
        <f>IFERROR(VLOOKUP(C1863,INPUT!$A$2:$E$99998,5,FALSE),0)</f>
        <v>0</v>
      </c>
      <c r="F1863" s="187" t="str">
        <f>IFERROR(VLOOKUP(C1863,INPUT!$H$2:$N2410,7,FALSE),"")</f>
        <v/>
      </c>
      <c r="G1863" s="189"/>
      <c r="H1863" s="189"/>
      <c r="I1863" s="189"/>
      <c r="J1863" s="189"/>
      <c r="K1863" s="189"/>
    </row>
    <row r="1864" spans="1:11" ht="39" customHeight="1">
      <c r="A1864" s="228"/>
      <c r="B1864" s="184" t="str">
        <f>IFERROR(VLOOKUP(C1864,INPUT!$A$2:$E$99998,3,FALSE),"")</f>
        <v/>
      </c>
      <c r="C1864" s="231"/>
      <c r="D1864" s="186" t="str">
        <f>IFERROR(VLOOKUP(C1864,INPUT!$A$2:$D$99998,4,FALSE),"")</f>
        <v/>
      </c>
      <c r="E1864" s="185">
        <f>IFERROR(VLOOKUP(C1864,INPUT!$A$2:$E$99998,5,FALSE),0)</f>
        <v>0</v>
      </c>
      <c r="F1864" s="187" t="str">
        <f>IFERROR(VLOOKUP(C1864,INPUT!$H$2:$N2410,7,FALSE),"")</f>
        <v/>
      </c>
      <c r="G1864" s="189"/>
      <c r="H1864" s="189"/>
      <c r="I1864" s="189"/>
      <c r="J1864" s="189"/>
      <c r="K1864" s="189"/>
    </row>
    <row r="1865" spans="1:11" ht="39" customHeight="1">
      <c r="A1865" s="228"/>
      <c r="B1865" s="184" t="str">
        <f>IFERROR(VLOOKUP(C1865,INPUT!$A$2:$E$99998,3,FALSE),"")</f>
        <v/>
      </c>
      <c r="C1865" s="231"/>
      <c r="D1865" s="186" t="str">
        <f>IFERROR(VLOOKUP(C1865,INPUT!$A$2:$D$99998,4,FALSE),"")</f>
        <v/>
      </c>
      <c r="E1865" s="185">
        <f>IFERROR(VLOOKUP(C1865,INPUT!$A$2:$E$99998,5,FALSE),0)</f>
        <v>0</v>
      </c>
      <c r="F1865" s="187" t="str">
        <f>IFERROR(VLOOKUP(C1865,INPUT!$H$2:$N2410,7,FALSE),"")</f>
        <v/>
      </c>
      <c r="G1865" s="189"/>
      <c r="H1865" s="189"/>
      <c r="I1865" s="189"/>
      <c r="J1865" s="189"/>
      <c r="K1865" s="189"/>
    </row>
    <row r="1866" spans="1:11" ht="39" customHeight="1">
      <c r="A1866" s="228"/>
      <c r="B1866" s="184" t="str">
        <f>IFERROR(VLOOKUP(C1866,INPUT!$A$2:$E$99998,3,FALSE),"")</f>
        <v/>
      </c>
      <c r="C1866" s="231"/>
      <c r="D1866" s="186" t="str">
        <f>IFERROR(VLOOKUP(C1866,INPUT!$A$2:$D$99998,4,FALSE),"")</f>
        <v/>
      </c>
      <c r="E1866" s="185">
        <f>IFERROR(VLOOKUP(C1866,INPUT!$A$2:$E$99998,5,FALSE),0)</f>
        <v>0</v>
      </c>
      <c r="F1866" s="187" t="str">
        <f>IFERROR(VLOOKUP(C1866,INPUT!$H$2:$N2410,7,FALSE),"")</f>
        <v/>
      </c>
      <c r="G1866" s="189"/>
      <c r="H1866" s="189"/>
      <c r="I1866" s="189"/>
      <c r="J1866" s="189"/>
      <c r="K1866" s="189"/>
    </row>
    <row r="1867" spans="1:11" ht="39" customHeight="1">
      <c r="A1867" s="228"/>
      <c r="B1867" s="184" t="str">
        <f>IFERROR(VLOOKUP(C1867,INPUT!$A$2:$E$99998,3,FALSE),"")</f>
        <v/>
      </c>
      <c r="C1867" s="231"/>
      <c r="D1867" s="186" t="str">
        <f>IFERROR(VLOOKUP(C1867,INPUT!$A$2:$D$99998,4,FALSE),"")</f>
        <v/>
      </c>
      <c r="E1867" s="185">
        <f>IFERROR(VLOOKUP(C1867,INPUT!$A$2:$E$99998,5,FALSE),0)</f>
        <v>0</v>
      </c>
      <c r="F1867" s="187" t="str">
        <f>IFERROR(VLOOKUP(C1867,INPUT!$H$2:$N2410,7,FALSE),"")</f>
        <v/>
      </c>
      <c r="G1867" s="189"/>
      <c r="H1867" s="189"/>
      <c r="I1867" s="189"/>
      <c r="J1867" s="189"/>
      <c r="K1867" s="189"/>
    </row>
    <row r="1868" spans="1:11" ht="39" customHeight="1">
      <c r="A1868" s="228"/>
      <c r="B1868" s="184" t="str">
        <f>IFERROR(VLOOKUP(C1868,INPUT!$A$2:$E$99998,3,FALSE),"")</f>
        <v/>
      </c>
      <c r="C1868" s="231"/>
      <c r="D1868" s="186" t="str">
        <f>IFERROR(VLOOKUP(C1868,INPUT!$A$2:$D$99998,4,FALSE),"")</f>
        <v/>
      </c>
      <c r="E1868" s="185">
        <f>IFERROR(VLOOKUP(C1868,INPUT!$A$2:$E$99998,5,FALSE),0)</f>
        <v>0</v>
      </c>
      <c r="F1868" s="187" t="str">
        <f>IFERROR(VLOOKUP(C1868,INPUT!$H$2:$N2410,7,FALSE),"")</f>
        <v/>
      </c>
      <c r="G1868" s="189"/>
      <c r="H1868" s="189"/>
      <c r="I1868" s="189"/>
      <c r="J1868" s="189"/>
      <c r="K1868" s="189"/>
    </row>
    <row r="1869" spans="1:11" ht="39" customHeight="1">
      <c r="A1869" s="228"/>
      <c r="B1869" s="184" t="str">
        <f>IFERROR(VLOOKUP(C1869,INPUT!$A$2:$E$99998,3,FALSE),"")</f>
        <v/>
      </c>
      <c r="C1869" s="231"/>
      <c r="D1869" s="186" t="str">
        <f>IFERROR(VLOOKUP(C1869,INPUT!$A$2:$D$99998,4,FALSE),"")</f>
        <v/>
      </c>
      <c r="E1869" s="185">
        <f>IFERROR(VLOOKUP(C1869,INPUT!$A$2:$E$99998,5,FALSE),0)</f>
        <v>0</v>
      </c>
      <c r="F1869" s="187" t="str">
        <f>IFERROR(VLOOKUP(C1869,INPUT!$H$2:$N2410,7,FALSE),"")</f>
        <v/>
      </c>
      <c r="G1869" s="189"/>
      <c r="H1869" s="189"/>
      <c r="I1869" s="189"/>
      <c r="J1869" s="189"/>
      <c r="K1869" s="189"/>
    </row>
    <row r="1870" spans="1:11" ht="39" customHeight="1">
      <c r="A1870" s="228"/>
      <c r="B1870" s="184" t="str">
        <f>IFERROR(VLOOKUP(C1870,INPUT!$A$2:$E$99998,3,FALSE),"")</f>
        <v/>
      </c>
      <c r="C1870" s="231"/>
      <c r="D1870" s="186" t="str">
        <f>IFERROR(VLOOKUP(C1870,INPUT!$A$2:$D$99998,4,FALSE),"")</f>
        <v/>
      </c>
      <c r="E1870" s="185">
        <f>IFERROR(VLOOKUP(C1870,INPUT!$A$2:$E$99998,5,FALSE),0)</f>
        <v>0</v>
      </c>
      <c r="F1870" s="187" t="str">
        <f>IFERROR(VLOOKUP(C1870,INPUT!$H$2:$N2410,7,FALSE),"")</f>
        <v/>
      </c>
      <c r="G1870" s="189"/>
      <c r="H1870" s="189"/>
      <c r="I1870" s="189"/>
      <c r="J1870" s="189"/>
      <c r="K1870" s="189"/>
    </row>
    <row r="1871" spans="1:11" ht="39" customHeight="1">
      <c r="A1871" s="228"/>
      <c r="B1871" s="184" t="str">
        <f>IFERROR(VLOOKUP(C1871,INPUT!$A$2:$E$99998,3,FALSE),"")</f>
        <v/>
      </c>
      <c r="C1871" s="231"/>
      <c r="D1871" s="186" t="str">
        <f>IFERROR(VLOOKUP(C1871,INPUT!$A$2:$D$99998,4,FALSE),"")</f>
        <v/>
      </c>
      <c r="E1871" s="185">
        <f>IFERROR(VLOOKUP(C1871,INPUT!$A$2:$E$99998,5,FALSE),0)</f>
        <v>0</v>
      </c>
      <c r="F1871" s="187" t="str">
        <f>IFERROR(VLOOKUP(C1871,INPUT!$H$2:$N2410,7,FALSE),"")</f>
        <v/>
      </c>
      <c r="G1871" s="189"/>
      <c r="H1871" s="189"/>
      <c r="I1871" s="189"/>
      <c r="J1871" s="189"/>
      <c r="K1871" s="189"/>
    </row>
    <row r="1872" spans="1:11" ht="39" customHeight="1">
      <c r="A1872" s="228"/>
      <c r="B1872" s="184" t="str">
        <f>IFERROR(VLOOKUP(C1872,INPUT!$A$2:$E$99998,3,FALSE),"")</f>
        <v/>
      </c>
      <c r="C1872" s="231"/>
      <c r="D1872" s="186" t="str">
        <f>IFERROR(VLOOKUP(C1872,INPUT!$A$2:$D$99998,4,FALSE),"")</f>
        <v/>
      </c>
      <c r="E1872" s="185">
        <f>IFERROR(VLOOKUP(C1872,INPUT!$A$2:$E$99998,5,FALSE),0)</f>
        <v>0</v>
      </c>
      <c r="F1872" s="187" t="str">
        <f>IFERROR(VLOOKUP(C1872,INPUT!$H$2:$N2410,7,FALSE),"")</f>
        <v/>
      </c>
      <c r="G1872" s="189"/>
      <c r="H1872" s="189"/>
      <c r="I1872" s="189"/>
      <c r="J1872" s="189"/>
      <c r="K1872" s="189"/>
    </row>
    <row r="1873" spans="1:11" ht="39" customHeight="1">
      <c r="A1873" s="228"/>
      <c r="B1873" s="184" t="str">
        <f>IFERROR(VLOOKUP(C1873,INPUT!$A$2:$E$99998,3,FALSE),"")</f>
        <v/>
      </c>
      <c r="C1873" s="231"/>
      <c r="D1873" s="186" t="str">
        <f>IFERROR(VLOOKUP(C1873,INPUT!$A$2:$D$99998,4,FALSE),"")</f>
        <v/>
      </c>
      <c r="E1873" s="185">
        <f>IFERROR(VLOOKUP(C1873,INPUT!$A$2:$E$99998,5,FALSE),0)</f>
        <v>0</v>
      </c>
      <c r="F1873" s="187" t="str">
        <f>IFERROR(VLOOKUP(C1873,INPUT!$H$2:$N2410,7,FALSE),"")</f>
        <v/>
      </c>
      <c r="G1873" s="189"/>
      <c r="H1873" s="189"/>
      <c r="I1873" s="189"/>
      <c r="J1873" s="189"/>
      <c r="K1873" s="189"/>
    </row>
    <row r="1874" spans="1:11" ht="39" customHeight="1">
      <c r="A1874" s="228"/>
      <c r="B1874" s="184" t="str">
        <f>IFERROR(VLOOKUP(C1874,INPUT!$A$2:$E$99998,3,FALSE),"")</f>
        <v/>
      </c>
      <c r="C1874" s="231"/>
      <c r="D1874" s="186" t="str">
        <f>IFERROR(VLOOKUP(C1874,INPUT!$A$2:$D$99998,4,FALSE),"")</f>
        <v/>
      </c>
      <c r="E1874" s="185">
        <f>IFERROR(VLOOKUP(C1874,INPUT!$A$2:$E$99998,5,FALSE),0)</f>
        <v>0</v>
      </c>
      <c r="F1874" s="187" t="str">
        <f>IFERROR(VLOOKUP(C1874,INPUT!$H$2:$N2410,7,FALSE),"")</f>
        <v/>
      </c>
      <c r="G1874" s="189"/>
      <c r="H1874" s="189"/>
      <c r="I1874" s="189"/>
      <c r="J1874" s="189"/>
      <c r="K1874" s="189"/>
    </row>
    <row r="1875" spans="1:11" ht="39" customHeight="1">
      <c r="A1875" s="228"/>
      <c r="B1875" s="184" t="str">
        <f>IFERROR(VLOOKUP(C1875,INPUT!$A$2:$E$99998,3,FALSE),"")</f>
        <v/>
      </c>
      <c r="C1875" s="231"/>
      <c r="D1875" s="186" t="str">
        <f>IFERROR(VLOOKUP(C1875,INPUT!$A$2:$D$99998,4,FALSE),"")</f>
        <v/>
      </c>
      <c r="E1875" s="185">
        <f>IFERROR(VLOOKUP(C1875,INPUT!$A$2:$E$99998,5,FALSE),0)</f>
        <v>0</v>
      </c>
      <c r="F1875" s="187" t="str">
        <f>IFERROR(VLOOKUP(C1875,INPUT!$H$2:$N2410,7,FALSE),"")</f>
        <v/>
      </c>
      <c r="G1875" s="189"/>
      <c r="H1875" s="189"/>
      <c r="I1875" s="189"/>
      <c r="J1875" s="189"/>
      <c r="K1875" s="189"/>
    </row>
    <row r="1876" spans="1:11" ht="39" customHeight="1">
      <c r="A1876" s="228"/>
      <c r="B1876" s="184" t="str">
        <f>IFERROR(VLOOKUP(C1876,INPUT!$A$2:$E$99998,3,FALSE),"")</f>
        <v/>
      </c>
      <c r="C1876" s="231"/>
      <c r="D1876" s="186" t="str">
        <f>IFERROR(VLOOKUP(C1876,INPUT!$A$2:$D$99998,4,FALSE),"")</f>
        <v/>
      </c>
      <c r="E1876" s="185">
        <f>IFERROR(VLOOKUP(C1876,INPUT!$A$2:$E$99998,5,FALSE),0)</f>
        <v>0</v>
      </c>
      <c r="F1876" s="187" t="str">
        <f>IFERROR(VLOOKUP(C1876,INPUT!$H$2:$N2410,7,FALSE),"")</f>
        <v/>
      </c>
      <c r="G1876" s="189"/>
      <c r="H1876" s="189"/>
      <c r="I1876" s="189"/>
      <c r="J1876" s="189"/>
      <c r="K1876" s="189"/>
    </row>
    <row r="1877" spans="1:11" ht="39" customHeight="1">
      <c r="A1877" s="228"/>
      <c r="B1877" s="184" t="str">
        <f>IFERROR(VLOOKUP(C1877,INPUT!$A$2:$E$99998,3,FALSE),"")</f>
        <v/>
      </c>
      <c r="C1877" s="231"/>
      <c r="D1877" s="186" t="str">
        <f>IFERROR(VLOOKUP(C1877,INPUT!$A$2:$D$99998,4,FALSE),"")</f>
        <v/>
      </c>
      <c r="E1877" s="185">
        <f>IFERROR(VLOOKUP(C1877,INPUT!$A$2:$E$99998,5,FALSE),0)</f>
        <v>0</v>
      </c>
      <c r="F1877" s="187" t="str">
        <f>IFERROR(VLOOKUP(C1877,INPUT!$H$2:$N2410,7,FALSE),"")</f>
        <v/>
      </c>
      <c r="G1877" s="189"/>
      <c r="H1877" s="189"/>
      <c r="I1877" s="189"/>
      <c r="J1877" s="189"/>
      <c r="K1877" s="189"/>
    </row>
    <row r="1878" spans="1:11" ht="39" customHeight="1">
      <c r="A1878" s="228"/>
      <c r="B1878" s="184" t="str">
        <f>IFERROR(VLOOKUP(C1878,INPUT!$A$2:$E$99998,3,FALSE),"")</f>
        <v/>
      </c>
      <c r="C1878" s="231"/>
      <c r="D1878" s="186" t="str">
        <f>IFERROR(VLOOKUP(C1878,INPUT!$A$2:$D$99998,4,FALSE),"")</f>
        <v/>
      </c>
      <c r="E1878" s="185">
        <f>IFERROR(VLOOKUP(C1878,INPUT!$A$2:$E$99998,5,FALSE),0)</f>
        <v>0</v>
      </c>
      <c r="F1878" s="187" t="str">
        <f>IFERROR(VLOOKUP(C1878,INPUT!$H$2:$N2410,7,FALSE),"")</f>
        <v/>
      </c>
      <c r="G1878" s="189"/>
      <c r="H1878" s="189"/>
      <c r="I1878" s="189"/>
      <c r="J1878" s="189"/>
      <c r="K1878" s="189"/>
    </row>
    <row r="1879" spans="1:11" ht="39" customHeight="1">
      <c r="A1879" s="228"/>
      <c r="B1879" s="184" t="str">
        <f>IFERROR(VLOOKUP(C1879,INPUT!$A$2:$E$99998,3,FALSE),"")</f>
        <v/>
      </c>
      <c r="C1879" s="231"/>
      <c r="D1879" s="186" t="str">
        <f>IFERROR(VLOOKUP(C1879,INPUT!$A$2:$D$99998,4,FALSE),"")</f>
        <v/>
      </c>
      <c r="E1879" s="185">
        <f>IFERROR(VLOOKUP(C1879,INPUT!$A$2:$E$99998,5,FALSE),0)</f>
        <v>0</v>
      </c>
      <c r="F1879" s="187" t="str">
        <f>IFERROR(VLOOKUP(C1879,INPUT!$H$2:$N2410,7,FALSE),"")</f>
        <v/>
      </c>
      <c r="G1879" s="189"/>
      <c r="H1879" s="189"/>
      <c r="I1879" s="189"/>
      <c r="J1879" s="189"/>
      <c r="K1879" s="189"/>
    </row>
    <row r="1880" spans="1:11" ht="39" customHeight="1">
      <c r="A1880" s="228"/>
      <c r="B1880" s="184" t="str">
        <f>IFERROR(VLOOKUP(C1880,INPUT!$A$2:$E$99998,3,FALSE),"")</f>
        <v/>
      </c>
      <c r="C1880" s="231"/>
      <c r="D1880" s="186" t="str">
        <f>IFERROR(VLOOKUP(C1880,INPUT!$A$2:$D$99998,4,FALSE),"")</f>
        <v/>
      </c>
      <c r="E1880" s="185">
        <f>IFERROR(VLOOKUP(C1880,INPUT!$A$2:$E$99998,5,FALSE),0)</f>
        <v>0</v>
      </c>
      <c r="F1880" s="187" t="str">
        <f>IFERROR(VLOOKUP(C1880,INPUT!$H$2:$N2410,7,FALSE),"")</f>
        <v/>
      </c>
      <c r="G1880" s="189"/>
      <c r="H1880" s="189"/>
      <c r="I1880" s="189"/>
      <c r="J1880" s="189"/>
      <c r="K1880" s="189"/>
    </row>
    <row r="1881" spans="1:11" ht="39" customHeight="1">
      <c r="A1881" s="228"/>
      <c r="B1881" s="184" t="str">
        <f>IFERROR(VLOOKUP(C1881,INPUT!$A$2:$E$99998,3,FALSE),"")</f>
        <v/>
      </c>
      <c r="C1881" s="231"/>
      <c r="D1881" s="186" t="str">
        <f>IFERROR(VLOOKUP(C1881,INPUT!$A$2:$D$99998,4,FALSE),"")</f>
        <v/>
      </c>
      <c r="E1881" s="185">
        <f>IFERROR(VLOOKUP(C1881,INPUT!$A$2:$E$99998,5,FALSE),0)</f>
        <v>0</v>
      </c>
      <c r="F1881" s="187" t="str">
        <f>IFERROR(VLOOKUP(C1881,INPUT!$H$2:$N2410,7,FALSE),"")</f>
        <v/>
      </c>
      <c r="G1881" s="189"/>
      <c r="H1881" s="189"/>
      <c r="I1881" s="189"/>
      <c r="J1881" s="189"/>
      <c r="K1881" s="189"/>
    </row>
    <row r="1882" spans="1:11" ht="39" customHeight="1">
      <c r="A1882" s="228"/>
      <c r="B1882" s="184" t="str">
        <f>IFERROR(VLOOKUP(C1882,INPUT!$A$2:$E$99998,3,FALSE),"")</f>
        <v/>
      </c>
      <c r="C1882" s="231"/>
      <c r="D1882" s="186" t="str">
        <f>IFERROR(VLOOKUP(C1882,INPUT!$A$2:$D$99998,4,FALSE),"")</f>
        <v/>
      </c>
      <c r="E1882" s="185">
        <f>IFERROR(VLOOKUP(C1882,INPUT!$A$2:$E$99998,5,FALSE),0)</f>
        <v>0</v>
      </c>
      <c r="F1882" s="187" t="str">
        <f>IFERROR(VLOOKUP(C1882,INPUT!$H$2:$N2410,7,FALSE),"")</f>
        <v/>
      </c>
      <c r="G1882" s="189"/>
      <c r="H1882" s="189"/>
      <c r="I1882" s="189"/>
      <c r="J1882" s="189"/>
      <c r="K1882" s="189"/>
    </row>
    <row r="1883" spans="1:11" ht="39" customHeight="1">
      <c r="A1883" s="228"/>
      <c r="B1883" s="184" t="str">
        <f>IFERROR(VLOOKUP(C1883,INPUT!$A$2:$E$99998,3,FALSE),"")</f>
        <v/>
      </c>
      <c r="C1883" s="231"/>
      <c r="D1883" s="186" t="str">
        <f>IFERROR(VLOOKUP(C1883,INPUT!$A$2:$D$99998,4,FALSE),"")</f>
        <v/>
      </c>
      <c r="E1883" s="185">
        <f>IFERROR(VLOOKUP(C1883,INPUT!$A$2:$E$99998,5,FALSE),0)</f>
        <v>0</v>
      </c>
      <c r="F1883" s="187" t="str">
        <f>IFERROR(VLOOKUP(C1883,INPUT!$H$2:$N2410,7,FALSE),"")</f>
        <v/>
      </c>
      <c r="G1883" s="189"/>
      <c r="H1883" s="189"/>
      <c r="I1883" s="189"/>
      <c r="J1883" s="189"/>
      <c r="K1883" s="189"/>
    </row>
    <row r="1884" spans="1:11" ht="39" customHeight="1">
      <c r="A1884" s="228"/>
      <c r="B1884" s="184" t="str">
        <f>IFERROR(VLOOKUP(C1884,INPUT!$A$2:$E$99998,3,FALSE),"")</f>
        <v/>
      </c>
      <c r="C1884" s="231"/>
      <c r="D1884" s="186" t="str">
        <f>IFERROR(VLOOKUP(C1884,INPUT!$A$2:$D$99998,4,FALSE),"")</f>
        <v/>
      </c>
      <c r="E1884" s="185">
        <f>IFERROR(VLOOKUP(C1884,INPUT!$A$2:$E$99998,5,FALSE),0)</f>
        <v>0</v>
      </c>
      <c r="F1884" s="187" t="str">
        <f>IFERROR(VLOOKUP(C1884,INPUT!$H$2:$N2410,7,FALSE),"")</f>
        <v/>
      </c>
      <c r="G1884" s="189"/>
      <c r="H1884" s="189"/>
      <c r="I1884" s="189"/>
      <c r="J1884" s="189"/>
      <c r="K1884" s="189"/>
    </row>
    <row r="1885" spans="1:11" ht="39" customHeight="1">
      <c r="A1885" s="228"/>
      <c r="B1885" s="184" t="str">
        <f>IFERROR(VLOOKUP(C1885,INPUT!$A$2:$E$99998,3,FALSE),"")</f>
        <v/>
      </c>
      <c r="C1885" s="231"/>
      <c r="D1885" s="186" t="str">
        <f>IFERROR(VLOOKUP(C1885,INPUT!$A$2:$D$99998,4,FALSE),"")</f>
        <v/>
      </c>
      <c r="E1885" s="185">
        <f>IFERROR(VLOOKUP(C1885,INPUT!$A$2:$E$99998,5,FALSE),0)</f>
        <v>0</v>
      </c>
      <c r="F1885" s="187" t="str">
        <f>IFERROR(VLOOKUP(C1885,INPUT!$H$2:$N2410,7,FALSE),"")</f>
        <v/>
      </c>
      <c r="G1885" s="189"/>
      <c r="H1885" s="189"/>
      <c r="I1885" s="189"/>
      <c r="J1885" s="189"/>
      <c r="K1885" s="189"/>
    </row>
    <row r="1886" spans="1:11" ht="39" customHeight="1">
      <c r="A1886" s="228"/>
      <c r="B1886" s="184" t="str">
        <f>IFERROR(VLOOKUP(C1886,INPUT!$A$2:$E$99998,3,FALSE),"")</f>
        <v/>
      </c>
      <c r="C1886" s="231"/>
      <c r="D1886" s="186" t="str">
        <f>IFERROR(VLOOKUP(C1886,INPUT!$A$2:$D$99998,4,FALSE),"")</f>
        <v/>
      </c>
      <c r="E1886" s="185">
        <f>IFERROR(VLOOKUP(C1886,INPUT!$A$2:$E$99998,5,FALSE),0)</f>
        <v>0</v>
      </c>
      <c r="F1886" s="187" t="str">
        <f>IFERROR(VLOOKUP(C1886,INPUT!$H$2:$N2410,7,FALSE),"")</f>
        <v/>
      </c>
      <c r="G1886" s="189"/>
      <c r="H1886" s="189"/>
      <c r="I1886" s="189"/>
      <c r="J1886" s="189"/>
      <c r="K1886" s="189"/>
    </row>
    <row r="1887" spans="1:11" ht="39" customHeight="1">
      <c r="A1887" s="228"/>
      <c r="B1887" s="184" t="str">
        <f>IFERROR(VLOOKUP(C1887,INPUT!$A$2:$E$99998,3,FALSE),"")</f>
        <v/>
      </c>
      <c r="C1887" s="231"/>
      <c r="D1887" s="186" t="str">
        <f>IFERROR(VLOOKUP(C1887,INPUT!$A$2:$D$99998,4,FALSE),"")</f>
        <v/>
      </c>
      <c r="E1887" s="185">
        <f>IFERROR(VLOOKUP(C1887,INPUT!$A$2:$E$99998,5,FALSE),0)</f>
        <v>0</v>
      </c>
      <c r="F1887" s="187" t="str">
        <f>IFERROR(VLOOKUP(C1887,INPUT!$H$2:$N2410,7,FALSE),"")</f>
        <v/>
      </c>
      <c r="G1887" s="189"/>
      <c r="H1887" s="189"/>
      <c r="I1887" s="189"/>
      <c r="J1887" s="189"/>
      <c r="K1887" s="189"/>
    </row>
    <row r="1888" spans="1:11" ht="39" customHeight="1">
      <c r="A1888" s="228"/>
      <c r="B1888" s="184" t="str">
        <f>IFERROR(VLOOKUP(C1888,INPUT!$A$2:$E$99998,3,FALSE),"")</f>
        <v/>
      </c>
      <c r="C1888" s="231"/>
      <c r="D1888" s="186" t="str">
        <f>IFERROR(VLOOKUP(C1888,INPUT!$A$2:$D$99998,4,FALSE),"")</f>
        <v/>
      </c>
      <c r="E1888" s="185">
        <f>IFERROR(VLOOKUP(C1888,INPUT!$A$2:$E$99998,5,FALSE),0)</f>
        <v>0</v>
      </c>
      <c r="F1888" s="187" t="str">
        <f>IFERROR(VLOOKUP(C1888,INPUT!$H$2:$N2410,7,FALSE),"")</f>
        <v/>
      </c>
      <c r="G1888" s="189"/>
      <c r="H1888" s="189"/>
      <c r="I1888" s="189"/>
      <c r="J1888" s="189"/>
      <c r="K1888" s="189"/>
    </row>
    <row r="1889" spans="1:11" ht="39" customHeight="1">
      <c r="A1889" s="228"/>
      <c r="B1889" s="184" t="str">
        <f>IFERROR(VLOOKUP(C1889,INPUT!$A$2:$E$99998,3,FALSE),"")</f>
        <v/>
      </c>
      <c r="C1889" s="231"/>
      <c r="D1889" s="186" t="str">
        <f>IFERROR(VLOOKUP(C1889,INPUT!$A$2:$D$99998,4,FALSE),"")</f>
        <v/>
      </c>
      <c r="E1889" s="185">
        <f>IFERROR(VLOOKUP(C1889,INPUT!$A$2:$E$99998,5,FALSE),0)</f>
        <v>0</v>
      </c>
      <c r="F1889" s="187" t="str">
        <f>IFERROR(VLOOKUP(C1889,INPUT!$H$2:$N2410,7,FALSE),"")</f>
        <v/>
      </c>
      <c r="G1889" s="189"/>
      <c r="H1889" s="189"/>
      <c r="I1889" s="189"/>
      <c r="J1889" s="189"/>
      <c r="K1889" s="189"/>
    </row>
    <row r="1890" spans="1:11" ht="39" customHeight="1">
      <c r="A1890" s="228"/>
      <c r="B1890" s="184" t="str">
        <f>IFERROR(VLOOKUP(C1890,INPUT!$A$2:$E$99998,3,FALSE),"")</f>
        <v/>
      </c>
      <c r="C1890" s="231"/>
      <c r="D1890" s="186" t="str">
        <f>IFERROR(VLOOKUP(C1890,INPUT!$A$2:$D$99998,4,FALSE),"")</f>
        <v/>
      </c>
      <c r="E1890" s="185">
        <f>IFERROR(VLOOKUP(C1890,INPUT!$A$2:$E$99998,5,FALSE),0)</f>
        <v>0</v>
      </c>
      <c r="F1890" s="187" t="str">
        <f>IFERROR(VLOOKUP(C1890,INPUT!$H$2:$N2410,7,FALSE),"")</f>
        <v/>
      </c>
      <c r="G1890" s="189"/>
      <c r="H1890" s="189"/>
      <c r="I1890" s="189"/>
      <c r="J1890" s="189"/>
      <c r="K1890" s="189"/>
    </row>
    <row r="1891" spans="1:11" ht="39" customHeight="1">
      <c r="A1891" s="228"/>
      <c r="B1891" s="184" t="str">
        <f>IFERROR(VLOOKUP(C1891,INPUT!$A$2:$E$99998,3,FALSE),"")</f>
        <v/>
      </c>
      <c r="C1891" s="231"/>
      <c r="D1891" s="186" t="str">
        <f>IFERROR(VLOOKUP(C1891,INPUT!$A$2:$D$99998,4,FALSE),"")</f>
        <v/>
      </c>
      <c r="E1891" s="185">
        <f>IFERROR(VLOOKUP(C1891,INPUT!$A$2:$E$99998,5,FALSE),0)</f>
        <v>0</v>
      </c>
      <c r="F1891" s="187" t="str">
        <f>IFERROR(VLOOKUP(C1891,INPUT!$H$2:$N2410,7,FALSE),"")</f>
        <v/>
      </c>
      <c r="G1891" s="189"/>
      <c r="H1891" s="189"/>
      <c r="I1891" s="189"/>
      <c r="J1891" s="189"/>
      <c r="K1891" s="189"/>
    </row>
    <row r="1892" spans="1:11" ht="39" customHeight="1">
      <c r="A1892" s="228"/>
      <c r="B1892" s="184" t="str">
        <f>IFERROR(VLOOKUP(C1892,INPUT!$A$2:$E$99998,3,FALSE),"")</f>
        <v/>
      </c>
      <c r="C1892" s="231"/>
      <c r="D1892" s="186" t="str">
        <f>IFERROR(VLOOKUP(C1892,INPUT!$A$2:$D$99998,4,FALSE),"")</f>
        <v/>
      </c>
      <c r="E1892" s="185">
        <f>IFERROR(VLOOKUP(C1892,INPUT!$A$2:$E$99998,5,FALSE),0)</f>
        <v>0</v>
      </c>
      <c r="F1892" s="187" t="str">
        <f>IFERROR(VLOOKUP(C1892,INPUT!$H$2:$N2410,7,FALSE),"")</f>
        <v/>
      </c>
      <c r="G1892" s="189"/>
      <c r="H1892" s="189"/>
      <c r="I1892" s="189"/>
      <c r="J1892" s="189"/>
      <c r="K1892" s="189"/>
    </row>
    <row r="1893" spans="1:11" ht="39" customHeight="1">
      <c r="A1893" s="228"/>
      <c r="B1893" s="184" t="str">
        <f>IFERROR(VLOOKUP(C1893,INPUT!$A$2:$E$99998,3,FALSE),"")</f>
        <v/>
      </c>
      <c r="C1893" s="231"/>
      <c r="D1893" s="186" t="str">
        <f>IFERROR(VLOOKUP(C1893,INPUT!$A$2:$D$99998,4,FALSE),"")</f>
        <v/>
      </c>
      <c r="E1893" s="185">
        <f>IFERROR(VLOOKUP(C1893,INPUT!$A$2:$E$99998,5,FALSE),0)</f>
        <v>0</v>
      </c>
      <c r="F1893" s="187" t="str">
        <f>IFERROR(VLOOKUP(C1893,INPUT!$H$2:$N2410,7,FALSE),"")</f>
        <v/>
      </c>
      <c r="G1893" s="189"/>
      <c r="H1893" s="189"/>
      <c r="I1893" s="189"/>
      <c r="J1893" s="189"/>
      <c r="K1893" s="189"/>
    </row>
    <row r="1894" spans="1:11" ht="39" customHeight="1">
      <c r="A1894" s="228"/>
      <c r="B1894" s="184" t="str">
        <f>IFERROR(VLOOKUP(C1894,INPUT!$A$2:$E$99998,3,FALSE),"")</f>
        <v/>
      </c>
      <c r="C1894" s="231"/>
      <c r="D1894" s="186" t="str">
        <f>IFERROR(VLOOKUP(C1894,INPUT!$A$2:$D$99998,4,FALSE),"")</f>
        <v/>
      </c>
      <c r="E1894" s="185">
        <f>IFERROR(VLOOKUP(C1894,INPUT!$A$2:$E$99998,5,FALSE),0)</f>
        <v>0</v>
      </c>
      <c r="F1894" s="187" t="str">
        <f>IFERROR(VLOOKUP(C1894,INPUT!$H$2:$N2410,7,FALSE),"")</f>
        <v/>
      </c>
      <c r="G1894" s="189"/>
      <c r="H1894" s="189"/>
      <c r="I1894" s="189"/>
      <c r="J1894" s="189"/>
      <c r="K1894" s="189"/>
    </row>
    <row r="1895" spans="1:11" ht="39" customHeight="1">
      <c r="A1895" s="228"/>
      <c r="B1895" s="184" t="str">
        <f>IFERROR(VLOOKUP(C1895,INPUT!$A$2:$E$99998,3,FALSE),"")</f>
        <v/>
      </c>
      <c r="C1895" s="231"/>
      <c r="D1895" s="186" t="str">
        <f>IFERROR(VLOOKUP(C1895,INPUT!$A$2:$D$99998,4,FALSE),"")</f>
        <v/>
      </c>
      <c r="E1895" s="185">
        <f>IFERROR(VLOOKUP(C1895,INPUT!$A$2:$E$99998,5,FALSE),0)</f>
        <v>0</v>
      </c>
      <c r="F1895" s="187" t="str">
        <f>IFERROR(VLOOKUP(C1895,INPUT!$H$2:$N2410,7,FALSE),"")</f>
        <v/>
      </c>
      <c r="G1895" s="189"/>
      <c r="H1895" s="189"/>
      <c r="I1895" s="189"/>
      <c r="J1895" s="189"/>
      <c r="K1895" s="189"/>
    </row>
    <row r="1896" spans="1:11" ht="39" customHeight="1">
      <c r="A1896" s="228"/>
      <c r="B1896" s="184" t="str">
        <f>IFERROR(VLOOKUP(C1896,INPUT!$A$2:$E$99998,3,FALSE),"")</f>
        <v/>
      </c>
      <c r="C1896" s="231"/>
      <c r="D1896" s="186" t="str">
        <f>IFERROR(VLOOKUP(C1896,INPUT!$A$2:$D$99998,4,FALSE),"")</f>
        <v/>
      </c>
      <c r="E1896" s="185">
        <f>IFERROR(VLOOKUP(C1896,INPUT!$A$2:$E$99998,5,FALSE),0)</f>
        <v>0</v>
      </c>
      <c r="F1896" s="187" t="str">
        <f>IFERROR(VLOOKUP(C1896,INPUT!$H$2:$N2410,7,FALSE),"")</f>
        <v/>
      </c>
      <c r="G1896" s="189"/>
      <c r="H1896" s="189"/>
      <c r="I1896" s="189"/>
      <c r="J1896" s="189"/>
      <c r="K1896" s="189"/>
    </row>
    <row r="1897" spans="1:11" ht="39" customHeight="1">
      <c r="A1897" s="228"/>
      <c r="B1897" s="184" t="str">
        <f>IFERROR(VLOOKUP(C1897,INPUT!$A$2:$E$99998,3,FALSE),"")</f>
        <v/>
      </c>
      <c r="C1897" s="231"/>
      <c r="D1897" s="186" t="str">
        <f>IFERROR(VLOOKUP(C1897,INPUT!$A$2:$D$99998,4,FALSE),"")</f>
        <v/>
      </c>
      <c r="E1897" s="185">
        <f>IFERROR(VLOOKUP(C1897,INPUT!$A$2:$E$99998,5,FALSE),0)</f>
        <v>0</v>
      </c>
      <c r="F1897" s="187" t="str">
        <f>IFERROR(VLOOKUP(C1897,INPUT!$H$2:$N2410,7,FALSE),"")</f>
        <v/>
      </c>
      <c r="G1897" s="189"/>
      <c r="H1897" s="189"/>
      <c r="I1897" s="189"/>
      <c r="J1897" s="189"/>
      <c r="K1897" s="189"/>
    </row>
    <row r="1898" spans="1:11" ht="39" customHeight="1">
      <c r="A1898" s="228"/>
      <c r="B1898" s="184" t="str">
        <f>IFERROR(VLOOKUP(C1898,INPUT!$A$2:$E$99998,3,FALSE),"")</f>
        <v/>
      </c>
      <c r="C1898" s="231"/>
      <c r="D1898" s="186" t="str">
        <f>IFERROR(VLOOKUP(C1898,INPUT!$A$2:$D$99998,4,FALSE),"")</f>
        <v/>
      </c>
      <c r="E1898" s="185">
        <f>IFERROR(VLOOKUP(C1898,INPUT!$A$2:$E$99998,5,FALSE),0)</f>
        <v>0</v>
      </c>
      <c r="F1898" s="187" t="str">
        <f>IFERROR(VLOOKUP(C1898,INPUT!$H$2:$N2410,7,FALSE),"")</f>
        <v/>
      </c>
      <c r="G1898" s="189"/>
      <c r="H1898" s="189"/>
      <c r="I1898" s="189"/>
      <c r="J1898" s="189"/>
      <c r="K1898" s="189"/>
    </row>
    <row r="1899" spans="1:11" ht="39" customHeight="1">
      <c r="A1899" s="228"/>
      <c r="B1899" s="184" t="str">
        <f>IFERROR(VLOOKUP(C1899,INPUT!$A$2:$E$99998,3,FALSE),"")</f>
        <v/>
      </c>
      <c r="C1899" s="231"/>
      <c r="D1899" s="186" t="str">
        <f>IFERROR(VLOOKUP(C1899,INPUT!$A$2:$D$99998,4,FALSE),"")</f>
        <v/>
      </c>
      <c r="E1899" s="185">
        <f>IFERROR(VLOOKUP(C1899,INPUT!$A$2:$E$99998,5,FALSE),0)</f>
        <v>0</v>
      </c>
      <c r="F1899" s="187" t="str">
        <f>IFERROR(VLOOKUP(C1899,INPUT!$H$2:$N2410,7,FALSE),"")</f>
        <v/>
      </c>
      <c r="G1899" s="189"/>
      <c r="H1899" s="189"/>
      <c r="I1899" s="189"/>
      <c r="J1899" s="189"/>
      <c r="K1899" s="189"/>
    </row>
    <row r="1900" spans="1:11" ht="39" customHeight="1">
      <c r="A1900" s="228"/>
      <c r="B1900" s="184" t="str">
        <f>IFERROR(VLOOKUP(C1900,INPUT!$A$2:$E$99998,3,FALSE),"")</f>
        <v/>
      </c>
      <c r="C1900" s="231"/>
      <c r="D1900" s="186" t="str">
        <f>IFERROR(VLOOKUP(C1900,INPUT!$A$2:$D$99998,4,FALSE),"")</f>
        <v/>
      </c>
      <c r="E1900" s="185">
        <f>IFERROR(VLOOKUP(C1900,INPUT!$A$2:$E$99998,5,FALSE),0)</f>
        <v>0</v>
      </c>
      <c r="F1900" s="187" t="str">
        <f>IFERROR(VLOOKUP(C1900,INPUT!$H$2:$N2410,7,FALSE),"")</f>
        <v/>
      </c>
      <c r="G1900" s="189"/>
      <c r="H1900" s="189"/>
      <c r="I1900" s="189"/>
      <c r="J1900" s="189"/>
      <c r="K1900" s="189"/>
    </row>
    <row r="1901" spans="1:11" ht="39" customHeight="1">
      <c r="A1901" s="228"/>
      <c r="B1901" s="184" t="str">
        <f>IFERROR(VLOOKUP(C1901,INPUT!$A$2:$E$99998,3,FALSE),"")</f>
        <v/>
      </c>
      <c r="C1901" s="231"/>
      <c r="D1901" s="186" t="str">
        <f>IFERROR(VLOOKUP(C1901,INPUT!$A$2:$D$99998,4,FALSE),"")</f>
        <v/>
      </c>
      <c r="E1901" s="185">
        <f>IFERROR(VLOOKUP(C1901,INPUT!$A$2:$E$99998,5,FALSE),0)</f>
        <v>0</v>
      </c>
      <c r="F1901" s="187" t="str">
        <f>IFERROR(VLOOKUP(C1901,INPUT!$H$2:$N2410,7,FALSE),"")</f>
        <v/>
      </c>
      <c r="G1901" s="189"/>
      <c r="H1901" s="189"/>
      <c r="I1901" s="189"/>
      <c r="J1901" s="189"/>
      <c r="K1901" s="189"/>
    </row>
    <row r="1902" spans="1:11" ht="39" customHeight="1">
      <c r="A1902" s="228"/>
      <c r="B1902" s="184" t="str">
        <f>IFERROR(VLOOKUP(C1902,INPUT!$A$2:$E$99998,3,FALSE),"")</f>
        <v/>
      </c>
      <c r="C1902" s="231"/>
      <c r="D1902" s="186" t="str">
        <f>IFERROR(VLOOKUP(C1902,INPUT!$A$2:$D$99998,4,FALSE),"")</f>
        <v/>
      </c>
      <c r="E1902" s="185">
        <f>IFERROR(VLOOKUP(C1902,INPUT!$A$2:$E$99998,5,FALSE),0)</f>
        <v>0</v>
      </c>
      <c r="F1902" s="187" t="str">
        <f>IFERROR(VLOOKUP(C1902,INPUT!$H$2:$N2410,7,FALSE),"")</f>
        <v/>
      </c>
      <c r="G1902" s="189"/>
      <c r="H1902" s="189"/>
      <c r="I1902" s="189"/>
      <c r="J1902" s="189"/>
      <c r="K1902" s="189"/>
    </row>
    <row r="1903" spans="1:11" ht="39" customHeight="1">
      <c r="A1903" s="228"/>
      <c r="B1903" s="184" t="str">
        <f>IFERROR(VLOOKUP(C1903,INPUT!$A$2:$E$99998,3,FALSE),"")</f>
        <v/>
      </c>
      <c r="C1903" s="231"/>
      <c r="D1903" s="186" t="str">
        <f>IFERROR(VLOOKUP(C1903,INPUT!$A$2:$D$99998,4,FALSE),"")</f>
        <v/>
      </c>
      <c r="E1903" s="185">
        <f>IFERROR(VLOOKUP(C1903,INPUT!$A$2:$E$99998,5,FALSE),0)</f>
        <v>0</v>
      </c>
      <c r="F1903" s="187" t="str">
        <f>IFERROR(VLOOKUP(C1903,INPUT!$H$2:$N2410,7,FALSE),"")</f>
        <v/>
      </c>
      <c r="G1903" s="189"/>
      <c r="H1903" s="189"/>
      <c r="I1903" s="189"/>
      <c r="J1903" s="189"/>
      <c r="K1903" s="189"/>
    </row>
    <row r="1904" spans="1:11" ht="39" customHeight="1">
      <c r="A1904" s="228"/>
      <c r="B1904" s="184" t="str">
        <f>IFERROR(VLOOKUP(C1904,INPUT!$A$2:$E$99998,3,FALSE),"")</f>
        <v/>
      </c>
      <c r="C1904" s="231"/>
      <c r="D1904" s="186" t="str">
        <f>IFERROR(VLOOKUP(C1904,INPUT!$A$2:$D$99998,4,FALSE),"")</f>
        <v/>
      </c>
      <c r="E1904" s="185">
        <f>IFERROR(VLOOKUP(C1904,INPUT!$A$2:$E$99998,5,FALSE),0)</f>
        <v>0</v>
      </c>
      <c r="F1904" s="187" t="str">
        <f>IFERROR(VLOOKUP(C1904,INPUT!$H$2:$N2410,7,FALSE),"")</f>
        <v/>
      </c>
      <c r="G1904" s="189"/>
      <c r="H1904" s="189"/>
      <c r="I1904" s="189"/>
      <c r="J1904" s="189"/>
      <c r="K1904" s="189"/>
    </row>
    <row r="1905" spans="1:11" ht="39" customHeight="1">
      <c r="A1905" s="228"/>
      <c r="B1905" s="184" t="str">
        <f>IFERROR(VLOOKUP(C1905,INPUT!$A$2:$E$99998,3,FALSE),"")</f>
        <v/>
      </c>
      <c r="C1905" s="231"/>
      <c r="D1905" s="186" t="str">
        <f>IFERROR(VLOOKUP(C1905,INPUT!$A$2:$D$99998,4,FALSE),"")</f>
        <v/>
      </c>
      <c r="E1905" s="185">
        <f>IFERROR(VLOOKUP(C1905,INPUT!$A$2:$E$99998,5,FALSE),0)</f>
        <v>0</v>
      </c>
      <c r="F1905" s="187" t="str">
        <f>IFERROR(VLOOKUP(C1905,INPUT!$H$2:$N2410,7,FALSE),"")</f>
        <v/>
      </c>
      <c r="G1905" s="189"/>
      <c r="H1905" s="189"/>
      <c r="I1905" s="189"/>
      <c r="J1905" s="189"/>
      <c r="K1905" s="189"/>
    </row>
    <row r="1906" spans="1:11" ht="39" customHeight="1">
      <c r="A1906" s="228"/>
      <c r="B1906" s="184" t="str">
        <f>IFERROR(VLOOKUP(C1906,INPUT!$A$2:$E$99998,3,FALSE),"")</f>
        <v/>
      </c>
      <c r="C1906" s="231"/>
      <c r="D1906" s="186" t="str">
        <f>IFERROR(VLOOKUP(C1906,INPUT!$A$2:$D$99998,4,FALSE),"")</f>
        <v/>
      </c>
      <c r="E1906" s="185">
        <f>IFERROR(VLOOKUP(C1906,INPUT!$A$2:$E$99998,5,FALSE),0)</f>
        <v>0</v>
      </c>
      <c r="F1906" s="187" t="str">
        <f>IFERROR(VLOOKUP(C1906,INPUT!$H$2:$N2410,7,FALSE),"")</f>
        <v/>
      </c>
      <c r="G1906" s="189"/>
      <c r="H1906" s="189"/>
      <c r="I1906" s="189"/>
      <c r="J1906" s="189"/>
      <c r="K1906" s="189"/>
    </row>
    <row r="1907" spans="1:11" ht="39" customHeight="1">
      <c r="A1907" s="228"/>
      <c r="B1907" s="184" t="str">
        <f>IFERROR(VLOOKUP(C1907,INPUT!$A$2:$E$99998,3,FALSE),"")</f>
        <v/>
      </c>
      <c r="C1907" s="231"/>
      <c r="D1907" s="186" t="str">
        <f>IFERROR(VLOOKUP(C1907,INPUT!$A$2:$D$99998,4,FALSE),"")</f>
        <v/>
      </c>
      <c r="E1907" s="185">
        <f>IFERROR(VLOOKUP(C1907,INPUT!$A$2:$E$99998,5,FALSE),0)</f>
        <v>0</v>
      </c>
      <c r="F1907" s="187" t="str">
        <f>IFERROR(VLOOKUP(C1907,INPUT!$H$2:$N2410,7,FALSE),"")</f>
        <v/>
      </c>
      <c r="G1907" s="189"/>
      <c r="H1907" s="189"/>
      <c r="I1907" s="189"/>
      <c r="J1907" s="189"/>
      <c r="K1907" s="189"/>
    </row>
    <row r="1908" spans="1:11" ht="39" customHeight="1">
      <c r="A1908" s="228"/>
      <c r="B1908" s="184" t="str">
        <f>IFERROR(VLOOKUP(C1908,INPUT!$A$2:$E$99998,3,FALSE),"")</f>
        <v/>
      </c>
      <c r="C1908" s="231"/>
      <c r="D1908" s="186" t="str">
        <f>IFERROR(VLOOKUP(C1908,INPUT!$A$2:$D$99998,4,FALSE),"")</f>
        <v/>
      </c>
      <c r="E1908" s="185">
        <f>IFERROR(VLOOKUP(C1908,INPUT!$A$2:$E$99998,5,FALSE),0)</f>
        <v>0</v>
      </c>
      <c r="F1908" s="187" t="str">
        <f>IFERROR(VLOOKUP(C1908,INPUT!$H$2:$N2410,7,FALSE),"")</f>
        <v/>
      </c>
      <c r="G1908" s="189"/>
      <c r="H1908" s="189"/>
      <c r="I1908" s="189"/>
      <c r="J1908" s="189"/>
      <c r="K1908" s="189"/>
    </row>
    <row r="1909" spans="1:11" ht="39" customHeight="1">
      <c r="A1909" s="228"/>
      <c r="B1909" s="184" t="str">
        <f>IFERROR(VLOOKUP(C1909,INPUT!$A$2:$E$99998,3,FALSE),"")</f>
        <v/>
      </c>
      <c r="C1909" s="231"/>
      <c r="D1909" s="186" t="str">
        <f>IFERROR(VLOOKUP(C1909,INPUT!$A$2:$D$99998,4,FALSE),"")</f>
        <v/>
      </c>
      <c r="E1909" s="185">
        <f>IFERROR(VLOOKUP(C1909,INPUT!$A$2:$E$99998,5,FALSE),0)</f>
        <v>0</v>
      </c>
      <c r="F1909" s="187" t="str">
        <f>IFERROR(VLOOKUP(C1909,INPUT!$H$2:$N2410,7,FALSE),"")</f>
        <v/>
      </c>
      <c r="G1909" s="189"/>
      <c r="H1909" s="189"/>
      <c r="I1909" s="189"/>
      <c r="J1909" s="189"/>
      <c r="K1909" s="189"/>
    </row>
    <row r="1910" spans="1:11" ht="39" customHeight="1">
      <c r="A1910" s="228"/>
      <c r="B1910" s="184" t="str">
        <f>IFERROR(VLOOKUP(C1910,INPUT!$A$2:$E$99998,3,FALSE),"")</f>
        <v/>
      </c>
      <c r="C1910" s="231"/>
      <c r="D1910" s="186" t="str">
        <f>IFERROR(VLOOKUP(C1910,INPUT!$A$2:$D$99998,4,FALSE),"")</f>
        <v/>
      </c>
      <c r="E1910" s="185">
        <f>IFERROR(VLOOKUP(C1910,INPUT!$A$2:$E$99998,5,FALSE),0)</f>
        <v>0</v>
      </c>
      <c r="F1910" s="187" t="str">
        <f>IFERROR(VLOOKUP(C1910,INPUT!$H$2:$N2410,7,FALSE),"")</f>
        <v/>
      </c>
      <c r="G1910" s="189"/>
      <c r="H1910" s="189"/>
      <c r="I1910" s="189"/>
      <c r="J1910" s="189"/>
      <c r="K1910" s="189"/>
    </row>
    <row r="1911" spans="1:11" ht="39" customHeight="1">
      <c r="A1911" s="228"/>
      <c r="B1911" s="184" t="str">
        <f>IFERROR(VLOOKUP(C1911,INPUT!$A$2:$E$99998,3,FALSE),"")</f>
        <v/>
      </c>
      <c r="C1911" s="231"/>
      <c r="D1911" s="186" t="str">
        <f>IFERROR(VLOOKUP(C1911,INPUT!$A$2:$D$99998,4,FALSE),"")</f>
        <v/>
      </c>
      <c r="E1911" s="185">
        <f>IFERROR(VLOOKUP(C1911,INPUT!$A$2:$E$99998,5,FALSE),0)</f>
        <v>0</v>
      </c>
      <c r="F1911" s="187" t="str">
        <f>IFERROR(VLOOKUP(C1911,INPUT!$H$2:$N2410,7,FALSE),"")</f>
        <v/>
      </c>
      <c r="G1911" s="189"/>
      <c r="H1911" s="189"/>
      <c r="I1911" s="189"/>
      <c r="J1911" s="189"/>
      <c r="K1911" s="189"/>
    </row>
    <row r="1912" spans="1:11" ht="39" customHeight="1">
      <c r="A1912" s="228"/>
      <c r="B1912" s="184" t="str">
        <f>IFERROR(VLOOKUP(C1912,INPUT!$A$2:$E$99998,3,FALSE),"")</f>
        <v/>
      </c>
      <c r="C1912" s="231"/>
      <c r="D1912" s="186" t="str">
        <f>IFERROR(VLOOKUP(C1912,INPUT!$A$2:$D$99998,4,FALSE),"")</f>
        <v/>
      </c>
      <c r="E1912" s="185">
        <f>IFERROR(VLOOKUP(C1912,INPUT!$A$2:$E$99998,5,FALSE),0)</f>
        <v>0</v>
      </c>
      <c r="F1912" s="187" t="str">
        <f>IFERROR(VLOOKUP(C1912,INPUT!$H$2:$N2410,7,FALSE),"")</f>
        <v/>
      </c>
      <c r="G1912" s="189"/>
      <c r="H1912" s="189"/>
      <c r="I1912" s="189"/>
      <c r="J1912" s="189"/>
      <c r="K1912" s="189"/>
    </row>
    <row r="1913" spans="1:11" ht="39" customHeight="1">
      <c r="A1913" s="228"/>
      <c r="B1913" s="184" t="str">
        <f>IFERROR(VLOOKUP(C1913,INPUT!$A$2:$E$99998,3,FALSE),"")</f>
        <v/>
      </c>
      <c r="C1913" s="231"/>
      <c r="D1913" s="186" t="str">
        <f>IFERROR(VLOOKUP(C1913,INPUT!$A$2:$D$99998,4,FALSE),"")</f>
        <v/>
      </c>
      <c r="E1913" s="185">
        <f>IFERROR(VLOOKUP(C1913,INPUT!$A$2:$E$99998,5,FALSE),0)</f>
        <v>0</v>
      </c>
      <c r="F1913" s="187" t="str">
        <f>IFERROR(VLOOKUP(C1913,INPUT!$H$2:$N2410,7,FALSE),"")</f>
        <v/>
      </c>
      <c r="G1913" s="189"/>
      <c r="H1913" s="189"/>
      <c r="I1913" s="189"/>
      <c r="J1913" s="189"/>
      <c r="K1913" s="189"/>
    </row>
    <row r="1914" spans="1:11" ht="39" customHeight="1">
      <c r="A1914" s="228"/>
      <c r="B1914" s="184" t="str">
        <f>IFERROR(VLOOKUP(C1914,INPUT!$A$2:$E$99998,3,FALSE),"")</f>
        <v/>
      </c>
      <c r="C1914" s="231"/>
      <c r="D1914" s="186" t="str">
        <f>IFERROR(VLOOKUP(C1914,INPUT!$A$2:$D$99998,4,FALSE),"")</f>
        <v/>
      </c>
      <c r="E1914" s="185">
        <f>IFERROR(VLOOKUP(C1914,INPUT!$A$2:$E$99998,5,FALSE),0)</f>
        <v>0</v>
      </c>
      <c r="F1914" s="187" t="str">
        <f>IFERROR(VLOOKUP(C1914,INPUT!$H$2:$N2410,7,FALSE),"")</f>
        <v/>
      </c>
      <c r="G1914" s="189"/>
      <c r="H1914" s="189"/>
      <c r="I1914" s="189"/>
      <c r="J1914" s="189"/>
      <c r="K1914" s="189"/>
    </row>
    <row r="1915" spans="1:11" ht="39" customHeight="1">
      <c r="A1915" s="228"/>
      <c r="B1915" s="184" t="str">
        <f>IFERROR(VLOOKUP(C1915,INPUT!$A$2:$E$99998,3,FALSE),"")</f>
        <v/>
      </c>
      <c r="C1915" s="231"/>
      <c r="D1915" s="186" t="str">
        <f>IFERROR(VLOOKUP(C1915,INPUT!$A$2:$D$99998,4,FALSE),"")</f>
        <v/>
      </c>
      <c r="E1915" s="185">
        <f>IFERROR(VLOOKUP(C1915,INPUT!$A$2:$E$99998,5,FALSE),0)</f>
        <v>0</v>
      </c>
      <c r="F1915" s="187" t="str">
        <f>IFERROR(VLOOKUP(C1915,INPUT!$H$2:$N2410,7,FALSE),"")</f>
        <v/>
      </c>
      <c r="G1915" s="189"/>
      <c r="H1915" s="189"/>
      <c r="I1915" s="189"/>
      <c r="J1915" s="189"/>
      <c r="K1915" s="189"/>
    </row>
    <row r="1916" spans="1:11" ht="39" customHeight="1">
      <c r="A1916" s="228"/>
      <c r="B1916" s="184" t="str">
        <f>IFERROR(VLOOKUP(C1916,INPUT!$A$2:$E$99998,3,FALSE),"")</f>
        <v/>
      </c>
      <c r="C1916" s="231"/>
      <c r="D1916" s="186" t="str">
        <f>IFERROR(VLOOKUP(C1916,INPUT!$A$2:$D$99998,4,FALSE),"")</f>
        <v/>
      </c>
      <c r="E1916" s="185">
        <f>IFERROR(VLOOKUP(C1916,INPUT!$A$2:$E$99998,5,FALSE),0)</f>
        <v>0</v>
      </c>
      <c r="F1916" s="187" t="str">
        <f>IFERROR(VLOOKUP(C1916,INPUT!$H$2:$N2410,7,FALSE),"")</f>
        <v/>
      </c>
      <c r="G1916" s="189"/>
      <c r="H1916" s="189"/>
      <c r="I1916" s="189"/>
      <c r="J1916" s="189"/>
      <c r="K1916" s="189"/>
    </row>
    <row r="1917" spans="1:11" ht="39" customHeight="1">
      <c r="A1917" s="228"/>
      <c r="B1917" s="184" t="str">
        <f>IFERROR(VLOOKUP(C1917,INPUT!$A$2:$E$99998,3,FALSE),"")</f>
        <v/>
      </c>
      <c r="C1917" s="231"/>
      <c r="D1917" s="186" t="str">
        <f>IFERROR(VLOOKUP(C1917,INPUT!$A$2:$D$99998,4,FALSE),"")</f>
        <v/>
      </c>
      <c r="E1917" s="185">
        <f>IFERROR(VLOOKUP(C1917,INPUT!$A$2:$E$99998,5,FALSE),0)</f>
        <v>0</v>
      </c>
      <c r="F1917" s="187" t="str">
        <f>IFERROR(VLOOKUP(C1917,INPUT!$H$2:$N2410,7,FALSE),"")</f>
        <v/>
      </c>
      <c r="G1917" s="189"/>
      <c r="H1917" s="189"/>
      <c r="I1917" s="189"/>
      <c r="J1917" s="189"/>
      <c r="K1917" s="189"/>
    </row>
    <row r="1918" spans="1:11" ht="39" customHeight="1">
      <c r="A1918" s="228"/>
      <c r="B1918" s="184" t="str">
        <f>IFERROR(VLOOKUP(C1918,INPUT!$A$2:$E$99998,3,FALSE),"")</f>
        <v/>
      </c>
      <c r="C1918" s="231"/>
      <c r="D1918" s="186" t="str">
        <f>IFERROR(VLOOKUP(C1918,INPUT!$A$2:$D$99998,4,FALSE),"")</f>
        <v/>
      </c>
      <c r="E1918" s="185">
        <f>IFERROR(VLOOKUP(C1918,INPUT!$A$2:$E$99998,5,FALSE),0)</f>
        <v>0</v>
      </c>
      <c r="F1918" s="187" t="str">
        <f>IFERROR(VLOOKUP(C1918,INPUT!$H$2:$N2410,7,FALSE),"")</f>
        <v/>
      </c>
      <c r="G1918" s="189"/>
      <c r="H1918" s="189"/>
      <c r="I1918" s="189"/>
      <c r="J1918" s="189"/>
      <c r="K1918" s="189"/>
    </row>
    <row r="1919" spans="1:11" ht="39" customHeight="1">
      <c r="A1919" s="228"/>
      <c r="B1919" s="184" t="str">
        <f>IFERROR(VLOOKUP(C1919,INPUT!$A$2:$E$99998,3,FALSE),"")</f>
        <v/>
      </c>
      <c r="C1919" s="231"/>
      <c r="D1919" s="186" t="str">
        <f>IFERROR(VLOOKUP(C1919,INPUT!$A$2:$D$99998,4,FALSE),"")</f>
        <v/>
      </c>
      <c r="E1919" s="185">
        <f>IFERROR(VLOOKUP(C1919,INPUT!$A$2:$E$99998,5,FALSE),0)</f>
        <v>0</v>
      </c>
      <c r="F1919" s="187" t="str">
        <f>IFERROR(VLOOKUP(C1919,INPUT!$H$2:$N2410,7,FALSE),"")</f>
        <v/>
      </c>
      <c r="G1919" s="189"/>
      <c r="H1919" s="189"/>
      <c r="I1919" s="189"/>
      <c r="J1919" s="189"/>
      <c r="K1919" s="189"/>
    </row>
    <row r="1920" spans="1:11" ht="39" customHeight="1">
      <c r="A1920" s="228"/>
      <c r="B1920" s="184" t="str">
        <f>IFERROR(VLOOKUP(C1920,INPUT!$A$2:$E$99998,3,FALSE),"")</f>
        <v/>
      </c>
      <c r="C1920" s="231"/>
      <c r="D1920" s="186" t="str">
        <f>IFERROR(VLOOKUP(C1920,INPUT!$A$2:$D$99998,4,FALSE),"")</f>
        <v/>
      </c>
      <c r="E1920" s="185">
        <f>IFERROR(VLOOKUP(C1920,INPUT!$A$2:$E$99998,5,FALSE),0)</f>
        <v>0</v>
      </c>
      <c r="F1920" s="187" t="str">
        <f>IFERROR(VLOOKUP(C1920,INPUT!$H$2:$N2410,7,FALSE),"")</f>
        <v/>
      </c>
      <c r="G1920" s="189"/>
      <c r="H1920" s="189"/>
      <c r="I1920" s="189"/>
      <c r="J1920" s="189"/>
      <c r="K1920" s="189"/>
    </row>
    <row r="1921" spans="1:11" ht="39" customHeight="1">
      <c r="A1921" s="228"/>
      <c r="B1921" s="184" t="str">
        <f>IFERROR(VLOOKUP(C1921,INPUT!$A$2:$E$99998,3,FALSE),"")</f>
        <v/>
      </c>
      <c r="C1921" s="231"/>
      <c r="D1921" s="186" t="str">
        <f>IFERROR(VLOOKUP(C1921,INPUT!$A$2:$D$99998,4,FALSE),"")</f>
        <v/>
      </c>
      <c r="E1921" s="185">
        <f>IFERROR(VLOOKUP(C1921,INPUT!$A$2:$E$99998,5,FALSE),0)</f>
        <v>0</v>
      </c>
      <c r="F1921" s="187" t="str">
        <f>IFERROR(VLOOKUP(C1921,INPUT!$H$2:$N2410,7,FALSE),"")</f>
        <v/>
      </c>
      <c r="G1921" s="189"/>
      <c r="H1921" s="189"/>
      <c r="I1921" s="189"/>
      <c r="J1921" s="189"/>
      <c r="K1921" s="189"/>
    </row>
    <row r="1922" spans="1:11" ht="39" customHeight="1">
      <c r="A1922" s="228"/>
      <c r="B1922" s="184" t="str">
        <f>IFERROR(VLOOKUP(C1922,INPUT!$A$2:$E$99998,3,FALSE),"")</f>
        <v/>
      </c>
      <c r="C1922" s="231"/>
      <c r="D1922" s="186" t="str">
        <f>IFERROR(VLOOKUP(C1922,INPUT!$A$2:$D$99998,4,FALSE),"")</f>
        <v/>
      </c>
      <c r="E1922" s="185">
        <f>IFERROR(VLOOKUP(C1922,INPUT!$A$2:$E$99998,5,FALSE),0)</f>
        <v>0</v>
      </c>
      <c r="F1922" s="187" t="str">
        <f>IFERROR(VLOOKUP(C1922,INPUT!$H$2:$N2410,7,FALSE),"")</f>
        <v/>
      </c>
      <c r="G1922" s="189"/>
      <c r="H1922" s="189"/>
      <c r="I1922" s="189"/>
      <c r="J1922" s="189"/>
      <c r="K1922" s="189"/>
    </row>
    <row r="1923" spans="1:11" ht="39" customHeight="1">
      <c r="A1923" s="228"/>
      <c r="B1923" s="184" t="str">
        <f>IFERROR(VLOOKUP(C1923,INPUT!$A$2:$E$99998,3,FALSE),"")</f>
        <v/>
      </c>
      <c r="C1923" s="231"/>
      <c r="D1923" s="186" t="str">
        <f>IFERROR(VLOOKUP(C1923,INPUT!$A$2:$D$99998,4,FALSE),"")</f>
        <v/>
      </c>
      <c r="E1923" s="185">
        <f>IFERROR(VLOOKUP(C1923,INPUT!$A$2:$E$99998,5,FALSE),0)</f>
        <v>0</v>
      </c>
      <c r="F1923" s="187" t="str">
        <f>IFERROR(VLOOKUP(C1923,INPUT!$H$2:$N2410,7,FALSE),"")</f>
        <v/>
      </c>
      <c r="G1923" s="189"/>
      <c r="H1923" s="189"/>
      <c r="I1923" s="189"/>
      <c r="J1923" s="189"/>
      <c r="K1923" s="189"/>
    </row>
    <row r="1924" spans="1:11" ht="39" customHeight="1">
      <c r="A1924" s="228"/>
      <c r="B1924" s="184" t="str">
        <f>IFERROR(VLOOKUP(C1924,INPUT!$A$2:$E$99998,3,FALSE),"")</f>
        <v/>
      </c>
      <c r="C1924" s="231"/>
      <c r="D1924" s="186" t="str">
        <f>IFERROR(VLOOKUP(C1924,INPUT!$A$2:$D$99998,4,FALSE),"")</f>
        <v/>
      </c>
      <c r="E1924" s="185">
        <f>IFERROR(VLOOKUP(C1924,INPUT!$A$2:$E$99998,5,FALSE),0)</f>
        <v>0</v>
      </c>
      <c r="F1924" s="187" t="str">
        <f>IFERROR(VLOOKUP(C1924,INPUT!$H$2:$N2410,7,FALSE),"")</f>
        <v/>
      </c>
      <c r="G1924" s="189"/>
      <c r="H1924" s="189"/>
      <c r="I1924" s="189"/>
      <c r="J1924" s="189"/>
      <c r="K1924" s="189"/>
    </row>
    <row r="1925" spans="1:11" ht="39" customHeight="1">
      <c r="A1925" s="228"/>
      <c r="B1925" s="184" t="str">
        <f>IFERROR(VLOOKUP(C1925,INPUT!$A$2:$E$99998,3,FALSE),"")</f>
        <v/>
      </c>
      <c r="C1925" s="231"/>
      <c r="D1925" s="186" t="str">
        <f>IFERROR(VLOOKUP(C1925,INPUT!$A$2:$D$99998,4,FALSE),"")</f>
        <v/>
      </c>
      <c r="E1925" s="185">
        <f>IFERROR(VLOOKUP(C1925,INPUT!$A$2:$E$99998,5,FALSE),0)</f>
        <v>0</v>
      </c>
      <c r="F1925" s="187" t="str">
        <f>IFERROR(VLOOKUP(C1925,INPUT!$H$2:$N2410,7,FALSE),"")</f>
        <v/>
      </c>
      <c r="G1925" s="189"/>
      <c r="H1925" s="189"/>
      <c r="I1925" s="189"/>
      <c r="J1925" s="189"/>
      <c r="K1925" s="189"/>
    </row>
    <row r="1926" spans="1:11" ht="39" customHeight="1">
      <c r="A1926" s="228"/>
      <c r="B1926" s="184" t="str">
        <f>IFERROR(VLOOKUP(C1926,INPUT!$A$2:$E$99998,3,FALSE),"")</f>
        <v/>
      </c>
      <c r="C1926" s="231"/>
      <c r="D1926" s="186" t="str">
        <f>IFERROR(VLOOKUP(C1926,INPUT!$A$2:$D$99998,4,FALSE),"")</f>
        <v/>
      </c>
      <c r="E1926" s="185">
        <f>IFERROR(VLOOKUP(C1926,INPUT!$A$2:$E$99998,5,FALSE),0)</f>
        <v>0</v>
      </c>
      <c r="F1926" s="187" t="str">
        <f>IFERROR(VLOOKUP(C1926,INPUT!$H$2:$N2410,7,FALSE),"")</f>
        <v/>
      </c>
      <c r="G1926" s="189"/>
      <c r="H1926" s="189"/>
      <c r="I1926" s="189"/>
      <c r="J1926" s="189"/>
      <c r="K1926" s="189"/>
    </row>
    <row r="1927" spans="1:11" ht="39" customHeight="1">
      <c r="A1927" s="228"/>
      <c r="B1927" s="184" t="str">
        <f>IFERROR(VLOOKUP(C1927,INPUT!$A$2:$E$99998,3,FALSE),"")</f>
        <v/>
      </c>
      <c r="C1927" s="231"/>
      <c r="D1927" s="186" t="str">
        <f>IFERROR(VLOOKUP(C1927,INPUT!$A$2:$D$99998,4,FALSE),"")</f>
        <v/>
      </c>
      <c r="E1927" s="185">
        <f>IFERROR(VLOOKUP(C1927,INPUT!$A$2:$E$99998,5,FALSE),0)</f>
        <v>0</v>
      </c>
      <c r="F1927" s="187" t="str">
        <f>IFERROR(VLOOKUP(C1927,INPUT!$H$2:$N2410,7,FALSE),"")</f>
        <v/>
      </c>
      <c r="G1927" s="189"/>
      <c r="H1927" s="189"/>
      <c r="I1927" s="189"/>
      <c r="J1927" s="189"/>
      <c r="K1927" s="189"/>
    </row>
    <row r="1928" spans="1:11" ht="39" customHeight="1">
      <c r="A1928" s="228"/>
      <c r="B1928" s="184" t="str">
        <f>IFERROR(VLOOKUP(C1928,INPUT!$A$2:$E$99998,3,FALSE),"")</f>
        <v/>
      </c>
      <c r="C1928" s="231"/>
      <c r="D1928" s="186" t="str">
        <f>IFERROR(VLOOKUP(C1928,INPUT!$A$2:$D$99998,4,FALSE),"")</f>
        <v/>
      </c>
      <c r="E1928" s="185">
        <f>IFERROR(VLOOKUP(C1928,INPUT!$A$2:$E$99998,5,FALSE),0)</f>
        <v>0</v>
      </c>
      <c r="F1928" s="187" t="str">
        <f>IFERROR(VLOOKUP(C1928,INPUT!$H$2:$N2410,7,FALSE),"")</f>
        <v/>
      </c>
      <c r="G1928" s="189"/>
      <c r="H1928" s="189"/>
      <c r="I1928" s="189"/>
      <c r="J1928" s="189"/>
      <c r="K1928" s="189"/>
    </row>
    <row r="1929" spans="1:11" ht="39" customHeight="1">
      <c r="A1929" s="228"/>
      <c r="B1929" s="184" t="str">
        <f>IFERROR(VLOOKUP(C1929,INPUT!$A$2:$E$99998,3,FALSE),"")</f>
        <v/>
      </c>
      <c r="C1929" s="231"/>
      <c r="D1929" s="186" t="str">
        <f>IFERROR(VLOOKUP(C1929,INPUT!$A$2:$D$99998,4,FALSE),"")</f>
        <v/>
      </c>
      <c r="E1929" s="185">
        <f>IFERROR(VLOOKUP(C1929,INPUT!$A$2:$E$99998,5,FALSE),0)</f>
        <v>0</v>
      </c>
      <c r="F1929" s="187" t="str">
        <f>IFERROR(VLOOKUP(C1929,INPUT!$H$2:$N2410,7,FALSE),"")</f>
        <v/>
      </c>
      <c r="G1929" s="189"/>
      <c r="H1929" s="189"/>
      <c r="I1929" s="189"/>
      <c r="J1929" s="189"/>
      <c r="K1929" s="189"/>
    </row>
    <row r="1930" spans="1:11" ht="39" customHeight="1">
      <c r="A1930" s="228"/>
      <c r="B1930" s="184" t="str">
        <f>IFERROR(VLOOKUP(C1930,INPUT!$A$2:$E$99998,3,FALSE),"")</f>
        <v/>
      </c>
      <c r="C1930" s="231"/>
      <c r="D1930" s="186" t="str">
        <f>IFERROR(VLOOKUP(C1930,INPUT!$A$2:$D$99998,4,FALSE),"")</f>
        <v/>
      </c>
      <c r="E1930" s="185">
        <f>IFERROR(VLOOKUP(C1930,INPUT!$A$2:$E$99998,5,FALSE),0)</f>
        <v>0</v>
      </c>
      <c r="F1930" s="187" t="str">
        <f>IFERROR(VLOOKUP(C1930,INPUT!$H$2:$N2410,7,FALSE),"")</f>
        <v/>
      </c>
      <c r="G1930" s="189"/>
      <c r="H1930" s="189"/>
      <c r="I1930" s="189"/>
      <c r="J1930" s="189"/>
      <c r="K1930" s="189"/>
    </row>
    <row r="1931" spans="1:11" ht="39" customHeight="1">
      <c r="A1931" s="228"/>
      <c r="B1931" s="184" t="str">
        <f>IFERROR(VLOOKUP(C1931,INPUT!$A$2:$E$99998,3,FALSE),"")</f>
        <v/>
      </c>
      <c r="C1931" s="231"/>
      <c r="D1931" s="186" t="str">
        <f>IFERROR(VLOOKUP(C1931,INPUT!$A$2:$D$99998,4,FALSE),"")</f>
        <v/>
      </c>
      <c r="E1931" s="185">
        <f>IFERROR(VLOOKUP(C1931,INPUT!$A$2:$E$99998,5,FALSE),0)</f>
        <v>0</v>
      </c>
      <c r="F1931" s="187" t="str">
        <f>IFERROR(VLOOKUP(C1931,INPUT!$H$2:$N2410,7,FALSE),"")</f>
        <v/>
      </c>
      <c r="G1931" s="189"/>
      <c r="H1931" s="189"/>
      <c r="I1931" s="189"/>
      <c r="J1931" s="189"/>
      <c r="K1931" s="189"/>
    </row>
    <row r="1932" spans="1:11" ht="39" customHeight="1">
      <c r="A1932" s="228"/>
      <c r="B1932" s="184" t="str">
        <f>IFERROR(VLOOKUP(C1932,INPUT!$A$2:$E$99998,3,FALSE),"")</f>
        <v/>
      </c>
      <c r="C1932" s="231"/>
      <c r="D1932" s="186" t="str">
        <f>IFERROR(VLOOKUP(C1932,INPUT!$A$2:$D$99998,4,FALSE),"")</f>
        <v/>
      </c>
      <c r="E1932" s="185">
        <f>IFERROR(VLOOKUP(C1932,INPUT!$A$2:$E$99998,5,FALSE),0)</f>
        <v>0</v>
      </c>
      <c r="F1932" s="187" t="str">
        <f>IFERROR(VLOOKUP(C1932,INPUT!$H$2:$N2410,7,FALSE),"")</f>
        <v/>
      </c>
      <c r="G1932" s="189"/>
      <c r="H1932" s="189"/>
      <c r="I1932" s="189"/>
      <c r="J1932" s="189"/>
      <c r="K1932" s="189"/>
    </row>
    <row r="1933" spans="1:11" ht="39" customHeight="1">
      <c r="A1933" s="228"/>
      <c r="B1933" s="184" t="str">
        <f>IFERROR(VLOOKUP(C1933,INPUT!$A$2:$E$99998,3,FALSE),"")</f>
        <v/>
      </c>
      <c r="C1933" s="231"/>
      <c r="D1933" s="186" t="str">
        <f>IFERROR(VLOOKUP(C1933,INPUT!$A$2:$D$99998,4,FALSE),"")</f>
        <v/>
      </c>
      <c r="E1933" s="185">
        <f>IFERROR(VLOOKUP(C1933,INPUT!$A$2:$E$99998,5,FALSE),0)</f>
        <v>0</v>
      </c>
      <c r="F1933" s="187" t="str">
        <f>IFERROR(VLOOKUP(C1933,INPUT!$H$2:$N2410,7,FALSE),"")</f>
        <v/>
      </c>
      <c r="G1933" s="189"/>
      <c r="H1933" s="189"/>
      <c r="I1933" s="189"/>
      <c r="J1933" s="189"/>
      <c r="K1933" s="189"/>
    </row>
    <row r="1934" spans="1:11" ht="39" customHeight="1">
      <c r="A1934" s="228"/>
      <c r="B1934" s="184" t="str">
        <f>IFERROR(VLOOKUP(C1934,INPUT!$A$2:$E$99998,3,FALSE),"")</f>
        <v/>
      </c>
      <c r="C1934" s="231"/>
      <c r="D1934" s="186" t="str">
        <f>IFERROR(VLOOKUP(C1934,INPUT!$A$2:$D$99998,4,FALSE),"")</f>
        <v/>
      </c>
      <c r="E1934" s="185">
        <f>IFERROR(VLOOKUP(C1934,INPUT!$A$2:$E$99998,5,FALSE),0)</f>
        <v>0</v>
      </c>
      <c r="F1934" s="187" t="str">
        <f>IFERROR(VLOOKUP(C1934,INPUT!$H$2:$N2410,7,FALSE),"")</f>
        <v/>
      </c>
      <c r="G1934" s="189"/>
      <c r="H1934" s="189"/>
      <c r="I1934" s="189"/>
      <c r="J1934" s="189"/>
      <c r="K1934" s="189"/>
    </row>
    <row r="1935" spans="1:11" ht="39" customHeight="1">
      <c r="A1935" s="228"/>
      <c r="B1935" s="184" t="str">
        <f>IFERROR(VLOOKUP(C1935,INPUT!$A$2:$E$99998,3,FALSE),"")</f>
        <v/>
      </c>
      <c r="C1935" s="231"/>
      <c r="D1935" s="186" t="str">
        <f>IFERROR(VLOOKUP(C1935,INPUT!$A$2:$D$99998,4,FALSE),"")</f>
        <v/>
      </c>
      <c r="E1935" s="185">
        <f>IFERROR(VLOOKUP(C1935,INPUT!$A$2:$E$99998,5,FALSE),0)</f>
        <v>0</v>
      </c>
      <c r="F1935" s="187" t="str">
        <f>IFERROR(VLOOKUP(C1935,INPUT!$H$2:$N2410,7,FALSE),"")</f>
        <v/>
      </c>
      <c r="G1935" s="189"/>
      <c r="H1935" s="189"/>
      <c r="I1935" s="189"/>
      <c r="J1935" s="189"/>
      <c r="K1935" s="189"/>
    </row>
    <row r="1936" spans="1:11" ht="39" customHeight="1">
      <c r="A1936" s="228"/>
      <c r="B1936" s="184" t="str">
        <f>IFERROR(VLOOKUP(C1936,INPUT!$A$2:$E$99998,3,FALSE),"")</f>
        <v/>
      </c>
      <c r="C1936" s="231"/>
      <c r="D1936" s="186" t="str">
        <f>IFERROR(VLOOKUP(C1936,INPUT!$A$2:$D$99998,4,FALSE),"")</f>
        <v/>
      </c>
      <c r="E1936" s="185">
        <f>IFERROR(VLOOKUP(C1936,INPUT!$A$2:$E$99998,5,FALSE),0)</f>
        <v>0</v>
      </c>
      <c r="F1936" s="187" t="str">
        <f>IFERROR(VLOOKUP(C1936,INPUT!$H$2:$N2410,7,FALSE),"")</f>
        <v/>
      </c>
      <c r="G1936" s="189"/>
      <c r="H1936" s="189"/>
      <c r="I1936" s="189"/>
      <c r="J1936" s="189"/>
      <c r="K1936" s="189"/>
    </row>
    <row r="1937" spans="1:11" ht="39" customHeight="1">
      <c r="A1937" s="228"/>
      <c r="B1937" s="184" t="str">
        <f>IFERROR(VLOOKUP(C1937,INPUT!$A$2:$E$99998,3,FALSE),"")</f>
        <v/>
      </c>
      <c r="C1937" s="231"/>
      <c r="D1937" s="186" t="str">
        <f>IFERROR(VLOOKUP(C1937,INPUT!$A$2:$D$99998,4,FALSE),"")</f>
        <v/>
      </c>
      <c r="E1937" s="185">
        <f>IFERROR(VLOOKUP(C1937,INPUT!$A$2:$E$99998,5,FALSE),0)</f>
        <v>0</v>
      </c>
      <c r="F1937" s="187" t="str">
        <f>IFERROR(VLOOKUP(C1937,INPUT!$H$2:$N2410,7,FALSE),"")</f>
        <v/>
      </c>
      <c r="G1937" s="189"/>
      <c r="H1937" s="189"/>
      <c r="I1937" s="189"/>
      <c r="J1937" s="189"/>
      <c r="K1937" s="189"/>
    </row>
    <row r="1938" spans="1:11" ht="39" customHeight="1">
      <c r="A1938" s="228"/>
      <c r="B1938" s="184" t="str">
        <f>IFERROR(VLOOKUP(C1938,INPUT!$A$2:$E$99998,3,FALSE),"")</f>
        <v/>
      </c>
      <c r="C1938" s="231"/>
      <c r="D1938" s="186" t="str">
        <f>IFERROR(VLOOKUP(C1938,INPUT!$A$2:$D$99998,4,FALSE),"")</f>
        <v/>
      </c>
      <c r="E1938" s="185">
        <f>IFERROR(VLOOKUP(C1938,INPUT!$A$2:$E$99998,5,FALSE),0)</f>
        <v>0</v>
      </c>
      <c r="F1938" s="187" t="str">
        <f>IFERROR(VLOOKUP(C1938,INPUT!$H$2:$N2410,7,FALSE),"")</f>
        <v/>
      </c>
      <c r="G1938" s="189"/>
      <c r="H1938" s="189"/>
      <c r="I1938" s="189"/>
      <c r="J1938" s="189"/>
      <c r="K1938" s="189"/>
    </row>
    <row r="1939" spans="1:11" ht="39" customHeight="1">
      <c r="A1939" s="228"/>
      <c r="B1939" s="184" t="str">
        <f>IFERROR(VLOOKUP(C1939,INPUT!$A$2:$E$99998,3,FALSE),"")</f>
        <v/>
      </c>
      <c r="C1939" s="231"/>
      <c r="D1939" s="186" t="str">
        <f>IFERROR(VLOOKUP(C1939,INPUT!$A$2:$D$99998,4,FALSE),"")</f>
        <v/>
      </c>
      <c r="E1939" s="185">
        <f>IFERROR(VLOOKUP(C1939,INPUT!$A$2:$E$99998,5,FALSE),0)</f>
        <v>0</v>
      </c>
      <c r="F1939" s="187" t="str">
        <f>IFERROR(VLOOKUP(C1939,INPUT!$H$2:$N2410,7,FALSE),"")</f>
        <v/>
      </c>
      <c r="G1939" s="189"/>
      <c r="H1939" s="189"/>
      <c r="I1939" s="189"/>
      <c r="J1939" s="189"/>
      <c r="K1939" s="189"/>
    </row>
    <row r="1940" spans="1:11" ht="39" customHeight="1">
      <c r="A1940" s="228"/>
      <c r="B1940" s="184" t="str">
        <f>IFERROR(VLOOKUP(C1940,INPUT!$A$2:$E$99998,3,FALSE),"")</f>
        <v/>
      </c>
      <c r="C1940" s="231"/>
      <c r="D1940" s="186" t="str">
        <f>IFERROR(VLOOKUP(C1940,INPUT!$A$2:$D$99998,4,FALSE),"")</f>
        <v/>
      </c>
      <c r="E1940" s="185">
        <f>IFERROR(VLOOKUP(C1940,INPUT!$A$2:$E$99998,5,FALSE),0)</f>
        <v>0</v>
      </c>
      <c r="F1940" s="187" t="str">
        <f>IFERROR(VLOOKUP(C1940,INPUT!$H$2:$N2410,7,FALSE),"")</f>
        <v/>
      </c>
      <c r="G1940" s="189"/>
      <c r="H1940" s="189"/>
      <c r="I1940" s="189"/>
      <c r="J1940" s="189"/>
      <c r="K1940" s="189"/>
    </row>
    <row r="1941" spans="1:11" ht="39" customHeight="1">
      <c r="A1941" s="228"/>
      <c r="B1941" s="184" t="str">
        <f>IFERROR(VLOOKUP(C1941,INPUT!$A$2:$E$99998,3,FALSE),"")</f>
        <v/>
      </c>
      <c r="C1941" s="231"/>
      <c r="D1941" s="186" t="str">
        <f>IFERROR(VLOOKUP(C1941,INPUT!$A$2:$D$99998,4,FALSE),"")</f>
        <v/>
      </c>
      <c r="E1941" s="185">
        <f>IFERROR(VLOOKUP(C1941,INPUT!$A$2:$E$99998,5,FALSE),0)</f>
        <v>0</v>
      </c>
      <c r="F1941" s="187" t="str">
        <f>IFERROR(VLOOKUP(C1941,INPUT!$H$2:$N2410,7,FALSE),"")</f>
        <v/>
      </c>
      <c r="G1941" s="189"/>
      <c r="H1941" s="189"/>
      <c r="I1941" s="189"/>
      <c r="J1941" s="189"/>
      <c r="K1941" s="189"/>
    </row>
    <row r="1942" spans="1:11" ht="39" customHeight="1">
      <c r="A1942" s="228"/>
      <c r="B1942" s="184" t="str">
        <f>IFERROR(VLOOKUP(C1942,INPUT!$A$2:$E$99998,3,FALSE),"")</f>
        <v/>
      </c>
      <c r="C1942" s="231"/>
      <c r="D1942" s="186" t="str">
        <f>IFERROR(VLOOKUP(C1942,INPUT!$A$2:$D$99998,4,FALSE),"")</f>
        <v/>
      </c>
      <c r="E1942" s="185">
        <f>IFERROR(VLOOKUP(C1942,INPUT!$A$2:$E$99998,5,FALSE),0)</f>
        <v>0</v>
      </c>
      <c r="F1942" s="187" t="str">
        <f>IFERROR(VLOOKUP(C1942,INPUT!$H$2:$N2410,7,FALSE),"")</f>
        <v/>
      </c>
      <c r="G1942" s="189"/>
      <c r="H1942" s="189"/>
      <c r="I1942" s="189"/>
      <c r="J1942" s="189"/>
      <c r="K1942" s="189"/>
    </row>
    <row r="1943" spans="1:11" ht="39" customHeight="1">
      <c r="A1943" s="228"/>
      <c r="B1943" s="184" t="str">
        <f>IFERROR(VLOOKUP(C1943,INPUT!$A$2:$E$99998,3,FALSE),"")</f>
        <v/>
      </c>
      <c r="C1943" s="231"/>
      <c r="D1943" s="186" t="str">
        <f>IFERROR(VLOOKUP(C1943,INPUT!$A$2:$D$99998,4,FALSE),"")</f>
        <v/>
      </c>
      <c r="E1943" s="185">
        <f>IFERROR(VLOOKUP(C1943,INPUT!$A$2:$E$99998,5,FALSE),0)</f>
        <v>0</v>
      </c>
      <c r="F1943" s="187" t="str">
        <f>IFERROR(VLOOKUP(C1943,INPUT!$H$2:$N2410,7,FALSE),"")</f>
        <v/>
      </c>
      <c r="G1943" s="189"/>
      <c r="H1943" s="189"/>
      <c r="I1943" s="189"/>
      <c r="J1943" s="189"/>
      <c r="K1943" s="189"/>
    </row>
    <row r="1944" spans="1:11" ht="39" customHeight="1">
      <c r="A1944" s="228"/>
      <c r="B1944" s="184" t="str">
        <f>IFERROR(VLOOKUP(C1944,INPUT!$A$2:$E$99998,3,FALSE),"")</f>
        <v/>
      </c>
      <c r="C1944" s="231"/>
      <c r="D1944" s="186" t="str">
        <f>IFERROR(VLOOKUP(C1944,INPUT!$A$2:$D$99998,4,FALSE),"")</f>
        <v/>
      </c>
      <c r="E1944" s="185">
        <f>IFERROR(VLOOKUP(C1944,INPUT!$A$2:$E$99998,5,FALSE),0)</f>
        <v>0</v>
      </c>
      <c r="F1944" s="187" t="str">
        <f>IFERROR(VLOOKUP(C1944,INPUT!$H$2:$N2410,7,FALSE),"")</f>
        <v/>
      </c>
      <c r="G1944" s="189"/>
      <c r="H1944" s="189"/>
      <c r="I1944" s="189"/>
      <c r="J1944" s="189"/>
      <c r="K1944" s="189"/>
    </row>
    <row r="1945" spans="1:11" ht="39" customHeight="1">
      <c r="A1945" s="228"/>
      <c r="B1945" s="184" t="str">
        <f>IFERROR(VLOOKUP(C1945,INPUT!$A$2:$E$99998,3,FALSE),"")</f>
        <v/>
      </c>
      <c r="C1945" s="231"/>
      <c r="D1945" s="186" t="str">
        <f>IFERROR(VLOOKUP(C1945,INPUT!$A$2:$D$99998,4,FALSE),"")</f>
        <v/>
      </c>
      <c r="E1945" s="185">
        <f>IFERROR(VLOOKUP(C1945,INPUT!$A$2:$E$99998,5,FALSE),0)</f>
        <v>0</v>
      </c>
      <c r="F1945" s="187" t="str">
        <f>IFERROR(VLOOKUP(C1945,INPUT!$H$2:$N2410,7,FALSE),"")</f>
        <v/>
      </c>
      <c r="G1945" s="189"/>
      <c r="H1945" s="189"/>
      <c r="I1945" s="189"/>
      <c r="J1945" s="189"/>
      <c r="K1945" s="189"/>
    </row>
    <row r="1946" spans="1:11" ht="39" customHeight="1">
      <c r="A1946" s="228"/>
      <c r="B1946" s="184" t="str">
        <f>IFERROR(VLOOKUP(C1946,INPUT!$A$2:$E$99998,3,FALSE),"")</f>
        <v/>
      </c>
      <c r="C1946" s="231"/>
      <c r="D1946" s="186" t="str">
        <f>IFERROR(VLOOKUP(C1946,INPUT!$A$2:$D$99998,4,FALSE),"")</f>
        <v/>
      </c>
      <c r="E1946" s="185">
        <f>IFERROR(VLOOKUP(C1946,INPUT!$A$2:$E$99998,5,FALSE),0)</f>
        <v>0</v>
      </c>
      <c r="F1946" s="187" t="str">
        <f>IFERROR(VLOOKUP(C1946,INPUT!$H$2:$N2410,7,FALSE),"")</f>
        <v/>
      </c>
      <c r="G1946" s="189"/>
      <c r="H1946" s="189"/>
      <c r="I1946" s="189"/>
      <c r="J1946" s="189"/>
      <c r="K1946" s="189"/>
    </row>
    <row r="1947" spans="1:11" ht="39" customHeight="1">
      <c r="A1947" s="228"/>
      <c r="B1947" s="184" t="str">
        <f>IFERROR(VLOOKUP(C1947,INPUT!$A$2:$E$99998,3,FALSE),"")</f>
        <v/>
      </c>
      <c r="C1947" s="231"/>
      <c r="D1947" s="186" t="str">
        <f>IFERROR(VLOOKUP(C1947,INPUT!$A$2:$D$99998,4,FALSE),"")</f>
        <v/>
      </c>
      <c r="E1947" s="185">
        <f>IFERROR(VLOOKUP(C1947,INPUT!$A$2:$E$99998,5,FALSE),0)</f>
        <v>0</v>
      </c>
      <c r="F1947" s="187" t="str">
        <f>IFERROR(VLOOKUP(C1947,INPUT!$H$2:$N2410,7,FALSE),"")</f>
        <v/>
      </c>
      <c r="G1947" s="189"/>
      <c r="H1947" s="189"/>
      <c r="I1947" s="189"/>
      <c r="J1947" s="189"/>
      <c r="K1947" s="189"/>
    </row>
    <row r="1948" spans="1:11" ht="39" customHeight="1">
      <c r="A1948" s="228"/>
      <c r="B1948" s="184" t="str">
        <f>IFERROR(VLOOKUP(C1948,INPUT!$A$2:$E$99998,3,FALSE),"")</f>
        <v/>
      </c>
      <c r="C1948" s="231"/>
      <c r="D1948" s="186" t="str">
        <f>IFERROR(VLOOKUP(C1948,INPUT!$A$2:$D$99998,4,FALSE),"")</f>
        <v/>
      </c>
      <c r="E1948" s="185">
        <f>IFERROR(VLOOKUP(C1948,INPUT!$A$2:$E$99998,5,FALSE),0)</f>
        <v>0</v>
      </c>
      <c r="F1948" s="187" t="str">
        <f>IFERROR(VLOOKUP(C1948,INPUT!$H$2:$N2410,7,FALSE),"")</f>
        <v/>
      </c>
      <c r="G1948" s="189"/>
      <c r="H1948" s="189"/>
      <c r="I1948" s="189"/>
      <c r="J1948" s="189"/>
      <c r="K1948" s="189"/>
    </row>
    <row r="1949" spans="1:11" ht="39" customHeight="1">
      <c r="A1949" s="228"/>
      <c r="B1949" s="184" t="str">
        <f>IFERROR(VLOOKUP(C1949,INPUT!$A$2:$E$99998,3,FALSE),"")</f>
        <v/>
      </c>
      <c r="C1949" s="231"/>
      <c r="D1949" s="186" t="str">
        <f>IFERROR(VLOOKUP(C1949,INPUT!$A$2:$D$99998,4,FALSE),"")</f>
        <v/>
      </c>
      <c r="E1949" s="185">
        <f>IFERROR(VLOOKUP(C1949,INPUT!$A$2:$E$99998,5,FALSE),0)</f>
        <v>0</v>
      </c>
      <c r="F1949" s="187" t="str">
        <f>IFERROR(VLOOKUP(C1949,INPUT!$H$2:$N2410,7,FALSE),"")</f>
        <v/>
      </c>
      <c r="G1949" s="189"/>
      <c r="H1949" s="189"/>
      <c r="I1949" s="189"/>
      <c r="J1949" s="189"/>
      <c r="K1949" s="189"/>
    </row>
    <row r="1950" spans="1:11" ht="39" customHeight="1">
      <c r="A1950" s="228"/>
      <c r="B1950" s="184" t="str">
        <f>IFERROR(VLOOKUP(C1950,INPUT!$A$2:$E$99998,3,FALSE),"")</f>
        <v/>
      </c>
      <c r="C1950" s="231"/>
      <c r="D1950" s="186" t="str">
        <f>IFERROR(VLOOKUP(C1950,INPUT!$A$2:$D$99998,4,FALSE),"")</f>
        <v/>
      </c>
      <c r="E1950" s="185">
        <f>IFERROR(VLOOKUP(C1950,INPUT!$A$2:$E$99998,5,FALSE),0)</f>
        <v>0</v>
      </c>
      <c r="F1950" s="187" t="str">
        <f>IFERROR(VLOOKUP(C1950,INPUT!$H$2:$N2410,7,FALSE),"")</f>
        <v/>
      </c>
      <c r="G1950" s="189"/>
      <c r="H1950" s="189"/>
      <c r="I1950" s="189"/>
      <c r="J1950" s="189"/>
      <c r="K1950" s="189"/>
    </row>
    <row r="1951" spans="1:11" ht="39" customHeight="1">
      <c r="A1951" s="228"/>
      <c r="B1951" s="184" t="str">
        <f>IFERROR(VLOOKUP(C1951,INPUT!$A$2:$E$99998,3,FALSE),"")</f>
        <v/>
      </c>
      <c r="C1951" s="231"/>
      <c r="D1951" s="186" t="str">
        <f>IFERROR(VLOOKUP(C1951,INPUT!$A$2:$D$99998,4,FALSE),"")</f>
        <v/>
      </c>
      <c r="E1951" s="185">
        <f>IFERROR(VLOOKUP(C1951,INPUT!$A$2:$E$99998,5,FALSE),0)</f>
        <v>0</v>
      </c>
      <c r="F1951" s="187" t="str">
        <f>IFERROR(VLOOKUP(C1951,INPUT!$H$2:$N2410,7,FALSE),"")</f>
        <v/>
      </c>
      <c r="G1951" s="189"/>
      <c r="H1951" s="189"/>
      <c r="I1951" s="189"/>
      <c r="J1951" s="189"/>
      <c r="K1951" s="189"/>
    </row>
    <row r="1952" spans="1:11" ht="39" customHeight="1">
      <c r="A1952" s="228"/>
      <c r="B1952" s="184" t="str">
        <f>IFERROR(VLOOKUP(C1952,INPUT!$A$2:$E$99998,3,FALSE),"")</f>
        <v/>
      </c>
      <c r="C1952" s="231"/>
      <c r="D1952" s="186" t="str">
        <f>IFERROR(VLOOKUP(C1952,INPUT!$A$2:$D$99998,4,FALSE),"")</f>
        <v/>
      </c>
      <c r="E1952" s="185">
        <f>IFERROR(VLOOKUP(C1952,INPUT!$A$2:$E$99998,5,FALSE),0)</f>
        <v>0</v>
      </c>
      <c r="F1952" s="187" t="str">
        <f>IFERROR(VLOOKUP(C1952,INPUT!$H$2:$N2410,7,FALSE),"")</f>
        <v/>
      </c>
      <c r="G1952" s="189"/>
      <c r="H1952" s="189"/>
      <c r="I1952" s="189"/>
      <c r="J1952" s="189"/>
      <c r="K1952" s="189"/>
    </row>
    <row r="1953" spans="1:11" ht="39" customHeight="1">
      <c r="A1953" s="228"/>
      <c r="B1953" s="184" t="str">
        <f>IFERROR(VLOOKUP(C1953,INPUT!$A$2:$E$99998,3,FALSE),"")</f>
        <v/>
      </c>
      <c r="C1953" s="231"/>
      <c r="D1953" s="186" t="str">
        <f>IFERROR(VLOOKUP(C1953,INPUT!$A$2:$D$99998,4,FALSE),"")</f>
        <v/>
      </c>
      <c r="E1953" s="185">
        <f>IFERROR(VLOOKUP(C1953,INPUT!$A$2:$E$99998,5,FALSE),0)</f>
        <v>0</v>
      </c>
      <c r="F1953" s="187" t="str">
        <f>IFERROR(VLOOKUP(C1953,INPUT!$H$2:$N2410,7,FALSE),"")</f>
        <v/>
      </c>
      <c r="G1953" s="189"/>
      <c r="H1953" s="189"/>
      <c r="I1953" s="189"/>
      <c r="J1953" s="189"/>
      <c r="K1953" s="189"/>
    </row>
    <row r="1954" spans="1:11" ht="39" customHeight="1">
      <c r="A1954" s="228"/>
      <c r="B1954" s="184" t="str">
        <f>IFERROR(VLOOKUP(C1954,INPUT!$A$2:$E$99998,3,FALSE),"")</f>
        <v/>
      </c>
      <c r="C1954" s="231"/>
      <c r="D1954" s="186" t="str">
        <f>IFERROR(VLOOKUP(C1954,INPUT!$A$2:$D$99998,4,FALSE),"")</f>
        <v/>
      </c>
      <c r="E1954" s="185">
        <f>IFERROR(VLOOKUP(C1954,INPUT!$A$2:$E$99998,5,FALSE),0)</f>
        <v>0</v>
      </c>
      <c r="F1954" s="187" t="str">
        <f>IFERROR(VLOOKUP(C1954,INPUT!$H$2:$N2410,7,FALSE),"")</f>
        <v/>
      </c>
      <c r="G1954" s="189"/>
      <c r="H1954" s="189"/>
      <c r="I1954" s="189"/>
      <c r="J1954" s="189"/>
      <c r="K1954" s="189"/>
    </row>
    <row r="1955" spans="1:11" ht="39" customHeight="1">
      <c r="A1955" s="228"/>
      <c r="B1955" s="184" t="str">
        <f>IFERROR(VLOOKUP(C1955,INPUT!$A$2:$E$99998,3,FALSE),"")</f>
        <v/>
      </c>
      <c r="C1955" s="231"/>
      <c r="D1955" s="186" t="str">
        <f>IFERROR(VLOOKUP(C1955,INPUT!$A$2:$D$99998,4,FALSE),"")</f>
        <v/>
      </c>
      <c r="E1955" s="185">
        <f>IFERROR(VLOOKUP(C1955,INPUT!$A$2:$E$99998,5,FALSE),0)</f>
        <v>0</v>
      </c>
      <c r="F1955" s="187" t="str">
        <f>IFERROR(VLOOKUP(C1955,INPUT!$H$2:$N2410,7,FALSE),"")</f>
        <v/>
      </c>
      <c r="G1955" s="189"/>
      <c r="H1955" s="189"/>
      <c r="I1955" s="189"/>
      <c r="J1955" s="189"/>
      <c r="K1955" s="189"/>
    </row>
    <row r="1956" spans="1:11" ht="39" customHeight="1">
      <c r="A1956" s="228"/>
      <c r="B1956" s="184" t="str">
        <f>IFERROR(VLOOKUP(C1956,INPUT!$A$2:$E$99998,3,FALSE),"")</f>
        <v/>
      </c>
      <c r="C1956" s="231"/>
      <c r="D1956" s="186" t="str">
        <f>IFERROR(VLOOKUP(C1956,INPUT!$A$2:$D$99998,4,FALSE),"")</f>
        <v/>
      </c>
      <c r="E1956" s="185">
        <f>IFERROR(VLOOKUP(C1956,INPUT!$A$2:$E$99998,5,FALSE),0)</f>
        <v>0</v>
      </c>
      <c r="F1956" s="187" t="str">
        <f>IFERROR(VLOOKUP(C1956,INPUT!$H$2:$N2410,7,FALSE),"")</f>
        <v/>
      </c>
      <c r="G1956" s="189"/>
      <c r="H1956" s="189"/>
      <c r="I1956" s="189"/>
      <c r="J1956" s="189"/>
      <c r="K1956" s="189"/>
    </row>
    <row r="1957" spans="1:11" ht="39" customHeight="1">
      <c r="A1957" s="228"/>
      <c r="B1957" s="184" t="str">
        <f>IFERROR(VLOOKUP(C1957,INPUT!$A$2:$E$99998,3,FALSE),"")</f>
        <v/>
      </c>
      <c r="C1957" s="231"/>
      <c r="D1957" s="186" t="str">
        <f>IFERROR(VLOOKUP(C1957,INPUT!$A$2:$D$99998,4,FALSE),"")</f>
        <v/>
      </c>
      <c r="E1957" s="185">
        <f>IFERROR(VLOOKUP(C1957,INPUT!$A$2:$E$99998,5,FALSE),0)</f>
        <v>0</v>
      </c>
      <c r="F1957" s="187" t="str">
        <f>IFERROR(VLOOKUP(C1957,INPUT!$H$2:$N2410,7,FALSE),"")</f>
        <v/>
      </c>
      <c r="G1957" s="189"/>
      <c r="H1957" s="189"/>
      <c r="I1957" s="189"/>
      <c r="J1957" s="189"/>
      <c r="K1957" s="189"/>
    </row>
    <row r="1958" spans="1:11" ht="39" customHeight="1">
      <c r="A1958" s="228"/>
      <c r="B1958" s="184" t="str">
        <f>IFERROR(VLOOKUP(C1958,INPUT!$A$2:$E$99998,3,FALSE),"")</f>
        <v/>
      </c>
      <c r="C1958" s="231"/>
      <c r="D1958" s="186" t="str">
        <f>IFERROR(VLOOKUP(C1958,INPUT!$A$2:$D$99998,4,FALSE),"")</f>
        <v/>
      </c>
      <c r="E1958" s="185">
        <f>IFERROR(VLOOKUP(C1958,INPUT!$A$2:$E$99998,5,FALSE),0)</f>
        <v>0</v>
      </c>
      <c r="F1958" s="187" t="str">
        <f>IFERROR(VLOOKUP(C1958,INPUT!$H$2:$N2410,7,FALSE),"")</f>
        <v/>
      </c>
      <c r="G1958" s="189"/>
      <c r="H1958" s="189"/>
      <c r="I1958" s="189"/>
      <c r="J1958" s="189"/>
      <c r="K1958" s="189"/>
    </row>
    <row r="1959" spans="1:11" ht="39" customHeight="1">
      <c r="A1959" s="228"/>
      <c r="B1959" s="184" t="str">
        <f>IFERROR(VLOOKUP(C1959,INPUT!$A$2:$E$99998,3,FALSE),"")</f>
        <v/>
      </c>
      <c r="C1959" s="231"/>
      <c r="D1959" s="186" t="str">
        <f>IFERROR(VLOOKUP(C1959,INPUT!$A$2:$D$99998,4,FALSE),"")</f>
        <v/>
      </c>
      <c r="E1959" s="185">
        <f>IFERROR(VLOOKUP(C1959,INPUT!$A$2:$E$99998,5,FALSE),0)</f>
        <v>0</v>
      </c>
      <c r="F1959" s="187" t="str">
        <f>IFERROR(VLOOKUP(C1959,INPUT!$H$2:$N2410,7,FALSE),"")</f>
        <v/>
      </c>
      <c r="G1959" s="189"/>
      <c r="H1959" s="189"/>
      <c r="I1959" s="189"/>
      <c r="J1959" s="189"/>
      <c r="K1959" s="189"/>
    </row>
    <row r="1960" spans="1:11" ht="39" customHeight="1">
      <c r="A1960" s="228"/>
      <c r="B1960" s="184" t="str">
        <f>IFERROR(VLOOKUP(C1960,INPUT!$A$2:$E$99998,3,FALSE),"")</f>
        <v/>
      </c>
      <c r="C1960" s="231"/>
      <c r="D1960" s="186" t="str">
        <f>IFERROR(VLOOKUP(C1960,INPUT!$A$2:$D$99998,4,FALSE),"")</f>
        <v/>
      </c>
      <c r="E1960" s="185">
        <f>IFERROR(VLOOKUP(C1960,INPUT!$A$2:$E$99998,5,FALSE),0)</f>
        <v>0</v>
      </c>
      <c r="F1960" s="187" t="str">
        <f>IFERROR(VLOOKUP(C1960,INPUT!$H$2:$N2410,7,FALSE),"")</f>
        <v/>
      </c>
      <c r="G1960" s="189"/>
      <c r="H1960" s="189"/>
      <c r="I1960" s="189"/>
      <c r="J1960" s="189"/>
      <c r="K1960" s="189"/>
    </row>
    <row r="1961" spans="1:11" ht="39" customHeight="1">
      <c r="A1961" s="228"/>
      <c r="B1961" s="184" t="str">
        <f>IFERROR(VLOOKUP(C1961,INPUT!$A$2:$E$99998,3,FALSE),"")</f>
        <v/>
      </c>
      <c r="C1961" s="231"/>
      <c r="D1961" s="186" t="str">
        <f>IFERROR(VLOOKUP(C1961,INPUT!$A$2:$D$99998,4,FALSE),"")</f>
        <v/>
      </c>
      <c r="E1961" s="185">
        <f>IFERROR(VLOOKUP(C1961,INPUT!$A$2:$E$99998,5,FALSE),0)</f>
        <v>0</v>
      </c>
      <c r="F1961" s="187" t="str">
        <f>IFERROR(VLOOKUP(C1961,INPUT!$H$2:$N2410,7,FALSE),"")</f>
        <v/>
      </c>
      <c r="G1961" s="189"/>
      <c r="H1961" s="189"/>
      <c r="I1961" s="189"/>
      <c r="J1961" s="189"/>
      <c r="K1961" s="189"/>
    </row>
    <row r="1962" spans="1:11" ht="39" customHeight="1">
      <c r="A1962" s="228"/>
      <c r="B1962" s="184" t="str">
        <f>IFERROR(VLOOKUP(C1962,INPUT!$A$2:$E$99998,3,FALSE),"")</f>
        <v/>
      </c>
      <c r="C1962" s="231"/>
      <c r="D1962" s="186" t="str">
        <f>IFERROR(VLOOKUP(C1962,INPUT!$A$2:$D$99998,4,FALSE),"")</f>
        <v/>
      </c>
      <c r="E1962" s="185">
        <f>IFERROR(VLOOKUP(C1962,INPUT!$A$2:$E$99998,5,FALSE),0)</f>
        <v>0</v>
      </c>
      <c r="F1962" s="187" t="str">
        <f>IFERROR(VLOOKUP(C1962,INPUT!$H$2:$N2410,7,FALSE),"")</f>
        <v/>
      </c>
      <c r="G1962" s="189"/>
      <c r="H1962" s="189"/>
      <c r="I1962" s="189"/>
      <c r="J1962" s="189"/>
      <c r="K1962" s="189"/>
    </row>
    <row r="1963" spans="1:11" ht="39" customHeight="1">
      <c r="A1963" s="228"/>
      <c r="B1963" s="184" t="str">
        <f>IFERROR(VLOOKUP(C1963,INPUT!$A$2:$E$99998,3,FALSE),"")</f>
        <v/>
      </c>
      <c r="C1963" s="231"/>
      <c r="D1963" s="186" t="str">
        <f>IFERROR(VLOOKUP(C1963,INPUT!$A$2:$D$99998,4,FALSE),"")</f>
        <v/>
      </c>
      <c r="E1963" s="185">
        <f>IFERROR(VLOOKUP(C1963,INPUT!$A$2:$E$99998,5,FALSE),0)</f>
        <v>0</v>
      </c>
      <c r="F1963" s="187" t="str">
        <f>IFERROR(VLOOKUP(C1963,INPUT!$H$2:$N2410,7,FALSE),"")</f>
        <v/>
      </c>
      <c r="G1963" s="189"/>
      <c r="H1963" s="189"/>
      <c r="I1963" s="189"/>
      <c r="J1963" s="189"/>
      <c r="K1963" s="189"/>
    </row>
    <row r="1964" spans="1:11" ht="39" customHeight="1">
      <c r="A1964" s="228"/>
      <c r="B1964" s="184" t="str">
        <f>IFERROR(VLOOKUP(C1964,INPUT!$A$2:$E$99998,3,FALSE),"")</f>
        <v/>
      </c>
      <c r="C1964" s="231"/>
      <c r="D1964" s="186" t="str">
        <f>IFERROR(VLOOKUP(C1964,INPUT!$A$2:$D$99998,4,FALSE),"")</f>
        <v/>
      </c>
      <c r="E1964" s="185">
        <f>IFERROR(VLOOKUP(C1964,INPUT!$A$2:$E$99998,5,FALSE),0)</f>
        <v>0</v>
      </c>
      <c r="F1964" s="187" t="str">
        <f>IFERROR(VLOOKUP(C1964,INPUT!$H$2:$N2410,7,FALSE),"")</f>
        <v/>
      </c>
      <c r="G1964" s="189"/>
      <c r="H1964" s="189"/>
      <c r="I1964" s="189"/>
      <c r="J1964" s="189"/>
      <c r="K1964" s="189"/>
    </row>
    <row r="1965" spans="1:11" ht="39" customHeight="1">
      <c r="A1965" s="228"/>
      <c r="B1965" s="184" t="str">
        <f>IFERROR(VLOOKUP(C1965,INPUT!$A$2:$E$99998,3,FALSE),"")</f>
        <v/>
      </c>
      <c r="C1965" s="231"/>
      <c r="D1965" s="186" t="str">
        <f>IFERROR(VLOOKUP(C1965,INPUT!$A$2:$D$99998,4,FALSE),"")</f>
        <v/>
      </c>
      <c r="E1965" s="185">
        <f>IFERROR(VLOOKUP(C1965,INPUT!$A$2:$E$99998,5,FALSE),0)</f>
        <v>0</v>
      </c>
      <c r="F1965" s="187" t="str">
        <f>IFERROR(VLOOKUP(C1965,INPUT!$H$2:$N2410,7,FALSE),"")</f>
        <v/>
      </c>
      <c r="G1965" s="189"/>
      <c r="H1965" s="189"/>
      <c r="I1965" s="189"/>
      <c r="J1965" s="189"/>
      <c r="K1965" s="189"/>
    </row>
    <row r="1966" spans="1:11" ht="39" customHeight="1">
      <c r="A1966" s="228"/>
      <c r="B1966" s="184" t="str">
        <f>IFERROR(VLOOKUP(C1966,INPUT!$A$2:$E$99998,3,FALSE),"")</f>
        <v/>
      </c>
      <c r="C1966" s="231"/>
      <c r="D1966" s="186" t="str">
        <f>IFERROR(VLOOKUP(C1966,INPUT!$A$2:$D$99998,4,FALSE),"")</f>
        <v/>
      </c>
      <c r="E1966" s="185">
        <f>IFERROR(VLOOKUP(C1966,INPUT!$A$2:$E$99998,5,FALSE),0)</f>
        <v>0</v>
      </c>
      <c r="F1966" s="187" t="str">
        <f>IFERROR(VLOOKUP(C1966,INPUT!$H$2:$N2410,7,FALSE),"")</f>
        <v/>
      </c>
      <c r="G1966" s="189"/>
      <c r="H1966" s="189"/>
      <c r="I1966" s="189"/>
      <c r="J1966" s="189"/>
      <c r="K1966" s="189"/>
    </row>
    <row r="1967" spans="1:11" ht="39" customHeight="1">
      <c r="A1967" s="228"/>
      <c r="B1967" s="184" t="str">
        <f>IFERROR(VLOOKUP(C1967,INPUT!$A$2:$E$99998,3,FALSE),"")</f>
        <v/>
      </c>
      <c r="C1967" s="231"/>
      <c r="D1967" s="186" t="str">
        <f>IFERROR(VLOOKUP(C1967,INPUT!$A$2:$D$99998,4,FALSE),"")</f>
        <v/>
      </c>
      <c r="E1967" s="185">
        <f>IFERROR(VLOOKUP(C1967,INPUT!$A$2:$E$99998,5,FALSE),0)</f>
        <v>0</v>
      </c>
      <c r="F1967" s="187" t="str">
        <f>IFERROR(VLOOKUP(C1967,INPUT!$H$2:$N2410,7,FALSE),"")</f>
        <v/>
      </c>
      <c r="G1967" s="189"/>
      <c r="H1967" s="189"/>
      <c r="I1967" s="189"/>
      <c r="J1967" s="189"/>
      <c r="K1967" s="189"/>
    </row>
    <row r="1968" spans="1:11" ht="39" customHeight="1">
      <c r="A1968" s="228"/>
      <c r="B1968" s="184" t="str">
        <f>IFERROR(VLOOKUP(C1968,INPUT!$A$2:$E$99998,3,FALSE),"")</f>
        <v/>
      </c>
      <c r="C1968" s="231"/>
      <c r="D1968" s="186" t="str">
        <f>IFERROR(VLOOKUP(C1968,INPUT!$A$2:$D$99998,4,FALSE),"")</f>
        <v/>
      </c>
      <c r="E1968" s="185">
        <f>IFERROR(VLOOKUP(C1968,INPUT!$A$2:$E$99998,5,FALSE),0)</f>
        <v>0</v>
      </c>
      <c r="F1968" s="187" t="str">
        <f>IFERROR(VLOOKUP(C1968,INPUT!$H$2:$N2410,7,FALSE),"")</f>
        <v/>
      </c>
      <c r="G1968" s="189"/>
      <c r="H1968" s="189"/>
      <c r="I1968" s="189"/>
      <c r="J1968" s="189"/>
      <c r="K1968" s="189"/>
    </row>
    <row r="1969" spans="1:11" ht="39" customHeight="1">
      <c r="A1969" s="228"/>
      <c r="B1969" s="184" t="str">
        <f>IFERROR(VLOOKUP(C1969,INPUT!$A$2:$E$99998,3,FALSE),"")</f>
        <v/>
      </c>
      <c r="C1969" s="231"/>
      <c r="D1969" s="186" t="str">
        <f>IFERROR(VLOOKUP(C1969,INPUT!$A$2:$D$99998,4,FALSE),"")</f>
        <v/>
      </c>
      <c r="E1969" s="185">
        <f>IFERROR(VLOOKUP(C1969,INPUT!$A$2:$E$99998,5,FALSE),0)</f>
        <v>0</v>
      </c>
      <c r="F1969" s="187" t="str">
        <f>IFERROR(VLOOKUP(C1969,INPUT!$H$2:$N2410,7,FALSE),"")</f>
        <v/>
      </c>
      <c r="G1969" s="189"/>
      <c r="H1969" s="189"/>
      <c r="I1969" s="189"/>
      <c r="J1969" s="189"/>
      <c r="K1969" s="189"/>
    </row>
    <row r="1970" spans="1:11" ht="39" customHeight="1">
      <c r="A1970" s="228"/>
      <c r="B1970" s="184" t="str">
        <f>IFERROR(VLOOKUP(C1970,INPUT!$A$2:$E$99998,3,FALSE),"")</f>
        <v/>
      </c>
      <c r="C1970" s="231"/>
      <c r="D1970" s="186" t="str">
        <f>IFERROR(VLOOKUP(C1970,INPUT!$A$2:$D$99998,4,FALSE),"")</f>
        <v/>
      </c>
      <c r="E1970" s="185">
        <f>IFERROR(VLOOKUP(C1970,INPUT!$A$2:$E$99998,5,FALSE),0)</f>
        <v>0</v>
      </c>
      <c r="F1970" s="187" t="str">
        <f>IFERROR(VLOOKUP(C1970,INPUT!$H$2:$N2410,7,FALSE),"")</f>
        <v/>
      </c>
      <c r="G1970" s="189"/>
      <c r="H1970" s="189"/>
      <c r="I1970" s="189"/>
      <c r="J1970" s="189"/>
      <c r="K1970" s="189"/>
    </row>
    <row r="1971" spans="1:11" ht="39" customHeight="1">
      <c r="A1971" s="228"/>
      <c r="B1971" s="184" t="str">
        <f>IFERROR(VLOOKUP(C1971,INPUT!$A$2:$E$99998,3,FALSE),"")</f>
        <v/>
      </c>
      <c r="C1971" s="231"/>
      <c r="D1971" s="186" t="str">
        <f>IFERROR(VLOOKUP(C1971,INPUT!$A$2:$D$99998,4,FALSE),"")</f>
        <v/>
      </c>
      <c r="E1971" s="185">
        <f>IFERROR(VLOOKUP(C1971,INPUT!$A$2:$E$99998,5,FALSE),0)</f>
        <v>0</v>
      </c>
      <c r="F1971" s="187" t="str">
        <f>IFERROR(VLOOKUP(C1971,INPUT!$H$2:$N2410,7,FALSE),"")</f>
        <v/>
      </c>
      <c r="G1971" s="189"/>
      <c r="H1971" s="189"/>
      <c r="I1971" s="189"/>
      <c r="J1971" s="189"/>
      <c r="K1971" s="189"/>
    </row>
    <row r="1972" spans="1:11" ht="39" customHeight="1">
      <c r="A1972" s="228"/>
      <c r="B1972" s="184" t="str">
        <f>IFERROR(VLOOKUP(C1972,INPUT!$A$2:$E$99998,3,FALSE),"")</f>
        <v/>
      </c>
      <c r="C1972" s="231"/>
      <c r="D1972" s="186" t="str">
        <f>IFERROR(VLOOKUP(C1972,INPUT!$A$2:$D$99998,4,FALSE),"")</f>
        <v/>
      </c>
      <c r="E1972" s="185">
        <f>IFERROR(VLOOKUP(C1972,INPUT!$A$2:$E$99998,5,FALSE),0)</f>
        <v>0</v>
      </c>
      <c r="F1972" s="187" t="str">
        <f>IFERROR(VLOOKUP(C1972,INPUT!$H$2:$N2410,7,FALSE),"")</f>
        <v/>
      </c>
      <c r="G1972" s="189"/>
      <c r="H1972" s="189"/>
      <c r="I1972" s="189"/>
      <c r="J1972" s="189"/>
      <c r="K1972" s="189"/>
    </row>
    <row r="1973" spans="1:11" ht="39" customHeight="1">
      <c r="A1973" s="228"/>
      <c r="B1973" s="184" t="str">
        <f>IFERROR(VLOOKUP(C1973,INPUT!$A$2:$E$99998,3,FALSE),"")</f>
        <v/>
      </c>
      <c r="C1973" s="231"/>
      <c r="D1973" s="186" t="str">
        <f>IFERROR(VLOOKUP(C1973,INPUT!$A$2:$D$99998,4,FALSE),"")</f>
        <v/>
      </c>
      <c r="E1973" s="185">
        <f>IFERROR(VLOOKUP(C1973,INPUT!$A$2:$E$99998,5,FALSE),0)</f>
        <v>0</v>
      </c>
      <c r="F1973" s="187" t="str">
        <f>IFERROR(VLOOKUP(C1973,INPUT!$H$2:$N2410,7,FALSE),"")</f>
        <v/>
      </c>
      <c r="G1973" s="189"/>
      <c r="H1973" s="189"/>
      <c r="I1973" s="189"/>
      <c r="J1973" s="189"/>
      <c r="K1973" s="189"/>
    </row>
    <row r="1974" spans="1:11" ht="39" customHeight="1">
      <c r="A1974" s="228"/>
      <c r="B1974" s="184" t="str">
        <f>IFERROR(VLOOKUP(C1974,INPUT!$A$2:$E$99998,3,FALSE),"")</f>
        <v/>
      </c>
      <c r="C1974" s="231"/>
      <c r="D1974" s="186" t="str">
        <f>IFERROR(VLOOKUP(C1974,INPUT!$A$2:$D$99998,4,FALSE),"")</f>
        <v/>
      </c>
      <c r="E1974" s="185">
        <f>IFERROR(VLOOKUP(C1974,INPUT!$A$2:$E$99998,5,FALSE),0)</f>
        <v>0</v>
      </c>
      <c r="F1974" s="187" t="str">
        <f>IFERROR(VLOOKUP(C1974,INPUT!$H$2:$N2410,7,FALSE),"")</f>
        <v/>
      </c>
      <c r="G1974" s="189"/>
      <c r="H1974" s="189"/>
      <c r="I1974" s="189"/>
      <c r="J1974" s="189"/>
      <c r="K1974" s="189"/>
    </row>
    <row r="1975" spans="1:11" ht="39" customHeight="1">
      <c r="A1975" s="228"/>
      <c r="B1975" s="184" t="str">
        <f>IFERROR(VLOOKUP(C1975,INPUT!$A$2:$E$99998,3,FALSE),"")</f>
        <v/>
      </c>
      <c r="C1975" s="231"/>
      <c r="D1975" s="186" t="str">
        <f>IFERROR(VLOOKUP(C1975,INPUT!$A$2:$D$99998,4,FALSE),"")</f>
        <v/>
      </c>
      <c r="E1975" s="185">
        <f>IFERROR(VLOOKUP(C1975,INPUT!$A$2:$E$99998,5,FALSE),0)</f>
        <v>0</v>
      </c>
      <c r="F1975" s="187" t="str">
        <f>IFERROR(VLOOKUP(C1975,INPUT!$H$2:$N2410,7,FALSE),"")</f>
        <v/>
      </c>
      <c r="G1975" s="189"/>
      <c r="H1975" s="189"/>
      <c r="I1975" s="189"/>
      <c r="J1975" s="189"/>
      <c r="K1975" s="189"/>
    </row>
    <row r="1976" spans="1:11" ht="39" customHeight="1">
      <c r="A1976" s="228"/>
      <c r="B1976" s="184" t="str">
        <f>IFERROR(VLOOKUP(C1976,INPUT!$A$2:$E$99998,3,FALSE),"")</f>
        <v/>
      </c>
      <c r="C1976" s="231"/>
      <c r="D1976" s="186" t="str">
        <f>IFERROR(VLOOKUP(C1976,INPUT!$A$2:$D$99998,4,FALSE),"")</f>
        <v/>
      </c>
      <c r="E1976" s="185">
        <f>IFERROR(VLOOKUP(C1976,INPUT!$A$2:$E$99998,5,FALSE),0)</f>
        <v>0</v>
      </c>
      <c r="F1976" s="187" t="str">
        <f>IFERROR(VLOOKUP(C1976,INPUT!$H$2:$N2410,7,FALSE),"")</f>
        <v/>
      </c>
      <c r="G1976" s="189"/>
      <c r="H1976" s="189"/>
      <c r="I1976" s="189"/>
      <c r="J1976" s="189"/>
      <c r="K1976" s="189"/>
    </row>
    <row r="1977" spans="1:11" ht="39" customHeight="1">
      <c r="A1977" s="228"/>
      <c r="B1977" s="184" t="str">
        <f>IFERROR(VLOOKUP(C1977,INPUT!$A$2:$E$99998,3,FALSE),"")</f>
        <v/>
      </c>
      <c r="C1977" s="231"/>
      <c r="D1977" s="186" t="str">
        <f>IFERROR(VLOOKUP(C1977,INPUT!$A$2:$D$99998,4,FALSE),"")</f>
        <v/>
      </c>
      <c r="E1977" s="185">
        <f>IFERROR(VLOOKUP(C1977,INPUT!$A$2:$E$99998,5,FALSE),0)</f>
        <v>0</v>
      </c>
      <c r="F1977" s="187" t="str">
        <f>IFERROR(VLOOKUP(C1977,INPUT!$H$2:$N2410,7,FALSE),"")</f>
        <v/>
      </c>
      <c r="G1977" s="189"/>
      <c r="H1977" s="189"/>
      <c r="I1977" s="189"/>
      <c r="J1977" s="189"/>
      <c r="K1977" s="189"/>
    </row>
    <row r="1978" spans="1:11" ht="39" customHeight="1">
      <c r="A1978" s="228"/>
      <c r="B1978" s="184" t="str">
        <f>IFERROR(VLOOKUP(C1978,INPUT!$A$2:$E$99998,3,FALSE),"")</f>
        <v/>
      </c>
      <c r="C1978" s="231"/>
      <c r="D1978" s="186" t="str">
        <f>IFERROR(VLOOKUP(C1978,INPUT!$A$2:$D$99998,4,FALSE),"")</f>
        <v/>
      </c>
      <c r="E1978" s="185">
        <f>IFERROR(VLOOKUP(C1978,INPUT!$A$2:$E$99998,5,FALSE),0)</f>
        <v>0</v>
      </c>
      <c r="F1978" s="187" t="str">
        <f>IFERROR(VLOOKUP(C1978,INPUT!$H$2:$N2410,7,FALSE),"")</f>
        <v/>
      </c>
      <c r="G1978" s="189"/>
      <c r="H1978" s="189"/>
      <c r="I1978" s="189"/>
      <c r="J1978" s="189"/>
      <c r="K1978" s="189"/>
    </row>
    <row r="1979" spans="1:11" ht="39" customHeight="1">
      <c r="A1979" s="228"/>
      <c r="B1979" s="184" t="str">
        <f>IFERROR(VLOOKUP(C1979,INPUT!$A$2:$E$99998,3,FALSE),"")</f>
        <v/>
      </c>
      <c r="C1979" s="231"/>
      <c r="D1979" s="186" t="str">
        <f>IFERROR(VLOOKUP(C1979,INPUT!$A$2:$D$99998,4,FALSE),"")</f>
        <v/>
      </c>
      <c r="E1979" s="185">
        <f>IFERROR(VLOOKUP(C1979,INPUT!$A$2:$E$99998,5,FALSE),0)</f>
        <v>0</v>
      </c>
      <c r="F1979" s="187" t="str">
        <f>IFERROR(VLOOKUP(C1979,INPUT!$H$2:$N2410,7,FALSE),"")</f>
        <v/>
      </c>
      <c r="G1979" s="189"/>
      <c r="H1979" s="189"/>
      <c r="I1979" s="189"/>
      <c r="J1979" s="189"/>
      <c r="K1979" s="189"/>
    </row>
    <row r="1980" spans="1:11" ht="39" customHeight="1">
      <c r="A1980" s="228"/>
      <c r="B1980" s="184" t="str">
        <f>IFERROR(VLOOKUP(C1980,INPUT!$A$2:$E$99998,3,FALSE),"")</f>
        <v/>
      </c>
      <c r="C1980" s="231"/>
      <c r="D1980" s="186" t="str">
        <f>IFERROR(VLOOKUP(C1980,INPUT!$A$2:$D$99998,4,FALSE),"")</f>
        <v/>
      </c>
      <c r="E1980" s="185">
        <f>IFERROR(VLOOKUP(C1980,INPUT!$A$2:$E$99998,5,FALSE),0)</f>
        <v>0</v>
      </c>
      <c r="F1980" s="187" t="str">
        <f>IFERROR(VLOOKUP(C1980,INPUT!$H$2:$N2410,7,FALSE),"")</f>
        <v/>
      </c>
      <c r="G1980" s="189"/>
      <c r="H1980" s="189"/>
      <c r="I1980" s="189"/>
      <c r="J1980" s="189"/>
      <c r="K1980" s="189"/>
    </row>
    <row r="1981" spans="1:11" ht="39" customHeight="1">
      <c r="A1981" s="228"/>
      <c r="B1981" s="184" t="str">
        <f>IFERROR(VLOOKUP(C1981,INPUT!$A$2:$E$99998,3,FALSE),"")</f>
        <v/>
      </c>
      <c r="C1981" s="231"/>
      <c r="D1981" s="186" t="str">
        <f>IFERROR(VLOOKUP(C1981,INPUT!$A$2:$D$99998,4,FALSE),"")</f>
        <v/>
      </c>
      <c r="E1981" s="185">
        <f>IFERROR(VLOOKUP(C1981,INPUT!$A$2:$E$99998,5,FALSE),0)</f>
        <v>0</v>
      </c>
      <c r="F1981" s="187" t="str">
        <f>IFERROR(VLOOKUP(C1981,INPUT!$H$2:$N2410,7,FALSE),"")</f>
        <v/>
      </c>
      <c r="G1981" s="189"/>
      <c r="H1981" s="189"/>
      <c r="I1981" s="189"/>
      <c r="J1981" s="189"/>
      <c r="K1981" s="189"/>
    </row>
    <row r="1982" spans="1:11" ht="39" customHeight="1">
      <c r="A1982" s="228"/>
      <c r="B1982" s="184" t="str">
        <f>IFERROR(VLOOKUP(C1982,INPUT!$A$2:$E$99998,3,FALSE),"")</f>
        <v/>
      </c>
      <c r="C1982" s="231"/>
      <c r="D1982" s="186" t="str">
        <f>IFERROR(VLOOKUP(C1982,INPUT!$A$2:$D$99998,4,FALSE),"")</f>
        <v/>
      </c>
      <c r="E1982" s="185">
        <f>IFERROR(VLOOKUP(C1982,INPUT!$A$2:$E$99998,5,FALSE),0)</f>
        <v>0</v>
      </c>
      <c r="F1982" s="187" t="str">
        <f>IFERROR(VLOOKUP(C1982,INPUT!$H$2:$N2410,7,FALSE),"")</f>
        <v/>
      </c>
      <c r="G1982" s="189"/>
      <c r="H1982" s="189"/>
      <c r="I1982" s="189"/>
      <c r="J1982" s="189"/>
      <c r="K1982" s="189"/>
    </row>
    <row r="1983" spans="1:11" ht="39" customHeight="1">
      <c r="A1983" s="228"/>
      <c r="B1983" s="184" t="str">
        <f>IFERROR(VLOOKUP(C1983,INPUT!$A$2:$E$99998,3,FALSE),"")</f>
        <v/>
      </c>
      <c r="C1983" s="231"/>
      <c r="D1983" s="186" t="str">
        <f>IFERROR(VLOOKUP(C1983,INPUT!$A$2:$D$99998,4,FALSE),"")</f>
        <v/>
      </c>
      <c r="E1983" s="185">
        <f>IFERROR(VLOOKUP(C1983,INPUT!$A$2:$E$99998,5,FALSE),0)</f>
        <v>0</v>
      </c>
      <c r="F1983" s="187" t="str">
        <f>IFERROR(VLOOKUP(C1983,INPUT!$H$2:$N2410,7,FALSE),"")</f>
        <v/>
      </c>
      <c r="G1983" s="189"/>
      <c r="H1983" s="189"/>
      <c r="I1983" s="189"/>
      <c r="J1983" s="189"/>
      <c r="K1983" s="189"/>
    </row>
    <row r="1984" spans="1:11" ht="39" customHeight="1">
      <c r="A1984" s="228"/>
      <c r="B1984" s="184" t="str">
        <f>IFERROR(VLOOKUP(C1984,INPUT!$A$2:$E$99998,3,FALSE),"")</f>
        <v/>
      </c>
      <c r="C1984" s="231"/>
      <c r="D1984" s="186" t="str">
        <f>IFERROR(VLOOKUP(C1984,INPUT!$A$2:$D$99998,4,FALSE),"")</f>
        <v/>
      </c>
      <c r="E1984" s="185">
        <f>IFERROR(VLOOKUP(C1984,INPUT!$A$2:$E$99998,5,FALSE),0)</f>
        <v>0</v>
      </c>
      <c r="F1984" s="187" t="str">
        <f>IFERROR(VLOOKUP(C1984,INPUT!$H$2:$N2410,7,FALSE),"")</f>
        <v/>
      </c>
      <c r="G1984" s="189"/>
      <c r="H1984" s="189"/>
      <c r="I1984" s="189"/>
      <c r="J1984" s="189"/>
      <c r="K1984" s="189"/>
    </row>
    <row r="1985" spans="1:11" ht="39" customHeight="1">
      <c r="A1985" s="228"/>
      <c r="B1985" s="184" t="str">
        <f>IFERROR(VLOOKUP(C1985,INPUT!$A$2:$E$99998,3,FALSE),"")</f>
        <v/>
      </c>
      <c r="C1985" s="231"/>
      <c r="D1985" s="186" t="str">
        <f>IFERROR(VLOOKUP(C1985,INPUT!$A$2:$D$99998,4,FALSE),"")</f>
        <v/>
      </c>
      <c r="E1985" s="185">
        <f>IFERROR(VLOOKUP(C1985,INPUT!$A$2:$E$99998,5,FALSE),0)</f>
        <v>0</v>
      </c>
      <c r="F1985" s="187" t="str">
        <f>IFERROR(VLOOKUP(C1985,INPUT!$H$2:$N2410,7,FALSE),"")</f>
        <v/>
      </c>
      <c r="G1985" s="189"/>
      <c r="H1985" s="189"/>
      <c r="I1985" s="189"/>
      <c r="J1985" s="189"/>
      <c r="K1985" s="189"/>
    </row>
    <row r="1986" spans="1:11" ht="39" customHeight="1">
      <c r="A1986" s="228"/>
      <c r="B1986" s="184" t="str">
        <f>IFERROR(VLOOKUP(C1986,INPUT!$A$2:$E$99998,3,FALSE),"")</f>
        <v/>
      </c>
      <c r="C1986" s="231"/>
      <c r="D1986" s="186" t="str">
        <f>IFERROR(VLOOKUP(C1986,INPUT!$A$2:$D$99998,4,FALSE),"")</f>
        <v/>
      </c>
      <c r="E1986" s="185">
        <f>IFERROR(VLOOKUP(C1986,INPUT!$A$2:$E$99998,5,FALSE),0)</f>
        <v>0</v>
      </c>
      <c r="F1986" s="187" t="str">
        <f>IFERROR(VLOOKUP(C1986,INPUT!$H$2:$N2410,7,FALSE),"")</f>
        <v/>
      </c>
      <c r="G1986" s="189"/>
      <c r="H1986" s="189"/>
      <c r="I1986" s="189"/>
      <c r="J1986" s="189"/>
      <c r="K1986" s="189"/>
    </row>
    <row r="1987" spans="1:11" ht="39" customHeight="1">
      <c r="A1987" s="228"/>
      <c r="B1987" s="184" t="str">
        <f>IFERROR(VLOOKUP(C1987,INPUT!$A$2:$E$99998,3,FALSE),"")</f>
        <v/>
      </c>
      <c r="C1987" s="231"/>
      <c r="D1987" s="186" t="str">
        <f>IFERROR(VLOOKUP(C1987,INPUT!$A$2:$D$99998,4,FALSE),"")</f>
        <v/>
      </c>
      <c r="E1987" s="185">
        <f>IFERROR(VLOOKUP(C1987,INPUT!$A$2:$E$99998,5,FALSE),0)</f>
        <v>0</v>
      </c>
      <c r="F1987" s="187" t="str">
        <f>IFERROR(VLOOKUP(C1987,INPUT!$H$2:$N2410,7,FALSE),"")</f>
        <v/>
      </c>
      <c r="G1987" s="189"/>
      <c r="H1987" s="189"/>
      <c r="I1987" s="189"/>
      <c r="J1987" s="189"/>
      <c r="K1987" s="189"/>
    </row>
    <row r="1988" spans="1:11" ht="39" customHeight="1">
      <c r="A1988" s="228"/>
      <c r="B1988" s="184" t="str">
        <f>IFERROR(VLOOKUP(C1988,INPUT!$A$2:$E$99998,3,FALSE),"")</f>
        <v/>
      </c>
      <c r="C1988" s="231"/>
      <c r="D1988" s="186" t="str">
        <f>IFERROR(VLOOKUP(C1988,INPUT!$A$2:$D$99998,4,FALSE),"")</f>
        <v/>
      </c>
      <c r="E1988" s="185">
        <f>IFERROR(VLOOKUP(C1988,INPUT!$A$2:$E$99998,5,FALSE),0)</f>
        <v>0</v>
      </c>
      <c r="F1988" s="187" t="str">
        <f>IFERROR(VLOOKUP(C1988,INPUT!$H$2:$N2410,7,FALSE),"")</f>
        <v/>
      </c>
      <c r="G1988" s="189"/>
      <c r="H1988" s="189"/>
      <c r="I1988" s="189"/>
      <c r="J1988" s="189"/>
      <c r="K1988" s="189"/>
    </row>
    <row r="1989" spans="1:11" ht="39" customHeight="1">
      <c r="A1989" s="228"/>
      <c r="B1989" s="184" t="str">
        <f>IFERROR(VLOOKUP(C1989,INPUT!$A$2:$E$99998,3,FALSE),"")</f>
        <v/>
      </c>
      <c r="C1989" s="231"/>
      <c r="D1989" s="186" t="str">
        <f>IFERROR(VLOOKUP(C1989,INPUT!$A$2:$D$99998,4,FALSE),"")</f>
        <v/>
      </c>
      <c r="E1989" s="185">
        <f>IFERROR(VLOOKUP(C1989,INPUT!$A$2:$E$99998,5,FALSE),0)</f>
        <v>0</v>
      </c>
      <c r="F1989" s="187" t="str">
        <f>IFERROR(VLOOKUP(C1989,INPUT!$H$2:$N2410,7,FALSE),"")</f>
        <v/>
      </c>
      <c r="G1989" s="189"/>
      <c r="H1989" s="189"/>
      <c r="I1989" s="189"/>
      <c r="J1989" s="189"/>
      <c r="K1989" s="189"/>
    </row>
    <row r="1990" spans="1:11" ht="39" customHeight="1">
      <c r="A1990" s="228"/>
      <c r="B1990" s="184" t="str">
        <f>IFERROR(VLOOKUP(C1990,INPUT!$A$2:$E$99998,3,FALSE),"")</f>
        <v/>
      </c>
      <c r="C1990" s="231"/>
      <c r="D1990" s="186" t="str">
        <f>IFERROR(VLOOKUP(C1990,INPUT!$A$2:$D$99998,4,FALSE),"")</f>
        <v/>
      </c>
      <c r="E1990" s="185">
        <f>IFERROR(VLOOKUP(C1990,INPUT!$A$2:$E$99998,5,FALSE),0)</f>
        <v>0</v>
      </c>
      <c r="F1990" s="187" t="str">
        <f>IFERROR(VLOOKUP(C1990,INPUT!$H$2:$N2410,7,FALSE),"")</f>
        <v/>
      </c>
      <c r="G1990" s="189"/>
      <c r="H1990" s="189"/>
      <c r="I1990" s="189"/>
      <c r="J1990" s="189"/>
      <c r="K1990" s="189"/>
    </row>
    <row r="1991" spans="1:11" ht="39" customHeight="1">
      <c r="A1991" s="228"/>
      <c r="B1991" s="184" t="str">
        <f>IFERROR(VLOOKUP(C1991,INPUT!$A$2:$E$99998,3,FALSE),"")</f>
        <v/>
      </c>
      <c r="C1991" s="231"/>
      <c r="D1991" s="186" t="str">
        <f>IFERROR(VLOOKUP(C1991,INPUT!$A$2:$D$99998,4,FALSE),"")</f>
        <v/>
      </c>
      <c r="E1991" s="185">
        <f>IFERROR(VLOOKUP(C1991,INPUT!$A$2:$E$99998,5,FALSE),0)</f>
        <v>0</v>
      </c>
      <c r="F1991" s="187" t="str">
        <f>IFERROR(VLOOKUP(C1991,INPUT!$H$2:$N2410,7,FALSE),"")</f>
        <v/>
      </c>
      <c r="G1991" s="189"/>
      <c r="H1991" s="189"/>
      <c r="I1991" s="189"/>
      <c r="J1991" s="189"/>
      <c r="K1991" s="189"/>
    </row>
    <row r="1992" spans="1:11" ht="39" customHeight="1">
      <c r="A1992" s="228"/>
      <c r="B1992" s="184" t="str">
        <f>IFERROR(VLOOKUP(C1992,INPUT!$A$2:$E$99998,3,FALSE),"")</f>
        <v/>
      </c>
      <c r="C1992" s="231"/>
      <c r="D1992" s="186" t="str">
        <f>IFERROR(VLOOKUP(C1992,INPUT!$A$2:$D$99998,4,FALSE),"")</f>
        <v/>
      </c>
      <c r="E1992" s="185">
        <f>IFERROR(VLOOKUP(C1992,INPUT!$A$2:$E$99998,5,FALSE),0)</f>
        <v>0</v>
      </c>
      <c r="F1992" s="187" t="str">
        <f>IFERROR(VLOOKUP(C1992,INPUT!$H$2:$N2410,7,FALSE),"")</f>
        <v/>
      </c>
      <c r="G1992" s="189"/>
      <c r="H1992" s="189"/>
      <c r="I1992" s="189"/>
      <c r="J1992" s="189"/>
      <c r="K1992" s="189"/>
    </row>
    <row r="1993" spans="1:11" ht="39" customHeight="1">
      <c r="A1993" s="228"/>
      <c r="B1993" s="184" t="str">
        <f>IFERROR(VLOOKUP(C1993,INPUT!$A$2:$E$99998,3,FALSE),"")</f>
        <v/>
      </c>
      <c r="C1993" s="231"/>
      <c r="D1993" s="186" t="str">
        <f>IFERROR(VLOOKUP(C1993,INPUT!$A$2:$D$99998,4,FALSE),"")</f>
        <v/>
      </c>
      <c r="E1993" s="185">
        <f>IFERROR(VLOOKUP(C1993,INPUT!$A$2:$E$99998,5,FALSE),0)</f>
        <v>0</v>
      </c>
      <c r="F1993" s="187" t="str">
        <f>IFERROR(VLOOKUP(C1993,INPUT!$H$2:$N2410,7,FALSE),"")</f>
        <v/>
      </c>
      <c r="G1993" s="189"/>
      <c r="H1993" s="189"/>
      <c r="I1993" s="189"/>
      <c r="J1993" s="189"/>
      <c r="K1993" s="189"/>
    </row>
    <row r="1994" spans="1:11" ht="39" customHeight="1">
      <c r="A1994" s="228"/>
      <c r="B1994" s="184" t="str">
        <f>IFERROR(VLOOKUP(C1994,INPUT!$A$2:$E$99998,3,FALSE),"")</f>
        <v/>
      </c>
      <c r="C1994" s="231"/>
      <c r="D1994" s="186" t="str">
        <f>IFERROR(VLOOKUP(C1994,INPUT!$A$2:$D$99998,4,FALSE),"")</f>
        <v/>
      </c>
      <c r="E1994" s="185">
        <f>IFERROR(VLOOKUP(C1994,INPUT!$A$2:$E$99998,5,FALSE),0)</f>
        <v>0</v>
      </c>
      <c r="F1994" s="187" t="str">
        <f>IFERROR(VLOOKUP(C1994,INPUT!$H$2:$N2410,7,FALSE),"")</f>
        <v/>
      </c>
      <c r="G1994" s="189"/>
      <c r="H1994" s="189"/>
      <c r="I1994" s="189"/>
      <c r="J1994" s="189"/>
      <c r="K1994" s="189"/>
    </row>
    <row r="1995" spans="1:11" ht="39" customHeight="1">
      <c r="A1995" s="228"/>
      <c r="B1995" s="184" t="str">
        <f>IFERROR(VLOOKUP(C1995,INPUT!$A$2:$E$99998,3,FALSE),"")</f>
        <v/>
      </c>
      <c r="C1995" s="231"/>
      <c r="D1995" s="186" t="str">
        <f>IFERROR(VLOOKUP(C1995,INPUT!$A$2:$D$99998,4,FALSE),"")</f>
        <v/>
      </c>
      <c r="E1995" s="185">
        <f>IFERROR(VLOOKUP(C1995,INPUT!$A$2:$E$99998,5,FALSE),0)</f>
        <v>0</v>
      </c>
      <c r="F1995" s="187" t="str">
        <f>IFERROR(VLOOKUP(C1995,INPUT!$H$2:$N2410,7,FALSE),"")</f>
        <v/>
      </c>
      <c r="G1995" s="189"/>
      <c r="H1995" s="189"/>
      <c r="I1995" s="189"/>
      <c r="J1995" s="189"/>
      <c r="K1995" s="189"/>
    </row>
    <row r="1996" spans="1:11" ht="39" customHeight="1">
      <c r="A1996" s="228"/>
      <c r="B1996" s="184" t="str">
        <f>IFERROR(VLOOKUP(C1996,INPUT!$A$2:$E$99998,3,FALSE),"")</f>
        <v/>
      </c>
      <c r="C1996" s="231"/>
      <c r="D1996" s="186" t="str">
        <f>IFERROR(VLOOKUP(C1996,INPUT!$A$2:$D$99998,4,FALSE),"")</f>
        <v/>
      </c>
      <c r="E1996" s="185">
        <f>IFERROR(VLOOKUP(C1996,INPUT!$A$2:$E$99998,5,FALSE),0)</f>
        <v>0</v>
      </c>
      <c r="F1996" s="187" t="str">
        <f>IFERROR(VLOOKUP(C1996,INPUT!$H$2:$N2410,7,FALSE),"")</f>
        <v/>
      </c>
      <c r="G1996" s="189"/>
      <c r="H1996" s="189"/>
      <c r="I1996" s="189"/>
      <c r="J1996" s="189"/>
      <c r="K1996" s="189"/>
    </row>
    <row r="1997" spans="1:11" ht="39" customHeight="1">
      <c r="A1997" s="228"/>
      <c r="B1997" s="184" t="str">
        <f>IFERROR(VLOOKUP(C1997,INPUT!$A$2:$E$99998,3,FALSE),"")</f>
        <v/>
      </c>
      <c r="C1997" s="231"/>
      <c r="D1997" s="186" t="str">
        <f>IFERROR(VLOOKUP(C1997,INPUT!$A$2:$D$99998,4,FALSE),"")</f>
        <v/>
      </c>
      <c r="E1997" s="185">
        <f>IFERROR(VLOOKUP(C1997,INPUT!$A$2:$E$99998,5,FALSE),0)</f>
        <v>0</v>
      </c>
      <c r="F1997" s="187" t="str">
        <f>IFERROR(VLOOKUP(C1997,INPUT!$H$2:$N2410,7,FALSE),"")</f>
        <v/>
      </c>
      <c r="G1997" s="189"/>
      <c r="H1997" s="189"/>
      <c r="I1997" s="189"/>
      <c r="J1997" s="189"/>
      <c r="K1997" s="189"/>
    </row>
    <row r="1998" spans="1:11" ht="39" customHeight="1">
      <c r="A1998" s="228"/>
      <c r="B1998" s="184" t="str">
        <f>IFERROR(VLOOKUP(C1998,INPUT!$A$2:$E$99998,3,FALSE),"")</f>
        <v/>
      </c>
      <c r="C1998" s="231"/>
      <c r="D1998" s="186" t="str">
        <f>IFERROR(VLOOKUP(C1998,INPUT!$A$2:$D$99998,4,FALSE),"")</f>
        <v/>
      </c>
      <c r="E1998" s="185">
        <f>IFERROR(VLOOKUP(C1998,INPUT!$A$2:$E$99998,5,FALSE),0)</f>
        <v>0</v>
      </c>
      <c r="F1998" s="187" t="str">
        <f>IFERROR(VLOOKUP(C1998,INPUT!$H$2:$N2410,7,FALSE),"")</f>
        <v/>
      </c>
      <c r="G1998" s="189"/>
      <c r="H1998" s="189"/>
      <c r="I1998" s="189"/>
      <c r="J1998" s="189"/>
      <c r="K1998" s="189"/>
    </row>
    <row r="1999" spans="1:11" ht="39" customHeight="1">
      <c r="A1999" s="228"/>
      <c r="B1999" s="184" t="str">
        <f>IFERROR(VLOOKUP(C1999,INPUT!$A$2:$E$99998,3,FALSE),"")</f>
        <v/>
      </c>
      <c r="C1999" s="231"/>
      <c r="D1999" s="186" t="str">
        <f>IFERROR(VLOOKUP(C1999,INPUT!$A$2:$D$99998,4,FALSE),"")</f>
        <v/>
      </c>
      <c r="E1999" s="185">
        <f>IFERROR(VLOOKUP(C1999,INPUT!$A$2:$E$99998,5,FALSE),0)</f>
        <v>0</v>
      </c>
      <c r="F1999" s="187" t="str">
        <f>IFERROR(VLOOKUP(C1999,INPUT!$H$2:$N2410,7,FALSE),"")</f>
        <v/>
      </c>
      <c r="G1999" s="189"/>
      <c r="H1999" s="189"/>
      <c r="I1999" s="189"/>
      <c r="J1999" s="189"/>
      <c r="K1999" s="189"/>
    </row>
    <row r="2000" spans="1:11" ht="39" customHeight="1">
      <c r="A2000" s="228"/>
      <c r="B2000" s="184" t="str">
        <f>IFERROR(VLOOKUP(C2000,INPUT!$A$2:$E$99998,3,FALSE),"")</f>
        <v/>
      </c>
      <c r="C2000" s="231"/>
      <c r="D2000" s="186" t="str">
        <f>IFERROR(VLOOKUP(C2000,INPUT!$A$2:$D$99998,4,FALSE),"")</f>
        <v/>
      </c>
      <c r="E2000" s="185">
        <f>IFERROR(VLOOKUP(C2000,INPUT!$A$2:$E$99998,5,FALSE),0)</f>
        <v>0</v>
      </c>
      <c r="F2000" s="187" t="str">
        <f>IFERROR(VLOOKUP(C2000,INPUT!$H$2:$N2410,7,FALSE),"")</f>
        <v/>
      </c>
      <c r="G2000" s="189"/>
      <c r="H2000" s="189"/>
      <c r="I2000" s="189"/>
      <c r="J2000" s="189"/>
      <c r="K2000" s="189"/>
    </row>
    <row r="2001" spans="1:11" ht="39" customHeight="1">
      <c r="A2001" s="228"/>
      <c r="B2001" s="184" t="str">
        <f>IFERROR(VLOOKUP(C2001,INPUT!$A$2:$E$99998,3,FALSE),"")</f>
        <v/>
      </c>
      <c r="C2001" s="231"/>
      <c r="D2001" s="186" t="str">
        <f>IFERROR(VLOOKUP(C2001,INPUT!$A$2:$D$99998,4,FALSE),"")</f>
        <v/>
      </c>
      <c r="E2001" s="185">
        <f>IFERROR(VLOOKUP(C2001,INPUT!$A$2:$E$99998,5,FALSE),0)</f>
        <v>0</v>
      </c>
      <c r="F2001" s="187" t="str">
        <f>IFERROR(VLOOKUP(C2001,INPUT!$H$2:$N2410,7,FALSE),"")</f>
        <v/>
      </c>
      <c r="G2001" s="189"/>
      <c r="H2001" s="189"/>
      <c r="I2001" s="189"/>
      <c r="J2001" s="189"/>
      <c r="K2001" s="189"/>
    </row>
    <row r="2002" spans="1:11" ht="39" customHeight="1">
      <c r="A2002" s="228"/>
      <c r="B2002" s="184" t="str">
        <f>IFERROR(VLOOKUP(C2002,INPUT!$A$2:$E$99998,3,FALSE),"")</f>
        <v/>
      </c>
      <c r="C2002" s="231"/>
      <c r="D2002" s="186" t="str">
        <f>IFERROR(VLOOKUP(C2002,INPUT!$A$2:$D$99998,4,FALSE),"")</f>
        <v/>
      </c>
      <c r="E2002" s="185">
        <f>IFERROR(VLOOKUP(C2002,INPUT!$A$2:$E$99998,5,FALSE),0)</f>
        <v>0</v>
      </c>
      <c r="F2002" s="187" t="str">
        <f>IFERROR(VLOOKUP(C2002,INPUT!$H$2:$N2410,7,FALSE),"")</f>
        <v/>
      </c>
      <c r="G2002" s="189"/>
      <c r="H2002" s="189"/>
      <c r="I2002" s="189"/>
      <c r="J2002" s="189"/>
      <c r="K2002" s="189"/>
    </row>
    <row r="2003" spans="1:11" ht="39" customHeight="1">
      <c r="A2003" s="228"/>
      <c r="B2003" s="184" t="str">
        <f>IFERROR(VLOOKUP(C2003,INPUT!$A$2:$E$99998,3,FALSE),"")</f>
        <v/>
      </c>
      <c r="C2003" s="231"/>
      <c r="D2003" s="186" t="str">
        <f>IFERROR(VLOOKUP(C2003,INPUT!$A$2:$D$99998,4,FALSE),"")</f>
        <v/>
      </c>
      <c r="E2003" s="185">
        <f>IFERROR(VLOOKUP(C2003,INPUT!$A$2:$E$99998,5,FALSE),0)</f>
        <v>0</v>
      </c>
      <c r="F2003" s="187" t="str">
        <f>IFERROR(VLOOKUP(C2003,INPUT!$H$2:$N2410,7,FALSE),"")</f>
        <v/>
      </c>
      <c r="G2003" s="189"/>
      <c r="H2003" s="189"/>
      <c r="I2003" s="189"/>
      <c r="J2003" s="189"/>
      <c r="K2003" s="189"/>
    </row>
    <row r="2004" spans="1:11" ht="39" customHeight="1">
      <c r="A2004" s="228"/>
      <c r="B2004" s="184" t="str">
        <f>IFERROR(VLOOKUP(C2004,INPUT!$A$2:$E$99998,3,FALSE),"")</f>
        <v/>
      </c>
      <c r="C2004" s="231"/>
      <c r="D2004" s="186" t="str">
        <f>IFERROR(VLOOKUP(C2004,INPUT!$A$2:$D$99998,4,FALSE),"")</f>
        <v/>
      </c>
      <c r="E2004" s="185">
        <f>IFERROR(VLOOKUP(C2004,INPUT!$A$2:$E$99998,5,FALSE),0)</f>
        <v>0</v>
      </c>
      <c r="F2004" s="187" t="str">
        <f>IFERROR(VLOOKUP(C2004,INPUT!$H$2:$N2410,7,FALSE),"")</f>
        <v/>
      </c>
      <c r="G2004" s="189"/>
      <c r="H2004" s="189"/>
      <c r="I2004" s="189"/>
      <c r="J2004" s="189"/>
      <c r="K2004" s="189"/>
    </row>
    <row r="2005" spans="1:11" ht="39" customHeight="1">
      <c r="A2005" s="228"/>
      <c r="B2005" s="184" t="str">
        <f>IFERROR(VLOOKUP(C2005,INPUT!$A$2:$E$99998,3,FALSE),"")</f>
        <v/>
      </c>
      <c r="C2005" s="231"/>
      <c r="D2005" s="186" t="str">
        <f>IFERROR(VLOOKUP(C2005,INPUT!$A$2:$D$99998,4,FALSE),"")</f>
        <v/>
      </c>
      <c r="E2005" s="185">
        <f>IFERROR(VLOOKUP(C2005,INPUT!$A$2:$E$99998,5,FALSE),0)</f>
        <v>0</v>
      </c>
      <c r="F2005" s="187" t="str">
        <f>IFERROR(VLOOKUP(C2005,INPUT!$H$2:$N2410,7,FALSE),"")</f>
        <v/>
      </c>
      <c r="G2005" s="189"/>
      <c r="H2005" s="189"/>
      <c r="I2005" s="189"/>
      <c r="J2005" s="189"/>
      <c r="K2005" s="189"/>
    </row>
    <row r="2006" spans="1:11" ht="39" customHeight="1">
      <c r="A2006" s="228"/>
      <c r="B2006" s="184" t="str">
        <f>IFERROR(VLOOKUP(C2006,INPUT!$A$2:$E$99998,3,FALSE),"")</f>
        <v/>
      </c>
      <c r="C2006" s="231"/>
      <c r="D2006" s="186" t="str">
        <f>IFERROR(VLOOKUP(C2006,INPUT!$A$2:$D$99998,4,FALSE),"")</f>
        <v/>
      </c>
      <c r="E2006" s="185">
        <f>IFERROR(VLOOKUP(C2006,INPUT!$A$2:$E$99998,5,FALSE),0)</f>
        <v>0</v>
      </c>
      <c r="F2006" s="187" t="str">
        <f>IFERROR(VLOOKUP(C2006,INPUT!$H$2:$N2410,7,FALSE),"")</f>
        <v/>
      </c>
      <c r="G2006" s="189"/>
      <c r="H2006" s="189"/>
      <c r="I2006" s="189"/>
      <c r="J2006" s="189"/>
      <c r="K2006" s="189"/>
    </row>
    <row r="2007" spans="1:11" ht="39" customHeight="1">
      <c r="A2007" s="228"/>
      <c r="B2007" s="184" t="str">
        <f>IFERROR(VLOOKUP(C2007,INPUT!$A$2:$E$99998,3,FALSE),"")</f>
        <v/>
      </c>
      <c r="C2007" s="231"/>
      <c r="D2007" s="186" t="str">
        <f>IFERROR(VLOOKUP(C2007,INPUT!$A$2:$D$99998,4,FALSE),"")</f>
        <v/>
      </c>
      <c r="E2007" s="185">
        <f>IFERROR(VLOOKUP(C2007,INPUT!$A$2:$E$99998,5,FALSE),0)</f>
        <v>0</v>
      </c>
      <c r="F2007" s="187" t="str">
        <f>IFERROR(VLOOKUP(C2007,INPUT!$H$2:$N2410,7,FALSE),"")</f>
        <v/>
      </c>
      <c r="G2007" s="189"/>
      <c r="H2007" s="189"/>
      <c r="I2007" s="189"/>
      <c r="J2007" s="189"/>
      <c r="K2007" s="189"/>
    </row>
    <row r="2008" spans="1:11" ht="39" customHeight="1">
      <c r="A2008" s="228"/>
      <c r="B2008" s="184" t="str">
        <f>IFERROR(VLOOKUP(C2008,INPUT!$A$2:$E$99998,3,FALSE),"")</f>
        <v/>
      </c>
      <c r="C2008" s="231"/>
      <c r="D2008" s="186" t="str">
        <f>IFERROR(VLOOKUP(C2008,INPUT!$A$2:$D$99998,4,FALSE),"")</f>
        <v/>
      </c>
      <c r="E2008" s="185">
        <f>IFERROR(VLOOKUP(C2008,INPUT!$A$2:$E$99998,5,FALSE),0)</f>
        <v>0</v>
      </c>
      <c r="F2008" s="187" t="str">
        <f>IFERROR(VLOOKUP(C2008,INPUT!$H$2:$N2410,7,FALSE),"")</f>
        <v/>
      </c>
      <c r="G2008" s="189"/>
      <c r="H2008" s="189"/>
      <c r="I2008" s="189"/>
      <c r="J2008" s="189"/>
      <c r="K2008" s="189"/>
    </row>
    <row r="2009" spans="1:11" ht="39" customHeight="1">
      <c r="A2009" s="228"/>
      <c r="B2009" s="184" t="str">
        <f>IFERROR(VLOOKUP(C2009,INPUT!$A$2:$E$99998,3,FALSE),"")</f>
        <v/>
      </c>
      <c r="C2009" s="231"/>
      <c r="D2009" s="186" t="str">
        <f>IFERROR(VLOOKUP(C2009,INPUT!$A$2:$D$99998,4,FALSE),"")</f>
        <v/>
      </c>
      <c r="E2009" s="185">
        <f>IFERROR(VLOOKUP(C2009,INPUT!$A$2:$E$99998,5,FALSE),0)</f>
        <v>0</v>
      </c>
      <c r="F2009" s="187" t="str">
        <f>IFERROR(VLOOKUP(C2009,INPUT!$H$2:$N2410,7,FALSE),"")</f>
        <v/>
      </c>
      <c r="G2009" s="189"/>
      <c r="H2009" s="189"/>
      <c r="I2009" s="189"/>
      <c r="J2009" s="189"/>
      <c r="K2009" s="189"/>
    </row>
    <row r="2010" spans="1:11" ht="39" customHeight="1">
      <c r="A2010" s="228"/>
      <c r="B2010" s="184" t="str">
        <f>IFERROR(VLOOKUP(C2010,INPUT!$A$2:$E$99998,3,FALSE),"")</f>
        <v/>
      </c>
      <c r="C2010" s="231"/>
      <c r="D2010" s="186" t="str">
        <f>IFERROR(VLOOKUP(C2010,INPUT!$A$2:$D$99998,4,FALSE),"")</f>
        <v/>
      </c>
      <c r="E2010" s="185">
        <f>IFERROR(VLOOKUP(C2010,INPUT!$A$2:$E$99998,5,FALSE),0)</f>
        <v>0</v>
      </c>
      <c r="F2010" s="187" t="str">
        <f>IFERROR(VLOOKUP(C2010,INPUT!$H$2:$N2410,7,FALSE),"")</f>
        <v/>
      </c>
      <c r="G2010" s="189"/>
      <c r="H2010" s="189"/>
      <c r="I2010" s="189"/>
      <c r="J2010" s="189"/>
      <c r="K2010" s="189"/>
    </row>
    <row r="2011" spans="1:11" ht="39" customHeight="1">
      <c r="A2011" s="228"/>
      <c r="B2011" s="184" t="str">
        <f>IFERROR(VLOOKUP(C2011,INPUT!$A$2:$E$99998,3,FALSE),"")</f>
        <v/>
      </c>
      <c r="C2011" s="231"/>
      <c r="D2011" s="186" t="str">
        <f>IFERROR(VLOOKUP(C2011,INPUT!$A$2:$D$99998,4,FALSE),"")</f>
        <v/>
      </c>
      <c r="E2011" s="185">
        <f>IFERROR(VLOOKUP(C2011,INPUT!$A$2:$E$99998,5,FALSE),0)</f>
        <v>0</v>
      </c>
      <c r="F2011" s="187" t="str">
        <f>IFERROR(VLOOKUP(C2011,INPUT!$H$2:$N2410,7,FALSE),"")</f>
        <v/>
      </c>
      <c r="G2011" s="189"/>
      <c r="H2011" s="189"/>
      <c r="I2011" s="189"/>
      <c r="J2011" s="189"/>
      <c r="K2011" s="189"/>
    </row>
    <row r="2012" spans="1:11" ht="39" customHeight="1">
      <c r="A2012" s="228"/>
      <c r="B2012" s="184" t="str">
        <f>IFERROR(VLOOKUP(C2012,INPUT!$A$2:$E$99998,3,FALSE),"")</f>
        <v/>
      </c>
      <c r="C2012" s="231"/>
      <c r="D2012" s="186" t="str">
        <f>IFERROR(VLOOKUP(C2012,INPUT!$A$2:$D$99998,4,FALSE),"")</f>
        <v/>
      </c>
      <c r="E2012" s="185">
        <f>IFERROR(VLOOKUP(C2012,INPUT!$A$2:$E$99998,5,FALSE),0)</f>
        <v>0</v>
      </c>
      <c r="F2012" s="187" t="str">
        <f>IFERROR(VLOOKUP(C2012,INPUT!$H$2:$N2410,7,FALSE),"")</f>
        <v/>
      </c>
      <c r="G2012" s="189"/>
      <c r="H2012" s="189"/>
      <c r="I2012" s="189"/>
      <c r="J2012" s="189"/>
      <c r="K2012" s="189"/>
    </row>
    <row r="2013" spans="1:11" ht="39" customHeight="1">
      <c r="A2013" s="228"/>
      <c r="B2013" s="184" t="str">
        <f>IFERROR(VLOOKUP(C2013,INPUT!$A$2:$E$99998,3,FALSE),"")</f>
        <v/>
      </c>
      <c r="C2013" s="231"/>
      <c r="D2013" s="186" t="str">
        <f>IFERROR(VLOOKUP(C2013,INPUT!$A$2:$D$99998,4,FALSE),"")</f>
        <v/>
      </c>
      <c r="E2013" s="185">
        <f>IFERROR(VLOOKUP(C2013,INPUT!$A$2:$E$99998,5,FALSE),0)</f>
        <v>0</v>
      </c>
      <c r="F2013" s="187" t="str">
        <f>IFERROR(VLOOKUP(C2013,INPUT!$H$2:$N2410,7,FALSE),"")</f>
        <v/>
      </c>
      <c r="G2013" s="189"/>
      <c r="H2013" s="189"/>
      <c r="I2013" s="189"/>
      <c r="J2013" s="189"/>
      <c r="K2013" s="189"/>
    </row>
    <row r="2014" spans="1:11" ht="39" customHeight="1">
      <c r="A2014" s="228"/>
      <c r="B2014" s="184" t="str">
        <f>IFERROR(VLOOKUP(C2014,INPUT!$A$2:$E$99998,3,FALSE),"")</f>
        <v/>
      </c>
      <c r="C2014" s="231"/>
      <c r="D2014" s="186" t="str">
        <f>IFERROR(VLOOKUP(C2014,INPUT!$A$2:$D$99998,4,FALSE),"")</f>
        <v/>
      </c>
      <c r="E2014" s="185">
        <f>IFERROR(VLOOKUP(C2014,INPUT!$A$2:$E$99998,5,FALSE),0)</f>
        <v>0</v>
      </c>
      <c r="F2014" s="187" t="str">
        <f>IFERROR(VLOOKUP(C2014,INPUT!$H$2:$N2410,7,FALSE),"")</f>
        <v/>
      </c>
      <c r="G2014" s="189"/>
      <c r="H2014" s="189"/>
      <c r="I2014" s="189"/>
      <c r="J2014" s="189"/>
      <c r="K2014" s="189"/>
    </row>
    <row r="2015" spans="1:11" ht="39" customHeight="1">
      <c r="A2015" s="228"/>
      <c r="B2015" s="184" t="str">
        <f>IFERROR(VLOOKUP(C2015,INPUT!$A$2:$E$99998,3,FALSE),"")</f>
        <v/>
      </c>
      <c r="C2015" s="231"/>
      <c r="D2015" s="186" t="str">
        <f>IFERROR(VLOOKUP(C2015,INPUT!$A$2:$D$99998,4,FALSE),"")</f>
        <v/>
      </c>
      <c r="E2015" s="185">
        <f>IFERROR(VLOOKUP(C2015,INPUT!$A$2:$E$99998,5,FALSE),0)</f>
        <v>0</v>
      </c>
      <c r="F2015" s="187" t="str">
        <f>IFERROR(VLOOKUP(C2015,INPUT!$H$2:$N2410,7,FALSE),"")</f>
        <v/>
      </c>
      <c r="G2015" s="189"/>
      <c r="H2015" s="189"/>
      <c r="I2015" s="189"/>
      <c r="J2015" s="189"/>
      <c r="K2015" s="189"/>
    </row>
    <row r="2016" spans="1:11" ht="39" customHeight="1">
      <c r="A2016" s="228"/>
      <c r="B2016" s="184" t="str">
        <f>IFERROR(VLOOKUP(C2016,INPUT!$A$2:$E$99998,3,FALSE),"")</f>
        <v/>
      </c>
      <c r="C2016" s="231"/>
      <c r="D2016" s="186" t="str">
        <f>IFERROR(VLOOKUP(C2016,INPUT!$A$2:$D$99998,4,FALSE),"")</f>
        <v/>
      </c>
      <c r="E2016" s="185">
        <f>IFERROR(VLOOKUP(C2016,INPUT!$A$2:$E$99998,5,FALSE),0)</f>
        <v>0</v>
      </c>
      <c r="F2016" s="187" t="str">
        <f>IFERROR(VLOOKUP(C2016,INPUT!$H$2:$N2410,7,FALSE),"")</f>
        <v/>
      </c>
      <c r="G2016" s="189"/>
      <c r="H2016" s="189"/>
      <c r="I2016" s="189"/>
      <c r="J2016" s="189"/>
      <c r="K2016" s="189"/>
    </row>
    <row r="2017" spans="1:11" ht="39" customHeight="1">
      <c r="A2017" s="228"/>
      <c r="B2017" s="184" t="str">
        <f>IFERROR(VLOOKUP(C2017,INPUT!$A$2:$E$99998,3,FALSE),"")</f>
        <v/>
      </c>
      <c r="C2017" s="231"/>
      <c r="D2017" s="186" t="str">
        <f>IFERROR(VLOOKUP(C2017,INPUT!$A$2:$D$99998,4,FALSE),"")</f>
        <v/>
      </c>
      <c r="E2017" s="185">
        <f>IFERROR(VLOOKUP(C2017,INPUT!$A$2:$E$99998,5,FALSE),0)</f>
        <v>0</v>
      </c>
      <c r="F2017" s="187" t="str">
        <f>IFERROR(VLOOKUP(C2017,INPUT!$H$2:$N2410,7,FALSE),"")</f>
        <v/>
      </c>
      <c r="G2017" s="189"/>
      <c r="H2017" s="189"/>
      <c r="I2017" s="189"/>
      <c r="J2017" s="189"/>
      <c r="K2017" s="189"/>
    </row>
    <row r="2018" spans="1:11" ht="39" customHeight="1">
      <c r="A2018" s="228"/>
      <c r="B2018" s="184" t="str">
        <f>IFERROR(VLOOKUP(C2018,INPUT!$A$2:$E$99998,3,FALSE),"")</f>
        <v/>
      </c>
      <c r="C2018" s="231"/>
      <c r="D2018" s="186" t="str">
        <f>IFERROR(VLOOKUP(C2018,INPUT!$A$2:$D$99998,4,FALSE),"")</f>
        <v/>
      </c>
      <c r="E2018" s="185">
        <f>IFERROR(VLOOKUP(C2018,INPUT!$A$2:$E$99998,5,FALSE),0)</f>
        <v>0</v>
      </c>
      <c r="F2018" s="187" t="str">
        <f>IFERROR(VLOOKUP(C2018,INPUT!$H$2:$N2410,7,FALSE),"")</f>
        <v/>
      </c>
      <c r="G2018" s="189"/>
      <c r="H2018" s="189"/>
      <c r="I2018" s="189"/>
      <c r="J2018" s="189"/>
      <c r="K2018" s="189"/>
    </row>
    <row r="2019" spans="1:11" ht="39" customHeight="1">
      <c r="A2019" s="228"/>
      <c r="B2019" s="184" t="str">
        <f>IFERROR(VLOOKUP(C2019,INPUT!$A$2:$E$99998,3,FALSE),"")</f>
        <v/>
      </c>
      <c r="C2019" s="231"/>
      <c r="D2019" s="186" t="str">
        <f>IFERROR(VLOOKUP(C2019,INPUT!$A$2:$D$99998,4,FALSE),"")</f>
        <v/>
      </c>
      <c r="E2019" s="185">
        <f>IFERROR(VLOOKUP(C2019,INPUT!$A$2:$E$99998,5,FALSE),0)</f>
        <v>0</v>
      </c>
      <c r="F2019" s="187" t="str">
        <f>IFERROR(VLOOKUP(C2019,INPUT!$H$2:$N2410,7,FALSE),"")</f>
        <v/>
      </c>
      <c r="G2019" s="189"/>
      <c r="H2019" s="189"/>
      <c r="I2019" s="189"/>
      <c r="J2019" s="189"/>
      <c r="K2019" s="189"/>
    </row>
    <row r="2020" spans="1:11" ht="39" customHeight="1">
      <c r="A2020" s="228"/>
      <c r="B2020" s="184" t="str">
        <f>IFERROR(VLOOKUP(C2020,INPUT!$A$2:$E$99998,3,FALSE),"")</f>
        <v/>
      </c>
      <c r="C2020" s="231"/>
      <c r="D2020" s="186" t="str">
        <f>IFERROR(VLOOKUP(C2020,INPUT!$A$2:$D$99998,4,FALSE),"")</f>
        <v/>
      </c>
      <c r="E2020" s="185">
        <f>IFERROR(VLOOKUP(C2020,INPUT!$A$2:$E$99998,5,FALSE),0)</f>
        <v>0</v>
      </c>
      <c r="F2020" s="187" t="str">
        <f>IFERROR(VLOOKUP(C2020,INPUT!$H$2:$N2410,7,FALSE),"")</f>
        <v/>
      </c>
      <c r="G2020" s="189"/>
      <c r="H2020" s="189"/>
      <c r="I2020" s="189"/>
      <c r="J2020" s="189"/>
      <c r="K2020" s="189"/>
    </row>
    <row r="2021" spans="1:11" ht="39" customHeight="1">
      <c r="A2021" s="228"/>
      <c r="B2021" s="184" t="str">
        <f>IFERROR(VLOOKUP(C2021,INPUT!$A$2:$E$99998,3,FALSE),"")</f>
        <v/>
      </c>
      <c r="C2021" s="231"/>
      <c r="D2021" s="186" t="str">
        <f>IFERROR(VLOOKUP(C2021,INPUT!$A$2:$D$99998,4,FALSE),"")</f>
        <v/>
      </c>
      <c r="E2021" s="185">
        <f>IFERROR(VLOOKUP(C2021,INPUT!$A$2:$E$99998,5,FALSE),0)</f>
        <v>0</v>
      </c>
      <c r="F2021" s="187" t="str">
        <f>IFERROR(VLOOKUP(C2021,INPUT!$H$2:$N2410,7,FALSE),"")</f>
        <v/>
      </c>
      <c r="G2021" s="189"/>
      <c r="H2021" s="189"/>
      <c r="I2021" s="189"/>
      <c r="J2021" s="189"/>
      <c r="K2021" s="189"/>
    </row>
    <row r="2022" spans="1:11" ht="39" customHeight="1">
      <c r="A2022" s="228"/>
      <c r="B2022" s="184" t="str">
        <f>IFERROR(VLOOKUP(C2022,INPUT!$A$2:$E$99998,3,FALSE),"")</f>
        <v/>
      </c>
      <c r="C2022" s="231"/>
      <c r="D2022" s="186" t="str">
        <f>IFERROR(VLOOKUP(C2022,INPUT!$A$2:$D$99998,4,FALSE),"")</f>
        <v/>
      </c>
      <c r="E2022" s="185">
        <f>IFERROR(VLOOKUP(C2022,INPUT!$A$2:$E$99998,5,FALSE),0)</f>
        <v>0</v>
      </c>
      <c r="F2022" s="187" t="str">
        <f>IFERROR(VLOOKUP(C2022,INPUT!$H$2:$N2410,7,FALSE),"")</f>
        <v/>
      </c>
      <c r="G2022" s="189"/>
      <c r="H2022" s="189"/>
      <c r="I2022" s="189"/>
      <c r="J2022" s="189"/>
      <c r="K2022" s="189"/>
    </row>
    <row r="2023" spans="1:11" ht="39" customHeight="1">
      <c r="A2023" s="228"/>
      <c r="B2023" s="184" t="str">
        <f>IFERROR(VLOOKUP(C2023,INPUT!$A$2:$E$99998,3,FALSE),"")</f>
        <v/>
      </c>
      <c r="C2023" s="231"/>
      <c r="D2023" s="186" t="str">
        <f>IFERROR(VLOOKUP(C2023,INPUT!$A$2:$D$99998,4,FALSE),"")</f>
        <v/>
      </c>
      <c r="E2023" s="185">
        <f>IFERROR(VLOOKUP(C2023,INPUT!$A$2:$E$99998,5,FALSE),0)</f>
        <v>0</v>
      </c>
      <c r="F2023" s="187" t="str">
        <f>IFERROR(VLOOKUP(C2023,INPUT!$H$2:$N2410,7,FALSE),"")</f>
        <v/>
      </c>
      <c r="G2023" s="189"/>
      <c r="H2023" s="189"/>
      <c r="I2023" s="189"/>
      <c r="J2023" s="189"/>
      <c r="K2023" s="189"/>
    </row>
    <row r="2024" spans="1:11" ht="39" customHeight="1">
      <c r="A2024" s="228"/>
      <c r="B2024" s="184" t="str">
        <f>IFERROR(VLOOKUP(C2024,INPUT!$A$2:$E$99998,3,FALSE),"")</f>
        <v/>
      </c>
      <c r="C2024" s="231"/>
      <c r="D2024" s="186" t="str">
        <f>IFERROR(VLOOKUP(C2024,INPUT!$A$2:$D$99998,4,FALSE),"")</f>
        <v/>
      </c>
      <c r="E2024" s="185">
        <f>IFERROR(VLOOKUP(C2024,INPUT!$A$2:$E$99998,5,FALSE),0)</f>
        <v>0</v>
      </c>
      <c r="F2024" s="187" t="str">
        <f>IFERROR(VLOOKUP(C2024,INPUT!$H$2:$N2410,7,FALSE),"")</f>
        <v/>
      </c>
      <c r="G2024" s="189"/>
      <c r="H2024" s="189"/>
      <c r="I2024" s="189"/>
      <c r="J2024" s="189"/>
      <c r="K2024" s="189"/>
    </row>
    <row r="2025" spans="1:11" ht="39" customHeight="1">
      <c r="A2025" s="228"/>
      <c r="B2025" s="184" t="str">
        <f>IFERROR(VLOOKUP(C2025,INPUT!$A$2:$E$99998,3,FALSE),"")</f>
        <v/>
      </c>
      <c r="C2025" s="231"/>
      <c r="D2025" s="186" t="str">
        <f>IFERROR(VLOOKUP(C2025,INPUT!$A$2:$D$99998,4,FALSE),"")</f>
        <v/>
      </c>
      <c r="E2025" s="185">
        <f>IFERROR(VLOOKUP(C2025,INPUT!$A$2:$E$99998,5,FALSE),0)</f>
        <v>0</v>
      </c>
      <c r="F2025" s="187" t="str">
        <f>IFERROR(VLOOKUP(C2025,INPUT!$H$2:$N2410,7,FALSE),"")</f>
        <v/>
      </c>
      <c r="G2025" s="189"/>
      <c r="H2025" s="189"/>
      <c r="I2025" s="189"/>
      <c r="J2025" s="189"/>
      <c r="K2025" s="189"/>
    </row>
    <row r="2026" spans="1:11" ht="39" customHeight="1">
      <c r="A2026" s="228"/>
      <c r="B2026" s="184" t="str">
        <f>IFERROR(VLOOKUP(C2026,INPUT!$A$2:$E$99998,3,FALSE),"")</f>
        <v/>
      </c>
      <c r="C2026" s="231"/>
      <c r="D2026" s="186" t="str">
        <f>IFERROR(VLOOKUP(C2026,INPUT!$A$2:$D$99998,4,FALSE),"")</f>
        <v/>
      </c>
      <c r="E2026" s="185">
        <f>IFERROR(VLOOKUP(C2026,INPUT!$A$2:$E$99998,5,FALSE),0)</f>
        <v>0</v>
      </c>
      <c r="F2026" s="187" t="str">
        <f>IFERROR(VLOOKUP(C2026,INPUT!$H$2:$N2410,7,FALSE),"")</f>
        <v/>
      </c>
      <c r="G2026" s="189"/>
      <c r="H2026" s="189"/>
      <c r="I2026" s="189"/>
      <c r="J2026" s="189"/>
      <c r="K2026" s="189"/>
    </row>
    <row r="2027" spans="1:11" ht="39" customHeight="1">
      <c r="A2027" s="228"/>
      <c r="B2027" s="184" t="str">
        <f>IFERROR(VLOOKUP(C2027,INPUT!$A$2:$E$99998,3,FALSE),"")</f>
        <v/>
      </c>
      <c r="C2027" s="231"/>
      <c r="D2027" s="186" t="str">
        <f>IFERROR(VLOOKUP(C2027,INPUT!$A$2:$D$99998,4,FALSE),"")</f>
        <v/>
      </c>
      <c r="E2027" s="185">
        <f>IFERROR(VLOOKUP(C2027,INPUT!$A$2:$E$99998,5,FALSE),0)</f>
        <v>0</v>
      </c>
      <c r="F2027" s="187" t="str">
        <f>IFERROR(VLOOKUP(C2027,INPUT!$H$2:$N2410,7,FALSE),"")</f>
        <v/>
      </c>
      <c r="G2027" s="189"/>
      <c r="H2027" s="189"/>
      <c r="I2027" s="189"/>
      <c r="J2027" s="189"/>
      <c r="K2027" s="189"/>
    </row>
    <row r="2028" spans="1:11" ht="39" customHeight="1">
      <c r="A2028" s="228"/>
      <c r="B2028" s="184" t="str">
        <f>IFERROR(VLOOKUP(C2028,INPUT!$A$2:$E$99998,3,FALSE),"")</f>
        <v/>
      </c>
      <c r="C2028" s="231"/>
      <c r="D2028" s="186" t="str">
        <f>IFERROR(VLOOKUP(C2028,INPUT!$A$2:$D$99998,4,FALSE),"")</f>
        <v/>
      </c>
      <c r="E2028" s="185">
        <f>IFERROR(VLOOKUP(C2028,INPUT!$A$2:$E$99998,5,FALSE),0)</f>
        <v>0</v>
      </c>
      <c r="F2028" s="187" t="str">
        <f>IFERROR(VLOOKUP(C2028,INPUT!$H$2:$N2410,7,FALSE),"")</f>
        <v/>
      </c>
      <c r="G2028" s="189"/>
      <c r="H2028" s="189"/>
      <c r="I2028" s="189"/>
      <c r="J2028" s="189"/>
      <c r="K2028" s="189"/>
    </row>
    <row r="2029" spans="1:11" ht="39" customHeight="1">
      <c r="A2029" s="228"/>
      <c r="B2029" s="184" t="str">
        <f>IFERROR(VLOOKUP(C2029,INPUT!$A$2:$E$99998,3,FALSE),"")</f>
        <v/>
      </c>
      <c r="C2029" s="231"/>
      <c r="D2029" s="186" t="str">
        <f>IFERROR(VLOOKUP(C2029,INPUT!$A$2:$D$99998,4,FALSE),"")</f>
        <v/>
      </c>
      <c r="E2029" s="185">
        <f>IFERROR(VLOOKUP(C2029,INPUT!$A$2:$E$99998,5,FALSE),0)</f>
        <v>0</v>
      </c>
      <c r="F2029" s="187" t="str">
        <f>IFERROR(VLOOKUP(C2029,INPUT!$H$2:$N2410,7,FALSE),"")</f>
        <v/>
      </c>
      <c r="G2029" s="189"/>
      <c r="H2029" s="189"/>
      <c r="I2029" s="189"/>
      <c r="J2029" s="189"/>
      <c r="K2029" s="189"/>
    </row>
    <row r="2030" spans="1:11" ht="39" customHeight="1">
      <c r="A2030" s="228"/>
      <c r="B2030" s="184" t="str">
        <f>IFERROR(VLOOKUP(C2030,INPUT!$A$2:$E$99998,3,FALSE),"")</f>
        <v/>
      </c>
      <c r="C2030" s="231"/>
      <c r="D2030" s="186" t="str">
        <f>IFERROR(VLOOKUP(C2030,INPUT!$A$2:$D$99998,4,FALSE),"")</f>
        <v/>
      </c>
      <c r="E2030" s="185">
        <f>IFERROR(VLOOKUP(C2030,INPUT!$A$2:$E$99998,5,FALSE),0)</f>
        <v>0</v>
      </c>
      <c r="F2030" s="187" t="str">
        <f>IFERROR(VLOOKUP(C2030,INPUT!$H$2:$N2410,7,FALSE),"")</f>
        <v/>
      </c>
      <c r="G2030" s="189"/>
      <c r="H2030" s="189"/>
      <c r="I2030" s="189"/>
      <c r="J2030" s="189"/>
      <c r="K2030" s="189"/>
    </row>
    <row r="2031" spans="1:11" ht="39" customHeight="1">
      <c r="A2031" s="228"/>
      <c r="B2031" s="184" t="str">
        <f>IFERROR(VLOOKUP(C2031,INPUT!$A$2:$E$99998,3,FALSE),"")</f>
        <v/>
      </c>
      <c r="C2031" s="231"/>
      <c r="D2031" s="186" t="str">
        <f>IFERROR(VLOOKUP(C2031,INPUT!$A$2:$D$99998,4,FALSE),"")</f>
        <v/>
      </c>
      <c r="E2031" s="185">
        <f>IFERROR(VLOOKUP(C2031,INPUT!$A$2:$E$99998,5,FALSE),0)</f>
        <v>0</v>
      </c>
      <c r="F2031" s="187" t="str">
        <f>IFERROR(VLOOKUP(C2031,INPUT!$H$2:$N2410,7,FALSE),"")</f>
        <v/>
      </c>
      <c r="G2031" s="189"/>
      <c r="H2031" s="189"/>
      <c r="I2031" s="189"/>
      <c r="J2031" s="189"/>
      <c r="K2031" s="189"/>
    </row>
    <row r="2032" spans="1:11" ht="39" customHeight="1">
      <c r="A2032" s="228"/>
      <c r="B2032" s="184" t="str">
        <f>IFERROR(VLOOKUP(C2032,INPUT!$A$2:$E$99998,3,FALSE),"")</f>
        <v/>
      </c>
      <c r="C2032" s="231"/>
      <c r="D2032" s="186" t="str">
        <f>IFERROR(VLOOKUP(C2032,INPUT!$A$2:$D$99998,4,FALSE),"")</f>
        <v/>
      </c>
      <c r="E2032" s="185">
        <f>IFERROR(VLOOKUP(C2032,INPUT!$A$2:$E$99998,5,FALSE),0)</f>
        <v>0</v>
      </c>
      <c r="F2032" s="187" t="str">
        <f>IFERROR(VLOOKUP(C2032,INPUT!$H$2:$N2410,7,FALSE),"")</f>
        <v/>
      </c>
      <c r="G2032" s="189"/>
      <c r="H2032" s="189"/>
      <c r="I2032" s="189"/>
      <c r="J2032" s="189"/>
      <c r="K2032" s="189"/>
    </row>
    <row r="2033" spans="1:11" ht="39" customHeight="1">
      <c r="A2033" s="228"/>
      <c r="B2033" s="184" t="str">
        <f>IFERROR(VLOOKUP(C2033,INPUT!$A$2:$E$99998,3,FALSE),"")</f>
        <v/>
      </c>
      <c r="C2033" s="231"/>
      <c r="D2033" s="186" t="str">
        <f>IFERROR(VLOOKUP(C2033,INPUT!$A$2:$D$99998,4,FALSE),"")</f>
        <v/>
      </c>
      <c r="E2033" s="185">
        <f>IFERROR(VLOOKUP(C2033,INPUT!$A$2:$E$99998,5,FALSE),0)</f>
        <v>0</v>
      </c>
      <c r="F2033" s="187" t="str">
        <f>IFERROR(VLOOKUP(C2033,INPUT!$H$2:$N2410,7,FALSE),"")</f>
        <v/>
      </c>
      <c r="G2033" s="189"/>
      <c r="H2033" s="189"/>
      <c r="I2033" s="189"/>
      <c r="J2033" s="189"/>
      <c r="K2033" s="189"/>
    </row>
    <row r="2034" spans="1:11" ht="39" customHeight="1">
      <c r="A2034" s="228"/>
      <c r="B2034" s="184" t="str">
        <f>IFERROR(VLOOKUP(C2034,INPUT!$A$2:$E$99998,3,FALSE),"")</f>
        <v/>
      </c>
      <c r="C2034" s="231"/>
      <c r="D2034" s="186" t="str">
        <f>IFERROR(VLOOKUP(C2034,INPUT!$A$2:$D$99998,4,FALSE),"")</f>
        <v/>
      </c>
      <c r="E2034" s="185">
        <f>IFERROR(VLOOKUP(C2034,INPUT!$A$2:$E$99998,5,FALSE),0)</f>
        <v>0</v>
      </c>
      <c r="F2034" s="187" t="str">
        <f>IFERROR(VLOOKUP(C2034,INPUT!$H$2:$N2410,7,FALSE),"")</f>
        <v/>
      </c>
      <c r="G2034" s="189"/>
      <c r="H2034" s="189"/>
      <c r="I2034" s="189"/>
      <c r="J2034" s="189"/>
      <c r="K2034" s="189"/>
    </row>
    <row r="2035" spans="1:11" ht="39" customHeight="1">
      <c r="A2035" s="228"/>
      <c r="B2035" s="184" t="str">
        <f>IFERROR(VLOOKUP(C2035,INPUT!$A$2:$E$99998,3,FALSE),"")</f>
        <v/>
      </c>
      <c r="C2035" s="231"/>
      <c r="D2035" s="186" t="str">
        <f>IFERROR(VLOOKUP(C2035,INPUT!$A$2:$D$99998,4,FALSE),"")</f>
        <v/>
      </c>
      <c r="E2035" s="185">
        <f>IFERROR(VLOOKUP(C2035,INPUT!$A$2:$E$99998,5,FALSE),0)</f>
        <v>0</v>
      </c>
      <c r="F2035" s="187" t="str">
        <f>IFERROR(VLOOKUP(C2035,INPUT!$H$2:$N2410,7,FALSE),"")</f>
        <v/>
      </c>
      <c r="G2035" s="189"/>
      <c r="H2035" s="189"/>
      <c r="I2035" s="189"/>
      <c r="J2035" s="189"/>
      <c r="K2035" s="189"/>
    </row>
    <row r="2036" spans="1:11" ht="39" customHeight="1">
      <c r="A2036" s="228"/>
      <c r="B2036" s="184" t="str">
        <f>IFERROR(VLOOKUP(C2036,INPUT!$A$2:$E$99998,3,FALSE),"")</f>
        <v/>
      </c>
      <c r="C2036" s="231"/>
      <c r="D2036" s="186" t="str">
        <f>IFERROR(VLOOKUP(C2036,INPUT!$A$2:$D$99998,4,FALSE),"")</f>
        <v/>
      </c>
      <c r="E2036" s="185">
        <f>IFERROR(VLOOKUP(C2036,INPUT!$A$2:$E$99998,5,FALSE),0)</f>
        <v>0</v>
      </c>
      <c r="F2036" s="187" t="str">
        <f>IFERROR(VLOOKUP(C2036,INPUT!$H$2:$N2410,7,FALSE),"")</f>
        <v/>
      </c>
      <c r="G2036" s="189"/>
      <c r="H2036" s="189"/>
      <c r="I2036" s="189"/>
      <c r="J2036" s="189"/>
      <c r="K2036" s="189"/>
    </row>
    <row r="2037" spans="1:11" ht="39" customHeight="1">
      <c r="A2037" s="228"/>
      <c r="B2037" s="184" t="str">
        <f>IFERROR(VLOOKUP(C2037,INPUT!$A$2:$E$99998,3,FALSE),"")</f>
        <v/>
      </c>
      <c r="C2037" s="231"/>
      <c r="D2037" s="186" t="str">
        <f>IFERROR(VLOOKUP(C2037,INPUT!$A$2:$D$99998,4,FALSE),"")</f>
        <v/>
      </c>
      <c r="E2037" s="185">
        <f>IFERROR(VLOOKUP(C2037,INPUT!$A$2:$E$99998,5,FALSE),0)</f>
        <v>0</v>
      </c>
      <c r="F2037" s="187" t="str">
        <f>IFERROR(VLOOKUP(C2037,INPUT!$H$2:$N2410,7,FALSE),"")</f>
        <v/>
      </c>
      <c r="G2037" s="189"/>
      <c r="H2037" s="189"/>
      <c r="I2037" s="189"/>
      <c r="J2037" s="189"/>
      <c r="K2037" s="189"/>
    </row>
    <row r="2038" spans="1:11" ht="39" customHeight="1">
      <c r="A2038" s="228"/>
      <c r="B2038" s="184" t="str">
        <f>IFERROR(VLOOKUP(C2038,INPUT!$A$2:$E$99998,3,FALSE),"")</f>
        <v/>
      </c>
      <c r="C2038" s="231"/>
      <c r="D2038" s="186" t="str">
        <f>IFERROR(VLOOKUP(C2038,INPUT!$A$2:$D$99998,4,FALSE),"")</f>
        <v/>
      </c>
      <c r="E2038" s="185">
        <f>IFERROR(VLOOKUP(C2038,INPUT!$A$2:$E$99998,5,FALSE),0)</f>
        <v>0</v>
      </c>
      <c r="F2038" s="187" t="str">
        <f>IFERROR(VLOOKUP(C2038,INPUT!$H$2:$N2410,7,FALSE),"")</f>
        <v/>
      </c>
      <c r="G2038" s="189"/>
      <c r="H2038" s="189"/>
      <c r="I2038" s="189"/>
      <c r="J2038" s="189"/>
      <c r="K2038" s="189"/>
    </row>
    <row r="2039" spans="1:11" ht="39" customHeight="1">
      <c r="A2039" s="228"/>
      <c r="B2039" s="184" t="str">
        <f>IFERROR(VLOOKUP(C2039,INPUT!$A$2:$E$99998,3,FALSE),"")</f>
        <v/>
      </c>
      <c r="C2039" s="231"/>
      <c r="D2039" s="186" t="str">
        <f>IFERROR(VLOOKUP(C2039,INPUT!$A$2:$D$99998,4,FALSE),"")</f>
        <v/>
      </c>
      <c r="E2039" s="185">
        <f>IFERROR(VLOOKUP(C2039,INPUT!$A$2:$E$99998,5,FALSE),0)</f>
        <v>0</v>
      </c>
      <c r="F2039" s="187" t="str">
        <f>IFERROR(VLOOKUP(C2039,INPUT!$H$2:$N2410,7,FALSE),"")</f>
        <v/>
      </c>
      <c r="G2039" s="189"/>
      <c r="H2039" s="189"/>
      <c r="I2039" s="189"/>
      <c r="J2039" s="189"/>
      <c r="K2039" s="189"/>
    </row>
    <row r="2040" spans="1:11" ht="39" customHeight="1">
      <c r="A2040" s="228"/>
      <c r="B2040" s="184" t="str">
        <f>IFERROR(VLOOKUP(C2040,INPUT!$A$2:$E$99998,3,FALSE),"")</f>
        <v/>
      </c>
      <c r="C2040" s="231"/>
      <c r="D2040" s="186" t="str">
        <f>IFERROR(VLOOKUP(C2040,INPUT!$A$2:$D$99998,4,FALSE),"")</f>
        <v/>
      </c>
      <c r="E2040" s="185">
        <f>IFERROR(VLOOKUP(C2040,INPUT!$A$2:$E$99998,5,FALSE),0)</f>
        <v>0</v>
      </c>
      <c r="F2040" s="187" t="str">
        <f>IFERROR(VLOOKUP(C2040,INPUT!$H$2:$N2410,7,FALSE),"")</f>
        <v/>
      </c>
      <c r="G2040" s="189"/>
      <c r="H2040" s="189"/>
      <c r="I2040" s="189"/>
      <c r="J2040" s="189"/>
      <c r="K2040" s="189"/>
    </row>
    <row r="2041" spans="1:11" ht="39" customHeight="1">
      <c r="A2041" s="228"/>
      <c r="B2041" s="184" t="str">
        <f>IFERROR(VLOOKUP(C2041,INPUT!$A$2:$E$99998,3,FALSE),"")</f>
        <v/>
      </c>
      <c r="C2041" s="231"/>
      <c r="D2041" s="186" t="str">
        <f>IFERROR(VLOOKUP(C2041,INPUT!$A$2:$D$99998,4,FALSE),"")</f>
        <v/>
      </c>
      <c r="E2041" s="185">
        <f>IFERROR(VLOOKUP(C2041,INPUT!$A$2:$E$99998,5,FALSE),0)</f>
        <v>0</v>
      </c>
      <c r="F2041" s="187" t="str">
        <f>IFERROR(VLOOKUP(C2041,INPUT!$H$2:$N2410,7,FALSE),"")</f>
        <v/>
      </c>
      <c r="G2041" s="189"/>
      <c r="H2041" s="189"/>
      <c r="I2041" s="189"/>
      <c r="J2041" s="189"/>
      <c r="K2041" s="189"/>
    </row>
    <row r="2042" spans="1:11" ht="39" customHeight="1">
      <c r="A2042" s="228"/>
      <c r="B2042" s="184" t="str">
        <f>IFERROR(VLOOKUP(C2042,INPUT!$A$2:$E$99998,3,FALSE),"")</f>
        <v/>
      </c>
      <c r="C2042" s="231"/>
      <c r="D2042" s="186" t="str">
        <f>IFERROR(VLOOKUP(C2042,INPUT!$A$2:$D$99998,4,FALSE),"")</f>
        <v/>
      </c>
      <c r="E2042" s="185">
        <f>IFERROR(VLOOKUP(C2042,INPUT!$A$2:$E$99998,5,FALSE),0)</f>
        <v>0</v>
      </c>
      <c r="F2042" s="187" t="str">
        <f>IFERROR(VLOOKUP(C2042,INPUT!$H$2:$N2410,7,FALSE),"")</f>
        <v/>
      </c>
      <c r="G2042" s="189"/>
      <c r="H2042" s="189"/>
      <c r="I2042" s="189"/>
      <c r="J2042" s="189"/>
      <c r="K2042" s="189"/>
    </row>
    <row r="2043" spans="1:11" ht="39" customHeight="1">
      <c r="A2043" s="228"/>
      <c r="B2043" s="184" t="str">
        <f>IFERROR(VLOOKUP(C2043,INPUT!$A$2:$E$99998,3,FALSE),"")</f>
        <v/>
      </c>
      <c r="C2043" s="231"/>
      <c r="D2043" s="186" t="str">
        <f>IFERROR(VLOOKUP(C2043,INPUT!$A$2:$D$99998,4,FALSE),"")</f>
        <v/>
      </c>
      <c r="E2043" s="185">
        <f>IFERROR(VLOOKUP(C2043,INPUT!$A$2:$E$99998,5,FALSE),0)</f>
        <v>0</v>
      </c>
      <c r="F2043" s="187" t="str">
        <f>IFERROR(VLOOKUP(C2043,INPUT!$H$2:$N2410,7,FALSE),"")</f>
        <v/>
      </c>
      <c r="G2043" s="189"/>
      <c r="H2043" s="189"/>
      <c r="I2043" s="189"/>
      <c r="J2043" s="189"/>
      <c r="K2043" s="189"/>
    </row>
    <row r="2044" spans="1:11" ht="39" customHeight="1">
      <c r="A2044" s="228"/>
      <c r="B2044" s="184" t="str">
        <f>IFERROR(VLOOKUP(C2044,INPUT!$A$2:$E$99998,3,FALSE),"")</f>
        <v/>
      </c>
      <c r="C2044" s="231"/>
      <c r="D2044" s="186" t="str">
        <f>IFERROR(VLOOKUP(C2044,INPUT!$A$2:$D$99998,4,FALSE),"")</f>
        <v/>
      </c>
      <c r="E2044" s="185">
        <f>IFERROR(VLOOKUP(C2044,INPUT!$A$2:$E$99998,5,FALSE),0)</f>
        <v>0</v>
      </c>
      <c r="F2044" s="187" t="str">
        <f>IFERROR(VLOOKUP(C2044,INPUT!$H$2:$N2410,7,FALSE),"")</f>
        <v/>
      </c>
      <c r="G2044" s="189"/>
      <c r="H2044" s="189"/>
      <c r="I2044" s="189"/>
      <c r="J2044" s="189"/>
      <c r="K2044" s="189"/>
    </row>
    <row r="2045" spans="1:11" ht="39" customHeight="1">
      <c r="A2045" s="228"/>
      <c r="B2045" s="184" t="str">
        <f>IFERROR(VLOOKUP(C2045,INPUT!$A$2:$E$99998,3,FALSE),"")</f>
        <v/>
      </c>
      <c r="C2045" s="231"/>
      <c r="D2045" s="186" t="str">
        <f>IFERROR(VLOOKUP(C2045,INPUT!$A$2:$D$99998,4,FALSE),"")</f>
        <v/>
      </c>
      <c r="E2045" s="185">
        <f>IFERROR(VLOOKUP(C2045,INPUT!$A$2:$E$99998,5,FALSE),0)</f>
        <v>0</v>
      </c>
      <c r="F2045" s="187" t="str">
        <f>IFERROR(VLOOKUP(C2045,INPUT!$H$2:$N2410,7,FALSE),"")</f>
        <v/>
      </c>
      <c r="G2045" s="189"/>
      <c r="H2045" s="189"/>
      <c r="I2045" s="189"/>
      <c r="J2045" s="189"/>
      <c r="K2045" s="189"/>
    </row>
    <row r="2046" spans="1:11" ht="39" customHeight="1">
      <c r="A2046" s="228"/>
      <c r="B2046" s="184" t="str">
        <f>IFERROR(VLOOKUP(C2046,INPUT!$A$2:$E$99998,3,FALSE),"")</f>
        <v/>
      </c>
      <c r="C2046" s="231"/>
      <c r="D2046" s="186" t="str">
        <f>IFERROR(VLOOKUP(C2046,INPUT!$A$2:$D$99998,4,FALSE),"")</f>
        <v/>
      </c>
      <c r="E2046" s="185">
        <f>IFERROR(VLOOKUP(C2046,INPUT!$A$2:$E$99998,5,FALSE),0)</f>
        <v>0</v>
      </c>
      <c r="F2046" s="187" t="str">
        <f>IFERROR(VLOOKUP(C2046,INPUT!$H$2:$N2410,7,FALSE),"")</f>
        <v/>
      </c>
      <c r="G2046" s="189"/>
      <c r="H2046" s="189"/>
      <c r="I2046" s="189"/>
      <c r="J2046" s="189"/>
      <c r="K2046" s="189"/>
    </row>
    <row r="2047" spans="1:11" ht="39" customHeight="1">
      <c r="A2047" s="228"/>
      <c r="B2047" s="184" t="str">
        <f>IFERROR(VLOOKUP(C2047,INPUT!$A$2:$E$99998,3,FALSE),"")</f>
        <v/>
      </c>
      <c r="C2047" s="231"/>
      <c r="D2047" s="186" t="str">
        <f>IFERROR(VLOOKUP(C2047,INPUT!$A$2:$D$99998,4,FALSE),"")</f>
        <v/>
      </c>
      <c r="E2047" s="185">
        <f>IFERROR(VLOOKUP(C2047,INPUT!$A$2:$E$99998,5,FALSE),0)</f>
        <v>0</v>
      </c>
      <c r="F2047" s="187" t="str">
        <f>IFERROR(VLOOKUP(C2047,INPUT!$H$2:$N2410,7,FALSE),"")</f>
        <v/>
      </c>
      <c r="G2047" s="189"/>
      <c r="H2047" s="189"/>
      <c r="I2047" s="189"/>
      <c r="J2047" s="189"/>
      <c r="K2047" s="189"/>
    </row>
    <row r="2048" spans="1:11" ht="39" customHeight="1">
      <c r="A2048" s="228"/>
      <c r="B2048" s="184" t="str">
        <f>IFERROR(VLOOKUP(C2048,INPUT!$A$2:$E$99998,3,FALSE),"")</f>
        <v/>
      </c>
      <c r="C2048" s="231"/>
      <c r="D2048" s="186" t="str">
        <f>IFERROR(VLOOKUP(C2048,INPUT!$A$2:$D$99998,4,FALSE),"")</f>
        <v/>
      </c>
      <c r="E2048" s="185">
        <f>IFERROR(VLOOKUP(C2048,INPUT!$A$2:$E$99998,5,FALSE),0)</f>
        <v>0</v>
      </c>
      <c r="F2048" s="187" t="str">
        <f>IFERROR(VLOOKUP(C2048,INPUT!$H$2:$N2410,7,FALSE),"")</f>
        <v/>
      </c>
      <c r="G2048" s="189"/>
      <c r="H2048" s="189"/>
      <c r="I2048" s="189"/>
      <c r="J2048" s="189"/>
      <c r="K2048" s="189"/>
    </row>
    <row r="2049" spans="1:11" ht="39" customHeight="1">
      <c r="A2049" s="228"/>
      <c r="B2049" s="184" t="str">
        <f>IFERROR(VLOOKUP(C2049,INPUT!$A$2:$E$99998,3,FALSE),"")</f>
        <v/>
      </c>
      <c r="C2049" s="231"/>
      <c r="D2049" s="186" t="str">
        <f>IFERROR(VLOOKUP(C2049,INPUT!$A$2:$D$99998,4,FALSE),"")</f>
        <v/>
      </c>
      <c r="E2049" s="185">
        <f>IFERROR(VLOOKUP(C2049,INPUT!$A$2:$E$99998,5,FALSE),0)</f>
        <v>0</v>
      </c>
      <c r="F2049" s="187" t="str">
        <f>IFERROR(VLOOKUP(C2049,INPUT!$H$2:$N2410,7,FALSE),"")</f>
        <v/>
      </c>
      <c r="G2049" s="189"/>
      <c r="H2049" s="189"/>
      <c r="I2049" s="189"/>
      <c r="J2049" s="189"/>
      <c r="K2049" s="189"/>
    </row>
    <row r="2050" spans="1:11" ht="39" customHeight="1">
      <c r="A2050" s="228"/>
      <c r="B2050" s="184" t="str">
        <f>IFERROR(VLOOKUP(C2050,INPUT!$A$2:$E$99998,3,FALSE),"")</f>
        <v/>
      </c>
      <c r="C2050" s="231"/>
      <c r="D2050" s="186" t="str">
        <f>IFERROR(VLOOKUP(C2050,INPUT!$A$2:$D$99998,4,FALSE),"")</f>
        <v/>
      </c>
      <c r="E2050" s="185">
        <f>IFERROR(VLOOKUP(C2050,INPUT!$A$2:$E$99998,5,FALSE),0)</f>
        <v>0</v>
      </c>
      <c r="F2050" s="187" t="str">
        <f>IFERROR(VLOOKUP(C2050,INPUT!$H$2:$N2410,7,FALSE),"")</f>
        <v/>
      </c>
      <c r="G2050" s="189"/>
      <c r="H2050" s="189"/>
      <c r="I2050" s="189"/>
      <c r="J2050" s="189"/>
      <c r="K2050" s="189"/>
    </row>
    <row r="2051" spans="1:11" ht="39" customHeight="1">
      <c r="A2051" s="228"/>
      <c r="B2051" s="184" t="str">
        <f>IFERROR(VLOOKUP(C2051,INPUT!$A$2:$E$99998,3,FALSE),"")</f>
        <v/>
      </c>
      <c r="C2051" s="231"/>
      <c r="D2051" s="186" t="str">
        <f>IFERROR(VLOOKUP(C2051,INPUT!$A$2:$D$99998,4,FALSE),"")</f>
        <v/>
      </c>
      <c r="E2051" s="185">
        <f>IFERROR(VLOOKUP(C2051,INPUT!$A$2:$E$99998,5,FALSE),0)</f>
        <v>0</v>
      </c>
      <c r="F2051" s="187" t="str">
        <f>IFERROR(VLOOKUP(C2051,INPUT!$H$2:$N2410,7,FALSE),"")</f>
        <v/>
      </c>
      <c r="G2051" s="189"/>
      <c r="H2051" s="189"/>
      <c r="I2051" s="189"/>
      <c r="J2051" s="189"/>
      <c r="K2051" s="189"/>
    </row>
    <row r="2052" spans="1:11" ht="39" customHeight="1">
      <c r="A2052" s="228"/>
      <c r="B2052" s="184" t="str">
        <f>IFERROR(VLOOKUP(C2052,INPUT!$A$2:$E$99998,3,FALSE),"")</f>
        <v/>
      </c>
      <c r="C2052" s="231"/>
      <c r="D2052" s="186" t="str">
        <f>IFERROR(VLOOKUP(C2052,INPUT!$A$2:$D$99998,4,FALSE),"")</f>
        <v/>
      </c>
      <c r="E2052" s="185">
        <f>IFERROR(VLOOKUP(C2052,INPUT!$A$2:$E$99998,5,FALSE),0)</f>
        <v>0</v>
      </c>
      <c r="F2052" s="187" t="str">
        <f>IFERROR(VLOOKUP(C2052,INPUT!$H$2:$N2410,7,FALSE),"")</f>
        <v/>
      </c>
      <c r="G2052" s="189"/>
      <c r="H2052" s="189"/>
      <c r="I2052" s="189"/>
      <c r="J2052" s="189"/>
      <c r="K2052" s="189"/>
    </row>
    <row r="2053" spans="1:11" ht="39" customHeight="1">
      <c r="A2053" s="228"/>
      <c r="B2053" s="184" t="str">
        <f>IFERROR(VLOOKUP(C2053,INPUT!$A$2:$E$99998,3,FALSE),"")</f>
        <v/>
      </c>
      <c r="C2053" s="231"/>
      <c r="D2053" s="186" t="str">
        <f>IFERROR(VLOOKUP(C2053,INPUT!$A$2:$D$99998,4,FALSE),"")</f>
        <v/>
      </c>
      <c r="E2053" s="185">
        <f>IFERROR(VLOOKUP(C2053,INPUT!$A$2:$E$99998,5,FALSE),0)</f>
        <v>0</v>
      </c>
      <c r="F2053" s="187" t="str">
        <f>IFERROR(VLOOKUP(C2053,INPUT!$H$2:$N2410,7,FALSE),"")</f>
        <v/>
      </c>
      <c r="G2053" s="189"/>
      <c r="H2053" s="189"/>
      <c r="I2053" s="189"/>
      <c r="J2053" s="189"/>
      <c r="K2053" s="189"/>
    </row>
    <row r="2054" spans="1:11" ht="39" customHeight="1">
      <c r="A2054" s="228"/>
      <c r="B2054" s="184" t="str">
        <f>IFERROR(VLOOKUP(C2054,INPUT!$A$2:$E$99998,3,FALSE),"")</f>
        <v/>
      </c>
      <c r="C2054" s="231"/>
      <c r="D2054" s="186" t="str">
        <f>IFERROR(VLOOKUP(C2054,INPUT!$A$2:$D$99998,4,FALSE),"")</f>
        <v/>
      </c>
      <c r="E2054" s="185">
        <f>IFERROR(VLOOKUP(C2054,INPUT!$A$2:$E$99998,5,FALSE),0)</f>
        <v>0</v>
      </c>
      <c r="F2054" s="187" t="str">
        <f>IFERROR(VLOOKUP(C2054,INPUT!$H$2:$N2410,7,FALSE),"")</f>
        <v/>
      </c>
      <c r="G2054" s="189"/>
      <c r="H2054" s="189"/>
      <c r="I2054" s="189"/>
      <c r="J2054" s="189"/>
      <c r="K2054" s="189"/>
    </row>
    <row r="2055" spans="1:11" ht="39" customHeight="1">
      <c r="A2055" s="228"/>
      <c r="B2055" s="184" t="str">
        <f>IFERROR(VLOOKUP(C2055,INPUT!$A$2:$E$99998,3,FALSE),"")</f>
        <v/>
      </c>
      <c r="C2055" s="231"/>
      <c r="D2055" s="186" t="str">
        <f>IFERROR(VLOOKUP(C2055,INPUT!$A$2:$D$99998,4,FALSE),"")</f>
        <v/>
      </c>
      <c r="E2055" s="185">
        <f>IFERROR(VLOOKUP(C2055,INPUT!$A$2:$E$99998,5,FALSE),0)</f>
        <v>0</v>
      </c>
      <c r="F2055" s="187" t="str">
        <f>IFERROR(VLOOKUP(C2055,INPUT!$H$2:$N2410,7,FALSE),"")</f>
        <v/>
      </c>
      <c r="G2055" s="189"/>
      <c r="H2055" s="189"/>
      <c r="I2055" s="189"/>
      <c r="J2055" s="189"/>
      <c r="K2055" s="189"/>
    </row>
    <row r="2056" spans="1:11" ht="39" customHeight="1">
      <c r="A2056" s="228"/>
      <c r="B2056" s="184" t="str">
        <f>IFERROR(VLOOKUP(C2056,INPUT!$A$2:$E$99998,3,FALSE),"")</f>
        <v/>
      </c>
      <c r="C2056" s="231"/>
      <c r="D2056" s="186" t="str">
        <f>IFERROR(VLOOKUP(C2056,INPUT!$A$2:$D$99998,4,FALSE),"")</f>
        <v/>
      </c>
      <c r="E2056" s="185">
        <f>IFERROR(VLOOKUP(C2056,INPUT!$A$2:$E$99998,5,FALSE),0)</f>
        <v>0</v>
      </c>
      <c r="F2056" s="187" t="str">
        <f>IFERROR(VLOOKUP(C2056,INPUT!$H$2:$N2410,7,FALSE),"")</f>
        <v/>
      </c>
      <c r="G2056" s="189"/>
      <c r="H2056" s="189"/>
      <c r="I2056" s="189"/>
      <c r="J2056" s="189"/>
      <c r="K2056" s="189"/>
    </row>
    <row r="2057" spans="1:11" ht="39" customHeight="1">
      <c r="A2057" s="228"/>
      <c r="B2057" s="184" t="str">
        <f>IFERROR(VLOOKUP(C2057,INPUT!$A$2:$E$99998,3,FALSE),"")</f>
        <v/>
      </c>
      <c r="C2057" s="231"/>
      <c r="D2057" s="186" t="str">
        <f>IFERROR(VLOOKUP(C2057,INPUT!$A$2:$D$99998,4,FALSE),"")</f>
        <v/>
      </c>
      <c r="E2057" s="185">
        <f>IFERROR(VLOOKUP(C2057,INPUT!$A$2:$E$99998,5,FALSE),0)</f>
        <v>0</v>
      </c>
      <c r="F2057" s="187" t="str">
        <f>IFERROR(VLOOKUP(C2057,INPUT!$H$2:$N2410,7,FALSE),"")</f>
        <v/>
      </c>
      <c r="G2057" s="189"/>
      <c r="H2057" s="189"/>
      <c r="I2057" s="189"/>
      <c r="J2057" s="189"/>
      <c r="K2057" s="189"/>
    </row>
    <row r="2058" spans="1:11" ht="39" customHeight="1">
      <c r="A2058" s="228"/>
      <c r="B2058" s="184" t="str">
        <f>IFERROR(VLOOKUP(C2058,INPUT!$A$2:$E$99998,3,FALSE),"")</f>
        <v/>
      </c>
      <c r="C2058" s="231"/>
      <c r="D2058" s="186" t="str">
        <f>IFERROR(VLOOKUP(C2058,INPUT!$A$2:$D$99998,4,FALSE),"")</f>
        <v/>
      </c>
      <c r="E2058" s="185">
        <f>IFERROR(VLOOKUP(C2058,INPUT!$A$2:$E$99998,5,FALSE),0)</f>
        <v>0</v>
      </c>
      <c r="F2058" s="187" t="str">
        <f>IFERROR(VLOOKUP(C2058,INPUT!$H$2:$N2410,7,FALSE),"")</f>
        <v/>
      </c>
      <c r="G2058" s="189"/>
      <c r="H2058" s="189"/>
      <c r="I2058" s="189"/>
      <c r="J2058" s="189"/>
      <c r="K2058" s="189"/>
    </row>
    <row r="2059" spans="1:11" ht="39" customHeight="1">
      <c r="A2059" s="228"/>
      <c r="B2059" s="184" t="str">
        <f>IFERROR(VLOOKUP(C2059,INPUT!$A$2:$E$99998,3,FALSE),"")</f>
        <v/>
      </c>
      <c r="C2059" s="231"/>
      <c r="D2059" s="186" t="str">
        <f>IFERROR(VLOOKUP(C2059,INPUT!$A$2:$D$99998,4,FALSE),"")</f>
        <v/>
      </c>
      <c r="E2059" s="185">
        <f>IFERROR(VLOOKUP(C2059,INPUT!$A$2:$E$99998,5,FALSE),0)</f>
        <v>0</v>
      </c>
      <c r="F2059" s="187" t="str">
        <f>IFERROR(VLOOKUP(C2059,INPUT!$H$2:$N2410,7,FALSE),"")</f>
        <v/>
      </c>
      <c r="G2059" s="189"/>
      <c r="H2059" s="189"/>
      <c r="I2059" s="189"/>
      <c r="J2059" s="189"/>
      <c r="K2059" s="189"/>
    </row>
    <row r="2060" spans="1:11" ht="39" customHeight="1">
      <c r="A2060" s="228"/>
      <c r="B2060" s="184" t="str">
        <f>IFERROR(VLOOKUP(C2060,INPUT!$A$2:$E$99998,3,FALSE),"")</f>
        <v/>
      </c>
      <c r="C2060" s="231"/>
      <c r="D2060" s="186" t="str">
        <f>IFERROR(VLOOKUP(C2060,INPUT!$A$2:$D$99998,4,FALSE),"")</f>
        <v/>
      </c>
      <c r="E2060" s="185">
        <f>IFERROR(VLOOKUP(C2060,INPUT!$A$2:$E$99998,5,FALSE),0)</f>
        <v>0</v>
      </c>
      <c r="F2060" s="187" t="str">
        <f>IFERROR(VLOOKUP(C2060,INPUT!$H$2:$N2410,7,FALSE),"")</f>
        <v/>
      </c>
      <c r="G2060" s="189"/>
      <c r="H2060" s="189"/>
      <c r="I2060" s="189"/>
      <c r="J2060" s="189"/>
      <c r="K2060" s="189"/>
    </row>
    <row r="2061" spans="1:11" ht="39" customHeight="1">
      <c r="A2061" s="228"/>
      <c r="B2061" s="184" t="str">
        <f>IFERROR(VLOOKUP(C2061,INPUT!$A$2:$E$99998,3,FALSE),"")</f>
        <v/>
      </c>
      <c r="C2061" s="231"/>
      <c r="D2061" s="186" t="str">
        <f>IFERROR(VLOOKUP(C2061,INPUT!$A$2:$D$99998,4,FALSE),"")</f>
        <v/>
      </c>
      <c r="E2061" s="185">
        <f>IFERROR(VLOOKUP(C2061,INPUT!$A$2:$E$99998,5,FALSE),0)</f>
        <v>0</v>
      </c>
      <c r="F2061" s="187" t="str">
        <f>IFERROR(VLOOKUP(C2061,INPUT!$H$2:$N2410,7,FALSE),"")</f>
        <v/>
      </c>
      <c r="G2061" s="189"/>
      <c r="H2061" s="189"/>
      <c r="I2061" s="189"/>
      <c r="J2061" s="189"/>
      <c r="K2061" s="189"/>
    </row>
    <row r="2062" spans="1:11" ht="39" customHeight="1">
      <c r="A2062" s="228"/>
      <c r="B2062" s="184" t="str">
        <f>IFERROR(VLOOKUP(C2062,INPUT!$A$2:$E$99998,3,FALSE),"")</f>
        <v/>
      </c>
      <c r="C2062" s="231"/>
      <c r="D2062" s="186" t="str">
        <f>IFERROR(VLOOKUP(C2062,INPUT!$A$2:$D$99998,4,FALSE),"")</f>
        <v/>
      </c>
      <c r="E2062" s="185">
        <f>IFERROR(VLOOKUP(C2062,INPUT!$A$2:$E$99998,5,FALSE),0)</f>
        <v>0</v>
      </c>
      <c r="F2062" s="187" t="str">
        <f>IFERROR(VLOOKUP(C2062,INPUT!$H$2:$N2410,7,FALSE),"")</f>
        <v/>
      </c>
      <c r="G2062" s="189"/>
      <c r="H2062" s="189"/>
      <c r="I2062" s="189"/>
      <c r="J2062" s="189"/>
      <c r="K2062" s="189"/>
    </row>
    <row r="2063" spans="1:11" ht="39" customHeight="1">
      <c r="A2063" s="228"/>
      <c r="B2063" s="184" t="str">
        <f>IFERROR(VLOOKUP(C2063,INPUT!$A$2:$E$99998,3,FALSE),"")</f>
        <v/>
      </c>
      <c r="C2063" s="231"/>
      <c r="D2063" s="186" t="str">
        <f>IFERROR(VLOOKUP(C2063,INPUT!$A$2:$D$99998,4,FALSE),"")</f>
        <v/>
      </c>
      <c r="E2063" s="185">
        <f>IFERROR(VLOOKUP(C2063,INPUT!$A$2:$E$99998,5,FALSE),0)</f>
        <v>0</v>
      </c>
      <c r="F2063" s="187" t="str">
        <f>IFERROR(VLOOKUP(C2063,INPUT!$H$2:$N2410,7,FALSE),"")</f>
        <v/>
      </c>
      <c r="G2063" s="189"/>
      <c r="H2063" s="189"/>
      <c r="I2063" s="189"/>
      <c r="J2063" s="189"/>
      <c r="K2063" s="189"/>
    </row>
    <row r="2064" spans="1:11" ht="39" customHeight="1">
      <c r="A2064" s="228"/>
      <c r="B2064" s="184" t="str">
        <f>IFERROR(VLOOKUP(C2064,INPUT!$A$2:$E$99998,3,FALSE),"")</f>
        <v/>
      </c>
      <c r="C2064" s="231"/>
      <c r="D2064" s="186" t="str">
        <f>IFERROR(VLOOKUP(C2064,INPUT!$A$2:$D$99998,4,FALSE),"")</f>
        <v/>
      </c>
      <c r="E2064" s="185">
        <f>IFERROR(VLOOKUP(C2064,INPUT!$A$2:$E$99998,5,FALSE),0)</f>
        <v>0</v>
      </c>
      <c r="F2064" s="187" t="str">
        <f>IFERROR(VLOOKUP(C2064,INPUT!$H$2:$N2410,7,FALSE),"")</f>
        <v/>
      </c>
      <c r="G2064" s="189"/>
      <c r="H2064" s="189"/>
      <c r="I2064" s="189"/>
      <c r="J2064" s="189"/>
      <c r="K2064" s="189"/>
    </row>
    <row r="2065" spans="1:11" ht="39" customHeight="1">
      <c r="A2065" s="228"/>
      <c r="B2065" s="184" t="str">
        <f>IFERROR(VLOOKUP(C2065,INPUT!$A$2:$E$99998,3,FALSE),"")</f>
        <v/>
      </c>
      <c r="C2065" s="231"/>
      <c r="D2065" s="186" t="str">
        <f>IFERROR(VLOOKUP(C2065,INPUT!$A$2:$D$99998,4,FALSE),"")</f>
        <v/>
      </c>
      <c r="E2065" s="185">
        <f>IFERROR(VLOOKUP(C2065,INPUT!$A$2:$E$99998,5,FALSE),0)</f>
        <v>0</v>
      </c>
      <c r="F2065" s="187" t="str">
        <f>IFERROR(VLOOKUP(C2065,INPUT!$H$2:$N2410,7,FALSE),"")</f>
        <v/>
      </c>
      <c r="G2065" s="189"/>
      <c r="H2065" s="189"/>
      <c r="I2065" s="189"/>
      <c r="J2065" s="189"/>
      <c r="K2065" s="189"/>
    </row>
    <row r="2066" spans="1:11" ht="39" customHeight="1">
      <c r="A2066" s="228"/>
      <c r="B2066" s="184" t="str">
        <f>IFERROR(VLOOKUP(C2066,INPUT!$A$2:$E$99998,3,FALSE),"")</f>
        <v/>
      </c>
      <c r="C2066" s="231"/>
      <c r="D2066" s="186" t="str">
        <f>IFERROR(VLOOKUP(C2066,INPUT!$A$2:$D$99998,4,FALSE),"")</f>
        <v/>
      </c>
      <c r="E2066" s="185">
        <f>IFERROR(VLOOKUP(C2066,INPUT!$A$2:$E$99998,5,FALSE),0)</f>
        <v>0</v>
      </c>
      <c r="F2066" s="187" t="str">
        <f>IFERROR(VLOOKUP(C2066,INPUT!$H$2:$N2410,7,FALSE),"")</f>
        <v/>
      </c>
      <c r="G2066" s="189"/>
      <c r="H2066" s="189"/>
      <c r="I2066" s="189"/>
      <c r="J2066" s="189"/>
      <c r="K2066" s="189"/>
    </row>
    <row r="2067" spans="1:11" ht="39" customHeight="1">
      <c r="A2067" s="228"/>
      <c r="B2067" s="184" t="str">
        <f>IFERROR(VLOOKUP(C2067,INPUT!$A$2:$E$99998,3,FALSE),"")</f>
        <v/>
      </c>
      <c r="C2067" s="231"/>
      <c r="D2067" s="186" t="str">
        <f>IFERROR(VLOOKUP(C2067,INPUT!$A$2:$D$99998,4,FALSE),"")</f>
        <v/>
      </c>
      <c r="E2067" s="185">
        <f>IFERROR(VLOOKUP(C2067,INPUT!$A$2:$E$99998,5,FALSE),0)</f>
        <v>0</v>
      </c>
      <c r="F2067" s="187" t="str">
        <f>IFERROR(VLOOKUP(C2067,INPUT!$H$2:$N2410,7,FALSE),"")</f>
        <v/>
      </c>
      <c r="G2067" s="189"/>
      <c r="H2067" s="189"/>
      <c r="I2067" s="189"/>
      <c r="J2067" s="189"/>
      <c r="K2067" s="189"/>
    </row>
    <row r="2068" spans="1:11" ht="39" customHeight="1">
      <c r="A2068" s="228"/>
      <c r="B2068" s="184" t="str">
        <f>IFERROR(VLOOKUP(C2068,INPUT!$A$2:$E$99998,3,FALSE),"")</f>
        <v/>
      </c>
      <c r="C2068" s="231"/>
      <c r="D2068" s="186" t="str">
        <f>IFERROR(VLOOKUP(C2068,INPUT!$A$2:$D$99998,4,FALSE),"")</f>
        <v/>
      </c>
      <c r="E2068" s="185">
        <f>IFERROR(VLOOKUP(C2068,INPUT!$A$2:$E$99998,5,FALSE),0)</f>
        <v>0</v>
      </c>
      <c r="F2068" s="187" t="str">
        <f>IFERROR(VLOOKUP(C2068,INPUT!$H$2:$N2410,7,FALSE),"")</f>
        <v/>
      </c>
      <c r="G2068" s="189"/>
      <c r="H2068" s="189"/>
      <c r="I2068" s="189"/>
      <c r="J2068" s="189"/>
      <c r="K2068" s="189"/>
    </row>
    <row r="2069" spans="1:11" ht="39" customHeight="1">
      <c r="A2069" s="228"/>
      <c r="B2069" s="184" t="str">
        <f>IFERROR(VLOOKUP(C2069,INPUT!$A$2:$E$99998,3,FALSE),"")</f>
        <v/>
      </c>
      <c r="C2069" s="231"/>
      <c r="D2069" s="186" t="str">
        <f>IFERROR(VLOOKUP(C2069,INPUT!$A$2:$D$99998,4,FALSE),"")</f>
        <v/>
      </c>
      <c r="E2069" s="185">
        <f>IFERROR(VLOOKUP(C2069,INPUT!$A$2:$E$99998,5,FALSE),0)</f>
        <v>0</v>
      </c>
      <c r="F2069" s="187" t="str">
        <f>IFERROR(VLOOKUP(C2069,INPUT!$H$2:$N2410,7,FALSE),"")</f>
        <v/>
      </c>
      <c r="G2069" s="189"/>
      <c r="H2069" s="189"/>
      <c r="I2069" s="189"/>
      <c r="J2069" s="189"/>
      <c r="K2069" s="189"/>
    </row>
    <row r="2070" spans="1:11" ht="39" customHeight="1">
      <c r="A2070" s="228"/>
      <c r="B2070" s="184" t="str">
        <f>IFERROR(VLOOKUP(C2070,INPUT!$A$2:$E$99998,3,FALSE),"")</f>
        <v/>
      </c>
      <c r="C2070" s="231"/>
      <c r="D2070" s="186" t="str">
        <f>IFERROR(VLOOKUP(C2070,INPUT!$A$2:$D$99998,4,FALSE),"")</f>
        <v/>
      </c>
      <c r="E2070" s="185">
        <f>IFERROR(VLOOKUP(C2070,INPUT!$A$2:$E$99998,5,FALSE),0)</f>
        <v>0</v>
      </c>
      <c r="F2070" s="187" t="str">
        <f>IFERROR(VLOOKUP(C2070,INPUT!$H$2:$N2410,7,FALSE),"")</f>
        <v/>
      </c>
      <c r="G2070" s="189"/>
      <c r="H2070" s="189"/>
      <c r="I2070" s="189"/>
      <c r="J2070" s="189"/>
      <c r="K2070" s="189"/>
    </row>
    <row r="2071" spans="1:11" ht="39" customHeight="1">
      <c r="A2071" s="228"/>
      <c r="B2071" s="184" t="str">
        <f>IFERROR(VLOOKUP(C2071,INPUT!$A$2:$E$99998,3,FALSE),"")</f>
        <v/>
      </c>
      <c r="C2071" s="231"/>
      <c r="D2071" s="186" t="str">
        <f>IFERROR(VLOOKUP(C2071,INPUT!$A$2:$D$99998,4,FALSE),"")</f>
        <v/>
      </c>
      <c r="E2071" s="185">
        <f>IFERROR(VLOOKUP(C2071,INPUT!$A$2:$E$99998,5,FALSE),0)</f>
        <v>0</v>
      </c>
      <c r="F2071" s="187" t="str">
        <f>IFERROR(VLOOKUP(C2071,INPUT!$H$2:$N2410,7,FALSE),"")</f>
        <v/>
      </c>
      <c r="G2071" s="189"/>
      <c r="H2071" s="189"/>
      <c r="I2071" s="189"/>
      <c r="J2071" s="189"/>
      <c r="K2071" s="189"/>
    </row>
    <row r="2072" spans="1:11" ht="39" customHeight="1">
      <c r="A2072" s="228"/>
      <c r="B2072" s="184" t="str">
        <f>IFERROR(VLOOKUP(C2072,INPUT!$A$2:$E$99998,3,FALSE),"")</f>
        <v/>
      </c>
      <c r="C2072" s="231"/>
      <c r="D2072" s="186" t="str">
        <f>IFERROR(VLOOKUP(C2072,INPUT!$A$2:$D$99998,4,FALSE),"")</f>
        <v/>
      </c>
      <c r="E2072" s="185">
        <f>IFERROR(VLOOKUP(C2072,INPUT!$A$2:$E$99998,5,FALSE),0)</f>
        <v>0</v>
      </c>
      <c r="F2072" s="187" t="str">
        <f>IFERROR(VLOOKUP(C2072,INPUT!$H$2:$N2410,7,FALSE),"")</f>
        <v/>
      </c>
      <c r="G2072" s="189"/>
      <c r="H2072" s="189"/>
      <c r="I2072" s="189"/>
      <c r="J2072" s="189"/>
      <c r="K2072" s="189"/>
    </row>
    <row r="2073" spans="1:11" ht="39" customHeight="1">
      <c r="A2073" s="228"/>
      <c r="B2073" s="184" t="str">
        <f>IFERROR(VLOOKUP(C2073,INPUT!$A$2:$E$99998,3,FALSE),"")</f>
        <v/>
      </c>
      <c r="C2073" s="231"/>
      <c r="D2073" s="186" t="str">
        <f>IFERROR(VLOOKUP(C2073,INPUT!$A$2:$D$99998,4,FALSE),"")</f>
        <v/>
      </c>
      <c r="E2073" s="185">
        <f>IFERROR(VLOOKUP(C2073,INPUT!$A$2:$E$99998,5,FALSE),0)</f>
        <v>0</v>
      </c>
      <c r="F2073" s="187" t="str">
        <f>IFERROR(VLOOKUP(C2073,INPUT!$H$2:$N2410,7,FALSE),"")</f>
        <v/>
      </c>
      <c r="G2073" s="189"/>
      <c r="H2073" s="189"/>
      <c r="I2073" s="189"/>
      <c r="J2073" s="189"/>
      <c r="K2073" s="189"/>
    </row>
    <row r="2074" spans="1:11" ht="39" customHeight="1">
      <c r="A2074" s="228"/>
      <c r="B2074" s="184" t="str">
        <f>IFERROR(VLOOKUP(C2074,INPUT!$A$2:$E$99998,3,FALSE),"")</f>
        <v/>
      </c>
      <c r="C2074" s="231"/>
      <c r="D2074" s="186" t="str">
        <f>IFERROR(VLOOKUP(C2074,INPUT!$A$2:$D$99998,4,FALSE),"")</f>
        <v/>
      </c>
      <c r="E2074" s="185">
        <f>IFERROR(VLOOKUP(C2074,INPUT!$A$2:$E$99998,5,FALSE),0)</f>
        <v>0</v>
      </c>
      <c r="F2074" s="187" t="str">
        <f>IFERROR(VLOOKUP(C2074,INPUT!$H$2:$N2410,7,FALSE),"")</f>
        <v/>
      </c>
      <c r="G2074" s="189"/>
      <c r="H2074" s="189"/>
      <c r="I2074" s="189"/>
      <c r="J2074" s="189"/>
      <c r="K2074" s="189"/>
    </row>
    <row r="2075" spans="1:11" ht="39" customHeight="1">
      <c r="A2075" s="228"/>
      <c r="B2075" s="184" t="str">
        <f>IFERROR(VLOOKUP(C2075,INPUT!$A$2:$E$99998,3,FALSE),"")</f>
        <v/>
      </c>
      <c r="C2075" s="231"/>
      <c r="D2075" s="186" t="str">
        <f>IFERROR(VLOOKUP(C2075,INPUT!$A$2:$D$99998,4,FALSE),"")</f>
        <v/>
      </c>
      <c r="E2075" s="185">
        <f>IFERROR(VLOOKUP(C2075,INPUT!$A$2:$E$99998,5,FALSE),0)</f>
        <v>0</v>
      </c>
      <c r="F2075" s="187" t="str">
        <f>IFERROR(VLOOKUP(C2075,INPUT!$H$2:$N2410,7,FALSE),"")</f>
        <v/>
      </c>
      <c r="G2075" s="189"/>
      <c r="H2075" s="189"/>
      <c r="I2075" s="189"/>
      <c r="J2075" s="189"/>
      <c r="K2075" s="189"/>
    </row>
    <row r="2076" spans="1:11" ht="39" customHeight="1">
      <c r="A2076" s="228"/>
      <c r="B2076" s="184" t="str">
        <f>IFERROR(VLOOKUP(C2076,INPUT!$A$2:$E$99998,3,FALSE),"")</f>
        <v/>
      </c>
      <c r="C2076" s="231"/>
      <c r="D2076" s="186" t="str">
        <f>IFERROR(VLOOKUP(C2076,INPUT!$A$2:$D$99998,4,FALSE),"")</f>
        <v/>
      </c>
      <c r="E2076" s="185">
        <f>IFERROR(VLOOKUP(C2076,INPUT!$A$2:$E$99998,5,FALSE),0)</f>
        <v>0</v>
      </c>
      <c r="F2076" s="187" t="str">
        <f>IFERROR(VLOOKUP(C2076,INPUT!$H$2:$N2410,7,FALSE),"")</f>
        <v/>
      </c>
      <c r="G2076" s="189"/>
      <c r="H2076" s="189"/>
      <c r="I2076" s="189"/>
      <c r="J2076" s="189"/>
      <c r="K2076" s="189"/>
    </row>
    <row r="2077" spans="1:11" ht="39" customHeight="1">
      <c r="A2077" s="228"/>
      <c r="B2077" s="184" t="str">
        <f>IFERROR(VLOOKUP(C2077,INPUT!$A$2:$E$99998,3,FALSE),"")</f>
        <v/>
      </c>
      <c r="C2077" s="231"/>
      <c r="D2077" s="186" t="str">
        <f>IFERROR(VLOOKUP(C2077,INPUT!$A$2:$D$99998,4,FALSE),"")</f>
        <v/>
      </c>
      <c r="E2077" s="185">
        <f>IFERROR(VLOOKUP(C2077,INPUT!$A$2:$E$99998,5,FALSE),0)</f>
        <v>0</v>
      </c>
      <c r="F2077" s="187" t="str">
        <f>IFERROR(VLOOKUP(C2077,INPUT!$H$2:$N2410,7,FALSE),"")</f>
        <v/>
      </c>
      <c r="G2077" s="189"/>
      <c r="H2077" s="189"/>
      <c r="I2077" s="189"/>
      <c r="J2077" s="189"/>
      <c r="K2077" s="189"/>
    </row>
    <row r="2078" spans="1:11" ht="39" customHeight="1">
      <c r="A2078" s="228"/>
      <c r="B2078" s="184" t="str">
        <f>IFERROR(VLOOKUP(C2078,INPUT!$A$2:$E$99998,3,FALSE),"")</f>
        <v/>
      </c>
      <c r="C2078" s="231"/>
      <c r="D2078" s="186" t="str">
        <f>IFERROR(VLOOKUP(C2078,INPUT!$A$2:$D$99998,4,FALSE),"")</f>
        <v/>
      </c>
      <c r="E2078" s="185">
        <f>IFERROR(VLOOKUP(C2078,INPUT!$A$2:$E$99998,5,FALSE),0)</f>
        <v>0</v>
      </c>
      <c r="F2078" s="187" t="str">
        <f>IFERROR(VLOOKUP(C2078,INPUT!$H$2:$N2410,7,FALSE),"")</f>
        <v/>
      </c>
      <c r="G2078" s="189"/>
      <c r="H2078" s="189"/>
      <c r="I2078" s="189"/>
      <c r="J2078" s="189"/>
      <c r="K2078" s="189"/>
    </row>
    <row r="2079" spans="1:11" ht="39" customHeight="1">
      <c r="A2079" s="228"/>
      <c r="B2079" s="184" t="str">
        <f>IFERROR(VLOOKUP(C2079,INPUT!$A$2:$E$99998,3,FALSE),"")</f>
        <v/>
      </c>
      <c r="C2079" s="231"/>
      <c r="D2079" s="186" t="str">
        <f>IFERROR(VLOOKUP(C2079,INPUT!$A$2:$D$99998,4,FALSE),"")</f>
        <v/>
      </c>
      <c r="E2079" s="185">
        <f>IFERROR(VLOOKUP(C2079,INPUT!$A$2:$E$99998,5,FALSE),0)</f>
        <v>0</v>
      </c>
      <c r="F2079" s="187" t="str">
        <f>IFERROR(VLOOKUP(C2079,INPUT!$H$2:$N2410,7,FALSE),"")</f>
        <v/>
      </c>
      <c r="G2079" s="189"/>
      <c r="H2079" s="189"/>
      <c r="I2079" s="189"/>
      <c r="J2079" s="189"/>
      <c r="K2079" s="189"/>
    </row>
    <row r="2080" spans="1:11" ht="39" customHeight="1">
      <c r="A2080" s="228"/>
      <c r="B2080" s="184" t="str">
        <f>IFERROR(VLOOKUP(C2080,INPUT!$A$2:$E$99998,3,FALSE),"")</f>
        <v/>
      </c>
      <c r="C2080" s="231"/>
      <c r="D2080" s="186" t="str">
        <f>IFERROR(VLOOKUP(C2080,INPUT!$A$2:$D$99998,4,FALSE),"")</f>
        <v/>
      </c>
      <c r="E2080" s="185">
        <f>IFERROR(VLOOKUP(C2080,INPUT!$A$2:$E$99998,5,FALSE),0)</f>
        <v>0</v>
      </c>
      <c r="F2080" s="187" t="str">
        <f>IFERROR(VLOOKUP(C2080,INPUT!$H$2:$N2410,7,FALSE),"")</f>
        <v/>
      </c>
      <c r="G2080" s="189"/>
      <c r="H2080" s="189"/>
      <c r="I2080" s="189"/>
      <c r="J2080" s="189"/>
      <c r="K2080" s="189"/>
    </row>
    <row r="2081" spans="1:11" ht="39" customHeight="1">
      <c r="A2081" s="228"/>
      <c r="B2081" s="184" t="str">
        <f>IFERROR(VLOOKUP(C2081,INPUT!$A$2:$E$99998,3,FALSE),"")</f>
        <v/>
      </c>
      <c r="C2081" s="231"/>
      <c r="D2081" s="186" t="str">
        <f>IFERROR(VLOOKUP(C2081,INPUT!$A$2:$D$99998,4,FALSE),"")</f>
        <v/>
      </c>
      <c r="E2081" s="185">
        <f>IFERROR(VLOOKUP(C2081,INPUT!$A$2:$E$99998,5,FALSE),0)</f>
        <v>0</v>
      </c>
      <c r="F2081" s="187" t="str">
        <f>IFERROR(VLOOKUP(C2081,INPUT!$H$2:$N2410,7,FALSE),"")</f>
        <v/>
      </c>
      <c r="G2081" s="189"/>
      <c r="H2081" s="189"/>
      <c r="I2081" s="189"/>
      <c r="J2081" s="189"/>
      <c r="K2081" s="189"/>
    </row>
    <row r="2082" spans="1:11" ht="39" customHeight="1">
      <c r="A2082" s="228"/>
      <c r="B2082" s="184" t="str">
        <f>IFERROR(VLOOKUP(C2082,INPUT!$A$2:$E$99998,3,FALSE),"")</f>
        <v/>
      </c>
      <c r="C2082" s="231"/>
      <c r="D2082" s="186" t="str">
        <f>IFERROR(VLOOKUP(C2082,INPUT!$A$2:$D$99998,4,FALSE),"")</f>
        <v/>
      </c>
      <c r="E2082" s="185">
        <f>IFERROR(VLOOKUP(C2082,INPUT!$A$2:$E$99998,5,FALSE),0)</f>
        <v>0</v>
      </c>
      <c r="F2082" s="187" t="str">
        <f>IFERROR(VLOOKUP(C2082,INPUT!$H$2:$N2410,7,FALSE),"")</f>
        <v/>
      </c>
      <c r="G2082" s="189"/>
      <c r="H2082" s="189"/>
      <c r="I2082" s="189"/>
      <c r="J2082" s="189"/>
      <c r="K2082" s="189"/>
    </row>
    <row r="2083" spans="1:11" ht="39" customHeight="1">
      <c r="A2083" s="228"/>
      <c r="B2083" s="184" t="str">
        <f>IFERROR(VLOOKUP(C2083,INPUT!$A$2:$E$99998,3,FALSE),"")</f>
        <v/>
      </c>
      <c r="C2083" s="231"/>
      <c r="D2083" s="186" t="str">
        <f>IFERROR(VLOOKUP(C2083,INPUT!$A$2:$D$99998,4,FALSE),"")</f>
        <v/>
      </c>
      <c r="E2083" s="185">
        <f>IFERROR(VLOOKUP(C2083,INPUT!$A$2:$E$99998,5,FALSE),0)</f>
        <v>0</v>
      </c>
      <c r="F2083" s="187" t="str">
        <f>IFERROR(VLOOKUP(C2083,INPUT!$H$2:$N2410,7,FALSE),"")</f>
        <v/>
      </c>
      <c r="G2083" s="189"/>
      <c r="H2083" s="189"/>
      <c r="I2083" s="189"/>
      <c r="J2083" s="189"/>
      <c r="K2083" s="189"/>
    </row>
    <row r="2084" spans="1:11" ht="39" customHeight="1">
      <c r="A2084" s="228"/>
      <c r="B2084" s="184" t="str">
        <f>IFERROR(VLOOKUP(C2084,INPUT!$A$2:$E$99998,3,FALSE),"")</f>
        <v/>
      </c>
      <c r="C2084" s="231"/>
      <c r="D2084" s="186" t="str">
        <f>IFERROR(VLOOKUP(C2084,INPUT!$A$2:$D$99998,4,FALSE),"")</f>
        <v/>
      </c>
      <c r="E2084" s="185">
        <f>IFERROR(VLOOKUP(C2084,INPUT!$A$2:$E$99998,5,FALSE),0)</f>
        <v>0</v>
      </c>
      <c r="F2084" s="187" t="str">
        <f>IFERROR(VLOOKUP(C2084,INPUT!$H$2:$N2410,7,FALSE),"")</f>
        <v/>
      </c>
      <c r="G2084" s="189"/>
      <c r="H2084" s="189"/>
      <c r="I2084" s="189"/>
      <c r="J2084" s="189"/>
      <c r="K2084" s="189"/>
    </row>
    <row r="2085" spans="1:11" ht="39" customHeight="1">
      <c r="A2085" s="228"/>
      <c r="B2085" s="184" t="str">
        <f>IFERROR(VLOOKUP(C2085,INPUT!$A$2:$E$99998,3,FALSE),"")</f>
        <v/>
      </c>
      <c r="C2085" s="231"/>
      <c r="D2085" s="186" t="str">
        <f>IFERROR(VLOOKUP(C2085,INPUT!$A$2:$D$99998,4,FALSE),"")</f>
        <v/>
      </c>
      <c r="E2085" s="185">
        <f>IFERROR(VLOOKUP(C2085,INPUT!$A$2:$E$99998,5,FALSE),0)</f>
        <v>0</v>
      </c>
      <c r="F2085" s="187" t="str">
        <f>IFERROR(VLOOKUP(C2085,INPUT!$H$2:$N2410,7,FALSE),"")</f>
        <v/>
      </c>
      <c r="G2085" s="189"/>
      <c r="H2085" s="189"/>
      <c r="I2085" s="189"/>
      <c r="J2085" s="189"/>
      <c r="K2085" s="189"/>
    </row>
    <row r="2086" spans="1:11" ht="39" customHeight="1">
      <c r="A2086" s="228"/>
      <c r="B2086" s="184" t="str">
        <f>IFERROR(VLOOKUP(C2086,INPUT!$A$2:$E$99998,3,FALSE),"")</f>
        <v/>
      </c>
      <c r="C2086" s="231"/>
      <c r="D2086" s="186" t="str">
        <f>IFERROR(VLOOKUP(C2086,INPUT!$A$2:$D$99998,4,FALSE),"")</f>
        <v/>
      </c>
      <c r="E2086" s="185">
        <f>IFERROR(VLOOKUP(C2086,INPUT!$A$2:$E$99998,5,FALSE),0)</f>
        <v>0</v>
      </c>
      <c r="F2086" s="187" t="str">
        <f>IFERROR(VLOOKUP(C2086,INPUT!$H$2:$N2410,7,FALSE),"")</f>
        <v/>
      </c>
      <c r="G2086" s="189"/>
      <c r="H2086" s="189"/>
      <c r="I2086" s="189"/>
      <c r="J2086" s="189"/>
      <c r="K2086" s="189"/>
    </row>
    <row r="2087" spans="1:11" ht="39" customHeight="1">
      <c r="A2087" s="228"/>
      <c r="B2087" s="184" t="str">
        <f>IFERROR(VLOOKUP(C2087,INPUT!$A$2:$E$99998,3,FALSE),"")</f>
        <v/>
      </c>
      <c r="C2087" s="231"/>
      <c r="D2087" s="186" t="str">
        <f>IFERROR(VLOOKUP(C2087,INPUT!$A$2:$D$99998,4,FALSE),"")</f>
        <v/>
      </c>
      <c r="E2087" s="185">
        <f>IFERROR(VLOOKUP(C2087,INPUT!$A$2:$E$99998,5,FALSE),0)</f>
        <v>0</v>
      </c>
      <c r="F2087" s="187" t="str">
        <f>IFERROR(VLOOKUP(C2087,INPUT!$H$2:$N2410,7,FALSE),"")</f>
        <v/>
      </c>
      <c r="G2087" s="189"/>
      <c r="H2087" s="189"/>
      <c r="I2087" s="189"/>
      <c r="J2087" s="189"/>
      <c r="K2087" s="189"/>
    </row>
    <row r="2088" spans="1:11" ht="39" customHeight="1">
      <c r="A2088" s="228"/>
      <c r="B2088" s="184" t="str">
        <f>IFERROR(VLOOKUP(C2088,INPUT!$A$2:$E$99998,3,FALSE),"")</f>
        <v/>
      </c>
      <c r="C2088" s="231"/>
      <c r="D2088" s="186" t="str">
        <f>IFERROR(VLOOKUP(C2088,INPUT!$A$2:$D$99998,4,FALSE),"")</f>
        <v/>
      </c>
      <c r="E2088" s="185">
        <f>IFERROR(VLOOKUP(C2088,INPUT!$A$2:$E$99998,5,FALSE),0)</f>
        <v>0</v>
      </c>
      <c r="F2088" s="187" t="str">
        <f>IFERROR(VLOOKUP(C2088,INPUT!$H$2:$N2410,7,FALSE),"")</f>
        <v/>
      </c>
      <c r="G2088" s="189"/>
      <c r="H2088" s="189"/>
      <c r="I2088" s="189"/>
      <c r="J2088" s="189"/>
      <c r="K2088" s="189"/>
    </row>
    <row r="2089" spans="1:11" ht="39" customHeight="1">
      <c r="A2089" s="228"/>
      <c r="B2089" s="184" t="str">
        <f>IFERROR(VLOOKUP(C2089,INPUT!$A$2:$E$99998,3,FALSE),"")</f>
        <v/>
      </c>
      <c r="C2089" s="231"/>
      <c r="D2089" s="186" t="str">
        <f>IFERROR(VLOOKUP(C2089,INPUT!$A$2:$D$99998,4,FALSE),"")</f>
        <v/>
      </c>
      <c r="E2089" s="185">
        <f>IFERROR(VLOOKUP(C2089,INPUT!$A$2:$E$99998,5,FALSE),0)</f>
        <v>0</v>
      </c>
      <c r="F2089" s="187" t="str">
        <f>IFERROR(VLOOKUP(C2089,INPUT!$H$2:$N2410,7,FALSE),"")</f>
        <v/>
      </c>
      <c r="G2089" s="189"/>
      <c r="H2089" s="189"/>
      <c r="I2089" s="189"/>
      <c r="J2089" s="189"/>
      <c r="K2089" s="189"/>
    </row>
    <row r="2090" spans="1:11" ht="39" customHeight="1">
      <c r="A2090" s="228"/>
      <c r="B2090" s="184" t="str">
        <f>IFERROR(VLOOKUP(C2090,INPUT!$A$2:$E$99998,3,FALSE),"")</f>
        <v/>
      </c>
      <c r="C2090" s="231"/>
      <c r="D2090" s="186" t="str">
        <f>IFERROR(VLOOKUP(C2090,INPUT!$A$2:$D$99998,4,FALSE),"")</f>
        <v/>
      </c>
      <c r="E2090" s="185">
        <f>IFERROR(VLOOKUP(C2090,INPUT!$A$2:$E$99998,5,FALSE),0)</f>
        <v>0</v>
      </c>
      <c r="F2090" s="187" t="str">
        <f>IFERROR(VLOOKUP(C2090,INPUT!$H$2:$N2410,7,FALSE),"")</f>
        <v/>
      </c>
      <c r="G2090" s="189"/>
      <c r="H2090" s="189"/>
      <c r="I2090" s="189"/>
      <c r="J2090" s="189"/>
      <c r="K2090" s="189"/>
    </row>
    <row r="2091" spans="1:11" ht="39" customHeight="1">
      <c r="A2091" s="228"/>
      <c r="B2091" s="184" t="str">
        <f>IFERROR(VLOOKUP(C2091,INPUT!$A$2:$E$99998,3,FALSE),"")</f>
        <v/>
      </c>
      <c r="C2091" s="231"/>
      <c r="D2091" s="186" t="str">
        <f>IFERROR(VLOOKUP(C2091,INPUT!$A$2:$D$99998,4,FALSE),"")</f>
        <v/>
      </c>
      <c r="E2091" s="185">
        <f>IFERROR(VLOOKUP(C2091,INPUT!$A$2:$E$99998,5,FALSE),0)</f>
        <v>0</v>
      </c>
      <c r="F2091" s="187" t="str">
        <f>IFERROR(VLOOKUP(C2091,INPUT!$H$2:$N2410,7,FALSE),"")</f>
        <v/>
      </c>
      <c r="G2091" s="189"/>
      <c r="H2091" s="189"/>
      <c r="I2091" s="189"/>
      <c r="J2091" s="189"/>
      <c r="K2091" s="189"/>
    </row>
    <row r="2092" spans="1:11" ht="39" customHeight="1">
      <c r="A2092" s="228"/>
      <c r="B2092" s="184" t="str">
        <f>IFERROR(VLOOKUP(C2092,INPUT!$A$2:$E$99998,3,FALSE),"")</f>
        <v/>
      </c>
      <c r="C2092" s="231"/>
      <c r="D2092" s="186" t="str">
        <f>IFERROR(VLOOKUP(C2092,INPUT!$A$2:$D$99998,4,FALSE),"")</f>
        <v/>
      </c>
      <c r="E2092" s="185">
        <f>IFERROR(VLOOKUP(C2092,INPUT!$A$2:$E$99998,5,FALSE),0)</f>
        <v>0</v>
      </c>
      <c r="F2092" s="187" t="str">
        <f>IFERROR(VLOOKUP(C2092,INPUT!$H$2:$N2410,7,FALSE),"")</f>
        <v/>
      </c>
      <c r="G2092" s="189"/>
      <c r="H2092" s="189"/>
      <c r="I2092" s="189"/>
      <c r="J2092" s="189"/>
      <c r="K2092" s="189"/>
    </row>
    <row r="2093" spans="1:11" ht="39" customHeight="1">
      <c r="A2093" s="228"/>
      <c r="B2093" s="184" t="str">
        <f>IFERROR(VLOOKUP(C2093,INPUT!$A$2:$E$99998,3,FALSE),"")</f>
        <v/>
      </c>
      <c r="C2093" s="231"/>
      <c r="D2093" s="186" t="str">
        <f>IFERROR(VLOOKUP(C2093,INPUT!$A$2:$D$99998,4,FALSE),"")</f>
        <v/>
      </c>
      <c r="E2093" s="185">
        <f>IFERROR(VLOOKUP(C2093,INPUT!$A$2:$E$99998,5,FALSE),0)</f>
        <v>0</v>
      </c>
      <c r="F2093" s="187" t="str">
        <f>IFERROR(VLOOKUP(C2093,INPUT!$H$2:$N2410,7,FALSE),"")</f>
        <v/>
      </c>
      <c r="G2093" s="189"/>
      <c r="H2093" s="189"/>
      <c r="I2093" s="189"/>
      <c r="J2093" s="189"/>
      <c r="K2093" s="189"/>
    </row>
    <row r="2094" spans="1:11" ht="39" customHeight="1">
      <c r="A2094" s="228"/>
      <c r="B2094" s="184" t="str">
        <f>IFERROR(VLOOKUP(C2094,INPUT!$A$2:$E$99998,3,FALSE),"")</f>
        <v/>
      </c>
      <c r="C2094" s="231"/>
      <c r="D2094" s="186" t="str">
        <f>IFERROR(VLOOKUP(C2094,INPUT!$A$2:$D$99998,4,FALSE),"")</f>
        <v/>
      </c>
      <c r="E2094" s="185">
        <f>IFERROR(VLOOKUP(C2094,INPUT!$A$2:$E$99998,5,FALSE),0)</f>
        <v>0</v>
      </c>
      <c r="F2094" s="187" t="str">
        <f>IFERROR(VLOOKUP(C2094,INPUT!$H$2:$N2410,7,FALSE),"")</f>
        <v/>
      </c>
      <c r="G2094" s="189"/>
      <c r="H2094" s="189"/>
      <c r="I2094" s="189"/>
      <c r="J2094" s="189"/>
      <c r="K2094" s="189"/>
    </row>
    <row r="2095" spans="1:11" ht="39" customHeight="1">
      <c r="A2095" s="228"/>
      <c r="B2095" s="184" t="str">
        <f>IFERROR(VLOOKUP(C2095,INPUT!$A$2:$E$99998,3,FALSE),"")</f>
        <v/>
      </c>
      <c r="C2095" s="231"/>
      <c r="D2095" s="186" t="str">
        <f>IFERROR(VLOOKUP(C2095,INPUT!$A$2:$D$99998,4,FALSE),"")</f>
        <v/>
      </c>
      <c r="E2095" s="185">
        <f>IFERROR(VLOOKUP(C2095,INPUT!$A$2:$E$99998,5,FALSE),0)</f>
        <v>0</v>
      </c>
      <c r="F2095" s="187" t="str">
        <f>IFERROR(VLOOKUP(C2095,INPUT!$H$2:$N2410,7,FALSE),"")</f>
        <v/>
      </c>
      <c r="G2095" s="189"/>
      <c r="H2095" s="189"/>
      <c r="I2095" s="189"/>
      <c r="J2095" s="189"/>
      <c r="K2095" s="189"/>
    </row>
    <row r="2096" spans="1:11" ht="39" customHeight="1">
      <c r="A2096" s="228"/>
      <c r="B2096" s="184" t="str">
        <f>IFERROR(VLOOKUP(C2096,INPUT!$A$2:$E$99998,3,FALSE),"")</f>
        <v/>
      </c>
      <c r="C2096" s="231"/>
      <c r="D2096" s="186" t="str">
        <f>IFERROR(VLOOKUP(C2096,INPUT!$A$2:$D$99998,4,FALSE),"")</f>
        <v/>
      </c>
      <c r="E2096" s="185">
        <f>IFERROR(VLOOKUP(C2096,INPUT!$A$2:$E$99998,5,FALSE),0)</f>
        <v>0</v>
      </c>
      <c r="F2096" s="187" t="str">
        <f>IFERROR(VLOOKUP(C2096,INPUT!$H$2:$N2410,7,FALSE),"")</f>
        <v/>
      </c>
      <c r="G2096" s="189"/>
      <c r="H2096" s="189"/>
      <c r="I2096" s="189"/>
      <c r="J2096" s="189"/>
      <c r="K2096" s="189"/>
    </row>
    <row r="2097" spans="1:11" ht="39" customHeight="1">
      <c r="A2097" s="228"/>
      <c r="B2097" s="184" t="str">
        <f>IFERROR(VLOOKUP(C2097,INPUT!$A$2:$E$99998,3,FALSE),"")</f>
        <v/>
      </c>
      <c r="C2097" s="231"/>
      <c r="D2097" s="186" t="str">
        <f>IFERROR(VLOOKUP(C2097,INPUT!$A$2:$D$99998,4,FALSE),"")</f>
        <v/>
      </c>
      <c r="E2097" s="185">
        <f>IFERROR(VLOOKUP(C2097,INPUT!$A$2:$E$99998,5,FALSE),0)</f>
        <v>0</v>
      </c>
      <c r="F2097" s="187" t="str">
        <f>IFERROR(VLOOKUP(C2097,INPUT!$H$2:$N2410,7,FALSE),"")</f>
        <v/>
      </c>
      <c r="G2097" s="189"/>
      <c r="H2097" s="189"/>
      <c r="I2097" s="189"/>
      <c r="J2097" s="189"/>
      <c r="K2097" s="189"/>
    </row>
    <row r="2098" spans="1:11" ht="39" customHeight="1">
      <c r="A2098" s="228"/>
      <c r="B2098" s="184" t="str">
        <f>IFERROR(VLOOKUP(C2098,INPUT!$A$2:$E$99998,3,FALSE),"")</f>
        <v/>
      </c>
      <c r="C2098" s="231"/>
      <c r="D2098" s="186" t="str">
        <f>IFERROR(VLOOKUP(C2098,INPUT!$A$2:$D$99998,4,FALSE),"")</f>
        <v/>
      </c>
      <c r="E2098" s="185">
        <f>IFERROR(VLOOKUP(C2098,INPUT!$A$2:$E$99998,5,FALSE),0)</f>
        <v>0</v>
      </c>
      <c r="F2098" s="187" t="str">
        <f>IFERROR(VLOOKUP(C2098,INPUT!$H$2:$N2410,7,FALSE),"")</f>
        <v/>
      </c>
      <c r="G2098" s="189"/>
      <c r="H2098" s="189"/>
      <c r="I2098" s="189"/>
      <c r="J2098" s="189"/>
      <c r="K2098" s="189"/>
    </row>
    <row r="2099" spans="1:11" ht="39" customHeight="1">
      <c r="A2099" s="228"/>
      <c r="B2099" s="184" t="str">
        <f>IFERROR(VLOOKUP(C2099,INPUT!$A$2:$E$99998,3,FALSE),"")</f>
        <v/>
      </c>
      <c r="C2099" s="231"/>
      <c r="D2099" s="186" t="str">
        <f>IFERROR(VLOOKUP(C2099,INPUT!$A$2:$D$99998,4,FALSE),"")</f>
        <v/>
      </c>
      <c r="E2099" s="185">
        <f>IFERROR(VLOOKUP(C2099,INPUT!$A$2:$E$99998,5,FALSE),0)</f>
        <v>0</v>
      </c>
      <c r="F2099" s="187" t="str">
        <f>IFERROR(VLOOKUP(C2099,INPUT!$H$2:$N2410,7,FALSE),"")</f>
        <v/>
      </c>
      <c r="G2099" s="189"/>
      <c r="H2099" s="189"/>
      <c r="I2099" s="189"/>
      <c r="J2099" s="189"/>
      <c r="K2099" s="189"/>
    </row>
    <row r="2100" spans="1:11" ht="39" customHeight="1">
      <c r="A2100" s="228"/>
      <c r="B2100" s="184" t="str">
        <f>IFERROR(VLOOKUP(C2100,INPUT!$A$2:$E$99998,3,FALSE),"")</f>
        <v/>
      </c>
      <c r="C2100" s="231"/>
      <c r="D2100" s="186" t="str">
        <f>IFERROR(VLOOKUP(C2100,INPUT!$A$2:$D$99998,4,FALSE),"")</f>
        <v/>
      </c>
      <c r="E2100" s="185">
        <f>IFERROR(VLOOKUP(C2100,INPUT!$A$2:$E$99998,5,FALSE),0)</f>
        <v>0</v>
      </c>
      <c r="F2100" s="187" t="str">
        <f>IFERROR(VLOOKUP(C2100,INPUT!$H$2:$N2410,7,FALSE),"")</f>
        <v/>
      </c>
      <c r="G2100" s="189"/>
      <c r="H2100" s="189"/>
      <c r="I2100" s="189"/>
      <c r="J2100" s="189"/>
      <c r="K2100" s="189"/>
    </row>
    <row r="2101" spans="1:11" ht="39" customHeight="1">
      <c r="A2101" s="228"/>
      <c r="B2101" s="184" t="str">
        <f>IFERROR(VLOOKUP(C2101,INPUT!$A$2:$E$99998,3,FALSE),"")</f>
        <v/>
      </c>
      <c r="C2101" s="231"/>
      <c r="D2101" s="186" t="str">
        <f>IFERROR(VLOOKUP(C2101,INPUT!$A$2:$D$99998,4,FALSE),"")</f>
        <v/>
      </c>
      <c r="E2101" s="185">
        <f>IFERROR(VLOOKUP(C2101,INPUT!$A$2:$E$99998,5,FALSE),0)</f>
        <v>0</v>
      </c>
      <c r="F2101" s="187" t="str">
        <f>IFERROR(VLOOKUP(C2101,INPUT!$H$2:$N2410,7,FALSE),"")</f>
        <v/>
      </c>
      <c r="G2101" s="189"/>
      <c r="H2101" s="189"/>
      <c r="I2101" s="189"/>
      <c r="J2101" s="189"/>
      <c r="K2101" s="189"/>
    </row>
    <row r="2102" spans="1:11" ht="39" customHeight="1">
      <c r="A2102" s="228"/>
      <c r="B2102" s="184" t="str">
        <f>IFERROR(VLOOKUP(C2102,INPUT!$A$2:$E$99998,3,FALSE),"")</f>
        <v/>
      </c>
      <c r="C2102" s="231"/>
      <c r="D2102" s="186" t="str">
        <f>IFERROR(VLOOKUP(C2102,INPUT!$A$2:$D$99998,4,FALSE),"")</f>
        <v/>
      </c>
      <c r="E2102" s="185">
        <f>IFERROR(VLOOKUP(C2102,INPUT!$A$2:$E$99998,5,FALSE),0)</f>
        <v>0</v>
      </c>
      <c r="F2102" s="187" t="str">
        <f>IFERROR(VLOOKUP(C2102,INPUT!$H$2:$N2410,7,FALSE),"")</f>
        <v/>
      </c>
      <c r="G2102" s="189"/>
      <c r="H2102" s="189"/>
      <c r="I2102" s="189"/>
      <c r="J2102" s="189"/>
      <c r="K2102" s="189"/>
    </row>
    <row r="2103" spans="1:11" ht="39" customHeight="1">
      <c r="A2103" s="228"/>
      <c r="B2103" s="184" t="str">
        <f>IFERROR(VLOOKUP(C2103,INPUT!$A$2:$E$99998,3,FALSE),"")</f>
        <v/>
      </c>
      <c r="C2103" s="231"/>
      <c r="D2103" s="186" t="str">
        <f>IFERROR(VLOOKUP(C2103,INPUT!$A$2:$D$99998,4,FALSE),"")</f>
        <v/>
      </c>
      <c r="E2103" s="185">
        <f>IFERROR(VLOOKUP(C2103,INPUT!$A$2:$E$99998,5,FALSE),0)</f>
        <v>0</v>
      </c>
      <c r="F2103" s="187" t="str">
        <f>IFERROR(VLOOKUP(C2103,INPUT!$H$2:$N2410,7,FALSE),"")</f>
        <v/>
      </c>
      <c r="G2103" s="189"/>
      <c r="H2103" s="189"/>
      <c r="I2103" s="189"/>
      <c r="J2103" s="189"/>
      <c r="K2103" s="189"/>
    </row>
    <row r="2104" spans="1:11" ht="39" customHeight="1">
      <c r="A2104" s="228"/>
      <c r="B2104" s="184" t="str">
        <f>IFERROR(VLOOKUP(C2104,INPUT!$A$2:$E$99998,3,FALSE),"")</f>
        <v/>
      </c>
      <c r="C2104" s="231"/>
      <c r="D2104" s="186" t="str">
        <f>IFERROR(VLOOKUP(C2104,INPUT!$A$2:$D$99998,4,FALSE),"")</f>
        <v/>
      </c>
      <c r="E2104" s="185">
        <f>IFERROR(VLOOKUP(C2104,INPUT!$A$2:$E$99998,5,FALSE),0)</f>
        <v>0</v>
      </c>
      <c r="F2104" s="187" t="str">
        <f>IFERROR(VLOOKUP(C2104,INPUT!$H$2:$N2410,7,FALSE),"")</f>
        <v/>
      </c>
      <c r="G2104" s="189"/>
      <c r="H2104" s="189"/>
      <c r="I2104" s="189"/>
      <c r="J2104" s="189"/>
      <c r="K2104" s="189"/>
    </row>
    <row r="2105" spans="1:11" ht="39" customHeight="1">
      <c r="A2105" s="228"/>
      <c r="B2105" s="184" t="str">
        <f>IFERROR(VLOOKUP(C2105,INPUT!$A$2:$E$99998,3,FALSE),"")</f>
        <v/>
      </c>
      <c r="C2105" s="231"/>
      <c r="D2105" s="186" t="str">
        <f>IFERROR(VLOOKUP(C2105,INPUT!$A$2:$D$99998,4,FALSE),"")</f>
        <v/>
      </c>
      <c r="E2105" s="185">
        <f>IFERROR(VLOOKUP(C2105,INPUT!$A$2:$E$99998,5,FALSE),0)</f>
        <v>0</v>
      </c>
      <c r="F2105" s="187" t="str">
        <f>IFERROR(VLOOKUP(C2105,INPUT!$H$2:$N2410,7,FALSE),"")</f>
        <v/>
      </c>
      <c r="G2105" s="189"/>
      <c r="H2105" s="189"/>
      <c r="I2105" s="189"/>
      <c r="J2105" s="189"/>
      <c r="K2105" s="189"/>
    </row>
    <row r="2106" spans="1:11" ht="39" customHeight="1">
      <c r="A2106" s="228"/>
      <c r="B2106" s="184" t="str">
        <f>IFERROR(VLOOKUP(C2106,INPUT!$A$2:$E$99998,3,FALSE),"")</f>
        <v/>
      </c>
      <c r="C2106" s="231"/>
      <c r="D2106" s="186" t="str">
        <f>IFERROR(VLOOKUP(C2106,INPUT!$A$2:$D$99998,4,FALSE),"")</f>
        <v/>
      </c>
      <c r="E2106" s="185">
        <f>IFERROR(VLOOKUP(C2106,INPUT!$A$2:$E$99998,5,FALSE),0)</f>
        <v>0</v>
      </c>
      <c r="F2106" s="187" t="str">
        <f>IFERROR(VLOOKUP(C2106,INPUT!$H$2:$N2410,7,FALSE),"")</f>
        <v/>
      </c>
      <c r="G2106" s="189"/>
      <c r="H2106" s="189"/>
      <c r="I2106" s="189"/>
      <c r="J2106" s="189"/>
      <c r="K2106" s="189"/>
    </row>
    <row r="2107" spans="1:11" ht="39" customHeight="1">
      <c r="A2107" s="228"/>
      <c r="B2107" s="184" t="str">
        <f>IFERROR(VLOOKUP(C2107,INPUT!$A$2:$E$99998,3,FALSE),"")</f>
        <v/>
      </c>
      <c r="C2107" s="231"/>
      <c r="D2107" s="186" t="str">
        <f>IFERROR(VLOOKUP(C2107,INPUT!$A$2:$D$99998,4,FALSE),"")</f>
        <v/>
      </c>
      <c r="E2107" s="185">
        <f>IFERROR(VLOOKUP(C2107,INPUT!$A$2:$E$99998,5,FALSE),0)</f>
        <v>0</v>
      </c>
      <c r="F2107" s="187" t="str">
        <f>IFERROR(VLOOKUP(C2107,INPUT!$H$2:$N2410,7,FALSE),"")</f>
        <v/>
      </c>
      <c r="G2107" s="189"/>
      <c r="H2107" s="189"/>
      <c r="I2107" s="189"/>
      <c r="J2107" s="189"/>
      <c r="K2107" s="189"/>
    </row>
    <row r="2108" spans="1:11" ht="39" customHeight="1">
      <c r="A2108" s="228"/>
      <c r="B2108" s="184" t="str">
        <f>IFERROR(VLOOKUP(C2108,INPUT!$A$2:$E$99998,3,FALSE),"")</f>
        <v/>
      </c>
      <c r="C2108" s="231"/>
      <c r="D2108" s="186" t="str">
        <f>IFERROR(VLOOKUP(C2108,INPUT!$A$2:$D$99998,4,FALSE),"")</f>
        <v/>
      </c>
      <c r="E2108" s="185">
        <f>IFERROR(VLOOKUP(C2108,INPUT!$A$2:$E$99998,5,FALSE),0)</f>
        <v>0</v>
      </c>
      <c r="F2108" s="187" t="str">
        <f>IFERROR(VLOOKUP(C2108,INPUT!$H$2:$N2410,7,FALSE),"")</f>
        <v/>
      </c>
      <c r="G2108" s="189"/>
      <c r="H2108" s="189"/>
      <c r="I2108" s="189"/>
      <c r="J2108" s="189"/>
      <c r="K2108" s="189"/>
    </row>
    <row r="2109" spans="1:11" ht="39" customHeight="1">
      <c r="A2109" s="228"/>
      <c r="B2109" s="184" t="str">
        <f>IFERROR(VLOOKUP(C2109,INPUT!$A$2:$E$99998,3,FALSE),"")</f>
        <v/>
      </c>
      <c r="C2109" s="231"/>
      <c r="D2109" s="186" t="str">
        <f>IFERROR(VLOOKUP(C2109,INPUT!$A$2:$D$99998,4,FALSE),"")</f>
        <v/>
      </c>
      <c r="E2109" s="185">
        <f>IFERROR(VLOOKUP(C2109,INPUT!$A$2:$E$99998,5,FALSE),0)</f>
        <v>0</v>
      </c>
      <c r="F2109" s="187" t="str">
        <f>IFERROR(VLOOKUP(C2109,INPUT!$H$2:$N2410,7,FALSE),"")</f>
        <v/>
      </c>
      <c r="G2109" s="189"/>
      <c r="H2109" s="189"/>
      <c r="I2109" s="189"/>
      <c r="J2109" s="189"/>
      <c r="K2109" s="189"/>
    </row>
    <row r="2110" spans="1:11" ht="39" customHeight="1">
      <c r="A2110" s="228"/>
      <c r="B2110" s="184" t="str">
        <f>IFERROR(VLOOKUP(C2110,INPUT!$A$2:$E$99998,3,FALSE),"")</f>
        <v/>
      </c>
      <c r="C2110" s="231"/>
      <c r="D2110" s="186" t="str">
        <f>IFERROR(VLOOKUP(C2110,INPUT!$A$2:$D$99998,4,FALSE),"")</f>
        <v/>
      </c>
      <c r="E2110" s="185">
        <f>IFERROR(VLOOKUP(C2110,INPUT!$A$2:$E$99998,5,FALSE),0)</f>
        <v>0</v>
      </c>
      <c r="F2110" s="187" t="str">
        <f>IFERROR(VLOOKUP(C2110,INPUT!$H$2:$N2410,7,FALSE),"")</f>
        <v/>
      </c>
      <c r="G2110" s="189"/>
      <c r="H2110" s="189"/>
      <c r="I2110" s="189"/>
      <c r="J2110" s="189"/>
      <c r="K2110" s="189"/>
    </row>
    <row r="2111" spans="1:11" ht="39" customHeight="1">
      <c r="A2111" s="228"/>
      <c r="B2111" s="184" t="str">
        <f>IFERROR(VLOOKUP(C2111,INPUT!$A$2:$E$99998,3,FALSE),"")</f>
        <v/>
      </c>
      <c r="C2111" s="231"/>
      <c r="D2111" s="186" t="str">
        <f>IFERROR(VLOOKUP(C2111,INPUT!$A$2:$D$99998,4,FALSE),"")</f>
        <v/>
      </c>
      <c r="E2111" s="185">
        <f>IFERROR(VLOOKUP(C2111,INPUT!$A$2:$E$99998,5,FALSE),0)</f>
        <v>0</v>
      </c>
      <c r="F2111" s="187" t="str">
        <f>IFERROR(VLOOKUP(C2111,INPUT!$H$2:$N2410,7,FALSE),"")</f>
        <v/>
      </c>
      <c r="G2111" s="189"/>
      <c r="H2111" s="189"/>
      <c r="I2111" s="189"/>
      <c r="J2111" s="189"/>
      <c r="K2111" s="189"/>
    </row>
    <row r="2112" spans="1:11" ht="39" customHeight="1">
      <c r="A2112" s="228"/>
      <c r="B2112" s="184" t="str">
        <f>IFERROR(VLOOKUP(C2112,INPUT!$A$2:$E$99998,3,FALSE),"")</f>
        <v/>
      </c>
      <c r="C2112" s="231"/>
      <c r="D2112" s="186" t="str">
        <f>IFERROR(VLOOKUP(C2112,INPUT!$A$2:$D$99998,4,FALSE),"")</f>
        <v/>
      </c>
      <c r="E2112" s="185">
        <f>IFERROR(VLOOKUP(C2112,INPUT!$A$2:$E$99998,5,FALSE),0)</f>
        <v>0</v>
      </c>
      <c r="F2112" s="187" t="str">
        <f>IFERROR(VLOOKUP(C2112,INPUT!$H$2:$N2410,7,FALSE),"")</f>
        <v/>
      </c>
      <c r="G2112" s="189"/>
      <c r="H2112" s="189"/>
      <c r="I2112" s="189"/>
      <c r="J2112" s="189"/>
      <c r="K2112" s="189"/>
    </row>
    <row r="2113" spans="1:11" ht="39" customHeight="1">
      <c r="A2113" s="228"/>
      <c r="B2113" s="184" t="str">
        <f>IFERROR(VLOOKUP(C2113,INPUT!$A$2:$E$99998,3,FALSE),"")</f>
        <v/>
      </c>
      <c r="C2113" s="231"/>
      <c r="D2113" s="186" t="str">
        <f>IFERROR(VLOOKUP(C2113,INPUT!$A$2:$D$99998,4,FALSE),"")</f>
        <v/>
      </c>
      <c r="E2113" s="185">
        <f>IFERROR(VLOOKUP(C2113,INPUT!$A$2:$E$99998,5,FALSE),0)</f>
        <v>0</v>
      </c>
      <c r="F2113" s="187" t="str">
        <f>IFERROR(VLOOKUP(C2113,INPUT!$H$2:$N2410,7,FALSE),"")</f>
        <v/>
      </c>
      <c r="G2113" s="189"/>
      <c r="H2113" s="189"/>
      <c r="I2113" s="189"/>
      <c r="J2113" s="189"/>
      <c r="K2113" s="189"/>
    </row>
    <row r="2114" spans="1:11" ht="39" customHeight="1">
      <c r="A2114" s="228"/>
      <c r="B2114" s="184" t="str">
        <f>IFERROR(VLOOKUP(C2114,INPUT!$A$2:$E$99998,3,FALSE),"")</f>
        <v/>
      </c>
      <c r="C2114" s="231"/>
      <c r="D2114" s="186" t="str">
        <f>IFERROR(VLOOKUP(C2114,INPUT!$A$2:$D$99998,4,FALSE),"")</f>
        <v/>
      </c>
      <c r="E2114" s="185">
        <f>IFERROR(VLOOKUP(C2114,INPUT!$A$2:$E$99998,5,FALSE),0)</f>
        <v>0</v>
      </c>
      <c r="F2114" s="187" t="str">
        <f>IFERROR(VLOOKUP(C2114,INPUT!$H$2:$N2410,7,FALSE),"")</f>
        <v/>
      </c>
      <c r="G2114" s="189"/>
      <c r="H2114" s="189"/>
      <c r="I2114" s="189"/>
      <c r="J2114" s="189"/>
      <c r="K2114" s="189"/>
    </row>
    <row r="2115" spans="1:11" ht="39" customHeight="1">
      <c r="A2115" s="228"/>
      <c r="B2115" s="184" t="str">
        <f>IFERROR(VLOOKUP(C2115,INPUT!$A$2:$E$99998,3,FALSE),"")</f>
        <v/>
      </c>
      <c r="C2115" s="231"/>
      <c r="D2115" s="186" t="str">
        <f>IFERROR(VLOOKUP(C2115,INPUT!$A$2:$D$99998,4,FALSE),"")</f>
        <v/>
      </c>
      <c r="E2115" s="185">
        <f>IFERROR(VLOOKUP(C2115,INPUT!$A$2:$E$99998,5,FALSE),0)</f>
        <v>0</v>
      </c>
      <c r="F2115" s="187" t="str">
        <f>IFERROR(VLOOKUP(C2115,INPUT!$H$2:$N2410,7,FALSE),"")</f>
        <v/>
      </c>
      <c r="G2115" s="189"/>
      <c r="H2115" s="189"/>
      <c r="I2115" s="189"/>
      <c r="J2115" s="189"/>
      <c r="K2115" s="189"/>
    </row>
    <row r="2116" spans="1:11" ht="39" customHeight="1">
      <c r="A2116" s="228"/>
      <c r="B2116" s="184" t="str">
        <f>IFERROR(VLOOKUP(C2116,INPUT!$A$2:$E$99998,3,FALSE),"")</f>
        <v/>
      </c>
      <c r="C2116" s="231"/>
      <c r="D2116" s="186" t="str">
        <f>IFERROR(VLOOKUP(C2116,INPUT!$A$2:$D$99998,4,FALSE),"")</f>
        <v/>
      </c>
      <c r="E2116" s="185">
        <f>IFERROR(VLOOKUP(C2116,INPUT!$A$2:$E$99998,5,FALSE),0)</f>
        <v>0</v>
      </c>
      <c r="F2116" s="187" t="str">
        <f>IFERROR(VLOOKUP(C2116,INPUT!$H$2:$N2410,7,FALSE),"")</f>
        <v/>
      </c>
      <c r="G2116" s="189"/>
      <c r="H2116" s="189"/>
      <c r="I2116" s="189"/>
      <c r="J2116" s="189"/>
      <c r="K2116" s="189"/>
    </row>
    <row r="2117" spans="1:11" ht="39" customHeight="1">
      <c r="A2117" s="228"/>
      <c r="B2117" s="184" t="str">
        <f>IFERROR(VLOOKUP(C2117,INPUT!$A$2:$E$99998,3,FALSE),"")</f>
        <v/>
      </c>
      <c r="C2117" s="231"/>
      <c r="D2117" s="186" t="str">
        <f>IFERROR(VLOOKUP(C2117,INPUT!$A$2:$D$99998,4,FALSE),"")</f>
        <v/>
      </c>
      <c r="E2117" s="185">
        <f>IFERROR(VLOOKUP(C2117,INPUT!$A$2:$E$99998,5,FALSE),0)</f>
        <v>0</v>
      </c>
      <c r="F2117" s="187" t="str">
        <f>IFERROR(VLOOKUP(C2117,INPUT!$H$2:$N2410,7,FALSE),"")</f>
        <v/>
      </c>
      <c r="G2117" s="189"/>
      <c r="H2117" s="189"/>
      <c r="I2117" s="189"/>
      <c r="J2117" s="189"/>
      <c r="K2117" s="189"/>
    </row>
    <row r="2118" spans="1:11" ht="39" customHeight="1">
      <c r="A2118" s="228"/>
      <c r="B2118" s="184" t="str">
        <f>IFERROR(VLOOKUP(C2118,INPUT!$A$2:$E$99998,3,FALSE),"")</f>
        <v/>
      </c>
      <c r="C2118" s="231"/>
      <c r="D2118" s="186" t="str">
        <f>IFERROR(VLOOKUP(C2118,INPUT!$A$2:$D$99998,4,FALSE),"")</f>
        <v/>
      </c>
      <c r="E2118" s="185">
        <f>IFERROR(VLOOKUP(C2118,INPUT!$A$2:$E$99998,5,FALSE),0)</f>
        <v>0</v>
      </c>
      <c r="F2118" s="187" t="str">
        <f>IFERROR(VLOOKUP(C2118,INPUT!$H$2:$N2410,7,FALSE),"")</f>
        <v/>
      </c>
      <c r="G2118" s="189"/>
      <c r="H2118" s="189"/>
      <c r="I2118" s="189"/>
      <c r="J2118" s="189"/>
      <c r="K2118" s="189"/>
    </row>
    <row r="2119" spans="1:11" ht="39" customHeight="1">
      <c r="A2119" s="228"/>
      <c r="B2119" s="184" t="str">
        <f>IFERROR(VLOOKUP(C2119,INPUT!$A$2:$E$99998,3,FALSE),"")</f>
        <v/>
      </c>
      <c r="C2119" s="231"/>
      <c r="D2119" s="186" t="str">
        <f>IFERROR(VLOOKUP(C2119,INPUT!$A$2:$D$99998,4,FALSE),"")</f>
        <v/>
      </c>
      <c r="E2119" s="185">
        <f>IFERROR(VLOOKUP(C2119,INPUT!$A$2:$E$99998,5,FALSE),0)</f>
        <v>0</v>
      </c>
      <c r="F2119" s="187" t="str">
        <f>IFERROR(VLOOKUP(C2119,INPUT!$H$2:$N2410,7,FALSE),"")</f>
        <v/>
      </c>
      <c r="G2119" s="189"/>
      <c r="H2119" s="189"/>
      <c r="I2119" s="189"/>
      <c r="J2119" s="189"/>
      <c r="K2119" s="189"/>
    </row>
    <row r="2120" spans="1:11" ht="39" customHeight="1">
      <c r="A2120" s="228"/>
      <c r="B2120" s="184" t="str">
        <f>IFERROR(VLOOKUP(C2120,INPUT!$A$2:$E$99998,3,FALSE),"")</f>
        <v/>
      </c>
      <c r="C2120" s="231"/>
      <c r="D2120" s="186" t="str">
        <f>IFERROR(VLOOKUP(C2120,INPUT!$A$2:$D$99998,4,FALSE),"")</f>
        <v/>
      </c>
      <c r="E2120" s="185">
        <f>IFERROR(VLOOKUP(C2120,INPUT!$A$2:$E$99998,5,FALSE),0)</f>
        <v>0</v>
      </c>
      <c r="F2120" s="187" t="str">
        <f>IFERROR(VLOOKUP(C2120,INPUT!$H$2:$N2410,7,FALSE),"")</f>
        <v/>
      </c>
      <c r="G2120" s="189"/>
      <c r="H2120" s="189"/>
      <c r="I2120" s="189"/>
      <c r="J2120" s="189"/>
      <c r="K2120" s="189"/>
    </row>
    <row r="2121" spans="1:11" ht="39" customHeight="1">
      <c r="A2121" s="228"/>
      <c r="B2121" s="184" t="str">
        <f>IFERROR(VLOOKUP(C2121,INPUT!$A$2:$E$99998,3,FALSE),"")</f>
        <v/>
      </c>
      <c r="C2121" s="231"/>
      <c r="D2121" s="186" t="str">
        <f>IFERROR(VLOOKUP(C2121,INPUT!$A$2:$D$99998,4,FALSE),"")</f>
        <v/>
      </c>
      <c r="E2121" s="185">
        <f>IFERROR(VLOOKUP(C2121,INPUT!$A$2:$E$99998,5,FALSE),0)</f>
        <v>0</v>
      </c>
      <c r="F2121" s="187" t="str">
        <f>IFERROR(VLOOKUP(C2121,INPUT!$H$2:$N2410,7,FALSE),"")</f>
        <v/>
      </c>
      <c r="G2121" s="189"/>
      <c r="H2121" s="189"/>
      <c r="I2121" s="189"/>
      <c r="J2121" s="189"/>
      <c r="K2121" s="189"/>
    </row>
    <row r="2122" spans="1:11" ht="39" customHeight="1">
      <c r="A2122" s="228"/>
      <c r="B2122" s="184" t="str">
        <f>IFERROR(VLOOKUP(C2122,INPUT!$A$2:$E$99998,3,FALSE),"")</f>
        <v/>
      </c>
      <c r="C2122" s="231"/>
      <c r="D2122" s="186" t="str">
        <f>IFERROR(VLOOKUP(C2122,INPUT!$A$2:$D$99998,4,FALSE),"")</f>
        <v/>
      </c>
      <c r="E2122" s="185">
        <f>IFERROR(VLOOKUP(C2122,INPUT!$A$2:$E$99998,5,FALSE),0)</f>
        <v>0</v>
      </c>
      <c r="F2122" s="187" t="str">
        <f>IFERROR(VLOOKUP(C2122,INPUT!$H$2:$N2410,7,FALSE),"")</f>
        <v/>
      </c>
      <c r="G2122" s="189"/>
      <c r="H2122" s="189"/>
      <c r="I2122" s="189"/>
      <c r="J2122" s="189"/>
      <c r="K2122" s="189"/>
    </row>
    <row r="2123" spans="1:11" ht="39" customHeight="1">
      <c r="A2123" s="228"/>
      <c r="B2123" s="184" t="str">
        <f>IFERROR(VLOOKUP(C2123,INPUT!$A$2:$E$99998,3,FALSE),"")</f>
        <v/>
      </c>
      <c r="C2123" s="231"/>
      <c r="D2123" s="186" t="str">
        <f>IFERROR(VLOOKUP(C2123,INPUT!$A$2:$D$99998,4,FALSE),"")</f>
        <v/>
      </c>
      <c r="E2123" s="185">
        <f>IFERROR(VLOOKUP(C2123,INPUT!$A$2:$E$99998,5,FALSE),0)</f>
        <v>0</v>
      </c>
      <c r="F2123" s="187" t="str">
        <f>IFERROR(VLOOKUP(C2123,INPUT!$H$2:$N2410,7,FALSE),"")</f>
        <v/>
      </c>
      <c r="G2123" s="189"/>
      <c r="H2123" s="189"/>
      <c r="I2123" s="189"/>
      <c r="J2123" s="189"/>
      <c r="K2123" s="189"/>
    </row>
    <row r="2124" spans="1:11" ht="39" customHeight="1">
      <c r="A2124" s="228"/>
      <c r="B2124" s="184" t="str">
        <f>IFERROR(VLOOKUP(C2124,INPUT!$A$2:$E$99998,3,FALSE),"")</f>
        <v/>
      </c>
      <c r="C2124" s="231"/>
      <c r="D2124" s="186" t="str">
        <f>IFERROR(VLOOKUP(C2124,INPUT!$A$2:$D$99998,4,FALSE),"")</f>
        <v/>
      </c>
      <c r="E2124" s="185">
        <f>IFERROR(VLOOKUP(C2124,INPUT!$A$2:$E$99998,5,FALSE),0)</f>
        <v>0</v>
      </c>
      <c r="F2124" s="187" t="str">
        <f>IFERROR(VLOOKUP(C2124,INPUT!$H$2:$N2410,7,FALSE),"")</f>
        <v/>
      </c>
      <c r="G2124" s="189"/>
      <c r="H2124" s="189"/>
      <c r="I2124" s="189"/>
      <c r="J2124" s="189"/>
      <c r="K2124" s="189"/>
    </row>
    <row r="2125" spans="1:11" ht="39" customHeight="1">
      <c r="A2125" s="228"/>
      <c r="B2125" s="184" t="str">
        <f>IFERROR(VLOOKUP(C2125,INPUT!$A$2:$E$99998,3,FALSE),"")</f>
        <v/>
      </c>
      <c r="C2125" s="231"/>
      <c r="D2125" s="186" t="str">
        <f>IFERROR(VLOOKUP(C2125,INPUT!$A$2:$D$99998,4,FALSE),"")</f>
        <v/>
      </c>
      <c r="E2125" s="185">
        <f>IFERROR(VLOOKUP(C2125,INPUT!$A$2:$E$99998,5,FALSE),0)</f>
        <v>0</v>
      </c>
      <c r="F2125" s="187" t="str">
        <f>IFERROR(VLOOKUP(C2125,INPUT!$H$2:$N2410,7,FALSE),"")</f>
        <v/>
      </c>
      <c r="G2125" s="189"/>
      <c r="H2125" s="189"/>
      <c r="I2125" s="189"/>
      <c r="J2125" s="189"/>
      <c r="K2125" s="189"/>
    </row>
    <row r="2126" spans="1:11" ht="39" customHeight="1">
      <c r="A2126" s="228"/>
      <c r="B2126" s="184" t="str">
        <f>IFERROR(VLOOKUP(C2126,INPUT!$A$2:$E$99998,3,FALSE),"")</f>
        <v/>
      </c>
      <c r="C2126" s="231"/>
      <c r="D2126" s="186" t="str">
        <f>IFERROR(VLOOKUP(C2126,INPUT!$A$2:$D$99998,4,FALSE),"")</f>
        <v/>
      </c>
      <c r="E2126" s="185">
        <f>IFERROR(VLOOKUP(C2126,INPUT!$A$2:$E$99998,5,FALSE),0)</f>
        <v>0</v>
      </c>
      <c r="F2126" s="187" t="str">
        <f>IFERROR(VLOOKUP(C2126,INPUT!$H$2:$N2410,7,FALSE),"")</f>
        <v/>
      </c>
      <c r="G2126" s="189"/>
      <c r="H2126" s="189"/>
      <c r="I2126" s="189"/>
      <c r="J2126" s="189"/>
      <c r="K2126" s="189"/>
    </row>
    <row r="2127" spans="1:11" ht="39" customHeight="1">
      <c r="A2127" s="228"/>
      <c r="B2127" s="184" t="str">
        <f>IFERROR(VLOOKUP(C2127,INPUT!$A$2:$E$99998,3,FALSE),"")</f>
        <v/>
      </c>
      <c r="C2127" s="231"/>
      <c r="D2127" s="186" t="str">
        <f>IFERROR(VLOOKUP(C2127,INPUT!$A$2:$D$99998,4,FALSE),"")</f>
        <v/>
      </c>
      <c r="E2127" s="185">
        <f>IFERROR(VLOOKUP(C2127,INPUT!$A$2:$E$99998,5,FALSE),0)</f>
        <v>0</v>
      </c>
      <c r="F2127" s="187" t="str">
        <f>IFERROR(VLOOKUP(C2127,INPUT!$H$2:$N2410,7,FALSE),"")</f>
        <v/>
      </c>
      <c r="G2127" s="189"/>
      <c r="H2127" s="189"/>
      <c r="I2127" s="189"/>
      <c r="J2127" s="189"/>
      <c r="K2127" s="189"/>
    </row>
    <row r="2128" spans="1:11" ht="39" customHeight="1">
      <c r="A2128" s="228"/>
      <c r="B2128" s="184" t="str">
        <f>IFERROR(VLOOKUP(C2128,INPUT!$A$2:$E$99998,3,FALSE),"")</f>
        <v/>
      </c>
      <c r="C2128" s="231"/>
      <c r="D2128" s="186" t="str">
        <f>IFERROR(VLOOKUP(C2128,INPUT!$A$2:$D$99998,4,FALSE),"")</f>
        <v/>
      </c>
      <c r="E2128" s="185">
        <f>IFERROR(VLOOKUP(C2128,INPUT!$A$2:$E$99998,5,FALSE),0)</f>
        <v>0</v>
      </c>
      <c r="F2128" s="187" t="str">
        <f>IFERROR(VLOOKUP(C2128,INPUT!$H$2:$N2410,7,FALSE),"")</f>
        <v/>
      </c>
      <c r="G2128" s="189"/>
      <c r="H2128" s="189"/>
      <c r="I2128" s="189"/>
      <c r="J2128" s="189"/>
      <c r="K2128" s="189"/>
    </row>
    <row r="2129" spans="1:11" ht="39" customHeight="1">
      <c r="A2129" s="228"/>
      <c r="B2129" s="184" t="str">
        <f>IFERROR(VLOOKUP(C2129,INPUT!$A$2:$E$99998,3,FALSE),"")</f>
        <v/>
      </c>
      <c r="C2129" s="231"/>
      <c r="D2129" s="186" t="str">
        <f>IFERROR(VLOOKUP(C2129,INPUT!$A$2:$D$99998,4,FALSE),"")</f>
        <v/>
      </c>
      <c r="E2129" s="185">
        <f>IFERROR(VLOOKUP(C2129,INPUT!$A$2:$E$99998,5,FALSE),0)</f>
        <v>0</v>
      </c>
      <c r="F2129" s="187" t="str">
        <f>IFERROR(VLOOKUP(C2129,INPUT!$H$2:$N2410,7,FALSE),"")</f>
        <v/>
      </c>
      <c r="G2129" s="189"/>
      <c r="H2129" s="189"/>
      <c r="I2129" s="189"/>
      <c r="J2129" s="189"/>
      <c r="K2129" s="189"/>
    </row>
    <row r="2130" spans="1:11" ht="39" customHeight="1">
      <c r="A2130" s="228"/>
      <c r="B2130" s="184" t="str">
        <f>IFERROR(VLOOKUP(C2130,INPUT!$A$2:$E$99998,3,FALSE),"")</f>
        <v/>
      </c>
      <c r="C2130" s="231"/>
      <c r="D2130" s="186" t="str">
        <f>IFERROR(VLOOKUP(C2130,INPUT!$A$2:$D$99998,4,FALSE),"")</f>
        <v/>
      </c>
      <c r="E2130" s="185">
        <f>IFERROR(VLOOKUP(C2130,INPUT!$A$2:$E$99998,5,FALSE),0)</f>
        <v>0</v>
      </c>
      <c r="F2130" s="187" t="str">
        <f>IFERROR(VLOOKUP(C2130,INPUT!$H$2:$N2410,7,FALSE),"")</f>
        <v/>
      </c>
      <c r="G2130" s="189"/>
      <c r="H2130" s="189"/>
      <c r="I2130" s="189"/>
      <c r="J2130" s="189"/>
      <c r="K2130" s="189"/>
    </row>
    <row r="2131" spans="1:11" ht="39" customHeight="1">
      <c r="A2131" s="228"/>
      <c r="B2131" s="184" t="str">
        <f>IFERROR(VLOOKUP(C2131,INPUT!$A$2:$E$99998,3,FALSE),"")</f>
        <v/>
      </c>
      <c r="C2131" s="231"/>
      <c r="D2131" s="186" t="str">
        <f>IFERROR(VLOOKUP(C2131,INPUT!$A$2:$D$99998,4,FALSE),"")</f>
        <v/>
      </c>
      <c r="E2131" s="185">
        <f>IFERROR(VLOOKUP(C2131,INPUT!$A$2:$E$99998,5,FALSE),0)</f>
        <v>0</v>
      </c>
      <c r="F2131" s="187" t="str">
        <f>IFERROR(VLOOKUP(C2131,INPUT!$H$2:$N2410,7,FALSE),"")</f>
        <v/>
      </c>
      <c r="G2131" s="189"/>
      <c r="H2131" s="189"/>
      <c r="I2131" s="189"/>
      <c r="J2131" s="189"/>
      <c r="K2131" s="189"/>
    </row>
    <row r="2132" spans="1:11" ht="39" customHeight="1">
      <c r="A2132" s="228"/>
      <c r="B2132" s="184" t="str">
        <f>IFERROR(VLOOKUP(C2132,INPUT!$A$2:$E$99998,3,FALSE),"")</f>
        <v/>
      </c>
      <c r="C2132" s="231"/>
      <c r="D2132" s="186" t="str">
        <f>IFERROR(VLOOKUP(C2132,INPUT!$A$2:$D$99998,4,FALSE),"")</f>
        <v/>
      </c>
      <c r="E2132" s="185">
        <f>IFERROR(VLOOKUP(C2132,INPUT!$A$2:$E$99998,5,FALSE),0)</f>
        <v>0</v>
      </c>
      <c r="F2132" s="187" t="str">
        <f>IFERROR(VLOOKUP(C2132,INPUT!$H$2:$N2410,7,FALSE),"")</f>
        <v/>
      </c>
      <c r="G2132" s="189"/>
      <c r="H2132" s="189"/>
      <c r="I2132" s="189"/>
      <c r="J2132" s="189"/>
      <c r="K2132" s="189"/>
    </row>
    <row r="2133" spans="1:11" ht="39" customHeight="1">
      <c r="A2133" s="228"/>
      <c r="B2133" s="184" t="str">
        <f>IFERROR(VLOOKUP(C2133,INPUT!$A$2:$E$99998,3,FALSE),"")</f>
        <v/>
      </c>
      <c r="C2133" s="231"/>
      <c r="D2133" s="186" t="str">
        <f>IFERROR(VLOOKUP(C2133,INPUT!$A$2:$D$99998,4,FALSE),"")</f>
        <v/>
      </c>
      <c r="E2133" s="185">
        <f>IFERROR(VLOOKUP(C2133,INPUT!$A$2:$E$99998,5,FALSE),0)</f>
        <v>0</v>
      </c>
      <c r="F2133" s="187" t="str">
        <f>IFERROR(VLOOKUP(C2133,INPUT!$H$2:$N2410,7,FALSE),"")</f>
        <v/>
      </c>
      <c r="G2133" s="189"/>
      <c r="H2133" s="189"/>
      <c r="I2133" s="189"/>
      <c r="J2133" s="189"/>
      <c r="K2133" s="189"/>
    </row>
    <row r="2134" spans="1:11" ht="39" customHeight="1">
      <c r="A2134" s="228"/>
      <c r="B2134" s="184" t="str">
        <f>IFERROR(VLOOKUP(C2134,INPUT!$A$2:$E$99998,3,FALSE),"")</f>
        <v/>
      </c>
      <c r="C2134" s="231"/>
      <c r="D2134" s="186" t="str">
        <f>IFERROR(VLOOKUP(C2134,INPUT!$A$2:$D$99998,4,FALSE),"")</f>
        <v/>
      </c>
      <c r="E2134" s="185">
        <f>IFERROR(VLOOKUP(C2134,INPUT!$A$2:$E$99998,5,FALSE),0)</f>
        <v>0</v>
      </c>
      <c r="F2134" s="187" t="str">
        <f>IFERROR(VLOOKUP(C2134,INPUT!$H$2:$N2410,7,FALSE),"")</f>
        <v/>
      </c>
      <c r="G2134" s="189"/>
      <c r="H2134" s="189"/>
      <c r="I2134" s="189"/>
      <c r="J2134" s="189"/>
      <c r="K2134" s="189"/>
    </row>
    <row r="2135" spans="1:11" ht="39" customHeight="1">
      <c r="A2135" s="228"/>
      <c r="B2135" s="184" t="str">
        <f>IFERROR(VLOOKUP(C2135,INPUT!$A$2:$E$99998,3,FALSE),"")</f>
        <v/>
      </c>
      <c r="C2135" s="231"/>
      <c r="D2135" s="186" t="str">
        <f>IFERROR(VLOOKUP(C2135,INPUT!$A$2:$D$99998,4,FALSE),"")</f>
        <v/>
      </c>
      <c r="E2135" s="185">
        <f>IFERROR(VLOOKUP(C2135,INPUT!$A$2:$E$99998,5,FALSE),0)</f>
        <v>0</v>
      </c>
      <c r="F2135" s="187" t="str">
        <f>IFERROR(VLOOKUP(C2135,INPUT!$H$2:$N2410,7,FALSE),"")</f>
        <v/>
      </c>
      <c r="G2135" s="189"/>
      <c r="H2135" s="189"/>
      <c r="I2135" s="189"/>
      <c r="J2135" s="189"/>
      <c r="K2135" s="189"/>
    </row>
    <row r="2136" spans="1:11" ht="39" customHeight="1">
      <c r="A2136" s="228"/>
      <c r="B2136" s="184" t="str">
        <f>IFERROR(VLOOKUP(C2136,INPUT!$A$2:$E$99998,3,FALSE),"")</f>
        <v/>
      </c>
      <c r="C2136" s="231"/>
      <c r="D2136" s="186" t="str">
        <f>IFERROR(VLOOKUP(C2136,INPUT!$A$2:$D$99998,4,FALSE),"")</f>
        <v/>
      </c>
      <c r="E2136" s="185">
        <f>IFERROR(VLOOKUP(C2136,INPUT!$A$2:$E$99998,5,FALSE),0)</f>
        <v>0</v>
      </c>
      <c r="F2136" s="187" t="str">
        <f>IFERROR(VLOOKUP(C2136,INPUT!$H$2:$N2410,7,FALSE),"")</f>
        <v/>
      </c>
      <c r="G2136" s="189"/>
      <c r="H2136" s="189"/>
      <c r="I2136" s="189"/>
      <c r="J2136" s="189"/>
      <c r="K2136" s="189"/>
    </row>
    <row r="2137" spans="1:11" ht="39" customHeight="1">
      <c r="A2137" s="228"/>
      <c r="B2137" s="184" t="str">
        <f>IFERROR(VLOOKUP(C2137,INPUT!$A$2:$E$99998,3,FALSE),"")</f>
        <v/>
      </c>
      <c r="C2137" s="231"/>
      <c r="D2137" s="186" t="str">
        <f>IFERROR(VLOOKUP(C2137,INPUT!$A$2:$D$99998,4,FALSE),"")</f>
        <v/>
      </c>
      <c r="E2137" s="185">
        <f>IFERROR(VLOOKUP(C2137,INPUT!$A$2:$E$99998,5,FALSE),0)</f>
        <v>0</v>
      </c>
      <c r="F2137" s="187" t="str">
        <f>IFERROR(VLOOKUP(C2137,INPUT!$H$2:$N2410,7,FALSE),"")</f>
        <v/>
      </c>
      <c r="G2137" s="189"/>
      <c r="H2137" s="189"/>
      <c r="I2137" s="189"/>
      <c r="J2137" s="189"/>
      <c r="K2137" s="189"/>
    </row>
    <row r="2138" spans="1:11" ht="39" customHeight="1">
      <c r="A2138" s="228"/>
      <c r="B2138" s="184" t="str">
        <f>IFERROR(VLOOKUP(C2138,INPUT!$A$2:$E$99998,3,FALSE),"")</f>
        <v/>
      </c>
      <c r="C2138" s="231"/>
      <c r="D2138" s="186" t="str">
        <f>IFERROR(VLOOKUP(C2138,INPUT!$A$2:$D$99998,4,FALSE),"")</f>
        <v/>
      </c>
      <c r="E2138" s="185">
        <f>IFERROR(VLOOKUP(C2138,INPUT!$A$2:$E$99998,5,FALSE),0)</f>
        <v>0</v>
      </c>
      <c r="F2138" s="187" t="str">
        <f>IFERROR(VLOOKUP(C2138,INPUT!$H$2:$N2410,7,FALSE),"")</f>
        <v/>
      </c>
      <c r="G2138" s="189"/>
      <c r="H2138" s="189"/>
      <c r="I2138" s="189"/>
      <c r="J2138" s="189"/>
      <c r="K2138" s="189"/>
    </row>
    <row r="2139" spans="1:11" ht="39" customHeight="1">
      <c r="A2139" s="228"/>
      <c r="B2139" s="184" t="str">
        <f>IFERROR(VLOOKUP(C2139,INPUT!$A$2:$E$99998,3,FALSE),"")</f>
        <v/>
      </c>
      <c r="C2139" s="231"/>
      <c r="D2139" s="186" t="str">
        <f>IFERROR(VLOOKUP(C2139,INPUT!$A$2:$D$99998,4,FALSE),"")</f>
        <v/>
      </c>
      <c r="E2139" s="185">
        <f>IFERROR(VLOOKUP(C2139,INPUT!$A$2:$E$99998,5,FALSE),0)</f>
        <v>0</v>
      </c>
      <c r="F2139" s="187" t="str">
        <f>IFERROR(VLOOKUP(C2139,INPUT!$H$2:$N2410,7,FALSE),"")</f>
        <v/>
      </c>
      <c r="G2139" s="189"/>
      <c r="H2139" s="189"/>
      <c r="I2139" s="189"/>
      <c r="J2139" s="189"/>
      <c r="K2139" s="189"/>
    </row>
    <row r="2140" spans="1:11" ht="39" customHeight="1">
      <c r="A2140" s="228"/>
      <c r="B2140" s="184" t="str">
        <f>IFERROR(VLOOKUP(C2140,INPUT!$A$2:$E$99998,3,FALSE),"")</f>
        <v/>
      </c>
      <c r="C2140" s="231"/>
      <c r="D2140" s="186" t="str">
        <f>IFERROR(VLOOKUP(C2140,INPUT!$A$2:$D$99998,4,FALSE),"")</f>
        <v/>
      </c>
      <c r="E2140" s="185">
        <f>IFERROR(VLOOKUP(C2140,INPUT!$A$2:$E$99998,5,FALSE),0)</f>
        <v>0</v>
      </c>
      <c r="F2140" s="187" t="str">
        <f>IFERROR(VLOOKUP(C2140,INPUT!$H$2:$N2410,7,FALSE),"")</f>
        <v/>
      </c>
      <c r="G2140" s="189"/>
      <c r="H2140" s="189"/>
      <c r="I2140" s="189"/>
      <c r="J2140" s="189"/>
      <c r="K2140" s="189"/>
    </row>
    <row r="2141" spans="1:11" ht="39" customHeight="1">
      <c r="A2141" s="228"/>
      <c r="B2141" s="184" t="str">
        <f>IFERROR(VLOOKUP(C2141,INPUT!$A$2:$E$99998,3,FALSE),"")</f>
        <v/>
      </c>
      <c r="C2141" s="231"/>
      <c r="D2141" s="186" t="str">
        <f>IFERROR(VLOOKUP(C2141,INPUT!$A$2:$D$99998,4,FALSE),"")</f>
        <v/>
      </c>
      <c r="E2141" s="185">
        <f>IFERROR(VLOOKUP(C2141,INPUT!$A$2:$E$99998,5,FALSE),0)</f>
        <v>0</v>
      </c>
      <c r="F2141" s="187" t="str">
        <f>IFERROR(VLOOKUP(C2141,INPUT!$H$2:$N2410,7,FALSE),"")</f>
        <v/>
      </c>
      <c r="G2141" s="189"/>
      <c r="H2141" s="189"/>
      <c r="I2141" s="189"/>
      <c r="J2141" s="189"/>
      <c r="K2141" s="189"/>
    </row>
    <row r="2142" spans="1:11" ht="39" customHeight="1">
      <c r="A2142" s="228"/>
      <c r="B2142" s="184" t="str">
        <f>IFERROR(VLOOKUP(C2142,INPUT!$A$2:$E$99998,3,FALSE),"")</f>
        <v/>
      </c>
      <c r="C2142" s="231"/>
      <c r="D2142" s="186" t="str">
        <f>IFERROR(VLOOKUP(C2142,INPUT!$A$2:$D$99998,4,FALSE),"")</f>
        <v/>
      </c>
      <c r="E2142" s="185">
        <f>IFERROR(VLOOKUP(C2142,INPUT!$A$2:$E$99998,5,FALSE),0)</f>
        <v>0</v>
      </c>
      <c r="F2142" s="187" t="str">
        <f>IFERROR(VLOOKUP(C2142,INPUT!$H$2:$N2410,7,FALSE),"")</f>
        <v/>
      </c>
      <c r="G2142" s="189"/>
      <c r="H2142" s="189"/>
      <c r="I2142" s="189"/>
      <c r="J2142" s="189"/>
      <c r="K2142" s="189"/>
    </row>
    <row r="2143" spans="1:11" ht="39" customHeight="1">
      <c r="A2143" s="228"/>
      <c r="B2143" s="184" t="str">
        <f>IFERROR(VLOOKUP(C2143,INPUT!$A$2:$E$99998,3,FALSE),"")</f>
        <v/>
      </c>
      <c r="C2143" s="231"/>
      <c r="D2143" s="186" t="str">
        <f>IFERROR(VLOOKUP(C2143,INPUT!$A$2:$D$99998,4,FALSE),"")</f>
        <v/>
      </c>
      <c r="E2143" s="185">
        <f>IFERROR(VLOOKUP(C2143,INPUT!$A$2:$E$99998,5,FALSE),0)</f>
        <v>0</v>
      </c>
      <c r="F2143" s="187" t="str">
        <f>IFERROR(VLOOKUP(C2143,INPUT!$H$2:$N2410,7,FALSE),"")</f>
        <v/>
      </c>
      <c r="G2143" s="189"/>
      <c r="H2143" s="189"/>
      <c r="I2143" s="189"/>
      <c r="J2143" s="189"/>
      <c r="K2143" s="189"/>
    </row>
    <row r="2144" spans="1:11" ht="39" customHeight="1">
      <c r="A2144" s="228"/>
      <c r="B2144" s="184" t="str">
        <f>IFERROR(VLOOKUP(C2144,INPUT!$A$2:$E$99998,3,FALSE),"")</f>
        <v/>
      </c>
      <c r="C2144" s="231"/>
      <c r="D2144" s="186" t="str">
        <f>IFERROR(VLOOKUP(C2144,INPUT!$A$2:$D$99998,4,FALSE),"")</f>
        <v/>
      </c>
      <c r="E2144" s="185">
        <f>IFERROR(VLOOKUP(C2144,INPUT!$A$2:$E$99998,5,FALSE),0)</f>
        <v>0</v>
      </c>
      <c r="F2144" s="187" t="str">
        <f>IFERROR(VLOOKUP(C2144,INPUT!$H$2:$N2410,7,FALSE),"")</f>
        <v/>
      </c>
      <c r="G2144" s="189"/>
      <c r="H2144" s="189"/>
      <c r="I2144" s="189"/>
      <c r="J2144" s="189"/>
      <c r="K2144" s="189"/>
    </row>
    <row r="2145" spans="1:11" ht="39" customHeight="1">
      <c r="A2145" s="228"/>
      <c r="B2145" s="184" t="str">
        <f>IFERROR(VLOOKUP(C2145,INPUT!$A$2:$E$99998,3,FALSE),"")</f>
        <v/>
      </c>
      <c r="C2145" s="231"/>
      <c r="D2145" s="186" t="str">
        <f>IFERROR(VLOOKUP(C2145,INPUT!$A$2:$D$99998,4,FALSE),"")</f>
        <v/>
      </c>
      <c r="E2145" s="185">
        <f>IFERROR(VLOOKUP(C2145,INPUT!$A$2:$E$99998,5,FALSE),0)</f>
        <v>0</v>
      </c>
      <c r="F2145" s="187" t="str">
        <f>IFERROR(VLOOKUP(C2145,INPUT!$H$2:$N2410,7,FALSE),"")</f>
        <v/>
      </c>
      <c r="G2145" s="189"/>
      <c r="H2145" s="189"/>
      <c r="I2145" s="189"/>
      <c r="J2145" s="189"/>
      <c r="K2145" s="189"/>
    </row>
    <row r="2146" spans="1:11" ht="39" customHeight="1">
      <c r="A2146" s="228"/>
      <c r="B2146" s="184" t="str">
        <f>IFERROR(VLOOKUP(C2146,INPUT!$A$2:$E$99998,3,FALSE),"")</f>
        <v/>
      </c>
      <c r="C2146" s="231"/>
      <c r="D2146" s="186" t="str">
        <f>IFERROR(VLOOKUP(C2146,INPUT!$A$2:$D$99998,4,FALSE),"")</f>
        <v/>
      </c>
      <c r="E2146" s="185">
        <f>IFERROR(VLOOKUP(C2146,INPUT!$A$2:$E$99998,5,FALSE),0)</f>
        <v>0</v>
      </c>
      <c r="F2146" s="187" t="str">
        <f>IFERROR(VLOOKUP(C2146,INPUT!$H$2:$N2410,7,FALSE),"")</f>
        <v/>
      </c>
      <c r="G2146" s="189"/>
      <c r="H2146" s="189"/>
      <c r="I2146" s="189"/>
      <c r="J2146" s="189"/>
      <c r="K2146" s="189"/>
    </row>
    <row r="2147" spans="1:11" ht="39" customHeight="1">
      <c r="A2147" s="228"/>
      <c r="B2147" s="184" t="str">
        <f>IFERROR(VLOOKUP(C2147,INPUT!$A$2:$E$99998,3,FALSE),"")</f>
        <v/>
      </c>
      <c r="C2147" s="231"/>
      <c r="D2147" s="186" t="str">
        <f>IFERROR(VLOOKUP(C2147,INPUT!$A$2:$D$99998,4,FALSE),"")</f>
        <v/>
      </c>
      <c r="E2147" s="185">
        <f>IFERROR(VLOOKUP(C2147,INPUT!$A$2:$E$99998,5,FALSE),0)</f>
        <v>0</v>
      </c>
      <c r="F2147" s="187" t="str">
        <f>IFERROR(VLOOKUP(C2147,INPUT!$H$2:$N2410,7,FALSE),"")</f>
        <v/>
      </c>
      <c r="G2147" s="189"/>
      <c r="H2147" s="189"/>
      <c r="I2147" s="189"/>
      <c r="J2147" s="189"/>
      <c r="K2147" s="189"/>
    </row>
    <row r="2148" spans="1:11" ht="39" customHeight="1">
      <c r="A2148" s="228"/>
      <c r="B2148" s="184" t="str">
        <f>IFERROR(VLOOKUP(C2148,INPUT!$A$2:$E$99998,3,FALSE),"")</f>
        <v/>
      </c>
      <c r="C2148" s="231"/>
      <c r="D2148" s="186" t="str">
        <f>IFERROR(VLOOKUP(C2148,INPUT!$A$2:$D$99998,4,FALSE),"")</f>
        <v/>
      </c>
      <c r="E2148" s="185">
        <f>IFERROR(VLOOKUP(C2148,INPUT!$A$2:$E$99998,5,FALSE),0)</f>
        <v>0</v>
      </c>
      <c r="F2148" s="187" t="str">
        <f>IFERROR(VLOOKUP(C2148,INPUT!$H$2:$N2410,7,FALSE),"")</f>
        <v/>
      </c>
      <c r="G2148" s="189"/>
      <c r="H2148" s="189"/>
      <c r="I2148" s="189"/>
      <c r="J2148" s="189"/>
      <c r="K2148" s="189"/>
    </row>
    <row r="2149" spans="1:11" ht="39" customHeight="1">
      <c r="A2149" s="228"/>
      <c r="B2149" s="184" t="str">
        <f>IFERROR(VLOOKUP(C2149,INPUT!$A$2:$E$99998,3,FALSE),"")</f>
        <v/>
      </c>
      <c r="C2149" s="231"/>
      <c r="D2149" s="186" t="str">
        <f>IFERROR(VLOOKUP(C2149,INPUT!$A$2:$D$99998,4,FALSE),"")</f>
        <v/>
      </c>
      <c r="E2149" s="185">
        <f>IFERROR(VLOOKUP(C2149,INPUT!$A$2:$E$99998,5,FALSE),0)</f>
        <v>0</v>
      </c>
      <c r="F2149" s="187" t="str">
        <f>IFERROR(VLOOKUP(C2149,INPUT!$H$2:$N2410,7,FALSE),"")</f>
        <v/>
      </c>
      <c r="G2149" s="189"/>
      <c r="H2149" s="189"/>
      <c r="I2149" s="189"/>
      <c r="J2149" s="189"/>
      <c r="K2149" s="189"/>
    </row>
    <row r="2150" spans="1:11" ht="39" customHeight="1">
      <c r="A2150" s="228"/>
      <c r="B2150" s="184" t="str">
        <f>IFERROR(VLOOKUP(C2150,INPUT!$A$2:$E$99998,3,FALSE),"")</f>
        <v/>
      </c>
      <c r="C2150" s="231"/>
      <c r="D2150" s="186" t="str">
        <f>IFERROR(VLOOKUP(C2150,INPUT!$A$2:$D$99998,4,FALSE),"")</f>
        <v/>
      </c>
      <c r="E2150" s="185">
        <f>IFERROR(VLOOKUP(C2150,INPUT!$A$2:$E$99998,5,FALSE),0)</f>
        <v>0</v>
      </c>
      <c r="F2150" s="187" t="str">
        <f>IFERROR(VLOOKUP(C2150,INPUT!$H$2:$N2410,7,FALSE),"")</f>
        <v/>
      </c>
      <c r="G2150" s="189"/>
      <c r="H2150" s="189"/>
      <c r="I2150" s="189"/>
      <c r="J2150" s="189"/>
      <c r="K2150" s="189"/>
    </row>
    <row r="2151" spans="1:11" ht="39" customHeight="1">
      <c r="A2151" s="228"/>
      <c r="B2151" s="184" t="str">
        <f>IFERROR(VLOOKUP(C2151,INPUT!$A$2:$E$99998,3,FALSE),"")</f>
        <v/>
      </c>
      <c r="C2151" s="231"/>
      <c r="D2151" s="186" t="str">
        <f>IFERROR(VLOOKUP(C2151,INPUT!$A$2:$D$99998,4,FALSE),"")</f>
        <v/>
      </c>
      <c r="E2151" s="185">
        <f>IFERROR(VLOOKUP(C2151,INPUT!$A$2:$E$99998,5,FALSE),0)</f>
        <v>0</v>
      </c>
      <c r="F2151" s="187" t="str">
        <f>IFERROR(VLOOKUP(C2151,INPUT!$H$2:$N2410,7,FALSE),"")</f>
        <v/>
      </c>
      <c r="G2151" s="189"/>
      <c r="H2151" s="189"/>
      <c r="I2151" s="189"/>
      <c r="J2151" s="189"/>
      <c r="K2151" s="189"/>
    </row>
    <row r="2152" spans="1:11" ht="39" customHeight="1">
      <c r="A2152" s="228"/>
      <c r="B2152" s="184" t="str">
        <f>IFERROR(VLOOKUP(C2152,INPUT!$A$2:$E$99998,3,FALSE),"")</f>
        <v/>
      </c>
      <c r="C2152" s="231"/>
      <c r="D2152" s="186" t="str">
        <f>IFERROR(VLOOKUP(C2152,INPUT!$A$2:$D$99998,4,FALSE),"")</f>
        <v/>
      </c>
      <c r="E2152" s="185">
        <f>IFERROR(VLOOKUP(C2152,INPUT!$A$2:$E$99998,5,FALSE),0)</f>
        <v>0</v>
      </c>
      <c r="F2152" s="187" t="str">
        <f>IFERROR(VLOOKUP(C2152,INPUT!$H$2:$N2410,7,FALSE),"")</f>
        <v/>
      </c>
      <c r="G2152" s="189"/>
      <c r="H2152" s="189"/>
      <c r="I2152" s="189"/>
      <c r="J2152" s="189"/>
      <c r="K2152" s="189"/>
    </row>
    <row r="2153" spans="1:11" ht="39" customHeight="1">
      <c r="A2153" s="228"/>
      <c r="B2153" s="184" t="str">
        <f>IFERROR(VLOOKUP(C2153,INPUT!$A$2:$E$99998,3,FALSE),"")</f>
        <v/>
      </c>
      <c r="C2153" s="231"/>
      <c r="D2153" s="186" t="str">
        <f>IFERROR(VLOOKUP(C2153,INPUT!$A$2:$D$99998,4,FALSE),"")</f>
        <v/>
      </c>
      <c r="E2153" s="185">
        <f>IFERROR(VLOOKUP(C2153,INPUT!$A$2:$E$99998,5,FALSE),0)</f>
        <v>0</v>
      </c>
      <c r="F2153" s="187" t="str">
        <f>IFERROR(VLOOKUP(C2153,INPUT!$H$2:$N2410,7,FALSE),"")</f>
        <v/>
      </c>
      <c r="G2153" s="189"/>
      <c r="H2153" s="189"/>
      <c r="I2153" s="189"/>
      <c r="J2153" s="189"/>
      <c r="K2153" s="189"/>
    </row>
    <row r="2154" spans="1:11" ht="39" customHeight="1">
      <c r="A2154" s="228"/>
      <c r="B2154" s="184" t="str">
        <f>IFERROR(VLOOKUP(C2154,INPUT!$A$2:$E$99998,3,FALSE),"")</f>
        <v/>
      </c>
      <c r="C2154" s="231"/>
      <c r="D2154" s="186" t="str">
        <f>IFERROR(VLOOKUP(C2154,INPUT!$A$2:$D$99998,4,FALSE),"")</f>
        <v/>
      </c>
      <c r="E2154" s="185">
        <f>IFERROR(VLOOKUP(C2154,INPUT!$A$2:$E$99998,5,FALSE),0)</f>
        <v>0</v>
      </c>
      <c r="F2154" s="187" t="str">
        <f>IFERROR(VLOOKUP(C2154,INPUT!$H$2:$N2410,7,FALSE),"")</f>
        <v/>
      </c>
      <c r="G2154" s="189"/>
      <c r="H2154" s="189"/>
      <c r="I2154" s="189"/>
      <c r="J2154" s="189"/>
      <c r="K2154" s="189"/>
    </row>
    <row r="2155" spans="1:11" ht="39" customHeight="1">
      <c r="A2155" s="228"/>
      <c r="B2155" s="184" t="str">
        <f>IFERROR(VLOOKUP(C2155,INPUT!$A$2:$E$99998,3,FALSE),"")</f>
        <v/>
      </c>
      <c r="C2155" s="231"/>
      <c r="D2155" s="186" t="str">
        <f>IFERROR(VLOOKUP(C2155,INPUT!$A$2:$D$99998,4,FALSE),"")</f>
        <v/>
      </c>
      <c r="E2155" s="185">
        <f>IFERROR(VLOOKUP(C2155,INPUT!$A$2:$E$99998,5,FALSE),0)</f>
        <v>0</v>
      </c>
      <c r="F2155" s="187" t="str">
        <f>IFERROR(VLOOKUP(C2155,INPUT!$H$2:$N2410,7,FALSE),"")</f>
        <v/>
      </c>
      <c r="G2155" s="189"/>
      <c r="H2155" s="189"/>
      <c r="I2155" s="189"/>
      <c r="J2155" s="189"/>
      <c r="K2155" s="189"/>
    </row>
    <row r="2156" spans="1:11" ht="39" customHeight="1">
      <c r="A2156" s="228"/>
      <c r="B2156" s="184" t="str">
        <f>IFERROR(VLOOKUP(C2156,INPUT!$A$2:$E$99998,3,FALSE),"")</f>
        <v/>
      </c>
      <c r="C2156" s="231"/>
      <c r="D2156" s="186" t="str">
        <f>IFERROR(VLOOKUP(C2156,INPUT!$A$2:$D$99998,4,FALSE),"")</f>
        <v/>
      </c>
      <c r="E2156" s="185">
        <f>IFERROR(VLOOKUP(C2156,INPUT!$A$2:$E$99998,5,FALSE),0)</f>
        <v>0</v>
      </c>
      <c r="F2156" s="187" t="str">
        <f>IFERROR(VLOOKUP(C2156,INPUT!$H$2:$N2410,7,FALSE),"")</f>
        <v/>
      </c>
      <c r="G2156" s="189"/>
      <c r="H2156" s="189"/>
      <c r="I2156" s="189"/>
      <c r="J2156" s="189"/>
      <c r="K2156" s="189"/>
    </row>
    <row r="2157" spans="1:11" ht="39" customHeight="1">
      <c r="A2157" s="228"/>
      <c r="B2157" s="184" t="str">
        <f>IFERROR(VLOOKUP(C2157,INPUT!$A$2:$E$99998,3,FALSE),"")</f>
        <v/>
      </c>
      <c r="C2157" s="231"/>
      <c r="D2157" s="186" t="str">
        <f>IFERROR(VLOOKUP(C2157,INPUT!$A$2:$D$99998,4,FALSE),"")</f>
        <v/>
      </c>
      <c r="E2157" s="185">
        <f>IFERROR(VLOOKUP(C2157,INPUT!$A$2:$E$99998,5,FALSE),0)</f>
        <v>0</v>
      </c>
      <c r="F2157" s="187" t="str">
        <f>IFERROR(VLOOKUP(C2157,INPUT!$H$2:$N2410,7,FALSE),"")</f>
        <v/>
      </c>
      <c r="G2157" s="189"/>
      <c r="H2157" s="189"/>
      <c r="I2157" s="189"/>
      <c r="J2157" s="189"/>
      <c r="K2157" s="189"/>
    </row>
    <row r="2158" spans="1:11" ht="39" customHeight="1">
      <c r="A2158" s="228"/>
      <c r="B2158" s="184" t="str">
        <f>IFERROR(VLOOKUP(C2158,INPUT!$A$2:$E$99998,3,FALSE),"")</f>
        <v/>
      </c>
      <c r="C2158" s="231"/>
      <c r="D2158" s="186" t="str">
        <f>IFERROR(VLOOKUP(C2158,INPUT!$A$2:$D$99998,4,FALSE),"")</f>
        <v/>
      </c>
      <c r="E2158" s="185">
        <f>IFERROR(VLOOKUP(C2158,INPUT!$A$2:$E$99998,5,FALSE),0)</f>
        <v>0</v>
      </c>
      <c r="F2158" s="187" t="str">
        <f>IFERROR(VLOOKUP(C2158,INPUT!$H$2:$N2410,7,FALSE),"")</f>
        <v/>
      </c>
      <c r="G2158" s="189"/>
      <c r="H2158" s="189"/>
      <c r="I2158" s="189"/>
      <c r="J2158" s="189"/>
      <c r="K2158" s="189"/>
    </row>
    <row r="2159" spans="1:11" ht="39" customHeight="1">
      <c r="A2159" s="228"/>
      <c r="B2159" s="184" t="str">
        <f>IFERROR(VLOOKUP(C2159,INPUT!$A$2:$E$99998,3,FALSE),"")</f>
        <v/>
      </c>
      <c r="C2159" s="231"/>
      <c r="D2159" s="186" t="str">
        <f>IFERROR(VLOOKUP(C2159,INPUT!$A$2:$D$99998,4,FALSE),"")</f>
        <v/>
      </c>
      <c r="E2159" s="185">
        <f>IFERROR(VLOOKUP(C2159,INPUT!$A$2:$E$99998,5,FALSE),0)</f>
        <v>0</v>
      </c>
      <c r="F2159" s="187" t="str">
        <f>IFERROR(VLOOKUP(C2159,INPUT!$H$2:$N2410,7,FALSE),"")</f>
        <v/>
      </c>
      <c r="G2159" s="189"/>
      <c r="H2159" s="189"/>
      <c r="I2159" s="189"/>
      <c r="J2159" s="189"/>
      <c r="K2159" s="189"/>
    </row>
    <row r="2160" spans="1:11" ht="39" customHeight="1">
      <c r="A2160" s="228"/>
      <c r="B2160" s="184" t="str">
        <f>IFERROR(VLOOKUP(C2160,INPUT!$A$2:$E$99998,3,FALSE),"")</f>
        <v/>
      </c>
      <c r="C2160" s="231"/>
      <c r="D2160" s="186" t="str">
        <f>IFERROR(VLOOKUP(C2160,INPUT!$A$2:$D$99998,4,FALSE),"")</f>
        <v/>
      </c>
      <c r="E2160" s="185">
        <f>IFERROR(VLOOKUP(C2160,INPUT!$A$2:$E$99998,5,FALSE),0)</f>
        <v>0</v>
      </c>
      <c r="F2160" s="187" t="str">
        <f>IFERROR(VLOOKUP(C2160,INPUT!$H$2:$N2410,7,FALSE),"")</f>
        <v/>
      </c>
      <c r="G2160" s="189"/>
      <c r="H2160" s="189"/>
      <c r="I2160" s="189"/>
      <c r="J2160" s="189"/>
      <c r="K2160" s="189"/>
    </row>
    <row r="2161" spans="1:11" ht="39" customHeight="1">
      <c r="A2161" s="228"/>
      <c r="B2161" s="184" t="str">
        <f>IFERROR(VLOOKUP(C2161,INPUT!$A$2:$E$99998,3,FALSE),"")</f>
        <v/>
      </c>
      <c r="C2161" s="231"/>
      <c r="D2161" s="186" t="str">
        <f>IFERROR(VLOOKUP(C2161,INPUT!$A$2:$D$99998,4,FALSE),"")</f>
        <v/>
      </c>
      <c r="E2161" s="185">
        <f>IFERROR(VLOOKUP(C2161,INPUT!$A$2:$E$99998,5,FALSE),0)</f>
        <v>0</v>
      </c>
      <c r="F2161" s="187" t="str">
        <f>IFERROR(VLOOKUP(C2161,INPUT!$H$2:$N2410,7,FALSE),"")</f>
        <v/>
      </c>
      <c r="G2161" s="189"/>
      <c r="H2161" s="189"/>
      <c r="I2161" s="189"/>
      <c r="J2161" s="189"/>
      <c r="K2161" s="189"/>
    </row>
    <row r="2162" spans="1:11" ht="39" customHeight="1">
      <c r="A2162" s="228"/>
      <c r="B2162" s="184" t="str">
        <f>IFERROR(VLOOKUP(C2162,INPUT!$A$2:$E$99998,3,FALSE),"")</f>
        <v/>
      </c>
      <c r="C2162" s="231"/>
      <c r="D2162" s="186" t="str">
        <f>IFERROR(VLOOKUP(C2162,INPUT!$A$2:$D$99998,4,FALSE),"")</f>
        <v/>
      </c>
      <c r="E2162" s="185">
        <f>IFERROR(VLOOKUP(C2162,INPUT!$A$2:$E$99998,5,FALSE),0)</f>
        <v>0</v>
      </c>
      <c r="F2162" s="187" t="str">
        <f>IFERROR(VLOOKUP(C2162,INPUT!$H$2:$N2410,7,FALSE),"")</f>
        <v/>
      </c>
      <c r="G2162" s="189"/>
      <c r="H2162" s="189"/>
      <c r="I2162" s="189"/>
      <c r="J2162" s="189"/>
      <c r="K2162" s="189"/>
    </row>
    <row r="2163" spans="1:11" ht="39" customHeight="1">
      <c r="A2163" s="228"/>
      <c r="B2163" s="184" t="str">
        <f>IFERROR(VLOOKUP(C2163,INPUT!$A$2:$E$99998,3,FALSE),"")</f>
        <v/>
      </c>
      <c r="C2163" s="231"/>
      <c r="D2163" s="186" t="str">
        <f>IFERROR(VLOOKUP(C2163,INPUT!$A$2:$D$99998,4,FALSE),"")</f>
        <v/>
      </c>
      <c r="E2163" s="185">
        <f>IFERROR(VLOOKUP(C2163,INPUT!$A$2:$E$99998,5,FALSE),0)</f>
        <v>0</v>
      </c>
      <c r="F2163" s="187" t="str">
        <f>IFERROR(VLOOKUP(C2163,INPUT!$H$2:$N2410,7,FALSE),"")</f>
        <v/>
      </c>
      <c r="G2163" s="189"/>
      <c r="H2163" s="189"/>
      <c r="I2163" s="189"/>
      <c r="J2163" s="189"/>
      <c r="K2163" s="189"/>
    </row>
    <row r="2164" spans="1:11" ht="39" customHeight="1">
      <c r="A2164" s="228"/>
      <c r="B2164" s="184" t="str">
        <f>IFERROR(VLOOKUP(C2164,INPUT!$A$2:$E$99998,3,FALSE),"")</f>
        <v/>
      </c>
      <c r="C2164" s="231"/>
      <c r="D2164" s="186" t="str">
        <f>IFERROR(VLOOKUP(C2164,INPUT!$A$2:$D$99998,4,FALSE),"")</f>
        <v/>
      </c>
      <c r="E2164" s="185">
        <f>IFERROR(VLOOKUP(C2164,INPUT!$A$2:$E$99998,5,FALSE),0)</f>
        <v>0</v>
      </c>
      <c r="F2164" s="187" t="str">
        <f>IFERROR(VLOOKUP(C2164,INPUT!$H$2:$N2410,7,FALSE),"")</f>
        <v/>
      </c>
      <c r="G2164" s="189"/>
      <c r="H2164" s="189"/>
      <c r="I2164" s="189"/>
      <c r="J2164" s="189"/>
      <c r="K2164" s="189"/>
    </row>
    <row r="2165" spans="1:11" ht="39" customHeight="1">
      <c r="A2165" s="228"/>
      <c r="B2165" s="184" t="str">
        <f>IFERROR(VLOOKUP(C2165,INPUT!$A$2:$E$99998,3,FALSE),"")</f>
        <v/>
      </c>
      <c r="C2165" s="231"/>
      <c r="D2165" s="186" t="str">
        <f>IFERROR(VLOOKUP(C2165,INPUT!$A$2:$D$99998,4,FALSE),"")</f>
        <v/>
      </c>
      <c r="E2165" s="185">
        <f>IFERROR(VLOOKUP(C2165,INPUT!$A$2:$E$99998,5,FALSE),0)</f>
        <v>0</v>
      </c>
      <c r="F2165" s="187" t="str">
        <f>IFERROR(VLOOKUP(C2165,INPUT!$H$2:$N2410,7,FALSE),"")</f>
        <v/>
      </c>
      <c r="G2165" s="189"/>
      <c r="H2165" s="189"/>
      <c r="I2165" s="189"/>
      <c r="J2165" s="189"/>
      <c r="K2165" s="189"/>
    </row>
    <row r="2166" spans="1:11" ht="39" customHeight="1">
      <c r="A2166" s="228"/>
      <c r="B2166" s="184" t="str">
        <f>IFERROR(VLOOKUP(C2166,INPUT!$A$2:$E$99998,3,FALSE),"")</f>
        <v/>
      </c>
      <c r="C2166" s="231"/>
      <c r="D2166" s="186" t="str">
        <f>IFERROR(VLOOKUP(C2166,INPUT!$A$2:$D$99998,4,FALSE),"")</f>
        <v/>
      </c>
      <c r="E2166" s="185">
        <f>IFERROR(VLOOKUP(C2166,INPUT!$A$2:$E$99998,5,FALSE),0)</f>
        <v>0</v>
      </c>
      <c r="F2166" s="187" t="str">
        <f>IFERROR(VLOOKUP(C2166,INPUT!$H$2:$N2410,7,FALSE),"")</f>
        <v/>
      </c>
      <c r="G2166" s="189"/>
      <c r="H2166" s="189"/>
      <c r="I2166" s="189"/>
      <c r="J2166" s="189"/>
      <c r="K2166" s="189"/>
    </row>
    <row r="2167" spans="1:11" ht="39" customHeight="1">
      <c r="A2167" s="228"/>
      <c r="B2167" s="184" t="str">
        <f>IFERROR(VLOOKUP(C2167,INPUT!$A$2:$E$99998,3,FALSE),"")</f>
        <v/>
      </c>
      <c r="C2167" s="231"/>
      <c r="D2167" s="186" t="str">
        <f>IFERROR(VLOOKUP(C2167,INPUT!$A$2:$D$99998,4,FALSE),"")</f>
        <v/>
      </c>
      <c r="E2167" s="185">
        <f>IFERROR(VLOOKUP(C2167,INPUT!$A$2:$E$99998,5,FALSE),0)</f>
        <v>0</v>
      </c>
      <c r="F2167" s="187" t="str">
        <f>IFERROR(VLOOKUP(C2167,INPUT!$H$2:$N2410,7,FALSE),"")</f>
        <v/>
      </c>
      <c r="G2167" s="189"/>
      <c r="H2167" s="189"/>
      <c r="I2167" s="189"/>
      <c r="J2167" s="189"/>
      <c r="K2167" s="189"/>
    </row>
    <row r="2168" spans="1:11" ht="39" customHeight="1">
      <c r="A2168" s="228"/>
      <c r="B2168" s="184" t="str">
        <f>IFERROR(VLOOKUP(C2168,INPUT!$A$2:$E$99998,3,FALSE),"")</f>
        <v/>
      </c>
      <c r="C2168" s="231"/>
      <c r="D2168" s="186" t="str">
        <f>IFERROR(VLOOKUP(C2168,INPUT!$A$2:$D$99998,4,FALSE),"")</f>
        <v/>
      </c>
      <c r="E2168" s="185">
        <f>IFERROR(VLOOKUP(C2168,INPUT!$A$2:$E$99998,5,FALSE),0)</f>
        <v>0</v>
      </c>
      <c r="F2168" s="187" t="str">
        <f>IFERROR(VLOOKUP(C2168,INPUT!$H$2:$N2410,7,FALSE),"")</f>
        <v/>
      </c>
      <c r="G2168" s="189"/>
      <c r="H2168" s="189"/>
      <c r="I2168" s="189"/>
      <c r="J2168" s="189"/>
      <c r="K2168" s="189"/>
    </row>
    <row r="2169" spans="1:11" ht="39" customHeight="1">
      <c r="A2169" s="228"/>
      <c r="B2169" s="184" t="str">
        <f>IFERROR(VLOOKUP(C2169,INPUT!$A$2:$E$99998,3,FALSE),"")</f>
        <v/>
      </c>
      <c r="C2169" s="231"/>
      <c r="D2169" s="186" t="str">
        <f>IFERROR(VLOOKUP(C2169,INPUT!$A$2:$D$99998,4,FALSE),"")</f>
        <v/>
      </c>
      <c r="E2169" s="185">
        <f>IFERROR(VLOOKUP(C2169,INPUT!$A$2:$E$99998,5,FALSE),0)</f>
        <v>0</v>
      </c>
      <c r="F2169" s="187" t="str">
        <f>IFERROR(VLOOKUP(C2169,INPUT!$H$2:$N2410,7,FALSE),"")</f>
        <v/>
      </c>
      <c r="G2169" s="189"/>
      <c r="H2169" s="189"/>
      <c r="I2169" s="189"/>
      <c r="J2169" s="189"/>
      <c r="K2169" s="189"/>
    </row>
    <row r="2170" spans="1:11" ht="39" customHeight="1">
      <c r="A2170" s="228"/>
      <c r="B2170" s="184" t="str">
        <f>IFERROR(VLOOKUP(C2170,INPUT!$A$2:$E$99998,3,FALSE),"")</f>
        <v/>
      </c>
      <c r="C2170" s="231"/>
      <c r="D2170" s="186" t="str">
        <f>IFERROR(VLOOKUP(C2170,INPUT!$A$2:$D$99998,4,FALSE),"")</f>
        <v/>
      </c>
      <c r="E2170" s="185">
        <f>IFERROR(VLOOKUP(C2170,INPUT!$A$2:$E$99998,5,FALSE),0)</f>
        <v>0</v>
      </c>
      <c r="F2170" s="187" t="str">
        <f>IFERROR(VLOOKUP(C2170,INPUT!$H$2:$N2410,7,FALSE),"")</f>
        <v/>
      </c>
      <c r="G2170" s="189"/>
      <c r="H2170" s="189"/>
      <c r="I2170" s="189"/>
      <c r="J2170" s="189"/>
      <c r="K2170" s="189"/>
    </row>
    <row r="2171" spans="1:11" ht="39" customHeight="1">
      <c r="A2171" s="228"/>
      <c r="B2171" s="184" t="str">
        <f>IFERROR(VLOOKUP(C2171,INPUT!$A$2:$E$99998,3,FALSE),"")</f>
        <v/>
      </c>
      <c r="C2171" s="231"/>
      <c r="D2171" s="186" t="str">
        <f>IFERROR(VLOOKUP(C2171,INPUT!$A$2:$D$99998,4,FALSE),"")</f>
        <v/>
      </c>
      <c r="E2171" s="185">
        <f>IFERROR(VLOOKUP(C2171,INPUT!$A$2:$E$99998,5,FALSE),0)</f>
        <v>0</v>
      </c>
      <c r="F2171" s="187" t="str">
        <f>IFERROR(VLOOKUP(C2171,INPUT!$H$2:$N2410,7,FALSE),"")</f>
        <v/>
      </c>
      <c r="G2171" s="189"/>
      <c r="H2171" s="189"/>
      <c r="I2171" s="189"/>
      <c r="J2171" s="189"/>
      <c r="K2171" s="189"/>
    </row>
    <row r="2172" spans="1:11" ht="39" customHeight="1">
      <c r="A2172" s="228"/>
      <c r="B2172" s="184" t="str">
        <f>IFERROR(VLOOKUP(C2172,INPUT!$A$2:$E$99998,3,FALSE),"")</f>
        <v/>
      </c>
      <c r="C2172" s="231"/>
      <c r="D2172" s="186" t="str">
        <f>IFERROR(VLOOKUP(C2172,INPUT!$A$2:$D$99998,4,FALSE),"")</f>
        <v/>
      </c>
      <c r="E2172" s="185">
        <f>IFERROR(VLOOKUP(C2172,INPUT!$A$2:$E$99998,5,FALSE),0)</f>
        <v>0</v>
      </c>
      <c r="F2172" s="187" t="str">
        <f>IFERROR(VLOOKUP(C2172,INPUT!$H$2:$N2410,7,FALSE),"")</f>
        <v/>
      </c>
      <c r="G2172" s="189"/>
      <c r="H2172" s="189"/>
      <c r="I2172" s="189"/>
      <c r="J2172" s="189"/>
      <c r="K2172" s="189"/>
    </row>
    <row r="2173" spans="1:11" ht="39" customHeight="1">
      <c r="A2173" s="228"/>
      <c r="B2173" s="184" t="str">
        <f>IFERROR(VLOOKUP(C2173,INPUT!$A$2:$E$99998,3,FALSE),"")</f>
        <v/>
      </c>
      <c r="C2173" s="231"/>
      <c r="D2173" s="186" t="str">
        <f>IFERROR(VLOOKUP(C2173,INPUT!$A$2:$D$99998,4,FALSE),"")</f>
        <v/>
      </c>
      <c r="E2173" s="185">
        <f>IFERROR(VLOOKUP(C2173,INPUT!$A$2:$E$99998,5,FALSE),0)</f>
        <v>0</v>
      </c>
      <c r="F2173" s="187" t="str">
        <f>IFERROR(VLOOKUP(C2173,INPUT!$H$2:$N2410,7,FALSE),"")</f>
        <v/>
      </c>
      <c r="G2173" s="189"/>
      <c r="H2173" s="189"/>
      <c r="I2173" s="189"/>
      <c r="J2173" s="189"/>
      <c r="K2173" s="189"/>
    </row>
    <row r="2174" spans="1:11" ht="39" customHeight="1">
      <c r="A2174" s="228"/>
      <c r="B2174" s="184" t="str">
        <f>IFERROR(VLOOKUP(C2174,INPUT!$A$2:$E$99998,3,FALSE),"")</f>
        <v/>
      </c>
      <c r="C2174" s="231"/>
      <c r="D2174" s="186" t="str">
        <f>IFERROR(VLOOKUP(C2174,INPUT!$A$2:$D$99998,4,FALSE),"")</f>
        <v/>
      </c>
      <c r="E2174" s="185">
        <f>IFERROR(VLOOKUP(C2174,INPUT!$A$2:$E$99998,5,FALSE),0)</f>
        <v>0</v>
      </c>
      <c r="F2174" s="187" t="str">
        <f>IFERROR(VLOOKUP(C2174,INPUT!$H$2:$N2410,7,FALSE),"")</f>
        <v/>
      </c>
      <c r="G2174" s="189"/>
      <c r="H2174" s="189"/>
      <c r="I2174" s="189"/>
      <c r="J2174" s="189"/>
      <c r="K2174" s="189"/>
    </row>
    <row r="2175" spans="1:11" ht="39" customHeight="1">
      <c r="A2175" s="228"/>
      <c r="B2175" s="184" t="str">
        <f>IFERROR(VLOOKUP(C2175,INPUT!$A$2:$E$99998,3,FALSE),"")</f>
        <v/>
      </c>
      <c r="C2175" s="231"/>
      <c r="D2175" s="186" t="str">
        <f>IFERROR(VLOOKUP(C2175,INPUT!$A$2:$D$99998,4,FALSE),"")</f>
        <v/>
      </c>
      <c r="E2175" s="185">
        <f>IFERROR(VLOOKUP(C2175,INPUT!$A$2:$E$99998,5,FALSE),0)</f>
        <v>0</v>
      </c>
      <c r="F2175" s="187" t="str">
        <f>IFERROR(VLOOKUP(C2175,INPUT!$H$2:$N2410,7,FALSE),"")</f>
        <v/>
      </c>
      <c r="G2175" s="189"/>
      <c r="H2175" s="189"/>
      <c r="I2175" s="189"/>
      <c r="J2175" s="189"/>
      <c r="K2175" s="189"/>
    </row>
    <row r="2176" spans="1:11" ht="39" customHeight="1">
      <c r="A2176" s="228"/>
      <c r="B2176" s="184" t="str">
        <f>IFERROR(VLOOKUP(C2176,INPUT!$A$2:$E$99998,3,FALSE),"")</f>
        <v/>
      </c>
      <c r="C2176" s="231"/>
      <c r="D2176" s="186" t="str">
        <f>IFERROR(VLOOKUP(C2176,INPUT!$A$2:$D$99998,4,FALSE),"")</f>
        <v/>
      </c>
      <c r="E2176" s="185">
        <f>IFERROR(VLOOKUP(C2176,INPUT!$A$2:$E$99998,5,FALSE),0)</f>
        <v>0</v>
      </c>
      <c r="F2176" s="187" t="str">
        <f>IFERROR(VLOOKUP(C2176,INPUT!$H$2:$N2410,7,FALSE),"")</f>
        <v/>
      </c>
      <c r="G2176" s="189"/>
      <c r="H2176" s="189"/>
      <c r="I2176" s="189"/>
      <c r="J2176" s="189"/>
      <c r="K2176" s="189"/>
    </row>
    <row r="2177" spans="1:11" ht="39" customHeight="1">
      <c r="A2177" s="228"/>
      <c r="B2177" s="184" t="str">
        <f>IFERROR(VLOOKUP(C2177,INPUT!$A$2:$E$99998,3,FALSE),"")</f>
        <v/>
      </c>
      <c r="C2177" s="231"/>
      <c r="D2177" s="186" t="str">
        <f>IFERROR(VLOOKUP(C2177,INPUT!$A$2:$D$99998,4,FALSE),"")</f>
        <v/>
      </c>
      <c r="E2177" s="185">
        <f>IFERROR(VLOOKUP(C2177,INPUT!$A$2:$E$99998,5,FALSE),0)</f>
        <v>0</v>
      </c>
      <c r="F2177" s="187" t="str">
        <f>IFERROR(VLOOKUP(C2177,INPUT!$H$2:$N2410,7,FALSE),"")</f>
        <v/>
      </c>
      <c r="G2177" s="189"/>
      <c r="H2177" s="189"/>
      <c r="I2177" s="189"/>
      <c r="J2177" s="189"/>
      <c r="K2177" s="189"/>
    </row>
    <row r="2178" spans="1:11" ht="39" customHeight="1">
      <c r="A2178" s="228"/>
      <c r="B2178" s="184" t="str">
        <f>IFERROR(VLOOKUP(C2178,INPUT!$A$2:$E$99998,3,FALSE),"")</f>
        <v/>
      </c>
      <c r="C2178" s="231"/>
      <c r="D2178" s="186" t="str">
        <f>IFERROR(VLOOKUP(C2178,INPUT!$A$2:$D$99998,4,FALSE),"")</f>
        <v/>
      </c>
      <c r="E2178" s="185">
        <f>IFERROR(VLOOKUP(C2178,INPUT!$A$2:$E$99998,5,FALSE),0)</f>
        <v>0</v>
      </c>
      <c r="F2178" s="187" t="str">
        <f>IFERROR(VLOOKUP(C2178,INPUT!$H$2:$N2410,7,FALSE),"")</f>
        <v/>
      </c>
      <c r="G2178" s="189"/>
      <c r="H2178" s="189"/>
      <c r="I2178" s="189"/>
      <c r="J2178" s="189"/>
      <c r="K2178" s="189"/>
    </row>
    <row r="2179" spans="1:11" ht="39" customHeight="1">
      <c r="A2179" s="228"/>
      <c r="B2179" s="184" t="str">
        <f>IFERROR(VLOOKUP(C2179,INPUT!$A$2:$E$99998,3,FALSE),"")</f>
        <v/>
      </c>
      <c r="C2179" s="231"/>
      <c r="D2179" s="186" t="str">
        <f>IFERROR(VLOOKUP(C2179,INPUT!$A$2:$D$99998,4,FALSE),"")</f>
        <v/>
      </c>
      <c r="E2179" s="185">
        <f>IFERROR(VLOOKUP(C2179,INPUT!$A$2:$E$99998,5,FALSE),0)</f>
        <v>0</v>
      </c>
      <c r="F2179" s="187" t="str">
        <f>IFERROR(VLOOKUP(C2179,INPUT!$H$2:$N2410,7,FALSE),"")</f>
        <v/>
      </c>
      <c r="G2179" s="189"/>
      <c r="H2179" s="189"/>
      <c r="I2179" s="189"/>
      <c r="J2179" s="189"/>
      <c r="K2179" s="189"/>
    </row>
    <row r="2180" spans="1:11" ht="39" customHeight="1">
      <c r="A2180" s="228"/>
      <c r="B2180" s="184" t="str">
        <f>IFERROR(VLOOKUP(C2180,INPUT!$A$2:$E$99998,3,FALSE),"")</f>
        <v/>
      </c>
      <c r="C2180" s="231"/>
      <c r="D2180" s="186" t="str">
        <f>IFERROR(VLOOKUP(C2180,INPUT!$A$2:$D$99998,4,FALSE),"")</f>
        <v/>
      </c>
      <c r="E2180" s="185">
        <f>IFERROR(VLOOKUP(C2180,INPUT!$A$2:$E$99998,5,FALSE),0)</f>
        <v>0</v>
      </c>
      <c r="F2180" s="187" t="str">
        <f>IFERROR(VLOOKUP(C2180,INPUT!$H$2:$N2410,7,FALSE),"")</f>
        <v/>
      </c>
      <c r="G2180" s="189"/>
      <c r="H2180" s="189"/>
      <c r="I2180" s="189"/>
      <c r="J2180" s="189"/>
      <c r="K2180" s="189"/>
    </row>
    <row r="2181" spans="1:11" ht="39" customHeight="1">
      <c r="A2181" s="228"/>
      <c r="B2181" s="184" t="str">
        <f>IFERROR(VLOOKUP(C2181,INPUT!$A$2:$E$99998,3,FALSE),"")</f>
        <v/>
      </c>
      <c r="C2181" s="231"/>
      <c r="D2181" s="186" t="str">
        <f>IFERROR(VLOOKUP(C2181,INPUT!$A$2:$D$99998,4,FALSE),"")</f>
        <v/>
      </c>
      <c r="E2181" s="185">
        <f>IFERROR(VLOOKUP(C2181,INPUT!$A$2:$E$99998,5,FALSE),0)</f>
        <v>0</v>
      </c>
      <c r="F2181" s="187" t="str">
        <f>IFERROR(VLOOKUP(C2181,INPUT!$H$2:$N2410,7,FALSE),"")</f>
        <v/>
      </c>
      <c r="G2181" s="189"/>
      <c r="H2181" s="189"/>
      <c r="I2181" s="189"/>
      <c r="J2181" s="189"/>
      <c r="K2181" s="189"/>
    </row>
    <row r="2182" spans="1:11" ht="39" customHeight="1">
      <c r="A2182" s="228"/>
      <c r="B2182" s="184" t="str">
        <f>IFERROR(VLOOKUP(C2182,INPUT!$A$2:$E$99998,3,FALSE),"")</f>
        <v/>
      </c>
      <c r="C2182" s="231"/>
      <c r="D2182" s="186" t="str">
        <f>IFERROR(VLOOKUP(C2182,INPUT!$A$2:$D$99998,4,FALSE),"")</f>
        <v/>
      </c>
      <c r="E2182" s="185">
        <f>IFERROR(VLOOKUP(C2182,INPUT!$A$2:$E$99998,5,FALSE),0)</f>
        <v>0</v>
      </c>
      <c r="F2182" s="187" t="str">
        <f>IFERROR(VLOOKUP(C2182,INPUT!$H$2:$N2410,7,FALSE),"")</f>
        <v/>
      </c>
      <c r="G2182" s="189"/>
      <c r="H2182" s="189"/>
      <c r="I2182" s="189"/>
      <c r="J2182" s="189"/>
      <c r="K2182" s="189"/>
    </row>
    <row r="2183" spans="1:11" ht="39" customHeight="1">
      <c r="A2183" s="228"/>
      <c r="B2183" s="184" t="str">
        <f>IFERROR(VLOOKUP(C2183,INPUT!$A$2:$E$99998,3,FALSE),"")</f>
        <v/>
      </c>
      <c r="C2183" s="231"/>
      <c r="D2183" s="186" t="str">
        <f>IFERROR(VLOOKUP(C2183,INPUT!$A$2:$D$99998,4,FALSE),"")</f>
        <v/>
      </c>
      <c r="E2183" s="185">
        <f>IFERROR(VLOOKUP(C2183,INPUT!$A$2:$E$99998,5,FALSE),0)</f>
        <v>0</v>
      </c>
      <c r="F2183" s="187" t="str">
        <f>IFERROR(VLOOKUP(C2183,INPUT!$H$2:$N2410,7,FALSE),"")</f>
        <v/>
      </c>
      <c r="G2183" s="189"/>
      <c r="H2183" s="189"/>
      <c r="I2183" s="189"/>
      <c r="J2183" s="189"/>
      <c r="K2183" s="189"/>
    </row>
    <row r="2184" spans="1:11" ht="39" customHeight="1">
      <c r="A2184" s="228"/>
      <c r="B2184" s="184" t="str">
        <f>IFERROR(VLOOKUP(C2184,INPUT!$A$2:$E$99998,3,FALSE),"")</f>
        <v/>
      </c>
      <c r="C2184" s="231"/>
      <c r="D2184" s="186" t="str">
        <f>IFERROR(VLOOKUP(C2184,INPUT!$A$2:$D$99998,4,FALSE),"")</f>
        <v/>
      </c>
      <c r="E2184" s="185">
        <f>IFERROR(VLOOKUP(C2184,INPUT!$A$2:$E$99998,5,FALSE),0)</f>
        <v>0</v>
      </c>
      <c r="F2184" s="187" t="str">
        <f>IFERROR(VLOOKUP(C2184,INPUT!$H$2:$N2410,7,FALSE),"")</f>
        <v/>
      </c>
      <c r="G2184" s="189"/>
      <c r="H2184" s="189"/>
      <c r="I2184" s="189"/>
      <c r="J2184" s="189"/>
      <c r="K2184" s="189"/>
    </row>
    <row r="2185" spans="1:11" ht="39" customHeight="1">
      <c r="A2185" s="228"/>
      <c r="B2185" s="184" t="str">
        <f>IFERROR(VLOOKUP(C2185,INPUT!$A$2:$E$99998,3,FALSE),"")</f>
        <v/>
      </c>
      <c r="C2185" s="231"/>
      <c r="D2185" s="186" t="str">
        <f>IFERROR(VLOOKUP(C2185,INPUT!$A$2:$D$99998,4,FALSE),"")</f>
        <v/>
      </c>
      <c r="E2185" s="185">
        <f>IFERROR(VLOOKUP(C2185,INPUT!$A$2:$E$99998,5,FALSE),0)</f>
        <v>0</v>
      </c>
      <c r="F2185" s="187" t="str">
        <f>IFERROR(VLOOKUP(C2185,INPUT!$H$2:$N2410,7,FALSE),"")</f>
        <v/>
      </c>
      <c r="G2185" s="189"/>
      <c r="H2185" s="189"/>
      <c r="I2185" s="189"/>
      <c r="J2185" s="189"/>
      <c r="K2185" s="189"/>
    </row>
    <row r="2186" spans="1:11" ht="39" customHeight="1">
      <c r="A2186" s="228"/>
      <c r="B2186" s="184" t="str">
        <f>IFERROR(VLOOKUP(C2186,INPUT!$A$2:$E$99998,3,FALSE),"")</f>
        <v/>
      </c>
      <c r="C2186" s="231"/>
      <c r="D2186" s="186" t="str">
        <f>IFERROR(VLOOKUP(C2186,INPUT!$A$2:$D$99998,4,FALSE),"")</f>
        <v/>
      </c>
      <c r="E2186" s="185">
        <f>IFERROR(VLOOKUP(C2186,INPUT!$A$2:$E$99998,5,FALSE),0)</f>
        <v>0</v>
      </c>
      <c r="F2186" s="187" t="str">
        <f>IFERROR(VLOOKUP(C2186,INPUT!$H$2:$N2410,7,FALSE),"")</f>
        <v/>
      </c>
      <c r="G2186" s="189"/>
      <c r="H2186" s="189"/>
      <c r="I2186" s="189"/>
      <c r="J2186" s="189"/>
      <c r="K2186" s="189"/>
    </row>
    <row r="2187" spans="1:11" ht="39" customHeight="1">
      <c r="A2187" s="228"/>
      <c r="B2187" s="184" t="str">
        <f>IFERROR(VLOOKUP(C2187,INPUT!$A$2:$E$99998,3,FALSE),"")</f>
        <v/>
      </c>
      <c r="C2187" s="231"/>
      <c r="D2187" s="186" t="str">
        <f>IFERROR(VLOOKUP(C2187,INPUT!$A$2:$D$99998,4,FALSE),"")</f>
        <v/>
      </c>
      <c r="E2187" s="185">
        <f>IFERROR(VLOOKUP(C2187,INPUT!$A$2:$E$99998,5,FALSE),0)</f>
        <v>0</v>
      </c>
      <c r="F2187" s="187" t="str">
        <f>IFERROR(VLOOKUP(C2187,INPUT!$H$2:$N2410,7,FALSE),"")</f>
        <v/>
      </c>
      <c r="G2187" s="189"/>
      <c r="H2187" s="189"/>
      <c r="I2187" s="189"/>
      <c r="J2187" s="189"/>
      <c r="K2187" s="189"/>
    </row>
    <row r="2188" spans="1:11" ht="39" customHeight="1">
      <c r="A2188" s="228"/>
      <c r="B2188" s="184" t="str">
        <f>IFERROR(VLOOKUP(C2188,INPUT!$A$2:$E$99998,3,FALSE),"")</f>
        <v/>
      </c>
      <c r="C2188" s="231"/>
      <c r="D2188" s="186" t="str">
        <f>IFERROR(VLOOKUP(C2188,INPUT!$A$2:$D$99998,4,FALSE),"")</f>
        <v/>
      </c>
      <c r="E2188" s="185">
        <f>IFERROR(VLOOKUP(C2188,INPUT!$A$2:$E$99998,5,FALSE),0)</f>
        <v>0</v>
      </c>
      <c r="F2188" s="187" t="str">
        <f>IFERROR(VLOOKUP(C2188,INPUT!$H$2:$N2410,7,FALSE),"")</f>
        <v/>
      </c>
      <c r="G2188" s="189"/>
      <c r="H2188" s="189"/>
      <c r="I2188" s="189"/>
      <c r="J2188" s="189"/>
      <c r="K2188" s="189"/>
    </row>
    <row r="2189" spans="1:11" ht="39" customHeight="1">
      <c r="A2189" s="228"/>
      <c r="B2189" s="184" t="str">
        <f>IFERROR(VLOOKUP(C2189,INPUT!$A$2:$E$99998,3,FALSE),"")</f>
        <v/>
      </c>
      <c r="C2189" s="231"/>
      <c r="D2189" s="186" t="str">
        <f>IFERROR(VLOOKUP(C2189,INPUT!$A$2:$D$99998,4,FALSE),"")</f>
        <v/>
      </c>
      <c r="E2189" s="185">
        <f>IFERROR(VLOOKUP(C2189,INPUT!$A$2:$E$99998,5,FALSE),0)</f>
        <v>0</v>
      </c>
      <c r="F2189" s="187" t="str">
        <f>IFERROR(VLOOKUP(C2189,INPUT!$H$2:$N2410,7,FALSE),"")</f>
        <v/>
      </c>
      <c r="G2189" s="189"/>
      <c r="H2189" s="189"/>
      <c r="I2189" s="189"/>
      <c r="J2189" s="189"/>
      <c r="K2189" s="189"/>
    </row>
    <row r="2190" spans="1:11" ht="39" customHeight="1">
      <c r="A2190" s="228"/>
      <c r="B2190" s="184" t="str">
        <f>IFERROR(VLOOKUP(C2190,INPUT!$A$2:$E$99998,3,FALSE),"")</f>
        <v/>
      </c>
      <c r="C2190" s="231"/>
      <c r="D2190" s="186" t="str">
        <f>IFERROR(VLOOKUP(C2190,INPUT!$A$2:$D$99998,4,FALSE),"")</f>
        <v/>
      </c>
      <c r="E2190" s="185">
        <f>IFERROR(VLOOKUP(C2190,INPUT!$A$2:$E$99998,5,FALSE),0)</f>
        <v>0</v>
      </c>
      <c r="F2190" s="187" t="str">
        <f>IFERROR(VLOOKUP(C2190,INPUT!$H$2:$N2410,7,FALSE),"")</f>
        <v/>
      </c>
      <c r="G2190" s="189"/>
      <c r="H2190" s="189"/>
      <c r="I2190" s="189"/>
      <c r="J2190" s="189"/>
      <c r="K2190" s="189"/>
    </row>
    <row r="2191" spans="1:11" ht="39" customHeight="1">
      <c r="A2191" s="228"/>
      <c r="B2191" s="184" t="str">
        <f>IFERROR(VLOOKUP(C2191,INPUT!$A$2:$E$99998,3,FALSE),"")</f>
        <v/>
      </c>
      <c r="C2191" s="231"/>
      <c r="D2191" s="186" t="str">
        <f>IFERROR(VLOOKUP(C2191,INPUT!$A$2:$D$99998,4,FALSE),"")</f>
        <v/>
      </c>
      <c r="E2191" s="185">
        <f>IFERROR(VLOOKUP(C2191,INPUT!$A$2:$E$99998,5,FALSE),0)</f>
        <v>0</v>
      </c>
      <c r="F2191" s="187" t="str">
        <f>IFERROR(VLOOKUP(C2191,INPUT!$H$2:$N2410,7,FALSE),"")</f>
        <v/>
      </c>
      <c r="G2191" s="189"/>
      <c r="H2191" s="189"/>
      <c r="I2191" s="189"/>
      <c r="J2191" s="189"/>
      <c r="K2191" s="189"/>
    </row>
    <row r="2192" spans="1:11" ht="39" customHeight="1">
      <c r="A2192" s="228"/>
      <c r="B2192" s="184" t="str">
        <f>IFERROR(VLOOKUP(C2192,INPUT!$A$2:$E$99998,3,FALSE),"")</f>
        <v/>
      </c>
      <c r="C2192" s="231"/>
      <c r="D2192" s="186" t="str">
        <f>IFERROR(VLOOKUP(C2192,INPUT!$A$2:$D$99998,4,FALSE),"")</f>
        <v/>
      </c>
      <c r="E2192" s="185">
        <f>IFERROR(VLOOKUP(C2192,INPUT!$A$2:$E$99998,5,FALSE),0)</f>
        <v>0</v>
      </c>
      <c r="F2192" s="187" t="str">
        <f>IFERROR(VLOOKUP(C2192,INPUT!$H$2:$N2410,7,FALSE),"")</f>
        <v/>
      </c>
      <c r="G2192" s="189"/>
      <c r="H2192" s="189"/>
      <c r="I2192" s="189"/>
      <c r="J2192" s="189"/>
      <c r="K2192" s="189"/>
    </row>
    <row r="2193" spans="1:11" ht="39" customHeight="1">
      <c r="A2193" s="228"/>
      <c r="B2193" s="184" t="str">
        <f>IFERROR(VLOOKUP(C2193,INPUT!$A$2:$E$99998,3,FALSE),"")</f>
        <v/>
      </c>
      <c r="C2193" s="231"/>
      <c r="D2193" s="186" t="str">
        <f>IFERROR(VLOOKUP(C2193,INPUT!$A$2:$D$99998,4,FALSE),"")</f>
        <v/>
      </c>
      <c r="E2193" s="185">
        <f>IFERROR(VLOOKUP(C2193,INPUT!$A$2:$E$99998,5,FALSE),0)</f>
        <v>0</v>
      </c>
      <c r="F2193" s="187" t="str">
        <f>IFERROR(VLOOKUP(C2193,INPUT!$H$2:$N2410,7,FALSE),"")</f>
        <v/>
      </c>
      <c r="G2193" s="189"/>
      <c r="H2193" s="189"/>
      <c r="I2193" s="189"/>
      <c r="J2193" s="189"/>
      <c r="K2193" s="189"/>
    </row>
    <row r="2194" spans="1:11" ht="39" customHeight="1">
      <c r="A2194" s="228"/>
      <c r="B2194" s="184" t="str">
        <f>IFERROR(VLOOKUP(C2194,INPUT!$A$2:$E$99998,3,FALSE),"")</f>
        <v/>
      </c>
      <c r="C2194" s="231"/>
      <c r="D2194" s="186" t="str">
        <f>IFERROR(VLOOKUP(C2194,INPUT!$A$2:$D$99998,4,FALSE),"")</f>
        <v/>
      </c>
      <c r="E2194" s="185">
        <f>IFERROR(VLOOKUP(C2194,INPUT!$A$2:$E$99998,5,FALSE),0)</f>
        <v>0</v>
      </c>
      <c r="F2194" s="187" t="str">
        <f>IFERROR(VLOOKUP(C2194,INPUT!$H$2:$N2410,7,FALSE),"")</f>
        <v/>
      </c>
      <c r="G2194" s="189"/>
      <c r="H2194" s="189"/>
      <c r="I2194" s="189"/>
      <c r="J2194" s="189"/>
      <c r="K2194" s="189"/>
    </row>
    <row r="2195" spans="1:11" ht="39" customHeight="1">
      <c r="A2195" s="228"/>
      <c r="B2195" s="184" t="str">
        <f>IFERROR(VLOOKUP(C2195,INPUT!$A$2:$E$99998,3,FALSE),"")</f>
        <v/>
      </c>
      <c r="C2195" s="231"/>
      <c r="D2195" s="186" t="str">
        <f>IFERROR(VLOOKUP(C2195,INPUT!$A$2:$D$99998,4,FALSE),"")</f>
        <v/>
      </c>
      <c r="E2195" s="185">
        <f>IFERROR(VLOOKUP(C2195,INPUT!$A$2:$E$99998,5,FALSE),0)</f>
        <v>0</v>
      </c>
      <c r="F2195" s="187" t="str">
        <f>IFERROR(VLOOKUP(C2195,INPUT!$H$2:$N2410,7,FALSE),"")</f>
        <v/>
      </c>
      <c r="G2195" s="189"/>
      <c r="H2195" s="189"/>
      <c r="I2195" s="189"/>
      <c r="J2195" s="189"/>
      <c r="K2195" s="189"/>
    </row>
    <row r="2196" spans="1:11" ht="39" customHeight="1">
      <c r="A2196" s="228"/>
      <c r="B2196" s="184" t="str">
        <f>IFERROR(VLOOKUP(C2196,INPUT!$A$2:$E$99998,3,FALSE),"")</f>
        <v/>
      </c>
      <c r="C2196" s="231"/>
      <c r="D2196" s="186" t="str">
        <f>IFERROR(VLOOKUP(C2196,INPUT!$A$2:$D$99998,4,FALSE),"")</f>
        <v/>
      </c>
      <c r="E2196" s="185">
        <f>IFERROR(VLOOKUP(C2196,INPUT!$A$2:$E$99998,5,FALSE),0)</f>
        <v>0</v>
      </c>
      <c r="F2196" s="187" t="str">
        <f>IFERROR(VLOOKUP(C2196,INPUT!$H$2:$N2410,7,FALSE),"")</f>
        <v/>
      </c>
      <c r="G2196" s="189"/>
      <c r="H2196" s="189"/>
      <c r="I2196" s="189"/>
      <c r="J2196" s="189"/>
      <c r="K2196" s="189"/>
    </row>
    <row r="2197" spans="1:11" ht="39" customHeight="1">
      <c r="A2197" s="228"/>
      <c r="B2197" s="184" t="str">
        <f>IFERROR(VLOOKUP(C2197,INPUT!$A$2:$E$99998,3,FALSE),"")</f>
        <v/>
      </c>
      <c r="C2197" s="231"/>
      <c r="D2197" s="186" t="str">
        <f>IFERROR(VLOOKUP(C2197,INPUT!$A$2:$D$99998,4,FALSE),"")</f>
        <v/>
      </c>
      <c r="E2197" s="185">
        <f>IFERROR(VLOOKUP(C2197,INPUT!$A$2:$E$99998,5,FALSE),0)</f>
        <v>0</v>
      </c>
      <c r="F2197" s="187" t="str">
        <f>IFERROR(VLOOKUP(C2197,INPUT!$H$2:$N2410,7,FALSE),"")</f>
        <v/>
      </c>
      <c r="G2197" s="189"/>
      <c r="H2197" s="189"/>
      <c r="I2197" s="189"/>
      <c r="J2197" s="189"/>
      <c r="K2197" s="189"/>
    </row>
    <row r="2198" spans="1:11" ht="39" customHeight="1">
      <c r="A2198" s="228"/>
      <c r="B2198" s="184" t="str">
        <f>IFERROR(VLOOKUP(C2198,INPUT!$A$2:$E$99998,3,FALSE),"")</f>
        <v/>
      </c>
      <c r="C2198" s="231"/>
      <c r="D2198" s="186" t="str">
        <f>IFERROR(VLOOKUP(C2198,INPUT!$A$2:$D$99998,4,FALSE),"")</f>
        <v/>
      </c>
      <c r="E2198" s="185">
        <f>IFERROR(VLOOKUP(C2198,INPUT!$A$2:$E$99998,5,FALSE),0)</f>
        <v>0</v>
      </c>
      <c r="F2198" s="187" t="str">
        <f>IFERROR(VLOOKUP(C2198,INPUT!$H$2:$N2410,7,FALSE),"")</f>
        <v/>
      </c>
      <c r="G2198" s="189"/>
      <c r="H2198" s="189"/>
      <c r="I2198" s="189"/>
      <c r="J2198" s="189"/>
      <c r="K2198" s="189"/>
    </row>
    <row r="2199" spans="1:11" ht="39" customHeight="1">
      <c r="A2199" s="228"/>
      <c r="B2199" s="184" t="str">
        <f>IFERROR(VLOOKUP(C2199,INPUT!$A$2:$E$99998,3,FALSE),"")</f>
        <v/>
      </c>
      <c r="C2199" s="231"/>
      <c r="D2199" s="186" t="str">
        <f>IFERROR(VLOOKUP(C2199,INPUT!$A$2:$D$99998,4,FALSE),"")</f>
        <v/>
      </c>
      <c r="E2199" s="185">
        <f>IFERROR(VLOOKUP(C2199,INPUT!$A$2:$E$99998,5,FALSE),0)</f>
        <v>0</v>
      </c>
      <c r="F2199" s="187" t="str">
        <f>IFERROR(VLOOKUP(C2199,INPUT!$H$2:$N2410,7,FALSE),"")</f>
        <v/>
      </c>
      <c r="G2199" s="189"/>
      <c r="H2199" s="189"/>
      <c r="I2199" s="189"/>
      <c r="J2199" s="189"/>
      <c r="K2199" s="189"/>
    </row>
    <row r="2200" spans="1:11" ht="39" customHeight="1">
      <c r="A2200" s="228"/>
      <c r="B2200" s="184" t="str">
        <f>IFERROR(VLOOKUP(C2200,INPUT!$A$2:$E$99998,3,FALSE),"")</f>
        <v/>
      </c>
      <c r="C2200" s="231"/>
      <c r="D2200" s="186" t="str">
        <f>IFERROR(VLOOKUP(C2200,INPUT!$A$2:$D$99998,4,FALSE),"")</f>
        <v/>
      </c>
      <c r="E2200" s="185">
        <f>IFERROR(VLOOKUP(C2200,INPUT!$A$2:$E$99998,5,FALSE),0)</f>
        <v>0</v>
      </c>
      <c r="F2200" s="187" t="str">
        <f>IFERROR(VLOOKUP(C2200,INPUT!$H$2:$N2410,7,FALSE),"")</f>
        <v/>
      </c>
      <c r="G2200" s="189"/>
      <c r="H2200" s="189"/>
      <c r="I2200" s="189"/>
      <c r="J2200" s="189"/>
      <c r="K2200" s="189"/>
    </row>
    <row r="2201" spans="1:11" ht="39" customHeight="1">
      <c r="A2201" s="228"/>
      <c r="B2201" s="184" t="str">
        <f>IFERROR(VLOOKUP(C2201,INPUT!$A$2:$E$99998,3,FALSE),"")</f>
        <v/>
      </c>
      <c r="C2201" s="231"/>
      <c r="D2201" s="186" t="str">
        <f>IFERROR(VLOOKUP(C2201,INPUT!$A$2:$D$99998,4,FALSE),"")</f>
        <v/>
      </c>
      <c r="E2201" s="185">
        <f>IFERROR(VLOOKUP(C2201,INPUT!$A$2:$E$99998,5,FALSE),0)</f>
        <v>0</v>
      </c>
      <c r="F2201" s="187" t="str">
        <f>IFERROR(VLOOKUP(C2201,INPUT!$H$2:$N2410,7,FALSE),"")</f>
        <v/>
      </c>
      <c r="G2201" s="189"/>
      <c r="H2201" s="189"/>
      <c r="I2201" s="189"/>
      <c r="J2201" s="189"/>
      <c r="K2201" s="189"/>
    </row>
    <row r="2202" spans="1:11" ht="39" customHeight="1">
      <c r="A2202" s="228"/>
      <c r="B2202" s="184" t="str">
        <f>IFERROR(VLOOKUP(C2202,INPUT!$A$2:$E$99998,3,FALSE),"")</f>
        <v/>
      </c>
      <c r="C2202" s="231"/>
      <c r="D2202" s="186" t="str">
        <f>IFERROR(VLOOKUP(C2202,INPUT!$A$2:$D$99998,4,FALSE),"")</f>
        <v/>
      </c>
      <c r="E2202" s="185">
        <f>IFERROR(VLOOKUP(C2202,INPUT!$A$2:$E$99998,5,FALSE),0)</f>
        <v>0</v>
      </c>
      <c r="F2202" s="187" t="str">
        <f>IFERROR(VLOOKUP(C2202,INPUT!$H$2:$N2410,7,FALSE),"")</f>
        <v/>
      </c>
      <c r="G2202" s="189"/>
      <c r="H2202" s="189"/>
      <c r="I2202" s="189"/>
      <c r="J2202" s="189"/>
      <c r="K2202" s="189"/>
    </row>
    <row r="2203" spans="1:11" ht="39" customHeight="1">
      <c r="A2203" s="228"/>
      <c r="B2203" s="184" t="str">
        <f>IFERROR(VLOOKUP(C2203,INPUT!$A$2:$E$99998,3,FALSE),"")</f>
        <v/>
      </c>
      <c r="C2203" s="231"/>
      <c r="D2203" s="186" t="str">
        <f>IFERROR(VLOOKUP(C2203,INPUT!$A$2:$D$99998,4,FALSE),"")</f>
        <v/>
      </c>
      <c r="E2203" s="185">
        <f>IFERROR(VLOOKUP(C2203,INPUT!$A$2:$E$99998,5,FALSE),0)</f>
        <v>0</v>
      </c>
      <c r="F2203" s="187" t="str">
        <f>IFERROR(VLOOKUP(C2203,INPUT!$H$2:$N2410,7,FALSE),"")</f>
        <v/>
      </c>
      <c r="G2203" s="189"/>
      <c r="H2203" s="189"/>
      <c r="I2203" s="189"/>
      <c r="J2203" s="189"/>
      <c r="K2203" s="189"/>
    </row>
    <row r="2204" spans="1:11" ht="39" customHeight="1">
      <c r="A2204" s="228"/>
      <c r="B2204" s="184" t="str">
        <f>IFERROR(VLOOKUP(C2204,INPUT!$A$2:$E$99998,3,FALSE),"")</f>
        <v/>
      </c>
      <c r="C2204" s="231"/>
      <c r="D2204" s="186" t="str">
        <f>IFERROR(VLOOKUP(C2204,INPUT!$A$2:$D$99998,4,FALSE),"")</f>
        <v/>
      </c>
      <c r="E2204" s="185">
        <f>IFERROR(VLOOKUP(C2204,INPUT!$A$2:$E$99998,5,FALSE),0)</f>
        <v>0</v>
      </c>
      <c r="F2204" s="187" t="str">
        <f>IFERROR(VLOOKUP(C2204,INPUT!$H$2:$N2410,7,FALSE),"")</f>
        <v/>
      </c>
      <c r="G2204" s="189"/>
      <c r="H2204" s="189"/>
      <c r="I2204" s="189"/>
      <c r="J2204" s="189"/>
      <c r="K2204" s="189"/>
    </row>
    <row r="2205" spans="1:11" ht="39" customHeight="1">
      <c r="A2205" s="228"/>
      <c r="B2205" s="184" t="str">
        <f>IFERROR(VLOOKUP(C2205,INPUT!$A$2:$E$99998,3,FALSE),"")</f>
        <v/>
      </c>
      <c r="C2205" s="231"/>
      <c r="D2205" s="186" t="str">
        <f>IFERROR(VLOOKUP(C2205,INPUT!$A$2:$D$99998,4,FALSE),"")</f>
        <v/>
      </c>
      <c r="E2205" s="185">
        <f>IFERROR(VLOOKUP(C2205,INPUT!$A$2:$E$99998,5,FALSE),0)</f>
        <v>0</v>
      </c>
      <c r="F2205" s="187" t="str">
        <f>IFERROR(VLOOKUP(C2205,INPUT!$H$2:$N2410,7,FALSE),"")</f>
        <v/>
      </c>
      <c r="G2205" s="189"/>
      <c r="H2205" s="189"/>
      <c r="I2205" s="189"/>
      <c r="J2205" s="189"/>
      <c r="K2205" s="189"/>
    </row>
    <row r="2206" spans="1:11" ht="39" customHeight="1">
      <c r="A2206" s="228"/>
      <c r="B2206" s="184" t="str">
        <f>IFERROR(VLOOKUP(C2206,INPUT!$A$2:$E$99998,3,FALSE),"")</f>
        <v/>
      </c>
      <c r="C2206" s="231"/>
      <c r="D2206" s="186" t="str">
        <f>IFERROR(VLOOKUP(C2206,INPUT!$A$2:$D$99998,4,FALSE),"")</f>
        <v/>
      </c>
      <c r="E2206" s="185">
        <f>IFERROR(VLOOKUP(C2206,INPUT!$A$2:$E$99998,5,FALSE),0)</f>
        <v>0</v>
      </c>
      <c r="F2206" s="187" t="str">
        <f>IFERROR(VLOOKUP(C2206,INPUT!$H$2:$N2410,7,FALSE),"")</f>
        <v/>
      </c>
      <c r="G2206" s="189"/>
      <c r="H2206" s="189"/>
      <c r="I2206" s="189"/>
      <c r="J2206" s="189"/>
      <c r="K2206" s="189"/>
    </row>
    <row r="2207" spans="1:11" ht="39" customHeight="1">
      <c r="A2207" s="228"/>
      <c r="B2207" s="184" t="str">
        <f>IFERROR(VLOOKUP(C2207,INPUT!$A$2:$E$99998,3,FALSE),"")</f>
        <v/>
      </c>
      <c r="C2207" s="231"/>
      <c r="D2207" s="186" t="str">
        <f>IFERROR(VLOOKUP(C2207,INPUT!$A$2:$D$99998,4,FALSE),"")</f>
        <v/>
      </c>
      <c r="E2207" s="185">
        <f>IFERROR(VLOOKUP(C2207,INPUT!$A$2:$E$99998,5,FALSE),0)</f>
        <v>0</v>
      </c>
      <c r="F2207" s="187" t="str">
        <f>IFERROR(VLOOKUP(C2207,INPUT!$H$2:$N2410,7,FALSE),"")</f>
        <v/>
      </c>
      <c r="G2207" s="189"/>
      <c r="H2207" s="189"/>
      <c r="I2207" s="189"/>
      <c r="J2207" s="189"/>
      <c r="K2207" s="189"/>
    </row>
    <row r="2208" spans="1:11" ht="39" customHeight="1">
      <c r="A2208" s="228"/>
      <c r="B2208" s="184" t="str">
        <f>IFERROR(VLOOKUP(C2208,INPUT!$A$2:$E$99998,3,FALSE),"")</f>
        <v/>
      </c>
      <c r="C2208" s="231"/>
      <c r="D2208" s="186" t="str">
        <f>IFERROR(VLOOKUP(C2208,INPUT!$A$2:$D$99998,4,FALSE),"")</f>
        <v/>
      </c>
      <c r="E2208" s="185">
        <f>IFERROR(VLOOKUP(C2208,INPUT!$A$2:$E$99998,5,FALSE),0)</f>
        <v>0</v>
      </c>
      <c r="F2208" s="187" t="str">
        <f>IFERROR(VLOOKUP(C2208,INPUT!$H$2:$N2410,7,FALSE),"")</f>
        <v/>
      </c>
      <c r="G2208" s="189"/>
      <c r="H2208" s="189"/>
      <c r="I2208" s="189"/>
      <c r="J2208" s="189"/>
      <c r="K2208" s="189"/>
    </row>
    <row r="2209" spans="1:11" ht="39" customHeight="1">
      <c r="A2209" s="228"/>
      <c r="B2209" s="184" t="str">
        <f>IFERROR(VLOOKUP(C2209,INPUT!$A$2:$E$99998,3,FALSE),"")</f>
        <v/>
      </c>
      <c r="C2209" s="231"/>
      <c r="D2209" s="186" t="str">
        <f>IFERROR(VLOOKUP(C2209,INPUT!$A$2:$D$99998,4,FALSE),"")</f>
        <v/>
      </c>
      <c r="E2209" s="185">
        <f>IFERROR(VLOOKUP(C2209,INPUT!$A$2:$E$99998,5,FALSE),0)</f>
        <v>0</v>
      </c>
      <c r="F2209" s="187" t="str">
        <f>IFERROR(VLOOKUP(C2209,INPUT!$H$2:$N2410,7,FALSE),"")</f>
        <v/>
      </c>
      <c r="G2209" s="189"/>
      <c r="H2209" s="189"/>
      <c r="I2209" s="189"/>
      <c r="J2209" s="189"/>
      <c r="K2209" s="189"/>
    </row>
    <row r="2210" spans="1:11" ht="39" customHeight="1">
      <c r="A2210" s="228"/>
      <c r="B2210" s="184" t="str">
        <f>IFERROR(VLOOKUP(C2210,INPUT!$A$2:$E$99998,3,FALSE),"")</f>
        <v/>
      </c>
      <c r="C2210" s="231"/>
      <c r="D2210" s="186" t="str">
        <f>IFERROR(VLOOKUP(C2210,INPUT!$A$2:$D$99998,4,FALSE),"")</f>
        <v/>
      </c>
      <c r="E2210" s="185">
        <f>IFERROR(VLOOKUP(C2210,INPUT!$A$2:$E$99998,5,FALSE),0)</f>
        <v>0</v>
      </c>
      <c r="F2210" s="187" t="str">
        <f>IFERROR(VLOOKUP(C2210,INPUT!$H$2:$N2410,7,FALSE),"")</f>
        <v/>
      </c>
      <c r="G2210" s="189"/>
      <c r="H2210" s="189"/>
      <c r="I2210" s="189"/>
      <c r="J2210" s="189"/>
      <c r="K2210" s="189"/>
    </row>
    <row r="2211" spans="1:11" ht="39" customHeight="1">
      <c r="A2211" s="228"/>
      <c r="B2211" s="184" t="str">
        <f>IFERROR(VLOOKUP(C2211,INPUT!$A$2:$E$99998,3,FALSE),"")</f>
        <v/>
      </c>
      <c r="C2211" s="231"/>
      <c r="D2211" s="186" t="str">
        <f>IFERROR(VLOOKUP(C2211,INPUT!$A$2:$D$99998,4,FALSE),"")</f>
        <v/>
      </c>
      <c r="E2211" s="185">
        <f>IFERROR(VLOOKUP(C2211,INPUT!$A$2:$E$99998,5,FALSE),0)</f>
        <v>0</v>
      </c>
      <c r="F2211" s="187" t="str">
        <f>IFERROR(VLOOKUP(C2211,INPUT!$H$2:$N2410,7,FALSE),"")</f>
        <v/>
      </c>
      <c r="G2211" s="189"/>
      <c r="H2211" s="189"/>
      <c r="I2211" s="189"/>
      <c r="J2211" s="189"/>
      <c r="K2211" s="189"/>
    </row>
    <row r="2212" spans="1:11" ht="39" customHeight="1">
      <c r="A2212" s="228"/>
      <c r="B2212" s="184" t="str">
        <f>IFERROR(VLOOKUP(C2212,INPUT!$A$2:$E$99998,3,FALSE),"")</f>
        <v/>
      </c>
      <c r="C2212" s="231"/>
      <c r="D2212" s="186" t="str">
        <f>IFERROR(VLOOKUP(C2212,INPUT!$A$2:$D$99998,4,FALSE),"")</f>
        <v/>
      </c>
      <c r="E2212" s="185">
        <f>IFERROR(VLOOKUP(C2212,INPUT!$A$2:$E$99998,5,FALSE),0)</f>
        <v>0</v>
      </c>
      <c r="F2212" s="187" t="str">
        <f>IFERROR(VLOOKUP(C2212,INPUT!$H$2:$N2410,7,FALSE),"")</f>
        <v/>
      </c>
      <c r="G2212" s="189"/>
      <c r="H2212" s="189"/>
      <c r="I2212" s="189"/>
      <c r="J2212" s="189"/>
      <c r="K2212" s="189"/>
    </row>
    <row r="2213" spans="1:11" ht="39" customHeight="1">
      <c r="A2213" s="228"/>
      <c r="B2213" s="184" t="str">
        <f>IFERROR(VLOOKUP(C2213,INPUT!$A$2:$E$99998,3,FALSE),"")</f>
        <v/>
      </c>
      <c r="C2213" s="231"/>
      <c r="D2213" s="186" t="str">
        <f>IFERROR(VLOOKUP(C2213,INPUT!$A$2:$D$99998,4,FALSE),"")</f>
        <v/>
      </c>
      <c r="E2213" s="185">
        <f>IFERROR(VLOOKUP(C2213,INPUT!$A$2:$E$99998,5,FALSE),0)</f>
        <v>0</v>
      </c>
      <c r="F2213" s="187" t="str">
        <f>IFERROR(VLOOKUP(C2213,INPUT!$H$2:$N2410,7,FALSE),"")</f>
        <v/>
      </c>
      <c r="G2213" s="189"/>
      <c r="H2213" s="189"/>
      <c r="I2213" s="189"/>
      <c r="J2213" s="189"/>
      <c r="K2213" s="189"/>
    </row>
    <row r="2214" spans="1:11" ht="39" customHeight="1">
      <c r="A2214" s="228"/>
      <c r="B2214" s="184" t="str">
        <f>IFERROR(VLOOKUP(C2214,INPUT!$A$2:$E$99998,3,FALSE),"")</f>
        <v/>
      </c>
      <c r="C2214" s="231"/>
      <c r="D2214" s="186" t="str">
        <f>IFERROR(VLOOKUP(C2214,INPUT!$A$2:$D$99998,4,FALSE),"")</f>
        <v/>
      </c>
      <c r="E2214" s="185">
        <f>IFERROR(VLOOKUP(C2214,INPUT!$A$2:$E$99998,5,FALSE),0)</f>
        <v>0</v>
      </c>
      <c r="F2214" s="187" t="str">
        <f>IFERROR(VLOOKUP(C2214,INPUT!$H$2:$N2410,7,FALSE),"")</f>
        <v/>
      </c>
      <c r="G2214" s="189"/>
      <c r="H2214" s="189"/>
      <c r="I2214" s="189"/>
      <c r="J2214" s="189"/>
      <c r="K2214" s="189"/>
    </row>
    <row r="2215" spans="1:11" ht="39" customHeight="1">
      <c r="A2215" s="228"/>
      <c r="B2215" s="184" t="str">
        <f>IFERROR(VLOOKUP(C2215,INPUT!$A$2:$E$99998,3,FALSE),"")</f>
        <v/>
      </c>
      <c r="C2215" s="231"/>
      <c r="D2215" s="186" t="str">
        <f>IFERROR(VLOOKUP(C2215,INPUT!$A$2:$D$99998,4,FALSE),"")</f>
        <v/>
      </c>
      <c r="E2215" s="185">
        <f>IFERROR(VLOOKUP(C2215,INPUT!$A$2:$E$99998,5,FALSE),0)</f>
        <v>0</v>
      </c>
      <c r="F2215" s="187" t="str">
        <f>IFERROR(VLOOKUP(C2215,INPUT!$H$2:$N2410,7,FALSE),"")</f>
        <v/>
      </c>
      <c r="G2215" s="189"/>
      <c r="H2215" s="189"/>
      <c r="I2215" s="189"/>
      <c r="J2215" s="189"/>
      <c r="K2215" s="189"/>
    </row>
    <row r="2216" spans="1:11" ht="39" customHeight="1">
      <c r="A2216" s="228"/>
      <c r="B2216" s="184" t="str">
        <f>IFERROR(VLOOKUP(C2216,INPUT!$A$2:$E$99998,3,FALSE),"")</f>
        <v/>
      </c>
      <c r="C2216" s="231"/>
      <c r="D2216" s="186" t="str">
        <f>IFERROR(VLOOKUP(C2216,INPUT!$A$2:$D$99998,4,FALSE),"")</f>
        <v/>
      </c>
      <c r="E2216" s="185">
        <f>IFERROR(VLOOKUP(C2216,INPUT!$A$2:$E$99998,5,FALSE),0)</f>
        <v>0</v>
      </c>
      <c r="F2216" s="187" t="str">
        <f>IFERROR(VLOOKUP(C2216,INPUT!$H$2:$N2410,7,FALSE),"")</f>
        <v/>
      </c>
      <c r="G2216" s="189"/>
      <c r="H2216" s="189"/>
      <c r="I2216" s="189"/>
      <c r="J2216" s="189"/>
      <c r="K2216" s="189"/>
    </row>
    <row r="2217" spans="1:11" ht="39" customHeight="1">
      <c r="A2217" s="228"/>
      <c r="B2217" s="184" t="str">
        <f>IFERROR(VLOOKUP(C2217,INPUT!$A$2:$E$99998,3,FALSE),"")</f>
        <v/>
      </c>
      <c r="C2217" s="231"/>
      <c r="D2217" s="186" t="str">
        <f>IFERROR(VLOOKUP(C2217,INPUT!$A$2:$D$99998,4,FALSE),"")</f>
        <v/>
      </c>
      <c r="E2217" s="185">
        <f>IFERROR(VLOOKUP(C2217,INPUT!$A$2:$E$99998,5,FALSE),0)</f>
        <v>0</v>
      </c>
      <c r="F2217" s="187" t="str">
        <f>IFERROR(VLOOKUP(C2217,INPUT!$H$2:$N2410,7,FALSE),"")</f>
        <v/>
      </c>
      <c r="G2217" s="189"/>
      <c r="H2217" s="189"/>
      <c r="I2217" s="189"/>
      <c r="J2217" s="189"/>
      <c r="K2217" s="189"/>
    </row>
    <row r="2218" spans="1:11" ht="39" customHeight="1">
      <c r="A2218" s="228"/>
      <c r="B2218" s="184" t="str">
        <f>IFERROR(VLOOKUP(C2218,INPUT!$A$2:$E$99998,3,FALSE),"")</f>
        <v/>
      </c>
      <c r="C2218" s="231"/>
      <c r="D2218" s="186" t="str">
        <f>IFERROR(VLOOKUP(C2218,INPUT!$A$2:$D$99998,4,FALSE),"")</f>
        <v/>
      </c>
      <c r="E2218" s="185">
        <f>IFERROR(VLOOKUP(C2218,INPUT!$A$2:$E$99998,5,FALSE),0)</f>
        <v>0</v>
      </c>
      <c r="F2218" s="187" t="str">
        <f>IFERROR(VLOOKUP(C2218,INPUT!$H$2:$N2410,7,FALSE),"")</f>
        <v/>
      </c>
      <c r="G2218" s="189"/>
      <c r="H2218" s="189"/>
      <c r="I2218" s="189"/>
      <c r="J2218" s="189"/>
      <c r="K2218" s="189"/>
    </row>
    <row r="2219" spans="1:11" ht="39" customHeight="1">
      <c r="A2219" s="228"/>
      <c r="B2219" s="184" t="str">
        <f>IFERROR(VLOOKUP(C2219,INPUT!$A$2:$E$99998,3,FALSE),"")</f>
        <v/>
      </c>
      <c r="C2219" s="231"/>
      <c r="D2219" s="186" t="str">
        <f>IFERROR(VLOOKUP(C2219,INPUT!$A$2:$D$99998,4,FALSE),"")</f>
        <v/>
      </c>
      <c r="E2219" s="185">
        <f>IFERROR(VLOOKUP(C2219,INPUT!$A$2:$E$99998,5,FALSE),0)</f>
        <v>0</v>
      </c>
      <c r="F2219" s="187" t="str">
        <f>IFERROR(VLOOKUP(C2219,INPUT!$H$2:$N2410,7,FALSE),"")</f>
        <v/>
      </c>
      <c r="G2219" s="189"/>
      <c r="H2219" s="189"/>
      <c r="I2219" s="189"/>
      <c r="J2219" s="189"/>
      <c r="K2219" s="189"/>
    </row>
    <row r="2220" spans="1:11" ht="39" customHeight="1">
      <c r="A2220" s="228"/>
      <c r="B2220" s="184" t="str">
        <f>IFERROR(VLOOKUP(C2220,INPUT!$A$2:$E$99998,3,FALSE),"")</f>
        <v/>
      </c>
      <c r="C2220" s="231"/>
      <c r="D2220" s="186" t="str">
        <f>IFERROR(VLOOKUP(C2220,INPUT!$A$2:$D$99998,4,FALSE),"")</f>
        <v/>
      </c>
      <c r="E2220" s="185">
        <f>IFERROR(VLOOKUP(C2220,INPUT!$A$2:$E$99998,5,FALSE),0)</f>
        <v>0</v>
      </c>
      <c r="F2220" s="187" t="str">
        <f>IFERROR(VLOOKUP(C2220,INPUT!$H$2:$N2410,7,FALSE),"")</f>
        <v/>
      </c>
      <c r="G2220" s="189"/>
      <c r="H2220" s="189"/>
      <c r="I2220" s="189"/>
      <c r="J2220" s="189"/>
      <c r="K2220" s="189"/>
    </row>
    <row r="2221" spans="1:11" ht="39" customHeight="1">
      <c r="A2221" s="228"/>
      <c r="B2221" s="184" t="str">
        <f>IFERROR(VLOOKUP(C2221,INPUT!$A$2:$E$99998,3,FALSE),"")</f>
        <v/>
      </c>
      <c r="C2221" s="231"/>
      <c r="D2221" s="186" t="str">
        <f>IFERROR(VLOOKUP(C2221,INPUT!$A$2:$D$99998,4,FALSE),"")</f>
        <v/>
      </c>
      <c r="E2221" s="185">
        <f>IFERROR(VLOOKUP(C2221,INPUT!$A$2:$E$99998,5,FALSE),0)</f>
        <v>0</v>
      </c>
      <c r="F2221" s="187" t="str">
        <f>IFERROR(VLOOKUP(C2221,INPUT!$H$2:$N2410,7,FALSE),"")</f>
        <v/>
      </c>
      <c r="G2221" s="189"/>
      <c r="H2221" s="189"/>
      <c r="I2221" s="189"/>
      <c r="J2221" s="189"/>
      <c r="K2221" s="189"/>
    </row>
    <row r="2222" spans="1:11" ht="39" customHeight="1">
      <c r="A2222" s="228"/>
      <c r="B2222" s="184" t="str">
        <f>IFERROR(VLOOKUP(C2222,INPUT!$A$2:$E$99998,3,FALSE),"")</f>
        <v/>
      </c>
      <c r="C2222" s="231"/>
      <c r="D2222" s="186" t="str">
        <f>IFERROR(VLOOKUP(C2222,INPUT!$A$2:$D$99998,4,FALSE),"")</f>
        <v/>
      </c>
      <c r="E2222" s="185">
        <f>IFERROR(VLOOKUP(C2222,INPUT!$A$2:$E$99998,5,FALSE),0)</f>
        <v>0</v>
      </c>
      <c r="F2222" s="187" t="str">
        <f>IFERROR(VLOOKUP(C2222,INPUT!$H$2:$N2410,7,FALSE),"")</f>
        <v/>
      </c>
      <c r="G2222" s="189"/>
      <c r="H2222" s="189"/>
      <c r="I2222" s="189"/>
      <c r="J2222" s="189"/>
      <c r="K2222" s="189"/>
    </row>
    <row r="2223" spans="1:11" ht="39" customHeight="1">
      <c r="A2223" s="228"/>
      <c r="B2223" s="184" t="str">
        <f>IFERROR(VLOOKUP(C2223,INPUT!$A$2:$E$99998,3,FALSE),"")</f>
        <v/>
      </c>
      <c r="C2223" s="231"/>
      <c r="D2223" s="186" t="str">
        <f>IFERROR(VLOOKUP(C2223,INPUT!$A$2:$D$99998,4,FALSE),"")</f>
        <v/>
      </c>
      <c r="E2223" s="185">
        <f>IFERROR(VLOOKUP(C2223,INPUT!$A$2:$E$99998,5,FALSE),0)</f>
        <v>0</v>
      </c>
      <c r="F2223" s="187" t="str">
        <f>IFERROR(VLOOKUP(C2223,INPUT!$H$2:$N2410,7,FALSE),"")</f>
        <v/>
      </c>
      <c r="G2223" s="189"/>
      <c r="H2223" s="189"/>
      <c r="I2223" s="189"/>
      <c r="J2223" s="189"/>
      <c r="K2223" s="189"/>
    </row>
    <row r="2224" spans="1:11" ht="39" customHeight="1">
      <c r="A2224" s="228"/>
      <c r="B2224" s="184" t="str">
        <f>IFERROR(VLOOKUP(C2224,INPUT!$A$2:$E$99998,3,FALSE),"")</f>
        <v/>
      </c>
      <c r="C2224" s="231"/>
      <c r="D2224" s="186" t="str">
        <f>IFERROR(VLOOKUP(C2224,INPUT!$A$2:$D$99998,4,FALSE),"")</f>
        <v/>
      </c>
      <c r="E2224" s="185">
        <f>IFERROR(VLOOKUP(C2224,INPUT!$A$2:$E$99998,5,FALSE),0)</f>
        <v>0</v>
      </c>
      <c r="F2224" s="187" t="str">
        <f>IFERROR(VLOOKUP(C2224,INPUT!$H$2:$N2410,7,FALSE),"")</f>
        <v/>
      </c>
      <c r="G2224" s="189"/>
      <c r="H2224" s="189"/>
      <c r="I2224" s="189"/>
      <c r="J2224" s="189"/>
      <c r="K2224" s="189"/>
    </row>
    <row r="2225" spans="1:11" ht="39" customHeight="1">
      <c r="A2225" s="228"/>
      <c r="B2225" s="184" t="str">
        <f>IFERROR(VLOOKUP(C2225,INPUT!$A$2:$E$99998,3,FALSE),"")</f>
        <v/>
      </c>
      <c r="C2225" s="231"/>
      <c r="D2225" s="186" t="str">
        <f>IFERROR(VLOOKUP(C2225,INPUT!$A$2:$D$99998,4,FALSE),"")</f>
        <v/>
      </c>
      <c r="E2225" s="185">
        <f>IFERROR(VLOOKUP(C2225,INPUT!$A$2:$E$99998,5,FALSE),0)</f>
        <v>0</v>
      </c>
      <c r="F2225" s="187" t="str">
        <f>IFERROR(VLOOKUP(C2225,INPUT!$H$2:$N2410,7,FALSE),"")</f>
        <v/>
      </c>
      <c r="G2225" s="189"/>
      <c r="H2225" s="189"/>
      <c r="I2225" s="189"/>
      <c r="J2225" s="189"/>
      <c r="K2225" s="189"/>
    </row>
    <row r="2226" spans="1:11" ht="39" customHeight="1">
      <c r="A2226" s="228"/>
      <c r="B2226" s="184" t="str">
        <f>IFERROR(VLOOKUP(C2226,INPUT!$A$2:$E$99998,3,FALSE),"")</f>
        <v/>
      </c>
      <c r="C2226" s="231"/>
      <c r="D2226" s="186" t="str">
        <f>IFERROR(VLOOKUP(C2226,INPUT!$A$2:$D$99998,4,FALSE),"")</f>
        <v/>
      </c>
      <c r="E2226" s="185">
        <f>IFERROR(VLOOKUP(C2226,INPUT!$A$2:$E$99998,5,FALSE),0)</f>
        <v>0</v>
      </c>
      <c r="F2226" s="187" t="str">
        <f>IFERROR(VLOOKUP(C2226,INPUT!$H$2:$N2410,7,FALSE),"")</f>
        <v/>
      </c>
      <c r="G2226" s="189"/>
      <c r="H2226" s="189"/>
      <c r="I2226" s="189"/>
      <c r="J2226" s="189"/>
      <c r="K2226" s="189"/>
    </row>
    <row r="2227" spans="1:11" ht="39" customHeight="1">
      <c r="A2227" s="228"/>
      <c r="B2227" s="184" t="str">
        <f>IFERROR(VLOOKUP(C2227,INPUT!$A$2:$E$99998,3,FALSE),"")</f>
        <v/>
      </c>
      <c r="C2227" s="231"/>
      <c r="D2227" s="186" t="str">
        <f>IFERROR(VLOOKUP(C2227,INPUT!$A$2:$D$99998,4,FALSE),"")</f>
        <v/>
      </c>
      <c r="E2227" s="185">
        <f>IFERROR(VLOOKUP(C2227,INPUT!$A$2:$E$99998,5,FALSE),0)</f>
        <v>0</v>
      </c>
      <c r="F2227" s="187" t="str">
        <f>IFERROR(VLOOKUP(C2227,INPUT!$H$2:$N2410,7,FALSE),"")</f>
        <v/>
      </c>
      <c r="G2227" s="189"/>
      <c r="H2227" s="189"/>
      <c r="I2227" s="189"/>
      <c r="J2227" s="189"/>
      <c r="K2227" s="189"/>
    </row>
    <row r="2228" spans="1:11" ht="39" customHeight="1">
      <c r="A2228" s="228"/>
      <c r="B2228" s="184" t="str">
        <f>IFERROR(VLOOKUP(C2228,INPUT!$A$2:$E$99998,3,FALSE),"")</f>
        <v/>
      </c>
      <c r="C2228" s="231"/>
      <c r="D2228" s="186" t="str">
        <f>IFERROR(VLOOKUP(C2228,INPUT!$A$2:$D$99998,4,FALSE),"")</f>
        <v/>
      </c>
      <c r="E2228" s="185">
        <f>IFERROR(VLOOKUP(C2228,INPUT!$A$2:$E$99998,5,FALSE),0)</f>
        <v>0</v>
      </c>
      <c r="F2228" s="187" t="str">
        <f>IFERROR(VLOOKUP(C2228,INPUT!$H$2:$N2410,7,FALSE),"")</f>
        <v/>
      </c>
      <c r="G2228" s="189"/>
      <c r="H2228" s="189"/>
      <c r="I2228" s="189"/>
      <c r="J2228" s="189"/>
      <c r="K2228" s="189"/>
    </row>
    <row r="2229" spans="1:11" ht="39" customHeight="1">
      <c r="A2229" s="228"/>
      <c r="B2229" s="184" t="str">
        <f>IFERROR(VLOOKUP(C2229,INPUT!$A$2:$E$99998,3,FALSE),"")</f>
        <v/>
      </c>
      <c r="C2229" s="231"/>
      <c r="D2229" s="186" t="str">
        <f>IFERROR(VLOOKUP(C2229,INPUT!$A$2:$D$99998,4,FALSE),"")</f>
        <v/>
      </c>
      <c r="E2229" s="185">
        <f>IFERROR(VLOOKUP(C2229,INPUT!$A$2:$E$99998,5,FALSE),0)</f>
        <v>0</v>
      </c>
      <c r="F2229" s="187" t="str">
        <f>IFERROR(VLOOKUP(C2229,INPUT!$H$2:$N2410,7,FALSE),"")</f>
        <v/>
      </c>
      <c r="G2229" s="189"/>
      <c r="H2229" s="189"/>
      <c r="I2229" s="189"/>
      <c r="J2229" s="189"/>
      <c r="K2229" s="189"/>
    </row>
    <row r="2230" spans="1:11" ht="39" customHeight="1">
      <c r="A2230" s="228"/>
      <c r="B2230" s="184" t="str">
        <f>IFERROR(VLOOKUP(C2230,INPUT!$A$2:$E$99998,3,FALSE),"")</f>
        <v/>
      </c>
      <c r="C2230" s="231"/>
      <c r="D2230" s="186" t="str">
        <f>IFERROR(VLOOKUP(C2230,INPUT!$A$2:$D$99998,4,FALSE),"")</f>
        <v/>
      </c>
      <c r="E2230" s="185">
        <f>IFERROR(VLOOKUP(C2230,INPUT!$A$2:$E$99998,5,FALSE),0)</f>
        <v>0</v>
      </c>
      <c r="F2230" s="187" t="str">
        <f>IFERROR(VLOOKUP(C2230,INPUT!$H$2:$N2410,7,FALSE),"")</f>
        <v/>
      </c>
      <c r="G2230" s="189"/>
      <c r="H2230" s="189"/>
      <c r="I2230" s="189"/>
      <c r="J2230" s="189"/>
      <c r="K2230" s="189"/>
    </row>
    <row r="2231" spans="1:11" ht="39" customHeight="1">
      <c r="A2231" s="228"/>
      <c r="B2231" s="184" t="str">
        <f>IFERROR(VLOOKUP(C2231,INPUT!$A$2:$E$99998,3,FALSE),"")</f>
        <v/>
      </c>
      <c r="C2231" s="231"/>
      <c r="D2231" s="186" t="str">
        <f>IFERROR(VLOOKUP(C2231,INPUT!$A$2:$D$99998,4,FALSE),"")</f>
        <v/>
      </c>
      <c r="E2231" s="185">
        <f>IFERROR(VLOOKUP(C2231,INPUT!$A$2:$E$99998,5,FALSE),0)</f>
        <v>0</v>
      </c>
      <c r="F2231" s="187" t="str">
        <f>IFERROR(VLOOKUP(C2231,INPUT!$H$2:$N2410,7,FALSE),"")</f>
        <v/>
      </c>
      <c r="G2231" s="189"/>
      <c r="H2231" s="189"/>
      <c r="I2231" s="189"/>
      <c r="J2231" s="189"/>
      <c r="K2231" s="189"/>
    </row>
    <row r="2232" spans="1:11" ht="39" customHeight="1">
      <c r="A2232" s="228"/>
      <c r="B2232" s="184" t="str">
        <f>IFERROR(VLOOKUP(C2232,INPUT!$A$2:$E$99998,3,FALSE),"")</f>
        <v/>
      </c>
      <c r="C2232" s="231"/>
      <c r="D2232" s="186" t="str">
        <f>IFERROR(VLOOKUP(C2232,INPUT!$A$2:$D$99998,4,FALSE),"")</f>
        <v/>
      </c>
      <c r="E2232" s="185">
        <f>IFERROR(VLOOKUP(C2232,INPUT!$A$2:$E$99998,5,FALSE),0)</f>
        <v>0</v>
      </c>
      <c r="F2232" s="187" t="str">
        <f>IFERROR(VLOOKUP(C2232,INPUT!$H$2:$N2410,7,FALSE),"")</f>
        <v/>
      </c>
      <c r="G2232" s="189"/>
      <c r="H2232" s="189"/>
      <c r="I2232" s="189"/>
      <c r="J2232" s="189"/>
      <c r="K2232" s="189"/>
    </row>
    <row r="2233" spans="1:11" ht="39" customHeight="1">
      <c r="A2233" s="228"/>
      <c r="B2233" s="184" t="str">
        <f>IFERROR(VLOOKUP(C2233,INPUT!$A$2:$E$99998,3,FALSE),"")</f>
        <v/>
      </c>
      <c r="C2233" s="231"/>
      <c r="D2233" s="186" t="str">
        <f>IFERROR(VLOOKUP(C2233,INPUT!$A$2:$D$99998,4,FALSE),"")</f>
        <v/>
      </c>
      <c r="E2233" s="185">
        <f>IFERROR(VLOOKUP(C2233,INPUT!$A$2:$E$99998,5,FALSE),0)</f>
        <v>0</v>
      </c>
      <c r="F2233" s="187" t="str">
        <f>IFERROR(VLOOKUP(C2233,INPUT!$H$2:$N2410,7,FALSE),"")</f>
        <v/>
      </c>
      <c r="G2233" s="189"/>
      <c r="H2233" s="189"/>
      <c r="I2233" s="189"/>
      <c r="J2233" s="189"/>
      <c r="K2233" s="189"/>
    </row>
    <row r="2234" spans="1:11" ht="39" customHeight="1">
      <c r="A2234" s="228"/>
      <c r="B2234" s="184" t="str">
        <f>IFERROR(VLOOKUP(C2234,INPUT!$A$2:$E$99998,3,FALSE),"")</f>
        <v/>
      </c>
      <c r="C2234" s="231"/>
      <c r="D2234" s="186" t="str">
        <f>IFERROR(VLOOKUP(C2234,INPUT!$A$2:$D$99998,4,FALSE),"")</f>
        <v/>
      </c>
      <c r="E2234" s="185">
        <f>IFERROR(VLOOKUP(C2234,INPUT!$A$2:$E$99998,5,FALSE),0)</f>
        <v>0</v>
      </c>
      <c r="F2234" s="187" t="str">
        <f>IFERROR(VLOOKUP(C2234,INPUT!$H$2:$N2410,7,FALSE),"")</f>
        <v/>
      </c>
      <c r="G2234" s="189"/>
      <c r="H2234" s="189"/>
      <c r="I2234" s="189"/>
      <c r="J2234" s="189"/>
      <c r="K2234" s="189"/>
    </row>
    <row r="2235" spans="1:11" ht="39" customHeight="1">
      <c r="A2235" s="228"/>
      <c r="B2235" s="184" t="str">
        <f>IFERROR(VLOOKUP(C2235,INPUT!$A$2:$E$99998,3,FALSE),"")</f>
        <v/>
      </c>
      <c r="C2235" s="231"/>
      <c r="D2235" s="186" t="str">
        <f>IFERROR(VLOOKUP(C2235,INPUT!$A$2:$D$99998,4,FALSE),"")</f>
        <v/>
      </c>
      <c r="E2235" s="185">
        <f>IFERROR(VLOOKUP(C2235,INPUT!$A$2:$E$99998,5,FALSE),0)</f>
        <v>0</v>
      </c>
      <c r="F2235" s="187" t="str">
        <f>IFERROR(VLOOKUP(C2235,INPUT!$H$2:$N2410,7,FALSE),"")</f>
        <v/>
      </c>
      <c r="G2235" s="189"/>
      <c r="H2235" s="189"/>
      <c r="I2235" s="189"/>
      <c r="J2235" s="189"/>
      <c r="K2235" s="189"/>
    </row>
    <row r="2236" spans="1:11" ht="39" customHeight="1">
      <c r="A2236" s="228"/>
      <c r="B2236" s="184" t="str">
        <f>IFERROR(VLOOKUP(C2236,INPUT!$A$2:$E$99998,3,FALSE),"")</f>
        <v/>
      </c>
      <c r="C2236" s="231"/>
      <c r="D2236" s="186" t="str">
        <f>IFERROR(VLOOKUP(C2236,INPUT!$A$2:$D$99998,4,FALSE),"")</f>
        <v/>
      </c>
      <c r="E2236" s="185">
        <f>IFERROR(VLOOKUP(C2236,INPUT!$A$2:$E$99998,5,FALSE),0)</f>
        <v>0</v>
      </c>
      <c r="F2236" s="187" t="str">
        <f>IFERROR(VLOOKUP(C2236,INPUT!$H$2:$N2410,7,FALSE),"")</f>
        <v/>
      </c>
      <c r="G2236" s="189"/>
      <c r="H2236" s="189"/>
      <c r="I2236" s="189"/>
      <c r="J2236" s="189"/>
      <c r="K2236" s="189"/>
    </row>
    <row r="2237" spans="1:11" ht="39" customHeight="1">
      <c r="A2237" s="228"/>
      <c r="B2237" s="184" t="str">
        <f>IFERROR(VLOOKUP(C2237,INPUT!$A$2:$E$99998,3,FALSE),"")</f>
        <v/>
      </c>
      <c r="C2237" s="231"/>
      <c r="D2237" s="186" t="str">
        <f>IFERROR(VLOOKUP(C2237,INPUT!$A$2:$D$99998,4,FALSE),"")</f>
        <v/>
      </c>
      <c r="E2237" s="185">
        <f>IFERROR(VLOOKUP(C2237,INPUT!$A$2:$E$99998,5,FALSE),0)</f>
        <v>0</v>
      </c>
      <c r="F2237" s="187" t="str">
        <f>IFERROR(VLOOKUP(C2237,INPUT!$H$2:$N2410,7,FALSE),"")</f>
        <v/>
      </c>
      <c r="G2237" s="189"/>
      <c r="H2237" s="189"/>
      <c r="I2237" s="189"/>
      <c r="J2237" s="189"/>
      <c r="K2237" s="189"/>
    </row>
    <row r="2238" spans="1:11" ht="39" customHeight="1">
      <c r="A2238" s="228"/>
      <c r="B2238" s="184" t="str">
        <f>IFERROR(VLOOKUP(C2238,INPUT!$A$2:$E$99998,3,FALSE),"")</f>
        <v/>
      </c>
      <c r="C2238" s="231"/>
      <c r="D2238" s="186" t="str">
        <f>IFERROR(VLOOKUP(C2238,INPUT!$A$2:$D$99998,4,FALSE),"")</f>
        <v/>
      </c>
      <c r="E2238" s="185">
        <f>IFERROR(VLOOKUP(C2238,INPUT!$A$2:$E$99998,5,FALSE),0)</f>
        <v>0</v>
      </c>
      <c r="F2238" s="187" t="str">
        <f>IFERROR(VLOOKUP(C2238,INPUT!$H$2:$N2410,7,FALSE),"")</f>
        <v/>
      </c>
      <c r="G2238" s="189"/>
      <c r="H2238" s="189"/>
      <c r="I2238" s="189"/>
      <c r="J2238" s="189"/>
      <c r="K2238" s="189"/>
    </row>
    <row r="2239" spans="1:11" ht="39" customHeight="1">
      <c r="A2239" s="228"/>
      <c r="B2239" s="184" t="str">
        <f>IFERROR(VLOOKUP(C2239,INPUT!$A$2:$E$99998,3,FALSE),"")</f>
        <v/>
      </c>
      <c r="C2239" s="231"/>
      <c r="D2239" s="186" t="str">
        <f>IFERROR(VLOOKUP(C2239,INPUT!$A$2:$D$99998,4,FALSE),"")</f>
        <v/>
      </c>
      <c r="E2239" s="185">
        <f>IFERROR(VLOOKUP(C2239,INPUT!$A$2:$E$99998,5,FALSE),0)</f>
        <v>0</v>
      </c>
      <c r="F2239" s="187" t="str">
        <f>IFERROR(VLOOKUP(C2239,INPUT!$H$2:$N2410,7,FALSE),"")</f>
        <v/>
      </c>
      <c r="G2239" s="189"/>
      <c r="H2239" s="189"/>
      <c r="I2239" s="189"/>
      <c r="J2239" s="189"/>
      <c r="K2239" s="189"/>
    </row>
    <row r="2240" spans="1:11" ht="39" customHeight="1">
      <c r="A2240" s="228"/>
      <c r="B2240" s="184" t="str">
        <f>IFERROR(VLOOKUP(C2240,INPUT!$A$2:$E$99998,3,FALSE),"")</f>
        <v/>
      </c>
      <c r="C2240" s="231"/>
      <c r="D2240" s="186" t="str">
        <f>IFERROR(VLOOKUP(C2240,INPUT!$A$2:$D$99998,4,FALSE),"")</f>
        <v/>
      </c>
      <c r="E2240" s="185">
        <f>IFERROR(VLOOKUP(C2240,INPUT!$A$2:$E$99998,5,FALSE),0)</f>
        <v>0</v>
      </c>
      <c r="F2240" s="187" t="str">
        <f>IFERROR(VLOOKUP(C2240,INPUT!$H$2:$N2410,7,FALSE),"")</f>
        <v/>
      </c>
      <c r="G2240" s="189"/>
      <c r="H2240" s="189"/>
      <c r="I2240" s="189"/>
      <c r="J2240" s="189"/>
      <c r="K2240" s="189"/>
    </row>
    <row r="2241" spans="1:11" ht="39" customHeight="1">
      <c r="A2241" s="228"/>
      <c r="B2241" s="184" t="str">
        <f>IFERROR(VLOOKUP(C2241,INPUT!$A$2:$E$99998,3,FALSE),"")</f>
        <v/>
      </c>
      <c r="C2241" s="231"/>
      <c r="D2241" s="186" t="str">
        <f>IFERROR(VLOOKUP(C2241,INPUT!$A$2:$D$99998,4,FALSE),"")</f>
        <v/>
      </c>
      <c r="E2241" s="185">
        <f>IFERROR(VLOOKUP(C2241,INPUT!$A$2:$E$99998,5,FALSE),0)</f>
        <v>0</v>
      </c>
      <c r="F2241" s="187" t="str">
        <f>IFERROR(VLOOKUP(C2241,INPUT!$H$2:$N2410,7,FALSE),"")</f>
        <v/>
      </c>
      <c r="G2241" s="189"/>
      <c r="H2241" s="189"/>
      <c r="I2241" s="189"/>
      <c r="J2241" s="189"/>
      <c r="K2241" s="189"/>
    </row>
    <row r="2242" spans="1:11" ht="39" customHeight="1">
      <c r="A2242" s="228"/>
      <c r="B2242" s="184" t="str">
        <f>IFERROR(VLOOKUP(C2242,INPUT!$A$2:$E$99998,3,FALSE),"")</f>
        <v/>
      </c>
      <c r="C2242" s="231"/>
      <c r="D2242" s="186" t="str">
        <f>IFERROR(VLOOKUP(C2242,INPUT!$A$2:$D$99998,4,FALSE),"")</f>
        <v/>
      </c>
      <c r="E2242" s="185">
        <f>IFERROR(VLOOKUP(C2242,INPUT!$A$2:$E$99998,5,FALSE),0)</f>
        <v>0</v>
      </c>
      <c r="F2242" s="187" t="str">
        <f>IFERROR(VLOOKUP(C2242,INPUT!$H$2:$N2410,7,FALSE),"")</f>
        <v/>
      </c>
      <c r="G2242" s="189"/>
      <c r="H2242" s="189"/>
      <c r="I2242" s="189"/>
      <c r="J2242" s="189"/>
      <c r="K2242" s="189"/>
    </row>
    <row r="2243" spans="1:11" ht="39" customHeight="1">
      <c r="A2243" s="228"/>
      <c r="B2243" s="184" t="str">
        <f>IFERROR(VLOOKUP(C2243,INPUT!$A$2:$E$99998,3,FALSE),"")</f>
        <v/>
      </c>
      <c r="C2243" s="231"/>
      <c r="D2243" s="186" t="str">
        <f>IFERROR(VLOOKUP(C2243,INPUT!$A$2:$D$99998,4,FALSE),"")</f>
        <v/>
      </c>
      <c r="E2243" s="185">
        <f>IFERROR(VLOOKUP(C2243,INPUT!$A$2:$E$99998,5,FALSE),0)</f>
        <v>0</v>
      </c>
      <c r="F2243" s="187" t="str">
        <f>IFERROR(VLOOKUP(C2243,INPUT!$H$2:$N2410,7,FALSE),"")</f>
        <v/>
      </c>
      <c r="G2243" s="189"/>
      <c r="H2243" s="189"/>
      <c r="I2243" s="189"/>
      <c r="J2243" s="189"/>
      <c r="K2243" s="189"/>
    </row>
    <row r="2244" spans="1:11" ht="39" customHeight="1">
      <c r="A2244" s="228"/>
      <c r="B2244" s="184" t="str">
        <f>IFERROR(VLOOKUP(C2244,INPUT!$A$2:$E$99998,3,FALSE),"")</f>
        <v/>
      </c>
      <c r="C2244" s="231"/>
      <c r="D2244" s="186" t="str">
        <f>IFERROR(VLOOKUP(C2244,INPUT!$A$2:$D$99998,4,FALSE),"")</f>
        <v/>
      </c>
      <c r="E2244" s="185">
        <f>IFERROR(VLOOKUP(C2244,INPUT!$A$2:$E$99998,5,FALSE),0)</f>
        <v>0</v>
      </c>
      <c r="F2244" s="187" t="str">
        <f>IFERROR(VLOOKUP(C2244,INPUT!$H$2:$N2410,7,FALSE),"")</f>
        <v/>
      </c>
      <c r="G2244" s="189"/>
      <c r="H2244" s="189"/>
      <c r="I2244" s="189"/>
      <c r="J2244" s="189"/>
      <c r="K2244" s="189"/>
    </row>
    <row r="2245" spans="1:11" ht="39" customHeight="1">
      <c r="A2245" s="228"/>
      <c r="B2245" s="184" t="str">
        <f>IFERROR(VLOOKUP(C2245,INPUT!$A$2:$E$99998,3,FALSE),"")</f>
        <v/>
      </c>
      <c r="C2245" s="231"/>
      <c r="D2245" s="186" t="str">
        <f>IFERROR(VLOOKUP(C2245,INPUT!$A$2:$D$99998,4,FALSE),"")</f>
        <v/>
      </c>
      <c r="E2245" s="185">
        <f>IFERROR(VLOOKUP(C2245,INPUT!$A$2:$E$99998,5,FALSE),0)</f>
        <v>0</v>
      </c>
      <c r="F2245" s="187" t="str">
        <f>IFERROR(VLOOKUP(C2245,INPUT!$H$2:$N2410,7,FALSE),"")</f>
        <v/>
      </c>
      <c r="G2245" s="189"/>
      <c r="H2245" s="189"/>
      <c r="I2245" s="189"/>
      <c r="J2245" s="189"/>
      <c r="K2245" s="189"/>
    </row>
    <row r="2246" spans="1:11" ht="39" customHeight="1">
      <c r="A2246" s="228"/>
      <c r="B2246" s="184" t="str">
        <f>IFERROR(VLOOKUP(C2246,INPUT!$A$2:$E$99998,3,FALSE),"")</f>
        <v/>
      </c>
      <c r="C2246" s="231"/>
      <c r="D2246" s="186" t="str">
        <f>IFERROR(VLOOKUP(C2246,INPUT!$A$2:$D$99998,4,FALSE),"")</f>
        <v/>
      </c>
      <c r="E2246" s="185">
        <f>IFERROR(VLOOKUP(C2246,INPUT!$A$2:$E$99998,5,FALSE),0)</f>
        <v>0</v>
      </c>
      <c r="F2246" s="187" t="str">
        <f>IFERROR(VLOOKUP(C2246,INPUT!$H$2:$N2410,7,FALSE),"")</f>
        <v/>
      </c>
      <c r="G2246" s="189"/>
      <c r="H2246" s="189"/>
      <c r="I2246" s="189"/>
      <c r="J2246" s="189"/>
      <c r="K2246" s="189"/>
    </row>
    <row r="2247" spans="1:11" ht="39" customHeight="1">
      <c r="A2247" s="228"/>
      <c r="B2247" s="184" t="str">
        <f>IFERROR(VLOOKUP(C2247,INPUT!$A$2:$E$99998,3,FALSE),"")</f>
        <v/>
      </c>
      <c r="C2247" s="231"/>
      <c r="D2247" s="186" t="str">
        <f>IFERROR(VLOOKUP(C2247,INPUT!$A$2:$D$99998,4,FALSE),"")</f>
        <v/>
      </c>
      <c r="E2247" s="185">
        <f>IFERROR(VLOOKUP(C2247,INPUT!$A$2:$E$99998,5,FALSE),0)</f>
        <v>0</v>
      </c>
      <c r="F2247" s="187" t="str">
        <f>IFERROR(VLOOKUP(C2247,INPUT!$H$2:$N2410,7,FALSE),"")</f>
        <v/>
      </c>
      <c r="G2247" s="189"/>
      <c r="H2247" s="189"/>
      <c r="I2247" s="189"/>
      <c r="J2247" s="189"/>
      <c r="K2247" s="189"/>
    </row>
    <row r="2248" spans="1:11" ht="39" customHeight="1">
      <c r="A2248" s="228"/>
      <c r="B2248" s="184" t="str">
        <f>IFERROR(VLOOKUP(C2248,INPUT!$A$2:$E$99998,3,FALSE),"")</f>
        <v/>
      </c>
      <c r="C2248" s="231"/>
      <c r="D2248" s="186" t="str">
        <f>IFERROR(VLOOKUP(C2248,INPUT!$A$2:$D$99998,4,FALSE),"")</f>
        <v/>
      </c>
      <c r="E2248" s="185">
        <f>IFERROR(VLOOKUP(C2248,INPUT!$A$2:$E$99998,5,FALSE),0)</f>
        <v>0</v>
      </c>
      <c r="F2248" s="187" t="str">
        <f>IFERROR(VLOOKUP(C2248,INPUT!$H$2:$N2410,7,FALSE),"")</f>
        <v/>
      </c>
      <c r="G2248" s="189"/>
      <c r="H2248" s="189"/>
      <c r="I2248" s="189"/>
      <c r="J2248" s="189"/>
      <c r="K2248" s="189"/>
    </row>
    <row r="2249" spans="1:11" ht="39" customHeight="1">
      <c r="A2249" s="228"/>
      <c r="B2249" s="184" t="str">
        <f>IFERROR(VLOOKUP(C2249,INPUT!$A$2:$E$99998,3,FALSE),"")</f>
        <v/>
      </c>
      <c r="C2249" s="231"/>
      <c r="D2249" s="186" t="str">
        <f>IFERROR(VLOOKUP(C2249,INPUT!$A$2:$D$99998,4,FALSE),"")</f>
        <v/>
      </c>
      <c r="E2249" s="185">
        <f>IFERROR(VLOOKUP(C2249,INPUT!$A$2:$E$99998,5,FALSE),0)</f>
        <v>0</v>
      </c>
      <c r="F2249" s="187" t="str">
        <f>IFERROR(VLOOKUP(C2249,INPUT!$H$2:$N2410,7,FALSE),"")</f>
        <v/>
      </c>
      <c r="G2249" s="189"/>
      <c r="H2249" s="189"/>
      <c r="I2249" s="189"/>
      <c r="J2249" s="189"/>
      <c r="K2249" s="189"/>
    </row>
    <row r="2250" spans="1:11" ht="39" customHeight="1">
      <c r="A2250" s="228"/>
      <c r="B2250" s="184" t="str">
        <f>IFERROR(VLOOKUP(C2250,INPUT!$A$2:$E$99998,3,FALSE),"")</f>
        <v/>
      </c>
      <c r="C2250" s="231"/>
      <c r="D2250" s="186" t="str">
        <f>IFERROR(VLOOKUP(C2250,INPUT!$A$2:$D$99998,4,FALSE),"")</f>
        <v/>
      </c>
      <c r="E2250" s="185">
        <f>IFERROR(VLOOKUP(C2250,INPUT!$A$2:$E$99998,5,FALSE),0)</f>
        <v>0</v>
      </c>
      <c r="F2250" s="187" t="str">
        <f>IFERROR(VLOOKUP(C2250,INPUT!$H$2:$N2410,7,FALSE),"")</f>
        <v/>
      </c>
      <c r="G2250" s="189"/>
      <c r="H2250" s="189"/>
      <c r="I2250" s="189"/>
      <c r="J2250" s="189"/>
      <c r="K2250" s="189"/>
    </row>
    <row r="2251" spans="1:11" ht="39" customHeight="1">
      <c r="A2251" s="228"/>
      <c r="B2251" s="184" t="str">
        <f>IFERROR(VLOOKUP(C2251,INPUT!$A$2:$E$99998,3,FALSE),"")</f>
        <v/>
      </c>
      <c r="C2251" s="231"/>
      <c r="D2251" s="186" t="str">
        <f>IFERROR(VLOOKUP(C2251,INPUT!$A$2:$D$99998,4,FALSE),"")</f>
        <v/>
      </c>
      <c r="E2251" s="185">
        <f>IFERROR(VLOOKUP(C2251,INPUT!$A$2:$E$99998,5,FALSE),0)</f>
        <v>0</v>
      </c>
      <c r="F2251" s="187" t="str">
        <f>IFERROR(VLOOKUP(C2251,INPUT!$H$2:$N2410,7,FALSE),"")</f>
        <v/>
      </c>
      <c r="G2251" s="189"/>
      <c r="H2251" s="189"/>
      <c r="I2251" s="189"/>
      <c r="J2251" s="189"/>
      <c r="K2251" s="189"/>
    </row>
    <row r="2252" spans="1:11" ht="39" customHeight="1">
      <c r="A2252" s="228"/>
      <c r="B2252" s="184" t="str">
        <f>IFERROR(VLOOKUP(C2252,INPUT!$A$2:$E$99998,3,FALSE),"")</f>
        <v/>
      </c>
      <c r="C2252" s="231"/>
      <c r="D2252" s="186" t="str">
        <f>IFERROR(VLOOKUP(C2252,INPUT!$A$2:$D$99998,4,FALSE),"")</f>
        <v/>
      </c>
      <c r="E2252" s="185">
        <f>IFERROR(VLOOKUP(C2252,INPUT!$A$2:$E$99998,5,FALSE),0)</f>
        <v>0</v>
      </c>
      <c r="F2252" s="187" t="str">
        <f>IFERROR(VLOOKUP(C2252,INPUT!$H$2:$N2410,7,FALSE),"")</f>
        <v/>
      </c>
      <c r="G2252" s="189"/>
      <c r="H2252" s="189"/>
      <c r="I2252" s="189"/>
      <c r="J2252" s="189"/>
      <c r="K2252" s="189"/>
    </row>
    <row r="2253" spans="1:11" ht="39" customHeight="1">
      <c r="A2253" s="228"/>
      <c r="B2253" s="184" t="str">
        <f>IFERROR(VLOOKUP(C2253,INPUT!$A$2:$E$99998,3,FALSE),"")</f>
        <v/>
      </c>
      <c r="C2253" s="231"/>
      <c r="D2253" s="186" t="str">
        <f>IFERROR(VLOOKUP(C2253,INPUT!$A$2:$D$99998,4,FALSE),"")</f>
        <v/>
      </c>
      <c r="E2253" s="185">
        <f>IFERROR(VLOOKUP(C2253,INPUT!$A$2:$E$99998,5,FALSE),0)</f>
        <v>0</v>
      </c>
      <c r="F2253" s="187" t="str">
        <f>IFERROR(VLOOKUP(C2253,INPUT!$H$2:$N2410,7,FALSE),"")</f>
        <v/>
      </c>
      <c r="G2253" s="189"/>
      <c r="H2253" s="189"/>
      <c r="I2253" s="189"/>
      <c r="J2253" s="189"/>
      <c r="K2253" s="189"/>
    </row>
    <row r="2254" spans="1:11" ht="39" customHeight="1">
      <c r="A2254" s="228"/>
      <c r="B2254" s="184" t="str">
        <f>IFERROR(VLOOKUP(C2254,INPUT!$A$2:$E$99998,3,FALSE),"")</f>
        <v/>
      </c>
      <c r="C2254" s="231"/>
      <c r="D2254" s="186" t="str">
        <f>IFERROR(VLOOKUP(C2254,INPUT!$A$2:$D$99998,4,FALSE),"")</f>
        <v/>
      </c>
      <c r="E2254" s="185">
        <f>IFERROR(VLOOKUP(C2254,INPUT!$A$2:$E$99998,5,FALSE),0)</f>
        <v>0</v>
      </c>
      <c r="F2254" s="187" t="str">
        <f>IFERROR(VLOOKUP(C2254,INPUT!$H$2:$N2410,7,FALSE),"")</f>
        <v/>
      </c>
      <c r="G2254" s="189"/>
      <c r="H2254" s="189"/>
      <c r="I2254" s="189"/>
      <c r="J2254" s="189"/>
      <c r="K2254" s="189"/>
    </row>
    <row r="2255" spans="1:11" ht="39" customHeight="1">
      <c r="A2255" s="228"/>
      <c r="B2255" s="184" t="str">
        <f>IFERROR(VLOOKUP(C2255,INPUT!$A$2:$E$99998,3,FALSE),"")</f>
        <v/>
      </c>
      <c r="C2255" s="231"/>
      <c r="D2255" s="186" t="str">
        <f>IFERROR(VLOOKUP(C2255,INPUT!$A$2:$D$99998,4,FALSE),"")</f>
        <v/>
      </c>
      <c r="E2255" s="185">
        <f>IFERROR(VLOOKUP(C2255,INPUT!$A$2:$E$99998,5,FALSE),0)</f>
        <v>0</v>
      </c>
      <c r="F2255" s="187" t="str">
        <f>IFERROR(VLOOKUP(C2255,INPUT!$H$2:$N2410,7,FALSE),"")</f>
        <v/>
      </c>
      <c r="G2255" s="189"/>
      <c r="H2255" s="189"/>
      <c r="I2255" s="189"/>
      <c r="J2255" s="189"/>
      <c r="K2255" s="189"/>
    </row>
    <row r="2256" spans="1:11" ht="39" customHeight="1">
      <c r="A2256" s="228"/>
      <c r="B2256" s="184" t="str">
        <f>IFERROR(VLOOKUP(C2256,INPUT!$A$2:$E$99998,3,FALSE),"")</f>
        <v/>
      </c>
      <c r="C2256" s="231"/>
      <c r="D2256" s="186" t="str">
        <f>IFERROR(VLOOKUP(C2256,INPUT!$A$2:$D$99998,4,FALSE),"")</f>
        <v/>
      </c>
      <c r="E2256" s="185">
        <f>IFERROR(VLOOKUP(C2256,INPUT!$A$2:$E$99998,5,FALSE),0)</f>
        <v>0</v>
      </c>
      <c r="F2256" s="187" t="str">
        <f>IFERROR(VLOOKUP(C2256,INPUT!$H$2:$N2410,7,FALSE),"")</f>
        <v/>
      </c>
      <c r="G2256" s="189"/>
      <c r="H2256" s="189"/>
      <c r="I2256" s="189"/>
      <c r="J2256" s="189"/>
      <c r="K2256" s="189"/>
    </row>
    <row r="2257" spans="1:11" ht="39" customHeight="1">
      <c r="A2257" s="228"/>
      <c r="B2257" s="184" t="str">
        <f>IFERROR(VLOOKUP(C2257,INPUT!$A$2:$E$99998,3,FALSE),"")</f>
        <v/>
      </c>
      <c r="C2257" s="231"/>
      <c r="D2257" s="186" t="str">
        <f>IFERROR(VLOOKUP(C2257,INPUT!$A$2:$D$99998,4,FALSE),"")</f>
        <v/>
      </c>
      <c r="E2257" s="185">
        <f>IFERROR(VLOOKUP(C2257,INPUT!$A$2:$E$99998,5,FALSE),0)</f>
        <v>0</v>
      </c>
      <c r="F2257" s="187" t="str">
        <f>IFERROR(VLOOKUP(C2257,INPUT!$H$2:$N2410,7,FALSE),"")</f>
        <v/>
      </c>
      <c r="G2257" s="189"/>
      <c r="H2257" s="189"/>
      <c r="I2257" s="189"/>
      <c r="J2257" s="189"/>
      <c r="K2257" s="189"/>
    </row>
    <row r="2258" spans="1:11" ht="39" customHeight="1">
      <c r="A2258" s="228"/>
      <c r="B2258" s="184" t="str">
        <f>IFERROR(VLOOKUP(C2258,INPUT!$A$2:$E$99998,3,FALSE),"")</f>
        <v/>
      </c>
      <c r="C2258" s="231"/>
      <c r="D2258" s="186" t="str">
        <f>IFERROR(VLOOKUP(C2258,INPUT!$A$2:$D$99998,4,FALSE),"")</f>
        <v/>
      </c>
      <c r="E2258" s="185">
        <f>IFERROR(VLOOKUP(C2258,INPUT!$A$2:$E$99998,5,FALSE),0)</f>
        <v>0</v>
      </c>
      <c r="F2258" s="187" t="str">
        <f>IFERROR(VLOOKUP(C2258,INPUT!$H$2:$N2410,7,FALSE),"")</f>
        <v/>
      </c>
      <c r="G2258" s="189"/>
      <c r="H2258" s="189"/>
      <c r="I2258" s="189"/>
      <c r="J2258" s="189"/>
      <c r="K2258" s="189"/>
    </row>
    <row r="2259" spans="1:11" ht="39" customHeight="1">
      <c r="A2259" s="228"/>
      <c r="B2259" s="184" t="str">
        <f>IFERROR(VLOOKUP(C2259,INPUT!$A$2:$E$99998,3,FALSE),"")</f>
        <v/>
      </c>
      <c r="C2259" s="231"/>
      <c r="D2259" s="186" t="str">
        <f>IFERROR(VLOOKUP(C2259,INPUT!$A$2:$D$99998,4,FALSE),"")</f>
        <v/>
      </c>
      <c r="E2259" s="185">
        <f>IFERROR(VLOOKUP(C2259,INPUT!$A$2:$E$99998,5,FALSE),0)</f>
        <v>0</v>
      </c>
      <c r="F2259" s="187" t="str">
        <f>IFERROR(VLOOKUP(C2259,INPUT!$H$2:$N2410,7,FALSE),"")</f>
        <v/>
      </c>
      <c r="G2259" s="189"/>
      <c r="H2259" s="189"/>
      <c r="I2259" s="189"/>
      <c r="J2259" s="189"/>
      <c r="K2259" s="189"/>
    </row>
    <row r="2260" spans="1:11" ht="39" customHeight="1">
      <c r="A2260" s="228"/>
      <c r="B2260" s="184" t="str">
        <f>IFERROR(VLOOKUP(C2260,INPUT!$A$2:$E$99998,3,FALSE),"")</f>
        <v/>
      </c>
      <c r="C2260" s="231"/>
      <c r="D2260" s="186" t="str">
        <f>IFERROR(VLOOKUP(C2260,INPUT!$A$2:$D$99998,4,FALSE),"")</f>
        <v/>
      </c>
      <c r="E2260" s="185">
        <f>IFERROR(VLOOKUP(C2260,INPUT!$A$2:$E$99998,5,FALSE),0)</f>
        <v>0</v>
      </c>
      <c r="F2260" s="187" t="str">
        <f>IFERROR(VLOOKUP(C2260,INPUT!$H$2:$N2410,7,FALSE),"")</f>
        <v/>
      </c>
      <c r="G2260" s="189"/>
      <c r="H2260" s="189"/>
      <c r="I2260" s="189"/>
      <c r="J2260" s="189"/>
      <c r="K2260" s="189"/>
    </row>
    <row r="2261" spans="1:11" ht="39" customHeight="1">
      <c r="A2261" s="228"/>
      <c r="B2261" s="184" t="str">
        <f>IFERROR(VLOOKUP(C2261,INPUT!$A$2:$E$99998,3,FALSE),"")</f>
        <v/>
      </c>
      <c r="C2261" s="231"/>
      <c r="D2261" s="186" t="str">
        <f>IFERROR(VLOOKUP(C2261,INPUT!$A$2:$D$99998,4,FALSE),"")</f>
        <v/>
      </c>
      <c r="E2261" s="185">
        <f>IFERROR(VLOOKUP(C2261,INPUT!$A$2:$E$99998,5,FALSE),0)</f>
        <v>0</v>
      </c>
      <c r="F2261" s="187" t="str">
        <f>IFERROR(VLOOKUP(C2261,INPUT!$H$2:$N2410,7,FALSE),"")</f>
        <v/>
      </c>
      <c r="G2261" s="189"/>
      <c r="H2261" s="189"/>
      <c r="I2261" s="189"/>
      <c r="J2261" s="189"/>
      <c r="K2261" s="189"/>
    </row>
    <row r="2262" spans="1:11" ht="39" customHeight="1">
      <c r="A2262" s="228"/>
      <c r="B2262" s="184" t="str">
        <f>IFERROR(VLOOKUP(C2262,INPUT!$A$2:$E$99998,3,FALSE),"")</f>
        <v/>
      </c>
      <c r="C2262" s="231"/>
      <c r="D2262" s="186" t="str">
        <f>IFERROR(VLOOKUP(C2262,INPUT!$A$2:$D$99998,4,FALSE),"")</f>
        <v/>
      </c>
      <c r="E2262" s="185">
        <f>IFERROR(VLOOKUP(C2262,INPUT!$A$2:$E$99998,5,FALSE),0)</f>
        <v>0</v>
      </c>
      <c r="F2262" s="187" t="str">
        <f>IFERROR(VLOOKUP(C2262,INPUT!$H$2:$N2410,7,FALSE),"")</f>
        <v/>
      </c>
      <c r="G2262" s="189"/>
      <c r="H2262" s="189"/>
      <c r="I2262" s="189"/>
      <c r="J2262" s="189"/>
      <c r="K2262" s="189"/>
    </row>
    <row r="2263" spans="1:11" ht="39" customHeight="1">
      <c r="A2263" s="228"/>
      <c r="B2263" s="184" t="str">
        <f>IFERROR(VLOOKUP(C2263,INPUT!$A$2:$E$99998,3,FALSE),"")</f>
        <v/>
      </c>
      <c r="C2263" s="231"/>
      <c r="D2263" s="186" t="str">
        <f>IFERROR(VLOOKUP(C2263,INPUT!$A$2:$D$99998,4,FALSE),"")</f>
        <v/>
      </c>
      <c r="E2263" s="185">
        <f>IFERROR(VLOOKUP(C2263,INPUT!$A$2:$E$99998,5,FALSE),0)</f>
        <v>0</v>
      </c>
      <c r="F2263" s="187" t="str">
        <f>IFERROR(VLOOKUP(C2263,INPUT!$H$2:$N2410,7,FALSE),"")</f>
        <v/>
      </c>
      <c r="G2263" s="189"/>
      <c r="H2263" s="189"/>
      <c r="I2263" s="189"/>
      <c r="J2263" s="189"/>
      <c r="K2263" s="189"/>
    </row>
    <row r="2264" spans="1:11" ht="39" customHeight="1">
      <c r="A2264" s="228"/>
      <c r="B2264" s="184" t="str">
        <f>IFERROR(VLOOKUP(C2264,INPUT!$A$2:$E$99998,3,FALSE),"")</f>
        <v/>
      </c>
      <c r="C2264" s="231"/>
      <c r="D2264" s="186" t="str">
        <f>IFERROR(VLOOKUP(C2264,INPUT!$A$2:$D$99998,4,FALSE),"")</f>
        <v/>
      </c>
      <c r="E2264" s="185">
        <f>IFERROR(VLOOKUP(C2264,INPUT!$A$2:$E$99998,5,FALSE),0)</f>
        <v>0</v>
      </c>
      <c r="F2264" s="187" t="str">
        <f>IFERROR(VLOOKUP(C2264,INPUT!$H$2:$N2410,7,FALSE),"")</f>
        <v/>
      </c>
      <c r="G2264" s="189"/>
      <c r="H2264" s="189"/>
      <c r="I2264" s="189"/>
      <c r="J2264" s="189"/>
      <c r="K2264" s="189"/>
    </row>
    <row r="2265" spans="1:11" ht="39" customHeight="1">
      <c r="A2265" s="228"/>
      <c r="B2265" s="184" t="str">
        <f>IFERROR(VLOOKUP(C2265,INPUT!$A$2:$E$99998,3,FALSE),"")</f>
        <v/>
      </c>
      <c r="C2265" s="231"/>
      <c r="D2265" s="186" t="str">
        <f>IFERROR(VLOOKUP(C2265,INPUT!$A$2:$D$99998,4,FALSE),"")</f>
        <v/>
      </c>
      <c r="E2265" s="185">
        <f>IFERROR(VLOOKUP(C2265,INPUT!$A$2:$E$99998,5,FALSE),0)</f>
        <v>0</v>
      </c>
      <c r="F2265" s="187" t="str">
        <f>IFERROR(VLOOKUP(C2265,INPUT!$H$2:$N2410,7,FALSE),"")</f>
        <v/>
      </c>
      <c r="G2265" s="189"/>
      <c r="H2265" s="189"/>
      <c r="I2265" s="189"/>
      <c r="J2265" s="189"/>
      <c r="K2265" s="189"/>
    </row>
    <row r="2266" spans="1:11" ht="39" customHeight="1">
      <c r="A2266" s="228"/>
      <c r="B2266" s="184" t="str">
        <f>IFERROR(VLOOKUP(C2266,INPUT!$A$2:$E$99998,3,FALSE),"")</f>
        <v/>
      </c>
      <c r="C2266" s="231"/>
      <c r="D2266" s="186" t="str">
        <f>IFERROR(VLOOKUP(C2266,INPUT!$A$2:$D$99998,4,FALSE),"")</f>
        <v/>
      </c>
      <c r="E2266" s="185">
        <f>IFERROR(VLOOKUP(C2266,INPUT!$A$2:$E$99998,5,FALSE),0)</f>
        <v>0</v>
      </c>
      <c r="F2266" s="187" t="str">
        <f>IFERROR(VLOOKUP(C2266,INPUT!$H$2:$N2410,7,FALSE),"")</f>
        <v/>
      </c>
      <c r="G2266" s="189"/>
      <c r="H2266" s="189"/>
      <c r="I2266" s="189"/>
      <c r="J2266" s="189"/>
      <c r="K2266" s="189"/>
    </row>
    <row r="2267" spans="1:11" ht="39" customHeight="1">
      <c r="A2267" s="228"/>
      <c r="B2267" s="184" t="str">
        <f>IFERROR(VLOOKUP(C2267,INPUT!$A$2:$E$99998,3,FALSE),"")</f>
        <v/>
      </c>
      <c r="C2267" s="231"/>
      <c r="D2267" s="186" t="str">
        <f>IFERROR(VLOOKUP(C2267,INPUT!$A$2:$D$99998,4,FALSE),"")</f>
        <v/>
      </c>
      <c r="E2267" s="185">
        <f>IFERROR(VLOOKUP(C2267,INPUT!$A$2:$E$99998,5,FALSE),0)</f>
        <v>0</v>
      </c>
      <c r="F2267" s="187" t="str">
        <f>IFERROR(VLOOKUP(C2267,INPUT!$H$2:$N2410,7,FALSE),"")</f>
        <v/>
      </c>
      <c r="G2267" s="189"/>
      <c r="H2267" s="189"/>
      <c r="I2267" s="189"/>
      <c r="J2267" s="189"/>
      <c r="K2267" s="189"/>
    </row>
    <row r="2268" spans="1:11" ht="39" customHeight="1">
      <c r="A2268" s="228"/>
      <c r="B2268" s="184" t="str">
        <f>IFERROR(VLOOKUP(C2268,INPUT!$A$2:$E$99998,3,FALSE),"")</f>
        <v/>
      </c>
      <c r="C2268" s="231"/>
      <c r="D2268" s="186" t="str">
        <f>IFERROR(VLOOKUP(C2268,INPUT!$A$2:$D$99998,4,FALSE),"")</f>
        <v/>
      </c>
      <c r="E2268" s="185">
        <f>IFERROR(VLOOKUP(C2268,INPUT!$A$2:$E$99998,5,FALSE),0)</f>
        <v>0</v>
      </c>
      <c r="F2268" s="187" t="str">
        <f>IFERROR(VLOOKUP(C2268,INPUT!$H$2:$N2410,7,FALSE),"")</f>
        <v/>
      </c>
      <c r="G2268" s="189"/>
      <c r="H2268" s="189"/>
      <c r="I2268" s="189"/>
      <c r="J2268" s="189"/>
      <c r="K2268" s="189"/>
    </row>
    <row r="2269" spans="1:11" ht="39" customHeight="1">
      <c r="A2269" s="228"/>
      <c r="B2269" s="184" t="str">
        <f>IFERROR(VLOOKUP(C2269,INPUT!$A$2:$E$99998,3,FALSE),"")</f>
        <v/>
      </c>
      <c r="C2269" s="231"/>
      <c r="D2269" s="186" t="str">
        <f>IFERROR(VLOOKUP(C2269,INPUT!$A$2:$D$99998,4,FALSE),"")</f>
        <v/>
      </c>
      <c r="E2269" s="185">
        <f>IFERROR(VLOOKUP(C2269,INPUT!$A$2:$E$99998,5,FALSE),0)</f>
        <v>0</v>
      </c>
      <c r="F2269" s="187" t="str">
        <f>IFERROR(VLOOKUP(C2269,INPUT!$H$2:$N2410,7,FALSE),"")</f>
        <v/>
      </c>
      <c r="G2269" s="189"/>
      <c r="H2269" s="189"/>
      <c r="I2269" s="189"/>
      <c r="J2269" s="189"/>
      <c r="K2269" s="189"/>
    </row>
    <row r="2270" spans="1:11" ht="39" customHeight="1">
      <c r="A2270" s="228"/>
      <c r="B2270" s="184" t="str">
        <f>IFERROR(VLOOKUP(C2270,INPUT!$A$2:$E$99998,3,FALSE),"")</f>
        <v/>
      </c>
      <c r="C2270" s="231"/>
      <c r="D2270" s="186" t="str">
        <f>IFERROR(VLOOKUP(C2270,INPUT!$A$2:$D$99998,4,FALSE),"")</f>
        <v/>
      </c>
      <c r="E2270" s="185">
        <f>IFERROR(VLOOKUP(C2270,INPUT!$A$2:$E$99998,5,FALSE),0)</f>
        <v>0</v>
      </c>
      <c r="F2270" s="187" t="str">
        <f>IFERROR(VLOOKUP(C2270,INPUT!$H$2:$N2410,7,FALSE),"")</f>
        <v/>
      </c>
      <c r="G2270" s="189"/>
      <c r="H2270" s="189"/>
      <c r="I2270" s="189"/>
      <c r="J2270" s="189"/>
      <c r="K2270" s="189"/>
    </row>
    <row r="2271" spans="1:11" ht="39" customHeight="1">
      <c r="A2271" s="228"/>
      <c r="B2271" s="184" t="str">
        <f>IFERROR(VLOOKUP(C2271,INPUT!$A$2:$E$99998,3,FALSE),"")</f>
        <v/>
      </c>
      <c r="C2271" s="231"/>
      <c r="D2271" s="186" t="str">
        <f>IFERROR(VLOOKUP(C2271,INPUT!$A$2:$D$99998,4,FALSE),"")</f>
        <v/>
      </c>
      <c r="E2271" s="185">
        <f>IFERROR(VLOOKUP(C2271,INPUT!$A$2:$E$99998,5,FALSE),0)</f>
        <v>0</v>
      </c>
      <c r="F2271" s="187" t="str">
        <f>IFERROR(VLOOKUP(C2271,INPUT!$H$2:$N2410,7,FALSE),"")</f>
        <v/>
      </c>
      <c r="G2271" s="189"/>
      <c r="H2271" s="189"/>
      <c r="I2271" s="189"/>
      <c r="J2271" s="189"/>
      <c r="K2271" s="189"/>
    </row>
    <row r="2272" spans="1:11" ht="39" customHeight="1">
      <c r="A2272" s="228"/>
      <c r="B2272" s="184" t="str">
        <f>IFERROR(VLOOKUP(C2272,INPUT!$A$2:$E$99998,3,FALSE),"")</f>
        <v/>
      </c>
      <c r="C2272" s="231"/>
      <c r="D2272" s="186" t="str">
        <f>IFERROR(VLOOKUP(C2272,INPUT!$A$2:$D$99998,4,FALSE),"")</f>
        <v/>
      </c>
      <c r="E2272" s="185">
        <f>IFERROR(VLOOKUP(C2272,INPUT!$A$2:$E$99998,5,FALSE),0)</f>
        <v>0</v>
      </c>
      <c r="F2272" s="187" t="str">
        <f>IFERROR(VLOOKUP(C2272,INPUT!$H$2:$N2410,7,FALSE),"")</f>
        <v/>
      </c>
      <c r="G2272" s="189"/>
      <c r="H2272" s="189"/>
      <c r="I2272" s="189"/>
      <c r="J2272" s="189"/>
      <c r="K2272" s="189"/>
    </row>
    <row r="2273" spans="1:11" ht="39" customHeight="1">
      <c r="A2273" s="228"/>
      <c r="B2273" s="184" t="str">
        <f>IFERROR(VLOOKUP(C2273,INPUT!$A$2:$E$99998,3,FALSE),"")</f>
        <v/>
      </c>
      <c r="C2273" s="231"/>
      <c r="D2273" s="186" t="str">
        <f>IFERROR(VLOOKUP(C2273,INPUT!$A$2:$D$99998,4,FALSE),"")</f>
        <v/>
      </c>
      <c r="E2273" s="185">
        <f>IFERROR(VLOOKUP(C2273,INPUT!$A$2:$E$99998,5,FALSE),0)</f>
        <v>0</v>
      </c>
      <c r="F2273" s="187" t="str">
        <f>IFERROR(VLOOKUP(C2273,INPUT!$H$2:$N2410,7,FALSE),"")</f>
        <v/>
      </c>
      <c r="G2273" s="189"/>
      <c r="H2273" s="189"/>
      <c r="I2273" s="189"/>
      <c r="J2273" s="189"/>
      <c r="K2273" s="189"/>
    </row>
    <row r="2274" spans="1:11" ht="39" customHeight="1">
      <c r="A2274" s="228"/>
      <c r="B2274" s="184" t="str">
        <f>IFERROR(VLOOKUP(C2274,INPUT!$A$2:$E$99998,3,FALSE),"")</f>
        <v/>
      </c>
      <c r="C2274" s="231"/>
      <c r="D2274" s="186" t="str">
        <f>IFERROR(VLOOKUP(C2274,INPUT!$A$2:$D$99998,4,FALSE),"")</f>
        <v/>
      </c>
      <c r="E2274" s="185">
        <f>IFERROR(VLOOKUP(C2274,INPUT!$A$2:$E$99998,5,FALSE),0)</f>
        <v>0</v>
      </c>
      <c r="F2274" s="187" t="str">
        <f>IFERROR(VLOOKUP(C2274,INPUT!$H$2:$N2410,7,FALSE),"")</f>
        <v/>
      </c>
      <c r="G2274" s="189"/>
      <c r="H2274" s="189"/>
      <c r="I2274" s="189"/>
      <c r="J2274" s="189"/>
      <c r="K2274" s="189"/>
    </row>
    <row r="2275" spans="1:11" ht="39" customHeight="1">
      <c r="A2275" s="228"/>
      <c r="B2275" s="184" t="str">
        <f>IFERROR(VLOOKUP(C2275,INPUT!$A$2:$E$99998,3,FALSE),"")</f>
        <v/>
      </c>
      <c r="C2275" s="231"/>
      <c r="D2275" s="186" t="str">
        <f>IFERROR(VLOOKUP(C2275,INPUT!$A$2:$D$99998,4,FALSE),"")</f>
        <v/>
      </c>
      <c r="E2275" s="185">
        <f>IFERROR(VLOOKUP(C2275,INPUT!$A$2:$E$99998,5,FALSE),0)</f>
        <v>0</v>
      </c>
      <c r="F2275" s="187" t="str">
        <f>IFERROR(VLOOKUP(C2275,INPUT!$H$2:$N2410,7,FALSE),"")</f>
        <v/>
      </c>
      <c r="G2275" s="189"/>
      <c r="H2275" s="189"/>
      <c r="I2275" s="189"/>
      <c r="J2275" s="189"/>
      <c r="K2275" s="189"/>
    </row>
    <row r="2276" spans="1:11" ht="39" customHeight="1">
      <c r="A2276" s="228"/>
      <c r="B2276" s="184" t="str">
        <f>IFERROR(VLOOKUP(C2276,INPUT!$A$2:$E$99998,3,FALSE),"")</f>
        <v/>
      </c>
      <c r="C2276" s="231"/>
      <c r="D2276" s="186" t="str">
        <f>IFERROR(VLOOKUP(C2276,INPUT!$A$2:$D$99998,4,FALSE),"")</f>
        <v/>
      </c>
      <c r="E2276" s="185">
        <f>IFERROR(VLOOKUP(C2276,INPUT!$A$2:$E$99998,5,FALSE),0)</f>
        <v>0</v>
      </c>
      <c r="F2276" s="187" t="str">
        <f>IFERROR(VLOOKUP(C2276,INPUT!$H$2:$N2410,7,FALSE),"")</f>
        <v/>
      </c>
      <c r="G2276" s="189"/>
      <c r="H2276" s="189"/>
      <c r="I2276" s="189"/>
      <c r="J2276" s="189"/>
      <c r="K2276" s="189"/>
    </row>
    <row r="2277" spans="1:11" ht="39" customHeight="1">
      <c r="A2277" s="228"/>
      <c r="B2277" s="184" t="str">
        <f>IFERROR(VLOOKUP(C2277,INPUT!$A$2:$E$99998,3,FALSE),"")</f>
        <v/>
      </c>
      <c r="C2277" s="231"/>
      <c r="D2277" s="186" t="str">
        <f>IFERROR(VLOOKUP(C2277,INPUT!$A$2:$D$99998,4,FALSE),"")</f>
        <v/>
      </c>
      <c r="E2277" s="185">
        <f>IFERROR(VLOOKUP(C2277,INPUT!$A$2:$E$99998,5,FALSE),0)</f>
        <v>0</v>
      </c>
      <c r="F2277" s="187" t="str">
        <f>IFERROR(VLOOKUP(C2277,INPUT!$H$2:$N2410,7,FALSE),"")</f>
        <v/>
      </c>
      <c r="G2277" s="189"/>
      <c r="H2277" s="189"/>
      <c r="I2277" s="189"/>
      <c r="J2277" s="189"/>
      <c r="K2277" s="189"/>
    </row>
    <row r="2278" spans="1:11" ht="39" customHeight="1">
      <c r="A2278" s="228"/>
      <c r="B2278" s="184" t="str">
        <f>IFERROR(VLOOKUP(C2278,INPUT!$A$2:$E$99998,3,FALSE),"")</f>
        <v/>
      </c>
      <c r="C2278" s="231"/>
      <c r="D2278" s="186" t="str">
        <f>IFERROR(VLOOKUP(C2278,INPUT!$A$2:$D$99998,4,FALSE),"")</f>
        <v/>
      </c>
      <c r="E2278" s="185">
        <f>IFERROR(VLOOKUP(C2278,INPUT!$A$2:$E$99998,5,FALSE),0)</f>
        <v>0</v>
      </c>
      <c r="F2278" s="187" t="str">
        <f>IFERROR(VLOOKUP(C2278,INPUT!$H$2:$N2410,7,FALSE),"")</f>
        <v/>
      </c>
      <c r="G2278" s="189"/>
      <c r="H2278" s="189"/>
      <c r="I2278" s="189"/>
      <c r="J2278" s="189"/>
      <c r="K2278" s="189"/>
    </row>
    <row r="2279" spans="1:11" ht="39" customHeight="1">
      <c r="A2279" s="228"/>
      <c r="B2279" s="184" t="str">
        <f>IFERROR(VLOOKUP(C2279,INPUT!$A$2:$E$99998,3,FALSE),"")</f>
        <v/>
      </c>
      <c r="C2279" s="231"/>
      <c r="D2279" s="186" t="str">
        <f>IFERROR(VLOOKUP(C2279,INPUT!$A$2:$D$99998,4,FALSE),"")</f>
        <v/>
      </c>
      <c r="E2279" s="185">
        <f>IFERROR(VLOOKUP(C2279,INPUT!$A$2:$E$99998,5,FALSE),0)</f>
        <v>0</v>
      </c>
      <c r="F2279" s="187" t="str">
        <f>IFERROR(VLOOKUP(C2279,INPUT!$H$2:$N2410,7,FALSE),"")</f>
        <v/>
      </c>
      <c r="G2279" s="189"/>
      <c r="H2279" s="189"/>
      <c r="I2279" s="189"/>
      <c r="J2279" s="189"/>
      <c r="K2279" s="189"/>
    </row>
    <row r="2280" spans="1:11" ht="39" customHeight="1">
      <c r="A2280" s="228"/>
      <c r="B2280" s="184" t="str">
        <f>IFERROR(VLOOKUP(C2280,INPUT!$A$2:$E$99998,3,FALSE),"")</f>
        <v/>
      </c>
      <c r="C2280" s="231"/>
      <c r="D2280" s="186" t="str">
        <f>IFERROR(VLOOKUP(C2280,INPUT!$A$2:$D$99998,4,FALSE),"")</f>
        <v/>
      </c>
      <c r="E2280" s="185">
        <f>IFERROR(VLOOKUP(C2280,INPUT!$A$2:$E$99998,5,FALSE),0)</f>
        <v>0</v>
      </c>
      <c r="F2280" s="187" t="str">
        <f>IFERROR(VLOOKUP(C2280,INPUT!$H$2:$N2410,7,FALSE),"")</f>
        <v/>
      </c>
      <c r="G2280" s="189"/>
      <c r="H2280" s="189"/>
      <c r="I2280" s="189"/>
      <c r="J2280" s="189"/>
      <c r="K2280" s="189"/>
    </row>
    <row r="2281" spans="1:11" ht="39" customHeight="1">
      <c r="A2281" s="228"/>
      <c r="B2281" s="184" t="str">
        <f>IFERROR(VLOOKUP(C2281,INPUT!$A$2:$E$99998,3,FALSE),"")</f>
        <v/>
      </c>
      <c r="C2281" s="231"/>
      <c r="D2281" s="186" t="str">
        <f>IFERROR(VLOOKUP(C2281,INPUT!$A$2:$D$99998,4,FALSE),"")</f>
        <v/>
      </c>
      <c r="E2281" s="185">
        <f>IFERROR(VLOOKUP(C2281,INPUT!$A$2:$E$99998,5,FALSE),0)</f>
        <v>0</v>
      </c>
      <c r="F2281" s="187" t="str">
        <f>IFERROR(VLOOKUP(C2281,INPUT!$H$2:$N2410,7,FALSE),"")</f>
        <v/>
      </c>
      <c r="G2281" s="189"/>
      <c r="H2281" s="189"/>
      <c r="I2281" s="189"/>
      <c r="J2281" s="189"/>
      <c r="K2281" s="189"/>
    </row>
    <row r="2282" spans="1:11" ht="39" customHeight="1">
      <c r="A2282" s="228"/>
      <c r="B2282" s="184" t="str">
        <f>IFERROR(VLOOKUP(C2282,INPUT!$A$2:$E$99998,3,FALSE),"")</f>
        <v/>
      </c>
      <c r="C2282" s="231"/>
      <c r="D2282" s="186" t="str">
        <f>IFERROR(VLOOKUP(C2282,INPUT!$A$2:$D$99998,4,FALSE),"")</f>
        <v/>
      </c>
      <c r="E2282" s="185">
        <f>IFERROR(VLOOKUP(C2282,INPUT!$A$2:$E$99998,5,FALSE),0)</f>
        <v>0</v>
      </c>
      <c r="F2282" s="187" t="str">
        <f>IFERROR(VLOOKUP(C2282,INPUT!$H$2:$N2410,7,FALSE),"")</f>
        <v/>
      </c>
      <c r="G2282" s="189"/>
      <c r="H2282" s="189"/>
      <c r="I2282" s="189"/>
      <c r="J2282" s="189"/>
      <c r="K2282" s="189"/>
    </row>
    <row r="2283" spans="1:11" ht="39" customHeight="1">
      <c r="A2283" s="228"/>
      <c r="B2283" s="184" t="str">
        <f>IFERROR(VLOOKUP(C2283,INPUT!$A$2:$E$99998,3,FALSE),"")</f>
        <v/>
      </c>
      <c r="C2283" s="231"/>
      <c r="D2283" s="186" t="str">
        <f>IFERROR(VLOOKUP(C2283,INPUT!$A$2:$D$99998,4,FALSE),"")</f>
        <v/>
      </c>
      <c r="E2283" s="185">
        <f>IFERROR(VLOOKUP(C2283,INPUT!$A$2:$E$99998,5,FALSE),0)</f>
        <v>0</v>
      </c>
      <c r="F2283" s="187" t="str">
        <f>IFERROR(VLOOKUP(C2283,INPUT!$H$2:$N2410,7,FALSE),"")</f>
        <v/>
      </c>
      <c r="G2283" s="189"/>
      <c r="H2283" s="189"/>
      <c r="I2283" s="189"/>
      <c r="J2283" s="189"/>
      <c r="K2283" s="189"/>
    </row>
    <row r="2284" spans="1:11" ht="39" customHeight="1">
      <c r="A2284" s="228"/>
      <c r="B2284" s="184" t="str">
        <f>IFERROR(VLOOKUP(C2284,INPUT!$A$2:$E$99998,3,FALSE),"")</f>
        <v/>
      </c>
      <c r="C2284" s="231"/>
      <c r="D2284" s="186" t="str">
        <f>IFERROR(VLOOKUP(C2284,INPUT!$A$2:$D$99998,4,FALSE),"")</f>
        <v/>
      </c>
      <c r="E2284" s="185">
        <f>IFERROR(VLOOKUP(C2284,INPUT!$A$2:$E$99998,5,FALSE),0)</f>
        <v>0</v>
      </c>
      <c r="F2284" s="187" t="str">
        <f>IFERROR(VLOOKUP(C2284,INPUT!$H$2:$N2410,7,FALSE),"")</f>
        <v/>
      </c>
      <c r="G2284" s="189"/>
      <c r="H2284" s="189"/>
      <c r="I2284" s="189"/>
      <c r="J2284" s="189"/>
      <c r="K2284" s="189"/>
    </row>
    <row r="2285" spans="1:11" ht="39" customHeight="1">
      <c r="A2285" s="228"/>
      <c r="B2285" s="184" t="str">
        <f>IFERROR(VLOOKUP(C2285,INPUT!$A$2:$E$99998,3,FALSE),"")</f>
        <v/>
      </c>
      <c r="C2285" s="231"/>
      <c r="D2285" s="186" t="str">
        <f>IFERROR(VLOOKUP(C2285,INPUT!$A$2:$D$99998,4,FALSE),"")</f>
        <v/>
      </c>
      <c r="E2285" s="185">
        <f>IFERROR(VLOOKUP(C2285,INPUT!$A$2:$E$99998,5,FALSE),0)</f>
        <v>0</v>
      </c>
      <c r="F2285" s="187" t="str">
        <f>IFERROR(VLOOKUP(C2285,INPUT!$H$2:$N2410,7,FALSE),"")</f>
        <v/>
      </c>
      <c r="G2285" s="189"/>
      <c r="H2285" s="189"/>
      <c r="I2285" s="189"/>
      <c r="J2285" s="189"/>
      <c r="K2285" s="189"/>
    </row>
    <row r="2286" spans="1:11" ht="39" customHeight="1">
      <c r="A2286" s="228"/>
      <c r="B2286" s="184" t="str">
        <f>IFERROR(VLOOKUP(C2286,INPUT!$A$2:$E$99998,3,FALSE),"")</f>
        <v/>
      </c>
      <c r="C2286" s="231"/>
      <c r="D2286" s="186" t="str">
        <f>IFERROR(VLOOKUP(C2286,INPUT!$A$2:$D$99998,4,FALSE),"")</f>
        <v/>
      </c>
      <c r="E2286" s="185">
        <f>IFERROR(VLOOKUP(C2286,INPUT!$A$2:$E$99998,5,FALSE),0)</f>
        <v>0</v>
      </c>
      <c r="F2286" s="187" t="str">
        <f>IFERROR(VLOOKUP(C2286,INPUT!$H$2:$N2410,7,FALSE),"")</f>
        <v/>
      </c>
      <c r="G2286" s="189"/>
      <c r="H2286" s="189"/>
      <c r="I2286" s="189"/>
      <c r="J2286" s="189"/>
      <c r="K2286" s="189"/>
    </row>
    <row r="2287" spans="1:11" ht="39" customHeight="1">
      <c r="A2287" s="228"/>
      <c r="B2287" s="184" t="str">
        <f>IFERROR(VLOOKUP(C2287,INPUT!$A$2:$E$99998,3,FALSE),"")</f>
        <v/>
      </c>
      <c r="C2287" s="231"/>
      <c r="D2287" s="186" t="str">
        <f>IFERROR(VLOOKUP(C2287,INPUT!$A$2:$D$99998,4,FALSE),"")</f>
        <v/>
      </c>
      <c r="E2287" s="185">
        <f>IFERROR(VLOOKUP(C2287,INPUT!$A$2:$E$99998,5,FALSE),0)</f>
        <v>0</v>
      </c>
      <c r="F2287" s="187" t="str">
        <f>IFERROR(VLOOKUP(C2287,INPUT!$H$2:$N2410,7,FALSE),"")</f>
        <v/>
      </c>
      <c r="G2287" s="189"/>
      <c r="H2287" s="189"/>
      <c r="I2287" s="189"/>
      <c r="J2287" s="189"/>
      <c r="K2287" s="189"/>
    </row>
    <row r="2288" spans="1:11" ht="39" customHeight="1">
      <c r="A2288" s="228"/>
      <c r="B2288" s="184" t="str">
        <f>IFERROR(VLOOKUP(C2288,INPUT!$A$2:$E$99998,3,FALSE),"")</f>
        <v/>
      </c>
      <c r="C2288" s="231"/>
      <c r="D2288" s="186" t="str">
        <f>IFERROR(VLOOKUP(C2288,INPUT!$A$2:$D$99998,4,FALSE),"")</f>
        <v/>
      </c>
      <c r="E2288" s="185">
        <f>IFERROR(VLOOKUP(C2288,INPUT!$A$2:$E$99998,5,FALSE),0)</f>
        <v>0</v>
      </c>
      <c r="F2288" s="187" t="str">
        <f>IFERROR(VLOOKUP(C2288,INPUT!$H$2:$N2410,7,FALSE),"")</f>
        <v/>
      </c>
      <c r="G2288" s="189"/>
      <c r="H2288" s="189"/>
      <c r="I2288" s="189"/>
      <c r="J2288" s="189"/>
      <c r="K2288" s="189"/>
    </row>
    <row r="2289" spans="1:11" ht="39" customHeight="1">
      <c r="A2289" s="228"/>
      <c r="B2289" s="184" t="str">
        <f>IFERROR(VLOOKUP(C2289,INPUT!$A$2:$E$99998,3,FALSE),"")</f>
        <v/>
      </c>
      <c r="C2289" s="231"/>
      <c r="D2289" s="186" t="str">
        <f>IFERROR(VLOOKUP(C2289,INPUT!$A$2:$D$99998,4,FALSE),"")</f>
        <v/>
      </c>
      <c r="E2289" s="185">
        <f>IFERROR(VLOOKUP(C2289,INPUT!$A$2:$E$99998,5,FALSE),0)</f>
        <v>0</v>
      </c>
      <c r="F2289" s="187" t="str">
        <f>IFERROR(VLOOKUP(C2289,INPUT!$H$2:$N2410,7,FALSE),"")</f>
        <v/>
      </c>
      <c r="G2289" s="189"/>
      <c r="H2289" s="189"/>
      <c r="I2289" s="189"/>
      <c r="J2289" s="189"/>
      <c r="K2289" s="189"/>
    </row>
    <row r="2290" spans="1:11" ht="39" customHeight="1">
      <c r="A2290" s="228"/>
      <c r="B2290" s="184" t="str">
        <f>IFERROR(VLOOKUP(C2290,INPUT!$A$2:$E$99998,3,FALSE),"")</f>
        <v/>
      </c>
      <c r="C2290" s="231"/>
      <c r="D2290" s="186" t="str">
        <f>IFERROR(VLOOKUP(C2290,INPUT!$A$2:$D$99998,4,FALSE),"")</f>
        <v/>
      </c>
      <c r="E2290" s="185">
        <f>IFERROR(VLOOKUP(C2290,INPUT!$A$2:$E$99998,5,FALSE),0)</f>
        <v>0</v>
      </c>
      <c r="F2290" s="187" t="str">
        <f>IFERROR(VLOOKUP(C2290,INPUT!$H$2:$N2410,7,FALSE),"")</f>
        <v/>
      </c>
      <c r="G2290" s="189"/>
      <c r="H2290" s="189"/>
      <c r="I2290" s="189"/>
      <c r="J2290" s="189"/>
      <c r="K2290" s="189"/>
    </row>
    <row r="2291" spans="1:11" ht="39" customHeight="1">
      <c r="A2291" s="228"/>
      <c r="B2291" s="184" t="str">
        <f>IFERROR(VLOOKUP(C2291,INPUT!$A$2:$E$99998,3,FALSE),"")</f>
        <v/>
      </c>
      <c r="C2291" s="231"/>
      <c r="D2291" s="186" t="str">
        <f>IFERROR(VLOOKUP(C2291,INPUT!$A$2:$D$99998,4,FALSE),"")</f>
        <v/>
      </c>
      <c r="E2291" s="185">
        <f>IFERROR(VLOOKUP(C2291,INPUT!$A$2:$E$99998,5,FALSE),0)</f>
        <v>0</v>
      </c>
      <c r="F2291" s="187" t="str">
        <f>IFERROR(VLOOKUP(C2291,INPUT!$H$2:$N2410,7,FALSE),"")</f>
        <v/>
      </c>
      <c r="G2291" s="189"/>
      <c r="H2291" s="189"/>
      <c r="I2291" s="189"/>
      <c r="J2291" s="189"/>
      <c r="K2291" s="189"/>
    </row>
    <row r="2292" spans="1:11" ht="39" customHeight="1">
      <c r="A2292" s="228"/>
      <c r="B2292" s="184" t="str">
        <f>IFERROR(VLOOKUP(C2292,INPUT!$A$2:$E$99998,3,FALSE),"")</f>
        <v/>
      </c>
      <c r="C2292" s="231"/>
      <c r="D2292" s="186" t="str">
        <f>IFERROR(VLOOKUP(C2292,INPUT!$A$2:$D$99998,4,FALSE),"")</f>
        <v/>
      </c>
      <c r="E2292" s="185">
        <f>IFERROR(VLOOKUP(C2292,INPUT!$A$2:$E$99998,5,FALSE),0)</f>
        <v>0</v>
      </c>
      <c r="F2292" s="187" t="str">
        <f>IFERROR(VLOOKUP(C2292,INPUT!$H$2:$N2410,7,FALSE),"")</f>
        <v/>
      </c>
      <c r="G2292" s="189"/>
      <c r="H2292" s="189"/>
      <c r="I2292" s="189"/>
      <c r="J2292" s="189"/>
      <c r="K2292" s="189"/>
    </row>
    <row r="2293" spans="1:11" ht="39" customHeight="1">
      <c r="A2293" s="228"/>
      <c r="B2293" s="184" t="str">
        <f>IFERROR(VLOOKUP(C2293,INPUT!$A$2:$E$99998,3,FALSE),"")</f>
        <v/>
      </c>
      <c r="C2293" s="231"/>
      <c r="D2293" s="186" t="str">
        <f>IFERROR(VLOOKUP(C2293,INPUT!$A$2:$D$99998,4,FALSE),"")</f>
        <v/>
      </c>
      <c r="E2293" s="185">
        <f>IFERROR(VLOOKUP(C2293,INPUT!$A$2:$E$99998,5,FALSE),0)</f>
        <v>0</v>
      </c>
      <c r="F2293" s="187" t="str">
        <f>IFERROR(VLOOKUP(C2293,INPUT!$H$2:$N2410,7,FALSE),"")</f>
        <v/>
      </c>
      <c r="G2293" s="189"/>
      <c r="H2293" s="189"/>
      <c r="I2293" s="189"/>
      <c r="J2293" s="189"/>
      <c r="K2293" s="189"/>
    </row>
    <row r="2294" spans="1:11" ht="39" customHeight="1">
      <c r="A2294" s="228"/>
      <c r="B2294" s="184" t="str">
        <f>IFERROR(VLOOKUP(C2294,INPUT!$A$2:$E$99998,3,FALSE),"")</f>
        <v/>
      </c>
      <c r="C2294" s="231"/>
      <c r="D2294" s="186" t="str">
        <f>IFERROR(VLOOKUP(C2294,INPUT!$A$2:$D$99998,4,FALSE),"")</f>
        <v/>
      </c>
      <c r="E2294" s="185">
        <f>IFERROR(VLOOKUP(C2294,INPUT!$A$2:$E$99998,5,FALSE),0)</f>
        <v>0</v>
      </c>
      <c r="F2294" s="187" t="str">
        <f>IFERROR(VLOOKUP(C2294,INPUT!$H$2:$N2410,7,FALSE),"")</f>
        <v/>
      </c>
      <c r="G2294" s="189"/>
      <c r="H2294" s="189"/>
      <c r="I2294" s="189"/>
      <c r="J2294" s="189"/>
      <c r="K2294" s="189"/>
    </row>
    <row r="2295" spans="1:11" ht="39" customHeight="1">
      <c r="A2295" s="228"/>
      <c r="B2295" s="184" t="str">
        <f>IFERROR(VLOOKUP(C2295,INPUT!$A$2:$E$99998,3,FALSE),"")</f>
        <v/>
      </c>
      <c r="C2295" s="231"/>
      <c r="D2295" s="186" t="str">
        <f>IFERROR(VLOOKUP(C2295,INPUT!$A$2:$D$99998,4,FALSE),"")</f>
        <v/>
      </c>
      <c r="E2295" s="185">
        <f>IFERROR(VLOOKUP(C2295,INPUT!$A$2:$E$99998,5,FALSE),0)</f>
        <v>0</v>
      </c>
      <c r="F2295" s="187" t="str">
        <f>IFERROR(VLOOKUP(C2295,INPUT!$H$2:$N2410,7,FALSE),"")</f>
        <v/>
      </c>
      <c r="G2295" s="189"/>
      <c r="H2295" s="189"/>
      <c r="I2295" s="189"/>
      <c r="J2295" s="189"/>
      <c r="K2295" s="189"/>
    </row>
    <row r="2296" spans="1:11" ht="39" customHeight="1">
      <c r="A2296" s="228"/>
      <c r="B2296" s="184" t="str">
        <f>IFERROR(VLOOKUP(C2296,INPUT!$A$2:$E$99998,3,FALSE),"")</f>
        <v/>
      </c>
      <c r="C2296" s="231"/>
      <c r="D2296" s="186" t="str">
        <f>IFERROR(VLOOKUP(C2296,INPUT!$A$2:$D$99998,4,FALSE),"")</f>
        <v/>
      </c>
      <c r="E2296" s="185">
        <f>IFERROR(VLOOKUP(C2296,INPUT!$A$2:$E$99998,5,FALSE),0)</f>
        <v>0</v>
      </c>
      <c r="F2296" s="187" t="str">
        <f>IFERROR(VLOOKUP(C2296,INPUT!$H$2:$N2410,7,FALSE),"")</f>
        <v/>
      </c>
      <c r="G2296" s="189"/>
      <c r="H2296" s="189"/>
      <c r="I2296" s="189"/>
      <c r="J2296" s="189"/>
      <c r="K2296" s="189"/>
    </row>
    <row r="2297" spans="1:11" ht="39" customHeight="1">
      <c r="A2297" s="228"/>
      <c r="B2297" s="184" t="str">
        <f>IFERROR(VLOOKUP(C2297,INPUT!$A$2:$E$99998,3,FALSE),"")</f>
        <v/>
      </c>
      <c r="C2297" s="231"/>
      <c r="D2297" s="186" t="str">
        <f>IFERROR(VLOOKUP(C2297,INPUT!$A$2:$D$99998,4,FALSE),"")</f>
        <v/>
      </c>
      <c r="E2297" s="185">
        <f>IFERROR(VLOOKUP(C2297,INPUT!$A$2:$E$99998,5,FALSE),0)</f>
        <v>0</v>
      </c>
      <c r="F2297" s="187" t="str">
        <f>IFERROR(VLOOKUP(C2297,INPUT!$H$2:$N2410,7,FALSE),"")</f>
        <v/>
      </c>
      <c r="G2297" s="189"/>
      <c r="H2297" s="189"/>
      <c r="I2297" s="189"/>
      <c r="J2297" s="189"/>
      <c r="K2297" s="189"/>
    </row>
    <row r="2298" spans="1:11" ht="39" customHeight="1">
      <c r="A2298" s="228"/>
      <c r="B2298" s="184" t="str">
        <f>IFERROR(VLOOKUP(C2298,INPUT!$A$2:$E$99998,3,FALSE),"")</f>
        <v/>
      </c>
      <c r="C2298" s="231"/>
      <c r="D2298" s="186" t="str">
        <f>IFERROR(VLOOKUP(C2298,INPUT!$A$2:$D$99998,4,FALSE),"")</f>
        <v/>
      </c>
      <c r="E2298" s="185">
        <f>IFERROR(VLOOKUP(C2298,INPUT!$A$2:$E$99998,5,FALSE),0)</f>
        <v>0</v>
      </c>
      <c r="F2298" s="187" t="str">
        <f>IFERROR(VLOOKUP(C2298,INPUT!$H$2:$N2410,7,FALSE),"")</f>
        <v/>
      </c>
      <c r="G2298" s="189"/>
      <c r="H2298" s="189"/>
      <c r="I2298" s="189"/>
      <c r="J2298" s="189"/>
      <c r="K2298" s="189"/>
    </row>
    <row r="2299" spans="1:11" ht="39" customHeight="1">
      <c r="A2299" s="228"/>
      <c r="B2299" s="184" t="str">
        <f>IFERROR(VLOOKUP(C2299,INPUT!$A$2:$E$99998,3,FALSE),"")</f>
        <v/>
      </c>
      <c r="C2299" s="231"/>
      <c r="D2299" s="186" t="str">
        <f>IFERROR(VLOOKUP(C2299,INPUT!$A$2:$D$99998,4,FALSE),"")</f>
        <v/>
      </c>
      <c r="E2299" s="185">
        <f>IFERROR(VLOOKUP(C2299,INPUT!$A$2:$E$99998,5,FALSE),0)</f>
        <v>0</v>
      </c>
      <c r="F2299" s="187" t="str">
        <f>IFERROR(VLOOKUP(C2299,INPUT!$H$2:$N2410,7,FALSE),"")</f>
        <v/>
      </c>
      <c r="G2299" s="189"/>
      <c r="H2299" s="189"/>
      <c r="I2299" s="189"/>
      <c r="J2299" s="189"/>
      <c r="K2299" s="189"/>
    </row>
    <row r="2300" spans="1:11" ht="39" customHeight="1">
      <c r="A2300" s="228"/>
      <c r="B2300" s="184" t="str">
        <f>IFERROR(VLOOKUP(C2300,INPUT!$A$2:$E$99998,3,FALSE),"")</f>
        <v/>
      </c>
      <c r="C2300" s="231"/>
      <c r="D2300" s="186" t="str">
        <f>IFERROR(VLOOKUP(C2300,INPUT!$A$2:$D$99998,4,FALSE),"")</f>
        <v/>
      </c>
      <c r="E2300" s="185">
        <f>IFERROR(VLOOKUP(C2300,INPUT!$A$2:$E$99998,5,FALSE),0)</f>
        <v>0</v>
      </c>
      <c r="F2300" s="187" t="str">
        <f>IFERROR(VLOOKUP(C2300,INPUT!$H$2:$N2410,7,FALSE),"")</f>
        <v/>
      </c>
      <c r="G2300" s="189"/>
      <c r="H2300" s="189"/>
      <c r="I2300" s="189"/>
      <c r="J2300" s="189"/>
      <c r="K2300" s="189"/>
    </row>
    <row r="2301" spans="1:11" ht="39" customHeight="1">
      <c r="A2301" s="228"/>
      <c r="B2301" s="184" t="str">
        <f>IFERROR(VLOOKUP(C2301,INPUT!$A$2:$E$99998,3,FALSE),"")</f>
        <v/>
      </c>
      <c r="C2301" s="231"/>
      <c r="D2301" s="186" t="str">
        <f>IFERROR(VLOOKUP(C2301,INPUT!$A$2:$D$99998,4,FALSE),"")</f>
        <v/>
      </c>
      <c r="E2301" s="185">
        <f>IFERROR(VLOOKUP(C2301,INPUT!$A$2:$E$99998,5,FALSE),0)</f>
        <v>0</v>
      </c>
      <c r="F2301" s="187" t="str">
        <f>IFERROR(VLOOKUP(C2301,INPUT!$H$2:$N2410,7,FALSE),"")</f>
        <v/>
      </c>
      <c r="G2301" s="189"/>
      <c r="H2301" s="189"/>
      <c r="I2301" s="189"/>
      <c r="J2301" s="189"/>
      <c r="K2301" s="189"/>
    </row>
    <row r="2302" spans="1:11" ht="39" customHeight="1">
      <c r="A2302" s="228"/>
      <c r="B2302" s="184" t="str">
        <f>IFERROR(VLOOKUP(C2302,INPUT!$A$2:$E$99998,3,FALSE),"")</f>
        <v/>
      </c>
      <c r="C2302" s="231"/>
      <c r="D2302" s="186" t="str">
        <f>IFERROR(VLOOKUP(C2302,INPUT!$A$2:$D$99998,4,FALSE),"")</f>
        <v/>
      </c>
      <c r="E2302" s="185">
        <f>IFERROR(VLOOKUP(C2302,INPUT!$A$2:$E$99998,5,FALSE),0)</f>
        <v>0</v>
      </c>
      <c r="F2302" s="187" t="str">
        <f>IFERROR(VLOOKUP(C2302,INPUT!$H$2:$N2410,7,FALSE),"")</f>
        <v/>
      </c>
      <c r="G2302" s="189"/>
      <c r="H2302" s="189"/>
      <c r="I2302" s="189"/>
      <c r="J2302" s="189"/>
      <c r="K2302" s="189"/>
    </row>
    <row r="2303" spans="1:11" ht="39" customHeight="1">
      <c r="A2303" s="228"/>
      <c r="B2303" s="184" t="str">
        <f>IFERROR(VLOOKUP(C2303,INPUT!$A$2:$E$99998,3,FALSE),"")</f>
        <v/>
      </c>
      <c r="C2303" s="231"/>
      <c r="D2303" s="186" t="str">
        <f>IFERROR(VLOOKUP(C2303,INPUT!$A$2:$D$99998,4,FALSE),"")</f>
        <v/>
      </c>
      <c r="E2303" s="185">
        <f>IFERROR(VLOOKUP(C2303,INPUT!$A$2:$E$99998,5,FALSE),0)</f>
        <v>0</v>
      </c>
      <c r="F2303" s="187" t="str">
        <f>IFERROR(VLOOKUP(C2303,INPUT!$H$2:$N2410,7,FALSE),"")</f>
        <v/>
      </c>
      <c r="G2303" s="189"/>
      <c r="H2303" s="189"/>
      <c r="I2303" s="189"/>
      <c r="J2303" s="189"/>
      <c r="K2303" s="189"/>
    </row>
    <row r="2304" spans="1:11" ht="39" customHeight="1">
      <c r="A2304" s="228"/>
      <c r="B2304" s="184" t="str">
        <f>IFERROR(VLOOKUP(C2304,INPUT!$A$2:$E$99998,3,FALSE),"")</f>
        <v/>
      </c>
      <c r="C2304" s="231"/>
      <c r="D2304" s="186" t="str">
        <f>IFERROR(VLOOKUP(C2304,INPUT!$A$2:$D$99998,4,FALSE),"")</f>
        <v/>
      </c>
      <c r="E2304" s="185">
        <f>IFERROR(VLOOKUP(C2304,INPUT!$A$2:$E$99998,5,FALSE),0)</f>
        <v>0</v>
      </c>
      <c r="F2304" s="187" t="str">
        <f>IFERROR(VLOOKUP(C2304,INPUT!$H$2:$N2410,7,FALSE),"")</f>
        <v/>
      </c>
      <c r="G2304" s="189"/>
      <c r="H2304" s="189"/>
      <c r="I2304" s="189"/>
      <c r="J2304" s="189"/>
      <c r="K2304" s="189"/>
    </row>
    <row r="2305" spans="1:11" ht="39" customHeight="1">
      <c r="A2305" s="228"/>
      <c r="B2305" s="184" t="str">
        <f>IFERROR(VLOOKUP(C2305,INPUT!$A$2:$E$99998,3,FALSE),"")</f>
        <v/>
      </c>
      <c r="C2305" s="231"/>
      <c r="D2305" s="186" t="str">
        <f>IFERROR(VLOOKUP(C2305,INPUT!$A$2:$D$99998,4,FALSE),"")</f>
        <v/>
      </c>
      <c r="E2305" s="185">
        <f>IFERROR(VLOOKUP(C2305,INPUT!$A$2:$E$99998,5,FALSE),0)</f>
        <v>0</v>
      </c>
      <c r="F2305" s="187" t="str">
        <f>IFERROR(VLOOKUP(C2305,INPUT!$H$2:$N2410,7,FALSE),"")</f>
        <v/>
      </c>
      <c r="G2305" s="189"/>
      <c r="H2305" s="189"/>
      <c r="I2305" s="189"/>
      <c r="J2305" s="189"/>
      <c r="K2305" s="189"/>
    </row>
    <row r="2306" spans="1:11" ht="39" customHeight="1">
      <c r="A2306" s="228"/>
      <c r="B2306" s="184" t="str">
        <f>IFERROR(VLOOKUP(C2306,INPUT!$A$2:$E$99998,3,FALSE),"")</f>
        <v/>
      </c>
      <c r="C2306" s="231"/>
      <c r="D2306" s="186" t="str">
        <f>IFERROR(VLOOKUP(C2306,INPUT!$A$2:$D$99998,4,FALSE),"")</f>
        <v/>
      </c>
      <c r="E2306" s="185">
        <f>IFERROR(VLOOKUP(C2306,INPUT!$A$2:$E$99998,5,FALSE),0)</f>
        <v>0</v>
      </c>
      <c r="F2306" s="187" t="str">
        <f>IFERROR(VLOOKUP(C2306,INPUT!$H$2:$N2410,7,FALSE),"")</f>
        <v/>
      </c>
      <c r="G2306" s="189"/>
      <c r="H2306" s="189"/>
      <c r="I2306" s="189"/>
      <c r="J2306" s="189"/>
      <c r="K2306" s="189"/>
    </row>
    <row r="2307" spans="1:11" ht="39" customHeight="1">
      <c r="A2307" s="228"/>
      <c r="B2307" s="184" t="str">
        <f>IFERROR(VLOOKUP(C2307,INPUT!$A$2:$E$99998,3,FALSE),"")</f>
        <v/>
      </c>
      <c r="C2307" s="231"/>
      <c r="D2307" s="186" t="str">
        <f>IFERROR(VLOOKUP(C2307,INPUT!$A$2:$D$99998,4,FALSE),"")</f>
        <v/>
      </c>
      <c r="E2307" s="185">
        <f>IFERROR(VLOOKUP(C2307,INPUT!$A$2:$E$99998,5,FALSE),0)</f>
        <v>0</v>
      </c>
      <c r="F2307" s="187" t="str">
        <f>IFERROR(VLOOKUP(C2307,INPUT!$H$2:$N2410,7,FALSE),"")</f>
        <v/>
      </c>
      <c r="G2307" s="189"/>
      <c r="H2307" s="189"/>
      <c r="I2307" s="189"/>
      <c r="J2307" s="189"/>
      <c r="K2307" s="189"/>
    </row>
    <row r="2308" spans="1:11" ht="39" customHeight="1">
      <c r="A2308" s="228"/>
      <c r="B2308" s="184" t="str">
        <f>IFERROR(VLOOKUP(C2308,INPUT!$A$2:$E$99998,3,FALSE),"")</f>
        <v/>
      </c>
      <c r="C2308" s="231"/>
      <c r="D2308" s="186" t="str">
        <f>IFERROR(VLOOKUP(C2308,INPUT!$A$2:$D$99998,4,FALSE),"")</f>
        <v/>
      </c>
      <c r="E2308" s="185">
        <f>IFERROR(VLOOKUP(C2308,INPUT!$A$2:$E$99998,5,FALSE),0)</f>
        <v>0</v>
      </c>
      <c r="F2308" s="187" t="str">
        <f>IFERROR(VLOOKUP(C2308,INPUT!$H$2:$N2410,7,FALSE),"")</f>
        <v/>
      </c>
      <c r="G2308" s="189"/>
      <c r="H2308" s="189"/>
      <c r="I2308" s="189"/>
      <c r="J2308" s="189"/>
      <c r="K2308" s="189"/>
    </row>
    <row r="2309" spans="1:11" ht="39" customHeight="1">
      <c r="A2309" s="228"/>
      <c r="B2309" s="184" t="str">
        <f>IFERROR(VLOOKUP(C2309,INPUT!$A$2:$E$99998,3,FALSE),"")</f>
        <v/>
      </c>
      <c r="C2309" s="231"/>
      <c r="D2309" s="186" t="str">
        <f>IFERROR(VLOOKUP(C2309,INPUT!$A$2:$D$99998,4,FALSE),"")</f>
        <v/>
      </c>
      <c r="E2309" s="185">
        <f>IFERROR(VLOOKUP(C2309,INPUT!$A$2:$E$99998,5,FALSE),0)</f>
        <v>0</v>
      </c>
      <c r="F2309" s="187" t="str">
        <f>IFERROR(VLOOKUP(C2309,INPUT!$H$2:$N2410,7,FALSE),"")</f>
        <v/>
      </c>
      <c r="G2309" s="189"/>
      <c r="H2309" s="189"/>
      <c r="I2309" s="189"/>
      <c r="J2309" s="189"/>
      <c r="K2309" s="189"/>
    </row>
    <row r="2310" spans="1:11" ht="39" customHeight="1">
      <c r="A2310" s="228"/>
      <c r="B2310" s="184" t="str">
        <f>IFERROR(VLOOKUP(C2310,INPUT!$A$2:$E$99998,3,FALSE),"")</f>
        <v/>
      </c>
      <c r="C2310" s="231"/>
      <c r="D2310" s="186" t="str">
        <f>IFERROR(VLOOKUP(C2310,INPUT!$A$2:$D$99998,4,FALSE),"")</f>
        <v/>
      </c>
      <c r="E2310" s="185">
        <f>IFERROR(VLOOKUP(C2310,INPUT!$A$2:$E$99998,5,FALSE),0)</f>
        <v>0</v>
      </c>
      <c r="F2310" s="187" t="str">
        <f>IFERROR(VLOOKUP(C2310,INPUT!$H$2:$N2410,7,FALSE),"")</f>
        <v/>
      </c>
      <c r="G2310" s="189"/>
      <c r="H2310" s="189"/>
      <c r="I2310" s="189"/>
      <c r="J2310" s="189"/>
      <c r="K2310" s="189"/>
    </row>
    <row r="2311" spans="1:11" ht="39" customHeight="1">
      <c r="A2311" s="228"/>
      <c r="B2311" s="184" t="str">
        <f>IFERROR(VLOOKUP(C2311,INPUT!$A$2:$E$99998,3,FALSE),"")</f>
        <v/>
      </c>
      <c r="C2311" s="231"/>
      <c r="D2311" s="186" t="str">
        <f>IFERROR(VLOOKUP(C2311,INPUT!$A$2:$D$99998,4,FALSE),"")</f>
        <v/>
      </c>
      <c r="E2311" s="185">
        <f>IFERROR(VLOOKUP(C2311,INPUT!$A$2:$E$99998,5,FALSE),0)</f>
        <v>0</v>
      </c>
      <c r="F2311" s="187" t="str">
        <f>IFERROR(VLOOKUP(C2311,INPUT!$H$2:$N2410,7,FALSE),"")</f>
        <v/>
      </c>
      <c r="G2311" s="189"/>
      <c r="H2311" s="189"/>
      <c r="I2311" s="189"/>
      <c r="J2311" s="189"/>
      <c r="K2311" s="189"/>
    </row>
    <row r="2312" spans="1:11" ht="39" customHeight="1">
      <c r="A2312" s="228"/>
      <c r="B2312" s="184" t="str">
        <f>IFERROR(VLOOKUP(C2312,INPUT!$A$2:$E$99998,3,FALSE),"")</f>
        <v/>
      </c>
      <c r="C2312" s="231"/>
      <c r="D2312" s="186" t="str">
        <f>IFERROR(VLOOKUP(C2312,INPUT!$A$2:$D$99998,4,FALSE),"")</f>
        <v/>
      </c>
      <c r="E2312" s="185">
        <f>IFERROR(VLOOKUP(C2312,INPUT!$A$2:$E$99998,5,FALSE),0)</f>
        <v>0</v>
      </c>
      <c r="F2312" s="187" t="str">
        <f>IFERROR(VLOOKUP(C2312,INPUT!$H$2:$N2410,7,FALSE),"")</f>
        <v/>
      </c>
      <c r="G2312" s="189"/>
      <c r="H2312" s="189"/>
      <c r="I2312" s="189"/>
      <c r="J2312" s="189"/>
      <c r="K2312" s="189"/>
    </row>
    <row r="2313" spans="1:11" ht="39" customHeight="1">
      <c r="A2313" s="228"/>
      <c r="B2313" s="184" t="str">
        <f>IFERROR(VLOOKUP(C2313,INPUT!$A$2:$E$99998,3,FALSE),"")</f>
        <v/>
      </c>
      <c r="C2313" s="231"/>
      <c r="D2313" s="186" t="str">
        <f>IFERROR(VLOOKUP(C2313,INPUT!$A$2:$D$99998,4,FALSE),"")</f>
        <v/>
      </c>
      <c r="E2313" s="185">
        <f>IFERROR(VLOOKUP(C2313,INPUT!$A$2:$E$99998,5,FALSE),0)</f>
        <v>0</v>
      </c>
      <c r="F2313" s="187" t="str">
        <f>IFERROR(VLOOKUP(C2313,INPUT!$H$2:$N2410,7,FALSE),"")</f>
        <v/>
      </c>
      <c r="G2313" s="189"/>
      <c r="H2313" s="189"/>
      <c r="I2313" s="189"/>
      <c r="J2313" s="189"/>
      <c r="K2313" s="189"/>
    </row>
    <row r="2314" spans="1:11" ht="39" customHeight="1">
      <c r="A2314" s="228"/>
      <c r="B2314" s="184" t="str">
        <f>IFERROR(VLOOKUP(C2314,INPUT!$A$2:$E$99998,3,FALSE),"")</f>
        <v/>
      </c>
      <c r="C2314" s="231"/>
      <c r="D2314" s="186" t="str">
        <f>IFERROR(VLOOKUP(C2314,INPUT!$A$2:$D$99998,4,FALSE),"")</f>
        <v/>
      </c>
      <c r="E2314" s="185">
        <f>IFERROR(VLOOKUP(C2314,INPUT!$A$2:$E$99998,5,FALSE),0)</f>
        <v>0</v>
      </c>
      <c r="F2314" s="187" t="str">
        <f>IFERROR(VLOOKUP(C2314,INPUT!$H$2:$N2410,7,FALSE),"")</f>
        <v/>
      </c>
      <c r="G2314" s="189"/>
      <c r="H2314" s="189"/>
      <c r="I2314" s="189"/>
      <c r="J2314" s="189"/>
      <c r="K2314" s="189"/>
    </row>
    <row r="2315" spans="1:11" ht="39" customHeight="1">
      <c r="A2315" s="228"/>
      <c r="B2315" s="184" t="str">
        <f>IFERROR(VLOOKUP(C2315,INPUT!$A$2:$E$99998,3,FALSE),"")</f>
        <v/>
      </c>
      <c r="C2315" s="231"/>
      <c r="D2315" s="186" t="str">
        <f>IFERROR(VLOOKUP(C2315,INPUT!$A$2:$D$99998,4,FALSE),"")</f>
        <v/>
      </c>
      <c r="E2315" s="185">
        <f>IFERROR(VLOOKUP(C2315,INPUT!$A$2:$E$99998,5,FALSE),0)</f>
        <v>0</v>
      </c>
      <c r="F2315" s="187" t="str">
        <f>IFERROR(VLOOKUP(C2315,INPUT!$H$2:$N2410,7,FALSE),"")</f>
        <v/>
      </c>
      <c r="G2315" s="189"/>
      <c r="H2315" s="189"/>
      <c r="I2315" s="189"/>
      <c r="J2315" s="189"/>
      <c r="K2315" s="189"/>
    </row>
    <row r="2316" spans="1:11" ht="39" customHeight="1">
      <c r="A2316" s="228"/>
      <c r="B2316" s="184" t="str">
        <f>IFERROR(VLOOKUP(C2316,INPUT!$A$2:$E$99998,3,FALSE),"")</f>
        <v/>
      </c>
      <c r="C2316" s="231"/>
      <c r="D2316" s="186" t="str">
        <f>IFERROR(VLOOKUP(C2316,INPUT!$A$2:$D$99998,4,FALSE),"")</f>
        <v/>
      </c>
      <c r="E2316" s="185">
        <f>IFERROR(VLOOKUP(C2316,INPUT!$A$2:$E$99998,5,FALSE),0)</f>
        <v>0</v>
      </c>
      <c r="F2316" s="187" t="str">
        <f>IFERROR(VLOOKUP(C2316,INPUT!$H$2:$N2410,7,FALSE),"")</f>
        <v/>
      </c>
      <c r="G2316" s="189"/>
      <c r="H2316" s="189"/>
      <c r="I2316" s="189"/>
      <c r="J2316" s="189"/>
      <c r="K2316" s="189"/>
    </row>
    <row r="2317" spans="1:11" ht="39" customHeight="1">
      <c r="A2317" s="228"/>
      <c r="B2317" s="184" t="str">
        <f>IFERROR(VLOOKUP(C2317,INPUT!$A$2:$E$99998,3,FALSE),"")</f>
        <v/>
      </c>
      <c r="C2317" s="231"/>
      <c r="D2317" s="186" t="str">
        <f>IFERROR(VLOOKUP(C2317,INPUT!$A$2:$D$99998,4,FALSE),"")</f>
        <v/>
      </c>
      <c r="E2317" s="185">
        <f>IFERROR(VLOOKUP(C2317,INPUT!$A$2:$E$99998,5,FALSE),0)</f>
        <v>0</v>
      </c>
      <c r="F2317" s="187" t="str">
        <f>IFERROR(VLOOKUP(C2317,INPUT!$H$2:$N2410,7,FALSE),"")</f>
        <v/>
      </c>
      <c r="G2317" s="189"/>
      <c r="H2317" s="189"/>
      <c r="I2317" s="189"/>
      <c r="J2317" s="189"/>
      <c r="K2317" s="189"/>
    </row>
    <row r="2318" spans="1:11" ht="39" customHeight="1">
      <c r="A2318" s="228"/>
      <c r="B2318" s="184" t="str">
        <f>IFERROR(VLOOKUP(C2318,INPUT!$A$2:$E$99998,3,FALSE),"")</f>
        <v/>
      </c>
      <c r="C2318" s="231"/>
      <c r="D2318" s="186" t="str">
        <f>IFERROR(VLOOKUP(C2318,INPUT!$A$2:$D$99998,4,FALSE),"")</f>
        <v/>
      </c>
      <c r="E2318" s="185">
        <f>IFERROR(VLOOKUP(C2318,INPUT!$A$2:$E$99998,5,FALSE),0)</f>
        <v>0</v>
      </c>
      <c r="F2318" s="187" t="str">
        <f>IFERROR(VLOOKUP(C2318,INPUT!$H$2:$N2410,7,FALSE),"")</f>
        <v/>
      </c>
      <c r="G2318" s="189"/>
      <c r="H2318" s="189"/>
      <c r="I2318" s="189"/>
      <c r="J2318" s="189"/>
      <c r="K2318" s="189"/>
    </row>
    <row r="2319" spans="1:11" ht="39" customHeight="1">
      <c r="A2319" s="228"/>
      <c r="B2319" s="184" t="str">
        <f>IFERROR(VLOOKUP(C2319,INPUT!$A$2:$E$99998,3,FALSE),"")</f>
        <v/>
      </c>
      <c r="C2319" s="231"/>
      <c r="D2319" s="186" t="str">
        <f>IFERROR(VLOOKUP(C2319,INPUT!$A$2:$D$99998,4,FALSE),"")</f>
        <v/>
      </c>
      <c r="E2319" s="185">
        <f>IFERROR(VLOOKUP(C2319,INPUT!$A$2:$E$99998,5,FALSE),0)</f>
        <v>0</v>
      </c>
      <c r="F2319" s="187" t="str">
        <f>IFERROR(VLOOKUP(C2319,INPUT!$H$2:$N2410,7,FALSE),"")</f>
        <v/>
      </c>
      <c r="G2319" s="189"/>
      <c r="H2319" s="189"/>
      <c r="I2319" s="189"/>
      <c r="J2319" s="189"/>
      <c r="K2319" s="189"/>
    </row>
    <row r="2320" spans="1:11" ht="39" customHeight="1">
      <c r="A2320" s="228"/>
      <c r="B2320" s="184" t="str">
        <f>IFERROR(VLOOKUP(C2320,INPUT!$A$2:$E$99998,3,FALSE),"")</f>
        <v/>
      </c>
      <c r="C2320" s="231"/>
      <c r="D2320" s="186" t="str">
        <f>IFERROR(VLOOKUP(C2320,INPUT!$A$2:$D$99998,4,FALSE),"")</f>
        <v/>
      </c>
      <c r="E2320" s="185">
        <f>IFERROR(VLOOKUP(C2320,INPUT!$A$2:$E$99998,5,FALSE),0)</f>
        <v>0</v>
      </c>
      <c r="F2320" s="187" t="str">
        <f>IFERROR(VLOOKUP(C2320,INPUT!$H$2:$N2410,7,FALSE),"")</f>
        <v/>
      </c>
      <c r="G2320" s="189"/>
      <c r="H2320" s="189"/>
      <c r="I2320" s="189"/>
      <c r="J2320" s="189"/>
      <c r="K2320" s="189"/>
    </row>
    <row r="2321" spans="1:11" ht="39" customHeight="1">
      <c r="A2321" s="228"/>
      <c r="B2321" s="184" t="str">
        <f>IFERROR(VLOOKUP(C2321,INPUT!$A$2:$E$99998,3,FALSE),"")</f>
        <v/>
      </c>
      <c r="C2321" s="231"/>
      <c r="D2321" s="186" t="str">
        <f>IFERROR(VLOOKUP(C2321,INPUT!$A$2:$D$99998,4,FALSE),"")</f>
        <v/>
      </c>
      <c r="E2321" s="185">
        <f>IFERROR(VLOOKUP(C2321,INPUT!$A$2:$E$99998,5,FALSE),0)</f>
        <v>0</v>
      </c>
      <c r="F2321" s="187" t="str">
        <f>IFERROR(VLOOKUP(C2321,INPUT!$H$2:$N2410,7,FALSE),"")</f>
        <v/>
      </c>
      <c r="G2321" s="189"/>
      <c r="H2321" s="189"/>
      <c r="I2321" s="189"/>
      <c r="J2321" s="189"/>
      <c r="K2321" s="189"/>
    </row>
    <row r="2322" spans="1:11" ht="39" customHeight="1">
      <c r="A2322" s="228"/>
      <c r="B2322" s="184" t="str">
        <f>IFERROR(VLOOKUP(C2322,INPUT!$A$2:$E$99998,3,FALSE),"")</f>
        <v/>
      </c>
      <c r="C2322" s="231"/>
      <c r="D2322" s="186" t="str">
        <f>IFERROR(VLOOKUP(C2322,INPUT!$A$2:$D$99998,4,FALSE),"")</f>
        <v/>
      </c>
      <c r="E2322" s="185">
        <f>IFERROR(VLOOKUP(C2322,INPUT!$A$2:$E$99998,5,FALSE),0)</f>
        <v>0</v>
      </c>
      <c r="F2322" s="187" t="str">
        <f>IFERROR(VLOOKUP(C2322,INPUT!$H$2:$N2410,7,FALSE),"")</f>
        <v/>
      </c>
      <c r="G2322" s="189"/>
      <c r="H2322" s="189"/>
      <c r="I2322" s="189"/>
      <c r="J2322" s="189"/>
      <c r="K2322" s="189"/>
    </row>
    <row r="2323" spans="1:11" ht="39" customHeight="1">
      <c r="A2323" s="228"/>
      <c r="B2323" s="184" t="str">
        <f>IFERROR(VLOOKUP(C2323,INPUT!$A$2:$E$99998,3,FALSE),"")</f>
        <v/>
      </c>
      <c r="C2323" s="231"/>
      <c r="D2323" s="186" t="str">
        <f>IFERROR(VLOOKUP(C2323,INPUT!$A$2:$D$99998,4,FALSE),"")</f>
        <v/>
      </c>
      <c r="E2323" s="185">
        <f>IFERROR(VLOOKUP(C2323,INPUT!$A$2:$E$99998,5,FALSE),0)</f>
        <v>0</v>
      </c>
      <c r="F2323" s="187" t="str">
        <f>IFERROR(VLOOKUP(C2323,INPUT!$H$2:$N2410,7,FALSE),"")</f>
        <v/>
      </c>
      <c r="G2323" s="189"/>
      <c r="H2323" s="189"/>
      <c r="I2323" s="189"/>
      <c r="J2323" s="189"/>
      <c r="K2323" s="189"/>
    </row>
    <row r="2324" spans="1:11" ht="39" customHeight="1">
      <c r="A2324" s="228"/>
      <c r="B2324" s="184" t="str">
        <f>IFERROR(VLOOKUP(C2324,INPUT!$A$2:$E$99998,3,FALSE),"")</f>
        <v/>
      </c>
      <c r="C2324" s="231"/>
      <c r="D2324" s="186" t="str">
        <f>IFERROR(VLOOKUP(C2324,INPUT!$A$2:$D$99998,4,FALSE),"")</f>
        <v/>
      </c>
      <c r="E2324" s="185">
        <f>IFERROR(VLOOKUP(C2324,INPUT!$A$2:$E$99998,5,FALSE),0)</f>
        <v>0</v>
      </c>
      <c r="F2324" s="187" t="str">
        <f>IFERROR(VLOOKUP(C2324,INPUT!$H$2:$N2410,7,FALSE),"")</f>
        <v/>
      </c>
      <c r="G2324" s="189"/>
      <c r="H2324" s="189"/>
      <c r="I2324" s="189"/>
      <c r="J2324" s="189"/>
      <c r="K2324" s="189"/>
    </row>
    <row r="2325" spans="1:11" ht="39" customHeight="1">
      <c r="A2325" s="228"/>
      <c r="B2325" s="184" t="str">
        <f>IFERROR(VLOOKUP(C2325,INPUT!$A$2:$E$99998,3,FALSE),"")</f>
        <v/>
      </c>
      <c r="C2325" s="231"/>
      <c r="D2325" s="186" t="str">
        <f>IFERROR(VLOOKUP(C2325,INPUT!$A$2:$D$99998,4,FALSE),"")</f>
        <v/>
      </c>
      <c r="E2325" s="185">
        <f>IFERROR(VLOOKUP(C2325,INPUT!$A$2:$E$99998,5,FALSE),0)</f>
        <v>0</v>
      </c>
      <c r="F2325" s="187" t="str">
        <f>IFERROR(VLOOKUP(C2325,INPUT!$H$2:$N2410,7,FALSE),"")</f>
        <v/>
      </c>
      <c r="G2325" s="189"/>
      <c r="H2325" s="189"/>
      <c r="I2325" s="189"/>
      <c r="J2325" s="189"/>
      <c r="K2325" s="189"/>
    </row>
    <row r="2326" spans="1:11" ht="39" customHeight="1">
      <c r="A2326" s="228"/>
      <c r="B2326" s="184" t="str">
        <f>IFERROR(VLOOKUP(C2326,INPUT!$A$2:$E$99998,3,FALSE),"")</f>
        <v/>
      </c>
      <c r="C2326" s="231"/>
      <c r="D2326" s="186" t="str">
        <f>IFERROR(VLOOKUP(C2326,INPUT!$A$2:$D$99998,4,FALSE),"")</f>
        <v/>
      </c>
      <c r="E2326" s="185">
        <f>IFERROR(VLOOKUP(C2326,INPUT!$A$2:$E$99998,5,FALSE),0)</f>
        <v>0</v>
      </c>
      <c r="F2326" s="187" t="str">
        <f>IFERROR(VLOOKUP(C2326,INPUT!$H$2:$N2410,7,FALSE),"")</f>
        <v/>
      </c>
      <c r="G2326" s="189"/>
      <c r="H2326" s="189"/>
      <c r="I2326" s="189"/>
      <c r="J2326" s="189"/>
      <c r="K2326" s="189"/>
    </row>
    <row r="2327" spans="1:11" ht="39" customHeight="1">
      <c r="A2327" s="228"/>
      <c r="B2327" s="184" t="str">
        <f>IFERROR(VLOOKUP(C2327,INPUT!$A$2:$E$99998,3,FALSE),"")</f>
        <v/>
      </c>
      <c r="C2327" s="231"/>
      <c r="D2327" s="186" t="str">
        <f>IFERROR(VLOOKUP(C2327,INPUT!$A$2:$D$99998,4,FALSE),"")</f>
        <v/>
      </c>
      <c r="E2327" s="185">
        <f>IFERROR(VLOOKUP(C2327,INPUT!$A$2:$E$99998,5,FALSE),0)</f>
        <v>0</v>
      </c>
      <c r="F2327" s="187" t="str">
        <f>IFERROR(VLOOKUP(C2327,INPUT!$H$2:$N2410,7,FALSE),"")</f>
        <v/>
      </c>
      <c r="G2327" s="189"/>
      <c r="H2327" s="189"/>
      <c r="I2327" s="189"/>
      <c r="J2327" s="189"/>
      <c r="K2327" s="189"/>
    </row>
    <row r="2328" spans="1:11" ht="39" customHeight="1">
      <c r="A2328" s="228"/>
      <c r="B2328" s="184" t="str">
        <f>IFERROR(VLOOKUP(C2328,INPUT!$A$2:$E$99998,3,FALSE),"")</f>
        <v/>
      </c>
      <c r="C2328" s="231"/>
      <c r="D2328" s="186" t="str">
        <f>IFERROR(VLOOKUP(C2328,INPUT!$A$2:$D$99998,4,FALSE),"")</f>
        <v/>
      </c>
      <c r="E2328" s="185">
        <f>IFERROR(VLOOKUP(C2328,INPUT!$A$2:$E$99998,5,FALSE),0)</f>
        <v>0</v>
      </c>
      <c r="F2328" s="187" t="str">
        <f>IFERROR(VLOOKUP(C2328,INPUT!$H$2:$N2410,7,FALSE),"")</f>
        <v/>
      </c>
      <c r="G2328" s="189"/>
      <c r="H2328" s="189"/>
      <c r="I2328" s="189"/>
      <c r="J2328" s="189"/>
      <c r="K2328" s="189"/>
    </row>
    <row r="2329" spans="1:11" ht="39" customHeight="1">
      <c r="A2329" s="228"/>
      <c r="B2329" s="184" t="str">
        <f>IFERROR(VLOOKUP(C2329,INPUT!$A$2:$E$99998,3,FALSE),"")</f>
        <v/>
      </c>
      <c r="C2329" s="231"/>
      <c r="D2329" s="186" t="str">
        <f>IFERROR(VLOOKUP(C2329,INPUT!$A$2:$D$99998,4,FALSE),"")</f>
        <v/>
      </c>
      <c r="E2329" s="185">
        <f>IFERROR(VLOOKUP(C2329,INPUT!$A$2:$E$99998,5,FALSE),0)</f>
        <v>0</v>
      </c>
      <c r="F2329" s="187" t="str">
        <f>IFERROR(VLOOKUP(C2329,INPUT!$H$2:$N2410,7,FALSE),"")</f>
        <v/>
      </c>
      <c r="G2329" s="189"/>
      <c r="H2329" s="189"/>
      <c r="I2329" s="189"/>
      <c r="J2329" s="189"/>
      <c r="K2329" s="189"/>
    </row>
    <row r="2330" spans="1:11" ht="39" customHeight="1">
      <c r="A2330" s="228"/>
      <c r="B2330" s="184" t="str">
        <f>IFERROR(VLOOKUP(C2330,INPUT!$A$2:$E$99998,3,FALSE),"")</f>
        <v/>
      </c>
      <c r="C2330" s="231"/>
      <c r="D2330" s="186" t="str">
        <f>IFERROR(VLOOKUP(C2330,INPUT!$A$2:$D$99998,4,FALSE),"")</f>
        <v/>
      </c>
      <c r="E2330" s="185">
        <f>IFERROR(VLOOKUP(C2330,INPUT!$A$2:$E$99998,5,FALSE),0)</f>
        <v>0</v>
      </c>
      <c r="F2330" s="187" t="str">
        <f>IFERROR(VLOOKUP(C2330,INPUT!$H$2:$N2410,7,FALSE),"")</f>
        <v/>
      </c>
      <c r="G2330" s="189"/>
      <c r="H2330" s="189"/>
      <c r="I2330" s="189"/>
      <c r="J2330" s="189"/>
      <c r="K2330" s="189"/>
    </row>
    <row r="2331" spans="1:11" ht="39" customHeight="1">
      <c r="A2331" s="228"/>
      <c r="B2331" s="184" t="str">
        <f>IFERROR(VLOOKUP(C2331,INPUT!$A$2:$E$99998,3,FALSE),"")</f>
        <v/>
      </c>
      <c r="C2331" s="231"/>
      <c r="D2331" s="186" t="str">
        <f>IFERROR(VLOOKUP(C2331,INPUT!$A$2:$D$99998,4,FALSE),"")</f>
        <v/>
      </c>
      <c r="E2331" s="185">
        <f>IFERROR(VLOOKUP(C2331,INPUT!$A$2:$E$99998,5,FALSE),0)</f>
        <v>0</v>
      </c>
      <c r="F2331" s="187" t="str">
        <f>IFERROR(VLOOKUP(C2331,INPUT!$H$2:$N2410,7,FALSE),"")</f>
        <v/>
      </c>
      <c r="G2331" s="189"/>
      <c r="H2331" s="189"/>
      <c r="I2331" s="189"/>
      <c r="J2331" s="189"/>
      <c r="K2331" s="189"/>
    </row>
    <row r="2332" spans="1:11" ht="39" customHeight="1">
      <c r="A2332" s="228"/>
      <c r="B2332" s="184" t="str">
        <f>IFERROR(VLOOKUP(C2332,INPUT!$A$2:$E$99998,3,FALSE),"")</f>
        <v/>
      </c>
      <c r="C2332" s="231"/>
      <c r="D2332" s="186" t="str">
        <f>IFERROR(VLOOKUP(C2332,INPUT!$A$2:$D$99998,4,FALSE),"")</f>
        <v/>
      </c>
      <c r="E2332" s="185">
        <f>IFERROR(VLOOKUP(C2332,INPUT!$A$2:$E$99998,5,FALSE),0)</f>
        <v>0</v>
      </c>
      <c r="F2332" s="187" t="str">
        <f>IFERROR(VLOOKUP(C2332,INPUT!$H$2:$N2410,7,FALSE),"")</f>
        <v/>
      </c>
      <c r="G2332" s="189"/>
      <c r="H2332" s="189"/>
      <c r="I2332" s="189"/>
      <c r="J2332" s="189"/>
      <c r="K2332" s="189"/>
    </row>
    <row r="2333" spans="1:11" ht="39" customHeight="1">
      <c r="A2333" s="228"/>
      <c r="B2333" s="184" t="str">
        <f>IFERROR(VLOOKUP(C2333,INPUT!$A$2:$E$99998,3,FALSE),"")</f>
        <v/>
      </c>
      <c r="C2333" s="231"/>
      <c r="D2333" s="186" t="str">
        <f>IFERROR(VLOOKUP(C2333,INPUT!$A$2:$D$99998,4,FALSE),"")</f>
        <v/>
      </c>
      <c r="E2333" s="185">
        <f>IFERROR(VLOOKUP(C2333,INPUT!$A$2:$E$99998,5,FALSE),0)</f>
        <v>0</v>
      </c>
      <c r="F2333" s="187" t="str">
        <f>IFERROR(VLOOKUP(C2333,INPUT!$H$2:$N2410,7,FALSE),"")</f>
        <v/>
      </c>
      <c r="G2333" s="189"/>
      <c r="H2333" s="189"/>
      <c r="I2333" s="189"/>
      <c r="J2333" s="189"/>
      <c r="K2333" s="189"/>
    </row>
    <row r="2334" spans="1:11" ht="39" customHeight="1">
      <c r="A2334" s="228"/>
      <c r="B2334" s="184" t="str">
        <f>IFERROR(VLOOKUP(C2334,INPUT!$A$2:$E$99998,3,FALSE),"")</f>
        <v/>
      </c>
      <c r="C2334" s="231"/>
      <c r="D2334" s="186" t="str">
        <f>IFERROR(VLOOKUP(C2334,INPUT!$A$2:$D$99998,4,FALSE),"")</f>
        <v/>
      </c>
      <c r="E2334" s="185">
        <f>IFERROR(VLOOKUP(C2334,INPUT!$A$2:$E$99998,5,FALSE),0)</f>
        <v>0</v>
      </c>
      <c r="F2334" s="187" t="str">
        <f>IFERROR(VLOOKUP(C2334,INPUT!$H$2:$N2410,7,FALSE),"")</f>
        <v/>
      </c>
      <c r="G2334" s="189"/>
      <c r="H2334" s="189"/>
      <c r="I2334" s="189"/>
      <c r="J2334" s="189"/>
      <c r="K2334" s="189"/>
    </row>
    <row r="2335" spans="1:11" ht="39" customHeight="1">
      <c r="A2335" s="228"/>
      <c r="B2335" s="184" t="str">
        <f>IFERROR(VLOOKUP(C2335,INPUT!$A$2:$E$99998,3,FALSE),"")</f>
        <v/>
      </c>
      <c r="C2335" s="231"/>
      <c r="D2335" s="186" t="str">
        <f>IFERROR(VLOOKUP(C2335,INPUT!$A$2:$D$99998,4,FALSE),"")</f>
        <v/>
      </c>
      <c r="E2335" s="185">
        <f>IFERROR(VLOOKUP(C2335,INPUT!$A$2:$E$99998,5,FALSE),0)</f>
        <v>0</v>
      </c>
      <c r="F2335" s="187" t="str">
        <f>IFERROR(VLOOKUP(C2335,INPUT!$H$2:$N2410,7,FALSE),"")</f>
        <v/>
      </c>
      <c r="G2335" s="189"/>
      <c r="H2335" s="189"/>
      <c r="I2335" s="189"/>
      <c r="J2335" s="189"/>
      <c r="K2335" s="189"/>
    </row>
    <row r="2336" spans="1:11" ht="39" customHeight="1">
      <c r="A2336" s="228"/>
      <c r="B2336" s="184" t="str">
        <f>IFERROR(VLOOKUP(C2336,INPUT!$A$2:$E$99998,3,FALSE),"")</f>
        <v/>
      </c>
      <c r="C2336" s="231"/>
      <c r="D2336" s="186" t="str">
        <f>IFERROR(VLOOKUP(C2336,INPUT!$A$2:$D$99998,4,FALSE),"")</f>
        <v/>
      </c>
      <c r="E2336" s="185">
        <f>IFERROR(VLOOKUP(C2336,INPUT!$A$2:$E$99998,5,FALSE),0)</f>
        <v>0</v>
      </c>
      <c r="F2336" s="187" t="str">
        <f>IFERROR(VLOOKUP(C2336,INPUT!$H$2:$N2410,7,FALSE),"")</f>
        <v/>
      </c>
      <c r="G2336" s="189"/>
      <c r="H2336" s="189"/>
      <c r="I2336" s="189"/>
      <c r="J2336" s="189"/>
      <c r="K2336" s="189"/>
    </row>
    <row r="2337" spans="1:11" ht="39" customHeight="1">
      <c r="A2337" s="228"/>
      <c r="B2337" s="184" t="str">
        <f>IFERROR(VLOOKUP(C2337,INPUT!$A$2:$E$99998,3,FALSE),"")</f>
        <v/>
      </c>
      <c r="C2337" s="231"/>
      <c r="D2337" s="186" t="str">
        <f>IFERROR(VLOOKUP(C2337,INPUT!$A$2:$D$99998,4,FALSE),"")</f>
        <v/>
      </c>
      <c r="E2337" s="185">
        <f>IFERROR(VLOOKUP(C2337,INPUT!$A$2:$E$99998,5,FALSE),0)</f>
        <v>0</v>
      </c>
      <c r="F2337" s="187" t="str">
        <f>IFERROR(VLOOKUP(C2337,INPUT!$H$2:$N2410,7,FALSE),"")</f>
        <v/>
      </c>
      <c r="G2337" s="189"/>
      <c r="H2337" s="189"/>
      <c r="I2337" s="189"/>
      <c r="J2337" s="189"/>
      <c r="K2337" s="189"/>
    </row>
    <row r="2338" spans="1:11" ht="39" customHeight="1">
      <c r="A2338" s="228"/>
      <c r="B2338" s="184" t="str">
        <f>IFERROR(VLOOKUP(C2338,INPUT!$A$2:$E$99998,3,FALSE),"")</f>
        <v/>
      </c>
      <c r="C2338" s="231"/>
      <c r="D2338" s="186" t="str">
        <f>IFERROR(VLOOKUP(C2338,INPUT!$A$2:$D$99998,4,FALSE),"")</f>
        <v/>
      </c>
      <c r="E2338" s="185">
        <f>IFERROR(VLOOKUP(C2338,INPUT!$A$2:$E$99998,5,FALSE),0)</f>
        <v>0</v>
      </c>
      <c r="F2338" s="187" t="str">
        <f>IFERROR(VLOOKUP(C2338,INPUT!$H$2:$N2410,7,FALSE),"")</f>
        <v/>
      </c>
      <c r="G2338" s="189"/>
      <c r="H2338" s="189"/>
      <c r="I2338" s="189"/>
      <c r="J2338" s="189"/>
      <c r="K2338" s="189"/>
    </row>
    <row r="2339" spans="1:11" ht="39" customHeight="1">
      <c r="A2339" s="228"/>
      <c r="B2339" s="184" t="str">
        <f>IFERROR(VLOOKUP(C2339,INPUT!$A$2:$E$99998,3,FALSE),"")</f>
        <v/>
      </c>
      <c r="C2339" s="231"/>
      <c r="D2339" s="186" t="str">
        <f>IFERROR(VLOOKUP(C2339,INPUT!$A$2:$D$99998,4,FALSE),"")</f>
        <v/>
      </c>
      <c r="E2339" s="185">
        <f>IFERROR(VLOOKUP(C2339,INPUT!$A$2:$E$99998,5,FALSE),0)</f>
        <v>0</v>
      </c>
      <c r="F2339" s="187" t="str">
        <f>IFERROR(VLOOKUP(C2339,INPUT!$H$2:$N2410,7,FALSE),"")</f>
        <v/>
      </c>
      <c r="G2339" s="189"/>
      <c r="H2339" s="189"/>
      <c r="I2339" s="189"/>
      <c r="J2339" s="189"/>
      <c r="K2339" s="189"/>
    </row>
    <row r="2340" spans="1:11" ht="39" customHeight="1">
      <c r="A2340" s="228"/>
      <c r="B2340" s="184" t="str">
        <f>IFERROR(VLOOKUP(C2340,INPUT!$A$2:$E$99998,3,FALSE),"")</f>
        <v/>
      </c>
      <c r="C2340" s="231"/>
      <c r="D2340" s="186" t="str">
        <f>IFERROR(VLOOKUP(C2340,INPUT!$A$2:$D$99998,4,FALSE),"")</f>
        <v/>
      </c>
      <c r="E2340" s="185">
        <f>IFERROR(VLOOKUP(C2340,INPUT!$A$2:$E$99998,5,FALSE),0)</f>
        <v>0</v>
      </c>
      <c r="F2340" s="187" t="str">
        <f>IFERROR(VLOOKUP(C2340,INPUT!$H$2:$N2410,7,FALSE),"")</f>
        <v/>
      </c>
      <c r="G2340" s="189"/>
      <c r="H2340" s="189"/>
      <c r="I2340" s="189"/>
      <c r="J2340" s="189"/>
      <c r="K2340" s="189"/>
    </row>
    <row r="2341" spans="1:11" ht="39" customHeight="1">
      <c r="A2341" s="228"/>
      <c r="B2341" s="184" t="str">
        <f>IFERROR(VLOOKUP(C2341,INPUT!$A$2:$E$99998,3,FALSE),"")</f>
        <v/>
      </c>
      <c r="C2341" s="231"/>
      <c r="D2341" s="186" t="str">
        <f>IFERROR(VLOOKUP(C2341,INPUT!$A$2:$D$99998,4,FALSE),"")</f>
        <v/>
      </c>
      <c r="E2341" s="185">
        <f>IFERROR(VLOOKUP(C2341,INPUT!$A$2:$E$99998,5,FALSE),0)</f>
        <v>0</v>
      </c>
      <c r="F2341" s="187" t="str">
        <f>IFERROR(VLOOKUP(C2341,INPUT!$H$2:$N2410,7,FALSE),"")</f>
        <v/>
      </c>
      <c r="G2341" s="189"/>
      <c r="H2341" s="189"/>
      <c r="I2341" s="189"/>
      <c r="J2341" s="189"/>
      <c r="K2341" s="189"/>
    </row>
    <row r="2342" spans="1:11" ht="39" customHeight="1">
      <c r="A2342" s="228"/>
      <c r="B2342" s="184" t="str">
        <f>IFERROR(VLOOKUP(C2342,INPUT!$A$2:$E$99998,3,FALSE),"")</f>
        <v/>
      </c>
      <c r="C2342" s="231"/>
      <c r="D2342" s="186" t="str">
        <f>IFERROR(VLOOKUP(C2342,INPUT!$A$2:$D$99998,4,FALSE),"")</f>
        <v/>
      </c>
      <c r="E2342" s="185">
        <f>IFERROR(VLOOKUP(C2342,INPUT!$A$2:$E$99998,5,FALSE),0)</f>
        <v>0</v>
      </c>
      <c r="F2342" s="187" t="str">
        <f>IFERROR(VLOOKUP(C2342,INPUT!$H$2:$N2410,7,FALSE),"")</f>
        <v/>
      </c>
      <c r="G2342" s="189"/>
      <c r="H2342" s="189"/>
      <c r="I2342" s="189"/>
      <c r="J2342" s="189"/>
      <c r="K2342" s="189"/>
    </row>
    <row r="2343" spans="1:11" ht="39" customHeight="1">
      <c r="A2343" s="228"/>
      <c r="B2343" s="184" t="str">
        <f>IFERROR(VLOOKUP(C2343,INPUT!$A$2:$E$99998,3,FALSE),"")</f>
        <v/>
      </c>
      <c r="C2343" s="231"/>
      <c r="D2343" s="186" t="str">
        <f>IFERROR(VLOOKUP(C2343,INPUT!$A$2:$D$99998,4,FALSE),"")</f>
        <v/>
      </c>
      <c r="E2343" s="185">
        <f>IFERROR(VLOOKUP(C2343,INPUT!$A$2:$E$99998,5,FALSE),0)</f>
        <v>0</v>
      </c>
      <c r="F2343" s="187" t="str">
        <f>IFERROR(VLOOKUP(C2343,INPUT!$H$2:$N2410,7,FALSE),"")</f>
        <v/>
      </c>
      <c r="G2343" s="189"/>
      <c r="H2343" s="189"/>
      <c r="I2343" s="189"/>
      <c r="J2343" s="189"/>
      <c r="K2343" s="189"/>
    </row>
    <row r="2344" spans="1:11" ht="39" customHeight="1">
      <c r="A2344" s="228"/>
      <c r="B2344" s="184" t="str">
        <f>IFERROR(VLOOKUP(C2344,INPUT!$A$2:$E$99998,3,FALSE),"")</f>
        <v/>
      </c>
      <c r="C2344" s="231"/>
      <c r="D2344" s="186" t="str">
        <f>IFERROR(VLOOKUP(C2344,INPUT!$A$2:$D$99998,4,FALSE),"")</f>
        <v/>
      </c>
      <c r="E2344" s="185">
        <f>IFERROR(VLOOKUP(C2344,INPUT!$A$2:$E$99998,5,FALSE),0)</f>
        <v>0</v>
      </c>
      <c r="F2344" s="187" t="str">
        <f>IFERROR(VLOOKUP(C2344,INPUT!$H$2:$N2410,7,FALSE),"")</f>
        <v/>
      </c>
      <c r="G2344" s="189"/>
      <c r="H2344" s="189"/>
      <c r="I2344" s="189"/>
      <c r="J2344" s="189"/>
      <c r="K2344" s="189"/>
    </row>
    <row r="2345" spans="1:11" ht="39" customHeight="1">
      <c r="A2345" s="228"/>
      <c r="B2345" s="184" t="str">
        <f>IFERROR(VLOOKUP(C2345,INPUT!$A$2:$E$99998,3,FALSE),"")</f>
        <v/>
      </c>
      <c r="C2345" s="231"/>
      <c r="D2345" s="186" t="str">
        <f>IFERROR(VLOOKUP(C2345,INPUT!$A$2:$D$99998,4,FALSE),"")</f>
        <v/>
      </c>
      <c r="E2345" s="185">
        <f>IFERROR(VLOOKUP(C2345,INPUT!$A$2:$E$99998,5,FALSE),0)</f>
        <v>0</v>
      </c>
      <c r="F2345" s="187" t="str">
        <f>IFERROR(VLOOKUP(C2345,INPUT!$H$2:$N2410,7,FALSE),"")</f>
        <v/>
      </c>
      <c r="G2345" s="189"/>
      <c r="H2345" s="189"/>
      <c r="I2345" s="189"/>
      <c r="J2345" s="189"/>
      <c r="K2345" s="189"/>
    </row>
    <row r="2346" spans="1:11" ht="39" customHeight="1">
      <c r="A2346" s="228"/>
      <c r="B2346" s="184" t="str">
        <f>IFERROR(VLOOKUP(C2346,INPUT!$A$2:$E$99998,3,FALSE),"")</f>
        <v/>
      </c>
      <c r="C2346" s="231"/>
      <c r="D2346" s="186" t="str">
        <f>IFERROR(VLOOKUP(C2346,INPUT!$A$2:$D$99998,4,FALSE),"")</f>
        <v/>
      </c>
      <c r="E2346" s="185">
        <f>IFERROR(VLOOKUP(C2346,INPUT!$A$2:$E$99998,5,FALSE),0)</f>
        <v>0</v>
      </c>
      <c r="F2346" s="187" t="str">
        <f>IFERROR(VLOOKUP(C2346,INPUT!$H$2:$N2410,7,FALSE),"")</f>
        <v/>
      </c>
      <c r="G2346" s="189"/>
      <c r="H2346" s="189"/>
      <c r="I2346" s="189"/>
      <c r="J2346" s="189"/>
      <c r="K2346" s="189"/>
    </row>
    <row r="2347" spans="1:11" ht="39" customHeight="1">
      <c r="A2347" s="228"/>
      <c r="B2347" s="184" t="str">
        <f>IFERROR(VLOOKUP(C2347,INPUT!$A$2:$E$99998,3,FALSE),"")</f>
        <v/>
      </c>
      <c r="C2347" s="231"/>
      <c r="D2347" s="186" t="str">
        <f>IFERROR(VLOOKUP(C2347,INPUT!$A$2:$D$99998,4,FALSE),"")</f>
        <v/>
      </c>
      <c r="E2347" s="185">
        <f>IFERROR(VLOOKUP(C2347,INPUT!$A$2:$E$99998,5,FALSE),0)</f>
        <v>0</v>
      </c>
      <c r="F2347" s="187" t="str">
        <f>IFERROR(VLOOKUP(C2347,INPUT!$H$2:$N2410,7,FALSE),"")</f>
        <v/>
      </c>
      <c r="G2347" s="189"/>
      <c r="H2347" s="189"/>
      <c r="I2347" s="189"/>
      <c r="J2347" s="189"/>
      <c r="K2347" s="189"/>
    </row>
    <row r="2348" spans="1:11" ht="39" customHeight="1">
      <c r="A2348" s="228"/>
      <c r="B2348" s="184" t="str">
        <f>IFERROR(VLOOKUP(C2348,INPUT!$A$2:$E$99998,3,FALSE),"")</f>
        <v/>
      </c>
      <c r="C2348" s="231"/>
      <c r="D2348" s="186" t="str">
        <f>IFERROR(VLOOKUP(C2348,INPUT!$A$2:$D$99998,4,FALSE),"")</f>
        <v/>
      </c>
      <c r="E2348" s="185">
        <f>IFERROR(VLOOKUP(C2348,INPUT!$A$2:$E$99998,5,FALSE),0)</f>
        <v>0</v>
      </c>
      <c r="F2348" s="187" t="str">
        <f>IFERROR(VLOOKUP(C2348,INPUT!$H$2:$N2410,7,FALSE),"")</f>
        <v/>
      </c>
      <c r="G2348" s="189"/>
      <c r="H2348" s="189"/>
      <c r="I2348" s="189"/>
      <c r="J2348" s="189"/>
      <c r="K2348" s="189"/>
    </row>
    <row r="2349" spans="1:11" ht="39" customHeight="1">
      <c r="A2349" s="228"/>
      <c r="B2349" s="184" t="str">
        <f>IFERROR(VLOOKUP(C2349,INPUT!$A$2:$E$99998,3,FALSE),"")</f>
        <v/>
      </c>
      <c r="C2349" s="231"/>
      <c r="D2349" s="186" t="str">
        <f>IFERROR(VLOOKUP(C2349,INPUT!$A$2:$D$99998,4,FALSE),"")</f>
        <v/>
      </c>
      <c r="E2349" s="185">
        <f>IFERROR(VLOOKUP(C2349,INPUT!$A$2:$E$99998,5,FALSE),0)</f>
        <v>0</v>
      </c>
      <c r="F2349" s="187" t="str">
        <f>IFERROR(VLOOKUP(C2349,INPUT!$H$2:$N2410,7,FALSE),"")</f>
        <v/>
      </c>
      <c r="G2349" s="189"/>
      <c r="H2349" s="189"/>
      <c r="I2349" s="189"/>
      <c r="J2349" s="189"/>
      <c r="K2349" s="189"/>
    </row>
    <row r="2350" spans="1:11" ht="39" customHeight="1">
      <c r="A2350" s="228"/>
      <c r="B2350" s="184" t="str">
        <f>IFERROR(VLOOKUP(C2350,INPUT!$A$2:$E$99998,3,FALSE),"")</f>
        <v/>
      </c>
      <c r="C2350" s="231"/>
      <c r="D2350" s="186" t="str">
        <f>IFERROR(VLOOKUP(C2350,INPUT!$A$2:$D$99998,4,FALSE),"")</f>
        <v/>
      </c>
      <c r="E2350" s="185">
        <f>IFERROR(VLOOKUP(C2350,INPUT!$A$2:$E$99998,5,FALSE),0)</f>
        <v>0</v>
      </c>
      <c r="F2350" s="187" t="str">
        <f>IFERROR(VLOOKUP(C2350,INPUT!$H$2:$N2410,7,FALSE),"")</f>
        <v/>
      </c>
      <c r="G2350" s="189"/>
      <c r="H2350" s="189"/>
      <c r="I2350" s="189"/>
      <c r="J2350" s="189"/>
      <c r="K2350" s="189"/>
    </row>
    <row r="2351" spans="1:11" ht="39" customHeight="1">
      <c r="A2351" s="228"/>
      <c r="B2351" s="184" t="str">
        <f>IFERROR(VLOOKUP(C2351,INPUT!$A$2:$E$99998,3,FALSE),"")</f>
        <v/>
      </c>
      <c r="C2351" s="231"/>
      <c r="D2351" s="186" t="str">
        <f>IFERROR(VLOOKUP(C2351,INPUT!$A$2:$D$99998,4,FALSE),"")</f>
        <v/>
      </c>
      <c r="E2351" s="185">
        <f>IFERROR(VLOOKUP(C2351,INPUT!$A$2:$E$99998,5,FALSE),0)</f>
        <v>0</v>
      </c>
      <c r="F2351" s="187" t="str">
        <f>IFERROR(VLOOKUP(C2351,INPUT!$H$2:$N2410,7,FALSE),"")</f>
        <v/>
      </c>
      <c r="G2351" s="189"/>
      <c r="H2351" s="189"/>
      <c r="I2351" s="189"/>
      <c r="J2351" s="189"/>
      <c r="K2351" s="189"/>
    </row>
    <row r="2352" spans="1:11" ht="39" customHeight="1">
      <c r="A2352" s="228"/>
      <c r="B2352" s="184" t="str">
        <f>IFERROR(VLOOKUP(C2352,INPUT!$A$2:$E$99998,3,FALSE),"")</f>
        <v/>
      </c>
      <c r="C2352" s="231"/>
      <c r="D2352" s="186" t="str">
        <f>IFERROR(VLOOKUP(C2352,INPUT!$A$2:$D$99998,4,FALSE),"")</f>
        <v/>
      </c>
      <c r="E2352" s="185">
        <f>IFERROR(VLOOKUP(C2352,INPUT!$A$2:$E$99998,5,FALSE),0)</f>
        <v>0</v>
      </c>
      <c r="F2352" s="187" t="str">
        <f>IFERROR(VLOOKUP(C2352,INPUT!$H$2:$N2410,7,FALSE),"")</f>
        <v/>
      </c>
      <c r="G2352" s="189"/>
      <c r="H2352" s="189"/>
      <c r="I2352" s="189"/>
      <c r="J2352" s="189"/>
      <c r="K2352" s="189"/>
    </row>
    <row r="2353" spans="1:11" ht="39" customHeight="1">
      <c r="A2353" s="228"/>
      <c r="B2353" s="184" t="str">
        <f>IFERROR(VLOOKUP(C2353,INPUT!$A$2:$E$99998,3,FALSE),"")</f>
        <v/>
      </c>
      <c r="C2353" s="231"/>
      <c r="D2353" s="186" t="str">
        <f>IFERROR(VLOOKUP(C2353,INPUT!$A$2:$D$99998,4,FALSE),"")</f>
        <v/>
      </c>
      <c r="E2353" s="185">
        <f>IFERROR(VLOOKUP(C2353,INPUT!$A$2:$E$99998,5,FALSE),0)</f>
        <v>0</v>
      </c>
      <c r="F2353" s="187" t="str">
        <f>IFERROR(VLOOKUP(C2353,INPUT!$H$2:$N2410,7,FALSE),"")</f>
        <v/>
      </c>
      <c r="G2353" s="189"/>
      <c r="H2353" s="189"/>
      <c r="I2353" s="189"/>
      <c r="J2353" s="189"/>
      <c r="K2353" s="189"/>
    </row>
    <row r="2354" spans="1:11" ht="39" customHeight="1">
      <c r="A2354" s="228"/>
      <c r="B2354" s="184" t="str">
        <f>IFERROR(VLOOKUP(C2354,INPUT!$A$2:$E$99998,3,FALSE),"")</f>
        <v/>
      </c>
      <c r="C2354" s="231"/>
      <c r="D2354" s="186" t="str">
        <f>IFERROR(VLOOKUP(C2354,INPUT!$A$2:$D$99998,4,FALSE),"")</f>
        <v/>
      </c>
      <c r="E2354" s="185">
        <f>IFERROR(VLOOKUP(C2354,INPUT!$A$2:$E$99998,5,FALSE),0)</f>
        <v>0</v>
      </c>
      <c r="F2354" s="187" t="str">
        <f>IFERROR(VLOOKUP(C2354,INPUT!$H$2:$N2410,7,FALSE),"")</f>
        <v/>
      </c>
      <c r="G2354" s="189"/>
      <c r="H2354" s="189"/>
      <c r="I2354" s="189"/>
      <c r="J2354" s="189"/>
      <c r="K2354" s="189"/>
    </row>
    <row r="2355" spans="1:11" ht="39" customHeight="1">
      <c r="A2355" s="228"/>
      <c r="B2355" s="184" t="str">
        <f>IFERROR(VLOOKUP(C2355,INPUT!$A$2:$E$99998,3,FALSE),"")</f>
        <v/>
      </c>
      <c r="C2355" s="231"/>
      <c r="D2355" s="186" t="str">
        <f>IFERROR(VLOOKUP(C2355,INPUT!$A$2:$D$99998,4,FALSE),"")</f>
        <v/>
      </c>
      <c r="E2355" s="185">
        <f>IFERROR(VLOOKUP(C2355,INPUT!$A$2:$E$99998,5,FALSE),0)</f>
        <v>0</v>
      </c>
      <c r="F2355" s="187" t="str">
        <f>IFERROR(VLOOKUP(C2355,INPUT!$H$2:$N2410,7,FALSE),"")</f>
        <v/>
      </c>
      <c r="G2355" s="189"/>
      <c r="H2355" s="189"/>
      <c r="I2355" s="189"/>
      <c r="J2355" s="189"/>
      <c r="K2355" s="189"/>
    </row>
    <row r="2356" spans="1:11" ht="39" customHeight="1">
      <c r="A2356" s="228"/>
      <c r="B2356" s="184" t="str">
        <f>IFERROR(VLOOKUP(C2356,INPUT!$A$2:$E$99998,3,FALSE),"")</f>
        <v/>
      </c>
      <c r="C2356" s="231"/>
      <c r="D2356" s="186" t="str">
        <f>IFERROR(VLOOKUP(C2356,INPUT!$A$2:$D$99998,4,FALSE),"")</f>
        <v/>
      </c>
      <c r="E2356" s="185">
        <f>IFERROR(VLOOKUP(C2356,INPUT!$A$2:$E$99998,5,FALSE),0)</f>
        <v>0</v>
      </c>
      <c r="F2356" s="187" t="str">
        <f>IFERROR(VLOOKUP(C2356,INPUT!$H$2:$N2410,7,FALSE),"")</f>
        <v/>
      </c>
      <c r="G2356" s="189"/>
      <c r="H2356" s="189"/>
      <c r="I2356" s="189"/>
      <c r="J2356" s="189"/>
      <c r="K2356" s="189"/>
    </row>
    <row r="2357" spans="1:11" ht="39" customHeight="1">
      <c r="A2357" s="228"/>
      <c r="B2357" s="184" t="str">
        <f>IFERROR(VLOOKUP(C2357,INPUT!$A$2:$E$99998,3,FALSE),"")</f>
        <v/>
      </c>
      <c r="C2357" s="231"/>
      <c r="D2357" s="186" t="str">
        <f>IFERROR(VLOOKUP(C2357,INPUT!$A$2:$D$99998,4,FALSE),"")</f>
        <v/>
      </c>
      <c r="E2357" s="185">
        <f>IFERROR(VLOOKUP(C2357,INPUT!$A$2:$E$99998,5,FALSE),0)</f>
        <v>0</v>
      </c>
      <c r="F2357" s="187" t="str">
        <f>IFERROR(VLOOKUP(C2357,INPUT!$H$2:$N2410,7,FALSE),"")</f>
        <v/>
      </c>
      <c r="G2357" s="189"/>
      <c r="H2357" s="189"/>
      <c r="I2357" s="189"/>
      <c r="J2357" s="189"/>
      <c r="K2357" s="189"/>
    </row>
    <row r="2358" spans="1:11" ht="39" customHeight="1">
      <c r="A2358" s="228"/>
      <c r="B2358" s="184" t="str">
        <f>IFERROR(VLOOKUP(C2358,INPUT!$A$2:$E$99998,3,FALSE),"")</f>
        <v/>
      </c>
      <c r="C2358" s="231"/>
      <c r="D2358" s="186" t="str">
        <f>IFERROR(VLOOKUP(C2358,INPUT!$A$2:$D$99998,4,FALSE),"")</f>
        <v/>
      </c>
      <c r="E2358" s="185">
        <f>IFERROR(VLOOKUP(C2358,INPUT!$A$2:$E$99998,5,FALSE),0)</f>
        <v>0</v>
      </c>
      <c r="F2358" s="187" t="str">
        <f>IFERROR(VLOOKUP(C2358,INPUT!$H$2:$N2410,7,FALSE),"")</f>
        <v/>
      </c>
      <c r="G2358" s="189"/>
      <c r="H2358" s="189"/>
      <c r="I2358" s="189"/>
      <c r="J2358" s="189"/>
      <c r="K2358" s="189"/>
    </row>
    <row r="2359" spans="1:11" ht="39" customHeight="1">
      <c r="A2359" s="228"/>
      <c r="B2359" s="184" t="str">
        <f>IFERROR(VLOOKUP(C2359,INPUT!$A$2:$E$99998,3,FALSE),"")</f>
        <v/>
      </c>
      <c r="C2359" s="231"/>
      <c r="D2359" s="186" t="str">
        <f>IFERROR(VLOOKUP(C2359,INPUT!$A$2:$D$99998,4,FALSE),"")</f>
        <v/>
      </c>
      <c r="E2359" s="185">
        <f>IFERROR(VLOOKUP(C2359,INPUT!$A$2:$E$99998,5,FALSE),0)</f>
        <v>0</v>
      </c>
      <c r="F2359" s="187" t="str">
        <f>IFERROR(VLOOKUP(C2359,INPUT!$H$2:$N2410,7,FALSE),"")</f>
        <v/>
      </c>
      <c r="G2359" s="189"/>
      <c r="H2359" s="189"/>
      <c r="I2359" s="189"/>
      <c r="J2359" s="189"/>
      <c r="K2359" s="189"/>
    </row>
    <row r="2360" spans="1:11" ht="39" customHeight="1">
      <c r="A2360" s="228"/>
      <c r="B2360" s="184" t="str">
        <f>IFERROR(VLOOKUP(C2360,INPUT!$A$2:$E$99998,3,FALSE),"")</f>
        <v/>
      </c>
      <c r="C2360" s="231"/>
      <c r="D2360" s="186" t="str">
        <f>IFERROR(VLOOKUP(C2360,INPUT!$A$2:$D$99998,4,FALSE),"")</f>
        <v/>
      </c>
      <c r="E2360" s="185">
        <f>IFERROR(VLOOKUP(C2360,INPUT!$A$2:$E$99998,5,FALSE),0)</f>
        <v>0</v>
      </c>
      <c r="F2360" s="187" t="str">
        <f>IFERROR(VLOOKUP(C2360,INPUT!$H$2:$N2410,7,FALSE),"")</f>
        <v/>
      </c>
      <c r="G2360" s="189"/>
      <c r="H2360" s="189"/>
      <c r="I2360" s="189"/>
      <c r="J2360" s="189"/>
      <c r="K2360" s="189"/>
    </row>
    <row r="2361" spans="1:11" ht="39" customHeight="1">
      <c r="A2361" s="228"/>
      <c r="B2361" s="184" t="str">
        <f>IFERROR(VLOOKUP(C2361,INPUT!$A$2:$E$99998,3,FALSE),"")</f>
        <v/>
      </c>
      <c r="C2361" s="231"/>
      <c r="D2361" s="186" t="str">
        <f>IFERROR(VLOOKUP(C2361,INPUT!$A$2:$D$99998,4,FALSE),"")</f>
        <v/>
      </c>
      <c r="E2361" s="185">
        <f>IFERROR(VLOOKUP(C2361,INPUT!$A$2:$E$99998,5,FALSE),0)</f>
        <v>0</v>
      </c>
      <c r="F2361" s="187" t="str">
        <f>IFERROR(VLOOKUP(C2361,INPUT!$H$2:$N2410,7,FALSE),"")</f>
        <v/>
      </c>
      <c r="G2361" s="189"/>
      <c r="H2361" s="189"/>
      <c r="I2361" s="189"/>
      <c r="J2361" s="189"/>
      <c r="K2361" s="189"/>
    </row>
    <row r="2362" spans="1:11" ht="39" customHeight="1">
      <c r="A2362" s="228"/>
      <c r="B2362" s="184" t="str">
        <f>IFERROR(VLOOKUP(C2362,INPUT!$A$2:$E$99998,3,FALSE),"")</f>
        <v/>
      </c>
      <c r="C2362" s="231"/>
      <c r="D2362" s="186" t="str">
        <f>IFERROR(VLOOKUP(C2362,INPUT!$A$2:$D$99998,4,FALSE),"")</f>
        <v/>
      </c>
      <c r="E2362" s="185">
        <f>IFERROR(VLOOKUP(C2362,INPUT!$A$2:$E$99998,5,FALSE),0)</f>
        <v>0</v>
      </c>
      <c r="F2362" s="187" t="str">
        <f>IFERROR(VLOOKUP(C2362,INPUT!$H$2:$N2410,7,FALSE),"")</f>
        <v/>
      </c>
      <c r="G2362" s="189"/>
      <c r="H2362" s="189"/>
      <c r="I2362" s="189"/>
      <c r="J2362" s="189"/>
      <c r="K2362" s="189"/>
    </row>
    <row r="2363" spans="1:11" ht="39" customHeight="1">
      <c r="A2363" s="228"/>
      <c r="B2363" s="184" t="str">
        <f>IFERROR(VLOOKUP(C2363,INPUT!$A$2:$E$99998,3,FALSE),"")</f>
        <v/>
      </c>
      <c r="C2363" s="231"/>
      <c r="D2363" s="186" t="str">
        <f>IFERROR(VLOOKUP(C2363,INPUT!$A$2:$D$99998,4,FALSE),"")</f>
        <v/>
      </c>
      <c r="E2363" s="185">
        <f>IFERROR(VLOOKUP(C2363,INPUT!$A$2:$E$99998,5,FALSE),0)</f>
        <v>0</v>
      </c>
      <c r="F2363" s="187" t="str">
        <f>IFERROR(VLOOKUP(C2363,INPUT!$H$2:$N2410,7,FALSE),"")</f>
        <v/>
      </c>
      <c r="G2363" s="189"/>
      <c r="H2363" s="189"/>
      <c r="I2363" s="189"/>
      <c r="J2363" s="189"/>
      <c r="K2363" s="189"/>
    </row>
    <row r="2364" spans="1:11" ht="39" customHeight="1">
      <c r="A2364" s="228"/>
      <c r="B2364" s="184" t="str">
        <f>IFERROR(VLOOKUP(C2364,INPUT!$A$2:$E$99998,3,FALSE),"")</f>
        <v/>
      </c>
      <c r="C2364" s="231"/>
      <c r="D2364" s="186" t="str">
        <f>IFERROR(VLOOKUP(C2364,INPUT!$A$2:$D$99998,4,FALSE),"")</f>
        <v/>
      </c>
      <c r="E2364" s="185">
        <f>IFERROR(VLOOKUP(C2364,INPUT!$A$2:$E$99998,5,FALSE),0)</f>
        <v>0</v>
      </c>
      <c r="F2364" s="187" t="str">
        <f>IFERROR(VLOOKUP(C2364,INPUT!$H$2:$N2410,7,FALSE),"")</f>
        <v/>
      </c>
      <c r="G2364" s="189"/>
      <c r="H2364" s="189"/>
      <c r="I2364" s="189"/>
      <c r="J2364" s="189"/>
      <c r="K2364" s="189"/>
    </row>
    <row r="2365" spans="1:11" ht="39" customHeight="1">
      <c r="A2365" s="228"/>
      <c r="B2365" s="184" t="str">
        <f>IFERROR(VLOOKUP(C2365,INPUT!$A$2:$E$99998,3,FALSE),"")</f>
        <v/>
      </c>
      <c r="C2365" s="231"/>
      <c r="D2365" s="186" t="str">
        <f>IFERROR(VLOOKUP(C2365,INPUT!$A$2:$D$99998,4,FALSE),"")</f>
        <v/>
      </c>
      <c r="E2365" s="185">
        <f>IFERROR(VLOOKUP(C2365,INPUT!$A$2:$E$99998,5,FALSE),0)</f>
        <v>0</v>
      </c>
      <c r="F2365" s="187" t="str">
        <f>IFERROR(VLOOKUP(C2365,INPUT!$H$2:$N2410,7,FALSE),"")</f>
        <v/>
      </c>
      <c r="G2365" s="189"/>
      <c r="H2365" s="189"/>
      <c r="I2365" s="189"/>
      <c r="J2365" s="189"/>
      <c r="K2365" s="189"/>
    </row>
    <row r="2366" spans="1:11" ht="39" customHeight="1">
      <c r="A2366" s="228"/>
      <c r="B2366" s="184" t="str">
        <f>IFERROR(VLOOKUP(C2366,INPUT!$A$2:$E$99998,3,FALSE),"")</f>
        <v/>
      </c>
      <c r="C2366" s="231"/>
      <c r="D2366" s="186" t="str">
        <f>IFERROR(VLOOKUP(C2366,INPUT!$A$2:$D$99998,4,FALSE),"")</f>
        <v/>
      </c>
      <c r="E2366" s="185">
        <f>IFERROR(VLOOKUP(C2366,INPUT!$A$2:$E$99998,5,FALSE),0)</f>
        <v>0</v>
      </c>
      <c r="F2366" s="187" t="str">
        <f>IFERROR(VLOOKUP(C2366,INPUT!$H$2:$N2410,7,FALSE),"")</f>
        <v/>
      </c>
      <c r="G2366" s="189"/>
      <c r="H2366" s="189"/>
      <c r="I2366" s="189"/>
      <c r="J2366" s="189"/>
      <c r="K2366" s="189"/>
    </row>
    <row r="2367" spans="1:11" ht="39" customHeight="1">
      <c r="A2367" s="228"/>
      <c r="B2367" s="184" t="str">
        <f>IFERROR(VLOOKUP(C2367,INPUT!$A$2:$E$99998,3,FALSE),"")</f>
        <v/>
      </c>
      <c r="C2367" s="231"/>
      <c r="D2367" s="186" t="str">
        <f>IFERROR(VLOOKUP(C2367,INPUT!$A$2:$D$99998,4,FALSE),"")</f>
        <v/>
      </c>
      <c r="E2367" s="185">
        <f>IFERROR(VLOOKUP(C2367,INPUT!$A$2:$E$99998,5,FALSE),0)</f>
        <v>0</v>
      </c>
      <c r="F2367" s="187" t="str">
        <f>IFERROR(VLOOKUP(C2367,INPUT!$H$2:$N2410,7,FALSE),"")</f>
        <v/>
      </c>
      <c r="G2367" s="189"/>
      <c r="H2367" s="189"/>
      <c r="I2367" s="189"/>
      <c r="J2367" s="189"/>
      <c r="K2367" s="189"/>
    </row>
    <row r="2368" spans="1:11" ht="39" customHeight="1">
      <c r="A2368" s="228"/>
      <c r="B2368" s="184" t="str">
        <f>IFERROR(VLOOKUP(C2368,INPUT!$A$2:$E$99998,3,FALSE),"")</f>
        <v/>
      </c>
      <c r="C2368" s="231"/>
      <c r="D2368" s="186" t="str">
        <f>IFERROR(VLOOKUP(C2368,INPUT!$A$2:$D$99998,4,FALSE),"")</f>
        <v/>
      </c>
      <c r="E2368" s="185">
        <f>IFERROR(VLOOKUP(C2368,INPUT!$A$2:$E$99998,5,FALSE),0)</f>
        <v>0</v>
      </c>
      <c r="F2368" s="187" t="str">
        <f>IFERROR(VLOOKUP(C2368,INPUT!$H$2:$N2410,7,FALSE),"")</f>
        <v/>
      </c>
      <c r="G2368" s="189"/>
      <c r="H2368" s="189"/>
      <c r="I2368" s="189"/>
      <c r="J2368" s="189"/>
      <c r="K2368" s="189"/>
    </row>
    <row r="2369" spans="1:11" ht="39" customHeight="1">
      <c r="A2369" s="228"/>
      <c r="B2369" s="184" t="str">
        <f>IFERROR(VLOOKUP(C2369,INPUT!$A$2:$E$99998,3,FALSE),"")</f>
        <v/>
      </c>
      <c r="C2369" s="231"/>
      <c r="D2369" s="186" t="str">
        <f>IFERROR(VLOOKUP(C2369,INPUT!$A$2:$D$99998,4,FALSE),"")</f>
        <v/>
      </c>
      <c r="E2369" s="185">
        <f>IFERROR(VLOOKUP(C2369,INPUT!$A$2:$E$99998,5,FALSE),0)</f>
        <v>0</v>
      </c>
      <c r="F2369" s="187" t="str">
        <f>IFERROR(VLOOKUP(C2369,INPUT!$H$2:$N2410,7,FALSE),"")</f>
        <v/>
      </c>
      <c r="G2369" s="189"/>
      <c r="H2369" s="189"/>
      <c r="I2369" s="189"/>
      <c r="J2369" s="189"/>
      <c r="K2369" s="189"/>
    </row>
    <row r="2370" spans="1:11" ht="39" customHeight="1">
      <c r="A2370" s="228"/>
      <c r="B2370" s="184" t="str">
        <f>IFERROR(VLOOKUP(C2370,INPUT!$A$2:$E$99998,3,FALSE),"")</f>
        <v/>
      </c>
      <c r="C2370" s="231"/>
      <c r="D2370" s="186" t="str">
        <f>IFERROR(VLOOKUP(C2370,INPUT!$A$2:$D$99998,4,FALSE),"")</f>
        <v/>
      </c>
      <c r="E2370" s="185">
        <f>IFERROR(VLOOKUP(C2370,INPUT!$A$2:$E$99998,5,FALSE),0)</f>
        <v>0</v>
      </c>
      <c r="F2370" s="187" t="str">
        <f>IFERROR(VLOOKUP(C2370,INPUT!$H$2:$N2410,7,FALSE),"")</f>
        <v/>
      </c>
      <c r="G2370" s="189"/>
      <c r="H2370" s="189"/>
      <c r="I2370" s="189"/>
      <c r="J2370" s="189"/>
      <c r="K2370" s="189"/>
    </row>
    <row r="2371" spans="1:11" ht="39" customHeight="1">
      <c r="A2371" s="228"/>
      <c r="B2371" s="184" t="str">
        <f>IFERROR(VLOOKUP(C2371,INPUT!$A$2:$E$99998,3,FALSE),"")</f>
        <v/>
      </c>
      <c r="C2371" s="231"/>
      <c r="D2371" s="186" t="str">
        <f>IFERROR(VLOOKUP(C2371,INPUT!$A$2:$D$99998,4,FALSE),"")</f>
        <v/>
      </c>
      <c r="E2371" s="185">
        <f>IFERROR(VLOOKUP(C2371,INPUT!$A$2:$E$99998,5,FALSE),0)</f>
        <v>0</v>
      </c>
      <c r="F2371" s="187" t="str">
        <f>IFERROR(VLOOKUP(C2371,INPUT!$H$2:$N2410,7,FALSE),"")</f>
        <v/>
      </c>
      <c r="G2371" s="189"/>
      <c r="H2371" s="189"/>
      <c r="I2371" s="189"/>
      <c r="J2371" s="189"/>
      <c r="K2371" s="189"/>
    </row>
    <row r="2372" spans="1:11" ht="39" customHeight="1">
      <c r="A2372" s="228"/>
      <c r="B2372" s="184" t="str">
        <f>IFERROR(VLOOKUP(C2372,INPUT!$A$2:$E$99998,3,FALSE),"")</f>
        <v/>
      </c>
      <c r="C2372" s="231"/>
      <c r="D2372" s="186" t="str">
        <f>IFERROR(VLOOKUP(C2372,INPUT!$A$2:$D$99998,4,FALSE),"")</f>
        <v/>
      </c>
      <c r="E2372" s="185">
        <f>IFERROR(VLOOKUP(C2372,INPUT!$A$2:$E$99998,5,FALSE),0)</f>
        <v>0</v>
      </c>
      <c r="F2372" s="187" t="str">
        <f>IFERROR(VLOOKUP(C2372,INPUT!$H$2:$N2410,7,FALSE),"")</f>
        <v/>
      </c>
      <c r="G2372" s="189"/>
      <c r="H2372" s="189"/>
      <c r="I2372" s="189"/>
      <c r="J2372" s="189"/>
      <c r="K2372" s="189"/>
    </row>
    <row r="2373" spans="1:11" ht="39" customHeight="1">
      <c r="A2373" s="228"/>
      <c r="B2373" s="184" t="str">
        <f>IFERROR(VLOOKUP(C2373,INPUT!$A$2:$E$99998,3,FALSE),"")</f>
        <v/>
      </c>
      <c r="C2373" s="231"/>
      <c r="D2373" s="186" t="str">
        <f>IFERROR(VLOOKUP(C2373,INPUT!$A$2:$D$99998,4,FALSE),"")</f>
        <v/>
      </c>
      <c r="E2373" s="185">
        <f>IFERROR(VLOOKUP(C2373,INPUT!$A$2:$E$99998,5,FALSE),0)</f>
        <v>0</v>
      </c>
      <c r="F2373" s="187" t="str">
        <f>IFERROR(VLOOKUP(C2373,INPUT!$H$2:$N2410,7,FALSE),"")</f>
        <v/>
      </c>
      <c r="G2373" s="189"/>
      <c r="H2373" s="189"/>
      <c r="I2373" s="189"/>
      <c r="J2373" s="189"/>
      <c r="K2373" s="189"/>
    </row>
    <row r="2374" spans="1:11" ht="39" customHeight="1">
      <c r="A2374" s="228"/>
      <c r="B2374" s="184" t="str">
        <f>IFERROR(VLOOKUP(C2374,INPUT!$A$2:$E$99998,3,FALSE),"")</f>
        <v/>
      </c>
      <c r="C2374" s="231"/>
      <c r="D2374" s="186" t="str">
        <f>IFERROR(VLOOKUP(C2374,INPUT!$A$2:$D$99998,4,FALSE),"")</f>
        <v/>
      </c>
      <c r="E2374" s="185">
        <f>IFERROR(VLOOKUP(C2374,INPUT!$A$2:$E$99998,5,FALSE),0)</f>
        <v>0</v>
      </c>
      <c r="F2374" s="187" t="str">
        <f>IFERROR(VLOOKUP(C2374,INPUT!$H$2:$N2410,7,FALSE),"")</f>
        <v/>
      </c>
      <c r="G2374" s="189"/>
      <c r="H2374" s="189"/>
      <c r="I2374" s="189"/>
      <c r="J2374" s="189"/>
      <c r="K2374" s="189"/>
    </row>
    <row r="2375" spans="1:11" ht="39" customHeight="1">
      <c r="A2375" s="228"/>
      <c r="B2375" s="184" t="str">
        <f>IFERROR(VLOOKUP(C2375,INPUT!$A$2:$E$99998,3,FALSE),"")</f>
        <v/>
      </c>
      <c r="C2375" s="231"/>
      <c r="D2375" s="186" t="str">
        <f>IFERROR(VLOOKUP(C2375,INPUT!$A$2:$D$99998,4,FALSE),"")</f>
        <v/>
      </c>
      <c r="E2375" s="185">
        <f>IFERROR(VLOOKUP(C2375,INPUT!$A$2:$E$99998,5,FALSE),0)</f>
        <v>0</v>
      </c>
      <c r="F2375" s="187" t="str">
        <f>IFERROR(VLOOKUP(C2375,INPUT!$H$2:$N2410,7,FALSE),"")</f>
        <v/>
      </c>
      <c r="G2375" s="189"/>
      <c r="H2375" s="189"/>
      <c r="I2375" s="189"/>
      <c r="J2375" s="189"/>
      <c r="K2375" s="189"/>
    </row>
    <row r="2376" spans="1:11" ht="39" customHeight="1">
      <c r="A2376" s="228"/>
      <c r="B2376" s="184" t="str">
        <f>IFERROR(VLOOKUP(C2376,INPUT!$A$2:$E$99998,3,FALSE),"")</f>
        <v/>
      </c>
      <c r="C2376" s="231"/>
      <c r="D2376" s="186" t="str">
        <f>IFERROR(VLOOKUP(C2376,INPUT!$A$2:$D$99998,4,FALSE),"")</f>
        <v/>
      </c>
      <c r="E2376" s="185">
        <f>IFERROR(VLOOKUP(C2376,INPUT!$A$2:$E$99998,5,FALSE),0)</f>
        <v>0</v>
      </c>
      <c r="F2376" s="187" t="str">
        <f>IFERROR(VLOOKUP(C2376,INPUT!$H$2:$N2410,7,FALSE),"")</f>
        <v/>
      </c>
      <c r="G2376" s="189"/>
      <c r="H2376" s="189"/>
      <c r="I2376" s="189"/>
      <c r="J2376" s="189"/>
      <c r="K2376" s="189"/>
    </row>
    <row r="2377" spans="1:11" ht="39" customHeight="1">
      <c r="A2377" s="228"/>
      <c r="B2377" s="184" t="str">
        <f>IFERROR(VLOOKUP(C2377,INPUT!$A$2:$E$99998,3,FALSE),"")</f>
        <v/>
      </c>
      <c r="C2377" s="231"/>
      <c r="D2377" s="186" t="str">
        <f>IFERROR(VLOOKUP(C2377,INPUT!$A$2:$D$99998,4,FALSE),"")</f>
        <v/>
      </c>
      <c r="E2377" s="185">
        <f>IFERROR(VLOOKUP(C2377,INPUT!$A$2:$E$99998,5,FALSE),0)</f>
        <v>0</v>
      </c>
      <c r="F2377" s="187" t="str">
        <f>IFERROR(VLOOKUP(C2377,INPUT!$H$2:$N2410,7,FALSE),"")</f>
        <v/>
      </c>
      <c r="G2377" s="189"/>
      <c r="H2377" s="189"/>
      <c r="I2377" s="189"/>
      <c r="J2377" s="189"/>
      <c r="K2377" s="189"/>
    </row>
    <row r="2378" spans="1:11" ht="39" customHeight="1">
      <c r="A2378" s="228"/>
      <c r="B2378" s="184" t="str">
        <f>IFERROR(VLOOKUP(C2378,INPUT!$A$2:$E$99998,3,FALSE),"")</f>
        <v/>
      </c>
      <c r="C2378" s="231"/>
      <c r="D2378" s="186" t="str">
        <f>IFERROR(VLOOKUP(C2378,INPUT!$A$2:$D$99998,4,FALSE),"")</f>
        <v/>
      </c>
      <c r="E2378" s="185">
        <f>IFERROR(VLOOKUP(C2378,INPUT!$A$2:$E$99998,5,FALSE),0)</f>
        <v>0</v>
      </c>
      <c r="F2378" s="187" t="str">
        <f>IFERROR(VLOOKUP(C2378,INPUT!$H$2:$N2410,7,FALSE),"")</f>
        <v/>
      </c>
      <c r="G2378" s="189"/>
      <c r="H2378" s="189"/>
      <c r="I2378" s="189"/>
      <c r="J2378" s="189"/>
      <c r="K2378" s="189"/>
    </row>
    <row r="2379" spans="1:11" ht="39" customHeight="1">
      <c r="A2379" s="228"/>
      <c r="B2379" s="184" t="str">
        <f>IFERROR(VLOOKUP(C2379,INPUT!$A$2:$E$99998,3,FALSE),"")</f>
        <v/>
      </c>
      <c r="C2379" s="231"/>
      <c r="D2379" s="186" t="str">
        <f>IFERROR(VLOOKUP(C2379,INPUT!$A$2:$D$99998,4,FALSE),"")</f>
        <v/>
      </c>
      <c r="E2379" s="185">
        <f>IFERROR(VLOOKUP(C2379,INPUT!$A$2:$E$99998,5,FALSE),0)</f>
        <v>0</v>
      </c>
      <c r="F2379" s="187" t="str">
        <f>IFERROR(VLOOKUP(C2379,INPUT!$H$2:$N2410,7,FALSE),"")</f>
        <v/>
      </c>
      <c r="G2379" s="189"/>
      <c r="H2379" s="189"/>
      <c r="I2379" s="189"/>
      <c r="J2379" s="189"/>
      <c r="K2379" s="189"/>
    </row>
    <row r="2380" spans="1:11" ht="39" customHeight="1">
      <c r="A2380" s="228"/>
      <c r="B2380" s="184" t="str">
        <f>IFERROR(VLOOKUP(C2380,INPUT!$A$2:$E$99998,3,FALSE),"")</f>
        <v/>
      </c>
      <c r="C2380" s="231"/>
      <c r="D2380" s="186" t="str">
        <f>IFERROR(VLOOKUP(C2380,INPUT!$A$2:$D$99998,4,FALSE),"")</f>
        <v/>
      </c>
      <c r="E2380" s="185">
        <f>IFERROR(VLOOKUP(C2380,INPUT!$A$2:$E$99998,5,FALSE),0)</f>
        <v>0</v>
      </c>
      <c r="F2380" s="187" t="str">
        <f>IFERROR(VLOOKUP(C2380,INPUT!$H$2:$N2410,7,FALSE),"")</f>
        <v/>
      </c>
      <c r="G2380" s="189"/>
      <c r="H2380" s="189"/>
      <c r="I2380" s="189"/>
      <c r="J2380" s="189"/>
      <c r="K2380" s="189"/>
    </row>
    <row r="2381" spans="1:11" ht="39" customHeight="1">
      <c r="A2381" s="228"/>
      <c r="B2381" s="184" t="str">
        <f>IFERROR(VLOOKUP(C2381,INPUT!$A$2:$E$99998,3,FALSE),"")</f>
        <v/>
      </c>
      <c r="C2381" s="231"/>
      <c r="D2381" s="186" t="str">
        <f>IFERROR(VLOOKUP(C2381,INPUT!$A$2:$D$99998,4,FALSE),"")</f>
        <v/>
      </c>
      <c r="E2381" s="185">
        <f>IFERROR(VLOOKUP(C2381,INPUT!$A$2:$E$99998,5,FALSE),0)</f>
        <v>0</v>
      </c>
      <c r="F2381" s="187" t="str">
        <f>IFERROR(VLOOKUP(C2381,INPUT!$H$2:$N2410,7,FALSE),"")</f>
        <v/>
      </c>
      <c r="G2381" s="189"/>
      <c r="H2381" s="189"/>
      <c r="I2381" s="189"/>
      <c r="J2381" s="189"/>
      <c r="K2381" s="189"/>
    </row>
    <row r="2382" spans="1:11" ht="39" customHeight="1">
      <c r="A2382" s="228"/>
      <c r="B2382" s="184" t="str">
        <f>IFERROR(VLOOKUP(C2382,INPUT!$A$2:$E$99998,3,FALSE),"")</f>
        <v/>
      </c>
      <c r="C2382" s="231"/>
      <c r="D2382" s="186" t="str">
        <f>IFERROR(VLOOKUP(C2382,INPUT!$A$2:$D$99998,4,FALSE),"")</f>
        <v/>
      </c>
      <c r="E2382" s="185">
        <f>IFERROR(VLOOKUP(C2382,INPUT!$A$2:$E$99998,5,FALSE),0)</f>
        <v>0</v>
      </c>
      <c r="F2382" s="187" t="str">
        <f>IFERROR(VLOOKUP(C2382,INPUT!$H$2:$N2410,7,FALSE),"")</f>
        <v/>
      </c>
      <c r="G2382" s="189"/>
      <c r="H2382" s="189"/>
      <c r="I2382" s="189"/>
      <c r="J2382" s="189"/>
      <c r="K2382" s="189"/>
    </row>
    <row r="2383" spans="1:11" ht="39" customHeight="1">
      <c r="A2383" s="228"/>
      <c r="B2383" s="184" t="str">
        <f>IFERROR(VLOOKUP(C2383,INPUT!$A$2:$E$99998,3,FALSE),"")</f>
        <v/>
      </c>
      <c r="C2383" s="231"/>
      <c r="D2383" s="186" t="str">
        <f>IFERROR(VLOOKUP(C2383,INPUT!$A$2:$D$99998,4,FALSE),"")</f>
        <v/>
      </c>
      <c r="E2383" s="185">
        <f>IFERROR(VLOOKUP(C2383,INPUT!$A$2:$E$99998,5,FALSE),0)</f>
        <v>0</v>
      </c>
      <c r="F2383" s="187" t="str">
        <f>IFERROR(VLOOKUP(C2383,INPUT!$H$2:$N2410,7,FALSE),"")</f>
        <v/>
      </c>
      <c r="G2383" s="189"/>
      <c r="H2383" s="189"/>
      <c r="I2383" s="189"/>
      <c r="J2383" s="189"/>
      <c r="K2383" s="189"/>
    </row>
    <row r="2384" spans="1:11" ht="39" customHeight="1">
      <c r="A2384" s="228"/>
      <c r="B2384" s="184" t="str">
        <f>IFERROR(VLOOKUP(C2384,INPUT!$A$2:$E$99998,3,FALSE),"")</f>
        <v/>
      </c>
      <c r="C2384" s="231"/>
      <c r="D2384" s="186" t="str">
        <f>IFERROR(VLOOKUP(C2384,INPUT!$A$2:$D$99998,4,FALSE),"")</f>
        <v/>
      </c>
      <c r="E2384" s="185">
        <f>IFERROR(VLOOKUP(C2384,INPUT!$A$2:$E$99998,5,FALSE),0)</f>
        <v>0</v>
      </c>
      <c r="F2384" s="187" t="str">
        <f>IFERROR(VLOOKUP(C2384,INPUT!$H$2:$N2410,7,FALSE),"")</f>
        <v/>
      </c>
      <c r="G2384" s="189"/>
      <c r="H2384" s="189"/>
      <c r="I2384" s="189"/>
      <c r="J2384" s="189"/>
      <c r="K2384" s="189"/>
    </row>
    <row r="2385" spans="1:11" ht="39" customHeight="1">
      <c r="A2385" s="228"/>
      <c r="B2385" s="184" t="str">
        <f>IFERROR(VLOOKUP(C2385,INPUT!$A$2:$E$99998,3,FALSE),"")</f>
        <v/>
      </c>
      <c r="C2385" s="231"/>
      <c r="D2385" s="186" t="str">
        <f>IFERROR(VLOOKUP(C2385,INPUT!$A$2:$D$99998,4,FALSE),"")</f>
        <v/>
      </c>
      <c r="E2385" s="185">
        <f>IFERROR(VLOOKUP(C2385,INPUT!$A$2:$E$99998,5,FALSE),0)</f>
        <v>0</v>
      </c>
      <c r="F2385" s="187" t="str">
        <f>IFERROR(VLOOKUP(C2385,INPUT!$H$2:$N2410,7,FALSE),"")</f>
        <v/>
      </c>
      <c r="G2385" s="189"/>
      <c r="H2385" s="189"/>
      <c r="I2385" s="189"/>
      <c r="J2385" s="189"/>
      <c r="K2385" s="189"/>
    </row>
    <row r="2386" spans="1:11" ht="39" customHeight="1">
      <c r="A2386" s="228"/>
      <c r="B2386" s="184" t="str">
        <f>IFERROR(VLOOKUP(C2386,INPUT!$A$2:$E$99998,3,FALSE),"")</f>
        <v/>
      </c>
      <c r="C2386" s="231"/>
      <c r="D2386" s="186" t="str">
        <f>IFERROR(VLOOKUP(C2386,INPUT!$A$2:$D$99998,4,FALSE),"")</f>
        <v/>
      </c>
      <c r="E2386" s="185">
        <f>IFERROR(VLOOKUP(C2386,INPUT!$A$2:$E$99998,5,FALSE),0)</f>
        <v>0</v>
      </c>
      <c r="F2386" s="187" t="str">
        <f>IFERROR(VLOOKUP(C2386,INPUT!$H$2:$N2410,7,FALSE),"")</f>
        <v/>
      </c>
      <c r="G2386" s="189"/>
      <c r="H2386" s="189"/>
      <c r="I2386" s="189"/>
      <c r="J2386" s="189"/>
      <c r="K2386" s="189"/>
    </row>
    <row r="2387" spans="1:11" ht="39" customHeight="1">
      <c r="A2387" s="228"/>
      <c r="B2387" s="184" t="str">
        <f>IFERROR(VLOOKUP(C2387,INPUT!$A$2:$E$99998,3,FALSE),"")</f>
        <v/>
      </c>
      <c r="C2387" s="231"/>
      <c r="D2387" s="186" t="str">
        <f>IFERROR(VLOOKUP(C2387,INPUT!$A$2:$D$99998,4,FALSE),"")</f>
        <v/>
      </c>
      <c r="E2387" s="185">
        <f>IFERROR(VLOOKUP(C2387,INPUT!$A$2:$E$99998,5,FALSE),0)</f>
        <v>0</v>
      </c>
      <c r="F2387" s="187" t="str">
        <f>IFERROR(VLOOKUP(C2387,INPUT!$H$2:$N2410,7,FALSE),"")</f>
        <v/>
      </c>
      <c r="G2387" s="189"/>
      <c r="H2387" s="189"/>
      <c r="I2387" s="189"/>
      <c r="J2387" s="189"/>
      <c r="K2387" s="189"/>
    </row>
    <row r="2388" spans="1:11" ht="39" customHeight="1">
      <c r="A2388" s="228"/>
      <c r="B2388" s="184" t="str">
        <f>IFERROR(VLOOKUP(C2388,INPUT!$A$2:$E$99998,3,FALSE),"")</f>
        <v/>
      </c>
      <c r="C2388" s="231"/>
      <c r="D2388" s="186" t="str">
        <f>IFERROR(VLOOKUP(C2388,INPUT!$A$2:$D$99998,4,FALSE),"")</f>
        <v/>
      </c>
      <c r="E2388" s="185">
        <f>IFERROR(VLOOKUP(C2388,INPUT!$A$2:$E$99998,5,FALSE),0)</f>
        <v>0</v>
      </c>
      <c r="F2388" s="187" t="str">
        <f>IFERROR(VLOOKUP(C2388,INPUT!$H$2:$N2410,7,FALSE),"")</f>
        <v/>
      </c>
      <c r="G2388" s="189"/>
      <c r="H2388" s="189"/>
      <c r="I2388" s="189"/>
      <c r="J2388" s="189"/>
      <c r="K2388" s="189"/>
    </row>
    <row r="2389" spans="1:11" ht="39" customHeight="1">
      <c r="A2389" s="228"/>
      <c r="B2389" s="184" t="str">
        <f>IFERROR(VLOOKUP(C2389,INPUT!$A$2:$E$99998,3,FALSE),"")</f>
        <v/>
      </c>
      <c r="C2389" s="231"/>
      <c r="D2389" s="186" t="str">
        <f>IFERROR(VLOOKUP(C2389,INPUT!$A$2:$D$99998,4,FALSE),"")</f>
        <v/>
      </c>
      <c r="E2389" s="185">
        <f>IFERROR(VLOOKUP(C2389,INPUT!$A$2:$E$99998,5,FALSE),0)</f>
        <v>0</v>
      </c>
      <c r="F2389" s="187" t="str">
        <f>IFERROR(VLOOKUP(C2389,INPUT!$H$2:$N2410,7,FALSE),"")</f>
        <v/>
      </c>
      <c r="G2389" s="189"/>
      <c r="H2389" s="189"/>
      <c r="I2389" s="189"/>
      <c r="J2389" s="189"/>
      <c r="K2389" s="189"/>
    </row>
    <row r="2390" spans="1:11" ht="39" customHeight="1">
      <c r="A2390" s="228"/>
      <c r="B2390" s="184" t="str">
        <f>IFERROR(VLOOKUP(C2390,INPUT!$A$2:$E$99998,3,FALSE),"")</f>
        <v/>
      </c>
      <c r="C2390" s="231"/>
      <c r="D2390" s="186" t="str">
        <f>IFERROR(VLOOKUP(C2390,INPUT!$A$2:$D$99998,4,FALSE),"")</f>
        <v/>
      </c>
      <c r="E2390" s="185">
        <f>IFERROR(VLOOKUP(C2390,INPUT!$A$2:$E$99998,5,FALSE),0)</f>
        <v>0</v>
      </c>
      <c r="F2390" s="187" t="str">
        <f>IFERROR(VLOOKUP(C2390,INPUT!$H$2:$N2410,7,FALSE),"")</f>
        <v/>
      </c>
      <c r="G2390" s="189"/>
      <c r="H2390" s="189"/>
      <c r="I2390" s="189"/>
      <c r="J2390" s="189"/>
      <c r="K2390" s="189"/>
    </row>
    <row r="2391" spans="1:11" ht="39" customHeight="1">
      <c r="A2391" s="228"/>
      <c r="B2391" s="184" t="str">
        <f>IFERROR(VLOOKUP(C2391,INPUT!$A$2:$E$99998,3,FALSE),"")</f>
        <v/>
      </c>
      <c r="C2391" s="231"/>
      <c r="D2391" s="186" t="str">
        <f>IFERROR(VLOOKUP(C2391,INPUT!$A$2:$D$99998,4,FALSE),"")</f>
        <v/>
      </c>
      <c r="E2391" s="185">
        <f>IFERROR(VLOOKUP(C2391,INPUT!$A$2:$E$99998,5,FALSE),0)</f>
        <v>0</v>
      </c>
      <c r="F2391" s="187" t="str">
        <f>IFERROR(VLOOKUP(C2391,INPUT!$H$2:$N2410,7,FALSE),"")</f>
        <v/>
      </c>
      <c r="G2391" s="189"/>
      <c r="H2391" s="189"/>
      <c r="I2391" s="189"/>
      <c r="J2391" s="189"/>
      <c r="K2391" s="189"/>
    </row>
    <row r="2392" spans="1:11" ht="39" customHeight="1">
      <c r="A2392" s="228"/>
      <c r="B2392" s="184" t="str">
        <f>IFERROR(VLOOKUP(C2392,INPUT!$A$2:$E$99998,3,FALSE),"")</f>
        <v/>
      </c>
      <c r="C2392" s="231"/>
      <c r="D2392" s="186" t="str">
        <f>IFERROR(VLOOKUP(C2392,INPUT!$A$2:$D$99998,4,FALSE),"")</f>
        <v/>
      </c>
      <c r="E2392" s="185">
        <f>IFERROR(VLOOKUP(C2392,INPUT!$A$2:$E$99998,5,FALSE),0)</f>
        <v>0</v>
      </c>
      <c r="F2392" s="187" t="str">
        <f>IFERROR(VLOOKUP(C2392,INPUT!$H$2:$N2410,7,FALSE),"")</f>
        <v/>
      </c>
      <c r="G2392" s="189"/>
      <c r="H2392" s="189"/>
      <c r="I2392" s="189"/>
      <c r="J2392" s="189"/>
      <c r="K2392" s="189"/>
    </row>
    <row r="2393" spans="1:11" ht="39" customHeight="1">
      <c r="A2393" s="228"/>
      <c r="B2393" s="184" t="str">
        <f>IFERROR(VLOOKUP(C2393,INPUT!$A$2:$E$99998,3,FALSE),"")</f>
        <v/>
      </c>
      <c r="C2393" s="231"/>
      <c r="D2393" s="186" t="str">
        <f>IFERROR(VLOOKUP(C2393,INPUT!$A$2:$D$99998,4,FALSE),"")</f>
        <v/>
      </c>
      <c r="E2393" s="185">
        <f>IFERROR(VLOOKUP(C2393,INPUT!$A$2:$E$99998,5,FALSE),0)</f>
        <v>0</v>
      </c>
      <c r="F2393" s="187" t="str">
        <f>IFERROR(VLOOKUP(C2393,INPUT!$H$2:$N2410,7,FALSE),"")</f>
        <v/>
      </c>
      <c r="G2393" s="189"/>
      <c r="H2393" s="189"/>
      <c r="I2393" s="189"/>
      <c r="J2393" s="189"/>
      <c r="K2393" s="189"/>
    </row>
    <row r="2394" spans="1:11" ht="39" customHeight="1">
      <c r="A2394" s="228"/>
      <c r="B2394" s="184" t="str">
        <f>IFERROR(VLOOKUP(C2394,INPUT!$A$2:$E$99998,3,FALSE),"")</f>
        <v/>
      </c>
      <c r="C2394" s="231"/>
      <c r="D2394" s="186" t="str">
        <f>IFERROR(VLOOKUP(C2394,INPUT!$A$2:$D$99998,4,FALSE),"")</f>
        <v/>
      </c>
      <c r="E2394" s="185">
        <f>IFERROR(VLOOKUP(C2394,INPUT!$A$2:$E$99998,5,FALSE),0)</f>
        <v>0</v>
      </c>
      <c r="F2394" s="187" t="str">
        <f>IFERROR(VLOOKUP(C2394,INPUT!$H$2:$N2410,7,FALSE),"")</f>
        <v/>
      </c>
      <c r="G2394" s="189"/>
      <c r="H2394" s="189"/>
      <c r="I2394" s="189"/>
      <c r="J2394" s="189"/>
      <c r="K2394" s="189"/>
    </row>
    <row r="2395" spans="1:11" ht="39" customHeight="1">
      <c r="A2395" s="228"/>
      <c r="B2395" s="184" t="str">
        <f>IFERROR(VLOOKUP(C2395,INPUT!$A$2:$E$99998,3,FALSE),"")</f>
        <v/>
      </c>
      <c r="C2395" s="231"/>
      <c r="D2395" s="186" t="str">
        <f>IFERROR(VLOOKUP(C2395,INPUT!$A$2:$D$99998,4,FALSE),"")</f>
        <v/>
      </c>
      <c r="E2395" s="185">
        <f>IFERROR(VLOOKUP(C2395,INPUT!$A$2:$E$99998,5,FALSE),0)</f>
        <v>0</v>
      </c>
      <c r="F2395" s="187" t="str">
        <f>IFERROR(VLOOKUP(C2395,INPUT!$H$2:$N2410,7,FALSE),"")</f>
        <v/>
      </c>
      <c r="G2395" s="189"/>
      <c r="H2395" s="189"/>
      <c r="I2395" s="189"/>
      <c r="J2395" s="189"/>
      <c r="K2395" s="189"/>
    </row>
    <row r="2396" spans="1:11" ht="39" customHeight="1">
      <c r="A2396" s="228"/>
      <c r="B2396" s="184" t="str">
        <f>IFERROR(VLOOKUP(C2396,INPUT!$A$2:$E$99998,3,FALSE),"")</f>
        <v/>
      </c>
      <c r="C2396" s="231"/>
      <c r="D2396" s="186" t="str">
        <f>IFERROR(VLOOKUP(C2396,INPUT!$A$2:$D$99998,4,FALSE),"")</f>
        <v/>
      </c>
      <c r="E2396" s="185">
        <f>IFERROR(VLOOKUP(C2396,INPUT!$A$2:$E$99998,5,FALSE),0)</f>
        <v>0</v>
      </c>
      <c r="F2396" s="187" t="str">
        <f>IFERROR(VLOOKUP(C2396,INPUT!$H$2:$N2410,7,FALSE),"")</f>
        <v/>
      </c>
      <c r="G2396" s="189"/>
      <c r="H2396" s="189"/>
      <c r="I2396" s="189"/>
      <c r="J2396" s="189"/>
      <c r="K2396" s="189"/>
    </row>
    <row r="2397" spans="1:11" ht="39" customHeight="1">
      <c r="A2397" s="228"/>
      <c r="B2397" s="184" t="str">
        <f>IFERROR(VLOOKUP(C2397,INPUT!$A$2:$E$99998,3,FALSE),"")</f>
        <v/>
      </c>
      <c r="C2397" s="231"/>
      <c r="D2397" s="186" t="str">
        <f>IFERROR(VLOOKUP(C2397,INPUT!$A$2:$D$99998,4,FALSE),"")</f>
        <v/>
      </c>
      <c r="E2397" s="185">
        <f>IFERROR(VLOOKUP(C2397,INPUT!$A$2:$E$99998,5,FALSE),0)</f>
        <v>0</v>
      </c>
      <c r="F2397" s="187" t="str">
        <f>IFERROR(VLOOKUP(C2397,INPUT!$H$2:$N2410,7,FALSE),"")</f>
        <v/>
      </c>
      <c r="G2397" s="189"/>
      <c r="H2397" s="189"/>
      <c r="I2397" s="189"/>
      <c r="J2397" s="189"/>
      <c r="K2397" s="189"/>
    </row>
    <row r="2398" spans="1:11" ht="39" customHeight="1">
      <c r="A2398" s="228"/>
      <c r="B2398" s="184" t="str">
        <f>IFERROR(VLOOKUP(C2398,INPUT!$A$2:$E$99998,3,FALSE),"")</f>
        <v/>
      </c>
      <c r="C2398" s="231"/>
      <c r="D2398" s="186" t="str">
        <f>IFERROR(VLOOKUP(C2398,INPUT!$A$2:$D$99998,4,FALSE),"")</f>
        <v/>
      </c>
      <c r="E2398" s="185">
        <f>IFERROR(VLOOKUP(C2398,INPUT!$A$2:$E$99998,5,FALSE),0)</f>
        <v>0</v>
      </c>
      <c r="F2398" s="187" t="str">
        <f>IFERROR(VLOOKUP(C2398,INPUT!$H$2:$N2410,7,FALSE),"")</f>
        <v/>
      </c>
      <c r="G2398" s="189"/>
      <c r="H2398" s="189"/>
      <c r="I2398" s="189"/>
      <c r="J2398" s="189"/>
      <c r="K2398" s="189"/>
    </row>
    <row r="2399" spans="1:11" ht="39" customHeight="1">
      <c r="A2399" s="228"/>
      <c r="B2399" s="184" t="str">
        <f>IFERROR(VLOOKUP(C2399,INPUT!$A$2:$E$99998,3,FALSE),"")</f>
        <v/>
      </c>
      <c r="C2399" s="231"/>
      <c r="D2399" s="186" t="str">
        <f>IFERROR(VLOOKUP(C2399,INPUT!$A$2:$D$99998,4,FALSE),"")</f>
        <v/>
      </c>
      <c r="E2399" s="185">
        <f>IFERROR(VLOOKUP(C2399,INPUT!$A$2:$E$99998,5,FALSE),0)</f>
        <v>0</v>
      </c>
      <c r="F2399" s="187" t="str">
        <f>IFERROR(VLOOKUP(C2399,INPUT!$H$2:$N2410,7,FALSE),"")</f>
        <v/>
      </c>
      <c r="G2399" s="189"/>
      <c r="H2399" s="189"/>
      <c r="I2399" s="189"/>
      <c r="J2399" s="189"/>
      <c r="K2399" s="189"/>
    </row>
    <row r="2400" spans="1:11" ht="39" customHeight="1">
      <c r="A2400" s="228"/>
      <c r="B2400" s="184" t="str">
        <f>IFERROR(VLOOKUP(C2400,INPUT!$A$2:$E$99998,3,FALSE),"")</f>
        <v/>
      </c>
      <c r="C2400" s="231"/>
      <c r="D2400" s="186" t="str">
        <f>IFERROR(VLOOKUP(C2400,INPUT!$A$2:$D$99998,4,FALSE),"")</f>
        <v/>
      </c>
      <c r="E2400" s="185">
        <f>IFERROR(VLOOKUP(C2400,INPUT!$A$2:$E$99998,5,FALSE),0)</f>
        <v>0</v>
      </c>
      <c r="F2400" s="187" t="str">
        <f>IFERROR(VLOOKUP(C2400,INPUT!$H$2:$N2410,7,FALSE),"")</f>
        <v/>
      </c>
      <c r="G2400" s="189"/>
      <c r="H2400" s="189"/>
      <c r="I2400" s="189"/>
      <c r="J2400" s="189"/>
      <c r="K2400" s="189"/>
    </row>
    <row r="2401" spans="1:11" ht="39" customHeight="1">
      <c r="A2401" s="228"/>
      <c r="B2401" s="184" t="str">
        <f>IFERROR(VLOOKUP(C2401,INPUT!$A$2:$E$99998,3,FALSE),"")</f>
        <v/>
      </c>
      <c r="C2401" s="231"/>
      <c r="D2401" s="186" t="str">
        <f>IFERROR(VLOOKUP(C2401,INPUT!$A$2:$D$99998,4,FALSE),"")</f>
        <v/>
      </c>
      <c r="E2401" s="185">
        <f>IFERROR(VLOOKUP(C2401,INPUT!$A$2:$E$99998,5,FALSE),0)</f>
        <v>0</v>
      </c>
      <c r="F2401" s="187" t="str">
        <f>IFERROR(VLOOKUP(C2401,INPUT!$H$2:$N2410,7,FALSE),"")</f>
        <v/>
      </c>
      <c r="G2401" s="189"/>
      <c r="H2401" s="189"/>
      <c r="I2401" s="189"/>
      <c r="J2401" s="189"/>
      <c r="K2401" s="189"/>
    </row>
    <row r="2402" spans="1:11" ht="39" customHeight="1">
      <c r="A2402" s="228"/>
      <c r="B2402" s="184" t="str">
        <f>IFERROR(VLOOKUP(C2402,INPUT!$A$2:$E$99998,3,FALSE),"")</f>
        <v/>
      </c>
      <c r="C2402" s="231"/>
      <c r="D2402" s="186" t="str">
        <f>IFERROR(VLOOKUP(C2402,INPUT!$A$2:$D$99998,4,FALSE),"")</f>
        <v/>
      </c>
      <c r="E2402" s="185">
        <f>IFERROR(VLOOKUP(C2402,INPUT!$A$2:$E$99998,5,FALSE),0)</f>
        <v>0</v>
      </c>
      <c r="F2402" s="187" t="str">
        <f>IFERROR(VLOOKUP(C2402,INPUT!$H$2:$N2410,7,FALSE),"")</f>
        <v/>
      </c>
      <c r="G2402" s="189"/>
      <c r="H2402" s="189"/>
      <c r="I2402" s="189"/>
      <c r="J2402" s="189"/>
      <c r="K2402" s="189"/>
    </row>
    <row r="2403" spans="1:11" ht="39" customHeight="1">
      <c r="A2403" s="228"/>
      <c r="B2403" s="184" t="str">
        <f>IFERROR(VLOOKUP(C2403,INPUT!$A$2:$E$99998,3,FALSE),"")</f>
        <v/>
      </c>
      <c r="C2403" s="231"/>
      <c r="D2403" s="186" t="str">
        <f>IFERROR(VLOOKUP(C2403,INPUT!$A$2:$D$99998,4,FALSE),"")</f>
        <v/>
      </c>
      <c r="E2403" s="185">
        <f>IFERROR(VLOOKUP(C2403,INPUT!$A$2:$E$99998,5,FALSE),0)</f>
        <v>0</v>
      </c>
      <c r="F2403" s="187" t="str">
        <f>IFERROR(VLOOKUP(C2403,INPUT!$H$2:$N2410,7,FALSE),"")</f>
        <v/>
      </c>
      <c r="G2403" s="189"/>
      <c r="H2403" s="189"/>
      <c r="I2403" s="189"/>
      <c r="J2403" s="189"/>
      <c r="K2403" s="189"/>
    </row>
    <row r="2404" spans="1:11" ht="39" customHeight="1">
      <c r="A2404" s="228"/>
      <c r="B2404" s="184" t="str">
        <f>IFERROR(VLOOKUP(C2404,INPUT!$A$2:$E$99998,3,FALSE),"")</f>
        <v/>
      </c>
      <c r="C2404" s="231"/>
      <c r="D2404" s="186" t="str">
        <f>IFERROR(VLOOKUP(C2404,INPUT!$A$2:$D$99998,4,FALSE),"")</f>
        <v/>
      </c>
      <c r="E2404" s="185">
        <f>IFERROR(VLOOKUP(C2404,INPUT!$A$2:$E$99998,5,FALSE),0)</f>
        <v>0</v>
      </c>
      <c r="F2404" s="187" t="str">
        <f>IFERROR(VLOOKUP(C2404,INPUT!$H$2:$N2410,7,FALSE),"")</f>
        <v/>
      </c>
      <c r="G2404" s="189"/>
      <c r="H2404" s="189"/>
      <c r="I2404" s="189"/>
      <c r="J2404" s="189"/>
      <c r="K2404" s="189"/>
    </row>
    <row r="2405" spans="1:11" ht="39" customHeight="1">
      <c r="A2405" s="228"/>
      <c r="B2405" s="184" t="str">
        <f>IFERROR(VLOOKUP(C2405,INPUT!$A$2:$E$99998,3,FALSE),"")</f>
        <v/>
      </c>
      <c r="C2405" s="231"/>
      <c r="D2405" s="186" t="str">
        <f>IFERROR(VLOOKUP(C2405,INPUT!$A$2:$D$99998,4,FALSE),"")</f>
        <v/>
      </c>
      <c r="E2405" s="185">
        <f>IFERROR(VLOOKUP(C2405,INPUT!$A$2:$E$99998,5,FALSE),0)</f>
        <v>0</v>
      </c>
      <c r="F2405" s="187" t="str">
        <f>IFERROR(VLOOKUP(C2405,INPUT!$H$2:$N2410,7,FALSE),"")</f>
        <v/>
      </c>
      <c r="G2405" s="189"/>
      <c r="H2405" s="189"/>
      <c r="I2405" s="189"/>
      <c r="J2405" s="189"/>
      <c r="K2405" s="189"/>
    </row>
    <row r="2406" spans="1:11" ht="39" customHeight="1">
      <c r="A2406" s="228"/>
      <c r="B2406" s="184" t="str">
        <f>IFERROR(VLOOKUP(C2406,INPUT!$A$2:$E$99998,3,FALSE),"")</f>
        <v/>
      </c>
      <c r="C2406" s="231"/>
      <c r="D2406" s="186" t="str">
        <f>IFERROR(VLOOKUP(C2406,INPUT!$A$2:$D$99998,4,FALSE),"")</f>
        <v/>
      </c>
      <c r="E2406" s="185">
        <f>IFERROR(VLOOKUP(C2406,INPUT!$A$2:$E$99998,5,FALSE),0)</f>
        <v>0</v>
      </c>
      <c r="F2406" s="187" t="str">
        <f>IFERROR(VLOOKUP(C2406,INPUT!$H$2:$N2410,7,FALSE),"")</f>
        <v/>
      </c>
      <c r="G2406" s="189"/>
      <c r="H2406" s="189"/>
      <c r="I2406" s="189"/>
      <c r="J2406" s="189"/>
      <c r="K2406" s="189"/>
    </row>
    <row r="2407" spans="1:11" ht="39" customHeight="1">
      <c r="A2407" s="228"/>
      <c r="B2407" s="184" t="str">
        <f>IFERROR(VLOOKUP(C2407,INPUT!$A$2:$E$99998,3,FALSE),"")</f>
        <v/>
      </c>
      <c r="C2407" s="231"/>
      <c r="D2407" s="186" t="str">
        <f>IFERROR(VLOOKUP(C2407,INPUT!$A$2:$D$99998,4,FALSE),"")</f>
        <v/>
      </c>
      <c r="E2407" s="185">
        <f>IFERROR(VLOOKUP(C2407,INPUT!$A$2:$E$99998,5,FALSE),0)</f>
        <v>0</v>
      </c>
      <c r="F2407" s="187" t="str">
        <f>IFERROR(VLOOKUP(C2407,INPUT!$H$2:$N2410,7,FALSE),"")</f>
        <v/>
      </c>
      <c r="G2407" s="189"/>
      <c r="H2407" s="189"/>
      <c r="I2407" s="189"/>
      <c r="J2407" s="189"/>
      <c r="K2407" s="189"/>
    </row>
    <row r="2408" spans="1:11" ht="39" customHeight="1">
      <c r="A2408" s="228"/>
      <c r="B2408" s="184" t="str">
        <f>IFERROR(VLOOKUP(C2408,INPUT!$A$2:$E$99998,3,FALSE),"")</f>
        <v/>
      </c>
      <c r="C2408" s="231"/>
      <c r="D2408" s="186" t="str">
        <f>IFERROR(VLOOKUP(C2408,INPUT!$A$2:$D$99998,4,FALSE),"")</f>
        <v/>
      </c>
      <c r="E2408" s="185">
        <f>IFERROR(VLOOKUP(C2408,INPUT!$A$2:$E$99998,5,FALSE),0)</f>
        <v>0</v>
      </c>
      <c r="F2408" s="187" t="str">
        <f>IFERROR(VLOOKUP(C2408,INPUT!$H$2:$N2410,7,FALSE),"")</f>
        <v/>
      </c>
      <c r="G2408" s="189"/>
      <c r="H2408" s="189"/>
      <c r="I2408" s="189"/>
      <c r="J2408" s="189"/>
      <c r="K2408" s="189"/>
    </row>
    <row r="2409" spans="1:11" ht="39" customHeight="1">
      <c r="A2409" s="228"/>
      <c r="B2409" s="184" t="str">
        <f>IFERROR(VLOOKUP(C2409,INPUT!$A$2:$E$99998,3,FALSE),"")</f>
        <v/>
      </c>
      <c r="C2409" s="231"/>
      <c r="D2409" s="186" t="str">
        <f>IFERROR(VLOOKUP(C2409,INPUT!$A$2:$D$99998,4,FALSE),"")</f>
        <v/>
      </c>
      <c r="E2409" s="185">
        <f>IFERROR(VLOOKUP(C2409,INPUT!$A$2:$E$99998,5,FALSE),0)</f>
        <v>0</v>
      </c>
      <c r="F2409" s="187" t="str">
        <f>IFERROR(VLOOKUP(C2409,INPUT!$H$2:$N2410,7,FALSE),"")</f>
        <v/>
      </c>
      <c r="G2409" s="189"/>
      <c r="H2409" s="189"/>
      <c r="I2409" s="189"/>
      <c r="J2409" s="189"/>
      <c r="K2409" s="189"/>
    </row>
    <row r="2410" spans="1:11" ht="39" customHeight="1">
      <c r="A2410" s="228"/>
      <c r="B2410" s="184" t="str">
        <f>IFERROR(VLOOKUP(C2410,INPUT!$A$2:$E$99998,3,FALSE),"")</f>
        <v/>
      </c>
      <c r="C2410" s="231"/>
      <c r="D2410" s="186" t="str">
        <f>IFERROR(VLOOKUP(C2410,INPUT!$A$2:$D$99998,4,FALSE),"")</f>
        <v/>
      </c>
      <c r="E2410" s="185">
        <f>IFERROR(VLOOKUP(C2410,INPUT!$A$2:$E$99998,5,FALSE),0)</f>
        <v>0</v>
      </c>
      <c r="F2410" s="187" t="str">
        <f>IFERROR(VLOOKUP(C2410,INPUT!$H$2:$N2410,7,FALSE),"")</f>
        <v/>
      </c>
      <c r="G2410" s="189"/>
      <c r="H2410" s="189"/>
      <c r="I2410" s="189"/>
      <c r="J2410" s="189"/>
      <c r="K2410" s="189"/>
    </row>
  </sheetData>
  <mergeCells count="2">
    <mergeCell ref="A1:G3"/>
    <mergeCell ref="B4:F4"/>
  </mergeCells>
  <conditionalFormatting sqref="A6:A688 B6:B2410 C6:C608 D6:F2410 G6:K608">
    <cfRule type="notContainsBlanks" dxfId="0" priority="1">
      <formula>LEN(TRIM(A6))&gt;0</formula>
    </cfRule>
  </conditionalFormatting>
  <printOptions horizontalCentered="1" gridLines="1"/>
  <pageMargins left="0" right="0" top="0.6" bottom="0.6" header="0" footer="0"/>
  <pageSetup paperSize="9" pageOrder="overThenDown" orientation="landscape" cellComments="atEnd"/>
  <rowBreaks count="3" manualBreakCount="3">
    <brk man="1"/>
    <brk id="3" man="1"/>
    <brk id="6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30"/>
  <sheetViews>
    <sheetView tabSelected="1" workbookViewId="0">
      <selection activeCell="B7" sqref="B7"/>
    </sheetView>
  </sheetViews>
  <sheetFormatPr defaultRowHeight="12.75"/>
  <cols>
    <col min="1" max="1" width="15" style="297" customWidth="1"/>
    <col min="2" max="2" width="25" style="297" customWidth="1"/>
    <col min="3" max="3" width="15" style="297" customWidth="1"/>
    <col min="4" max="4" width="25" style="297" customWidth="1"/>
    <col min="5" max="5" width="18.7109375" style="297" customWidth="1"/>
    <col min="6" max="7" width="15" style="298" customWidth="1"/>
    <col min="8" max="8" width="15" style="297" customWidth="1"/>
    <col min="9" max="9" width="31.28515625" style="297" customWidth="1"/>
    <col min="10" max="10" width="9.42578125" style="297" customWidth="1"/>
    <col min="11" max="11" width="15" style="297" customWidth="1"/>
    <col min="12" max="13" width="15" style="299" customWidth="1"/>
    <col min="14" max="14" width="15" style="300" customWidth="1"/>
    <col min="15" max="15" width="15" style="299" customWidth="1"/>
    <col min="16" max="16" width="15" style="300" customWidth="1"/>
    <col min="17" max="17" width="15" style="299" customWidth="1"/>
    <col min="18" max="18" width="15" style="300" customWidth="1"/>
    <col min="19" max="20" width="11.28515625" style="297" customWidth="1"/>
    <col min="21" max="21" width="15" style="297" customWidth="1"/>
    <col min="22" max="22" width="25" style="297" customWidth="1"/>
    <col min="23" max="23" width="15" style="297" customWidth="1"/>
    <col min="24" max="24" width="25" style="297" customWidth="1"/>
    <col min="25" max="16384" width="9.140625" style="281"/>
  </cols>
  <sheetData>
    <row r="1" spans="1:24" s="272" customFormat="1" ht="28.35" customHeight="1">
      <c r="A1" s="268" t="s">
        <v>1715</v>
      </c>
      <c r="B1" s="268"/>
      <c r="C1" s="268"/>
      <c r="D1" s="268"/>
      <c r="E1" s="268"/>
      <c r="F1" s="269"/>
      <c r="G1" s="269"/>
      <c r="H1" s="268"/>
      <c r="I1" s="268"/>
      <c r="J1" s="268"/>
      <c r="K1" s="268"/>
      <c r="L1" s="270"/>
      <c r="M1" s="270"/>
      <c r="N1" s="271"/>
      <c r="O1" s="270"/>
      <c r="P1" s="271"/>
      <c r="Q1" s="270"/>
      <c r="R1" s="271"/>
      <c r="S1" s="268"/>
      <c r="T1" s="268"/>
      <c r="U1" s="268"/>
      <c r="V1" s="268"/>
      <c r="W1" s="268"/>
      <c r="X1" s="268"/>
    </row>
    <row r="2" spans="1:24" s="277" customFormat="1" ht="28.35" customHeight="1">
      <c r="A2" s="273" t="s">
        <v>1716</v>
      </c>
      <c r="B2" s="273"/>
      <c r="C2" s="273"/>
      <c r="D2" s="273"/>
      <c r="E2" s="273"/>
      <c r="F2" s="274"/>
      <c r="G2" s="274"/>
      <c r="H2" s="273"/>
      <c r="I2" s="273"/>
      <c r="J2" s="273"/>
      <c r="K2" s="273"/>
      <c r="L2" s="275"/>
      <c r="M2" s="275"/>
      <c r="N2" s="276"/>
      <c r="O2" s="275"/>
      <c r="P2" s="276"/>
      <c r="Q2" s="275"/>
      <c r="R2" s="276"/>
      <c r="S2" s="273"/>
      <c r="T2" s="273"/>
      <c r="U2" s="273"/>
      <c r="V2" s="273"/>
      <c r="W2" s="273"/>
      <c r="X2" s="273"/>
    </row>
    <row r="3" spans="1:24" s="272" customFormat="1" ht="20.25">
      <c r="A3" s="268"/>
      <c r="B3" s="268"/>
      <c r="C3" s="268"/>
      <c r="D3" s="268"/>
      <c r="E3" s="268"/>
      <c r="F3" s="269"/>
      <c r="G3" s="269"/>
      <c r="H3" s="268"/>
      <c r="I3" s="268"/>
      <c r="J3" s="268"/>
      <c r="K3" s="268"/>
      <c r="L3" s="270"/>
      <c r="M3" s="270"/>
      <c r="N3" s="271"/>
      <c r="O3" s="270"/>
      <c r="P3" s="271"/>
      <c r="Q3" s="270"/>
      <c r="R3" s="271"/>
      <c r="S3" s="268"/>
      <c r="T3" s="268"/>
      <c r="U3" s="268"/>
      <c r="V3" s="268"/>
      <c r="W3" s="268"/>
      <c r="X3" s="268"/>
    </row>
    <row r="4" spans="1:24">
      <c r="A4" s="278" t="s">
        <v>35</v>
      </c>
      <c r="B4" s="278" t="s">
        <v>1717</v>
      </c>
      <c r="C4" s="278" t="s">
        <v>1718</v>
      </c>
      <c r="D4" s="278" t="s">
        <v>1719</v>
      </c>
      <c r="E4" s="278" t="s">
        <v>1720</v>
      </c>
      <c r="F4" s="278" t="s">
        <v>1721</v>
      </c>
      <c r="G4" s="278" t="s">
        <v>1722</v>
      </c>
      <c r="H4" s="278" t="s">
        <v>1723</v>
      </c>
      <c r="I4" s="278" t="s">
        <v>1724</v>
      </c>
      <c r="J4" s="278" t="s">
        <v>700</v>
      </c>
      <c r="K4" s="278" t="s">
        <v>1725</v>
      </c>
      <c r="L4" s="278" t="s">
        <v>1726</v>
      </c>
      <c r="M4" s="279" t="s">
        <v>1727</v>
      </c>
      <c r="N4" s="280"/>
      <c r="O4" s="279" t="s">
        <v>1728</v>
      </c>
      <c r="P4" s="280"/>
      <c r="Q4" s="279" t="s">
        <v>1729</v>
      </c>
      <c r="R4" s="280"/>
      <c r="S4" s="278" t="s">
        <v>1730</v>
      </c>
      <c r="T4" s="278" t="s">
        <v>1731</v>
      </c>
      <c r="U4" s="278" t="s">
        <v>1732</v>
      </c>
      <c r="V4" s="278" t="s">
        <v>1733</v>
      </c>
      <c r="W4" s="278" t="s">
        <v>1734</v>
      </c>
      <c r="X4" s="278" t="s">
        <v>1735</v>
      </c>
    </row>
    <row r="5" spans="1:24">
      <c r="A5" s="282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3" t="s">
        <v>225</v>
      </c>
      <c r="N5" s="283" t="s">
        <v>1736</v>
      </c>
      <c r="O5" s="283" t="s">
        <v>225</v>
      </c>
      <c r="P5" s="283" t="s">
        <v>1736</v>
      </c>
      <c r="Q5" s="283" t="s">
        <v>225</v>
      </c>
      <c r="R5" s="283" t="s">
        <v>1736</v>
      </c>
      <c r="S5" s="282"/>
      <c r="T5" s="282"/>
      <c r="U5" s="282"/>
      <c r="V5" s="282"/>
      <c r="W5" s="282"/>
      <c r="X5" s="282"/>
    </row>
    <row r="6" spans="1:24" ht="28.5">
      <c r="A6" s="284" t="s">
        <v>1737</v>
      </c>
      <c r="B6" s="284" t="s">
        <v>1738</v>
      </c>
      <c r="C6" s="284" t="s">
        <v>1272</v>
      </c>
      <c r="D6" s="284" t="s">
        <v>1273</v>
      </c>
      <c r="E6" s="284" t="s">
        <v>1739</v>
      </c>
      <c r="F6" s="285" t="s">
        <v>1739</v>
      </c>
      <c r="G6" s="285" t="s">
        <v>1739</v>
      </c>
      <c r="H6" s="284" t="s">
        <v>1739</v>
      </c>
      <c r="I6" s="284" t="s">
        <v>1740</v>
      </c>
      <c r="J6" s="284" t="s">
        <v>53</v>
      </c>
      <c r="K6" s="284" t="s">
        <v>53</v>
      </c>
      <c r="L6" s="286">
        <v>250000</v>
      </c>
      <c r="M6" s="286">
        <v>0</v>
      </c>
      <c r="N6" s="287">
        <v>0</v>
      </c>
      <c r="O6" s="286">
        <v>0</v>
      </c>
      <c r="P6" s="287">
        <v>0</v>
      </c>
      <c r="Q6" s="286">
        <v>11</v>
      </c>
      <c r="R6" s="287">
        <v>2750000</v>
      </c>
      <c r="S6" s="284" t="s">
        <v>1739</v>
      </c>
      <c r="T6" s="284" t="s">
        <v>1739</v>
      </c>
      <c r="U6" s="284" t="s">
        <v>1739</v>
      </c>
      <c r="V6" s="284" t="s">
        <v>1739</v>
      </c>
      <c r="W6" s="284" t="s">
        <v>1739</v>
      </c>
      <c r="X6" s="284" t="s">
        <v>1739</v>
      </c>
    </row>
    <row r="7" spans="1:24" ht="42.75">
      <c r="A7" s="284" t="s">
        <v>1737</v>
      </c>
      <c r="B7" s="284" t="s">
        <v>1738</v>
      </c>
      <c r="C7" s="284" t="s">
        <v>960</v>
      </c>
      <c r="D7" s="284" t="s">
        <v>284</v>
      </c>
      <c r="E7" s="284" t="s">
        <v>1739</v>
      </c>
      <c r="F7" s="285" t="s">
        <v>1739</v>
      </c>
      <c r="G7" s="285" t="s">
        <v>1739</v>
      </c>
      <c r="H7" s="284" t="s">
        <v>1739</v>
      </c>
      <c r="I7" s="284" t="s">
        <v>1740</v>
      </c>
      <c r="J7" s="284" t="s">
        <v>835</v>
      </c>
      <c r="K7" s="284" t="s">
        <v>835</v>
      </c>
      <c r="L7" s="286">
        <v>946.97</v>
      </c>
      <c r="M7" s="286">
        <v>0</v>
      </c>
      <c r="N7" s="287">
        <v>0</v>
      </c>
      <c r="O7" s="286">
        <v>0</v>
      </c>
      <c r="P7" s="287">
        <v>0</v>
      </c>
      <c r="Q7" s="286">
        <v>381</v>
      </c>
      <c r="R7" s="287">
        <v>360795</v>
      </c>
      <c r="S7" s="284" t="s">
        <v>1739</v>
      </c>
      <c r="T7" s="284" t="s">
        <v>1739</v>
      </c>
      <c r="U7" s="284" t="s">
        <v>1739</v>
      </c>
      <c r="V7" s="284" t="s">
        <v>1739</v>
      </c>
      <c r="W7" s="284" t="s">
        <v>1739</v>
      </c>
      <c r="X7" s="284" t="s">
        <v>1739</v>
      </c>
    </row>
    <row r="8" spans="1:24" ht="42.75">
      <c r="A8" s="284" t="s">
        <v>1737</v>
      </c>
      <c r="B8" s="284" t="s">
        <v>1738</v>
      </c>
      <c r="C8" s="284" t="s">
        <v>964</v>
      </c>
      <c r="D8" s="284" t="s">
        <v>1741</v>
      </c>
      <c r="E8" s="284" t="s">
        <v>1739</v>
      </c>
      <c r="F8" s="285" t="s">
        <v>1739</v>
      </c>
      <c r="G8" s="285" t="s">
        <v>1739</v>
      </c>
      <c r="H8" s="284" t="s">
        <v>1739</v>
      </c>
      <c r="I8" s="284" t="s">
        <v>1740</v>
      </c>
      <c r="J8" s="284" t="s">
        <v>178</v>
      </c>
      <c r="K8" s="284" t="s">
        <v>178</v>
      </c>
      <c r="L8" s="286">
        <v>172727.2</v>
      </c>
      <c r="M8" s="286">
        <v>0</v>
      </c>
      <c r="N8" s="287">
        <v>0</v>
      </c>
      <c r="O8" s="286">
        <v>0</v>
      </c>
      <c r="P8" s="287">
        <v>0</v>
      </c>
      <c r="Q8" s="286">
        <v>5</v>
      </c>
      <c r="R8" s="287">
        <v>863636</v>
      </c>
      <c r="S8" s="284" t="s">
        <v>1739</v>
      </c>
      <c r="T8" s="284" t="s">
        <v>1739</v>
      </c>
      <c r="U8" s="284" t="s">
        <v>1739</v>
      </c>
      <c r="V8" s="284" t="s">
        <v>1739</v>
      </c>
      <c r="W8" s="284" t="s">
        <v>1739</v>
      </c>
      <c r="X8" s="284" t="s">
        <v>1739</v>
      </c>
    </row>
    <row r="9" spans="1:24" ht="25.5">
      <c r="A9" s="288" t="s">
        <v>1737</v>
      </c>
      <c r="B9" s="288" t="s">
        <v>1738</v>
      </c>
      <c r="C9" s="288" t="s">
        <v>964</v>
      </c>
      <c r="D9" s="288" t="s">
        <v>1741</v>
      </c>
      <c r="E9" s="288" t="s">
        <v>1739</v>
      </c>
      <c r="F9" s="289">
        <v>46223</v>
      </c>
      <c r="G9" s="289">
        <v>46223</v>
      </c>
      <c r="H9" s="288" t="s">
        <v>1742</v>
      </c>
      <c r="I9" s="288" t="s">
        <v>1743</v>
      </c>
      <c r="J9" s="288" t="s">
        <v>178</v>
      </c>
      <c r="K9" s="288" t="s">
        <v>178</v>
      </c>
      <c r="L9" s="290">
        <v>172727.2</v>
      </c>
      <c r="M9" s="290">
        <v>0</v>
      </c>
      <c r="N9" s="291">
        <v>0</v>
      </c>
      <c r="O9" s="290">
        <v>0.24</v>
      </c>
      <c r="P9" s="291">
        <v>41455</v>
      </c>
      <c r="Q9" s="290">
        <v>4.76</v>
      </c>
      <c r="R9" s="291">
        <v>822181</v>
      </c>
      <c r="S9" s="288" t="s">
        <v>1744</v>
      </c>
      <c r="T9" s="288" t="s">
        <v>1745</v>
      </c>
      <c r="U9" s="288" t="s">
        <v>1739</v>
      </c>
      <c r="V9" s="288" t="s">
        <v>1739</v>
      </c>
      <c r="W9" s="288" t="s">
        <v>1746</v>
      </c>
      <c r="X9" s="288" t="s">
        <v>1747</v>
      </c>
    </row>
    <row r="10" spans="1:24" ht="51">
      <c r="A10" s="288" t="s">
        <v>1737</v>
      </c>
      <c r="B10" s="288" t="s">
        <v>1738</v>
      </c>
      <c r="C10" s="288" t="s">
        <v>964</v>
      </c>
      <c r="D10" s="288" t="s">
        <v>1741</v>
      </c>
      <c r="E10" s="288" t="s">
        <v>1739</v>
      </c>
      <c r="F10" s="289">
        <v>46233</v>
      </c>
      <c r="G10" s="289">
        <v>46233</v>
      </c>
      <c r="H10" s="288" t="s">
        <v>1748</v>
      </c>
      <c r="I10" s="288" t="s">
        <v>1749</v>
      </c>
      <c r="J10" s="288" t="s">
        <v>178</v>
      </c>
      <c r="K10" s="288" t="s">
        <v>178</v>
      </c>
      <c r="L10" s="290">
        <v>172727.2</v>
      </c>
      <c r="M10" s="290">
        <v>0</v>
      </c>
      <c r="N10" s="291">
        <v>0</v>
      </c>
      <c r="O10" s="290">
        <v>0.31</v>
      </c>
      <c r="P10" s="291">
        <v>53545</v>
      </c>
      <c r="Q10" s="290">
        <v>4.45</v>
      </c>
      <c r="R10" s="291">
        <v>768636</v>
      </c>
      <c r="S10" s="288" t="s">
        <v>1744</v>
      </c>
      <c r="T10" s="288" t="s">
        <v>1745</v>
      </c>
      <c r="U10" s="288" t="s">
        <v>1750</v>
      </c>
      <c r="V10" s="288" t="s">
        <v>1751</v>
      </c>
      <c r="W10" s="288" t="s">
        <v>1746</v>
      </c>
      <c r="X10" s="288" t="s">
        <v>1747</v>
      </c>
    </row>
    <row r="11" spans="1:24" ht="51">
      <c r="A11" s="288" t="s">
        <v>1737</v>
      </c>
      <c r="B11" s="288" t="s">
        <v>1738</v>
      </c>
      <c r="C11" s="288" t="s">
        <v>964</v>
      </c>
      <c r="D11" s="288" t="s">
        <v>1741</v>
      </c>
      <c r="E11" s="288" t="s">
        <v>1739</v>
      </c>
      <c r="F11" s="289">
        <v>46238</v>
      </c>
      <c r="G11" s="289">
        <v>46238</v>
      </c>
      <c r="H11" s="288" t="s">
        <v>1752</v>
      </c>
      <c r="I11" s="288" t="s">
        <v>1749</v>
      </c>
      <c r="J11" s="288" t="s">
        <v>178</v>
      </c>
      <c r="K11" s="288" t="s">
        <v>178</v>
      </c>
      <c r="L11" s="290">
        <v>172727.19</v>
      </c>
      <c r="M11" s="290">
        <v>0</v>
      </c>
      <c r="N11" s="291">
        <v>0</v>
      </c>
      <c r="O11" s="290">
        <v>0.15</v>
      </c>
      <c r="P11" s="291">
        <v>25909</v>
      </c>
      <c r="Q11" s="290">
        <v>4.3</v>
      </c>
      <c r="R11" s="291">
        <v>742727</v>
      </c>
      <c r="S11" s="288" t="s">
        <v>1744</v>
      </c>
      <c r="T11" s="288" t="s">
        <v>1745</v>
      </c>
      <c r="U11" s="288" t="s">
        <v>1750</v>
      </c>
      <c r="V11" s="288" t="s">
        <v>1751</v>
      </c>
      <c r="W11" s="288" t="s">
        <v>1746</v>
      </c>
      <c r="X11" s="288" t="s">
        <v>1747</v>
      </c>
    </row>
    <row r="12" spans="1:24" ht="51">
      <c r="A12" s="288" t="s">
        <v>1737</v>
      </c>
      <c r="B12" s="288" t="s">
        <v>1738</v>
      </c>
      <c r="C12" s="288" t="s">
        <v>964</v>
      </c>
      <c r="D12" s="288" t="s">
        <v>1741</v>
      </c>
      <c r="E12" s="288" t="s">
        <v>1739</v>
      </c>
      <c r="F12" s="289">
        <v>46239</v>
      </c>
      <c r="G12" s="289">
        <v>46239</v>
      </c>
      <c r="H12" s="288" t="s">
        <v>1753</v>
      </c>
      <c r="I12" s="288" t="s">
        <v>1749</v>
      </c>
      <c r="J12" s="288" t="s">
        <v>178</v>
      </c>
      <c r="K12" s="288" t="s">
        <v>178</v>
      </c>
      <c r="L12" s="290">
        <v>172727.19</v>
      </c>
      <c r="M12" s="290">
        <v>0</v>
      </c>
      <c r="N12" s="291">
        <v>0</v>
      </c>
      <c r="O12" s="290">
        <v>0.08</v>
      </c>
      <c r="P12" s="291">
        <v>13818</v>
      </c>
      <c r="Q12" s="290">
        <v>4.22</v>
      </c>
      <c r="R12" s="291">
        <v>728909</v>
      </c>
      <c r="S12" s="288" t="s">
        <v>1744</v>
      </c>
      <c r="T12" s="288" t="s">
        <v>1745</v>
      </c>
      <c r="U12" s="288" t="s">
        <v>1750</v>
      </c>
      <c r="V12" s="288" t="s">
        <v>1751</v>
      </c>
      <c r="W12" s="288" t="s">
        <v>1746</v>
      </c>
      <c r="X12" s="288" t="s">
        <v>1747</v>
      </c>
    </row>
    <row r="13" spans="1:24" ht="51">
      <c r="A13" s="288" t="s">
        <v>1737</v>
      </c>
      <c r="B13" s="288" t="s">
        <v>1738</v>
      </c>
      <c r="C13" s="288" t="s">
        <v>964</v>
      </c>
      <c r="D13" s="288" t="s">
        <v>1741</v>
      </c>
      <c r="E13" s="288" t="s">
        <v>1739</v>
      </c>
      <c r="F13" s="289">
        <v>46240</v>
      </c>
      <c r="G13" s="289">
        <v>46240</v>
      </c>
      <c r="H13" s="288" t="s">
        <v>1754</v>
      </c>
      <c r="I13" s="288" t="s">
        <v>1749</v>
      </c>
      <c r="J13" s="288" t="s">
        <v>178</v>
      </c>
      <c r="K13" s="288" t="s">
        <v>178</v>
      </c>
      <c r="L13" s="290">
        <v>172727.19</v>
      </c>
      <c r="M13" s="290">
        <v>0</v>
      </c>
      <c r="N13" s="291">
        <v>0</v>
      </c>
      <c r="O13" s="290">
        <v>0.46</v>
      </c>
      <c r="P13" s="291">
        <v>79455</v>
      </c>
      <c r="Q13" s="290">
        <v>3.76</v>
      </c>
      <c r="R13" s="291">
        <v>649454</v>
      </c>
      <c r="S13" s="288" t="s">
        <v>1744</v>
      </c>
      <c r="T13" s="288" t="s">
        <v>1745</v>
      </c>
      <c r="U13" s="288" t="s">
        <v>1755</v>
      </c>
      <c r="V13" s="288" t="s">
        <v>1756</v>
      </c>
      <c r="W13" s="288" t="s">
        <v>1746</v>
      </c>
      <c r="X13" s="288" t="s">
        <v>1747</v>
      </c>
    </row>
    <row r="14" spans="1:24" ht="51">
      <c r="A14" s="288" t="s">
        <v>1737</v>
      </c>
      <c r="B14" s="288" t="s">
        <v>1738</v>
      </c>
      <c r="C14" s="288" t="s">
        <v>964</v>
      </c>
      <c r="D14" s="288" t="s">
        <v>1741</v>
      </c>
      <c r="E14" s="288" t="s">
        <v>1739</v>
      </c>
      <c r="F14" s="289">
        <v>46246</v>
      </c>
      <c r="G14" s="289">
        <v>46246</v>
      </c>
      <c r="H14" s="288" t="s">
        <v>1757</v>
      </c>
      <c r="I14" s="288" t="s">
        <v>1749</v>
      </c>
      <c r="J14" s="288" t="s">
        <v>178</v>
      </c>
      <c r="K14" s="288" t="s">
        <v>178</v>
      </c>
      <c r="L14" s="290">
        <v>172727.19</v>
      </c>
      <c r="M14" s="290">
        <v>0</v>
      </c>
      <c r="N14" s="291">
        <v>0</v>
      </c>
      <c r="O14" s="290">
        <v>0.15</v>
      </c>
      <c r="P14" s="291">
        <v>25909</v>
      </c>
      <c r="Q14" s="290">
        <v>3.61</v>
      </c>
      <c r="R14" s="291">
        <v>623545</v>
      </c>
      <c r="S14" s="288" t="s">
        <v>1744</v>
      </c>
      <c r="T14" s="288" t="s">
        <v>1745</v>
      </c>
      <c r="U14" s="288" t="s">
        <v>1755</v>
      </c>
      <c r="V14" s="288" t="s">
        <v>1756</v>
      </c>
      <c r="W14" s="288" t="s">
        <v>1746</v>
      </c>
      <c r="X14" s="288" t="s">
        <v>1747</v>
      </c>
    </row>
    <row r="15" spans="1:24" ht="51">
      <c r="A15" s="288" t="s">
        <v>1737</v>
      </c>
      <c r="B15" s="288" t="s">
        <v>1738</v>
      </c>
      <c r="C15" s="288" t="s">
        <v>964</v>
      </c>
      <c r="D15" s="288" t="s">
        <v>1741</v>
      </c>
      <c r="E15" s="288" t="s">
        <v>1739</v>
      </c>
      <c r="F15" s="289">
        <v>46248</v>
      </c>
      <c r="G15" s="289">
        <v>46248</v>
      </c>
      <c r="H15" s="288" t="s">
        <v>1758</v>
      </c>
      <c r="I15" s="288" t="s">
        <v>1749</v>
      </c>
      <c r="J15" s="288" t="s">
        <v>178</v>
      </c>
      <c r="K15" s="288" t="s">
        <v>178</v>
      </c>
      <c r="L15" s="290">
        <v>172727.19</v>
      </c>
      <c r="M15" s="290">
        <v>0</v>
      </c>
      <c r="N15" s="291">
        <v>0</v>
      </c>
      <c r="O15" s="290">
        <v>0.15</v>
      </c>
      <c r="P15" s="291">
        <v>25909</v>
      </c>
      <c r="Q15" s="290">
        <v>3.46</v>
      </c>
      <c r="R15" s="291">
        <v>597636</v>
      </c>
      <c r="S15" s="288" t="s">
        <v>1744</v>
      </c>
      <c r="T15" s="288" t="s">
        <v>1745</v>
      </c>
      <c r="U15" s="288" t="s">
        <v>1755</v>
      </c>
      <c r="V15" s="288" t="s">
        <v>1756</v>
      </c>
      <c r="W15" s="288" t="s">
        <v>1746</v>
      </c>
      <c r="X15" s="288" t="s">
        <v>1747</v>
      </c>
    </row>
    <row r="16" spans="1:24" ht="51">
      <c r="A16" s="288" t="s">
        <v>1737</v>
      </c>
      <c r="B16" s="288" t="s">
        <v>1738</v>
      </c>
      <c r="C16" s="288" t="s">
        <v>964</v>
      </c>
      <c r="D16" s="288" t="s">
        <v>1741</v>
      </c>
      <c r="E16" s="288" t="s">
        <v>1739</v>
      </c>
      <c r="F16" s="289">
        <v>46260</v>
      </c>
      <c r="G16" s="289">
        <v>46260</v>
      </c>
      <c r="H16" s="288" t="s">
        <v>1759</v>
      </c>
      <c r="I16" s="288" t="s">
        <v>1749</v>
      </c>
      <c r="J16" s="288" t="s">
        <v>178</v>
      </c>
      <c r="K16" s="288" t="s">
        <v>178</v>
      </c>
      <c r="L16" s="290">
        <v>172727.19</v>
      </c>
      <c r="M16" s="290">
        <v>0</v>
      </c>
      <c r="N16" s="291">
        <v>0</v>
      </c>
      <c r="O16" s="290">
        <v>0.15</v>
      </c>
      <c r="P16" s="291">
        <v>25909</v>
      </c>
      <c r="Q16" s="290">
        <v>3.31</v>
      </c>
      <c r="R16" s="291">
        <v>571727</v>
      </c>
      <c r="S16" s="288" t="s">
        <v>1744</v>
      </c>
      <c r="T16" s="288" t="s">
        <v>1745</v>
      </c>
      <c r="U16" s="288" t="s">
        <v>1755</v>
      </c>
      <c r="V16" s="288" t="s">
        <v>1756</v>
      </c>
      <c r="W16" s="288" t="s">
        <v>1746</v>
      </c>
      <c r="X16" s="288" t="s">
        <v>1747</v>
      </c>
    </row>
    <row r="17" spans="1:24" ht="51">
      <c r="A17" s="288" t="s">
        <v>1737</v>
      </c>
      <c r="B17" s="288" t="s">
        <v>1738</v>
      </c>
      <c r="C17" s="288" t="s">
        <v>964</v>
      </c>
      <c r="D17" s="288" t="s">
        <v>1741</v>
      </c>
      <c r="E17" s="288" t="s">
        <v>1739</v>
      </c>
      <c r="F17" s="289">
        <v>46293</v>
      </c>
      <c r="G17" s="289">
        <v>46293</v>
      </c>
      <c r="H17" s="288" t="s">
        <v>1760</v>
      </c>
      <c r="I17" s="288" t="s">
        <v>1749</v>
      </c>
      <c r="J17" s="288" t="s">
        <v>178</v>
      </c>
      <c r="K17" s="288" t="s">
        <v>178</v>
      </c>
      <c r="L17" s="290">
        <v>172727.19</v>
      </c>
      <c r="M17" s="290">
        <v>0</v>
      </c>
      <c r="N17" s="291">
        <v>0</v>
      </c>
      <c r="O17" s="290">
        <v>0.46</v>
      </c>
      <c r="P17" s="291">
        <v>79455</v>
      </c>
      <c r="Q17" s="290">
        <v>2.85</v>
      </c>
      <c r="R17" s="291">
        <v>492272</v>
      </c>
      <c r="S17" s="288" t="s">
        <v>1744</v>
      </c>
      <c r="T17" s="288" t="s">
        <v>1745</v>
      </c>
      <c r="U17" s="288" t="s">
        <v>1755</v>
      </c>
      <c r="V17" s="288" t="s">
        <v>1756</v>
      </c>
      <c r="W17" s="288" t="s">
        <v>1746</v>
      </c>
      <c r="X17" s="288" t="s">
        <v>1747</v>
      </c>
    </row>
    <row r="18" spans="1:24" ht="51">
      <c r="A18" s="288" t="s">
        <v>1737</v>
      </c>
      <c r="B18" s="288" t="s">
        <v>1738</v>
      </c>
      <c r="C18" s="288" t="s">
        <v>964</v>
      </c>
      <c r="D18" s="288" t="s">
        <v>1741</v>
      </c>
      <c r="E18" s="288" t="s">
        <v>1739</v>
      </c>
      <c r="F18" s="289">
        <v>46297</v>
      </c>
      <c r="G18" s="289">
        <v>46297</v>
      </c>
      <c r="H18" s="288" t="s">
        <v>1761</v>
      </c>
      <c r="I18" s="288" t="s">
        <v>1749</v>
      </c>
      <c r="J18" s="288" t="s">
        <v>178</v>
      </c>
      <c r="K18" s="288" t="s">
        <v>178</v>
      </c>
      <c r="L18" s="290">
        <v>172727.02</v>
      </c>
      <c r="M18" s="290">
        <v>0</v>
      </c>
      <c r="N18" s="291">
        <v>0</v>
      </c>
      <c r="O18" s="290">
        <v>0.31</v>
      </c>
      <c r="P18" s="291">
        <v>53545</v>
      </c>
      <c r="Q18" s="290">
        <v>2.54</v>
      </c>
      <c r="R18" s="291">
        <v>438727</v>
      </c>
      <c r="S18" s="288" t="s">
        <v>1744</v>
      </c>
      <c r="T18" s="288" t="s">
        <v>1745</v>
      </c>
      <c r="U18" s="288" t="s">
        <v>1750</v>
      </c>
      <c r="V18" s="288" t="s">
        <v>1751</v>
      </c>
      <c r="W18" s="288" t="s">
        <v>1746</v>
      </c>
      <c r="X18" s="288" t="s">
        <v>1747</v>
      </c>
    </row>
    <row r="19" spans="1:24" ht="28.5">
      <c r="A19" s="284" t="s">
        <v>1737</v>
      </c>
      <c r="B19" s="284" t="s">
        <v>1738</v>
      </c>
      <c r="C19" s="284" t="s">
        <v>1049</v>
      </c>
      <c r="D19" s="284" t="s">
        <v>1762</v>
      </c>
      <c r="E19" s="284" t="s">
        <v>1739</v>
      </c>
      <c r="F19" s="285" t="s">
        <v>1739</v>
      </c>
      <c r="G19" s="285" t="s">
        <v>1739</v>
      </c>
      <c r="H19" s="284" t="s">
        <v>1739</v>
      </c>
      <c r="I19" s="284" t="s">
        <v>1740</v>
      </c>
      <c r="J19" s="284" t="s">
        <v>1051</v>
      </c>
      <c r="K19" s="284" t="s">
        <v>1051</v>
      </c>
      <c r="L19" s="286">
        <v>27000</v>
      </c>
      <c r="M19" s="286">
        <v>0</v>
      </c>
      <c r="N19" s="287">
        <v>0</v>
      </c>
      <c r="O19" s="286">
        <v>0</v>
      </c>
      <c r="P19" s="287">
        <v>0</v>
      </c>
      <c r="Q19" s="286">
        <v>6</v>
      </c>
      <c r="R19" s="287">
        <v>162000</v>
      </c>
      <c r="S19" s="284" t="s">
        <v>1739</v>
      </c>
      <c r="T19" s="284" t="s">
        <v>1739</v>
      </c>
      <c r="U19" s="284" t="s">
        <v>1739</v>
      </c>
      <c r="V19" s="284" t="s">
        <v>1739</v>
      </c>
      <c r="W19" s="284" t="s">
        <v>1739</v>
      </c>
      <c r="X19" s="284" t="s">
        <v>1739</v>
      </c>
    </row>
    <row r="20" spans="1:24" ht="38.25">
      <c r="A20" s="288" t="s">
        <v>1737</v>
      </c>
      <c r="B20" s="288" t="s">
        <v>1738</v>
      </c>
      <c r="C20" s="288" t="s">
        <v>1763</v>
      </c>
      <c r="D20" s="288" t="s">
        <v>1764</v>
      </c>
      <c r="E20" s="288" t="s">
        <v>1739</v>
      </c>
      <c r="F20" s="289">
        <v>46237</v>
      </c>
      <c r="G20" s="289">
        <v>46237</v>
      </c>
      <c r="H20" s="288" t="s">
        <v>1765</v>
      </c>
      <c r="I20" s="288" t="s">
        <v>1766</v>
      </c>
      <c r="J20" s="288" t="s">
        <v>238</v>
      </c>
      <c r="K20" s="288" t="s">
        <v>238</v>
      </c>
      <c r="L20" s="290">
        <v>40952.379999999997</v>
      </c>
      <c r="M20" s="290">
        <v>1</v>
      </c>
      <c r="N20" s="291">
        <v>40952</v>
      </c>
      <c r="O20" s="290">
        <v>0</v>
      </c>
      <c r="P20" s="291">
        <v>0</v>
      </c>
      <c r="Q20" s="290">
        <v>1</v>
      </c>
      <c r="R20" s="291">
        <v>40952</v>
      </c>
      <c r="S20" s="288" t="s">
        <v>1744</v>
      </c>
      <c r="T20" s="288" t="s">
        <v>1767</v>
      </c>
      <c r="U20" s="288" t="s">
        <v>1739</v>
      </c>
      <c r="V20" s="288" t="s">
        <v>1739</v>
      </c>
      <c r="W20" s="288" t="s">
        <v>1739</v>
      </c>
      <c r="X20" s="288" t="s">
        <v>1739</v>
      </c>
    </row>
    <row r="21" spans="1:24" ht="25.5">
      <c r="A21" s="288" t="s">
        <v>1737</v>
      </c>
      <c r="B21" s="288" t="s">
        <v>1738</v>
      </c>
      <c r="C21" s="288" t="s">
        <v>1763</v>
      </c>
      <c r="D21" s="288" t="s">
        <v>1764</v>
      </c>
      <c r="E21" s="288" t="s">
        <v>1739</v>
      </c>
      <c r="F21" s="289">
        <v>46237</v>
      </c>
      <c r="G21" s="289">
        <v>46237</v>
      </c>
      <c r="H21" s="288" t="s">
        <v>1768</v>
      </c>
      <c r="I21" s="288" t="s">
        <v>1769</v>
      </c>
      <c r="J21" s="288" t="s">
        <v>238</v>
      </c>
      <c r="K21" s="288" t="s">
        <v>238</v>
      </c>
      <c r="L21" s="290">
        <v>40952</v>
      </c>
      <c r="M21" s="290">
        <v>0</v>
      </c>
      <c r="N21" s="291">
        <v>0</v>
      </c>
      <c r="O21" s="290">
        <v>1</v>
      </c>
      <c r="P21" s="291">
        <v>40952</v>
      </c>
      <c r="Q21" s="290">
        <v>0</v>
      </c>
      <c r="R21" s="291">
        <v>0</v>
      </c>
      <c r="S21" s="288" t="s">
        <v>1744</v>
      </c>
      <c r="T21" s="288" t="s">
        <v>1745</v>
      </c>
      <c r="U21" s="288" t="s">
        <v>1739</v>
      </c>
      <c r="V21" s="288" t="s">
        <v>1739</v>
      </c>
      <c r="W21" s="288" t="s">
        <v>1770</v>
      </c>
      <c r="X21" s="288" t="s">
        <v>1771</v>
      </c>
    </row>
    <row r="22" spans="1:24" ht="51">
      <c r="A22" s="288" t="s">
        <v>1737</v>
      </c>
      <c r="B22" s="288" t="s">
        <v>1738</v>
      </c>
      <c r="C22" s="288" t="s">
        <v>1772</v>
      </c>
      <c r="D22" s="288" t="s">
        <v>1773</v>
      </c>
      <c r="E22" s="288" t="s">
        <v>1739</v>
      </c>
      <c r="F22" s="289">
        <v>46237</v>
      </c>
      <c r="G22" s="289">
        <v>46237</v>
      </c>
      <c r="H22" s="288" t="s">
        <v>1765</v>
      </c>
      <c r="I22" s="288" t="s">
        <v>1766</v>
      </c>
      <c r="J22" s="288" t="s">
        <v>1554</v>
      </c>
      <c r="K22" s="288" t="s">
        <v>1554</v>
      </c>
      <c r="L22" s="290">
        <v>895.24</v>
      </c>
      <c r="M22" s="290">
        <v>10</v>
      </c>
      <c r="N22" s="291">
        <v>8952</v>
      </c>
      <c r="O22" s="290">
        <v>0</v>
      </c>
      <c r="P22" s="291">
        <v>0</v>
      </c>
      <c r="Q22" s="290">
        <v>10</v>
      </c>
      <c r="R22" s="291">
        <v>8952</v>
      </c>
      <c r="S22" s="288" t="s">
        <v>1744</v>
      </c>
      <c r="T22" s="288" t="s">
        <v>1767</v>
      </c>
      <c r="U22" s="288" t="s">
        <v>1739</v>
      </c>
      <c r="V22" s="288" t="s">
        <v>1739</v>
      </c>
      <c r="W22" s="288" t="s">
        <v>1739</v>
      </c>
      <c r="X22" s="288" t="s">
        <v>1739</v>
      </c>
    </row>
    <row r="23" spans="1:24" ht="51">
      <c r="A23" s="288" t="s">
        <v>1737</v>
      </c>
      <c r="B23" s="288" t="s">
        <v>1738</v>
      </c>
      <c r="C23" s="288" t="s">
        <v>1772</v>
      </c>
      <c r="D23" s="288" t="s">
        <v>1773</v>
      </c>
      <c r="E23" s="288" t="s">
        <v>1739</v>
      </c>
      <c r="F23" s="289">
        <v>46237</v>
      </c>
      <c r="G23" s="289">
        <v>46237</v>
      </c>
      <c r="H23" s="288" t="s">
        <v>1768</v>
      </c>
      <c r="I23" s="288" t="s">
        <v>1769</v>
      </c>
      <c r="J23" s="288" t="s">
        <v>1554</v>
      </c>
      <c r="K23" s="288" t="s">
        <v>1554</v>
      </c>
      <c r="L23" s="290">
        <v>895.2</v>
      </c>
      <c r="M23" s="290">
        <v>0</v>
      </c>
      <c r="N23" s="291">
        <v>0</v>
      </c>
      <c r="O23" s="290">
        <v>10</v>
      </c>
      <c r="P23" s="291">
        <v>8952</v>
      </c>
      <c r="Q23" s="290">
        <v>0</v>
      </c>
      <c r="R23" s="291">
        <v>0</v>
      </c>
      <c r="S23" s="288" t="s">
        <v>1744</v>
      </c>
      <c r="T23" s="288" t="s">
        <v>1745</v>
      </c>
      <c r="U23" s="288" t="s">
        <v>1739</v>
      </c>
      <c r="V23" s="288" t="s">
        <v>1739</v>
      </c>
      <c r="W23" s="288" t="s">
        <v>1770</v>
      </c>
      <c r="X23" s="288" t="s">
        <v>1771</v>
      </c>
    </row>
    <row r="24" spans="1:24" ht="28.5">
      <c r="A24" s="284" t="s">
        <v>1737</v>
      </c>
      <c r="B24" s="284" t="s">
        <v>1738</v>
      </c>
      <c r="C24" s="284" t="s">
        <v>794</v>
      </c>
      <c r="D24" s="284" t="s">
        <v>1774</v>
      </c>
      <c r="E24" s="284" t="s">
        <v>1739</v>
      </c>
      <c r="F24" s="285" t="s">
        <v>1739</v>
      </c>
      <c r="G24" s="285" t="s">
        <v>1739</v>
      </c>
      <c r="H24" s="284" t="s">
        <v>1739</v>
      </c>
      <c r="I24" s="284" t="s">
        <v>1740</v>
      </c>
      <c r="J24" s="284" t="s">
        <v>53</v>
      </c>
      <c r="K24" s="284" t="s">
        <v>53</v>
      </c>
      <c r="L24" s="286">
        <v>12000</v>
      </c>
      <c r="M24" s="286">
        <v>0</v>
      </c>
      <c r="N24" s="287">
        <v>0</v>
      </c>
      <c r="O24" s="286">
        <v>0</v>
      </c>
      <c r="P24" s="287">
        <v>0</v>
      </c>
      <c r="Q24" s="286">
        <v>9</v>
      </c>
      <c r="R24" s="287">
        <v>108000</v>
      </c>
      <c r="S24" s="284" t="s">
        <v>1739</v>
      </c>
      <c r="T24" s="284" t="s">
        <v>1739</v>
      </c>
      <c r="U24" s="284" t="s">
        <v>1739</v>
      </c>
      <c r="V24" s="284" t="s">
        <v>1739</v>
      </c>
      <c r="W24" s="284" t="s">
        <v>1739</v>
      </c>
      <c r="X24" s="284" t="s">
        <v>1739</v>
      </c>
    </row>
    <row r="25" spans="1:24" ht="28.5">
      <c r="A25" s="284" t="s">
        <v>1737</v>
      </c>
      <c r="B25" s="284" t="s">
        <v>1738</v>
      </c>
      <c r="C25" s="284" t="s">
        <v>798</v>
      </c>
      <c r="D25" s="284" t="s">
        <v>1775</v>
      </c>
      <c r="E25" s="284" t="s">
        <v>1739</v>
      </c>
      <c r="F25" s="285" t="s">
        <v>1739</v>
      </c>
      <c r="G25" s="285" t="s">
        <v>1739</v>
      </c>
      <c r="H25" s="284" t="s">
        <v>1739</v>
      </c>
      <c r="I25" s="284" t="s">
        <v>1740</v>
      </c>
      <c r="J25" s="284" t="s">
        <v>53</v>
      </c>
      <c r="K25" s="284" t="s">
        <v>53</v>
      </c>
      <c r="L25" s="286">
        <v>12000</v>
      </c>
      <c r="M25" s="286">
        <v>0</v>
      </c>
      <c r="N25" s="287">
        <v>0</v>
      </c>
      <c r="O25" s="286">
        <v>0</v>
      </c>
      <c r="P25" s="287">
        <v>0</v>
      </c>
      <c r="Q25" s="286">
        <v>10</v>
      </c>
      <c r="R25" s="287">
        <v>120000</v>
      </c>
      <c r="S25" s="284" t="s">
        <v>1739</v>
      </c>
      <c r="T25" s="284" t="s">
        <v>1739</v>
      </c>
      <c r="U25" s="284" t="s">
        <v>1739</v>
      </c>
      <c r="V25" s="284" t="s">
        <v>1739</v>
      </c>
      <c r="W25" s="284" t="s">
        <v>1739</v>
      </c>
      <c r="X25" s="284" t="s">
        <v>1739</v>
      </c>
    </row>
    <row r="26" spans="1:24" ht="28.5">
      <c r="A26" s="284" t="s">
        <v>1737</v>
      </c>
      <c r="B26" s="284" t="s">
        <v>1738</v>
      </c>
      <c r="C26" s="284" t="s">
        <v>817</v>
      </c>
      <c r="D26" s="284" t="s">
        <v>1776</v>
      </c>
      <c r="E26" s="284" t="s">
        <v>1739</v>
      </c>
      <c r="F26" s="285" t="s">
        <v>1739</v>
      </c>
      <c r="G26" s="285" t="s">
        <v>1739</v>
      </c>
      <c r="H26" s="284" t="s">
        <v>1739</v>
      </c>
      <c r="I26" s="284" t="s">
        <v>1740</v>
      </c>
      <c r="J26" s="284" t="s">
        <v>53</v>
      </c>
      <c r="K26" s="284" t="s">
        <v>53</v>
      </c>
      <c r="L26" s="286">
        <v>7500</v>
      </c>
      <c r="M26" s="286">
        <v>0</v>
      </c>
      <c r="N26" s="287">
        <v>0</v>
      </c>
      <c r="O26" s="286">
        <v>0</v>
      </c>
      <c r="P26" s="287">
        <v>0</v>
      </c>
      <c r="Q26" s="286">
        <v>8</v>
      </c>
      <c r="R26" s="287">
        <v>60000</v>
      </c>
      <c r="S26" s="284" t="s">
        <v>1739</v>
      </c>
      <c r="T26" s="284" t="s">
        <v>1739</v>
      </c>
      <c r="U26" s="284" t="s">
        <v>1739</v>
      </c>
      <c r="V26" s="284" t="s">
        <v>1739</v>
      </c>
      <c r="W26" s="284" t="s">
        <v>1739</v>
      </c>
      <c r="X26" s="284" t="s">
        <v>1739</v>
      </c>
    </row>
    <row r="27" spans="1:24" ht="28.5">
      <c r="A27" s="284" t="s">
        <v>1737</v>
      </c>
      <c r="B27" s="284" t="s">
        <v>1738</v>
      </c>
      <c r="C27" s="284" t="s">
        <v>819</v>
      </c>
      <c r="D27" s="284" t="s">
        <v>1777</v>
      </c>
      <c r="E27" s="284" t="s">
        <v>1739</v>
      </c>
      <c r="F27" s="285" t="s">
        <v>1739</v>
      </c>
      <c r="G27" s="285" t="s">
        <v>1739</v>
      </c>
      <c r="H27" s="284" t="s">
        <v>1739</v>
      </c>
      <c r="I27" s="284" t="s">
        <v>1740</v>
      </c>
      <c r="J27" s="284" t="s">
        <v>53</v>
      </c>
      <c r="K27" s="284" t="s">
        <v>53</v>
      </c>
      <c r="L27" s="286">
        <v>7500</v>
      </c>
      <c r="M27" s="286">
        <v>0</v>
      </c>
      <c r="N27" s="287">
        <v>0</v>
      </c>
      <c r="O27" s="286">
        <v>0</v>
      </c>
      <c r="P27" s="287">
        <v>0</v>
      </c>
      <c r="Q27" s="286">
        <v>10</v>
      </c>
      <c r="R27" s="287">
        <v>75000</v>
      </c>
      <c r="S27" s="284" t="s">
        <v>1739</v>
      </c>
      <c r="T27" s="284" t="s">
        <v>1739</v>
      </c>
      <c r="U27" s="284" t="s">
        <v>1739</v>
      </c>
      <c r="V27" s="284" t="s">
        <v>1739</v>
      </c>
      <c r="W27" s="284" t="s">
        <v>1739</v>
      </c>
      <c r="X27" s="284" t="s">
        <v>1739</v>
      </c>
    </row>
    <row r="28" spans="1:24" ht="38.25">
      <c r="A28" s="288" t="s">
        <v>1737</v>
      </c>
      <c r="B28" s="288" t="s">
        <v>1738</v>
      </c>
      <c r="C28" s="288" t="s">
        <v>1778</v>
      </c>
      <c r="D28" s="288" t="s">
        <v>1779</v>
      </c>
      <c r="E28" s="288" t="s">
        <v>1739</v>
      </c>
      <c r="F28" s="289">
        <v>46211</v>
      </c>
      <c r="G28" s="289">
        <v>46211</v>
      </c>
      <c r="H28" s="288" t="s">
        <v>1780</v>
      </c>
      <c r="I28" s="288" t="s">
        <v>1781</v>
      </c>
      <c r="J28" s="288" t="s">
        <v>1058</v>
      </c>
      <c r="K28" s="288" t="s">
        <v>1058</v>
      </c>
      <c r="L28" s="290">
        <v>48148.15</v>
      </c>
      <c r="M28" s="290">
        <v>5</v>
      </c>
      <c r="N28" s="291">
        <v>240741</v>
      </c>
      <c r="O28" s="290">
        <v>0</v>
      </c>
      <c r="P28" s="291">
        <v>0</v>
      </c>
      <c r="Q28" s="290">
        <v>5</v>
      </c>
      <c r="R28" s="291">
        <v>240741</v>
      </c>
      <c r="S28" s="288" t="s">
        <v>1744</v>
      </c>
      <c r="T28" s="288" t="s">
        <v>1767</v>
      </c>
      <c r="U28" s="288" t="s">
        <v>1739</v>
      </c>
      <c r="V28" s="288" t="s">
        <v>1739</v>
      </c>
      <c r="W28" s="288" t="s">
        <v>1739</v>
      </c>
      <c r="X28" s="288" t="s">
        <v>1739</v>
      </c>
    </row>
    <row r="29" spans="1:24" ht="25.5">
      <c r="A29" s="288" t="s">
        <v>1737</v>
      </c>
      <c r="B29" s="288" t="s">
        <v>1738</v>
      </c>
      <c r="C29" s="288" t="s">
        <v>1778</v>
      </c>
      <c r="D29" s="288" t="s">
        <v>1779</v>
      </c>
      <c r="E29" s="288" t="s">
        <v>1739</v>
      </c>
      <c r="F29" s="289">
        <v>46211</v>
      </c>
      <c r="G29" s="289">
        <v>46211</v>
      </c>
      <c r="H29" s="288" t="s">
        <v>1782</v>
      </c>
      <c r="I29" s="288" t="s">
        <v>1749</v>
      </c>
      <c r="J29" s="288" t="s">
        <v>1058</v>
      </c>
      <c r="K29" s="288" t="s">
        <v>1058</v>
      </c>
      <c r="L29" s="290">
        <v>48148.2</v>
      </c>
      <c r="M29" s="290">
        <v>0</v>
      </c>
      <c r="N29" s="291">
        <v>0</v>
      </c>
      <c r="O29" s="290">
        <v>1</v>
      </c>
      <c r="P29" s="291">
        <v>48148</v>
      </c>
      <c r="Q29" s="290">
        <v>4</v>
      </c>
      <c r="R29" s="291">
        <v>192593</v>
      </c>
      <c r="S29" s="288" t="s">
        <v>1744</v>
      </c>
      <c r="T29" s="288" t="s">
        <v>1745</v>
      </c>
      <c r="U29" s="288" t="s">
        <v>1739</v>
      </c>
      <c r="V29" s="288" t="s">
        <v>1739</v>
      </c>
      <c r="W29" s="288" t="s">
        <v>1746</v>
      </c>
      <c r="X29" s="288" t="s">
        <v>1747</v>
      </c>
    </row>
    <row r="30" spans="1:24" ht="63.75">
      <c r="A30" s="288" t="s">
        <v>1737</v>
      </c>
      <c r="B30" s="288" t="s">
        <v>1738</v>
      </c>
      <c r="C30" s="288" t="s">
        <v>1783</v>
      </c>
      <c r="D30" s="288" t="s">
        <v>1784</v>
      </c>
      <c r="E30" s="288" t="s">
        <v>1739</v>
      </c>
      <c r="F30" s="289">
        <v>46237</v>
      </c>
      <c r="G30" s="289">
        <v>46237</v>
      </c>
      <c r="H30" s="288" t="s">
        <v>1765</v>
      </c>
      <c r="I30" s="288" t="s">
        <v>1766</v>
      </c>
      <c r="J30" s="288" t="s">
        <v>1785</v>
      </c>
      <c r="K30" s="288" t="s">
        <v>1785</v>
      </c>
      <c r="L30" s="290">
        <v>13333.33</v>
      </c>
      <c r="M30" s="290">
        <v>1</v>
      </c>
      <c r="N30" s="291">
        <v>13333</v>
      </c>
      <c r="O30" s="290">
        <v>0</v>
      </c>
      <c r="P30" s="291">
        <v>0</v>
      </c>
      <c r="Q30" s="290">
        <v>1</v>
      </c>
      <c r="R30" s="291">
        <v>13333</v>
      </c>
      <c r="S30" s="288" t="s">
        <v>1744</v>
      </c>
      <c r="T30" s="288" t="s">
        <v>1767</v>
      </c>
      <c r="U30" s="288" t="s">
        <v>1739</v>
      </c>
      <c r="V30" s="288" t="s">
        <v>1739</v>
      </c>
      <c r="W30" s="288" t="s">
        <v>1739</v>
      </c>
      <c r="X30" s="288" t="s">
        <v>1739</v>
      </c>
    </row>
    <row r="31" spans="1:24" ht="63.75">
      <c r="A31" s="288" t="s">
        <v>1737</v>
      </c>
      <c r="B31" s="288" t="s">
        <v>1738</v>
      </c>
      <c r="C31" s="288" t="s">
        <v>1783</v>
      </c>
      <c r="D31" s="288" t="s">
        <v>1784</v>
      </c>
      <c r="E31" s="288" t="s">
        <v>1739</v>
      </c>
      <c r="F31" s="289">
        <v>46237</v>
      </c>
      <c r="G31" s="289">
        <v>46237</v>
      </c>
      <c r="H31" s="288" t="s">
        <v>1768</v>
      </c>
      <c r="I31" s="288" t="s">
        <v>1769</v>
      </c>
      <c r="J31" s="288" t="s">
        <v>1785</v>
      </c>
      <c r="K31" s="288" t="s">
        <v>1785</v>
      </c>
      <c r="L31" s="290">
        <v>13333</v>
      </c>
      <c r="M31" s="290">
        <v>0</v>
      </c>
      <c r="N31" s="291">
        <v>0</v>
      </c>
      <c r="O31" s="290">
        <v>1</v>
      </c>
      <c r="P31" s="291">
        <v>13333</v>
      </c>
      <c r="Q31" s="290">
        <v>0</v>
      </c>
      <c r="R31" s="291">
        <v>0</v>
      </c>
      <c r="S31" s="288" t="s">
        <v>1744</v>
      </c>
      <c r="T31" s="288" t="s">
        <v>1745</v>
      </c>
      <c r="U31" s="288" t="s">
        <v>1739</v>
      </c>
      <c r="V31" s="288" t="s">
        <v>1739</v>
      </c>
      <c r="W31" s="288" t="s">
        <v>1770</v>
      </c>
      <c r="X31" s="288" t="s">
        <v>1771</v>
      </c>
    </row>
    <row r="32" spans="1:24" ht="51">
      <c r="A32" s="288" t="s">
        <v>1737</v>
      </c>
      <c r="B32" s="288" t="s">
        <v>1738</v>
      </c>
      <c r="C32" s="288" t="s">
        <v>1786</v>
      </c>
      <c r="D32" s="288" t="s">
        <v>1787</v>
      </c>
      <c r="E32" s="288" t="s">
        <v>1739</v>
      </c>
      <c r="F32" s="289">
        <v>46237</v>
      </c>
      <c r="G32" s="289">
        <v>46237</v>
      </c>
      <c r="H32" s="288" t="s">
        <v>1765</v>
      </c>
      <c r="I32" s="288" t="s">
        <v>1766</v>
      </c>
      <c r="J32" s="288" t="s">
        <v>53</v>
      </c>
      <c r="K32" s="288" t="s">
        <v>53</v>
      </c>
      <c r="L32" s="290">
        <v>5714.25</v>
      </c>
      <c r="M32" s="290">
        <v>4</v>
      </c>
      <c r="N32" s="291">
        <v>22857</v>
      </c>
      <c r="O32" s="290">
        <v>0</v>
      </c>
      <c r="P32" s="291">
        <v>0</v>
      </c>
      <c r="Q32" s="290">
        <v>4</v>
      </c>
      <c r="R32" s="291">
        <v>22857</v>
      </c>
      <c r="S32" s="288" t="s">
        <v>1744</v>
      </c>
      <c r="T32" s="288" t="s">
        <v>1767</v>
      </c>
      <c r="U32" s="288" t="s">
        <v>1739</v>
      </c>
      <c r="V32" s="288" t="s">
        <v>1739</v>
      </c>
      <c r="W32" s="288" t="s">
        <v>1739</v>
      </c>
      <c r="X32" s="288" t="s">
        <v>1739</v>
      </c>
    </row>
    <row r="33" spans="1:24" ht="51">
      <c r="A33" s="288" t="s">
        <v>1737</v>
      </c>
      <c r="B33" s="288" t="s">
        <v>1738</v>
      </c>
      <c r="C33" s="288" t="s">
        <v>1786</v>
      </c>
      <c r="D33" s="288" t="s">
        <v>1787</v>
      </c>
      <c r="E33" s="288" t="s">
        <v>1739</v>
      </c>
      <c r="F33" s="289">
        <v>46237</v>
      </c>
      <c r="G33" s="289">
        <v>46237</v>
      </c>
      <c r="H33" s="288" t="s">
        <v>1768</v>
      </c>
      <c r="I33" s="288" t="s">
        <v>1769</v>
      </c>
      <c r="J33" s="288" t="s">
        <v>53</v>
      </c>
      <c r="K33" s="288" t="s">
        <v>53</v>
      </c>
      <c r="L33" s="290">
        <v>5714.25</v>
      </c>
      <c r="M33" s="290">
        <v>0</v>
      </c>
      <c r="N33" s="291">
        <v>0</v>
      </c>
      <c r="O33" s="290">
        <v>4</v>
      </c>
      <c r="P33" s="291">
        <v>22857</v>
      </c>
      <c r="Q33" s="290">
        <v>0</v>
      </c>
      <c r="R33" s="291">
        <v>0</v>
      </c>
      <c r="S33" s="288" t="s">
        <v>1744</v>
      </c>
      <c r="T33" s="288" t="s">
        <v>1745</v>
      </c>
      <c r="U33" s="288" t="s">
        <v>1739</v>
      </c>
      <c r="V33" s="288" t="s">
        <v>1739</v>
      </c>
      <c r="W33" s="288" t="s">
        <v>1770</v>
      </c>
      <c r="X33" s="288" t="s">
        <v>1771</v>
      </c>
    </row>
    <row r="34" spans="1:24" ht="51">
      <c r="A34" s="288" t="s">
        <v>1737</v>
      </c>
      <c r="B34" s="288" t="s">
        <v>1738</v>
      </c>
      <c r="C34" s="288" t="s">
        <v>1788</v>
      </c>
      <c r="D34" s="288" t="s">
        <v>1789</v>
      </c>
      <c r="E34" s="288" t="s">
        <v>1739</v>
      </c>
      <c r="F34" s="289">
        <v>46237</v>
      </c>
      <c r="G34" s="289">
        <v>46237</v>
      </c>
      <c r="H34" s="288" t="s">
        <v>1765</v>
      </c>
      <c r="I34" s="288" t="s">
        <v>1766</v>
      </c>
      <c r="J34" s="288" t="s">
        <v>1785</v>
      </c>
      <c r="K34" s="288" t="s">
        <v>1785</v>
      </c>
      <c r="L34" s="290">
        <v>11428.57</v>
      </c>
      <c r="M34" s="290">
        <v>5</v>
      </c>
      <c r="N34" s="291">
        <v>57143</v>
      </c>
      <c r="O34" s="290">
        <v>0</v>
      </c>
      <c r="P34" s="291">
        <v>0</v>
      </c>
      <c r="Q34" s="290">
        <v>5</v>
      </c>
      <c r="R34" s="291">
        <v>57143</v>
      </c>
      <c r="S34" s="288" t="s">
        <v>1744</v>
      </c>
      <c r="T34" s="288" t="s">
        <v>1767</v>
      </c>
      <c r="U34" s="288" t="s">
        <v>1739</v>
      </c>
      <c r="V34" s="288" t="s">
        <v>1739</v>
      </c>
      <c r="W34" s="288" t="s">
        <v>1739</v>
      </c>
      <c r="X34" s="288" t="s">
        <v>1739</v>
      </c>
    </row>
    <row r="35" spans="1:24" ht="51">
      <c r="A35" s="288" t="s">
        <v>1737</v>
      </c>
      <c r="B35" s="288" t="s">
        <v>1738</v>
      </c>
      <c r="C35" s="288" t="s">
        <v>1788</v>
      </c>
      <c r="D35" s="288" t="s">
        <v>1789</v>
      </c>
      <c r="E35" s="288" t="s">
        <v>1739</v>
      </c>
      <c r="F35" s="289">
        <v>46237</v>
      </c>
      <c r="G35" s="289">
        <v>46237</v>
      </c>
      <c r="H35" s="288" t="s">
        <v>1768</v>
      </c>
      <c r="I35" s="288" t="s">
        <v>1769</v>
      </c>
      <c r="J35" s="288" t="s">
        <v>1785</v>
      </c>
      <c r="K35" s="288" t="s">
        <v>1785</v>
      </c>
      <c r="L35" s="290">
        <v>11428.6</v>
      </c>
      <c r="M35" s="290">
        <v>0</v>
      </c>
      <c r="N35" s="291">
        <v>0</v>
      </c>
      <c r="O35" s="290">
        <v>5</v>
      </c>
      <c r="P35" s="291">
        <v>57143</v>
      </c>
      <c r="Q35" s="290">
        <v>0</v>
      </c>
      <c r="R35" s="291">
        <v>0</v>
      </c>
      <c r="S35" s="288" t="s">
        <v>1744</v>
      </c>
      <c r="T35" s="288" t="s">
        <v>1745</v>
      </c>
      <c r="U35" s="288" t="s">
        <v>1739</v>
      </c>
      <c r="V35" s="288" t="s">
        <v>1739</v>
      </c>
      <c r="W35" s="288" t="s">
        <v>1770</v>
      </c>
      <c r="X35" s="288" t="s">
        <v>1771</v>
      </c>
    </row>
    <row r="36" spans="1:24">
      <c r="A36" s="288" t="s">
        <v>1737</v>
      </c>
      <c r="B36" s="288" t="s">
        <v>1738</v>
      </c>
      <c r="C36" s="288" t="s">
        <v>1059</v>
      </c>
      <c r="D36" s="288" t="s">
        <v>1060</v>
      </c>
      <c r="E36" s="288" t="s">
        <v>1739</v>
      </c>
      <c r="F36" s="289">
        <v>46235</v>
      </c>
      <c r="G36" s="289">
        <v>46235</v>
      </c>
      <c r="H36" s="288" t="s">
        <v>1790</v>
      </c>
      <c r="I36" s="288" t="s">
        <v>1791</v>
      </c>
      <c r="J36" s="288" t="s">
        <v>581</v>
      </c>
      <c r="K36" s="288" t="s">
        <v>581</v>
      </c>
      <c r="L36" s="290">
        <v>100000</v>
      </c>
      <c r="M36" s="290">
        <v>2.4</v>
      </c>
      <c r="N36" s="291">
        <v>240000</v>
      </c>
      <c r="O36" s="290">
        <v>0</v>
      </c>
      <c r="P36" s="291">
        <v>0</v>
      </c>
      <c r="Q36" s="290">
        <v>2.4</v>
      </c>
      <c r="R36" s="291">
        <v>240000</v>
      </c>
      <c r="S36" s="288" t="s">
        <v>1744</v>
      </c>
      <c r="T36" s="288" t="s">
        <v>1767</v>
      </c>
      <c r="U36" s="288" t="s">
        <v>1739</v>
      </c>
      <c r="V36" s="288" t="s">
        <v>1739</v>
      </c>
      <c r="W36" s="288" t="s">
        <v>1739</v>
      </c>
      <c r="X36" s="288" t="s">
        <v>1739</v>
      </c>
    </row>
    <row r="37" spans="1:24" ht="25.5">
      <c r="A37" s="288" t="s">
        <v>1737</v>
      </c>
      <c r="B37" s="288" t="s">
        <v>1738</v>
      </c>
      <c r="C37" s="288" t="s">
        <v>1063</v>
      </c>
      <c r="D37" s="288" t="s">
        <v>1064</v>
      </c>
      <c r="E37" s="288" t="s">
        <v>1739</v>
      </c>
      <c r="F37" s="289">
        <v>46241</v>
      </c>
      <c r="G37" s="289">
        <v>46241</v>
      </c>
      <c r="H37" s="288" t="s">
        <v>1792</v>
      </c>
      <c r="I37" s="288" t="s">
        <v>1793</v>
      </c>
      <c r="J37" s="288" t="s">
        <v>581</v>
      </c>
      <c r="K37" s="288" t="s">
        <v>581</v>
      </c>
      <c r="L37" s="290">
        <v>90000</v>
      </c>
      <c r="M37" s="290">
        <v>2.14</v>
      </c>
      <c r="N37" s="291">
        <v>192600</v>
      </c>
      <c r="O37" s="290">
        <v>0</v>
      </c>
      <c r="P37" s="291">
        <v>0</v>
      </c>
      <c r="Q37" s="290">
        <v>2.14</v>
      </c>
      <c r="R37" s="291">
        <v>192600</v>
      </c>
      <c r="S37" s="288" t="s">
        <v>1744</v>
      </c>
      <c r="T37" s="288" t="s">
        <v>1767</v>
      </c>
      <c r="U37" s="288" t="s">
        <v>1739</v>
      </c>
      <c r="V37" s="288" t="s">
        <v>1739</v>
      </c>
      <c r="W37" s="288" t="s">
        <v>1739</v>
      </c>
      <c r="X37" s="288" t="s">
        <v>1739</v>
      </c>
    </row>
    <row r="38" spans="1:24" ht="51">
      <c r="A38" s="288" t="s">
        <v>1737</v>
      </c>
      <c r="B38" s="288" t="s">
        <v>1738</v>
      </c>
      <c r="C38" s="288" t="s">
        <v>1063</v>
      </c>
      <c r="D38" s="288" t="s">
        <v>1064</v>
      </c>
      <c r="E38" s="288" t="s">
        <v>1739</v>
      </c>
      <c r="F38" s="289">
        <v>46301</v>
      </c>
      <c r="G38" s="289">
        <v>46301</v>
      </c>
      <c r="H38" s="288" t="s">
        <v>1794</v>
      </c>
      <c r="I38" s="288" t="s">
        <v>1749</v>
      </c>
      <c r="J38" s="288" t="s">
        <v>581</v>
      </c>
      <c r="K38" s="288" t="s">
        <v>581</v>
      </c>
      <c r="L38" s="290">
        <v>90000</v>
      </c>
      <c r="M38" s="290">
        <v>0</v>
      </c>
      <c r="N38" s="291">
        <v>0</v>
      </c>
      <c r="O38" s="290">
        <v>2.14</v>
      </c>
      <c r="P38" s="291">
        <v>192600</v>
      </c>
      <c r="Q38" s="290">
        <v>0</v>
      </c>
      <c r="R38" s="291">
        <v>0</v>
      </c>
      <c r="S38" s="288" t="s">
        <v>1744</v>
      </c>
      <c r="T38" s="288" t="s">
        <v>1745</v>
      </c>
      <c r="U38" s="288" t="s">
        <v>1750</v>
      </c>
      <c r="V38" s="288" t="s">
        <v>1751</v>
      </c>
      <c r="W38" s="288" t="s">
        <v>1795</v>
      </c>
      <c r="X38" s="288" t="s">
        <v>1796</v>
      </c>
    </row>
    <row r="39" spans="1:24" ht="63.75">
      <c r="A39" s="288" t="s">
        <v>1737</v>
      </c>
      <c r="B39" s="288" t="s">
        <v>1738</v>
      </c>
      <c r="C39" s="288" t="s">
        <v>1489</v>
      </c>
      <c r="D39" s="288" t="s">
        <v>1490</v>
      </c>
      <c r="E39" s="288" t="s">
        <v>1739</v>
      </c>
      <c r="F39" s="289">
        <v>46237</v>
      </c>
      <c r="G39" s="289">
        <v>46237</v>
      </c>
      <c r="H39" s="288" t="s">
        <v>1797</v>
      </c>
      <c r="I39" s="288" t="s">
        <v>1798</v>
      </c>
      <c r="J39" s="288" t="s">
        <v>53</v>
      </c>
      <c r="K39" s="288" t="s">
        <v>53</v>
      </c>
      <c r="L39" s="290">
        <v>1203420.6200000001</v>
      </c>
      <c r="M39" s="290">
        <v>29</v>
      </c>
      <c r="N39" s="291">
        <v>34899198</v>
      </c>
      <c r="O39" s="290">
        <v>0</v>
      </c>
      <c r="P39" s="291">
        <v>0</v>
      </c>
      <c r="Q39" s="290">
        <v>29</v>
      </c>
      <c r="R39" s="291">
        <v>34899198</v>
      </c>
      <c r="S39" s="288" t="s">
        <v>1744</v>
      </c>
      <c r="T39" s="288" t="s">
        <v>1799</v>
      </c>
      <c r="U39" s="288" t="s">
        <v>1739</v>
      </c>
      <c r="V39" s="288" t="s">
        <v>1739</v>
      </c>
      <c r="W39" s="288" t="s">
        <v>1739</v>
      </c>
      <c r="X39" s="288" t="s">
        <v>1739</v>
      </c>
    </row>
    <row r="40" spans="1:24" ht="63.75">
      <c r="A40" s="288" t="s">
        <v>1737</v>
      </c>
      <c r="B40" s="288" t="s">
        <v>1738</v>
      </c>
      <c r="C40" s="288" t="s">
        <v>1489</v>
      </c>
      <c r="D40" s="288" t="s">
        <v>1490</v>
      </c>
      <c r="E40" s="288" t="s">
        <v>1739</v>
      </c>
      <c r="F40" s="289">
        <v>46286</v>
      </c>
      <c r="G40" s="289">
        <v>46286</v>
      </c>
      <c r="H40" s="288" t="s">
        <v>1800</v>
      </c>
      <c r="I40" s="288" t="s">
        <v>1749</v>
      </c>
      <c r="J40" s="288" t="s">
        <v>53</v>
      </c>
      <c r="K40" s="288" t="s">
        <v>53</v>
      </c>
      <c r="L40" s="290">
        <v>1203420.6200000001</v>
      </c>
      <c r="M40" s="290">
        <v>0</v>
      </c>
      <c r="N40" s="291">
        <v>0</v>
      </c>
      <c r="O40" s="290">
        <v>10</v>
      </c>
      <c r="P40" s="291">
        <v>12034206</v>
      </c>
      <c r="Q40" s="290">
        <v>19</v>
      </c>
      <c r="R40" s="291">
        <v>22864992</v>
      </c>
      <c r="S40" s="288" t="s">
        <v>1744</v>
      </c>
      <c r="T40" s="288" t="s">
        <v>1745</v>
      </c>
      <c r="U40" s="288" t="s">
        <v>1801</v>
      </c>
      <c r="V40" s="288" t="s">
        <v>1802</v>
      </c>
      <c r="W40" s="288" t="s">
        <v>1795</v>
      </c>
      <c r="X40" s="288" t="s">
        <v>1796</v>
      </c>
    </row>
    <row r="41" spans="1:24" ht="71.25">
      <c r="A41" s="284" t="s">
        <v>1737</v>
      </c>
      <c r="B41" s="284" t="s">
        <v>1738</v>
      </c>
      <c r="C41" s="284" t="s">
        <v>1491</v>
      </c>
      <c r="D41" s="284" t="s">
        <v>1492</v>
      </c>
      <c r="E41" s="284" t="s">
        <v>1739</v>
      </c>
      <c r="F41" s="285" t="s">
        <v>1739</v>
      </c>
      <c r="G41" s="285" t="s">
        <v>1739</v>
      </c>
      <c r="H41" s="284" t="s">
        <v>1739</v>
      </c>
      <c r="I41" s="284" t="s">
        <v>1740</v>
      </c>
      <c r="J41" s="284" t="s">
        <v>53</v>
      </c>
      <c r="K41" s="284" t="s">
        <v>53</v>
      </c>
      <c r="L41" s="286">
        <v>1144537</v>
      </c>
      <c r="M41" s="286">
        <v>0</v>
      </c>
      <c r="N41" s="287">
        <v>0</v>
      </c>
      <c r="O41" s="286">
        <v>0</v>
      </c>
      <c r="P41" s="287">
        <v>0</v>
      </c>
      <c r="Q41" s="286">
        <v>4</v>
      </c>
      <c r="R41" s="287">
        <v>4578148</v>
      </c>
      <c r="S41" s="284" t="s">
        <v>1739</v>
      </c>
      <c r="T41" s="284" t="s">
        <v>1739</v>
      </c>
      <c r="U41" s="284" t="s">
        <v>1739</v>
      </c>
      <c r="V41" s="284" t="s">
        <v>1739</v>
      </c>
      <c r="W41" s="284" t="s">
        <v>1739</v>
      </c>
      <c r="X41" s="284" t="s">
        <v>1739</v>
      </c>
    </row>
    <row r="42" spans="1:24" ht="63.75">
      <c r="A42" s="288" t="s">
        <v>1737</v>
      </c>
      <c r="B42" s="288" t="s">
        <v>1738</v>
      </c>
      <c r="C42" s="288" t="s">
        <v>1491</v>
      </c>
      <c r="D42" s="288" t="s">
        <v>1492</v>
      </c>
      <c r="E42" s="288" t="s">
        <v>1739</v>
      </c>
      <c r="F42" s="289">
        <v>46181</v>
      </c>
      <c r="G42" s="289">
        <v>46181</v>
      </c>
      <c r="H42" s="288" t="s">
        <v>1803</v>
      </c>
      <c r="I42" s="288" t="s">
        <v>1749</v>
      </c>
      <c r="J42" s="288" t="s">
        <v>53</v>
      </c>
      <c r="K42" s="288" t="s">
        <v>53</v>
      </c>
      <c r="L42" s="290">
        <v>1144537</v>
      </c>
      <c r="M42" s="290">
        <v>0</v>
      </c>
      <c r="N42" s="291">
        <v>0</v>
      </c>
      <c r="O42" s="290">
        <v>4</v>
      </c>
      <c r="P42" s="291">
        <v>4578148</v>
      </c>
      <c r="Q42" s="290">
        <v>0</v>
      </c>
      <c r="R42" s="291">
        <v>0</v>
      </c>
      <c r="S42" s="288" t="s">
        <v>1744</v>
      </c>
      <c r="T42" s="288" t="s">
        <v>1745</v>
      </c>
      <c r="U42" s="288" t="s">
        <v>1804</v>
      </c>
      <c r="V42" s="288" t="s">
        <v>1805</v>
      </c>
      <c r="W42" s="288" t="s">
        <v>1795</v>
      </c>
      <c r="X42" s="288" t="s">
        <v>1796</v>
      </c>
    </row>
    <row r="43" spans="1:24" ht="63.75">
      <c r="A43" s="288" t="s">
        <v>1737</v>
      </c>
      <c r="B43" s="288" t="s">
        <v>1738</v>
      </c>
      <c r="C43" s="288" t="s">
        <v>1491</v>
      </c>
      <c r="D43" s="288" t="s">
        <v>1492</v>
      </c>
      <c r="E43" s="288" t="s">
        <v>1739</v>
      </c>
      <c r="F43" s="289">
        <v>46237</v>
      </c>
      <c r="G43" s="289">
        <v>46237</v>
      </c>
      <c r="H43" s="288" t="s">
        <v>1797</v>
      </c>
      <c r="I43" s="288" t="s">
        <v>1798</v>
      </c>
      <c r="J43" s="288" t="s">
        <v>53</v>
      </c>
      <c r="K43" s="288" t="s">
        <v>53</v>
      </c>
      <c r="L43" s="290">
        <v>813086.79</v>
      </c>
      <c r="M43" s="290">
        <v>72</v>
      </c>
      <c r="N43" s="291">
        <v>58542249</v>
      </c>
      <c r="O43" s="290">
        <v>0</v>
      </c>
      <c r="P43" s="291">
        <v>0</v>
      </c>
      <c r="Q43" s="290">
        <v>72</v>
      </c>
      <c r="R43" s="291">
        <v>58542249</v>
      </c>
      <c r="S43" s="288" t="s">
        <v>1744</v>
      </c>
      <c r="T43" s="288" t="s">
        <v>1799</v>
      </c>
      <c r="U43" s="288" t="s">
        <v>1739</v>
      </c>
      <c r="V43" s="288" t="s">
        <v>1739</v>
      </c>
      <c r="W43" s="288" t="s">
        <v>1739</v>
      </c>
      <c r="X43" s="288" t="s">
        <v>1739</v>
      </c>
    </row>
    <row r="44" spans="1:24" ht="25.5">
      <c r="A44" s="288" t="s">
        <v>1737</v>
      </c>
      <c r="B44" s="288" t="s">
        <v>1738</v>
      </c>
      <c r="C44" s="288" t="s">
        <v>1806</v>
      </c>
      <c r="D44" s="288" t="s">
        <v>1807</v>
      </c>
      <c r="E44" s="288" t="s">
        <v>1739</v>
      </c>
      <c r="F44" s="289">
        <v>46290</v>
      </c>
      <c r="G44" s="289">
        <v>46290</v>
      </c>
      <c r="H44" s="288" t="s">
        <v>1808</v>
      </c>
      <c r="I44" s="288" t="s">
        <v>1809</v>
      </c>
      <c r="J44" s="288" t="s">
        <v>53</v>
      </c>
      <c r="K44" s="288" t="s">
        <v>53</v>
      </c>
      <c r="L44" s="290">
        <v>12893.51</v>
      </c>
      <c r="M44" s="290">
        <v>80</v>
      </c>
      <c r="N44" s="291">
        <v>1031481</v>
      </c>
      <c r="O44" s="290">
        <v>0</v>
      </c>
      <c r="P44" s="291">
        <v>0</v>
      </c>
      <c r="Q44" s="290">
        <v>80</v>
      </c>
      <c r="R44" s="291">
        <v>1031481</v>
      </c>
      <c r="S44" s="288" t="s">
        <v>1744</v>
      </c>
      <c r="T44" s="288" t="s">
        <v>1810</v>
      </c>
      <c r="U44" s="288" t="s">
        <v>1739</v>
      </c>
      <c r="V44" s="288" t="s">
        <v>1739</v>
      </c>
      <c r="W44" s="288" t="s">
        <v>1739</v>
      </c>
      <c r="X44" s="288" t="s">
        <v>1739</v>
      </c>
    </row>
    <row r="45" spans="1:24" ht="51">
      <c r="A45" s="288" t="s">
        <v>1737</v>
      </c>
      <c r="B45" s="288" t="s">
        <v>1738</v>
      </c>
      <c r="C45" s="288" t="s">
        <v>1806</v>
      </c>
      <c r="D45" s="288" t="s">
        <v>1807</v>
      </c>
      <c r="E45" s="288" t="s">
        <v>1739</v>
      </c>
      <c r="F45" s="289">
        <v>46290</v>
      </c>
      <c r="G45" s="289">
        <v>46290</v>
      </c>
      <c r="H45" s="288" t="s">
        <v>1811</v>
      </c>
      <c r="I45" s="288" t="s">
        <v>1749</v>
      </c>
      <c r="J45" s="288" t="s">
        <v>53</v>
      </c>
      <c r="K45" s="288" t="s">
        <v>53</v>
      </c>
      <c r="L45" s="290">
        <v>12893.51</v>
      </c>
      <c r="M45" s="290">
        <v>0</v>
      </c>
      <c r="N45" s="291">
        <v>0</v>
      </c>
      <c r="O45" s="290">
        <v>80</v>
      </c>
      <c r="P45" s="291">
        <v>1031481</v>
      </c>
      <c r="Q45" s="290">
        <v>0</v>
      </c>
      <c r="R45" s="291">
        <v>0</v>
      </c>
      <c r="S45" s="288" t="s">
        <v>1744</v>
      </c>
      <c r="T45" s="288" t="s">
        <v>1745</v>
      </c>
      <c r="U45" s="288" t="s">
        <v>1801</v>
      </c>
      <c r="V45" s="288" t="s">
        <v>1802</v>
      </c>
      <c r="W45" s="288" t="s">
        <v>1795</v>
      </c>
      <c r="X45" s="288" t="s">
        <v>1796</v>
      </c>
    </row>
    <row r="46" spans="1:24" ht="28.5">
      <c r="A46" s="284" t="s">
        <v>1737</v>
      </c>
      <c r="B46" s="284" t="s">
        <v>1738</v>
      </c>
      <c r="C46" s="284" t="s">
        <v>942</v>
      </c>
      <c r="D46" s="284" t="s">
        <v>943</v>
      </c>
      <c r="E46" s="284" t="s">
        <v>1739</v>
      </c>
      <c r="F46" s="285" t="s">
        <v>1739</v>
      </c>
      <c r="G46" s="285" t="s">
        <v>1739</v>
      </c>
      <c r="H46" s="284" t="s">
        <v>1739</v>
      </c>
      <c r="I46" s="284" t="s">
        <v>1740</v>
      </c>
      <c r="J46" s="284" t="s">
        <v>261</v>
      </c>
      <c r="K46" s="284" t="s">
        <v>261</v>
      </c>
      <c r="L46" s="286">
        <v>160364</v>
      </c>
      <c r="M46" s="286">
        <v>0</v>
      </c>
      <c r="N46" s="287">
        <v>0</v>
      </c>
      <c r="O46" s="286">
        <v>0</v>
      </c>
      <c r="P46" s="287">
        <v>0</v>
      </c>
      <c r="Q46" s="286">
        <v>3</v>
      </c>
      <c r="R46" s="287">
        <v>481092</v>
      </c>
      <c r="S46" s="284" t="s">
        <v>1739</v>
      </c>
      <c r="T46" s="284" t="s">
        <v>1739</v>
      </c>
      <c r="U46" s="284" t="s">
        <v>1739</v>
      </c>
      <c r="V46" s="284" t="s">
        <v>1739</v>
      </c>
      <c r="W46" s="284" t="s">
        <v>1739</v>
      </c>
      <c r="X46" s="284" t="s">
        <v>1739</v>
      </c>
    </row>
    <row r="47" spans="1:24" ht="85.5">
      <c r="A47" s="284" t="s">
        <v>1737</v>
      </c>
      <c r="B47" s="284" t="s">
        <v>1738</v>
      </c>
      <c r="C47" s="284" t="s">
        <v>949</v>
      </c>
      <c r="D47" s="284" t="s">
        <v>950</v>
      </c>
      <c r="E47" s="284" t="s">
        <v>1739</v>
      </c>
      <c r="F47" s="285" t="s">
        <v>1739</v>
      </c>
      <c r="G47" s="285" t="s">
        <v>1739</v>
      </c>
      <c r="H47" s="284" t="s">
        <v>1739</v>
      </c>
      <c r="I47" s="284" t="s">
        <v>1740</v>
      </c>
      <c r="J47" s="284" t="s">
        <v>716</v>
      </c>
      <c r="K47" s="284" t="s">
        <v>716</v>
      </c>
      <c r="L47" s="286">
        <v>4492248</v>
      </c>
      <c r="M47" s="286">
        <v>0</v>
      </c>
      <c r="N47" s="287">
        <v>0</v>
      </c>
      <c r="O47" s="286">
        <v>0</v>
      </c>
      <c r="P47" s="287">
        <v>0</v>
      </c>
      <c r="Q47" s="286">
        <v>1</v>
      </c>
      <c r="R47" s="287">
        <v>4492248</v>
      </c>
      <c r="S47" s="284" t="s">
        <v>1739</v>
      </c>
      <c r="T47" s="284" t="s">
        <v>1739</v>
      </c>
      <c r="U47" s="284" t="s">
        <v>1739</v>
      </c>
      <c r="V47" s="284" t="s">
        <v>1739</v>
      </c>
      <c r="W47" s="284" t="s">
        <v>1739</v>
      </c>
      <c r="X47" s="284" t="s">
        <v>1739</v>
      </c>
    </row>
    <row r="48" spans="1:24" ht="42.75">
      <c r="A48" s="284" t="s">
        <v>1737</v>
      </c>
      <c r="B48" s="284" t="s">
        <v>1738</v>
      </c>
      <c r="C48" s="284" t="s">
        <v>1099</v>
      </c>
      <c r="D48" s="284" t="s">
        <v>1100</v>
      </c>
      <c r="E48" s="284" t="s">
        <v>1739</v>
      </c>
      <c r="F48" s="285" t="s">
        <v>1739</v>
      </c>
      <c r="G48" s="285" t="s">
        <v>1739</v>
      </c>
      <c r="H48" s="284" t="s">
        <v>1739</v>
      </c>
      <c r="I48" s="284" t="s">
        <v>1740</v>
      </c>
      <c r="J48" s="284" t="s">
        <v>1812</v>
      </c>
      <c r="K48" s="284" t="s">
        <v>1812</v>
      </c>
      <c r="L48" s="286">
        <v>3722372.29</v>
      </c>
      <c r="M48" s="286">
        <v>0</v>
      </c>
      <c r="N48" s="287">
        <v>0</v>
      </c>
      <c r="O48" s="286">
        <v>0</v>
      </c>
      <c r="P48" s="287">
        <v>0</v>
      </c>
      <c r="Q48" s="286">
        <v>7</v>
      </c>
      <c r="R48" s="287">
        <v>26056606</v>
      </c>
      <c r="S48" s="284" t="s">
        <v>1739</v>
      </c>
      <c r="T48" s="284" t="s">
        <v>1739</v>
      </c>
      <c r="U48" s="284" t="s">
        <v>1739</v>
      </c>
      <c r="V48" s="284" t="s">
        <v>1739</v>
      </c>
      <c r="W48" s="284" t="s">
        <v>1739</v>
      </c>
      <c r="X48" s="284" t="s">
        <v>1739</v>
      </c>
    </row>
    <row r="49" spans="1:24" ht="38.25">
      <c r="A49" s="288" t="s">
        <v>1737</v>
      </c>
      <c r="B49" s="288" t="s">
        <v>1738</v>
      </c>
      <c r="C49" s="288" t="s">
        <v>1099</v>
      </c>
      <c r="D49" s="288" t="s">
        <v>1100</v>
      </c>
      <c r="E49" s="288" t="s">
        <v>1739</v>
      </c>
      <c r="F49" s="289">
        <v>46217</v>
      </c>
      <c r="G49" s="289">
        <v>46217</v>
      </c>
      <c r="H49" s="288" t="s">
        <v>1813</v>
      </c>
      <c r="I49" s="288" t="s">
        <v>1814</v>
      </c>
      <c r="J49" s="288" t="s">
        <v>1812</v>
      </c>
      <c r="K49" s="288" t="s">
        <v>1812</v>
      </c>
      <c r="L49" s="290">
        <v>3722372.25</v>
      </c>
      <c r="M49" s="290">
        <v>0</v>
      </c>
      <c r="N49" s="291">
        <v>0</v>
      </c>
      <c r="O49" s="290">
        <v>1</v>
      </c>
      <c r="P49" s="291">
        <v>3722372</v>
      </c>
      <c r="Q49" s="290">
        <v>6</v>
      </c>
      <c r="R49" s="291">
        <v>22334234</v>
      </c>
      <c r="S49" s="288" t="s">
        <v>1744</v>
      </c>
      <c r="T49" s="288" t="s">
        <v>1815</v>
      </c>
      <c r="U49" s="288" t="s">
        <v>1739</v>
      </c>
      <c r="V49" s="288" t="s">
        <v>1739</v>
      </c>
      <c r="W49" s="288" t="s">
        <v>1739</v>
      </c>
      <c r="X49" s="288" t="s">
        <v>1739</v>
      </c>
    </row>
    <row r="50" spans="1:24" ht="51">
      <c r="A50" s="288" t="s">
        <v>1737</v>
      </c>
      <c r="B50" s="288" t="s">
        <v>1738</v>
      </c>
      <c r="C50" s="288" t="s">
        <v>1099</v>
      </c>
      <c r="D50" s="288" t="s">
        <v>1100</v>
      </c>
      <c r="E50" s="288" t="s">
        <v>1739</v>
      </c>
      <c r="F50" s="289">
        <v>46233</v>
      </c>
      <c r="G50" s="289">
        <v>46233</v>
      </c>
      <c r="H50" s="288" t="s">
        <v>1816</v>
      </c>
      <c r="I50" s="288" t="s">
        <v>1817</v>
      </c>
      <c r="J50" s="288" t="s">
        <v>1812</v>
      </c>
      <c r="K50" s="288" t="s">
        <v>1812</v>
      </c>
      <c r="L50" s="290">
        <v>3722372.29</v>
      </c>
      <c r="M50" s="290">
        <v>1</v>
      </c>
      <c r="N50" s="291">
        <v>3722372</v>
      </c>
      <c r="O50" s="290">
        <v>0</v>
      </c>
      <c r="P50" s="291">
        <v>0</v>
      </c>
      <c r="Q50" s="290">
        <v>7</v>
      </c>
      <c r="R50" s="291">
        <v>26056606</v>
      </c>
      <c r="S50" s="288" t="s">
        <v>1744</v>
      </c>
      <c r="T50" s="288" t="s">
        <v>1815</v>
      </c>
      <c r="U50" s="288" t="s">
        <v>1739</v>
      </c>
      <c r="V50" s="288" t="s">
        <v>1739</v>
      </c>
      <c r="W50" s="288" t="s">
        <v>1739</v>
      </c>
      <c r="X50" s="288" t="s">
        <v>1739</v>
      </c>
    </row>
    <row r="51" spans="1:24" ht="38.25">
      <c r="A51" s="288" t="s">
        <v>1737</v>
      </c>
      <c r="B51" s="288" t="s">
        <v>1738</v>
      </c>
      <c r="C51" s="288" t="s">
        <v>1099</v>
      </c>
      <c r="D51" s="288" t="s">
        <v>1100</v>
      </c>
      <c r="E51" s="288" t="s">
        <v>1739</v>
      </c>
      <c r="F51" s="289">
        <v>46288</v>
      </c>
      <c r="G51" s="289">
        <v>46288</v>
      </c>
      <c r="H51" s="288" t="s">
        <v>1818</v>
      </c>
      <c r="I51" s="288" t="s">
        <v>1819</v>
      </c>
      <c r="J51" s="288" t="s">
        <v>1812</v>
      </c>
      <c r="K51" s="288" t="s">
        <v>1812</v>
      </c>
      <c r="L51" s="290">
        <v>3722372.29</v>
      </c>
      <c r="M51" s="290">
        <v>0</v>
      </c>
      <c r="N51" s="291">
        <v>0</v>
      </c>
      <c r="O51" s="290">
        <v>7</v>
      </c>
      <c r="P51" s="291">
        <v>26056606</v>
      </c>
      <c r="Q51" s="290">
        <v>0</v>
      </c>
      <c r="R51" s="291">
        <v>0</v>
      </c>
      <c r="S51" s="288" t="s">
        <v>1744</v>
      </c>
      <c r="T51" s="288" t="s">
        <v>1820</v>
      </c>
      <c r="U51" s="288" t="s">
        <v>1739</v>
      </c>
      <c r="V51" s="288" t="s">
        <v>1739</v>
      </c>
      <c r="W51" s="288" t="s">
        <v>1739</v>
      </c>
      <c r="X51" s="288" t="s">
        <v>1739</v>
      </c>
    </row>
    <row r="52" spans="1:24" ht="57">
      <c r="A52" s="284" t="s">
        <v>1737</v>
      </c>
      <c r="B52" s="284" t="s">
        <v>1738</v>
      </c>
      <c r="C52" s="284" t="s">
        <v>1103</v>
      </c>
      <c r="D52" s="284" t="s">
        <v>1104</v>
      </c>
      <c r="E52" s="284" t="s">
        <v>1821</v>
      </c>
      <c r="F52" s="285" t="s">
        <v>1739</v>
      </c>
      <c r="G52" s="285" t="s">
        <v>1739</v>
      </c>
      <c r="H52" s="284" t="s">
        <v>1739</v>
      </c>
      <c r="I52" s="284" t="s">
        <v>1740</v>
      </c>
      <c r="J52" s="284" t="s">
        <v>1333</v>
      </c>
      <c r="K52" s="284" t="s">
        <v>1333</v>
      </c>
      <c r="L52" s="286">
        <v>0</v>
      </c>
      <c r="M52" s="286">
        <v>0</v>
      </c>
      <c r="N52" s="287">
        <v>0</v>
      </c>
      <c r="O52" s="286">
        <v>0</v>
      </c>
      <c r="P52" s="287">
        <v>0</v>
      </c>
      <c r="Q52" s="286">
        <v>1</v>
      </c>
      <c r="R52" s="287">
        <v>0</v>
      </c>
      <c r="S52" s="284" t="s">
        <v>1739</v>
      </c>
      <c r="T52" s="284" t="s">
        <v>1739</v>
      </c>
      <c r="U52" s="284" t="s">
        <v>1739</v>
      </c>
      <c r="V52" s="284" t="s">
        <v>1739</v>
      </c>
      <c r="W52" s="284" t="s">
        <v>1739</v>
      </c>
      <c r="X52" s="284" t="s">
        <v>1739</v>
      </c>
    </row>
    <row r="53" spans="1:24" ht="51">
      <c r="A53" s="288" t="s">
        <v>1737</v>
      </c>
      <c r="B53" s="288" t="s">
        <v>1738</v>
      </c>
      <c r="C53" s="288" t="s">
        <v>1103</v>
      </c>
      <c r="D53" s="288" t="s">
        <v>1104</v>
      </c>
      <c r="E53" s="288" t="s">
        <v>1821</v>
      </c>
      <c r="F53" s="289">
        <v>46239</v>
      </c>
      <c r="G53" s="289">
        <v>46239</v>
      </c>
      <c r="H53" s="288" t="s">
        <v>1822</v>
      </c>
      <c r="I53" s="288" t="s">
        <v>1823</v>
      </c>
      <c r="J53" s="288" t="s">
        <v>1333</v>
      </c>
      <c r="K53" s="288" t="s">
        <v>1333</v>
      </c>
      <c r="L53" s="290">
        <v>1378178.4</v>
      </c>
      <c r="M53" s="290">
        <v>5</v>
      </c>
      <c r="N53" s="291">
        <v>6890892</v>
      </c>
      <c r="O53" s="290">
        <v>0</v>
      </c>
      <c r="P53" s="291">
        <v>0</v>
      </c>
      <c r="Q53" s="290">
        <v>6</v>
      </c>
      <c r="R53" s="291">
        <v>6890892</v>
      </c>
      <c r="S53" s="288" t="s">
        <v>1744</v>
      </c>
      <c r="T53" s="288" t="s">
        <v>1799</v>
      </c>
      <c r="U53" s="288" t="s">
        <v>1739</v>
      </c>
      <c r="V53" s="288" t="s">
        <v>1739</v>
      </c>
      <c r="W53" s="288" t="s">
        <v>1739</v>
      </c>
      <c r="X53" s="288" t="s">
        <v>1739</v>
      </c>
    </row>
    <row r="54" spans="1:24" ht="51">
      <c r="A54" s="288" t="s">
        <v>1737</v>
      </c>
      <c r="B54" s="288" t="s">
        <v>1738</v>
      </c>
      <c r="C54" s="288" t="s">
        <v>1103</v>
      </c>
      <c r="D54" s="288" t="s">
        <v>1104</v>
      </c>
      <c r="E54" s="288" t="s">
        <v>1821</v>
      </c>
      <c r="F54" s="289">
        <v>46248</v>
      </c>
      <c r="G54" s="289">
        <v>46248</v>
      </c>
      <c r="H54" s="288" t="s">
        <v>1824</v>
      </c>
      <c r="I54" s="288" t="s">
        <v>1819</v>
      </c>
      <c r="J54" s="288" t="s">
        <v>1333</v>
      </c>
      <c r="K54" s="288" t="s">
        <v>1333</v>
      </c>
      <c r="L54" s="290">
        <v>1148482</v>
      </c>
      <c r="M54" s="290">
        <v>0</v>
      </c>
      <c r="N54" s="291">
        <v>0</v>
      </c>
      <c r="O54" s="290">
        <v>5</v>
      </c>
      <c r="P54" s="291">
        <v>5742410</v>
      </c>
      <c r="Q54" s="290">
        <v>1</v>
      </c>
      <c r="R54" s="291">
        <v>1148482</v>
      </c>
      <c r="S54" s="288" t="s">
        <v>1744</v>
      </c>
      <c r="T54" s="288" t="s">
        <v>1820</v>
      </c>
      <c r="U54" s="288" t="s">
        <v>1739</v>
      </c>
      <c r="V54" s="288" t="s">
        <v>1739</v>
      </c>
      <c r="W54" s="288" t="s">
        <v>1739</v>
      </c>
      <c r="X54" s="288" t="s">
        <v>1739</v>
      </c>
    </row>
    <row r="55" spans="1:24" ht="63.75">
      <c r="A55" s="288" t="s">
        <v>1737</v>
      </c>
      <c r="B55" s="288" t="s">
        <v>1738</v>
      </c>
      <c r="C55" s="288" t="s">
        <v>1103</v>
      </c>
      <c r="D55" s="288" t="s">
        <v>1104</v>
      </c>
      <c r="E55" s="288" t="s">
        <v>1821</v>
      </c>
      <c r="F55" s="289">
        <v>46280</v>
      </c>
      <c r="G55" s="289">
        <v>46280</v>
      </c>
      <c r="H55" s="288" t="s">
        <v>1825</v>
      </c>
      <c r="I55" s="288" t="s">
        <v>1826</v>
      </c>
      <c r="J55" s="288" t="s">
        <v>1333</v>
      </c>
      <c r="K55" s="288" t="s">
        <v>1333</v>
      </c>
      <c r="L55" s="290">
        <v>18798.25</v>
      </c>
      <c r="M55" s="290">
        <v>4</v>
      </c>
      <c r="N55" s="291">
        <v>75193</v>
      </c>
      <c r="O55" s="290">
        <v>0</v>
      </c>
      <c r="P55" s="291">
        <v>0</v>
      </c>
      <c r="Q55" s="290">
        <v>5</v>
      </c>
      <c r="R55" s="291">
        <v>1223675</v>
      </c>
      <c r="S55" s="288" t="s">
        <v>1744</v>
      </c>
      <c r="T55" s="288" t="s">
        <v>1799</v>
      </c>
      <c r="U55" s="288" t="s">
        <v>1739</v>
      </c>
      <c r="V55" s="288" t="s">
        <v>1739</v>
      </c>
      <c r="W55" s="288" t="s">
        <v>1739</v>
      </c>
      <c r="X55" s="288" t="s">
        <v>1739</v>
      </c>
    </row>
    <row r="56" spans="1:24" ht="57">
      <c r="A56" s="284" t="s">
        <v>1737</v>
      </c>
      <c r="B56" s="284" t="s">
        <v>1738</v>
      </c>
      <c r="C56" s="284" t="s">
        <v>1372</v>
      </c>
      <c r="D56" s="284" t="s">
        <v>1373</v>
      </c>
      <c r="E56" s="284" t="s">
        <v>1739</v>
      </c>
      <c r="F56" s="285" t="s">
        <v>1739</v>
      </c>
      <c r="G56" s="285" t="s">
        <v>1739</v>
      </c>
      <c r="H56" s="284" t="s">
        <v>1739</v>
      </c>
      <c r="I56" s="284" t="s">
        <v>1740</v>
      </c>
      <c r="J56" s="284" t="s">
        <v>53</v>
      </c>
      <c r="K56" s="284" t="s">
        <v>53</v>
      </c>
      <c r="L56" s="286">
        <v>5505177</v>
      </c>
      <c r="M56" s="286">
        <v>0</v>
      </c>
      <c r="N56" s="287">
        <v>0</v>
      </c>
      <c r="O56" s="286">
        <v>0</v>
      </c>
      <c r="P56" s="287">
        <v>0</v>
      </c>
      <c r="Q56" s="286">
        <v>1</v>
      </c>
      <c r="R56" s="287">
        <v>5505177</v>
      </c>
      <c r="S56" s="284" t="s">
        <v>1739</v>
      </c>
      <c r="T56" s="284" t="s">
        <v>1739</v>
      </c>
      <c r="U56" s="284" t="s">
        <v>1739</v>
      </c>
      <c r="V56" s="284" t="s">
        <v>1739</v>
      </c>
      <c r="W56" s="284" t="s">
        <v>1739</v>
      </c>
      <c r="X56" s="284" t="s">
        <v>1739</v>
      </c>
    </row>
    <row r="57" spans="1:24" ht="57">
      <c r="A57" s="284" t="s">
        <v>1737</v>
      </c>
      <c r="B57" s="284" t="s">
        <v>1738</v>
      </c>
      <c r="C57" s="284" t="s">
        <v>347</v>
      </c>
      <c r="D57" s="284" t="s">
        <v>199</v>
      </c>
      <c r="E57" s="284" t="s">
        <v>1739</v>
      </c>
      <c r="F57" s="285" t="s">
        <v>1739</v>
      </c>
      <c r="G57" s="285" t="s">
        <v>1739</v>
      </c>
      <c r="H57" s="284" t="s">
        <v>1739</v>
      </c>
      <c r="I57" s="284" t="s">
        <v>1740</v>
      </c>
      <c r="J57" s="284" t="s">
        <v>53</v>
      </c>
      <c r="K57" s="284" t="s">
        <v>53</v>
      </c>
      <c r="L57" s="286">
        <v>6672942</v>
      </c>
      <c r="M57" s="286">
        <v>0</v>
      </c>
      <c r="N57" s="287">
        <v>0</v>
      </c>
      <c r="O57" s="286">
        <v>0</v>
      </c>
      <c r="P57" s="287">
        <v>0</v>
      </c>
      <c r="Q57" s="286">
        <v>3</v>
      </c>
      <c r="R57" s="287">
        <v>20018826</v>
      </c>
      <c r="S57" s="284" t="s">
        <v>1739</v>
      </c>
      <c r="T57" s="284" t="s">
        <v>1739</v>
      </c>
      <c r="U57" s="284" t="s">
        <v>1739</v>
      </c>
      <c r="V57" s="284" t="s">
        <v>1739</v>
      </c>
      <c r="W57" s="284" t="s">
        <v>1739</v>
      </c>
      <c r="X57" s="284" t="s">
        <v>1739</v>
      </c>
    </row>
    <row r="58" spans="1:24" ht="51">
      <c r="A58" s="288" t="s">
        <v>1737</v>
      </c>
      <c r="B58" s="288" t="s">
        <v>1738</v>
      </c>
      <c r="C58" s="288" t="s">
        <v>347</v>
      </c>
      <c r="D58" s="288" t="s">
        <v>199</v>
      </c>
      <c r="E58" s="288" t="s">
        <v>1739</v>
      </c>
      <c r="F58" s="289">
        <v>46217</v>
      </c>
      <c r="G58" s="289">
        <v>46217</v>
      </c>
      <c r="H58" s="288" t="s">
        <v>1813</v>
      </c>
      <c r="I58" s="288" t="s">
        <v>1814</v>
      </c>
      <c r="J58" s="288" t="s">
        <v>53</v>
      </c>
      <c r="K58" s="288" t="s">
        <v>53</v>
      </c>
      <c r="L58" s="290">
        <v>6672707.25</v>
      </c>
      <c r="M58" s="290">
        <v>0</v>
      </c>
      <c r="N58" s="291">
        <v>0</v>
      </c>
      <c r="O58" s="290">
        <v>1</v>
      </c>
      <c r="P58" s="291">
        <v>6672707</v>
      </c>
      <c r="Q58" s="290">
        <v>2</v>
      </c>
      <c r="R58" s="291">
        <v>13346119</v>
      </c>
      <c r="S58" s="288" t="s">
        <v>1744</v>
      </c>
      <c r="T58" s="288" t="s">
        <v>1815</v>
      </c>
      <c r="U58" s="288" t="s">
        <v>1739</v>
      </c>
      <c r="V58" s="288" t="s">
        <v>1739</v>
      </c>
      <c r="W58" s="288" t="s">
        <v>1739</v>
      </c>
      <c r="X58" s="288" t="s">
        <v>1739</v>
      </c>
    </row>
    <row r="59" spans="1:24" ht="51">
      <c r="A59" s="288" t="s">
        <v>1737</v>
      </c>
      <c r="B59" s="288" t="s">
        <v>1738</v>
      </c>
      <c r="C59" s="288" t="s">
        <v>347</v>
      </c>
      <c r="D59" s="288" t="s">
        <v>199</v>
      </c>
      <c r="E59" s="288" t="s">
        <v>1739</v>
      </c>
      <c r="F59" s="289">
        <v>46233</v>
      </c>
      <c r="G59" s="289">
        <v>46233</v>
      </c>
      <c r="H59" s="288" t="s">
        <v>1816</v>
      </c>
      <c r="I59" s="288" t="s">
        <v>1817</v>
      </c>
      <c r="J59" s="288" t="s">
        <v>53</v>
      </c>
      <c r="K59" s="288" t="s">
        <v>53</v>
      </c>
      <c r="L59" s="290">
        <v>6672707</v>
      </c>
      <c r="M59" s="290">
        <v>1</v>
      </c>
      <c r="N59" s="291">
        <v>6672707</v>
      </c>
      <c r="O59" s="290">
        <v>0</v>
      </c>
      <c r="P59" s="291">
        <v>0</v>
      </c>
      <c r="Q59" s="290">
        <v>3</v>
      </c>
      <c r="R59" s="291">
        <v>20018826</v>
      </c>
      <c r="S59" s="288" t="s">
        <v>1744</v>
      </c>
      <c r="T59" s="288" t="s">
        <v>1815</v>
      </c>
      <c r="U59" s="288" t="s">
        <v>1739</v>
      </c>
      <c r="V59" s="288" t="s">
        <v>1739</v>
      </c>
      <c r="W59" s="288" t="s">
        <v>1739</v>
      </c>
      <c r="X59" s="288" t="s">
        <v>1739</v>
      </c>
    </row>
    <row r="60" spans="1:24" ht="63.75">
      <c r="A60" s="288" t="s">
        <v>1737</v>
      </c>
      <c r="B60" s="288" t="s">
        <v>1738</v>
      </c>
      <c r="C60" s="288" t="s">
        <v>347</v>
      </c>
      <c r="D60" s="288" t="s">
        <v>199</v>
      </c>
      <c r="E60" s="288" t="s">
        <v>1739</v>
      </c>
      <c r="F60" s="289">
        <v>46280</v>
      </c>
      <c r="G60" s="289">
        <v>46280</v>
      </c>
      <c r="H60" s="288" t="s">
        <v>1825</v>
      </c>
      <c r="I60" s="288" t="s">
        <v>1826</v>
      </c>
      <c r="J60" s="288" t="s">
        <v>53</v>
      </c>
      <c r="K60" s="288" t="s">
        <v>53</v>
      </c>
      <c r="L60" s="290">
        <v>6512282.8799999999</v>
      </c>
      <c r="M60" s="290">
        <v>8</v>
      </c>
      <c r="N60" s="291">
        <v>52098263</v>
      </c>
      <c r="O60" s="290">
        <v>0</v>
      </c>
      <c r="P60" s="291">
        <v>0</v>
      </c>
      <c r="Q60" s="290">
        <v>11</v>
      </c>
      <c r="R60" s="291">
        <v>72117089</v>
      </c>
      <c r="S60" s="288" t="s">
        <v>1744</v>
      </c>
      <c r="T60" s="288" t="s">
        <v>1799</v>
      </c>
      <c r="U60" s="288" t="s">
        <v>1739</v>
      </c>
      <c r="V60" s="288" t="s">
        <v>1739</v>
      </c>
      <c r="W60" s="288" t="s">
        <v>1739</v>
      </c>
      <c r="X60" s="288" t="s">
        <v>1739</v>
      </c>
    </row>
    <row r="61" spans="1:24" ht="51">
      <c r="A61" s="288" t="s">
        <v>1737</v>
      </c>
      <c r="B61" s="288" t="s">
        <v>1738</v>
      </c>
      <c r="C61" s="288" t="s">
        <v>347</v>
      </c>
      <c r="D61" s="288" t="s">
        <v>199</v>
      </c>
      <c r="E61" s="288" t="s">
        <v>1739</v>
      </c>
      <c r="F61" s="289">
        <v>46289</v>
      </c>
      <c r="G61" s="289">
        <v>46289</v>
      </c>
      <c r="H61" s="288" t="s">
        <v>1827</v>
      </c>
      <c r="I61" s="288" t="s">
        <v>1749</v>
      </c>
      <c r="J61" s="288" t="s">
        <v>53</v>
      </c>
      <c r="K61" s="288" t="s">
        <v>53</v>
      </c>
      <c r="L61" s="290">
        <v>6556035</v>
      </c>
      <c r="M61" s="290">
        <v>0</v>
      </c>
      <c r="N61" s="291">
        <v>0</v>
      </c>
      <c r="O61" s="290">
        <v>10</v>
      </c>
      <c r="P61" s="291">
        <v>65560350</v>
      </c>
      <c r="Q61" s="290">
        <v>1</v>
      </c>
      <c r="R61" s="291">
        <v>6556739</v>
      </c>
      <c r="S61" s="288" t="s">
        <v>1744</v>
      </c>
      <c r="T61" s="288" t="s">
        <v>1745</v>
      </c>
      <c r="U61" s="288" t="s">
        <v>1755</v>
      </c>
      <c r="V61" s="288" t="s">
        <v>1756</v>
      </c>
      <c r="W61" s="288" t="s">
        <v>1795</v>
      </c>
      <c r="X61" s="288" t="s">
        <v>1796</v>
      </c>
    </row>
    <row r="62" spans="1:24" ht="57">
      <c r="A62" s="284" t="s">
        <v>1737</v>
      </c>
      <c r="B62" s="284" t="s">
        <v>1738</v>
      </c>
      <c r="C62" s="284" t="s">
        <v>425</v>
      </c>
      <c r="D62" s="284" t="s">
        <v>242</v>
      </c>
      <c r="E62" s="284" t="s">
        <v>1739</v>
      </c>
      <c r="F62" s="285" t="s">
        <v>1739</v>
      </c>
      <c r="G62" s="285" t="s">
        <v>1739</v>
      </c>
      <c r="H62" s="284" t="s">
        <v>1739</v>
      </c>
      <c r="I62" s="284" t="s">
        <v>1740</v>
      </c>
      <c r="J62" s="284" t="s">
        <v>1812</v>
      </c>
      <c r="K62" s="284" t="s">
        <v>1812</v>
      </c>
      <c r="L62" s="286">
        <v>4031569.25</v>
      </c>
      <c r="M62" s="286">
        <v>0</v>
      </c>
      <c r="N62" s="287">
        <v>0</v>
      </c>
      <c r="O62" s="286">
        <v>0</v>
      </c>
      <c r="P62" s="287">
        <v>0</v>
      </c>
      <c r="Q62" s="286">
        <v>8</v>
      </c>
      <c r="R62" s="287">
        <v>32252554</v>
      </c>
      <c r="S62" s="284" t="s">
        <v>1739</v>
      </c>
      <c r="T62" s="284" t="s">
        <v>1739</v>
      </c>
      <c r="U62" s="284" t="s">
        <v>1739</v>
      </c>
      <c r="V62" s="284" t="s">
        <v>1739</v>
      </c>
      <c r="W62" s="284" t="s">
        <v>1739</v>
      </c>
      <c r="X62" s="284" t="s">
        <v>1739</v>
      </c>
    </row>
    <row r="63" spans="1:24" ht="51.75">
      <c r="A63" s="288" t="s">
        <v>1737</v>
      </c>
      <c r="B63" s="288" t="s">
        <v>1738</v>
      </c>
      <c r="C63" s="288" t="s">
        <v>425</v>
      </c>
      <c r="D63" s="288" t="s">
        <v>242</v>
      </c>
      <c r="E63" s="288" t="s">
        <v>1739</v>
      </c>
      <c r="F63" s="289">
        <v>46268</v>
      </c>
      <c r="G63" s="289">
        <v>46268</v>
      </c>
      <c r="H63" s="288" t="s">
        <v>1828</v>
      </c>
      <c r="I63" s="288" t="s">
        <v>1749</v>
      </c>
      <c r="J63" s="288" t="s">
        <v>1812</v>
      </c>
      <c r="K63" s="288" t="s">
        <v>1812</v>
      </c>
      <c r="L63" s="290">
        <v>4049481.9</v>
      </c>
      <c r="M63" s="290">
        <v>0</v>
      </c>
      <c r="N63" s="291">
        <v>0</v>
      </c>
      <c r="O63" s="290">
        <v>8</v>
      </c>
      <c r="P63" s="291">
        <v>32395855</v>
      </c>
      <c r="Q63" s="290">
        <v>0</v>
      </c>
      <c r="R63" s="292">
        <v>-143301</v>
      </c>
      <c r="S63" s="288" t="s">
        <v>1744</v>
      </c>
      <c r="T63" s="288" t="s">
        <v>1745</v>
      </c>
      <c r="U63" s="288" t="s">
        <v>1750</v>
      </c>
      <c r="V63" s="288" t="s">
        <v>1751</v>
      </c>
      <c r="W63" s="288" t="s">
        <v>1795</v>
      </c>
      <c r="X63" s="288" t="s">
        <v>1796</v>
      </c>
    </row>
    <row r="64" spans="1:24" ht="63.75">
      <c r="A64" s="288" t="s">
        <v>1737</v>
      </c>
      <c r="B64" s="288" t="s">
        <v>1738</v>
      </c>
      <c r="C64" s="288" t="s">
        <v>425</v>
      </c>
      <c r="D64" s="288" t="s">
        <v>242</v>
      </c>
      <c r="E64" s="288" t="s">
        <v>1739</v>
      </c>
      <c r="F64" s="289">
        <v>46280</v>
      </c>
      <c r="G64" s="289">
        <v>46280</v>
      </c>
      <c r="H64" s="288" t="s">
        <v>1825</v>
      </c>
      <c r="I64" s="288" t="s">
        <v>1826</v>
      </c>
      <c r="J64" s="288" t="s">
        <v>1812</v>
      </c>
      <c r="K64" s="288" t="s">
        <v>1812</v>
      </c>
      <c r="L64" s="290">
        <v>4061423.67</v>
      </c>
      <c r="M64" s="290">
        <v>12</v>
      </c>
      <c r="N64" s="291">
        <v>48737084</v>
      </c>
      <c r="O64" s="290">
        <v>0</v>
      </c>
      <c r="P64" s="291">
        <v>0</v>
      </c>
      <c r="Q64" s="290">
        <v>12</v>
      </c>
      <c r="R64" s="291">
        <v>48593783</v>
      </c>
      <c r="S64" s="288" t="s">
        <v>1744</v>
      </c>
      <c r="T64" s="288" t="s">
        <v>1799</v>
      </c>
      <c r="U64" s="288" t="s">
        <v>1739</v>
      </c>
      <c r="V64" s="288" t="s">
        <v>1739</v>
      </c>
      <c r="W64" s="288" t="s">
        <v>1739</v>
      </c>
      <c r="X64" s="288" t="s">
        <v>1739</v>
      </c>
    </row>
    <row r="65" spans="1:24" ht="51">
      <c r="A65" s="288" t="s">
        <v>1737</v>
      </c>
      <c r="B65" s="288" t="s">
        <v>1738</v>
      </c>
      <c r="C65" s="288" t="s">
        <v>425</v>
      </c>
      <c r="D65" s="288" t="s">
        <v>242</v>
      </c>
      <c r="E65" s="288" t="s">
        <v>1739</v>
      </c>
      <c r="F65" s="289">
        <v>46288</v>
      </c>
      <c r="G65" s="289">
        <v>46288</v>
      </c>
      <c r="H65" s="288" t="s">
        <v>1818</v>
      </c>
      <c r="I65" s="288" t="s">
        <v>1819</v>
      </c>
      <c r="J65" s="288" t="s">
        <v>1812</v>
      </c>
      <c r="K65" s="288" t="s">
        <v>1812</v>
      </c>
      <c r="L65" s="290">
        <v>4049481.9</v>
      </c>
      <c r="M65" s="290">
        <v>0</v>
      </c>
      <c r="N65" s="291">
        <v>0</v>
      </c>
      <c r="O65" s="290">
        <v>10</v>
      </c>
      <c r="P65" s="291">
        <v>40494819</v>
      </c>
      <c r="Q65" s="290">
        <v>2</v>
      </c>
      <c r="R65" s="291">
        <v>8098964</v>
      </c>
      <c r="S65" s="288" t="s">
        <v>1744</v>
      </c>
      <c r="T65" s="288" t="s">
        <v>1820</v>
      </c>
      <c r="U65" s="288" t="s">
        <v>1739</v>
      </c>
      <c r="V65" s="288" t="s">
        <v>1739</v>
      </c>
      <c r="W65" s="288" t="s">
        <v>1739</v>
      </c>
      <c r="X65" s="288" t="s">
        <v>1739</v>
      </c>
    </row>
    <row r="66" spans="1:24" ht="51">
      <c r="A66" s="288" t="s">
        <v>1737</v>
      </c>
      <c r="B66" s="288" t="s">
        <v>1738</v>
      </c>
      <c r="C66" s="288" t="s">
        <v>425</v>
      </c>
      <c r="D66" s="288" t="s">
        <v>242</v>
      </c>
      <c r="E66" s="288" t="s">
        <v>1739</v>
      </c>
      <c r="F66" s="289">
        <v>46289</v>
      </c>
      <c r="G66" s="289">
        <v>46289</v>
      </c>
      <c r="H66" s="288" t="s">
        <v>1827</v>
      </c>
      <c r="I66" s="288" t="s">
        <v>1749</v>
      </c>
      <c r="J66" s="288" t="s">
        <v>1812</v>
      </c>
      <c r="K66" s="288" t="s">
        <v>1812</v>
      </c>
      <c r="L66" s="290">
        <v>4049481.9</v>
      </c>
      <c r="M66" s="290">
        <v>0</v>
      </c>
      <c r="N66" s="291">
        <v>0</v>
      </c>
      <c r="O66" s="290">
        <v>2</v>
      </c>
      <c r="P66" s="291">
        <v>8098964</v>
      </c>
      <c r="Q66" s="290">
        <v>0</v>
      </c>
      <c r="R66" s="291">
        <v>0</v>
      </c>
      <c r="S66" s="288" t="s">
        <v>1744</v>
      </c>
      <c r="T66" s="288" t="s">
        <v>1745</v>
      </c>
      <c r="U66" s="288" t="s">
        <v>1750</v>
      </c>
      <c r="V66" s="288" t="s">
        <v>1751</v>
      </c>
      <c r="W66" s="288" t="s">
        <v>1795</v>
      </c>
      <c r="X66" s="288" t="s">
        <v>1796</v>
      </c>
    </row>
    <row r="67" spans="1:24" ht="57">
      <c r="A67" s="284" t="s">
        <v>1737</v>
      </c>
      <c r="B67" s="284" t="s">
        <v>1738</v>
      </c>
      <c r="C67" s="284" t="s">
        <v>1374</v>
      </c>
      <c r="D67" s="284" t="s">
        <v>1375</v>
      </c>
      <c r="E67" s="284" t="s">
        <v>1739</v>
      </c>
      <c r="F67" s="285" t="s">
        <v>1739</v>
      </c>
      <c r="G67" s="285" t="s">
        <v>1739</v>
      </c>
      <c r="H67" s="284" t="s">
        <v>1739</v>
      </c>
      <c r="I67" s="284" t="s">
        <v>1740</v>
      </c>
      <c r="J67" s="284" t="s">
        <v>53</v>
      </c>
      <c r="K67" s="284" t="s">
        <v>53</v>
      </c>
      <c r="L67" s="286">
        <v>13846355</v>
      </c>
      <c r="M67" s="286">
        <v>0</v>
      </c>
      <c r="N67" s="287">
        <v>0</v>
      </c>
      <c r="O67" s="286">
        <v>0</v>
      </c>
      <c r="P67" s="287">
        <v>0</v>
      </c>
      <c r="Q67" s="286">
        <v>1</v>
      </c>
      <c r="R67" s="287">
        <v>13846355</v>
      </c>
      <c r="S67" s="284" t="s">
        <v>1739</v>
      </c>
      <c r="T67" s="284" t="s">
        <v>1739</v>
      </c>
      <c r="U67" s="284" t="s">
        <v>1739</v>
      </c>
      <c r="V67" s="284" t="s">
        <v>1739</v>
      </c>
      <c r="W67" s="284" t="s">
        <v>1739</v>
      </c>
      <c r="X67" s="284" t="s">
        <v>1739</v>
      </c>
    </row>
    <row r="68" spans="1:24" ht="57">
      <c r="A68" s="284" t="s">
        <v>1737</v>
      </c>
      <c r="B68" s="284" t="s">
        <v>1738</v>
      </c>
      <c r="C68" s="284" t="s">
        <v>1376</v>
      </c>
      <c r="D68" s="284" t="s">
        <v>1377</v>
      </c>
      <c r="E68" s="284" t="s">
        <v>1739</v>
      </c>
      <c r="F68" s="285" t="s">
        <v>1739</v>
      </c>
      <c r="G68" s="285" t="s">
        <v>1739</v>
      </c>
      <c r="H68" s="284" t="s">
        <v>1739</v>
      </c>
      <c r="I68" s="284" t="s">
        <v>1740</v>
      </c>
      <c r="J68" s="284" t="s">
        <v>1812</v>
      </c>
      <c r="K68" s="284" t="s">
        <v>1812</v>
      </c>
      <c r="L68" s="286">
        <v>3753529.8</v>
      </c>
      <c r="M68" s="286">
        <v>0</v>
      </c>
      <c r="N68" s="287">
        <v>0</v>
      </c>
      <c r="O68" s="286">
        <v>0</v>
      </c>
      <c r="P68" s="287">
        <v>0</v>
      </c>
      <c r="Q68" s="286">
        <v>5</v>
      </c>
      <c r="R68" s="287">
        <v>18767649</v>
      </c>
      <c r="S68" s="284" t="s">
        <v>1739</v>
      </c>
      <c r="T68" s="284" t="s">
        <v>1739</v>
      </c>
      <c r="U68" s="284" t="s">
        <v>1739</v>
      </c>
      <c r="V68" s="284" t="s">
        <v>1739</v>
      </c>
      <c r="W68" s="284" t="s">
        <v>1739</v>
      </c>
      <c r="X68" s="284" t="s">
        <v>1739</v>
      </c>
    </row>
    <row r="69" spans="1:24" ht="51">
      <c r="A69" s="288" t="s">
        <v>1737</v>
      </c>
      <c r="B69" s="288" t="s">
        <v>1738</v>
      </c>
      <c r="C69" s="288" t="s">
        <v>1376</v>
      </c>
      <c r="D69" s="288" t="s">
        <v>1377</v>
      </c>
      <c r="E69" s="288" t="s">
        <v>1739</v>
      </c>
      <c r="F69" s="289">
        <v>46288</v>
      </c>
      <c r="G69" s="289">
        <v>46288</v>
      </c>
      <c r="H69" s="288" t="s">
        <v>1818</v>
      </c>
      <c r="I69" s="288" t="s">
        <v>1819</v>
      </c>
      <c r="J69" s="288" t="s">
        <v>1812</v>
      </c>
      <c r="K69" s="288" t="s">
        <v>1812</v>
      </c>
      <c r="L69" s="290">
        <v>3753529.8</v>
      </c>
      <c r="M69" s="290">
        <v>0</v>
      </c>
      <c r="N69" s="291">
        <v>0</v>
      </c>
      <c r="O69" s="290">
        <v>3</v>
      </c>
      <c r="P69" s="291">
        <v>11260589</v>
      </c>
      <c r="Q69" s="290">
        <v>2</v>
      </c>
      <c r="R69" s="291">
        <v>7507060</v>
      </c>
      <c r="S69" s="288" t="s">
        <v>1744</v>
      </c>
      <c r="T69" s="288" t="s">
        <v>1820</v>
      </c>
      <c r="U69" s="288" t="s">
        <v>1739</v>
      </c>
      <c r="V69" s="288" t="s">
        <v>1739</v>
      </c>
      <c r="W69" s="288" t="s">
        <v>1739</v>
      </c>
      <c r="X69" s="288" t="s">
        <v>1739</v>
      </c>
    </row>
    <row r="70" spans="1:24" ht="57">
      <c r="A70" s="284" t="s">
        <v>1737</v>
      </c>
      <c r="B70" s="284" t="s">
        <v>1738</v>
      </c>
      <c r="C70" s="284" t="s">
        <v>1378</v>
      </c>
      <c r="D70" s="284" t="s">
        <v>1379</v>
      </c>
      <c r="E70" s="284" t="s">
        <v>1739</v>
      </c>
      <c r="F70" s="285" t="s">
        <v>1739</v>
      </c>
      <c r="G70" s="285" t="s">
        <v>1739</v>
      </c>
      <c r="H70" s="284" t="s">
        <v>1739</v>
      </c>
      <c r="I70" s="284" t="s">
        <v>1740</v>
      </c>
      <c r="J70" s="284" t="s">
        <v>53</v>
      </c>
      <c r="K70" s="284" t="s">
        <v>53</v>
      </c>
      <c r="L70" s="286">
        <v>9175295.5</v>
      </c>
      <c r="M70" s="286">
        <v>0</v>
      </c>
      <c r="N70" s="287">
        <v>0</v>
      </c>
      <c r="O70" s="286">
        <v>0</v>
      </c>
      <c r="P70" s="287">
        <v>0</v>
      </c>
      <c r="Q70" s="286">
        <v>2</v>
      </c>
      <c r="R70" s="287">
        <v>18350591</v>
      </c>
      <c r="S70" s="284" t="s">
        <v>1739</v>
      </c>
      <c r="T70" s="284" t="s">
        <v>1739</v>
      </c>
      <c r="U70" s="284" t="s">
        <v>1739</v>
      </c>
      <c r="V70" s="284" t="s">
        <v>1739</v>
      </c>
      <c r="W70" s="284" t="s">
        <v>1739</v>
      </c>
      <c r="X70" s="284" t="s">
        <v>1739</v>
      </c>
    </row>
    <row r="71" spans="1:24" ht="51">
      <c r="A71" s="288" t="s">
        <v>1737</v>
      </c>
      <c r="B71" s="288" t="s">
        <v>1738</v>
      </c>
      <c r="C71" s="288" t="s">
        <v>1378</v>
      </c>
      <c r="D71" s="288" t="s">
        <v>1379</v>
      </c>
      <c r="E71" s="288" t="s">
        <v>1739</v>
      </c>
      <c r="F71" s="289">
        <v>46245</v>
      </c>
      <c r="G71" s="289">
        <v>46245</v>
      </c>
      <c r="H71" s="288" t="s">
        <v>1829</v>
      </c>
      <c r="I71" s="288" t="s">
        <v>1749</v>
      </c>
      <c r="J71" s="288" t="s">
        <v>53</v>
      </c>
      <c r="K71" s="288" t="s">
        <v>53</v>
      </c>
      <c r="L71" s="290">
        <v>9175295.5</v>
      </c>
      <c r="M71" s="290">
        <v>0</v>
      </c>
      <c r="N71" s="291">
        <v>0</v>
      </c>
      <c r="O71" s="290">
        <v>2</v>
      </c>
      <c r="P71" s="291">
        <v>18350591</v>
      </c>
      <c r="Q71" s="290">
        <v>0</v>
      </c>
      <c r="R71" s="291">
        <v>0</v>
      </c>
      <c r="S71" s="288" t="s">
        <v>1744</v>
      </c>
      <c r="T71" s="288" t="s">
        <v>1745</v>
      </c>
      <c r="U71" s="288" t="s">
        <v>1830</v>
      </c>
      <c r="V71" s="288" t="s">
        <v>1379</v>
      </c>
      <c r="W71" s="288" t="s">
        <v>1795</v>
      </c>
      <c r="X71" s="288" t="s">
        <v>1796</v>
      </c>
    </row>
    <row r="72" spans="1:24" ht="51">
      <c r="A72" s="288" t="s">
        <v>1737</v>
      </c>
      <c r="B72" s="288" t="s">
        <v>1738</v>
      </c>
      <c r="C72" s="288" t="s">
        <v>1831</v>
      </c>
      <c r="D72" s="288" t="s">
        <v>1626</v>
      </c>
      <c r="E72" s="288" t="s">
        <v>1739</v>
      </c>
      <c r="F72" s="289">
        <v>46239</v>
      </c>
      <c r="G72" s="289">
        <v>46239</v>
      </c>
      <c r="H72" s="288" t="s">
        <v>1822</v>
      </c>
      <c r="I72" s="288" t="s">
        <v>1823</v>
      </c>
      <c r="J72" s="288" t="s">
        <v>53</v>
      </c>
      <c r="K72" s="288" t="s">
        <v>53</v>
      </c>
      <c r="L72" s="290">
        <v>5340441.5</v>
      </c>
      <c r="M72" s="290">
        <v>2</v>
      </c>
      <c r="N72" s="291">
        <v>10680883</v>
      </c>
      <c r="O72" s="290">
        <v>0</v>
      </c>
      <c r="P72" s="291">
        <v>0</v>
      </c>
      <c r="Q72" s="290">
        <v>2</v>
      </c>
      <c r="R72" s="291">
        <v>10680883</v>
      </c>
      <c r="S72" s="288" t="s">
        <v>1744</v>
      </c>
      <c r="T72" s="288" t="s">
        <v>1799</v>
      </c>
      <c r="U72" s="288" t="s">
        <v>1739</v>
      </c>
      <c r="V72" s="288" t="s">
        <v>1739</v>
      </c>
      <c r="W72" s="288" t="s">
        <v>1739</v>
      </c>
      <c r="X72" s="288" t="s">
        <v>1739</v>
      </c>
    </row>
    <row r="73" spans="1:24" ht="51">
      <c r="A73" s="288" t="s">
        <v>1737</v>
      </c>
      <c r="B73" s="288" t="s">
        <v>1738</v>
      </c>
      <c r="C73" s="288" t="s">
        <v>1831</v>
      </c>
      <c r="D73" s="288" t="s">
        <v>1626</v>
      </c>
      <c r="E73" s="288" t="s">
        <v>1739</v>
      </c>
      <c r="F73" s="289">
        <v>46245</v>
      </c>
      <c r="G73" s="289">
        <v>46245</v>
      </c>
      <c r="H73" s="288" t="s">
        <v>1829</v>
      </c>
      <c r="I73" s="288" t="s">
        <v>1749</v>
      </c>
      <c r="J73" s="288" t="s">
        <v>53</v>
      </c>
      <c r="K73" s="288" t="s">
        <v>53</v>
      </c>
      <c r="L73" s="290">
        <v>5340441.5</v>
      </c>
      <c r="M73" s="290">
        <v>0</v>
      </c>
      <c r="N73" s="291">
        <v>0</v>
      </c>
      <c r="O73" s="290">
        <v>2</v>
      </c>
      <c r="P73" s="291">
        <v>10680883</v>
      </c>
      <c r="Q73" s="290">
        <v>0</v>
      </c>
      <c r="R73" s="291">
        <v>0</v>
      </c>
      <c r="S73" s="288" t="s">
        <v>1744</v>
      </c>
      <c r="T73" s="288" t="s">
        <v>1745</v>
      </c>
      <c r="U73" s="288" t="s">
        <v>1832</v>
      </c>
      <c r="V73" s="288" t="s">
        <v>1626</v>
      </c>
      <c r="W73" s="288" t="s">
        <v>1795</v>
      </c>
      <c r="X73" s="288" t="s">
        <v>1796</v>
      </c>
    </row>
    <row r="74" spans="1:24" ht="28.5">
      <c r="A74" s="284" t="s">
        <v>1737</v>
      </c>
      <c r="B74" s="284" t="s">
        <v>1738</v>
      </c>
      <c r="C74" s="284" t="s">
        <v>787</v>
      </c>
      <c r="D74" s="284" t="s">
        <v>248</v>
      </c>
      <c r="E74" s="284" t="s">
        <v>1739</v>
      </c>
      <c r="F74" s="285" t="s">
        <v>1739</v>
      </c>
      <c r="G74" s="285" t="s">
        <v>1739</v>
      </c>
      <c r="H74" s="284" t="s">
        <v>1739</v>
      </c>
      <c r="I74" s="284" t="s">
        <v>1740</v>
      </c>
      <c r="J74" s="284" t="s">
        <v>784</v>
      </c>
      <c r="K74" s="284" t="s">
        <v>784</v>
      </c>
      <c r="L74" s="286">
        <v>5700</v>
      </c>
      <c r="M74" s="286">
        <v>0</v>
      </c>
      <c r="N74" s="287">
        <v>0</v>
      </c>
      <c r="O74" s="286">
        <v>0</v>
      </c>
      <c r="P74" s="287">
        <v>0</v>
      </c>
      <c r="Q74" s="286">
        <v>20</v>
      </c>
      <c r="R74" s="287">
        <v>114000</v>
      </c>
      <c r="S74" s="284" t="s">
        <v>1739</v>
      </c>
      <c r="T74" s="284" t="s">
        <v>1739</v>
      </c>
      <c r="U74" s="284" t="s">
        <v>1739</v>
      </c>
      <c r="V74" s="284" t="s">
        <v>1739</v>
      </c>
      <c r="W74" s="284" t="s">
        <v>1739</v>
      </c>
      <c r="X74" s="284" t="s">
        <v>1739</v>
      </c>
    </row>
    <row r="75" spans="1:24" ht="25.5">
      <c r="A75" s="288" t="s">
        <v>1737</v>
      </c>
      <c r="B75" s="288" t="s">
        <v>1738</v>
      </c>
      <c r="C75" s="288" t="s">
        <v>787</v>
      </c>
      <c r="D75" s="288" t="s">
        <v>248</v>
      </c>
      <c r="E75" s="288" t="s">
        <v>1739</v>
      </c>
      <c r="F75" s="289">
        <v>46239</v>
      </c>
      <c r="G75" s="289">
        <v>46239</v>
      </c>
      <c r="H75" s="288" t="s">
        <v>1833</v>
      </c>
      <c r="I75" s="288" t="s">
        <v>1749</v>
      </c>
      <c r="J75" s="288" t="s">
        <v>784</v>
      </c>
      <c r="K75" s="288" t="s">
        <v>784</v>
      </c>
      <c r="L75" s="290">
        <v>5700</v>
      </c>
      <c r="M75" s="290">
        <v>0</v>
      </c>
      <c r="N75" s="291">
        <v>0</v>
      </c>
      <c r="O75" s="290">
        <v>2</v>
      </c>
      <c r="P75" s="291">
        <v>11400</v>
      </c>
      <c r="Q75" s="290">
        <v>18</v>
      </c>
      <c r="R75" s="291">
        <v>102600</v>
      </c>
      <c r="S75" s="288" t="s">
        <v>1744</v>
      </c>
      <c r="T75" s="288" t="s">
        <v>1745</v>
      </c>
      <c r="U75" s="288" t="s">
        <v>1739</v>
      </c>
      <c r="V75" s="288" t="s">
        <v>1739</v>
      </c>
      <c r="W75" s="288" t="s">
        <v>1746</v>
      </c>
      <c r="X75" s="288" t="s">
        <v>1747</v>
      </c>
    </row>
    <row r="76" spans="1:24" ht="42.75">
      <c r="A76" s="284" t="s">
        <v>1737</v>
      </c>
      <c r="B76" s="284" t="s">
        <v>1738</v>
      </c>
      <c r="C76" s="284" t="s">
        <v>1394</v>
      </c>
      <c r="D76" s="284" t="s">
        <v>1395</v>
      </c>
      <c r="E76" s="284" t="s">
        <v>1739</v>
      </c>
      <c r="F76" s="285" t="s">
        <v>1739</v>
      </c>
      <c r="G76" s="285" t="s">
        <v>1739</v>
      </c>
      <c r="H76" s="284" t="s">
        <v>1739</v>
      </c>
      <c r="I76" s="284" t="s">
        <v>1740</v>
      </c>
      <c r="J76" s="284" t="s">
        <v>261</v>
      </c>
      <c r="K76" s="284" t="s">
        <v>261</v>
      </c>
      <c r="L76" s="286">
        <v>650000</v>
      </c>
      <c r="M76" s="286">
        <v>0</v>
      </c>
      <c r="N76" s="287">
        <v>0</v>
      </c>
      <c r="O76" s="286">
        <v>0</v>
      </c>
      <c r="P76" s="287">
        <v>0</v>
      </c>
      <c r="Q76" s="286">
        <v>14</v>
      </c>
      <c r="R76" s="287">
        <v>9100000</v>
      </c>
      <c r="S76" s="284" t="s">
        <v>1739</v>
      </c>
      <c r="T76" s="284" t="s">
        <v>1739</v>
      </c>
      <c r="U76" s="284" t="s">
        <v>1739</v>
      </c>
      <c r="V76" s="284" t="s">
        <v>1739</v>
      </c>
      <c r="W76" s="284" t="s">
        <v>1739</v>
      </c>
      <c r="X76" s="284" t="s">
        <v>1739</v>
      </c>
    </row>
    <row r="77" spans="1:24" ht="63.75">
      <c r="A77" s="288" t="s">
        <v>1737</v>
      </c>
      <c r="B77" s="288" t="s">
        <v>1738</v>
      </c>
      <c r="C77" s="288" t="s">
        <v>1394</v>
      </c>
      <c r="D77" s="288" t="s">
        <v>1395</v>
      </c>
      <c r="E77" s="288" t="s">
        <v>1739</v>
      </c>
      <c r="F77" s="289">
        <v>46258</v>
      </c>
      <c r="G77" s="289">
        <v>46258</v>
      </c>
      <c r="H77" s="288" t="s">
        <v>1834</v>
      </c>
      <c r="I77" s="288" t="s">
        <v>1749</v>
      </c>
      <c r="J77" s="288" t="s">
        <v>261</v>
      </c>
      <c r="K77" s="288" t="s">
        <v>261</v>
      </c>
      <c r="L77" s="290">
        <v>650000</v>
      </c>
      <c r="M77" s="290">
        <v>0</v>
      </c>
      <c r="N77" s="291">
        <v>0</v>
      </c>
      <c r="O77" s="290">
        <v>4.38</v>
      </c>
      <c r="P77" s="291">
        <v>2847000</v>
      </c>
      <c r="Q77" s="290">
        <v>9.6199999999999992</v>
      </c>
      <c r="R77" s="291">
        <v>6253000</v>
      </c>
      <c r="S77" s="288" t="s">
        <v>1744</v>
      </c>
      <c r="T77" s="288" t="s">
        <v>1745</v>
      </c>
      <c r="U77" s="288" t="s">
        <v>1835</v>
      </c>
      <c r="V77" s="288" t="s">
        <v>1836</v>
      </c>
      <c r="W77" s="288" t="s">
        <v>1795</v>
      </c>
      <c r="X77" s="288" t="s">
        <v>1796</v>
      </c>
    </row>
    <row r="78" spans="1:24" ht="63.75">
      <c r="A78" s="288" t="s">
        <v>1737</v>
      </c>
      <c r="B78" s="288" t="s">
        <v>1738</v>
      </c>
      <c r="C78" s="288" t="s">
        <v>1394</v>
      </c>
      <c r="D78" s="288" t="s">
        <v>1395</v>
      </c>
      <c r="E78" s="288" t="s">
        <v>1739</v>
      </c>
      <c r="F78" s="289">
        <v>46260</v>
      </c>
      <c r="G78" s="289">
        <v>46260</v>
      </c>
      <c r="H78" s="288" t="s">
        <v>1837</v>
      </c>
      <c r="I78" s="288" t="s">
        <v>1749</v>
      </c>
      <c r="J78" s="288" t="s">
        <v>261</v>
      </c>
      <c r="K78" s="288" t="s">
        <v>261</v>
      </c>
      <c r="L78" s="290">
        <v>650000</v>
      </c>
      <c r="M78" s="290">
        <v>0</v>
      </c>
      <c r="N78" s="291">
        <v>0</v>
      </c>
      <c r="O78" s="290">
        <v>0.72</v>
      </c>
      <c r="P78" s="291">
        <v>468000</v>
      </c>
      <c r="Q78" s="290">
        <v>8.9</v>
      </c>
      <c r="R78" s="291">
        <v>5785000</v>
      </c>
      <c r="S78" s="288" t="s">
        <v>1744</v>
      </c>
      <c r="T78" s="288" t="s">
        <v>1745</v>
      </c>
      <c r="U78" s="288" t="s">
        <v>1835</v>
      </c>
      <c r="V78" s="288" t="s">
        <v>1836</v>
      </c>
      <c r="W78" s="288" t="s">
        <v>1795</v>
      </c>
      <c r="X78" s="288" t="s">
        <v>1796</v>
      </c>
    </row>
    <row r="79" spans="1:24" ht="63.75">
      <c r="A79" s="288" t="s">
        <v>1737</v>
      </c>
      <c r="B79" s="288" t="s">
        <v>1738</v>
      </c>
      <c r="C79" s="288" t="s">
        <v>1394</v>
      </c>
      <c r="D79" s="288" t="s">
        <v>1395</v>
      </c>
      <c r="E79" s="288" t="s">
        <v>1739</v>
      </c>
      <c r="F79" s="289">
        <v>46276</v>
      </c>
      <c r="G79" s="289">
        <v>46276</v>
      </c>
      <c r="H79" s="288" t="s">
        <v>1838</v>
      </c>
      <c r="I79" s="288" t="s">
        <v>1749</v>
      </c>
      <c r="J79" s="288" t="s">
        <v>261</v>
      </c>
      <c r="K79" s="288" t="s">
        <v>261</v>
      </c>
      <c r="L79" s="290">
        <v>650000</v>
      </c>
      <c r="M79" s="290">
        <v>0</v>
      </c>
      <c r="N79" s="291">
        <v>0</v>
      </c>
      <c r="O79" s="290">
        <v>1.92</v>
      </c>
      <c r="P79" s="291">
        <v>1248000</v>
      </c>
      <c r="Q79" s="290">
        <v>6.98</v>
      </c>
      <c r="R79" s="291">
        <v>4537000</v>
      </c>
      <c r="S79" s="288" t="s">
        <v>1744</v>
      </c>
      <c r="T79" s="288" t="s">
        <v>1745</v>
      </c>
      <c r="U79" s="288" t="s">
        <v>1835</v>
      </c>
      <c r="V79" s="288" t="s">
        <v>1836</v>
      </c>
      <c r="W79" s="288" t="s">
        <v>1795</v>
      </c>
      <c r="X79" s="288" t="s">
        <v>1796</v>
      </c>
    </row>
    <row r="80" spans="1:24" ht="63.75">
      <c r="A80" s="288" t="s">
        <v>1737</v>
      </c>
      <c r="B80" s="288" t="s">
        <v>1738</v>
      </c>
      <c r="C80" s="288" t="s">
        <v>1394</v>
      </c>
      <c r="D80" s="288" t="s">
        <v>1395</v>
      </c>
      <c r="E80" s="288" t="s">
        <v>1739</v>
      </c>
      <c r="F80" s="289">
        <v>46283</v>
      </c>
      <c r="G80" s="289">
        <v>46283</v>
      </c>
      <c r="H80" s="288" t="s">
        <v>1839</v>
      </c>
      <c r="I80" s="288" t="s">
        <v>1749</v>
      </c>
      <c r="J80" s="288" t="s">
        <v>261</v>
      </c>
      <c r="K80" s="288" t="s">
        <v>261</v>
      </c>
      <c r="L80" s="290">
        <v>650000</v>
      </c>
      <c r="M80" s="290">
        <v>0</v>
      </c>
      <c r="N80" s="291">
        <v>0</v>
      </c>
      <c r="O80" s="290">
        <v>2.82</v>
      </c>
      <c r="P80" s="291">
        <v>1833000</v>
      </c>
      <c r="Q80" s="290">
        <v>4.16</v>
      </c>
      <c r="R80" s="291">
        <v>2704000</v>
      </c>
      <c r="S80" s="288" t="s">
        <v>1744</v>
      </c>
      <c r="T80" s="288" t="s">
        <v>1745</v>
      </c>
      <c r="U80" s="288" t="s">
        <v>1835</v>
      </c>
      <c r="V80" s="288" t="s">
        <v>1836</v>
      </c>
      <c r="W80" s="288" t="s">
        <v>1795</v>
      </c>
      <c r="X80" s="288" t="s">
        <v>1796</v>
      </c>
    </row>
    <row r="81" spans="1:24" ht="57">
      <c r="A81" s="284" t="s">
        <v>1737</v>
      </c>
      <c r="B81" s="284" t="s">
        <v>1738</v>
      </c>
      <c r="C81" s="284" t="s">
        <v>1396</v>
      </c>
      <c r="D81" s="284" t="s">
        <v>1397</v>
      </c>
      <c r="E81" s="284" t="s">
        <v>1739</v>
      </c>
      <c r="F81" s="285" t="s">
        <v>1739</v>
      </c>
      <c r="G81" s="285" t="s">
        <v>1739</v>
      </c>
      <c r="H81" s="284" t="s">
        <v>1739</v>
      </c>
      <c r="I81" s="284" t="s">
        <v>1740</v>
      </c>
      <c r="J81" s="284" t="s">
        <v>261</v>
      </c>
      <c r="K81" s="284" t="s">
        <v>261</v>
      </c>
      <c r="L81" s="286">
        <v>320000</v>
      </c>
      <c r="M81" s="286">
        <v>0</v>
      </c>
      <c r="N81" s="287">
        <v>0</v>
      </c>
      <c r="O81" s="286">
        <v>0</v>
      </c>
      <c r="P81" s="287">
        <v>0</v>
      </c>
      <c r="Q81" s="286">
        <v>14</v>
      </c>
      <c r="R81" s="287">
        <v>4480000</v>
      </c>
      <c r="S81" s="284" t="s">
        <v>1739</v>
      </c>
      <c r="T81" s="284" t="s">
        <v>1739</v>
      </c>
      <c r="U81" s="284" t="s">
        <v>1739</v>
      </c>
      <c r="V81" s="284" t="s">
        <v>1739</v>
      </c>
      <c r="W81" s="284" t="s">
        <v>1739</v>
      </c>
      <c r="X81" s="284" t="s">
        <v>1739</v>
      </c>
    </row>
    <row r="82" spans="1:24" ht="63.75">
      <c r="A82" s="288" t="s">
        <v>1737</v>
      </c>
      <c r="B82" s="288" t="s">
        <v>1738</v>
      </c>
      <c r="C82" s="288" t="s">
        <v>1396</v>
      </c>
      <c r="D82" s="288" t="s">
        <v>1397</v>
      </c>
      <c r="E82" s="288" t="s">
        <v>1739</v>
      </c>
      <c r="F82" s="289">
        <v>46258</v>
      </c>
      <c r="G82" s="289">
        <v>46258</v>
      </c>
      <c r="H82" s="288" t="s">
        <v>1834</v>
      </c>
      <c r="I82" s="288" t="s">
        <v>1749</v>
      </c>
      <c r="J82" s="288" t="s">
        <v>261</v>
      </c>
      <c r="K82" s="288" t="s">
        <v>261</v>
      </c>
      <c r="L82" s="290">
        <v>320000</v>
      </c>
      <c r="M82" s="290">
        <v>0</v>
      </c>
      <c r="N82" s="291">
        <v>0</v>
      </c>
      <c r="O82" s="290">
        <v>4.8</v>
      </c>
      <c r="P82" s="291">
        <v>1536000</v>
      </c>
      <c r="Q82" s="290">
        <v>9.1999999999999993</v>
      </c>
      <c r="R82" s="291">
        <v>2944000</v>
      </c>
      <c r="S82" s="288" t="s">
        <v>1744</v>
      </c>
      <c r="T82" s="288" t="s">
        <v>1745</v>
      </c>
      <c r="U82" s="288" t="s">
        <v>1840</v>
      </c>
      <c r="V82" s="288" t="s">
        <v>1841</v>
      </c>
      <c r="W82" s="288" t="s">
        <v>1795</v>
      </c>
      <c r="X82" s="288" t="s">
        <v>1796</v>
      </c>
    </row>
    <row r="83" spans="1:24" ht="63.75">
      <c r="A83" s="288" t="s">
        <v>1737</v>
      </c>
      <c r="B83" s="288" t="s">
        <v>1738</v>
      </c>
      <c r="C83" s="288" t="s">
        <v>1396</v>
      </c>
      <c r="D83" s="288" t="s">
        <v>1397</v>
      </c>
      <c r="E83" s="288" t="s">
        <v>1739</v>
      </c>
      <c r="F83" s="289">
        <v>46276</v>
      </c>
      <c r="G83" s="289">
        <v>46276</v>
      </c>
      <c r="H83" s="288" t="s">
        <v>1838</v>
      </c>
      <c r="I83" s="288" t="s">
        <v>1749</v>
      </c>
      <c r="J83" s="288" t="s">
        <v>261</v>
      </c>
      <c r="K83" s="288" t="s">
        <v>261</v>
      </c>
      <c r="L83" s="290">
        <v>320000</v>
      </c>
      <c r="M83" s="290">
        <v>0</v>
      </c>
      <c r="N83" s="291">
        <v>0</v>
      </c>
      <c r="O83" s="290">
        <v>4.8</v>
      </c>
      <c r="P83" s="291">
        <v>1536000</v>
      </c>
      <c r="Q83" s="290">
        <v>4.4000000000000004</v>
      </c>
      <c r="R83" s="291">
        <v>1408000</v>
      </c>
      <c r="S83" s="288" t="s">
        <v>1744</v>
      </c>
      <c r="T83" s="288" t="s">
        <v>1745</v>
      </c>
      <c r="U83" s="288" t="s">
        <v>1840</v>
      </c>
      <c r="V83" s="288" t="s">
        <v>1841</v>
      </c>
      <c r="W83" s="288" t="s">
        <v>1795</v>
      </c>
      <c r="X83" s="288" t="s">
        <v>1796</v>
      </c>
    </row>
    <row r="84" spans="1:24" ht="42.75">
      <c r="A84" s="284" t="s">
        <v>1737</v>
      </c>
      <c r="B84" s="284" t="s">
        <v>1738</v>
      </c>
      <c r="C84" s="284" t="s">
        <v>1079</v>
      </c>
      <c r="D84" s="284" t="s">
        <v>1080</v>
      </c>
      <c r="E84" s="284" t="s">
        <v>1739</v>
      </c>
      <c r="F84" s="285" t="s">
        <v>1739</v>
      </c>
      <c r="G84" s="285" t="s">
        <v>1739</v>
      </c>
      <c r="H84" s="284" t="s">
        <v>1739</v>
      </c>
      <c r="I84" s="284" t="s">
        <v>1740</v>
      </c>
      <c r="J84" s="284" t="s">
        <v>716</v>
      </c>
      <c r="K84" s="284" t="s">
        <v>716</v>
      </c>
      <c r="L84" s="286">
        <v>265000</v>
      </c>
      <c r="M84" s="286">
        <v>0</v>
      </c>
      <c r="N84" s="287">
        <v>0</v>
      </c>
      <c r="O84" s="286">
        <v>0</v>
      </c>
      <c r="P84" s="287">
        <v>0</v>
      </c>
      <c r="Q84" s="286">
        <v>1</v>
      </c>
      <c r="R84" s="287">
        <v>265000</v>
      </c>
      <c r="S84" s="284" t="s">
        <v>1739</v>
      </c>
      <c r="T84" s="284" t="s">
        <v>1739</v>
      </c>
      <c r="U84" s="284" t="s">
        <v>1739</v>
      </c>
      <c r="V84" s="284" t="s">
        <v>1739</v>
      </c>
      <c r="W84" s="284" t="s">
        <v>1739</v>
      </c>
      <c r="X84" s="284" t="s">
        <v>1739</v>
      </c>
    </row>
    <row r="85" spans="1:24" ht="38.25">
      <c r="A85" s="288" t="s">
        <v>1737</v>
      </c>
      <c r="B85" s="288" t="s">
        <v>1738</v>
      </c>
      <c r="C85" s="288" t="s">
        <v>1079</v>
      </c>
      <c r="D85" s="288" t="s">
        <v>1080</v>
      </c>
      <c r="E85" s="288" t="s">
        <v>1739</v>
      </c>
      <c r="F85" s="289">
        <v>46224</v>
      </c>
      <c r="G85" s="289">
        <v>46224</v>
      </c>
      <c r="H85" s="288" t="s">
        <v>1842</v>
      </c>
      <c r="I85" s="288" t="s">
        <v>1843</v>
      </c>
      <c r="J85" s="288" t="s">
        <v>716</v>
      </c>
      <c r="K85" s="288" t="s">
        <v>716</v>
      </c>
      <c r="L85" s="290">
        <v>280000</v>
      </c>
      <c r="M85" s="290">
        <v>10</v>
      </c>
      <c r="N85" s="291">
        <v>2800000</v>
      </c>
      <c r="O85" s="290">
        <v>0</v>
      </c>
      <c r="P85" s="291">
        <v>0</v>
      </c>
      <c r="Q85" s="290">
        <v>11</v>
      </c>
      <c r="R85" s="291">
        <v>3065000</v>
      </c>
      <c r="S85" s="288" t="s">
        <v>1744</v>
      </c>
      <c r="T85" s="288" t="s">
        <v>1810</v>
      </c>
      <c r="U85" s="288" t="s">
        <v>1739</v>
      </c>
      <c r="V85" s="288" t="s">
        <v>1739</v>
      </c>
      <c r="W85" s="288" t="s">
        <v>1739</v>
      </c>
      <c r="X85" s="288" t="s">
        <v>1739</v>
      </c>
    </row>
    <row r="86" spans="1:24" ht="38.25">
      <c r="A86" s="288" t="s">
        <v>1737</v>
      </c>
      <c r="B86" s="288" t="s">
        <v>1738</v>
      </c>
      <c r="C86" s="288" t="s">
        <v>1079</v>
      </c>
      <c r="D86" s="288" t="s">
        <v>1080</v>
      </c>
      <c r="E86" s="288" t="s">
        <v>1739</v>
      </c>
      <c r="F86" s="289">
        <v>46224</v>
      </c>
      <c r="G86" s="289">
        <v>46224</v>
      </c>
      <c r="H86" s="288" t="s">
        <v>1842</v>
      </c>
      <c r="I86" s="288" t="s">
        <v>1843</v>
      </c>
      <c r="J86" s="288" t="s">
        <v>716</v>
      </c>
      <c r="K86" s="288" t="s">
        <v>716</v>
      </c>
      <c r="L86" s="290">
        <v>0</v>
      </c>
      <c r="M86" s="290">
        <v>1</v>
      </c>
      <c r="N86" s="291">
        <v>0</v>
      </c>
      <c r="O86" s="290">
        <v>0</v>
      </c>
      <c r="P86" s="291">
        <v>0</v>
      </c>
      <c r="Q86" s="290">
        <v>12</v>
      </c>
      <c r="R86" s="291">
        <v>3065000</v>
      </c>
      <c r="S86" s="288" t="s">
        <v>1744</v>
      </c>
      <c r="T86" s="288" t="s">
        <v>1844</v>
      </c>
      <c r="U86" s="288" t="s">
        <v>1739</v>
      </c>
      <c r="V86" s="288" t="s">
        <v>1739</v>
      </c>
      <c r="W86" s="288" t="s">
        <v>1739</v>
      </c>
      <c r="X86" s="288" t="s">
        <v>1739</v>
      </c>
    </row>
    <row r="87" spans="1:24" ht="38.25">
      <c r="A87" s="288" t="s">
        <v>1737</v>
      </c>
      <c r="B87" s="288" t="s">
        <v>1738</v>
      </c>
      <c r="C87" s="288" t="s">
        <v>1079</v>
      </c>
      <c r="D87" s="288" t="s">
        <v>1080</v>
      </c>
      <c r="E87" s="288" t="s">
        <v>1739</v>
      </c>
      <c r="F87" s="289">
        <v>46237</v>
      </c>
      <c r="G87" s="289">
        <v>46237</v>
      </c>
      <c r="H87" s="288" t="s">
        <v>1845</v>
      </c>
      <c r="I87" s="288" t="s">
        <v>1749</v>
      </c>
      <c r="J87" s="288" t="s">
        <v>716</v>
      </c>
      <c r="K87" s="288" t="s">
        <v>716</v>
      </c>
      <c r="L87" s="290">
        <v>255416.67</v>
      </c>
      <c r="M87" s="290">
        <v>0</v>
      </c>
      <c r="N87" s="291">
        <v>0</v>
      </c>
      <c r="O87" s="290">
        <v>1</v>
      </c>
      <c r="P87" s="291">
        <v>255417</v>
      </c>
      <c r="Q87" s="290">
        <v>11</v>
      </c>
      <c r="R87" s="291">
        <v>2809583</v>
      </c>
      <c r="S87" s="288" t="s">
        <v>1744</v>
      </c>
      <c r="T87" s="288" t="s">
        <v>1745</v>
      </c>
      <c r="U87" s="288" t="s">
        <v>1739</v>
      </c>
      <c r="V87" s="288" t="s">
        <v>1739</v>
      </c>
      <c r="W87" s="288" t="s">
        <v>1746</v>
      </c>
      <c r="X87" s="288" t="s">
        <v>1747</v>
      </c>
    </row>
    <row r="88" spans="1:24" ht="38.25">
      <c r="A88" s="288" t="s">
        <v>1737</v>
      </c>
      <c r="B88" s="288" t="s">
        <v>1738</v>
      </c>
      <c r="C88" s="288" t="s">
        <v>1079</v>
      </c>
      <c r="D88" s="288" t="s">
        <v>1080</v>
      </c>
      <c r="E88" s="288" t="s">
        <v>1739</v>
      </c>
      <c r="F88" s="289">
        <v>46238</v>
      </c>
      <c r="G88" s="289">
        <v>46238</v>
      </c>
      <c r="H88" s="288" t="s">
        <v>1846</v>
      </c>
      <c r="I88" s="288" t="s">
        <v>1749</v>
      </c>
      <c r="J88" s="288" t="s">
        <v>716</v>
      </c>
      <c r="K88" s="288" t="s">
        <v>716</v>
      </c>
      <c r="L88" s="290">
        <v>255416.67</v>
      </c>
      <c r="M88" s="290">
        <v>0</v>
      </c>
      <c r="N88" s="291">
        <v>0</v>
      </c>
      <c r="O88" s="290">
        <v>1</v>
      </c>
      <c r="P88" s="291">
        <v>255417</v>
      </c>
      <c r="Q88" s="290">
        <v>10</v>
      </c>
      <c r="R88" s="291">
        <v>2554166</v>
      </c>
      <c r="S88" s="288" t="s">
        <v>1744</v>
      </c>
      <c r="T88" s="288" t="s">
        <v>1745</v>
      </c>
      <c r="U88" s="288" t="s">
        <v>1739</v>
      </c>
      <c r="V88" s="288" t="s">
        <v>1739</v>
      </c>
      <c r="W88" s="288" t="s">
        <v>1746</v>
      </c>
      <c r="X88" s="288" t="s">
        <v>1747</v>
      </c>
    </row>
    <row r="89" spans="1:24" ht="38.25">
      <c r="A89" s="288" t="s">
        <v>1737</v>
      </c>
      <c r="B89" s="288" t="s">
        <v>1738</v>
      </c>
      <c r="C89" s="288" t="s">
        <v>605</v>
      </c>
      <c r="D89" s="288" t="s">
        <v>530</v>
      </c>
      <c r="E89" s="288" t="s">
        <v>1739</v>
      </c>
      <c r="F89" s="289">
        <v>46276</v>
      </c>
      <c r="G89" s="289">
        <v>46276</v>
      </c>
      <c r="H89" s="288" t="s">
        <v>1847</v>
      </c>
      <c r="I89" s="288" t="s">
        <v>1848</v>
      </c>
      <c r="J89" s="288" t="s">
        <v>53</v>
      </c>
      <c r="K89" s="288" t="s">
        <v>53</v>
      </c>
      <c r="L89" s="290">
        <v>646000</v>
      </c>
      <c r="M89" s="290">
        <v>20</v>
      </c>
      <c r="N89" s="291">
        <v>12920000</v>
      </c>
      <c r="O89" s="290">
        <v>0</v>
      </c>
      <c r="P89" s="291">
        <v>0</v>
      </c>
      <c r="Q89" s="290">
        <v>20</v>
      </c>
      <c r="R89" s="291">
        <v>12920000</v>
      </c>
      <c r="S89" s="288" t="s">
        <v>1744</v>
      </c>
      <c r="T89" s="288" t="s">
        <v>1799</v>
      </c>
      <c r="U89" s="288" t="s">
        <v>1739</v>
      </c>
      <c r="V89" s="288" t="s">
        <v>1739</v>
      </c>
      <c r="W89" s="288" t="s">
        <v>1739</v>
      </c>
      <c r="X89" s="288" t="s">
        <v>1739</v>
      </c>
    </row>
    <row r="90" spans="1:24" ht="51">
      <c r="A90" s="288" t="s">
        <v>1737</v>
      </c>
      <c r="B90" s="288" t="s">
        <v>1738</v>
      </c>
      <c r="C90" s="288" t="s">
        <v>605</v>
      </c>
      <c r="D90" s="288" t="s">
        <v>530</v>
      </c>
      <c r="E90" s="288" t="s">
        <v>1739</v>
      </c>
      <c r="F90" s="289">
        <v>46276</v>
      </c>
      <c r="G90" s="289">
        <v>46276</v>
      </c>
      <c r="H90" s="288" t="s">
        <v>1849</v>
      </c>
      <c r="I90" s="288" t="s">
        <v>1850</v>
      </c>
      <c r="J90" s="288" t="s">
        <v>53</v>
      </c>
      <c r="K90" s="288" t="s">
        <v>53</v>
      </c>
      <c r="L90" s="290">
        <v>646000</v>
      </c>
      <c r="M90" s="290">
        <v>0</v>
      </c>
      <c r="N90" s="291">
        <v>0</v>
      </c>
      <c r="O90" s="290">
        <v>4</v>
      </c>
      <c r="P90" s="291">
        <v>2584000</v>
      </c>
      <c r="Q90" s="290">
        <v>16</v>
      </c>
      <c r="R90" s="291">
        <v>10336000</v>
      </c>
      <c r="S90" s="288" t="s">
        <v>1744</v>
      </c>
      <c r="T90" s="288" t="s">
        <v>1745</v>
      </c>
      <c r="U90" s="288" t="s">
        <v>1851</v>
      </c>
      <c r="V90" s="288" t="s">
        <v>1852</v>
      </c>
      <c r="W90" s="288" t="s">
        <v>1795</v>
      </c>
      <c r="X90" s="288" t="s">
        <v>1796</v>
      </c>
    </row>
    <row r="91" spans="1:24" ht="51">
      <c r="A91" s="288" t="s">
        <v>1737</v>
      </c>
      <c r="B91" s="288" t="s">
        <v>1738</v>
      </c>
      <c r="C91" s="288" t="s">
        <v>605</v>
      </c>
      <c r="D91" s="288" t="s">
        <v>530</v>
      </c>
      <c r="E91" s="288" t="s">
        <v>1739</v>
      </c>
      <c r="F91" s="289">
        <v>46281</v>
      </c>
      <c r="G91" s="289">
        <v>46281</v>
      </c>
      <c r="H91" s="288" t="s">
        <v>1853</v>
      </c>
      <c r="I91" s="288" t="s">
        <v>1749</v>
      </c>
      <c r="J91" s="288" t="s">
        <v>53</v>
      </c>
      <c r="K91" s="288" t="s">
        <v>53</v>
      </c>
      <c r="L91" s="290">
        <v>646000</v>
      </c>
      <c r="M91" s="290">
        <v>0</v>
      </c>
      <c r="N91" s="291">
        <v>0</v>
      </c>
      <c r="O91" s="290">
        <v>6</v>
      </c>
      <c r="P91" s="291">
        <v>3876000</v>
      </c>
      <c r="Q91" s="290">
        <v>10</v>
      </c>
      <c r="R91" s="291">
        <v>6460000</v>
      </c>
      <c r="S91" s="288" t="s">
        <v>1744</v>
      </c>
      <c r="T91" s="288" t="s">
        <v>1745</v>
      </c>
      <c r="U91" s="288" t="s">
        <v>1851</v>
      </c>
      <c r="V91" s="288" t="s">
        <v>1852</v>
      </c>
      <c r="W91" s="288" t="s">
        <v>1795</v>
      </c>
      <c r="X91" s="288" t="s">
        <v>1796</v>
      </c>
    </row>
    <row r="92" spans="1:24" ht="51">
      <c r="A92" s="288" t="s">
        <v>1737</v>
      </c>
      <c r="B92" s="288" t="s">
        <v>1738</v>
      </c>
      <c r="C92" s="288" t="s">
        <v>605</v>
      </c>
      <c r="D92" s="288" t="s">
        <v>530</v>
      </c>
      <c r="E92" s="288" t="s">
        <v>1739</v>
      </c>
      <c r="F92" s="289">
        <v>46281</v>
      </c>
      <c r="G92" s="289">
        <v>46281</v>
      </c>
      <c r="H92" s="288" t="s">
        <v>1854</v>
      </c>
      <c r="I92" s="288" t="s">
        <v>1749</v>
      </c>
      <c r="J92" s="288" t="s">
        <v>53</v>
      </c>
      <c r="K92" s="288" t="s">
        <v>53</v>
      </c>
      <c r="L92" s="290">
        <v>646000</v>
      </c>
      <c r="M92" s="290">
        <v>0</v>
      </c>
      <c r="N92" s="291">
        <v>0</v>
      </c>
      <c r="O92" s="290">
        <v>10</v>
      </c>
      <c r="P92" s="291">
        <v>6460000</v>
      </c>
      <c r="Q92" s="290">
        <v>0</v>
      </c>
      <c r="R92" s="291">
        <v>0</v>
      </c>
      <c r="S92" s="288" t="s">
        <v>1744</v>
      </c>
      <c r="T92" s="288" t="s">
        <v>1745</v>
      </c>
      <c r="U92" s="288" t="s">
        <v>1855</v>
      </c>
      <c r="V92" s="288" t="s">
        <v>1856</v>
      </c>
      <c r="W92" s="288" t="s">
        <v>1795</v>
      </c>
      <c r="X92" s="288" t="s">
        <v>1796</v>
      </c>
    </row>
    <row r="93" spans="1:24" ht="38.25">
      <c r="A93" s="288" t="s">
        <v>1737</v>
      </c>
      <c r="B93" s="288" t="s">
        <v>1738</v>
      </c>
      <c r="C93" s="288" t="s">
        <v>334</v>
      </c>
      <c r="D93" s="288" t="s">
        <v>1338</v>
      </c>
      <c r="E93" s="288" t="s">
        <v>1739</v>
      </c>
      <c r="F93" s="289">
        <v>46199</v>
      </c>
      <c r="G93" s="289">
        <v>46199</v>
      </c>
      <c r="H93" s="288" t="s">
        <v>1857</v>
      </c>
      <c r="I93" s="288" t="s">
        <v>1858</v>
      </c>
      <c r="J93" s="288" t="s">
        <v>53</v>
      </c>
      <c r="K93" s="288" t="s">
        <v>53</v>
      </c>
      <c r="L93" s="290">
        <v>1700000</v>
      </c>
      <c r="M93" s="290">
        <v>10</v>
      </c>
      <c r="N93" s="291">
        <v>17000000</v>
      </c>
      <c r="O93" s="290">
        <v>0</v>
      </c>
      <c r="P93" s="291">
        <v>0</v>
      </c>
      <c r="Q93" s="290">
        <v>10</v>
      </c>
      <c r="R93" s="291">
        <v>17000000</v>
      </c>
      <c r="S93" s="288" t="s">
        <v>1744</v>
      </c>
      <c r="T93" s="288" t="s">
        <v>1799</v>
      </c>
      <c r="U93" s="288" t="s">
        <v>1739</v>
      </c>
      <c r="V93" s="288" t="s">
        <v>1739</v>
      </c>
      <c r="W93" s="288" t="s">
        <v>1739</v>
      </c>
      <c r="X93" s="288" t="s">
        <v>1739</v>
      </c>
    </row>
    <row r="94" spans="1:24" ht="51">
      <c r="A94" s="288" t="s">
        <v>1737</v>
      </c>
      <c r="B94" s="288" t="s">
        <v>1738</v>
      </c>
      <c r="C94" s="288" t="s">
        <v>334</v>
      </c>
      <c r="D94" s="288" t="s">
        <v>1338</v>
      </c>
      <c r="E94" s="288" t="s">
        <v>1739</v>
      </c>
      <c r="F94" s="289">
        <v>46301</v>
      </c>
      <c r="G94" s="289">
        <v>46301</v>
      </c>
      <c r="H94" s="288" t="s">
        <v>1859</v>
      </c>
      <c r="I94" s="288" t="s">
        <v>1749</v>
      </c>
      <c r="J94" s="288" t="s">
        <v>53</v>
      </c>
      <c r="K94" s="288" t="s">
        <v>53</v>
      </c>
      <c r="L94" s="290">
        <v>1700000</v>
      </c>
      <c r="M94" s="290">
        <v>0</v>
      </c>
      <c r="N94" s="291">
        <v>0</v>
      </c>
      <c r="O94" s="290">
        <v>10</v>
      </c>
      <c r="P94" s="291">
        <v>17000000</v>
      </c>
      <c r="Q94" s="290">
        <v>0</v>
      </c>
      <c r="R94" s="291">
        <v>0</v>
      </c>
      <c r="S94" s="288" t="s">
        <v>1744</v>
      </c>
      <c r="T94" s="288" t="s">
        <v>1745</v>
      </c>
      <c r="U94" s="288" t="s">
        <v>1755</v>
      </c>
      <c r="V94" s="288" t="s">
        <v>1756</v>
      </c>
      <c r="W94" s="288" t="s">
        <v>1795</v>
      </c>
      <c r="X94" s="288" t="s">
        <v>1796</v>
      </c>
    </row>
    <row r="95" spans="1:24" ht="38.25">
      <c r="A95" s="288" t="s">
        <v>1737</v>
      </c>
      <c r="B95" s="288" t="s">
        <v>1738</v>
      </c>
      <c r="C95" s="288" t="s">
        <v>409</v>
      </c>
      <c r="D95" s="288" t="s">
        <v>197</v>
      </c>
      <c r="E95" s="288" t="s">
        <v>1739</v>
      </c>
      <c r="F95" s="289">
        <v>46199</v>
      </c>
      <c r="G95" s="289">
        <v>46199</v>
      </c>
      <c r="H95" s="288" t="s">
        <v>1857</v>
      </c>
      <c r="I95" s="288" t="s">
        <v>1858</v>
      </c>
      <c r="J95" s="288" t="s">
        <v>53</v>
      </c>
      <c r="K95" s="288" t="s">
        <v>53</v>
      </c>
      <c r="L95" s="290">
        <v>1650000</v>
      </c>
      <c r="M95" s="290">
        <v>10</v>
      </c>
      <c r="N95" s="291">
        <v>16500000</v>
      </c>
      <c r="O95" s="290">
        <v>0</v>
      </c>
      <c r="P95" s="291">
        <v>0</v>
      </c>
      <c r="Q95" s="290">
        <v>10</v>
      </c>
      <c r="R95" s="291">
        <v>16500000</v>
      </c>
      <c r="S95" s="288" t="s">
        <v>1744</v>
      </c>
      <c r="T95" s="288" t="s">
        <v>1799</v>
      </c>
      <c r="U95" s="288" t="s">
        <v>1739</v>
      </c>
      <c r="V95" s="288" t="s">
        <v>1739</v>
      </c>
      <c r="W95" s="288" t="s">
        <v>1739</v>
      </c>
      <c r="X95" s="288" t="s">
        <v>1739</v>
      </c>
    </row>
    <row r="96" spans="1:24" ht="51">
      <c r="A96" s="288" t="s">
        <v>1737</v>
      </c>
      <c r="B96" s="288" t="s">
        <v>1738</v>
      </c>
      <c r="C96" s="288" t="s">
        <v>409</v>
      </c>
      <c r="D96" s="288" t="s">
        <v>197</v>
      </c>
      <c r="E96" s="288" t="s">
        <v>1739</v>
      </c>
      <c r="F96" s="289">
        <v>46248</v>
      </c>
      <c r="G96" s="289">
        <v>46248</v>
      </c>
      <c r="H96" s="288" t="s">
        <v>1860</v>
      </c>
      <c r="I96" s="288" t="s">
        <v>1749</v>
      </c>
      <c r="J96" s="288" t="s">
        <v>53</v>
      </c>
      <c r="K96" s="288" t="s">
        <v>53</v>
      </c>
      <c r="L96" s="290">
        <v>1650000</v>
      </c>
      <c r="M96" s="290">
        <v>0</v>
      </c>
      <c r="N96" s="291">
        <v>0</v>
      </c>
      <c r="O96" s="290">
        <v>10</v>
      </c>
      <c r="P96" s="291">
        <v>16500000</v>
      </c>
      <c r="Q96" s="290">
        <v>0</v>
      </c>
      <c r="R96" s="291">
        <v>0</v>
      </c>
      <c r="S96" s="288" t="s">
        <v>1744</v>
      </c>
      <c r="T96" s="288" t="s">
        <v>1745</v>
      </c>
      <c r="U96" s="288" t="s">
        <v>1750</v>
      </c>
      <c r="V96" s="288" t="s">
        <v>1751</v>
      </c>
      <c r="W96" s="288" t="s">
        <v>1795</v>
      </c>
      <c r="X96" s="288" t="s">
        <v>1796</v>
      </c>
    </row>
    <row r="97" spans="1:24" ht="14.25">
      <c r="A97" s="284" t="s">
        <v>1737</v>
      </c>
      <c r="B97" s="284" t="s">
        <v>1738</v>
      </c>
      <c r="C97" s="284" t="s">
        <v>1473</v>
      </c>
      <c r="D97" s="284" t="s">
        <v>1861</v>
      </c>
      <c r="E97" s="284" t="s">
        <v>1739</v>
      </c>
      <c r="F97" s="285" t="s">
        <v>1739</v>
      </c>
      <c r="G97" s="285" t="s">
        <v>1739</v>
      </c>
      <c r="H97" s="284" t="s">
        <v>1739</v>
      </c>
      <c r="I97" s="284" t="s">
        <v>1740</v>
      </c>
      <c r="J97" s="284" t="s">
        <v>53</v>
      </c>
      <c r="K97" s="284" t="s">
        <v>53</v>
      </c>
      <c r="L97" s="286">
        <v>545455</v>
      </c>
      <c r="M97" s="286">
        <v>0</v>
      </c>
      <c r="N97" s="287">
        <v>0</v>
      </c>
      <c r="O97" s="286">
        <v>0</v>
      </c>
      <c r="P97" s="287">
        <v>0</v>
      </c>
      <c r="Q97" s="286">
        <v>4</v>
      </c>
      <c r="R97" s="287">
        <v>2181820</v>
      </c>
      <c r="S97" s="284" t="s">
        <v>1739</v>
      </c>
      <c r="T97" s="284" t="s">
        <v>1739</v>
      </c>
      <c r="U97" s="284" t="s">
        <v>1739</v>
      </c>
      <c r="V97" s="284" t="s">
        <v>1739</v>
      </c>
      <c r="W97" s="284" t="s">
        <v>1739</v>
      </c>
      <c r="X97" s="284" t="s">
        <v>1739</v>
      </c>
    </row>
    <row r="98" spans="1:24" ht="51">
      <c r="A98" s="288" t="s">
        <v>1737</v>
      </c>
      <c r="B98" s="288" t="s">
        <v>1738</v>
      </c>
      <c r="C98" s="288" t="s">
        <v>1473</v>
      </c>
      <c r="D98" s="288" t="s">
        <v>1861</v>
      </c>
      <c r="E98" s="288" t="s">
        <v>1739</v>
      </c>
      <c r="F98" s="289">
        <v>46181</v>
      </c>
      <c r="G98" s="289">
        <v>46181</v>
      </c>
      <c r="H98" s="288" t="s">
        <v>1803</v>
      </c>
      <c r="I98" s="288" t="s">
        <v>1749</v>
      </c>
      <c r="J98" s="288" t="s">
        <v>53</v>
      </c>
      <c r="K98" s="288" t="s">
        <v>53</v>
      </c>
      <c r="L98" s="290">
        <v>545455</v>
      </c>
      <c r="M98" s="290">
        <v>0</v>
      </c>
      <c r="N98" s="291">
        <v>0</v>
      </c>
      <c r="O98" s="290">
        <v>4</v>
      </c>
      <c r="P98" s="291">
        <v>2181820</v>
      </c>
      <c r="Q98" s="290">
        <v>0</v>
      </c>
      <c r="R98" s="291">
        <v>0</v>
      </c>
      <c r="S98" s="288" t="s">
        <v>1744</v>
      </c>
      <c r="T98" s="288" t="s">
        <v>1745</v>
      </c>
      <c r="U98" s="288" t="s">
        <v>1804</v>
      </c>
      <c r="V98" s="288" t="s">
        <v>1805</v>
      </c>
      <c r="W98" s="288" t="s">
        <v>1795</v>
      </c>
      <c r="X98" s="288" t="s">
        <v>1796</v>
      </c>
    </row>
    <row r="99" spans="1:24" ht="28.5">
      <c r="A99" s="284" t="s">
        <v>1737</v>
      </c>
      <c r="B99" s="284" t="s">
        <v>1738</v>
      </c>
      <c r="C99" s="284" t="s">
        <v>1475</v>
      </c>
      <c r="D99" s="284" t="s">
        <v>1476</v>
      </c>
      <c r="E99" s="284" t="s">
        <v>1739</v>
      </c>
      <c r="F99" s="285" t="s">
        <v>1739</v>
      </c>
      <c r="G99" s="285" t="s">
        <v>1739</v>
      </c>
      <c r="H99" s="284" t="s">
        <v>1739</v>
      </c>
      <c r="I99" s="284" t="s">
        <v>1740</v>
      </c>
      <c r="J99" s="284" t="s">
        <v>53</v>
      </c>
      <c r="K99" s="284" t="s">
        <v>53</v>
      </c>
      <c r="L99" s="286">
        <v>636365</v>
      </c>
      <c r="M99" s="286">
        <v>0</v>
      </c>
      <c r="N99" s="287">
        <v>0</v>
      </c>
      <c r="O99" s="286">
        <v>0</v>
      </c>
      <c r="P99" s="287">
        <v>0</v>
      </c>
      <c r="Q99" s="286">
        <v>4</v>
      </c>
      <c r="R99" s="287">
        <v>2545460</v>
      </c>
      <c r="S99" s="284" t="s">
        <v>1739</v>
      </c>
      <c r="T99" s="284" t="s">
        <v>1739</v>
      </c>
      <c r="U99" s="284" t="s">
        <v>1739</v>
      </c>
      <c r="V99" s="284" t="s">
        <v>1739</v>
      </c>
      <c r="W99" s="284" t="s">
        <v>1739</v>
      </c>
      <c r="X99" s="284" t="s">
        <v>1739</v>
      </c>
    </row>
    <row r="100" spans="1:24" ht="51">
      <c r="A100" s="288" t="s">
        <v>1737</v>
      </c>
      <c r="B100" s="288" t="s">
        <v>1738</v>
      </c>
      <c r="C100" s="288" t="s">
        <v>1475</v>
      </c>
      <c r="D100" s="288" t="s">
        <v>1476</v>
      </c>
      <c r="E100" s="288" t="s">
        <v>1739</v>
      </c>
      <c r="F100" s="289">
        <v>46181</v>
      </c>
      <c r="G100" s="289">
        <v>46181</v>
      </c>
      <c r="H100" s="288" t="s">
        <v>1803</v>
      </c>
      <c r="I100" s="288" t="s">
        <v>1749</v>
      </c>
      <c r="J100" s="288" t="s">
        <v>53</v>
      </c>
      <c r="K100" s="288" t="s">
        <v>53</v>
      </c>
      <c r="L100" s="290">
        <v>636365</v>
      </c>
      <c r="M100" s="290">
        <v>0</v>
      </c>
      <c r="N100" s="291">
        <v>0</v>
      </c>
      <c r="O100" s="290">
        <v>4</v>
      </c>
      <c r="P100" s="291">
        <v>2545460</v>
      </c>
      <c r="Q100" s="290">
        <v>0</v>
      </c>
      <c r="R100" s="291">
        <v>0</v>
      </c>
      <c r="S100" s="288" t="s">
        <v>1744</v>
      </c>
      <c r="T100" s="288" t="s">
        <v>1745</v>
      </c>
      <c r="U100" s="288" t="s">
        <v>1804</v>
      </c>
      <c r="V100" s="288" t="s">
        <v>1805</v>
      </c>
      <c r="W100" s="288" t="s">
        <v>1795</v>
      </c>
      <c r="X100" s="288" t="s">
        <v>1796</v>
      </c>
    </row>
    <row r="101" spans="1:24" ht="28.5">
      <c r="A101" s="284" t="s">
        <v>1737</v>
      </c>
      <c r="B101" s="284" t="s">
        <v>1738</v>
      </c>
      <c r="C101" s="284" t="s">
        <v>1477</v>
      </c>
      <c r="D101" s="284" t="s">
        <v>1478</v>
      </c>
      <c r="E101" s="284" t="s">
        <v>1739</v>
      </c>
      <c r="F101" s="285" t="s">
        <v>1739</v>
      </c>
      <c r="G101" s="285" t="s">
        <v>1739</v>
      </c>
      <c r="H101" s="284" t="s">
        <v>1739</v>
      </c>
      <c r="I101" s="284" t="s">
        <v>1740</v>
      </c>
      <c r="J101" s="284" t="s">
        <v>53</v>
      </c>
      <c r="K101" s="284" t="s">
        <v>53</v>
      </c>
      <c r="L101" s="286">
        <v>318181</v>
      </c>
      <c r="M101" s="286">
        <v>0</v>
      </c>
      <c r="N101" s="287">
        <v>0</v>
      </c>
      <c r="O101" s="286">
        <v>0</v>
      </c>
      <c r="P101" s="287">
        <v>0</v>
      </c>
      <c r="Q101" s="286">
        <v>4</v>
      </c>
      <c r="R101" s="287">
        <v>1272724</v>
      </c>
      <c r="S101" s="284" t="s">
        <v>1739</v>
      </c>
      <c r="T101" s="284" t="s">
        <v>1739</v>
      </c>
      <c r="U101" s="284" t="s">
        <v>1739</v>
      </c>
      <c r="V101" s="284" t="s">
        <v>1739</v>
      </c>
      <c r="W101" s="284" t="s">
        <v>1739</v>
      </c>
      <c r="X101" s="284" t="s">
        <v>1739</v>
      </c>
    </row>
    <row r="102" spans="1:24" ht="51">
      <c r="A102" s="288" t="s">
        <v>1737</v>
      </c>
      <c r="B102" s="288" t="s">
        <v>1738</v>
      </c>
      <c r="C102" s="288" t="s">
        <v>1477</v>
      </c>
      <c r="D102" s="288" t="s">
        <v>1478</v>
      </c>
      <c r="E102" s="288" t="s">
        <v>1739</v>
      </c>
      <c r="F102" s="289">
        <v>46181</v>
      </c>
      <c r="G102" s="289">
        <v>46181</v>
      </c>
      <c r="H102" s="288" t="s">
        <v>1803</v>
      </c>
      <c r="I102" s="288" t="s">
        <v>1749</v>
      </c>
      <c r="J102" s="288" t="s">
        <v>53</v>
      </c>
      <c r="K102" s="288" t="s">
        <v>53</v>
      </c>
      <c r="L102" s="290">
        <v>318181</v>
      </c>
      <c r="M102" s="290">
        <v>0</v>
      </c>
      <c r="N102" s="291">
        <v>0</v>
      </c>
      <c r="O102" s="290">
        <v>4</v>
      </c>
      <c r="P102" s="291">
        <v>1272724</v>
      </c>
      <c r="Q102" s="290">
        <v>0</v>
      </c>
      <c r="R102" s="291">
        <v>0</v>
      </c>
      <c r="S102" s="288" t="s">
        <v>1744</v>
      </c>
      <c r="T102" s="288" t="s">
        <v>1745</v>
      </c>
      <c r="U102" s="288" t="s">
        <v>1804</v>
      </c>
      <c r="V102" s="288" t="s">
        <v>1805</v>
      </c>
      <c r="W102" s="288" t="s">
        <v>1795</v>
      </c>
      <c r="X102" s="288" t="s">
        <v>1796</v>
      </c>
    </row>
    <row r="103" spans="1:24" ht="38.25">
      <c r="A103" s="288" t="s">
        <v>1737</v>
      </c>
      <c r="B103" s="288" t="s">
        <v>1738</v>
      </c>
      <c r="C103" s="288" t="s">
        <v>324</v>
      </c>
      <c r="D103" s="288" t="s">
        <v>1862</v>
      </c>
      <c r="E103" s="288" t="s">
        <v>1739</v>
      </c>
      <c r="F103" s="289">
        <v>46276</v>
      </c>
      <c r="G103" s="289">
        <v>46276</v>
      </c>
      <c r="H103" s="288" t="s">
        <v>1847</v>
      </c>
      <c r="I103" s="288" t="s">
        <v>1848</v>
      </c>
      <c r="J103" s="288" t="s">
        <v>53</v>
      </c>
      <c r="K103" s="288" t="s">
        <v>53</v>
      </c>
      <c r="L103" s="290">
        <v>1135000</v>
      </c>
      <c r="M103" s="290">
        <v>10</v>
      </c>
      <c r="N103" s="291">
        <v>11350000</v>
      </c>
      <c r="O103" s="290">
        <v>0</v>
      </c>
      <c r="P103" s="291">
        <v>0</v>
      </c>
      <c r="Q103" s="290">
        <v>10</v>
      </c>
      <c r="R103" s="291">
        <v>11350000</v>
      </c>
      <c r="S103" s="288" t="s">
        <v>1744</v>
      </c>
      <c r="T103" s="288" t="s">
        <v>1799</v>
      </c>
      <c r="U103" s="288" t="s">
        <v>1739</v>
      </c>
      <c r="V103" s="288" t="s">
        <v>1739</v>
      </c>
      <c r="W103" s="288" t="s">
        <v>1739</v>
      </c>
      <c r="X103" s="288" t="s">
        <v>1739</v>
      </c>
    </row>
    <row r="104" spans="1:24" ht="51">
      <c r="A104" s="288" t="s">
        <v>1737</v>
      </c>
      <c r="B104" s="288" t="s">
        <v>1738</v>
      </c>
      <c r="C104" s="288" t="s">
        <v>324</v>
      </c>
      <c r="D104" s="288" t="s">
        <v>1862</v>
      </c>
      <c r="E104" s="288" t="s">
        <v>1739</v>
      </c>
      <c r="F104" s="289">
        <v>46286</v>
      </c>
      <c r="G104" s="289">
        <v>46286</v>
      </c>
      <c r="H104" s="288" t="s">
        <v>1863</v>
      </c>
      <c r="I104" s="288" t="s">
        <v>1749</v>
      </c>
      <c r="J104" s="288" t="s">
        <v>53</v>
      </c>
      <c r="K104" s="288" t="s">
        <v>53</v>
      </c>
      <c r="L104" s="290">
        <v>1135000</v>
      </c>
      <c r="M104" s="290">
        <v>0</v>
      </c>
      <c r="N104" s="291">
        <v>0</v>
      </c>
      <c r="O104" s="290">
        <v>10</v>
      </c>
      <c r="P104" s="291">
        <v>11350000</v>
      </c>
      <c r="Q104" s="290">
        <v>0</v>
      </c>
      <c r="R104" s="291">
        <v>0</v>
      </c>
      <c r="S104" s="288" t="s">
        <v>1744</v>
      </c>
      <c r="T104" s="288" t="s">
        <v>1745</v>
      </c>
      <c r="U104" s="288" t="s">
        <v>1801</v>
      </c>
      <c r="V104" s="288" t="s">
        <v>1802</v>
      </c>
      <c r="W104" s="288" t="s">
        <v>1795</v>
      </c>
      <c r="X104" s="288" t="s">
        <v>1796</v>
      </c>
    </row>
    <row r="105" spans="1:24" ht="38.25">
      <c r="A105" s="288" t="s">
        <v>1737</v>
      </c>
      <c r="B105" s="288" t="s">
        <v>1738</v>
      </c>
      <c r="C105" s="288" t="s">
        <v>1542</v>
      </c>
      <c r="D105" s="288" t="s">
        <v>1543</v>
      </c>
      <c r="E105" s="288" t="s">
        <v>1739</v>
      </c>
      <c r="F105" s="289">
        <v>46199</v>
      </c>
      <c r="G105" s="289">
        <v>46199</v>
      </c>
      <c r="H105" s="288" t="s">
        <v>1857</v>
      </c>
      <c r="I105" s="288" t="s">
        <v>1858</v>
      </c>
      <c r="J105" s="288" t="s">
        <v>53</v>
      </c>
      <c r="K105" s="288" t="s">
        <v>53</v>
      </c>
      <c r="L105" s="290">
        <v>203000</v>
      </c>
      <c r="M105" s="290">
        <v>20</v>
      </c>
      <c r="N105" s="291">
        <v>4060000</v>
      </c>
      <c r="O105" s="290">
        <v>0</v>
      </c>
      <c r="P105" s="291">
        <v>0</v>
      </c>
      <c r="Q105" s="290">
        <v>20</v>
      </c>
      <c r="R105" s="291">
        <v>4060000</v>
      </c>
      <c r="S105" s="288" t="s">
        <v>1744</v>
      </c>
      <c r="T105" s="288" t="s">
        <v>1799</v>
      </c>
      <c r="U105" s="288" t="s">
        <v>1739</v>
      </c>
      <c r="V105" s="288" t="s">
        <v>1739</v>
      </c>
      <c r="W105" s="288" t="s">
        <v>1739</v>
      </c>
      <c r="X105" s="288" t="s">
        <v>1739</v>
      </c>
    </row>
    <row r="106" spans="1:24" ht="51">
      <c r="A106" s="288" t="s">
        <v>1737</v>
      </c>
      <c r="B106" s="288" t="s">
        <v>1738</v>
      </c>
      <c r="C106" s="288" t="s">
        <v>1542</v>
      </c>
      <c r="D106" s="288" t="s">
        <v>1543</v>
      </c>
      <c r="E106" s="288" t="s">
        <v>1739</v>
      </c>
      <c r="F106" s="289">
        <v>46239</v>
      </c>
      <c r="G106" s="289">
        <v>46239</v>
      </c>
      <c r="H106" s="288" t="s">
        <v>1833</v>
      </c>
      <c r="I106" s="288" t="s">
        <v>1749</v>
      </c>
      <c r="J106" s="288" t="s">
        <v>53</v>
      </c>
      <c r="K106" s="288" t="s">
        <v>53</v>
      </c>
      <c r="L106" s="290">
        <v>203000</v>
      </c>
      <c r="M106" s="290">
        <v>0</v>
      </c>
      <c r="N106" s="291">
        <v>0</v>
      </c>
      <c r="O106" s="290">
        <v>20</v>
      </c>
      <c r="P106" s="291">
        <v>4060000</v>
      </c>
      <c r="Q106" s="290">
        <v>0</v>
      </c>
      <c r="R106" s="291">
        <v>0</v>
      </c>
      <c r="S106" s="288" t="s">
        <v>1744</v>
      </c>
      <c r="T106" s="288" t="s">
        <v>1745</v>
      </c>
      <c r="U106" s="288" t="s">
        <v>1750</v>
      </c>
      <c r="V106" s="288" t="s">
        <v>1751</v>
      </c>
      <c r="W106" s="288" t="s">
        <v>1795</v>
      </c>
      <c r="X106" s="288" t="s">
        <v>1796</v>
      </c>
    </row>
    <row r="107" spans="1:24" ht="38.25">
      <c r="A107" s="288" t="s">
        <v>1737</v>
      </c>
      <c r="B107" s="288" t="s">
        <v>1738</v>
      </c>
      <c r="C107" s="288" t="s">
        <v>1544</v>
      </c>
      <c r="D107" s="288" t="s">
        <v>1864</v>
      </c>
      <c r="E107" s="288" t="s">
        <v>1739</v>
      </c>
      <c r="F107" s="289">
        <v>46199</v>
      </c>
      <c r="G107" s="289">
        <v>46199</v>
      </c>
      <c r="H107" s="288" t="s">
        <v>1857</v>
      </c>
      <c r="I107" s="288" t="s">
        <v>1858</v>
      </c>
      <c r="J107" s="288" t="s">
        <v>53</v>
      </c>
      <c r="K107" s="288" t="s">
        <v>53</v>
      </c>
      <c r="L107" s="290">
        <v>145000</v>
      </c>
      <c r="M107" s="290">
        <v>20</v>
      </c>
      <c r="N107" s="291">
        <v>2900000</v>
      </c>
      <c r="O107" s="290">
        <v>0</v>
      </c>
      <c r="P107" s="291">
        <v>0</v>
      </c>
      <c r="Q107" s="290">
        <v>20</v>
      </c>
      <c r="R107" s="291">
        <v>2900000</v>
      </c>
      <c r="S107" s="288" t="s">
        <v>1744</v>
      </c>
      <c r="T107" s="288" t="s">
        <v>1799</v>
      </c>
      <c r="U107" s="288" t="s">
        <v>1739</v>
      </c>
      <c r="V107" s="288" t="s">
        <v>1739</v>
      </c>
      <c r="W107" s="288" t="s">
        <v>1739</v>
      </c>
      <c r="X107" s="288" t="s">
        <v>1739</v>
      </c>
    </row>
    <row r="108" spans="1:24" ht="51">
      <c r="A108" s="288" t="s">
        <v>1737</v>
      </c>
      <c r="B108" s="288" t="s">
        <v>1738</v>
      </c>
      <c r="C108" s="288" t="s">
        <v>1544</v>
      </c>
      <c r="D108" s="288" t="s">
        <v>1864</v>
      </c>
      <c r="E108" s="288" t="s">
        <v>1739</v>
      </c>
      <c r="F108" s="289">
        <v>46213</v>
      </c>
      <c r="G108" s="289">
        <v>46213</v>
      </c>
      <c r="H108" s="288" t="s">
        <v>1865</v>
      </c>
      <c r="I108" s="288" t="s">
        <v>1749</v>
      </c>
      <c r="J108" s="288" t="s">
        <v>53</v>
      </c>
      <c r="K108" s="288" t="s">
        <v>53</v>
      </c>
      <c r="L108" s="290">
        <v>145000</v>
      </c>
      <c r="M108" s="290">
        <v>0</v>
      </c>
      <c r="N108" s="291">
        <v>0</v>
      </c>
      <c r="O108" s="290">
        <v>20</v>
      </c>
      <c r="P108" s="291">
        <v>2900000</v>
      </c>
      <c r="Q108" s="290">
        <v>0</v>
      </c>
      <c r="R108" s="291">
        <v>0</v>
      </c>
      <c r="S108" s="288" t="s">
        <v>1744</v>
      </c>
      <c r="T108" s="288" t="s">
        <v>1745</v>
      </c>
      <c r="U108" s="288" t="s">
        <v>1801</v>
      </c>
      <c r="V108" s="288" t="s">
        <v>1802</v>
      </c>
      <c r="W108" s="288" t="s">
        <v>1795</v>
      </c>
      <c r="X108" s="288" t="s">
        <v>1796</v>
      </c>
    </row>
    <row r="109" spans="1:24" ht="38.25">
      <c r="A109" s="288" t="s">
        <v>1737</v>
      </c>
      <c r="B109" s="288" t="s">
        <v>1738</v>
      </c>
      <c r="C109" s="288" t="s">
        <v>1575</v>
      </c>
      <c r="D109" s="288" t="s">
        <v>1866</v>
      </c>
      <c r="E109" s="288" t="s">
        <v>1739</v>
      </c>
      <c r="F109" s="289">
        <v>46276</v>
      </c>
      <c r="G109" s="289">
        <v>46276</v>
      </c>
      <c r="H109" s="288" t="s">
        <v>1847</v>
      </c>
      <c r="I109" s="288" t="s">
        <v>1848</v>
      </c>
      <c r="J109" s="288" t="s">
        <v>53</v>
      </c>
      <c r="K109" s="288" t="s">
        <v>53</v>
      </c>
      <c r="L109" s="290">
        <v>365750</v>
      </c>
      <c r="M109" s="290">
        <v>20</v>
      </c>
      <c r="N109" s="291">
        <v>7315000</v>
      </c>
      <c r="O109" s="290">
        <v>0</v>
      </c>
      <c r="P109" s="291">
        <v>0</v>
      </c>
      <c r="Q109" s="290">
        <v>20</v>
      </c>
      <c r="R109" s="291">
        <v>7315000</v>
      </c>
      <c r="S109" s="288" t="s">
        <v>1744</v>
      </c>
      <c r="T109" s="288" t="s">
        <v>1799</v>
      </c>
      <c r="U109" s="288" t="s">
        <v>1739</v>
      </c>
      <c r="V109" s="288" t="s">
        <v>1739</v>
      </c>
      <c r="W109" s="288" t="s">
        <v>1739</v>
      </c>
      <c r="X109" s="288" t="s">
        <v>1739</v>
      </c>
    </row>
    <row r="110" spans="1:24" ht="51">
      <c r="A110" s="288" t="s">
        <v>1737</v>
      </c>
      <c r="B110" s="288" t="s">
        <v>1738</v>
      </c>
      <c r="C110" s="288" t="s">
        <v>1575</v>
      </c>
      <c r="D110" s="288" t="s">
        <v>1866</v>
      </c>
      <c r="E110" s="288" t="s">
        <v>1739</v>
      </c>
      <c r="F110" s="289">
        <v>46276</v>
      </c>
      <c r="G110" s="289">
        <v>46276</v>
      </c>
      <c r="H110" s="288" t="s">
        <v>1867</v>
      </c>
      <c r="I110" s="288" t="s">
        <v>1749</v>
      </c>
      <c r="J110" s="288" t="s">
        <v>53</v>
      </c>
      <c r="K110" s="288" t="s">
        <v>53</v>
      </c>
      <c r="L110" s="290">
        <v>365750</v>
      </c>
      <c r="M110" s="290">
        <v>0</v>
      </c>
      <c r="N110" s="291">
        <v>0</v>
      </c>
      <c r="O110" s="290">
        <v>10</v>
      </c>
      <c r="P110" s="291">
        <v>3657500</v>
      </c>
      <c r="Q110" s="290">
        <v>10</v>
      </c>
      <c r="R110" s="291">
        <v>3657500</v>
      </c>
      <c r="S110" s="288" t="s">
        <v>1744</v>
      </c>
      <c r="T110" s="288" t="s">
        <v>1745</v>
      </c>
      <c r="U110" s="288" t="s">
        <v>1750</v>
      </c>
      <c r="V110" s="288" t="s">
        <v>1751</v>
      </c>
      <c r="W110" s="288" t="s">
        <v>1795</v>
      </c>
      <c r="X110" s="288" t="s">
        <v>1796</v>
      </c>
    </row>
    <row r="111" spans="1:24" ht="51">
      <c r="A111" s="288" t="s">
        <v>1737</v>
      </c>
      <c r="B111" s="288" t="s">
        <v>1738</v>
      </c>
      <c r="C111" s="288" t="s">
        <v>1575</v>
      </c>
      <c r="D111" s="288" t="s">
        <v>1866</v>
      </c>
      <c r="E111" s="288" t="s">
        <v>1739</v>
      </c>
      <c r="F111" s="289">
        <v>46293</v>
      </c>
      <c r="G111" s="289">
        <v>46293</v>
      </c>
      <c r="H111" s="288" t="s">
        <v>1760</v>
      </c>
      <c r="I111" s="288" t="s">
        <v>1749</v>
      </c>
      <c r="J111" s="288" t="s">
        <v>53</v>
      </c>
      <c r="K111" s="288" t="s">
        <v>53</v>
      </c>
      <c r="L111" s="290">
        <v>365750</v>
      </c>
      <c r="M111" s="290">
        <v>0</v>
      </c>
      <c r="N111" s="291">
        <v>0</v>
      </c>
      <c r="O111" s="290">
        <v>10</v>
      </c>
      <c r="P111" s="291">
        <v>3657500</v>
      </c>
      <c r="Q111" s="290">
        <v>0</v>
      </c>
      <c r="R111" s="291">
        <v>0</v>
      </c>
      <c r="S111" s="288" t="s">
        <v>1744</v>
      </c>
      <c r="T111" s="288" t="s">
        <v>1745</v>
      </c>
      <c r="U111" s="288" t="s">
        <v>1750</v>
      </c>
      <c r="V111" s="288" t="s">
        <v>1751</v>
      </c>
      <c r="W111" s="288" t="s">
        <v>1795</v>
      </c>
      <c r="X111" s="288" t="s">
        <v>1796</v>
      </c>
    </row>
    <row r="112" spans="1:24" ht="38.25">
      <c r="A112" s="288" t="s">
        <v>1737</v>
      </c>
      <c r="B112" s="288" t="s">
        <v>1738</v>
      </c>
      <c r="C112" s="288" t="s">
        <v>1577</v>
      </c>
      <c r="D112" s="288" t="s">
        <v>1578</v>
      </c>
      <c r="E112" s="288" t="s">
        <v>1739</v>
      </c>
      <c r="F112" s="289">
        <v>46276</v>
      </c>
      <c r="G112" s="289">
        <v>46276</v>
      </c>
      <c r="H112" s="288" t="s">
        <v>1847</v>
      </c>
      <c r="I112" s="288" t="s">
        <v>1848</v>
      </c>
      <c r="J112" s="288" t="s">
        <v>53</v>
      </c>
      <c r="K112" s="288" t="s">
        <v>53</v>
      </c>
      <c r="L112" s="290">
        <v>422750</v>
      </c>
      <c r="M112" s="290">
        <v>20</v>
      </c>
      <c r="N112" s="291">
        <v>8455000</v>
      </c>
      <c r="O112" s="290">
        <v>0</v>
      </c>
      <c r="P112" s="291">
        <v>0</v>
      </c>
      <c r="Q112" s="290">
        <v>20</v>
      </c>
      <c r="R112" s="291">
        <v>8455000</v>
      </c>
      <c r="S112" s="288" t="s">
        <v>1744</v>
      </c>
      <c r="T112" s="288" t="s">
        <v>1799</v>
      </c>
      <c r="U112" s="288" t="s">
        <v>1739</v>
      </c>
      <c r="V112" s="288" t="s">
        <v>1739</v>
      </c>
      <c r="W112" s="288" t="s">
        <v>1739</v>
      </c>
      <c r="X112" s="288" t="s">
        <v>1739</v>
      </c>
    </row>
    <row r="113" spans="1:24" ht="51">
      <c r="A113" s="288" t="s">
        <v>1737</v>
      </c>
      <c r="B113" s="288" t="s">
        <v>1738</v>
      </c>
      <c r="C113" s="288" t="s">
        <v>1577</v>
      </c>
      <c r="D113" s="288" t="s">
        <v>1578</v>
      </c>
      <c r="E113" s="288" t="s">
        <v>1739</v>
      </c>
      <c r="F113" s="289">
        <v>46276</v>
      </c>
      <c r="G113" s="289">
        <v>46276</v>
      </c>
      <c r="H113" s="288" t="s">
        <v>1868</v>
      </c>
      <c r="I113" s="288" t="s">
        <v>1749</v>
      </c>
      <c r="J113" s="288" t="s">
        <v>53</v>
      </c>
      <c r="K113" s="288" t="s">
        <v>53</v>
      </c>
      <c r="L113" s="290">
        <v>422750</v>
      </c>
      <c r="M113" s="290">
        <v>0</v>
      </c>
      <c r="N113" s="291">
        <v>0</v>
      </c>
      <c r="O113" s="290">
        <v>20</v>
      </c>
      <c r="P113" s="291">
        <v>8455000</v>
      </c>
      <c r="Q113" s="290">
        <v>0</v>
      </c>
      <c r="R113" s="291">
        <v>0</v>
      </c>
      <c r="S113" s="288" t="s">
        <v>1744</v>
      </c>
      <c r="T113" s="288" t="s">
        <v>1745</v>
      </c>
      <c r="U113" s="288" t="s">
        <v>1755</v>
      </c>
      <c r="V113" s="288" t="s">
        <v>1756</v>
      </c>
      <c r="W113" s="288" t="s">
        <v>1795</v>
      </c>
      <c r="X113" s="288" t="s">
        <v>1796</v>
      </c>
    </row>
    <row r="114" spans="1:24" ht="38.25">
      <c r="A114" s="288" t="s">
        <v>1737</v>
      </c>
      <c r="B114" s="288" t="s">
        <v>1738</v>
      </c>
      <c r="C114" s="288" t="s">
        <v>1579</v>
      </c>
      <c r="D114" s="288" t="s">
        <v>1580</v>
      </c>
      <c r="E114" s="288" t="s">
        <v>1739</v>
      </c>
      <c r="F114" s="289">
        <v>46276</v>
      </c>
      <c r="G114" s="289">
        <v>46276</v>
      </c>
      <c r="H114" s="288" t="s">
        <v>1847</v>
      </c>
      <c r="I114" s="288" t="s">
        <v>1848</v>
      </c>
      <c r="J114" s="288" t="s">
        <v>53</v>
      </c>
      <c r="K114" s="288" t="s">
        <v>53</v>
      </c>
      <c r="L114" s="290">
        <v>565250</v>
      </c>
      <c r="M114" s="290">
        <v>20</v>
      </c>
      <c r="N114" s="291">
        <v>11305000</v>
      </c>
      <c r="O114" s="290">
        <v>0</v>
      </c>
      <c r="P114" s="291">
        <v>0</v>
      </c>
      <c r="Q114" s="290">
        <v>20</v>
      </c>
      <c r="R114" s="291">
        <v>11305000</v>
      </c>
      <c r="S114" s="288" t="s">
        <v>1744</v>
      </c>
      <c r="T114" s="288" t="s">
        <v>1799</v>
      </c>
      <c r="U114" s="288" t="s">
        <v>1739</v>
      </c>
      <c r="V114" s="288" t="s">
        <v>1739</v>
      </c>
      <c r="W114" s="288" t="s">
        <v>1739</v>
      </c>
      <c r="X114" s="288" t="s">
        <v>1739</v>
      </c>
    </row>
    <row r="115" spans="1:24" ht="51">
      <c r="A115" s="288" t="s">
        <v>1737</v>
      </c>
      <c r="B115" s="288" t="s">
        <v>1738</v>
      </c>
      <c r="C115" s="288" t="s">
        <v>1579</v>
      </c>
      <c r="D115" s="288" t="s">
        <v>1580</v>
      </c>
      <c r="E115" s="288" t="s">
        <v>1739</v>
      </c>
      <c r="F115" s="289">
        <v>46276</v>
      </c>
      <c r="G115" s="289">
        <v>46276</v>
      </c>
      <c r="H115" s="288" t="s">
        <v>1868</v>
      </c>
      <c r="I115" s="288" t="s">
        <v>1749</v>
      </c>
      <c r="J115" s="288" t="s">
        <v>53</v>
      </c>
      <c r="K115" s="288" t="s">
        <v>53</v>
      </c>
      <c r="L115" s="290">
        <v>565250</v>
      </c>
      <c r="M115" s="290">
        <v>0</v>
      </c>
      <c r="N115" s="291">
        <v>0</v>
      </c>
      <c r="O115" s="290">
        <v>10</v>
      </c>
      <c r="P115" s="291">
        <v>5652500</v>
      </c>
      <c r="Q115" s="290">
        <v>10</v>
      </c>
      <c r="R115" s="291">
        <v>5652500</v>
      </c>
      <c r="S115" s="288" t="s">
        <v>1744</v>
      </c>
      <c r="T115" s="288" t="s">
        <v>1745</v>
      </c>
      <c r="U115" s="288" t="s">
        <v>1755</v>
      </c>
      <c r="V115" s="288" t="s">
        <v>1756</v>
      </c>
      <c r="W115" s="288" t="s">
        <v>1795</v>
      </c>
      <c r="X115" s="288" t="s">
        <v>1796</v>
      </c>
    </row>
    <row r="116" spans="1:24" ht="51">
      <c r="A116" s="288" t="s">
        <v>1737</v>
      </c>
      <c r="B116" s="288" t="s">
        <v>1738</v>
      </c>
      <c r="C116" s="288" t="s">
        <v>1579</v>
      </c>
      <c r="D116" s="288" t="s">
        <v>1580</v>
      </c>
      <c r="E116" s="288" t="s">
        <v>1739</v>
      </c>
      <c r="F116" s="289">
        <v>46276</v>
      </c>
      <c r="G116" s="289">
        <v>46276</v>
      </c>
      <c r="H116" s="288" t="s">
        <v>1869</v>
      </c>
      <c r="I116" s="288" t="s">
        <v>1850</v>
      </c>
      <c r="J116" s="288" t="s">
        <v>53</v>
      </c>
      <c r="K116" s="288" t="s">
        <v>53</v>
      </c>
      <c r="L116" s="290">
        <v>565250</v>
      </c>
      <c r="M116" s="290">
        <v>0</v>
      </c>
      <c r="N116" s="291">
        <v>0</v>
      </c>
      <c r="O116" s="290">
        <v>10</v>
      </c>
      <c r="P116" s="291">
        <v>5652500</v>
      </c>
      <c r="Q116" s="290">
        <v>0</v>
      </c>
      <c r="R116" s="291">
        <v>0</v>
      </c>
      <c r="S116" s="288" t="s">
        <v>1744</v>
      </c>
      <c r="T116" s="288" t="s">
        <v>1745</v>
      </c>
      <c r="U116" s="288" t="s">
        <v>1755</v>
      </c>
      <c r="V116" s="288" t="s">
        <v>1756</v>
      </c>
      <c r="W116" s="288" t="s">
        <v>1795</v>
      </c>
      <c r="X116" s="288" t="s">
        <v>1796</v>
      </c>
    </row>
    <row r="117" spans="1:24" ht="38.25">
      <c r="A117" s="288" t="s">
        <v>1737</v>
      </c>
      <c r="B117" s="288" t="s">
        <v>1738</v>
      </c>
      <c r="C117" s="288" t="s">
        <v>638</v>
      </c>
      <c r="D117" s="288" t="s">
        <v>1581</v>
      </c>
      <c r="E117" s="288" t="s">
        <v>1739</v>
      </c>
      <c r="F117" s="289">
        <v>46276</v>
      </c>
      <c r="G117" s="289">
        <v>46276</v>
      </c>
      <c r="H117" s="288" t="s">
        <v>1847</v>
      </c>
      <c r="I117" s="288" t="s">
        <v>1848</v>
      </c>
      <c r="J117" s="288" t="s">
        <v>53</v>
      </c>
      <c r="K117" s="288" t="s">
        <v>53</v>
      </c>
      <c r="L117" s="290">
        <v>1140000</v>
      </c>
      <c r="M117" s="290">
        <v>20</v>
      </c>
      <c r="N117" s="291">
        <v>22800000</v>
      </c>
      <c r="O117" s="290">
        <v>0</v>
      </c>
      <c r="P117" s="291">
        <v>0</v>
      </c>
      <c r="Q117" s="290">
        <v>20</v>
      </c>
      <c r="R117" s="291">
        <v>22800000</v>
      </c>
      <c r="S117" s="288" t="s">
        <v>1744</v>
      </c>
      <c r="T117" s="288" t="s">
        <v>1799</v>
      </c>
      <c r="U117" s="288" t="s">
        <v>1739</v>
      </c>
      <c r="V117" s="288" t="s">
        <v>1739</v>
      </c>
      <c r="W117" s="288" t="s">
        <v>1739</v>
      </c>
      <c r="X117" s="288" t="s">
        <v>1739</v>
      </c>
    </row>
    <row r="118" spans="1:24" ht="51">
      <c r="A118" s="288" t="s">
        <v>1737</v>
      </c>
      <c r="B118" s="288" t="s">
        <v>1738</v>
      </c>
      <c r="C118" s="288" t="s">
        <v>638</v>
      </c>
      <c r="D118" s="288" t="s">
        <v>1581</v>
      </c>
      <c r="E118" s="288" t="s">
        <v>1739</v>
      </c>
      <c r="F118" s="289">
        <v>46276</v>
      </c>
      <c r="G118" s="289">
        <v>46276</v>
      </c>
      <c r="H118" s="288" t="s">
        <v>1849</v>
      </c>
      <c r="I118" s="288" t="s">
        <v>1850</v>
      </c>
      <c r="J118" s="288" t="s">
        <v>53</v>
      </c>
      <c r="K118" s="288" t="s">
        <v>53</v>
      </c>
      <c r="L118" s="290">
        <v>1140000</v>
      </c>
      <c r="M118" s="290">
        <v>0</v>
      </c>
      <c r="N118" s="291">
        <v>0</v>
      </c>
      <c r="O118" s="290">
        <v>4</v>
      </c>
      <c r="P118" s="291">
        <v>4560000</v>
      </c>
      <c r="Q118" s="290">
        <v>16</v>
      </c>
      <c r="R118" s="291">
        <v>18240000</v>
      </c>
      <c r="S118" s="288" t="s">
        <v>1744</v>
      </c>
      <c r="T118" s="288" t="s">
        <v>1745</v>
      </c>
      <c r="U118" s="288" t="s">
        <v>1851</v>
      </c>
      <c r="V118" s="288" t="s">
        <v>1852</v>
      </c>
      <c r="W118" s="288" t="s">
        <v>1795</v>
      </c>
      <c r="X118" s="288" t="s">
        <v>1796</v>
      </c>
    </row>
    <row r="119" spans="1:24" ht="51">
      <c r="A119" s="288" t="s">
        <v>1737</v>
      </c>
      <c r="B119" s="288" t="s">
        <v>1738</v>
      </c>
      <c r="C119" s="288" t="s">
        <v>638</v>
      </c>
      <c r="D119" s="288" t="s">
        <v>1581</v>
      </c>
      <c r="E119" s="288" t="s">
        <v>1739</v>
      </c>
      <c r="F119" s="289">
        <v>46281</v>
      </c>
      <c r="G119" s="289">
        <v>46281</v>
      </c>
      <c r="H119" s="288" t="s">
        <v>1853</v>
      </c>
      <c r="I119" s="288" t="s">
        <v>1749</v>
      </c>
      <c r="J119" s="288" t="s">
        <v>53</v>
      </c>
      <c r="K119" s="288" t="s">
        <v>53</v>
      </c>
      <c r="L119" s="290">
        <v>1140000</v>
      </c>
      <c r="M119" s="290">
        <v>0</v>
      </c>
      <c r="N119" s="291">
        <v>0</v>
      </c>
      <c r="O119" s="290">
        <v>6</v>
      </c>
      <c r="P119" s="291">
        <v>6840000</v>
      </c>
      <c r="Q119" s="290">
        <v>10</v>
      </c>
      <c r="R119" s="291">
        <v>11400000</v>
      </c>
      <c r="S119" s="288" t="s">
        <v>1744</v>
      </c>
      <c r="T119" s="288" t="s">
        <v>1745</v>
      </c>
      <c r="U119" s="288" t="s">
        <v>1851</v>
      </c>
      <c r="V119" s="288" t="s">
        <v>1852</v>
      </c>
      <c r="W119" s="288" t="s">
        <v>1795</v>
      </c>
      <c r="X119" s="288" t="s">
        <v>1796</v>
      </c>
    </row>
    <row r="120" spans="1:24" ht="51">
      <c r="A120" s="288" t="s">
        <v>1737</v>
      </c>
      <c r="B120" s="288" t="s">
        <v>1738</v>
      </c>
      <c r="C120" s="288" t="s">
        <v>638</v>
      </c>
      <c r="D120" s="288" t="s">
        <v>1581</v>
      </c>
      <c r="E120" s="288" t="s">
        <v>1739</v>
      </c>
      <c r="F120" s="289">
        <v>46281</v>
      </c>
      <c r="G120" s="289">
        <v>46281</v>
      </c>
      <c r="H120" s="288" t="s">
        <v>1854</v>
      </c>
      <c r="I120" s="288" t="s">
        <v>1749</v>
      </c>
      <c r="J120" s="288" t="s">
        <v>53</v>
      </c>
      <c r="K120" s="288" t="s">
        <v>53</v>
      </c>
      <c r="L120" s="290">
        <v>1140000</v>
      </c>
      <c r="M120" s="290">
        <v>0</v>
      </c>
      <c r="N120" s="291">
        <v>0</v>
      </c>
      <c r="O120" s="290">
        <v>10</v>
      </c>
      <c r="P120" s="291">
        <v>11400000</v>
      </c>
      <c r="Q120" s="290">
        <v>0</v>
      </c>
      <c r="R120" s="291">
        <v>0</v>
      </c>
      <c r="S120" s="288" t="s">
        <v>1744</v>
      </c>
      <c r="T120" s="288" t="s">
        <v>1745</v>
      </c>
      <c r="U120" s="288" t="s">
        <v>1855</v>
      </c>
      <c r="V120" s="288" t="s">
        <v>1856</v>
      </c>
      <c r="W120" s="288" t="s">
        <v>1795</v>
      </c>
      <c r="X120" s="288" t="s">
        <v>1796</v>
      </c>
    </row>
    <row r="121" spans="1:24" ht="38.25">
      <c r="A121" s="288" t="s">
        <v>1737</v>
      </c>
      <c r="B121" s="288" t="s">
        <v>1738</v>
      </c>
      <c r="C121" s="288" t="s">
        <v>346</v>
      </c>
      <c r="D121" s="288" t="s">
        <v>1870</v>
      </c>
      <c r="E121" s="288" t="s">
        <v>1739</v>
      </c>
      <c r="F121" s="289">
        <v>46276</v>
      </c>
      <c r="G121" s="289">
        <v>46276</v>
      </c>
      <c r="H121" s="288" t="s">
        <v>1847</v>
      </c>
      <c r="I121" s="288" t="s">
        <v>1848</v>
      </c>
      <c r="J121" s="288" t="s">
        <v>53</v>
      </c>
      <c r="K121" s="288" t="s">
        <v>53</v>
      </c>
      <c r="L121" s="290">
        <v>232000</v>
      </c>
      <c r="M121" s="290">
        <v>40</v>
      </c>
      <c r="N121" s="291">
        <v>9280000</v>
      </c>
      <c r="O121" s="290">
        <v>0</v>
      </c>
      <c r="P121" s="291">
        <v>0</v>
      </c>
      <c r="Q121" s="290">
        <v>40</v>
      </c>
      <c r="R121" s="291">
        <v>9280000</v>
      </c>
      <c r="S121" s="288" t="s">
        <v>1744</v>
      </c>
      <c r="T121" s="288" t="s">
        <v>1799</v>
      </c>
      <c r="U121" s="288" t="s">
        <v>1739</v>
      </c>
      <c r="V121" s="288" t="s">
        <v>1739</v>
      </c>
      <c r="W121" s="288" t="s">
        <v>1739</v>
      </c>
      <c r="X121" s="288" t="s">
        <v>1739</v>
      </c>
    </row>
    <row r="122" spans="1:24" ht="51">
      <c r="A122" s="288" t="s">
        <v>1737</v>
      </c>
      <c r="B122" s="288" t="s">
        <v>1738</v>
      </c>
      <c r="C122" s="288" t="s">
        <v>346</v>
      </c>
      <c r="D122" s="288" t="s">
        <v>1870</v>
      </c>
      <c r="E122" s="288" t="s">
        <v>1739</v>
      </c>
      <c r="F122" s="289">
        <v>46276</v>
      </c>
      <c r="G122" s="289">
        <v>46276</v>
      </c>
      <c r="H122" s="288" t="s">
        <v>1838</v>
      </c>
      <c r="I122" s="288" t="s">
        <v>1749</v>
      </c>
      <c r="J122" s="288" t="s">
        <v>53</v>
      </c>
      <c r="K122" s="288" t="s">
        <v>53</v>
      </c>
      <c r="L122" s="290">
        <v>232000</v>
      </c>
      <c r="M122" s="290">
        <v>0</v>
      </c>
      <c r="N122" s="291">
        <v>0</v>
      </c>
      <c r="O122" s="290">
        <v>40</v>
      </c>
      <c r="P122" s="291">
        <v>9280000</v>
      </c>
      <c r="Q122" s="290">
        <v>0</v>
      </c>
      <c r="R122" s="291">
        <v>0</v>
      </c>
      <c r="S122" s="288" t="s">
        <v>1744</v>
      </c>
      <c r="T122" s="288" t="s">
        <v>1745</v>
      </c>
      <c r="U122" s="288" t="s">
        <v>1755</v>
      </c>
      <c r="V122" s="288" t="s">
        <v>1756</v>
      </c>
      <c r="W122" s="288" t="s">
        <v>1795</v>
      </c>
      <c r="X122" s="288" t="s">
        <v>1796</v>
      </c>
    </row>
    <row r="123" spans="1:24" ht="38.25">
      <c r="A123" s="288" t="s">
        <v>1737</v>
      </c>
      <c r="B123" s="288" t="s">
        <v>1738</v>
      </c>
      <c r="C123" s="288" t="s">
        <v>420</v>
      </c>
      <c r="D123" s="288" t="s">
        <v>1871</v>
      </c>
      <c r="E123" s="288" t="s">
        <v>1739</v>
      </c>
      <c r="F123" s="289">
        <v>46276</v>
      </c>
      <c r="G123" s="289">
        <v>46276</v>
      </c>
      <c r="H123" s="288" t="s">
        <v>1847</v>
      </c>
      <c r="I123" s="288" t="s">
        <v>1848</v>
      </c>
      <c r="J123" s="288" t="s">
        <v>53</v>
      </c>
      <c r="K123" s="288" t="s">
        <v>53</v>
      </c>
      <c r="L123" s="290">
        <v>172000</v>
      </c>
      <c r="M123" s="290">
        <v>40</v>
      </c>
      <c r="N123" s="291">
        <v>6880000</v>
      </c>
      <c r="O123" s="290">
        <v>0</v>
      </c>
      <c r="P123" s="291">
        <v>0</v>
      </c>
      <c r="Q123" s="290">
        <v>40</v>
      </c>
      <c r="R123" s="291">
        <v>6880000</v>
      </c>
      <c r="S123" s="288" t="s">
        <v>1744</v>
      </c>
      <c r="T123" s="288" t="s">
        <v>1799</v>
      </c>
      <c r="U123" s="288" t="s">
        <v>1739</v>
      </c>
      <c r="V123" s="288" t="s">
        <v>1739</v>
      </c>
      <c r="W123" s="288" t="s">
        <v>1739</v>
      </c>
      <c r="X123" s="288" t="s">
        <v>1739</v>
      </c>
    </row>
    <row r="124" spans="1:24" ht="51">
      <c r="A124" s="288" t="s">
        <v>1737</v>
      </c>
      <c r="B124" s="288" t="s">
        <v>1738</v>
      </c>
      <c r="C124" s="288" t="s">
        <v>420</v>
      </c>
      <c r="D124" s="288" t="s">
        <v>1871</v>
      </c>
      <c r="E124" s="288" t="s">
        <v>1739</v>
      </c>
      <c r="F124" s="289">
        <v>46276</v>
      </c>
      <c r="G124" s="289">
        <v>46276</v>
      </c>
      <c r="H124" s="288" t="s">
        <v>1838</v>
      </c>
      <c r="I124" s="288" t="s">
        <v>1749</v>
      </c>
      <c r="J124" s="288" t="s">
        <v>53</v>
      </c>
      <c r="K124" s="288" t="s">
        <v>53</v>
      </c>
      <c r="L124" s="290">
        <v>172000</v>
      </c>
      <c r="M124" s="290">
        <v>0</v>
      </c>
      <c r="N124" s="291">
        <v>0</v>
      </c>
      <c r="O124" s="290">
        <v>40</v>
      </c>
      <c r="P124" s="291">
        <v>6880000</v>
      </c>
      <c r="Q124" s="290">
        <v>0</v>
      </c>
      <c r="R124" s="291">
        <v>0</v>
      </c>
      <c r="S124" s="288" t="s">
        <v>1744</v>
      </c>
      <c r="T124" s="288" t="s">
        <v>1745</v>
      </c>
      <c r="U124" s="288" t="s">
        <v>1750</v>
      </c>
      <c r="V124" s="288" t="s">
        <v>1751</v>
      </c>
      <c r="W124" s="288" t="s">
        <v>1795</v>
      </c>
      <c r="X124" s="288" t="s">
        <v>1796</v>
      </c>
    </row>
    <row r="125" spans="1:24" ht="38.25">
      <c r="A125" s="288" t="s">
        <v>1737</v>
      </c>
      <c r="B125" s="288" t="s">
        <v>1738</v>
      </c>
      <c r="C125" s="288" t="s">
        <v>388</v>
      </c>
      <c r="D125" s="288" t="s">
        <v>138</v>
      </c>
      <c r="E125" s="288" t="s">
        <v>1739</v>
      </c>
      <c r="F125" s="289">
        <v>46276</v>
      </c>
      <c r="G125" s="289">
        <v>46276</v>
      </c>
      <c r="H125" s="288" t="s">
        <v>1847</v>
      </c>
      <c r="I125" s="288" t="s">
        <v>1848</v>
      </c>
      <c r="J125" s="288" t="s">
        <v>53</v>
      </c>
      <c r="K125" s="288" t="s">
        <v>53</v>
      </c>
      <c r="L125" s="290">
        <v>135000</v>
      </c>
      <c r="M125" s="290">
        <v>10</v>
      </c>
      <c r="N125" s="291">
        <v>1350000</v>
      </c>
      <c r="O125" s="290">
        <v>0</v>
      </c>
      <c r="P125" s="291">
        <v>0</v>
      </c>
      <c r="Q125" s="290">
        <v>10</v>
      </c>
      <c r="R125" s="291">
        <v>1350000</v>
      </c>
      <c r="S125" s="288" t="s">
        <v>1744</v>
      </c>
      <c r="T125" s="288" t="s">
        <v>1799</v>
      </c>
      <c r="U125" s="288" t="s">
        <v>1739</v>
      </c>
      <c r="V125" s="288" t="s">
        <v>1739</v>
      </c>
      <c r="W125" s="288" t="s">
        <v>1739</v>
      </c>
      <c r="X125" s="288" t="s">
        <v>1739</v>
      </c>
    </row>
    <row r="126" spans="1:24" ht="51">
      <c r="A126" s="288" t="s">
        <v>1737</v>
      </c>
      <c r="B126" s="288" t="s">
        <v>1738</v>
      </c>
      <c r="C126" s="288" t="s">
        <v>388</v>
      </c>
      <c r="D126" s="288" t="s">
        <v>138</v>
      </c>
      <c r="E126" s="288" t="s">
        <v>1739</v>
      </c>
      <c r="F126" s="289">
        <v>46290</v>
      </c>
      <c r="G126" s="289">
        <v>46290</v>
      </c>
      <c r="H126" s="288" t="s">
        <v>1872</v>
      </c>
      <c r="I126" s="288" t="s">
        <v>1749</v>
      </c>
      <c r="J126" s="288" t="s">
        <v>53</v>
      </c>
      <c r="K126" s="288" t="s">
        <v>53</v>
      </c>
      <c r="L126" s="290">
        <v>135000</v>
      </c>
      <c r="M126" s="290">
        <v>0</v>
      </c>
      <c r="N126" s="291">
        <v>0</v>
      </c>
      <c r="O126" s="290">
        <v>10</v>
      </c>
      <c r="P126" s="291">
        <v>1350000</v>
      </c>
      <c r="Q126" s="290">
        <v>0</v>
      </c>
      <c r="R126" s="291">
        <v>0</v>
      </c>
      <c r="S126" s="288" t="s">
        <v>1744</v>
      </c>
      <c r="T126" s="288" t="s">
        <v>1745</v>
      </c>
      <c r="U126" s="288" t="s">
        <v>1801</v>
      </c>
      <c r="V126" s="288" t="s">
        <v>1802</v>
      </c>
      <c r="W126" s="288" t="s">
        <v>1795</v>
      </c>
      <c r="X126" s="288" t="s">
        <v>1796</v>
      </c>
    </row>
    <row r="127" spans="1:24" ht="38.25">
      <c r="A127" s="288" t="s">
        <v>1737</v>
      </c>
      <c r="B127" s="288" t="s">
        <v>1738</v>
      </c>
      <c r="C127" s="288" t="s">
        <v>441</v>
      </c>
      <c r="D127" s="288" t="s">
        <v>214</v>
      </c>
      <c r="E127" s="288" t="s">
        <v>1739</v>
      </c>
      <c r="F127" s="289">
        <v>46276</v>
      </c>
      <c r="G127" s="289">
        <v>46276</v>
      </c>
      <c r="H127" s="288" t="s">
        <v>1847</v>
      </c>
      <c r="I127" s="288" t="s">
        <v>1848</v>
      </c>
      <c r="J127" s="288" t="s">
        <v>53</v>
      </c>
      <c r="K127" s="288" t="s">
        <v>53</v>
      </c>
      <c r="L127" s="290">
        <v>8000</v>
      </c>
      <c r="M127" s="290">
        <v>40</v>
      </c>
      <c r="N127" s="291">
        <v>320000</v>
      </c>
      <c r="O127" s="290">
        <v>0</v>
      </c>
      <c r="P127" s="291">
        <v>0</v>
      </c>
      <c r="Q127" s="290">
        <v>40</v>
      </c>
      <c r="R127" s="291">
        <v>320000</v>
      </c>
      <c r="S127" s="288" t="s">
        <v>1744</v>
      </c>
      <c r="T127" s="288" t="s">
        <v>1799</v>
      </c>
      <c r="U127" s="288" t="s">
        <v>1739</v>
      </c>
      <c r="V127" s="288" t="s">
        <v>1739</v>
      </c>
      <c r="W127" s="288" t="s">
        <v>1739</v>
      </c>
      <c r="X127" s="288" t="s">
        <v>1739</v>
      </c>
    </row>
    <row r="128" spans="1:24" ht="51">
      <c r="A128" s="288" t="s">
        <v>1737</v>
      </c>
      <c r="B128" s="288" t="s">
        <v>1738</v>
      </c>
      <c r="C128" s="288" t="s">
        <v>441</v>
      </c>
      <c r="D128" s="288" t="s">
        <v>214</v>
      </c>
      <c r="E128" s="288" t="s">
        <v>1739</v>
      </c>
      <c r="F128" s="289">
        <v>46288</v>
      </c>
      <c r="G128" s="289">
        <v>46288</v>
      </c>
      <c r="H128" s="288" t="s">
        <v>1873</v>
      </c>
      <c r="I128" s="288" t="s">
        <v>1749</v>
      </c>
      <c r="J128" s="288" t="s">
        <v>53</v>
      </c>
      <c r="K128" s="288" t="s">
        <v>53</v>
      </c>
      <c r="L128" s="290">
        <v>8000</v>
      </c>
      <c r="M128" s="290">
        <v>0</v>
      </c>
      <c r="N128" s="291">
        <v>0</v>
      </c>
      <c r="O128" s="290">
        <v>40</v>
      </c>
      <c r="P128" s="291">
        <v>320000</v>
      </c>
      <c r="Q128" s="290">
        <v>0</v>
      </c>
      <c r="R128" s="291">
        <v>0</v>
      </c>
      <c r="S128" s="288" t="s">
        <v>1744</v>
      </c>
      <c r="T128" s="288" t="s">
        <v>1745</v>
      </c>
      <c r="U128" s="288" t="s">
        <v>1801</v>
      </c>
      <c r="V128" s="288" t="s">
        <v>1802</v>
      </c>
      <c r="W128" s="288" t="s">
        <v>1795</v>
      </c>
      <c r="X128" s="288" t="s">
        <v>1796</v>
      </c>
    </row>
    <row r="129" spans="1:24" ht="38.25">
      <c r="A129" s="288" t="s">
        <v>1737</v>
      </c>
      <c r="B129" s="288" t="s">
        <v>1738</v>
      </c>
      <c r="C129" s="288" t="s">
        <v>1597</v>
      </c>
      <c r="D129" s="288" t="s">
        <v>1598</v>
      </c>
      <c r="E129" s="288" t="s">
        <v>1739</v>
      </c>
      <c r="F129" s="289">
        <v>46276</v>
      </c>
      <c r="G129" s="289">
        <v>46276</v>
      </c>
      <c r="H129" s="288" t="s">
        <v>1847</v>
      </c>
      <c r="I129" s="288" t="s">
        <v>1848</v>
      </c>
      <c r="J129" s="288" t="s">
        <v>53</v>
      </c>
      <c r="K129" s="288" t="s">
        <v>53</v>
      </c>
      <c r="L129" s="290">
        <v>345000</v>
      </c>
      <c r="M129" s="290">
        <v>10</v>
      </c>
      <c r="N129" s="291">
        <v>3450000</v>
      </c>
      <c r="O129" s="290">
        <v>0</v>
      </c>
      <c r="P129" s="291">
        <v>0</v>
      </c>
      <c r="Q129" s="290">
        <v>10</v>
      </c>
      <c r="R129" s="291">
        <v>3450000</v>
      </c>
      <c r="S129" s="288" t="s">
        <v>1744</v>
      </c>
      <c r="T129" s="288" t="s">
        <v>1799</v>
      </c>
      <c r="U129" s="288" t="s">
        <v>1739</v>
      </c>
      <c r="V129" s="288" t="s">
        <v>1739</v>
      </c>
      <c r="W129" s="288" t="s">
        <v>1739</v>
      </c>
      <c r="X129" s="288" t="s">
        <v>1739</v>
      </c>
    </row>
    <row r="130" spans="1:24" ht="51">
      <c r="A130" s="288" t="s">
        <v>1737</v>
      </c>
      <c r="B130" s="288" t="s">
        <v>1738</v>
      </c>
      <c r="C130" s="288" t="s">
        <v>1597</v>
      </c>
      <c r="D130" s="288" t="s">
        <v>1598</v>
      </c>
      <c r="E130" s="288" t="s">
        <v>1739</v>
      </c>
      <c r="F130" s="289">
        <v>46286</v>
      </c>
      <c r="G130" s="289">
        <v>46286</v>
      </c>
      <c r="H130" s="288" t="s">
        <v>1874</v>
      </c>
      <c r="I130" s="288" t="s">
        <v>1749</v>
      </c>
      <c r="J130" s="288" t="s">
        <v>53</v>
      </c>
      <c r="K130" s="288" t="s">
        <v>53</v>
      </c>
      <c r="L130" s="290">
        <v>345000</v>
      </c>
      <c r="M130" s="290">
        <v>0</v>
      </c>
      <c r="N130" s="291">
        <v>0</v>
      </c>
      <c r="O130" s="290">
        <v>10</v>
      </c>
      <c r="P130" s="291">
        <v>3450000</v>
      </c>
      <c r="Q130" s="290">
        <v>0</v>
      </c>
      <c r="R130" s="291">
        <v>0</v>
      </c>
      <c r="S130" s="288" t="s">
        <v>1744</v>
      </c>
      <c r="T130" s="288" t="s">
        <v>1745</v>
      </c>
      <c r="U130" s="288" t="s">
        <v>1801</v>
      </c>
      <c r="V130" s="288" t="s">
        <v>1802</v>
      </c>
      <c r="W130" s="288" t="s">
        <v>1795</v>
      </c>
      <c r="X130" s="288" t="s">
        <v>1796</v>
      </c>
    </row>
    <row r="131" spans="1:24" ht="38.25">
      <c r="A131" s="288" t="s">
        <v>1737</v>
      </c>
      <c r="B131" s="288" t="s">
        <v>1738</v>
      </c>
      <c r="C131" s="288" t="s">
        <v>1599</v>
      </c>
      <c r="D131" s="288" t="s">
        <v>1600</v>
      </c>
      <c r="E131" s="288" t="s">
        <v>1739</v>
      </c>
      <c r="F131" s="289">
        <v>46276</v>
      </c>
      <c r="G131" s="289">
        <v>46276</v>
      </c>
      <c r="H131" s="288" t="s">
        <v>1847</v>
      </c>
      <c r="I131" s="288" t="s">
        <v>1848</v>
      </c>
      <c r="J131" s="288" t="s">
        <v>53</v>
      </c>
      <c r="K131" s="288" t="s">
        <v>53</v>
      </c>
      <c r="L131" s="290">
        <v>45000</v>
      </c>
      <c r="M131" s="290">
        <v>20</v>
      </c>
      <c r="N131" s="291">
        <v>900000</v>
      </c>
      <c r="O131" s="290">
        <v>0</v>
      </c>
      <c r="P131" s="291">
        <v>0</v>
      </c>
      <c r="Q131" s="290">
        <v>20</v>
      </c>
      <c r="R131" s="291">
        <v>900000</v>
      </c>
      <c r="S131" s="288" t="s">
        <v>1744</v>
      </c>
      <c r="T131" s="288" t="s">
        <v>1799</v>
      </c>
      <c r="U131" s="288" t="s">
        <v>1739</v>
      </c>
      <c r="V131" s="288" t="s">
        <v>1739</v>
      </c>
      <c r="W131" s="288" t="s">
        <v>1739</v>
      </c>
      <c r="X131" s="288" t="s">
        <v>1739</v>
      </c>
    </row>
    <row r="132" spans="1:24" ht="51">
      <c r="A132" s="288" t="s">
        <v>1737</v>
      </c>
      <c r="B132" s="288" t="s">
        <v>1738</v>
      </c>
      <c r="C132" s="288" t="s">
        <v>1599</v>
      </c>
      <c r="D132" s="288" t="s">
        <v>1600</v>
      </c>
      <c r="E132" s="288" t="s">
        <v>1739</v>
      </c>
      <c r="F132" s="289">
        <v>46286</v>
      </c>
      <c r="G132" s="289">
        <v>46286</v>
      </c>
      <c r="H132" s="288" t="s">
        <v>1874</v>
      </c>
      <c r="I132" s="288" t="s">
        <v>1749</v>
      </c>
      <c r="J132" s="288" t="s">
        <v>53</v>
      </c>
      <c r="K132" s="288" t="s">
        <v>53</v>
      </c>
      <c r="L132" s="290">
        <v>45000</v>
      </c>
      <c r="M132" s="290">
        <v>0</v>
      </c>
      <c r="N132" s="291">
        <v>0</v>
      </c>
      <c r="O132" s="290">
        <v>20</v>
      </c>
      <c r="P132" s="291">
        <v>900000</v>
      </c>
      <c r="Q132" s="290">
        <v>0</v>
      </c>
      <c r="R132" s="291">
        <v>0</v>
      </c>
      <c r="S132" s="288" t="s">
        <v>1744</v>
      </c>
      <c r="T132" s="288" t="s">
        <v>1745</v>
      </c>
      <c r="U132" s="288" t="s">
        <v>1801</v>
      </c>
      <c r="V132" s="288" t="s">
        <v>1802</v>
      </c>
      <c r="W132" s="288" t="s">
        <v>1795</v>
      </c>
      <c r="X132" s="288" t="s">
        <v>1796</v>
      </c>
    </row>
    <row r="133" spans="1:24" ht="38.25">
      <c r="A133" s="288" t="s">
        <v>1737</v>
      </c>
      <c r="B133" s="288" t="s">
        <v>1738</v>
      </c>
      <c r="C133" s="288" t="s">
        <v>658</v>
      </c>
      <c r="D133" s="288" t="s">
        <v>657</v>
      </c>
      <c r="E133" s="288" t="s">
        <v>1739</v>
      </c>
      <c r="F133" s="289">
        <v>46276</v>
      </c>
      <c r="G133" s="289">
        <v>46276</v>
      </c>
      <c r="H133" s="288" t="s">
        <v>1847</v>
      </c>
      <c r="I133" s="288" t="s">
        <v>1848</v>
      </c>
      <c r="J133" s="288" t="s">
        <v>53</v>
      </c>
      <c r="K133" s="288" t="s">
        <v>53</v>
      </c>
      <c r="L133" s="290">
        <v>10000</v>
      </c>
      <c r="M133" s="290">
        <v>20</v>
      </c>
      <c r="N133" s="291">
        <v>200000</v>
      </c>
      <c r="O133" s="290">
        <v>0</v>
      </c>
      <c r="P133" s="291">
        <v>0</v>
      </c>
      <c r="Q133" s="290">
        <v>20</v>
      </c>
      <c r="R133" s="291">
        <v>200000</v>
      </c>
      <c r="S133" s="288" t="s">
        <v>1744</v>
      </c>
      <c r="T133" s="288" t="s">
        <v>1799</v>
      </c>
      <c r="U133" s="288" t="s">
        <v>1739</v>
      </c>
      <c r="V133" s="288" t="s">
        <v>1739</v>
      </c>
      <c r="W133" s="288" t="s">
        <v>1739</v>
      </c>
      <c r="X133" s="288" t="s">
        <v>1739</v>
      </c>
    </row>
    <row r="134" spans="1:24" ht="38.25">
      <c r="A134" s="288" t="s">
        <v>1737</v>
      </c>
      <c r="B134" s="288" t="s">
        <v>1738</v>
      </c>
      <c r="C134" s="288" t="s">
        <v>633</v>
      </c>
      <c r="D134" s="288" t="s">
        <v>632</v>
      </c>
      <c r="E134" s="288" t="s">
        <v>1739</v>
      </c>
      <c r="F134" s="289">
        <v>46276</v>
      </c>
      <c r="G134" s="289">
        <v>46276</v>
      </c>
      <c r="H134" s="288" t="s">
        <v>1847</v>
      </c>
      <c r="I134" s="288" t="s">
        <v>1848</v>
      </c>
      <c r="J134" s="288" t="s">
        <v>53</v>
      </c>
      <c r="K134" s="288" t="s">
        <v>53</v>
      </c>
      <c r="L134" s="290">
        <v>38000</v>
      </c>
      <c r="M134" s="290">
        <v>20</v>
      </c>
      <c r="N134" s="291">
        <v>760000</v>
      </c>
      <c r="O134" s="290">
        <v>0</v>
      </c>
      <c r="P134" s="291">
        <v>0</v>
      </c>
      <c r="Q134" s="290">
        <v>20</v>
      </c>
      <c r="R134" s="291">
        <v>760000</v>
      </c>
      <c r="S134" s="288" t="s">
        <v>1744</v>
      </c>
      <c r="T134" s="288" t="s">
        <v>1799</v>
      </c>
      <c r="U134" s="288" t="s">
        <v>1739</v>
      </c>
      <c r="V134" s="288" t="s">
        <v>1739</v>
      </c>
      <c r="W134" s="288" t="s">
        <v>1739</v>
      </c>
      <c r="X134" s="288" t="s">
        <v>1739</v>
      </c>
    </row>
    <row r="135" spans="1:24" ht="38.25">
      <c r="A135" s="288" t="s">
        <v>1737</v>
      </c>
      <c r="B135" s="288" t="s">
        <v>1738</v>
      </c>
      <c r="C135" s="288" t="s">
        <v>635</v>
      </c>
      <c r="D135" s="288" t="s">
        <v>634</v>
      </c>
      <c r="E135" s="288" t="s">
        <v>1739</v>
      </c>
      <c r="F135" s="289">
        <v>46276</v>
      </c>
      <c r="G135" s="289">
        <v>46276</v>
      </c>
      <c r="H135" s="288" t="s">
        <v>1847</v>
      </c>
      <c r="I135" s="288" t="s">
        <v>1848</v>
      </c>
      <c r="J135" s="288" t="s">
        <v>53</v>
      </c>
      <c r="K135" s="288" t="s">
        <v>53</v>
      </c>
      <c r="L135" s="290">
        <v>36000</v>
      </c>
      <c r="M135" s="290">
        <v>40</v>
      </c>
      <c r="N135" s="291">
        <v>1440000</v>
      </c>
      <c r="O135" s="290">
        <v>0</v>
      </c>
      <c r="P135" s="291">
        <v>0</v>
      </c>
      <c r="Q135" s="290">
        <v>40</v>
      </c>
      <c r="R135" s="291">
        <v>1440000</v>
      </c>
      <c r="S135" s="288" t="s">
        <v>1744</v>
      </c>
      <c r="T135" s="288" t="s">
        <v>1799</v>
      </c>
      <c r="U135" s="288" t="s">
        <v>1739</v>
      </c>
      <c r="V135" s="288" t="s">
        <v>1739</v>
      </c>
      <c r="W135" s="288" t="s">
        <v>1739</v>
      </c>
      <c r="X135" s="288" t="s">
        <v>1739</v>
      </c>
    </row>
    <row r="136" spans="1:24" ht="28.5">
      <c r="A136" s="284" t="s">
        <v>1737</v>
      </c>
      <c r="B136" s="284" t="s">
        <v>1738</v>
      </c>
      <c r="C136" s="284" t="s">
        <v>1334</v>
      </c>
      <c r="D136" s="284" t="s">
        <v>1335</v>
      </c>
      <c r="E136" s="284" t="s">
        <v>1739</v>
      </c>
      <c r="F136" s="285" t="s">
        <v>1739</v>
      </c>
      <c r="G136" s="285" t="s">
        <v>1739</v>
      </c>
      <c r="H136" s="284" t="s">
        <v>1739</v>
      </c>
      <c r="I136" s="284" t="s">
        <v>1740</v>
      </c>
      <c r="J136" s="284" t="s">
        <v>53</v>
      </c>
      <c r="K136" s="284" t="s">
        <v>53</v>
      </c>
      <c r="L136" s="286">
        <v>4591143</v>
      </c>
      <c r="M136" s="286">
        <v>0</v>
      </c>
      <c r="N136" s="287">
        <v>0</v>
      </c>
      <c r="O136" s="286">
        <v>0</v>
      </c>
      <c r="P136" s="287">
        <v>0</v>
      </c>
      <c r="Q136" s="286">
        <v>1</v>
      </c>
      <c r="R136" s="287">
        <v>4591143</v>
      </c>
      <c r="S136" s="284" t="s">
        <v>1739</v>
      </c>
      <c r="T136" s="284" t="s">
        <v>1739</v>
      </c>
      <c r="U136" s="284" t="s">
        <v>1739</v>
      </c>
      <c r="V136" s="284" t="s">
        <v>1739</v>
      </c>
      <c r="W136" s="284" t="s">
        <v>1739</v>
      </c>
      <c r="X136" s="284" t="s">
        <v>1739</v>
      </c>
    </row>
    <row r="137" spans="1:24" ht="14.25">
      <c r="A137" s="284" t="s">
        <v>1737</v>
      </c>
      <c r="B137" s="284" t="s">
        <v>1738</v>
      </c>
      <c r="C137" s="284" t="s">
        <v>1431</v>
      </c>
      <c r="D137" s="284" t="s">
        <v>1432</v>
      </c>
      <c r="E137" s="284" t="s">
        <v>1739</v>
      </c>
      <c r="F137" s="285" t="s">
        <v>1739</v>
      </c>
      <c r="G137" s="285" t="s">
        <v>1739</v>
      </c>
      <c r="H137" s="284" t="s">
        <v>1739</v>
      </c>
      <c r="I137" s="284" t="s">
        <v>1740</v>
      </c>
      <c r="J137" s="284" t="s">
        <v>53</v>
      </c>
      <c r="K137" s="284" t="s">
        <v>53</v>
      </c>
      <c r="L137" s="286">
        <v>20000</v>
      </c>
      <c r="M137" s="286">
        <v>0</v>
      </c>
      <c r="N137" s="287">
        <v>0</v>
      </c>
      <c r="O137" s="286">
        <v>0</v>
      </c>
      <c r="P137" s="287">
        <v>0</v>
      </c>
      <c r="Q137" s="286">
        <v>4</v>
      </c>
      <c r="R137" s="287">
        <v>80000</v>
      </c>
      <c r="S137" s="284" t="s">
        <v>1739</v>
      </c>
      <c r="T137" s="284" t="s">
        <v>1739</v>
      </c>
      <c r="U137" s="284" t="s">
        <v>1739</v>
      </c>
      <c r="V137" s="284" t="s">
        <v>1739</v>
      </c>
      <c r="W137" s="284" t="s">
        <v>1739</v>
      </c>
      <c r="X137" s="284" t="s">
        <v>1739</v>
      </c>
    </row>
    <row r="138" spans="1:24" ht="42.75">
      <c r="A138" s="284" t="s">
        <v>1737</v>
      </c>
      <c r="B138" s="284" t="s">
        <v>1738</v>
      </c>
      <c r="C138" s="284" t="s">
        <v>1284</v>
      </c>
      <c r="D138" s="284" t="s">
        <v>1285</v>
      </c>
      <c r="E138" s="284" t="s">
        <v>1739</v>
      </c>
      <c r="F138" s="285" t="s">
        <v>1739</v>
      </c>
      <c r="G138" s="285" t="s">
        <v>1739</v>
      </c>
      <c r="H138" s="284" t="s">
        <v>1739</v>
      </c>
      <c r="I138" s="284" t="s">
        <v>1740</v>
      </c>
      <c r="J138" s="284" t="s">
        <v>581</v>
      </c>
      <c r="K138" s="284" t="s">
        <v>581</v>
      </c>
      <c r="L138" s="286">
        <v>7407.4</v>
      </c>
      <c r="M138" s="286">
        <v>0</v>
      </c>
      <c r="N138" s="287">
        <v>0</v>
      </c>
      <c r="O138" s="286">
        <v>0</v>
      </c>
      <c r="P138" s="287">
        <v>0</v>
      </c>
      <c r="Q138" s="286">
        <v>5</v>
      </c>
      <c r="R138" s="287">
        <v>37037</v>
      </c>
      <c r="S138" s="284" t="s">
        <v>1739</v>
      </c>
      <c r="T138" s="284" t="s">
        <v>1739</v>
      </c>
      <c r="U138" s="284" t="s">
        <v>1739</v>
      </c>
      <c r="V138" s="284" t="s">
        <v>1739</v>
      </c>
      <c r="W138" s="284" t="s">
        <v>1739</v>
      </c>
      <c r="X138" s="284" t="s">
        <v>1739</v>
      </c>
    </row>
    <row r="139" spans="1:24" ht="42.75">
      <c r="A139" s="284" t="s">
        <v>1737</v>
      </c>
      <c r="B139" s="284" t="s">
        <v>1738</v>
      </c>
      <c r="C139" s="284" t="s">
        <v>1286</v>
      </c>
      <c r="D139" s="284" t="s">
        <v>1287</v>
      </c>
      <c r="E139" s="284" t="s">
        <v>1739</v>
      </c>
      <c r="F139" s="285" t="s">
        <v>1739</v>
      </c>
      <c r="G139" s="285" t="s">
        <v>1739</v>
      </c>
      <c r="H139" s="284" t="s">
        <v>1739</v>
      </c>
      <c r="I139" s="284" t="s">
        <v>1740</v>
      </c>
      <c r="J139" s="284" t="s">
        <v>581</v>
      </c>
      <c r="K139" s="284" t="s">
        <v>581</v>
      </c>
      <c r="L139" s="286">
        <v>4629.6000000000004</v>
      </c>
      <c r="M139" s="286">
        <v>0</v>
      </c>
      <c r="N139" s="287">
        <v>0</v>
      </c>
      <c r="O139" s="286">
        <v>0</v>
      </c>
      <c r="P139" s="287">
        <v>0</v>
      </c>
      <c r="Q139" s="286">
        <v>5</v>
      </c>
      <c r="R139" s="287">
        <v>23148</v>
      </c>
      <c r="S139" s="284" t="s">
        <v>1739</v>
      </c>
      <c r="T139" s="284" t="s">
        <v>1739</v>
      </c>
      <c r="U139" s="284" t="s">
        <v>1739</v>
      </c>
      <c r="V139" s="284" t="s">
        <v>1739</v>
      </c>
      <c r="W139" s="284" t="s">
        <v>1739</v>
      </c>
      <c r="X139" s="284" t="s">
        <v>1739</v>
      </c>
    </row>
    <row r="140" spans="1:24" ht="14.25">
      <c r="A140" s="284" t="s">
        <v>1737</v>
      </c>
      <c r="B140" s="284" t="s">
        <v>1738</v>
      </c>
      <c r="C140" s="284" t="s">
        <v>473</v>
      </c>
      <c r="D140" s="284" t="s">
        <v>207</v>
      </c>
      <c r="E140" s="284" t="s">
        <v>1739</v>
      </c>
      <c r="F140" s="285" t="s">
        <v>1739</v>
      </c>
      <c r="G140" s="285" t="s">
        <v>1739</v>
      </c>
      <c r="H140" s="284" t="s">
        <v>1739</v>
      </c>
      <c r="I140" s="284" t="s">
        <v>1740</v>
      </c>
      <c r="J140" s="284" t="s">
        <v>1875</v>
      </c>
      <c r="K140" s="284" t="s">
        <v>1875</v>
      </c>
      <c r="L140" s="286">
        <v>170000</v>
      </c>
      <c r="M140" s="286">
        <v>0</v>
      </c>
      <c r="N140" s="287">
        <v>0</v>
      </c>
      <c r="O140" s="286">
        <v>0</v>
      </c>
      <c r="P140" s="287">
        <v>0</v>
      </c>
      <c r="Q140" s="286">
        <v>0.2</v>
      </c>
      <c r="R140" s="287">
        <v>34000</v>
      </c>
      <c r="S140" s="284" t="s">
        <v>1739</v>
      </c>
      <c r="T140" s="284" t="s">
        <v>1739</v>
      </c>
      <c r="U140" s="284" t="s">
        <v>1739</v>
      </c>
      <c r="V140" s="284" t="s">
        <v>1739</v>
      </c>
      <c r="W140" s="284" t="s">
        <v>1739</v>
      </c>
      <c r="X140" s="284" t="s">
        <v>1739</v>
      </c>
    </row>
    <row r="141" spans="1:24" ht="25.5">
      <c r="A141" s="288" t="s">
        <v>1737</v>
      </c>
      <c r="B141" s="288" t="s">
        <v>1738</v>
      </c>
      <c r="C141" s="288" t="s">
        <v>473</v>
      </c>
      <c r="D141" s="288" t="s">
        <v>207</v>
      </c>
      <c r="E141" s="288" t="s">
        <v>1739</v>
      </c>
      <c r="F141" s="289">
        <v>46223</v>
      </c>
      <c r="G141" s="289">
        <v>46223</v>
      </c>
      <c r="H141" s="288" t="s">
        <v>1876</v>
      </c>
      <c r="I141" s="288" t="s">
        <v>1877</v>
      </c>
      <c r="J141" s="288" t="s">
        <v>1875</v>
      </c>
      <c r="K141" s="288" t="s">
        <v>1875</v>
      </c>
      <c r="L141" s="290">
        <v>170000.01</v>
      </c>
      <c r="M141" s="290">
        <v>7.0000000000000007E-2</v>
      </c>
      <c r="N141" s="291">
        <v>11333</v>
      </c>
      <c r="O141" s="290">
        <v>0</v>
      </c>
      <c r="P141" s="291">
        <v>0</v>
      </c>
      <c r="Q141" s="290">
        <v>0.27</v>
      </c>
      <c r="R141" s="291">
        <v>45333</v>
      </c>
      <c r="S141" s="288" t="s">
        <v>1744</v>
      </c>
      <c r="T141" s="288" t="s">
        <v>1745</v>
      </c>
      <c r="U141" s="288" t="s">
        <v>1739</v>
      </c>
      <c r="V141" s="288" t="s">
        <v>1739</v>
      </c>
      <c r="W141" s="288" t="s">
        <v>1795</v>
      </c>
      <c r="X141" s="288" t="s">
        <v>1796</v>
      </c>
    </row>
    <row r="142" spans="1:24" ht="14.25">
      <c r="A142" s="284" t="s">
        <v>1737</v>
      </c>
      <c r="B142" s="284" t="s">
        <v>1738</v>
      </c>
      <c r="C142" s="284" t="s">
        <v>469</v>
      </c>
      <c r="D142" s="284" t="s">
        <v>205</v>
      </c>
      <c r="E142" s="284" t="s">
        <v>1739</v>
      </c>
      <c r="F142" s="285" t="s">
        <v>1739</v>
      </c>
      <c r="G142" s="285" t="s">
        <v>1739</v>
      </c>
      <c r="H142" s="284" t="s">
        <v>1739</v>
      </c>
      <c r="I142" s="284" t="s">
        <v>1740</v>
      </c>
      <c r="J142" s="284" t="s">
        <v>1878</v>
      </c>
      <c r="K142" s="284" t="s">
        <v>1878</v>
      </c>
      <c r="L142" s="286">
        <v>165000</v>
      </c>
      <c r="M142" s="286">
        <v>0</v>
      </c>
      <c r="N142" s="287">
        <v>0</v>
      </c>
      <c r="O142" s="286">
        <v>0</v>
      </c>
      <c r="P142" s="287">
        <v>0</v>
      </c>
      <c r="Q142" s="286">
        <v>1</v>
      </c>
      <c r="R142" s="287">
        <v>165000</v>
      </c>
      <c r="S142" s="284" t="s">
        <v>1739</v>
      </c>
      <c r="T142" s="284" t="s">
        <v>1739</v>
      </c>
      <c r="U142" s="284" t="s">
        <v>1739</v>
      </c>
      <c r="V142" s="284" t="s">
        <v>1739</v>
      </c>
      <c r="W142" s="284" t="s">
        <v>1739</v>
      </c>
      <c r="X142" s="284" t="s">
        <v>1739</v>
      </c>
    </row>
    <row r="143" spans="1:24" ht="51">
      <c r="A143" s="288" t="s">
        <v>1737</v>
      </c>
      <c r="B143" s="288" t="s">
        <v>1738</v>
      </c>
      <c r="C143" s="288" t="s">
        <v>469</v>
      </c>
      <c r="D143" s="288" t="s">
        <v>205</v>
      </c>
      <c r="E143" s="288" t="s">
        <v>1739</v>
      </c>
      <c r="F143" s="289">
        <v>46223</v>
      </c>
      <c r="G143" s="289">
        <v>46223</v>
      </c>
      <c r="H143" s="288" t="s">
        <v>1742</v>
      </c>
      <c r="I143" s="288" t="s">
        <v>1743</v>
      </c>
      <c r="J143" s="288" t="s">
        <v>1878</v>
      </c>
      <c r="K143" s="288" t="s">
        <v>1878</v>
      </c>
      <c r="L143" s="290">
        <v>165000</v>
      </c>
      <c r="M143" s="290">
        <v>0</v>
      </c>
      <c r="N143" s="291">
        <v>0</v>
      </c>
      <c r="O143" s="290">
        <v>0.13</v>
      </c>
      <c r="P143" s="291">
        <v>21450</v>
      </c>
      <c r="Q143" s="290">
        <v>0.87</v>
      </c>
      <c r="R143" s="291">
        <v>143550</v>
      </c>
      <c r="S143" s="288" t="s">
        <v>1744</v>
      </c>
      <c r="T143" s="288" t="s">
        <v>1745</v>
      </c>
      <c r="U143" s="288" t="s">
        <v>1755</v>
      </c>
      <c r="V143" s="288" t="s">
        <v>1756</v>
      </c>
      <c r="W143" s="288" t="s">
        <v>1795</v>
      </c>
      <c r="X143" s="288" t="s">
        <v>1796</v>
      </c>
    </row>
    <row r="144" spans="1:24" ht="51">
      <c r="A144" s="288" t="s">
        <v>1737</v>
      </c>
      <c r="B144" s="288" t="s">
        <v>1738</v>
      </c>
      <c r="C144" s="288" t="s">
        <v>469</v>
      </c>
      <c r="D144" s="288" t="s">
        <v>205</v>
      </c>
      <c r="E144" s="288" t="s">
        <v>1739</v>
      </c>
      <c r="F144" s="289">
        <v>46223</v>
      </c>
      <c r="G144" s="289">
        <v>46223</v>
      </c>
      <c r="H144" s="288" t="s">
        <v>1742</v>
      </c>
      <c r="I144" s="288" t="s">
        <v>1743</v>
      </c>
      <c r="J144" s="288" t="s">
        <v>1878</v>
      </c>
      <c r="K144" s="288" t="s">
        <v>1878</v>
      </c>
      <c r="L144" s="290">
        <v>165000</v>
      </c>
      <c r="M144" s="290">
        <v>0</v>
      </c>
      <c r="N144" s="291">
        <v>0</v>
      </c>
      <c r="O144" s="290">
        <v>0.7</v>
      </c>
      <c r="P144" s="291">
        <v>115500</v>
      </c>
      <c r="Q144" s="290">
        <v>0.17</v>
      </c>
      <c r="R144" s="291">
        <v>28050</v>
      </c>
      <c r="S144" s="288" t="s">
        <v>1744</v>
      </c>
      <c r="T144" s="288" t="s">
        <v>1820</v>
      </c>
      <c r="U144" s="288" t="s">
        <v>1755</v>
      </c>
      <c r="V144" s="288" t="s">
        <v>1756</v>
      </c>
      <c r="W144" s="288" t="s">
        <v>1795</v>
      </c>
      <c r="X144" s="288" t="s">
        <v>1796</v>
      </c>
    </row>
    <row r="145" spans="1:24">
      <c r="A145" s="288" t="s">
        <v>1737</v>
      </c>
      <c r="B145" s="288" t="s">
        <v>1738</v>
      </c>
      <c r="C145" s="288" t="s">
        <v>469</v>
      </c>
      <c r="D145" s="288" t="s">
        <v>205</v>
      </c>
      <c r="E145" s="288" t="s">
        <v>1739</v>
      </c>
      <c r="F145" s="289">
        <v>46235</v>
      </c>
      <c r="G145" s="289">
        <v>46235</v>
      </c>
      <c r="H145" s="288" t="s">
        <v>1790</v>
      </c>
      <c r="I145" s="288" t="s">
        <v>1791</v>
      </c>
      <c r="J145" s="288" t="s">
        <v>1878</v>
      </c>
      <c r="K145" s="288" t="s">
        <v>1878</v>
      </c>
      <c r="L145" s="290">
        <v>165000</v>
      </c>
      <c r="M145" s="290">
        <v>0.88</v>
      </c>
      <c r="N145" s="291">
        <v>145750</v>
      </c>
      <c r="O145" s="290">
        <v>0</v>
      </c>
      <c r="P145" s="291">
        <v>0</v>
      </c>
      <c r="Q145" s="290">
        <v>1.05</v>
      </c>
      <c r="R145" s="291">
        <v>173800</v>
      </c>
      <c r="S145" s="288" t="s">
        <v>1744</v>
      </c>
      <c r="T145" s="288" t="s">
        <v>1767</v>
      </c>
      <c r="U145" s="288" t="s">
        <v>1739</v>
      </c>
      <c r="V145" s="288" t="s">
        <v>1739</v>
      </c>
      <c r="W145" s="288" t="s">
        <v>1739</v>
      </c>
      <c r="X145" s="288" t="s">
        <v>1739</v>
      </c>
    </row>
    <row r="146" spans="1:24" ht="28.5">
      <c r="A146" s="284" t="s">
        <v>1737</v>
      </c>
      <c r="B146" s="284" t="s">
        <v>1738</v>
      </c>
      <c r="C146" s="284" t="s">
        <v>833</v>
      </c>
      <c r="D146" s="284" t="s">
        <v>834</v>
      </c>
      <c r="E146" s="284" t="s">
        <v>1739</v>
      </c>
      <c r="F146" s="285" t="s">
        <v>1739</v>
      </c>
      <c r="G146" s="285" t="s">
        <v>1739</v>
      </c>
      <c r="H146" s="284" t="s">
        <v>1739</v>
      </c>
      <c r="I146" s="284" t="s">
        <v>1740</v>
      </c>
      <c r="J146" s="284" t="s">
        <v>835</v>
      </c>
      <c r="K146" s="284" t="s">
        <v>835</v>
      </c>
      <c r="L146" s="286">
        <v>3174.6</v>
      </c>
      <c r="M146" s="286">
        <v>0</v>
      </c>
      <c r="N146" s="287">
        <v>0</v>
      </c>
      <c r="O146" s="286">
        <v>0</v>
      </c>
      <c r="P146" s="287">
        <v>0</v>
      </c>
      <c r="Q146" s="286">
        <v>58</v>
      </c>
      <c r="R146" s="287">
        <v>184127</v>
      </c>
      <c r="S146" s="284" t="s">
        <v>1739</v>
      </c>
      <c r="T146" s="284" t="s">
        <v>1739</v>
      </c>
      <c r="U146" s="284" t="s">
        <v>1739</v>
      </c>
      <c r="V146" s="284" t="s">
        <v>1739</v>
      </c>
      <c r="W146" s="284" t="s">
        <v>1739</v>
      </c>
      <c r="X146" s="284" t="s">
        <v>1739</v>
      </c>
    </row>
    <row r="147" spans="1:24" ht="25.5">
      <c r="A147" s="288" t="s">
        <v>1737</v>
      </c>
      <c r="B147" s="288" t="s">
        <v>1738</v>
      </c>
      <c r="C147" s="288" t="s">
        <v>833</v>
      </c>
      <c r="D147" s="288" t="s">
        <v>834</v>
      </c>
      <c r="E147" s="288" t="s">
        <v>1739</v>
      </c>
      <c r="F147" s="289">
        <v>46223</v>
      </c>
      <c r="G147" s="289">
        <v>46223</v>
      </c>
      <c r="H147" s="288" t="s">
        <v>1876</v>
      </c>
      <c r="I147" s="288" t="s">
        <v>1877</v>
      </c>
      <c r="J147" s="288" t="s">
        <v>835</v>
      </c>
      <c r="K147" s="288" t="s">
        <v>835</v>
      </c>
      <c r="L147" s="290">
        <v>3174.6</v>
      </c>
      <c r="M147" s="290">
        <v>33</v>
      </c>
      <c r="N147" s="291">
        <v>104762</v>
      </c>
      <c r="O147" s="290">
        <v>0</v>
      </c>
      <c r="P147" s="291">
        <v>0</v>
      </c>
      <c r="Q147" s="290">
        <v>91</v>
      </c>
      <c r="R147" s="291">
        <v>288889</v>
      </c>
      <c r="S147" s="288" t="s">
        <v>1744</v>
      </c>
      <c r="T147" s="288" t="s">
        <v>1745</v>
      </c>
      <c r="U147" s="288" t="s">
        <v>1739</v>
      </c>
      <c r="V147" s="288" t="s">
        <v>1739</v>
      </c>
      <c r="W147" s="288" t="s">
        <v>1746</v>
      </c>
      <c r="X147" s="288" t="s">
        <v>1747</v>
      </c>
    </row>
    <row r="148" spans="1:24" ht="28.5">
      <c r="A148" s="284" t="s">
        <v>1737</v>
      </c>
      <c r="B148" s="284" t="s">
        <v>1738</v>
      </c>
      <c r="C148" s="284" t="s">
        <v>956</v>
      </c>
      <c r="D148" s="284" t="s">
        <v>1879</v>
      </c>
      <c r="E148" s="284" t="s">
        <v>1739</v>
      </c>
      <c r="F148" s="285" t="s">
        <v>1739</v>
      </c>
      <c r="G148" s="285" t="s">
        <v>1739</v>
      </c>
      <c r="H148" s="284" t="s">
        <v>1739</v>
      </c>
      <c r="I148" s="284" t="s">
        <v>1740</v>
      </c>
      <c r="J148" s="284" t="s">
        <v>178</v>
      </c>
      <c r="K148" s="284" t="s">
        <v>178</v>
      </c>
      <c r="L148" s="286">
        <v>88000</v>
      </c>
      <c r="M148" s="286">
        <v>0</v>
      </c>
      <c r="N148" s="287">
        <v>0</v>
      </c>
      <c r="O148" s="286">
        <v>0</v>
      </c>
      <c r="P148" s="287">
        <v>0</v>
      </c>
      <c r="Q148" s="286">
        <v>4.97</v>
      </c>
      <c r="R148" s="287">
        <v>437360</v>
      </c>
      <c r="S148" s="284" t="s">
        <v>1739</v>
      </c>
      <c r="T148" s="284" t="s">
        <v>1739</v>
      </c>
      <c r="U148" s="284" t="s">
        <v>1739</v>
      </c>
      <c r="V148" s="284" t="s">
        <v>1739</v>
      </c>
      <c r="W148" s="284" t="s">
        <v>1739</v>
      </c>
      <c r="X148" s="284" t="s">
        <v>1739</v>
      </c>
    </row>
    <row r="149" spans="1:24" ht="25.5">
      <c r="A149" s="288" t="s">
        <v>1737</v>
      </c>
      <c r="B149" s="288" t="s">
        <v>1738</v>
      </c>
      <c r="C149" s="288" t="s">
        <v>956</v>
      </c>
      <c r="D149" s="288" t="s">
        <v>1879</v>
      </c>
      <c r="E149" s="288" t="s">
        <v>1739</v>
      </c>
      <c r="F149" s="289">
        <v>46223</v>
      </c>
      <c r="G149" s="289">
        <v>46223</v>
      </c>
      <c r="H149" s="288" t="s">
        <v>1876</v>
      </c>
      <c r="I149" s="288" t="s">
        <v>1877</v>
      </c>
      <c r="J149" s="288" t="s">
        <v>178</v>
      </c>
      <c r="K149" s="288" t="s">
        <v>178</v>
      </c>
      <c r="L149" s="290">
        <v>88000</v>
      </c>
      <c r="M149" s="290">
        <v>0.03</v>
      </c>
      <c r="N149" s="291">
        <v>2640</v>
      </c>
      <c r="O149" s="290">
        <v>0</v>
      </c>
      <c r="P149" s="291">
        <v>0</v>
      </c>
      <c r="Q149" s="290">
        <v>5</v>
      </c>
      <c r="R149" s="291">
        <v>440000</v>
      </c>
      <c r="S149" s="288" t="s">
        <v>1744</v>
      </c>
      <c r="T149" s="288" t="s">
        <v>1745</v>
      </c>
      <c r="U149" s="288" t="s">
        <v>1739</v>
      </c>
      <c r="V149" s="288" t="s">
        <v>1739</v>
      </c>
      <c r="W149" s="288" t="s">
        <v>1746</v>
      </c>
      <c r="X149" s="288" t="s">
        <v>1747</v>
      </c>
    </row>
    <row r="150" spans="1:24" ht="28.5">
      <c r="A150" s="284" t="s">
        <v>1737</v>
      </c>
      <c r="B150" s="284" t="s">
        <v>1738</v>
      </c>
      <c r="C150" s="284" t="s">
        <v>1184</v>
      </c>
      <c r="D150" s="284" t="s">
        <v>1185</v>
      </c>
      <c r="E150" s="284" t="s">
        <v>1739</v>
      </c>
      <c r="F150" s="285" t="s">
        <v>1739</v>
      </c>
      <c r="G150" s="285" t="s">
        <v>1739</v>
      </c>
      <c r="H150" s="284" t="s">
        <v>1739</v>
      </c>
      <c r="I150" s="284" t="s">
        <v>1740</v>
      </c>
      <c r="J150" s="284" t="s">
        <v>261</v>
      </c>
      <c r="K150" s="284" t="s">
        <v>261</v>
      </c>
      <c r="L150" s="286">
        <v>1030000</v>
      </c>
      <c r="M150" s="286">
        <v>0</v>
      </c>
      <c r="N150" s="287">
        <v>0</v>
      </c>
      <c r="O150" s="286">
        <v>0</v>
      </c>
      <c r="P150" s="287">
        <v>0</v>
      </c>
      <c r="Q150" s="286">
        <v>1</v>
      </c>
      <c r="R150" s="287">
        <v>1030000</v>
      </c>
      <c r="S150" s="284" t="s">
        <v>1739</v>
      </c>
      <c r="T150" s="284" t="s">
        <v>1739</v>
      </c>
      <c r="U150" s="284" t="s">
        <v>1739</v>
      </c>
      <c r="V150" s="284" t="s">
        <v>1739</v>
      </c>
      <c r="W150" s="284" t="s">
        <v>1739</v>
      </c>
      <c r="X150" s="284" t="s">
        <v>1739</v>
      </c>
    </row>
    <row r="151" spans="1:24" ht="25.5">
      <c r="A151" s="288" t="s">
        <v>1737</v>
      </c>
      <c r="B151" s="288" t="s">
        <v>1738</v>
      </c>
      <c r="C151" s="288" t="s">
        <v>1184</v>
      </c>
      <c r="D151" s="288" t="s">
        <v>1185</v>
      </c>
      <c r="E151" s="288" t="s">
        <v>1739</v>
      </c>
      <c r="F151" s="289">
        <v>46223</v>
      </c>
      <c r="G151" s="289">
        <v>46223</v>
      </c>
      <c r="H151" s="288" t="s">
        <v>1880</v>
      </c>
      <c r="I151" s="288" t="s">
        <v>1881</v>
      </c>
      <c r="J151" s="288" t="s">
        <v>261</v>
      </c>
      <c r="K151" s="288" t="s">
        <v>261</v>
      </c>
      <c r="L151" s="290">
        <v>1030000</v>
      </c>
      <c r="M151" s="290">
        <v>0</v>
      </c>
      <c r="N151" s="291">
        <v>0</v>
      </c>
      <c r="O151" s="290">
        <v>1</v>
      </c>
      <c r="P151" s="291">
        <v>1030000</v>
      </c>
      <c r="Q151" s="290">
        <v>0</v>
      </c>
      <c r="R151" s="291">
        <v>0</v>
      </c>
      <c r="S151" s="288" t="s">
        <v>1744</v>
      </c>
      <c r="T151" s="288" t="s">
        <v>1820</v>
      </c>
      <c r="U151" s="288" t="s">
        <v>1739</v>
      </c>
      <c r="V151" s="288" t="s">
        <v>1739</v>
      </c>
      <c r="W151" s="288" t="s">
        <v>1795</v>
      </c>
      <c r="X151" s="288" t="s">
        <v>1796</v>
      </c>
    </row>
    <row r="152" spans="1:24" ht="51">
      <c r="A152" s="288" t="s">
        <v>1737</v>
      </c>
      <c r="B152" s="288" t="s">
        <v>1738</v>
      </c>
      <c r="C152" s="288" t="s">
        <v>669</v>
      </c>
      <c r="D152" s="288" t="s">
        <v>525</v>
      </c>
      <c r="E152" s="288" t="s">
        <v>1739</v>
      </c>
      <c r="F152" s="289">
        <v>46259</v>
      </c>
      <c r="G152" s="289">
        <v>46259</v>
      </c>
      <c r="H152" s="288" t="s">
        <v>1882</v>
      </c>
      <c r="I152" s="288" t="s">
        <v>1883</v>
      </c>
      <c r="J152" s="288" t="s">
        <v>53</v>
      </c>
      <c r="K152" s="288" t="s">
        <v>53</v>
      </c>
      <c r="L152" s="290">
        <v>1706250</v>
      </c>
      <c r="M152" s="290">
        <v>20</v>
      </c>
      <c r="N152" s="291">
        <v>34125000</v>
      </c>
      <c r="O152" s="290">
        <v>0</v>
      </c>
      <c r="P152" s="291">
        <v>0</v>
      </c>
      <c r="Q152" s="290">
        <v>20</v>
      </c>
      <c r="R152" s="291">
        <v>34125000</v>
      </c>
      <c r="S152" s="288" t="s">
        <v>1744</v>
      </c>
      <c r="T152" s="288" t="s">
        <v>1799</v>
      </c>
      <c r="U152" s="288" t="s">
        <v>1739</v>
      </c>
      <c r="V152" s="288" t="s">
        <v>1739</v>
      </c>
      <c r="W152" s="288" t="s">
        <v>1739</v>
      </c>
      <c r="X152" s="288" t="s">
        <v>1739</v>
      </c>
    </row>
    <row r="153" spans="1:24" ht="51">
      <c r="A153" s="288" t="s">
        <v>1737</v>
      </c>
      <c r="B153" s="288" t="s">
        <v>1738</v>
      </c>
      <c r="C153" s="288" t="s">
        <v>669</v>
      </c>
      <c r="D153" s="288" t="s">
        <v>525</v>
      </c>
      <c r="E153" s="288" t="s">
        <v>1739</v>
      </c>
      <c r="F153" s="289">
        <v>46276</v>
      </c>
      <c r="G153" s="289">
        <v>46276</v>
      </c>
      <c r="H153" s="288" t="s">
        <v>1849</v>
      </c>
      <c r="I153" s="288" t="s">
        <v>1850</v>
      </c>
      <c r="J153" s="288" t="s">
        <v>53</v>
      </c>
      <c r="K153" s="288" t="s">
        <v>53</v>
      </c>
      <c r="L153" s="290">
        <v>1706250</v>
      </c>
      <c r="M153" s="290">
        <v>0</v>
      </c>
      <c r="N153" s="291">
        <v>0</v>
      </c>
      <c r="O153" s="290">
        <v>4</v>
      </c>
      <c r="P153" s="291">
        <v>6825000</v>
      </c>
      <c r="Q153" s="290">
        <v>16</v>
      </c>
      <c r="R153" s="291">
        <v>27300000</v>
      </c>
      <c r="S153" s="288" t="s">
        <v>1744</v>
      </c>
      <c r="T153" s="288" t="s">
        <v>1745</v>
      </c>
      <c r="U153" s="288" t="s">
        <v>1851</v>
      </c>
      <c r="V153" s="288" t="s">
        <v>1852</v>
      </c>
      <c r="W153" s="288" t="s">
        <v>1795</v>
      </c>
      <c r="X153" s="288" t="s">
        <v>1796</v>
      </c>
    </row>
    <row r="154" spans="1:24" ht="51">
      <c r="A154" s="288" t="s">
        <v>1737</v>
      </c>
      <c r="B154" s="288" t="s">
        <v>1738</v>
      </c>
      <c r="C154" s="288" t="s">
        <v>669</v>
      </c>
      <c r="D154" s="288" t="s">
        <v>525</v>
      </c>
      <c r="E154" s="288" t="s">
        <v>1739</v>
      </c>
      <c r="F154" s="289">
        <v>46281</v>
      </c>
      <c r="G154" s="289">
        <v>46281</v>
      </c>
      <c r="H154" s="288" t="s">
        <v>1853</v>
      </c>
      <c r="I154" s="288" t="s">
        <v>1749</v>
      </c>
      <c r="J154" s="288" t="s">
        <v>53</v>
      </c>
      <c r="K154" s="288" t="s">
        <v>53</v>
      </c>
      <c r="L154" s="290">
        <v>1706250</v>
      </c>
      <c r="M154" s="290">
        <v>0</v>
      </c>
      <c r="N154" s="291">
        <v>0</v>
      </c>
      <c r="O154" s="290">
        <v>6</v>
      </c>
      <c r="P154" s="291">
        <v>10237500</v>
      </c>
      <c r="Q154" s="290">
        <v>10</v>
      </c>
      <c r="R154" s="291">
        <v>17062500</v>
      </c>
      <c r="S154" s="288" t="s">
        <v>1744</v>
      </c>
      <c r="T154" s="288" t="s">
        <v>1745</v>
      </c>
      <c r="U154" s="288" t="s">
        <v>1851</v>
      </c>
      <c r="V154" s="288" t="s">
        <v>1852</v>
      </c>
      <c r="W154" s="288" t="s">
        <v>1795</v>
      </c>
      <c r="X154" s="288" t="s">
        <v>1796</v>
      </c>
    </row>
    <row r="155" spans="1:24" ht="51">
      <c r="A155" s="288" t="s">
        <v>1737</v>
      </c>
      <c r="B155" s="288" t="s">
        <v>1738</v>
      </c>
      <c r="C155" s="288" t="s">
        <v>669</v>
      </c>
      <c r="D155" s="288" t="s">
        <v>525</v>
      </c>
      <c r="E155" s="288" t="s">
        <v>1739</v>
      </c>
      <c r="F155" s="289">
        <v>46281</v>
      </c>
      <c r="G155" s="289">
        <v>46281</v>
      </c>
      <c r="H155" s="288" t="s">
        <v>1854</v>
      </c>
      <c r="I155" s="288" t="s">
        <v>1749</v>
      </c>
      <c r="J155" s="288" t="s">
        <v>53</v>
      </c>
      <c r="K155" s="288" t="s">
        <v>53</v>
      </c>
      <c r="L155" s="290">
        <v>1706250</v>
      </c>
      <c r="M155" s="290">
        <v>0</v>
      </c>
      <c r="N155" s="291">
        <v>0</v>
      </c>
      <c r="O155" s="290">
        <v>10</v>
      </c>
      <c r="P155" s="291">
        <v>17062500</v>
      </c>
      <c r="Q155" s="290">
        <v>0</v>
      </c>
      <c r="R155" s="291">
        <v>0</v>
      </c>
      <c r="S155" s="288" t="s">
        <v>1744</v>
      </c>
      <c r="T155" s="288" t="s">
        <v>1745</v>
      </c>
      <c r="U155" s="288" t="s">
        <v>1855</v>
      </c>
      <c r="V155" s="288" t="s">
        <v>1856</v>
      </c>
      <c r="W155" s="288" t="s">
        <v>1795</v>
      </c>
      <c r="X155" s="288" t="s">
        <v>1796</v>
      </c>
    </row>
    <row r="156" spans="1:24" ht="14.25">
      <c r="A156" s="284" t="s">
        <v>1737</v>
      </c>
      <c r="B156" s="284" t="s">
        <v>1738</v>
      </c>
      <c r="C156" s="284" t="s">
        <v>414</v>
      </c>
      <c r="D156" s="284" t="s">
        <v>1884</v>
      </c>
      <c r="E156" s="284" t="s">
        <v>1739</v>
      </c>
      <c r="F156" s="285" t="s">
        <v>1739</v>
      </c>
      <c r="G156" s="285" t="s">
        <v>1739</v>
      </c>
      <c r="H156" s="284" t="s">
        <v>1739</v>
      </c>
      <c r="I156" s="284" t="s">
        <v>1740</v>
      </c>
      <c r="J156" s="284" t="s">
        <v>1339</v>
      </c>
      <c r="K156" s="284" t="s">
        <v>1339</v>
      </c>
      <c r="L156" s="286">
        <v>368000</v>
      </c>
      <c r="M156" s="286">
        <v>0</v>
      </c>
      <c r="N156" s="287">
        <v>0</v>
      </c>
      <c r="O156" s="286">
        <v>0</v>
      </c>
      <c r="P156" s="287">
        <v>0</v>
      </c>
      <c r="Q156" s="286">
        <v>8</v>
      </c>
      <c r="R156" s="287">
        <v>2944000</v>
      </c>
      <c r="S156" s="284" t="s">
        <v>1739</v>
      </c>
      <c r="T156" s="284" t="s">
        <v>1739</v>
      </c>
      <c r="U156" s="284" t="s">
        <v>1739</v>
      </c>
      <c r="V156" s="284" t="s">
        <v>1739</v>
      </c>
      <c r="W156" s="284" t="s">
        <v>1739</v>
      </c>
      <c r="X156" s="284" t="s">
        <v>1739</v>
      </c>
    </row>
    <row r="157" spans="1:24" ht="51">
      <c r="A157" s="288" t="s">
        <v>1737</v>
      </c>
      <c r="B157" s="288" t="s">
        <v>1738</v>
      </c>
      <c r="C157" s="288" t="s">
        <v>641</v>
      </c>
      <c r="D157" s="288" t="s">
        <v>533</v>
      </c>
      <c r="E157" s="288" t="s">
        <v>1739</v>
      </c>
      <c r="F157" s="289">
        <v>46259</v>
      </c>
      <c r="G157" s="289">
        <v>46259</v>
      </c>
      <c r="H157" s="288" t="s">
        <v>1882</v>
      </c>
      <c r="I157" s="288" t="s">
        <v>1883</v>
      </c>
      <c r="J157" s="288" t="s">
        <v>53</v>
      </c>
      <c r="K157" s="288" t="s">
        <v>53</v>
      </c>
      <c r="L157" s="290">
        <v>653250</v>
      </c>
      <c r="M157" s="290">
        <v>20</v>
      </c>
      <c r="N157" s="291">
        <v>13065000</v>
      </c>
      <c r="O157" s="290">
        <v>0</v>
      </c>
      <c r="P157" s="291">
        <v>0</v>
      </c>
      <c r="Q157" s="290">
        <v>20</v>
      </c>
      <c r="R157" s="291">
        <v>13065000</v>
      </c>
      <c r="S157" s="288" t="s">
        <v>1744</v>
      </c>
      <c r="T157" s="288" t="s">
        <v>1799</v>
      </c>
      <c r="U157" s="288" t="s">
        <v>1739</v>
      </c>
      <c r="V157" s="288" t="s">
        <v>1739</v>
      </c>
      <c r="W157" s="288" t="s">
        <v>1739</v>
      </c>
      <c r="X157" s="288" t="s">
        <v>1739</v>
      </c>
    </row>
    <row r="158" spans="1:24" ht="51">
      <c r="A158" s="288" t="s">
        <v>1737</v>
      </c>
      <c r="B158" s="288" t="s">
        <v>1738</v>
      </c>
      <c r="C158" s="288" t="s">
        <v>641</v>
      </c>
      <c r="D158" s="288" t="s">
        <v>533</v>
      </c>
      <c r="E158" s="288" t="s">
        <v>1739</v>
      </c>
      <c r="F158" s="289">
        <v>46276</v>
      </c>
      <c r="G158" s="289">
        <v>46276</v>
      </c>
      <c r="H158" s="288" t="s">
        <v>1849</v>
      </c>
      <c r="I158" s="288" t="s">
        <v>1850</v>
      </c>
      <c r="J158" s="288" t="s">
        <v>53</v>
      </c>
      <c r="K158" s="288" t="s">
        <v>53</v>
      </c>
      <c r="L158" s="290">
        <v>653250</v>
      </c>
      <c r="M158" s="290">
        <v>0</v>
      </c>
      <c r="N158" s="291">
        <v>0</v>
      </c>
      <c r="O158" s="290">
        <v>4</v>
      </c>
      <c r="P158" s="291">
        <v>2613000</v>
      </c>
      <c r="Q158" s="290">
        <v>16</v>
      </c>
      <c r="R158" s="291">
        <v>10452000</v>
      </c>
      <c r="S158" s="288" t="s">
        <v>1744</v>
      </c>
      <c r="T158" s="288" t="s">
        <v>1745</v>
      </c>
      <c r="U158" s="288" t="s">
        <v>1851</v>
      </c>
      <c r="V158" s="288" t="s">
        <v>1852</v>
      </c>
      <c r="W158" s="288" t="s">
        <v>1795</v>
      </c>
      <c r="X158" s="288" t="s">
        <v>1796</v>
      </c>
    </row>
    <row r="159" spans="1:24" ht="51">
      <c r="A159" s="288" t="s">
        <v>1737</v>
      </c>
      <c r="B159" s="288" t="s">
        <v>1738</v>
      </c>
      <c r="C159" s="288" t="s">
        <v>641</v>
      </c>
      <c r="D159" s="288" t="s">
        <v>533</v>
      </c>
      <c r="E159" s="288" t="s">
        <v>1739</v>
      </c>
      <c r="F159" s="289">
        <v>46281</v>
      </c>
      <c r="G159" s="289">
        <v>46281</v>
      </c>
      <c r="H159" s="288" t="s">
        <v>1853</v>
      </c>
      <c r="I159" s="288" t="s">
        <v>1749</v>
      </c>
      <c r="J159" s="288" t="s">
        <v>53</v>
      </c>
      <c r="K159" s="288" t="s">
        <v>53</v>
      </c>
      <c r="L159" s="290">
        <v>653250</v>
      </c>
      <c r="M159" s="290">
        <v>0</v>
      </c>
      <c r="N159" s="291">
        <v>0</v>
      </c>
      <c r="O159" s="290">
        <v>6</v>
      </c>
      <c r="P159" s="291">
        <v>3919500</v>
      </c>
      <c r="Q159" s="290">
        <v>10</v>
      </c>
      <c r="R159" s="291">
        <v>6532500</v>
      </c>
      <c r="S159" s="288" t="s">
        <v>1744</v>
      </c>
      <c r="T159" s="288" t="s">
        <v>1745</v>
      </c>
      <c r="U159" s="288" t="s">
        <v>1851</v>
      </c>
      <c r="V159" s="288" t="s">
        <v>1852</v>
      </c>
      <c r="W159" s="288" t="s">
        <v>1795</v>
      </c>
      <c r="X159" s="288" t="s">
        <v>1796</v>
      </c>
    </row>
    <row r="160" spans="1:24" ht="51">
      <c r="A160" s="288" t="s">
        <v>1737</v>
      </c>
      <c r="B160" s="288" t="s">
        <v>1738</v>
      </c>
      <c r="C160" s="288" t="s">
        <v>641</v>
      </c>
      <c r="D160" s="288" t="s">
        <v>533</v>
      </c>
      <c r="E160" s="288" t="s">
        <v>1739</v>
      </c>
      <c r="F160" s="289">
        <v>46281</v>
      </c>
      <c r="G160" s="289">
        <v>46281</v>
      </c>
      <c r="H160" s="288" t="s">
        <v>1854</v>
      </c>
      <c r="I160" s="288" t="s">
        <v>1749</v>
      </c>
      <c r="J160" s="288" t="s">
        <v>53</v>
      </c>
      <c r="K160" s="288" t="s">
        <v>53</v>
      </c>
      <c r="L160" s="290">
        <v>653250</v>
      </c>
      <c r="M160" s="290">
        <v>0</v>
      </c>
      <c r="N160" s="291">
        <v>0</v>
      </c>
      <c r="O160" s="290">
        <v>10</v>
      </c>
      <c r="P160" s="291">
        <v>6532500</v>
      </c>
      <c r="Q160" s="290">
        <v>0</v>
      </c>
      <c r="R160" s="291">
        <v>0</v>
      </c>
      <c r="S160" s="288" t="s">
        <v>1744</v>
      </c>
      <c r="T160" s="288" t="s">
        <v>1745</v>
      </c>
      <c r="U160" s="288" t="s">
        <v>1855</v>
      </c>
      <c r="V160" s="288" t="s">
        <v>1856</v>
      </c>
      <c r="W160" s="288" t="s">
        <v>1795</v>
      </c>
      <c r="X160" s="288" t="s">
        <v>1796</v>
      </c>
    </row>
    <row r="161" spans="1:24" ht="51">
      <c r="A161" s="288" t="s">
        <v>1737</v>
      </c>
      <c r="B161" s="288" t="s">
        <v>1738</v>
      </c>
      <c r="C161" s="288" t="s">
        <v>665</v>
      </c>
      <c r="D161" s="288" t="s">
        <v>536</v>
      </c>
      <c r="E161" s="288" t="s">
        <v>1739</v>
      </c>
      <c r="F161" s="289">
        <v>46259</v>
      </c>
      <c r="G161" s="289">
        <v>46259</v>
      </c>
      <c r="H161" s="288" t="s">
        <v>1882</v>
      </c>
      <c r="I161" s="288" t="s">
        <v>1883</v>
      </c>
      <c r="J161" s="288" t="s">
        <v>53</v>
      </c>
      <c r="K161" s="288" t="s">
        <v>53</v>
      </c>
      <c r="L161" s="290">
        <v>141375</v>
      </c>
      <c r="M161" s="290">
        <v>20</v>
      </c>
      <c r="N161" s="291">
        <v>2827500</v>
      </c>
      <c r="O161" s="290">
        <v>0</v>
      </c>
      <c r="P161" s="291">
        <v>0</v>
      </c>
      <c r="Q161" s="290">
        <v>20</v>
      </c>
      <c r="R161" s="291">
        <v>2827500</v>
      </c>
      <c r="S161" s="288" t="s">
        <v>1744</v>
      </c>
      <c r="T161" s="288" t="s">
        <v>1799</v>
      </c>
      <c r="U161" s="288" t="s">
        <v>1739</v>
      </c>
      <c r="V161" s="288" t="s">
        <v>1739</v>
      </c>
      <c r="W161" s="288" t="s">
        <v>1739</v>
      </c>
      <c r="X161" s="288" t="s">
        <v>1739</v>
      </c>
    </row>
    <row r="162" spans="1:24" ht="51">
      <c r="A162" s="288" t="s">
        <v>1737</v>
      </c>
      <c r="B162" s="288" t="s">
        <v>1738</v>
      </c>
      <c r="C162" s="288" t="s">
        <v>665</v>
      </c>
      <c r="D162" s="288" t="s">
        <v>536</v>
      </c>
      <c r="E162" s="288" t="s">
        <v>1739</v>
      </c>
      <c r="F162" s="289">
        <v>46276</v>
      </c>
      <c r="G162" s="289">
        <v>46276</v>
      </c>
      <c r="H162" s="288" t="s">
        <v>1849</v>
      </c>
      <c r="I162" s="288" t="s">
        <v>1850</v>
      </c>
      <c r="J162" s="288" t="s">
        <v>53</v>
      </c>
      <c r="K162" s="288" t="s">
        <v>53</v>
      </c>
      <c r="L162" s="290">
        <v>141375</v>
      </c>
      <c r="M162" s="290">
        <v>0</v>
      </c>
      <c r="N162" s="291">
        <v>0</v>
      </c>
      <c r="O162" s="290">
        <v>4</v>
      </c>
      <c r="P162" s="291">
        <v>565500</v>
      </c>
      <c r="Q162" s="290">
        <v>16</v>
      </c>
      <c r="R162" s="291">
        <v>2262000</v>
      </c>
      <c r="S162" s="288" t="s">
        <v>1744</v>
      </c>
      <c r="T162" s="288" t="s">
        <v>1745</v>
      </c>
      <c r="U162" s="288" t="s">
        <v>1851</v>
      </c>
      <c r="V162" s="288" t="s">
        <v>1852</v>
      </c>
      <c r="W162" s="288" t="s">
        <v>1795</v>
      </c>
      <c r="X162" s="288" t="s">
        <v>1796</v>
      </c>
    </row>
    <row r="163" spans="1:24" ht="51">
      <c r="A163" s="288" t="s">
        <v>1737</v>
      </c>
      <c r="B163" s="288" t="s">
        <v>1738</v>
      </c>
      <c r="C163" s="288" t="s">
        <v>665</v>
      </c>
      <c r="D163" s="288" t="s">
        <v>536</v>
      </c>
      <c r="E163" s="288" t="s">
        <v>1739</v>
      </c>
      <c r="F163" s="289">
        <v>46281</v>
      </c>
      <c r="G163" s="289">
        <v>46281</v>
      </c>
      <c r="H163" s="288" t="s">
        <v>1853</v>
      </c>
      <c r="I163" s="288" t="s">
        <v>1749</v>
      </c>
      <c r="J163" s="288" t="s">
        <v>53</v>
      </c>
      <c r="K163" s="288" t="s">
        <v>53</v>
      </c>
      <c r="L163" s="290">
        <v>141375</v>
      </c>
      <c r="M163" s="290">
        <v>0</v>
      </c>
      <c r="N163" s="291">
        <v>0</v>
      </c>
      <c r="O163" s="290">
        <v>6</v>
      </c>
      <c r="P163" s="291">
        <v>848250</v>
      </c>
      <c r="Q163" s="290">
        <v>10</v>
      </c>
      <c r="R163" s="291">
        <v>1413750</v>
      </c>
      <c r="S163" s="288" t="s">
        <v>1744</v>
      </c>
      <c r="T163" s="288" t="s">
        <v>1745</v>
      </c>
      <c r="U163" s="288" t="s">
        <v>1851</v>
      </c>
      <c r="V163" s="288" t="s">
        <v>1852</v>
      </c>
      <c r="W163" s="288" t="s">
        <v>1795</v>
      </c>
      <c r="X163" s="288" t="s">
        <v>1796</v>
      </c>
    </row>
    <row r="164" spans="1:24" ht="51">
      <c r="A164" s="288" t="s">
        <v>1737</v>
      </c>
      <c r="B164" s="288" t="s">
        <v>1738</v>
      </c>
      <c r="C164" s="288" t="s">
        <v>665</v>
      </c>
      <c r="D164" s="288" t="s">
        <v>536</v>
      </c>
      <c r="E164" s="288" t="s">
        <v>1739</v>
      </c>
      <c r="F164" s="289">
        <v>46281</v>
      </c>
      <c r="G164" s="289">
        <v>46281</v>
      </c>
      <c r="H164" s="288" t="s">
        <v>1854</v>
      </c>
      <c r="I164" s="288" t="s">
        <v>1749</v>
      </c>
      <c r="J164" s="288" t="s">
        <v>53</v>
      </c>
      <c r="K164" s="288" t="s">
        <v>53</v>
      </c>
      <c r="L164" s="290">
        <v>141375</v>
      </c>
      <c r="M164" s="290">
        <v>0</v>
      </c>
      <c r="N164" s="291">
        <v>0</v>
      </c>
      <c r="O164" s="290">
        <v>10</v>
      </c>
      <c r="P164" s="291">
        <v>1413750</v>
      </c>
      <c r="Q164" s="290">
        <v>0</v>
      </c>
      <c r="R164" s="291">
        <v>0</v>
      </c>
      <c r="S164" s="288" t="s">
        <v>1744</v>
      </c>
      <c r="T164" s="288" t="s">
        <v>1745</v>
      </c>
      <c r="U164" s="288" t="s">
        <v>1855</v>
      </c>
      <c r="V164" s="288" t="s">
        <v>1856</v>
      </c>
      <c r="W164" s="288" t="s">
        <v>1795</v>
      </c>
      <c r="X164" s="288" t="s">
        <v>1796</v>
      </c>
    </row>
    <row r="165" spans="1:24" ht="51">
      <c r="A165" s="288" t="s">
        <v>1737</v>
      </c>
      <c r="B165" s="288" t="s">
        <v>1738</v>
      </c>
      <c r="C165" s="288" t="s">
        <v>648</v>
      </c>
      <c r="D165" s="288" t="s">
        <v>538</v>
      </c>
      <c r="E165" s="288" t="s">
        <v>1739</v>
      </c>
      <c r="F165" s="289">
        <v>46259</v>
      </c>
      <c r="G165" s="289">
        <v>46259</v>
      </c>
      <c r="H165" s="288" t="s">
        <v>1882</v>
      </c>
      <c r="I165" s="288" t="s">
        <v>1883</v>
      </c>
      <c r="J165" s="288" t="s">
        <v>53</v>
      </c>
      <c r="K165" s="288" t="s">
        <v>53</v>
      </c>
      <c r="L165" s="290">
        <v>516750</v>
      </c>
      <c r="M165" s="290">
        <v>20</v>
      </c>
      <c r="N165" s="291">
        <v>10335000</v>
      </c>
      <c r="O165" s="290">
        <v>0</v>
      </c>
      <c r="P165" s="291">
        <v>0</v>
      </c>
      <c r="Q165" s="290">
        <v>20</v>
      </c>
      <c r="R165" s="291">
        <v>10335000</v>
      </c>
      <c r="S165" s="288" t="s">
        <v>1744</v>
      </c>
      <c r="T165" s="288" t="s">
        <v>1799</v>
      </c>
      <c r="U165" s="288" t="s">
        <v>1739</v>
      </c>
      <c r="V165" s="288" t="s">
        <v>1739</v>
      </c>
      <c r="W165" s="288" t="s">
        <v>1739</v>
      </c>
      <c r="X165" s="288" t="s">
        <v>1739</v>
      </c>
    </row>
    <row r="166" spans="1:24" ht="51">
      <c r="A166" s="288" t="s">
        <v>1737</v>
      </c>
      <c r="B166" s="288" t="s">
        <v>1738</v>
      </c>
      <c r="C166" s="288" t="s">
        <v>648</v>
      </c>
      <c r="D166" s="288" t="s">
        <v>538</v>
      </c>
      <c r="E166" s="288" t="s">
        <v>1739</v>
      </c>
      <c r="F166" s="289">
        <v>46276</v>
      </c>
      <c r="G166" s="289">
        <v>46276</v>
      </c>
      <c r="H166" s="288" t="s">
        <v>1849</v>
      </c>
      <c r="I166" s="288" t="s">
        <v>1850</v>
      </c>
      <c r="J166" s="288" t="s">
        <v>53</v>
      </c>
      <c r="K166" s="288" t="s">
        <v>53</v>
      </c>
      <c r="L166" s="290">
        <v>516750</v>
      </c>
      <c r="M166" s="290">
        <v>0</v>
      </c>
      <c r="N166" s="291">
        <v>0</v>
      </c>
      <c r="O166" s="290">
        <v>4</v>
      </c>
      <c r="P166" s="291">
        <v>2067000</v>
      </c>
      <c r="Q166" s="290">
        <v>16</v>
      </c>
      <c r="R166" s="291">
        <v>8268000</v>
      </c>
      <c r="S166" s="288" t="s">
        <v>1744</v>
      </c>
      <c r="T166" s="288" t="s">
        <v>1745</v>
      </c>
      <c r="U166" s="288" t="s">
        <v>1851</v>
      </c>
      <c r="V166" s="288" t="s">
        <v>1852</v>
      </c>
      <c r="W166" s="288" t="s">
        <v>1795</v>
      </c>
      <c r="X166" s="288" t="s">
        <v>1796</v>
      </c>
    </row>
    <row r="167" spans="1:24" ht="51">
      <c r="A167" s="288" t="s">
        <v>1737</v>
      </c>
      <c r="B167" s="288" t="s">
        <v>1738</v>
      </c>
      <c r="C167" s="288" t="s">
        <v>648</v>
      </c>
      <c r="D167" s="288" t="s">
        <v>538</v>
      </c>
      <c r="E167" s="288" t="s">
        <v>1739</v>
      </c>
      <c r="F167" s="289">
        <v>46281</v>
      </c>
      <c r="G167" s="289">
        <v>46281</v>
      </c>
      <c r="H167" s="288" t="s">
        <v>1853</v>
      </c>
      <c r="I167" s="288" t="s">
        <v>1749</v>
      </c>
      <c r="J167" s="288" t="s">
        <v>53</v>
      </c>
      <c r="K167" s="288" t="s">
        <v>53</v>
      </c>
      <c r="L167" s="290">
        <v>516750</v>
      </c>
      <c r="M167" s="290">
        <v>0</v>
      </c>
      <c r="N167" s="291">
        <v>0</v>
      </c>
      <c r="O167" s="290">
        <v>6</v>
      </c>
      <c r="P167" s="291">
        <v>3100500</v>
      </c>
      <c r="Q167" s="290">
        <v>10</v>
      </c>
      <c r="R167" s="291">
        <v>5167500</v>
      </c>
      <c r="S167" s="288" t="s">
        <v>1744</v>
      </c>
      <c r="T167" s="288" t="s">
        <v>1745</v>
      </c>
      <c r="U167" s="288" t="s">
        <v>1851</v>
      </c>
      <c r="V167" s="288" t="s">
        <v>1852</v>
      </c>
      <c r="W167" s="288" t="s">
        <v>1795</v>
      </c>
      <c r="X167" s="288" t="s">
        <v>1796</v>
      </c>
    </row>
    <row r="168" spans="1:24" ht="51">
      <c r="A168" s="288" t="s">
        <v>1737</v>
      </c>
      <c r="B168" s="288" t="s">
        <v>1738</v>
      </c>
      <c r="C168" s="288" t="s">
        <v>648</v>
      </c>
      <c r="D168" s="288" t="s">
        <v>538</v>
      </c>
      <c r="E168" s="288" t="s">
        <v>1739</v>
      </c>
      <c r="F168" s="289">
        <v>46281</v>
      </c>
      <c r="G168" s="289">
        <v>46281</v>
      </c>
      <c r="H168" s="288" t="s">
        <v>1854</v>
      </c>
      <c r="I168" s="288" t="s">
        <v>1749</v>
      </c>
      <c r="J168" s="288" t="s">
        <v>53</v>
      </c>
      <c r="K168" s="288" t="s">
        <v>53</v>
      </c>
      <c r="L168" s="290">
        <v>516750</v>
      </c>
      <c r="M168" s="290">
        <v>0</v>
      </c>
      <c r="N168" s="291">
        <v>0</v>
      </c>
      <c r="O168" s="290">
        <v>10</v>
      </c>
      <c r="P168" s="291">
        <v>5167500</v>
      </c>
      <c r="Q168" s="290">
        <v>0</v>
      </c>
      <c r="R168" s="291">
        <v>0</v>
      </c>
      <c r="S168" s="288" t="s">
        <v>1744</v>
      </c>
      <c r="T168" s="288" t="s">
        <v>1745</v>
      </c>
      <c r="U168" s="288" t="s">
        <v>1855</v>
      </c>
      <c r="V168" s="288" t="s">
        <v>1856</v>
      </c>
      <c r="W168" s="288" t="s">
        <v>1795</v>
      </c>
      <c r="X168" s="288" t="s">
        <v>1796</v>
      </c>
    </row>
    <row r="169" spans="1:24" ht="42.75">
      <c r="A169" s="284" t="s">
        <v>1737</v>
      </c>
      <c r="B169" s="284" t="s">
        <v>1738</v>
      </c>
      <c r="C169" s="284" t="s">
        <v>355</v>
      </c>
      <c r="D169" s="284" t="s">
        <v>353</v>
      </c>
      <c r="E169" s="284" t="s">
        <v>1739</v>
      </c>
      <c r="F169" s="285" t="s">
        <v>1739</v>
      </c>
      <c r="G169" s="285" t="s">
        <v>1739</v>
      </c>
      <c r="H169" s="284" t="s">
        <v>1739</v>
      </c>
      <c r="I169" s="284" t="s">
        <v>1740</v>
      </c>
      <c r="J169" s="284" t="s">
        <v>53</v>
      </c>
      <c r="K169" s="284" t="s">
        <v>53</v>
      </c>
      <c r="L169" s="286">
        <v>229010</v>
      </c>
      <c r="M169" s="286">
        <v>0</v>
      </c>
      <c r="N169" s="287">
        <v>0</v>
      </c>
      <c r="O169" s="286">
        <v>0</v>
      </c>
      <c r="P169" s="287">
        <v>0</v>
      </c>
      <c r="Q169" s="286">
        <v>4</v>
      </c>
      <c r="R169" s="287">
        <v>916040</v>
      </c>
      <c r="S169" s="284" t="s">
        <v>1739</v>
      </c>
      <c r="T169" s="284" t="s">
        <v>1739</v>
      </c>
      <c r="U169" s="284" t="s">
        <v>1739</v>
      </c>
      <c r="V169" s="284" t="s">
        <v>1739</v>
      </c>
      <c r="W169" s="284" t="s">
        <v>1739</v>
      </c>
      <c r="X169" s="284" t="s">
        <v>1739</v>
      </c>
    </row>
    <row r="170" spans="1:24" ht="25.5">
      <c r="A170" s="288" t="s">
        <v>1737</v>
      </c>
      <c r="B170" s="288" t="s">
        <v>1738</v>
      </c>
      <c r="C170" s="288" t="s">
        <v>355</v>
      </c>
      <c r="D170" s="288" t="s">
        <v>353</v>
      </c>
      <c r="E170" s="288" t="s">
        <v>1739</v>
      </c>
      <c r="F170" s="289">
        <v>46223</v>
      </c>
      <c r="G170" s="289">
        <v>46223</v>
      </c>
      <c r="H170" s="288" t="s">
        <v>1885</v>
      </c>
      <c r="I170" s="288" t="s">
        <v>1743</v>
      </c>
      <c r="J170" s="288" t="s">
        <v>53</v>
      </c>
      <c r="K170" s="288" t="s">
        <v>53</v>
      </c>
      <c r="L170" s="290">
        <v>229010</v>
      </c>
      <c r="M170" s="290">
        <v>0</v>
      </c>
      <c r="N170" s="291">
        <v>0</v>
      </c>
      <c r="O170" s="290">
        <v>4</v>
      </c>
      <c r="P170" s="291">
        <v>916040</v>
      </c>
      <c r="Q170" s="290">
        <v>0</v>
      </c>
      <c r="R170" s="291">
        <v>0</v>
      </c>
      <c r="S170" s="288" t="s">
        <v>1744</v>
      </c>
      <c r="T170" s="288" t="s">
        <v>1820</v>
      </c>
      <c r="U170" s="288" t="s">
        <v>1739</v>
      </c>
      <c r="V170" s="288" t="s">
        <v>1739</v>
      </c>
      <c r="W170" s="288" t="s">
        <v>1795</v>
      </c>
      <c r="X170" s="288" t="s">
        <v>1796</v>
      </c>
    </row>
    <row r="171" spans="1:24" ht="51">
      <c r="A171" s="288" t="s">
        <v>1737</v>
      </c>
      <c r="B171" s="288" t="s">
        <v>1738</v>
      </c>
      <c r="C171" s="288" t="s">
        <v>647</v>
      </c>
      <c r="D171" s="288" t="s">
        <v>537</v>
      </c>
      <c r="E171" s="288" t="s">
        <v>1739</v>
      </c>
      <c r="F171" s="289">
        <v>46259</v>
      </c>
      <c r="G171" s="289">
        <v>46259</v>
      </c>
      <c r="H171" s="288" t="s">
        <v>1882</v>
      </c>
      <c r="I171" s="288" t="s">
        <v>1883</v>
      </c>
      <c r="J171" s="288" t="s">
        <v>53</v>
      </c>
      <c r="K171" s="288" t="s">
        <v>53</v>
      </c>
      <c r="L171" s="290">
        <v>560625</v>
      </c>
      <c r="M171" s="290">
        <v>20</v>
      </c>
      <c r="N171" s="291">
        <v>11212500</v>
      </c>
      <c r="O171" s="290">
        <v>0</v>
      </c>
      <c r="P171" s="291">
        <v>0</v>
      </c>
      <c r="Q171" s="290">
        <v>20</v>
      </c>
      <c r="R171" s="291">
        <v>11212500</v>
      </c>
      <c r="S171" s="288" t="s">
        <v>1744</v>
      </c>
      <c r="T171" s="288" t="s">
        <v>1799</v>
      </c>
      <c r="U171" s="288" t="s">
        <v>1739</v>
      </c>
      <c r="V171" s="288" t="s">
        <v>1739</v>
      </c>
      <c r="W171" s="288" t="s">
        <v>1739</v>
      </c>
      <c r="X171" s="288" t="s">
        <v>1739</v>
      </c>
    </row>
    <row r="172" spans="1:24" ht="51">
      <c r="A172" s="288" t="s">
        <v>1737</v>
      </c>
      <c r="B172" s="288" t="s">
        <v>1738</v>
      </c>
      <c r="C172" s="288" t="s">
        <v>647</v>
      </c>
      <c r="D172" s="288" t="s">
        <v>537</v>
      </c>
      <c r="E172" s="288" t="s">
        <v>1739</v>
      </c>
      <c r="F172" s="289">
        <v>46276</v>
      </c>
      <c r="G172" s="289">
        <v>46276</v>
      </c>
      <c r="H172" s="288" t="s">
        <v>1849</v>
      </c>
      <c r="I172" s="288" t="s">
        <v>1850</v>
      </c>
      <c r="J172" s="288" t="s">
        <v>53</v>
      </c>
      <c r="K172" s="288" t="s">
        <v>53</v>
      </c>
      <c r="L172" s="290">
        <v>560625</v>
      </c>
      <c r="M172" s="290">
        <v>0</v>
      </c>
      <c r="N172" s="291">
        <v>0</v>
      </c>
      <c r="O172" s="290">
        <v>4</v>
      </c>
      <c r="P172" s="291">
        <v>2242500</v>
      </c>
      <c r="Q172" s="290">
        <v>16</v>
      </c>
      <c r="R172" s="291">
        <v>8970000</v>
      </c>
      <c r="S172" s="288" t="s">
        <v>1744</v>
      </c>
      <c r="T172" s="288" t="s">
        <v>1745</v>
      </c>
      <c r="U172" s="288" t="s">
        <v>1851</v>
      </c>
      <c r="V172" s="288" t="s">
        <v>1852</v>
      </c>
      <c r="W172" s="288" t="s">
        <v>1795</v>
      </c>
      <c r="X172" s="288" t="s">
        <v>1796</v>
      </c>
    </row>
    <row r="173" spans="1:24" ht="51">
      <c r="A173" s="288" t="s">
        <v>1737</v>
      </c>
      <c r="B173" s="288" t="s">
        <v>1738</v>
      </c>
      <c r="C173" s="288" t="s">
        <v>647</v>
      </c>
      <c r="D173" s="288" t="s">
        <v>537</v>
      </c>
      <c r="E173" s="288" t="s">
        <v>1739</v>
      </c>
      <c r="F173" s="289">
        <v>46281</v>
      </c>
      <c r="G173" s="289">
        <v>46281</v>
      </c>
      <c r="H173" s="288" t="s">
        <v>1853</v>
      </c>
      <c r="I173" s="288" t="s">
        <v>1749</v>
      </c>
      <c r="J173" s="288" t="s">
        <v>53</v>
      </c>
      <c r="K173" s="288" t="s">
        <v>53</v>
      </c>
      <c r="L173" s="290">
        <v>560625</v>
      </c>
      <c r="M173" s="290">
        <v>0</v>
      </c>
      <c r="N173" s="291">
        <v>0</v>
      </c>
      <c r="O173" s="290">
        <v>6</v>
      </c>
      <c r="P173" s="291">
        <v>3363750</v>
      </c>
      <c r="Q173" s="290">
        <v>10</v>
      </c>
      <c r="R173" s="291">
        <v>5606250</v>
      </c>
      <c r="S173" s="288" t="s">
        <v>1744</v>
      </c>
      <c r="T173" s="288" t="s">
        <v>1745</v>
      </c>
      <c r="U173" s="288" t="s">
        <v>1851</v>
      </c>
      <c r="V173" s="288" t="s">
        <v>1852</v>
      </c>
      <c r="W173" s="288" t="s">
        <v>1795</v>
      </c>
      <c r="X173" s="288" t="s">
        <v>1796</v>
      </c>
    </row>
    <row r="174" spans="1:24" ht="51">
      <c r="A174" s="288" t="s">
        <v>1737</v>
      </c>
      <c r="B174" s="288" t="s">
        <v>1738</v>
      </c>
      <c r="C174" s="288" t="s">
        <v>647</v>
      </c>
      <c r="D174" s="288" t="s">
        <v>537</v>
      </c>
      <c r="E174" s="288" t="s">
        <v>1739</v>
      </c>
      <c r="F174" s="289">
        <v>46281</v>
      </c>
      <c r="G174" s="289">
        <v>46281</v>
      </c>
      <c r="H174" s="288" t="s">
        <v>1854</v>
      </c>
      <c r="I174" s="288" t="s">
        <v>1749</v>
      </c>
      <c r="J174" s="288" t="s">
        <v>53</v>
      </c>
      <c r="K174" s="288" t="s">
        <v>53</v>
      </c>
      <c r="L174" s="290">
        <v>560625</v>
      </c>
      <c r="M174" s="290">
        <v>0</v>
      </c>
      <c r="N174" s="291">
        <v>0</v>
      </c>
      <c r="O174" s="290">
        <v>10</v>
      </c>
      <c r="P174" s="291">
        <v>5606250</v>
      </c>
      <c r="Q174" s="290">
        <v>0</v>
      </c>
      <c r="R174" s="291">
        <v>0</v>
      </c>
      <c r="S174" s="288" t="s">
        <v>1744</v>
      </c>
      <c r="T174" s="288" t="s">
        <v>1745</v>
      </c>
      <c r="U174" s="288" t="s">
        <v>1855</v>
      </c>
      <c r="V174" s="288" t="s">
        <v>1856</v>
      </c>
      <c r="W174" s="288" t="s">
        <v>1795</v>
      </c>
      <c r="X174" s="288" t="s">
        <v>1796</v>
      </c>
    </row>
    <row r="175" spans="1:24" ht="51">
      <c r="A175" s="288" t="s">
        <v>1737</v>
      </c>
      <c r="B175" s="288" t="s">
        <v>1738</v>
      </c>
      <c r="C175" s="288" t="s">
        <v>649</v>
      </c>
      <c r="D175" s="288" t="s">
        <v>539</v>
      </c>
      <c r="E175" s="288" t="s">
        <v>1739</v>
      </c>
      <c r="F175" s="289">
        <v>46259</v>
      </c>
      <c r="G175" s="289">
        <v>46259</v>
      </c>
      <c r="H175" s="288" t="s">
        <v>1882</v>
      </c>
      <c r="I175" s="288" t="s">
        <v>1883</v>
      </c>
      <c r="J175" s="288" t="s">
        <v>53</v>
      </c>
      <c r="K175" s="288" t="s">
        <v>53</v>
      </c>
      <c r="L175" s="290">
        <v>238875</v>
      </c>
      <c r="M175" s="290">
        <v>20</v>
      </c>
      <c r="N175" s="291">
        <v>4777500</v>
      </c>
      <c r="O175" s="290">
        <v>0</v>
      </c>
      <c r="P175" s="291">
        <v>0</v>
      </c>
      <c r="Q175" s="290">
        <v>20</v>
      </c>
      <c r="R175" s="291">
        <v>4777500</v>
      </c>
      <c r="S175" s="288" t="s">
        <v>1744</v>
      </c>
      <c r="T175" s="288" t="s">
        <v>1799</v>
      </c>
      <c r="U175" s="288" t="s">
        <v>1739</v>
      </c>
      <c r="V175" s="288" t="s">
        <v>1739</v>
      </c>
      <c r="W175" s="288" t="s">
        <v>1739</v>
      </c>
      <c r="X175" s="288" t="s">
        <v>1739</v>
      </c>
    </row>
    <row r="176" spans="1:24" ht="51">
      <c r="A176" s="288" t="s">
        <v>1737</v>
      </c>
      <c r="B176" s="288" t="s">
        <v>1738</v>
      </c>
      <c r="C176" s="288" t="s">
        <v>649</v>
      </c>
      <c r="D176" s="288" t="s">
        <v>539</v>
      </c>
      <c r="E176" s="288" t="s">
        <v>1739</v>
      </c>
      <c r="F176" s="289">
        <v>46276</v>
      </c>
      <c r="G176" s="289">
        <v>46276</v>
      </c>
      <c r="H176" s="288" t="s">
        <v>1849</v>
      </c>
      <c r="I176" s="288" t="s">
        <v>1850</v>
      </c>
      <c r="J176" s="288" t="s">
        <v>53</v>
      </c>
      <c r="K176" s="288" t="s">
        <v>53</v>
      </c>
      <c r="L176" s="290">
        <v>238875</v>
      </c>
      <c r="M176" s="290">
        <v>0</v>
      </c>
      <c r="N176" s="291">
        <v>0</v>
      </c>
      <c r="O176" s="290">
        <v>4</v>
      </c>
      <c r="P176" s="291">
        <v>955500</v>
      </c>
      <c r="Q176" s="290">
        <v>16</v>
      </c>
      <c r="R176" s="291">
        <v>3822000</v>
      </c>
      <c r="S176" s="288" t="s">
        <v>1744</v>
      </c>
      <c r="T176" s="288" t="s">
        <v>1745</v>
      </c>
      <c r="U176" s="288" t="s">
        <v>1851</v>
      </c>
      <c r="V176" s="288" t="s">
        <v>1852</v>
      </c>
      <c r="W176" s="288" t="s">
        <v>1795</v>
      </c>
      <c r="X176" s="288" t="s">
        <v>1796</v>
      </c>
    </row>
    <row r="177" spans="1:24" ht="51">
      <c r="A177" s="288" t="s">
        <v>1737</v>
      </c>
      <c r="B177" s="288" t="s">
        <v>1738</v>
      </c>
      <c r="C177" s="288" t="s">
        <v>649</v>
      </c>
      <c r="D177" s="288" t="s">
        <v>539</v>
      </c>
      <c r="E177" s="288" t="s">
        <v>1739</v>
      </c>
      <c r="F177" s="289">
        <v>46281</v>
      </c>
      <c r="G177" s="289">
        <v>46281</v>
      </c>
      <c r="H177" s="288" t="s">
        <v>1853</v>
      </c>
      <c r="I177" s="288" t="s">
        <v>1749</v>
      </c>
      <c r="J177" s="288" t="s">
        <v>53</v>
      </c>
      <c r="K177" s="288" t="s">
        <v>53</v>
      </c>
      <c r="L177" s="290">
        <v>238875</v>
      </c>
      <c r="M177" s="290">
        <v>0</v>
      </c>
      <c r="N177" s="291">
        <v>0</v>
      </c>
      <c r="O177" s="290">
        <v>6</v>
      </c>
      <c r="P177" s="291">
        <v>1433250</v>
      </c>
      <c r="Q177" s="290">
        <v>10</v>
      </c>
      <c r="R177" s="291">
        <v>2388750</v>
      </c>
      <c r="S177" s="288" t="s">
        <v>1744</v>
      </c>
      <c r="T177" s="288" t="s">
        <v>1745</v>
      </c>
      <c r="U177" s="288" t="s">
        <v>1851</v>
      </c>
      <c r="V177" s="288" t="s">
        <v>1852</v>
      </c>
      <c r="W177" s="288" t="s">
        <v>1795</v>
      </c>
      <c r="X177" s="288" t="s">
        <v>1796</v>
      </c>
    </row>
    <row r="178" spans="1:24" ht="51">
      <c r="A178" s="288" t="s">
        <v>1737</v>
      </c>
      <c r="B178" s="288" t="s">
        <v>1738</v>
      </c>
      <c r="C178" s="288" t="s">
        <v>649</v>
      </c>
      <c r="D178" s="288" t="s">
        <v>539</v>
      </c>
      <c r="E178" s="288" t="s">
        <v>1739</v>
      </c>
      <c r="F178" s="289">
        <v>46281</v>
      </c>
      <c r="G178" s="289">
        <v>46281</v>
      </c>
      <c r="H178" s="288" t="s">
        <v>1854</v>
      </c>
      <c r="I178" s="288" t="s">
        <v>1749</v>
      </c>
      <c r="J178" s="288" t="s">
        <v>53</v>
      </c>
      <c r="K178" s="288" t="s">
        <v>53</v>
      </c>
      <c r="L178" s="290">
        <v>238875</v>
      </c>
      <c r="M178" s="290">
        <v>0</v>
      </c>
      <c r="N178" s="291">
        <v>0</v>
      </c>
      <c r="O178" s="290">
        <v>10</v>
      </c>
      <c r="P178" s="291">
        <v>2388750</v>
      </c>
      <c r="Q178" s="290">
        <v>0</v>
      </c>
      <c r="R178" s="291">
        <v>0</v>
      </c>
      <c r="S178" s="288" t="s">
        <v>1744</v>
      </c>
      <c r="T178" s="288" t="s">
        <v>1745</v>
      </c>
      <c r="U178" s="288" t="s">
        <v>1855</v>
      </c>
      <c r="V178" s="288" t="s">
        <v>1856</v>
      </c>
      <c r="W178" s="288" t="s">
        <v>1795</v>
      </c>
      <c r="X178" s="288" t="s">
        <v>1796</v>
      </c>
    </row>
    <row r="179" spans="1:24" ht="51">
      <c r="A179" s="288" t="s">
        <v>1737</v>
      </c>
      <c r="B179" s="288" t="s">
        <v>1738</v>
      </c>
      <c r="C179" s="288" t="s">
        <v>627</v>
      </c>
      <c r="D179" s="288" t="s">
        <v>626</v>
      </c>
      <c r="E179" s="288" t="s">
        <v>1739</v>
      </c>
      <c r="F179" s="289">
        <v>46259</v>
      </c>
      <c r="G179" s="289">
        <v>46259</v>
      </c>
      <c r="H179" s="288" t="s">
        <v>1882</v>
      </c>
      <c r="I179" s="288" t="s">
        <v>1883</v>
      </c>
      <c r="J179" s="288" t="s">
        <v>53</v>
      </c>
      <c r="K179" s="288" t="s">
        <v>53</v>
      </c>
      <c r="L179" s="290">
        <v>367575</v>
      </c>
      <c r="M179" s="290">
        <v>20</v>
      </c>
      <c r="N179" s="291">
        <v>7351500</v>
      </c>
      <c r="O179" s="290">
        <v>0</v>
      </c>
      <c r="P179" s="291">
        <v>0</v>
      </c>
      <c r="Q179" s="290">
        <v>20</v>
      </c>
      <c r="R179" s="291">
        <v>7351500</v>
      </c>
      <c r="S179" s="288" t="s">
        <v>1744</v>
      </c>
      <c r="T179" s="288" t="s">
        <v>1799</v>
      </c>
      <c r="U179" s="288" t="s">
        <v>1739</v>
      </c>
      <c r="V179" s="288" t="s">
        <v>1739</v>
      </c>
      <c r="W179" s="288" t="s">
        <v>1739</v>
      </c>
      <c r="X179" s="288" t="s">
        <v>1739</v>
      </c>
    </row>
    <row r="180" spans="1:24" ht="51">
      <c r="A180" s="288" t="s">
        <v>1737</v>
      </c>
      <c r="B180" s="288" t="s">
        <v>1738</v>
      </c>
      <c r="C180" s="288" t="s">
        <v>651</v>
      </c>
      <c r="D180" s="288" t="s">
        <v>534</v>
      </c>
      <c r="E180" s="288" t="s">
        <v>1739</v>
      </c>
      <c r="F180" s="289">
        <v>46259</v>
      </c>
      <c r="G180" s="289">
        <v>46259</v>
      </c>
      <c r="H180" s="288" t="s">
        <v>1882</v>
      </c>
      <c r="I180" s="288" t="s">
        <v>1883</v>
      </c>
      <c r="J180" s="288" t="s">
        <v>53</v>
      </c>
      <c r="K180" s="288" t="s">
        <v>53</v>
      </c>
      <c r="L180" s="290">
        <v>58500</v>
      </c>
      <c r="M180" s="290">
        <v>20</v>
      </c>
      <c r="N180" s="291">
        <v>1170000</v>
      </c>
      <c r="O180" s="290">
        <v>0</v>
      </c>
      <c r="P180" s="291">
        <v>0</v>
      </c>
      <c r="Q180" s="290">
        <v>20</v>
      </c>
      <c r="R180" s="291">
        <v>1170000</v>
      </c>
      <c r="S180" s="288" t="s">
        <v>1744</v>
      </c>
      <c r="T180" s="288" t="s">
        <v>1799</v>
      </c>
      <c r="U180" s="288" t="s">
        <v>1739</v>
      </c>
      <c r="V180" s="288" t="s">
        <v>1739</v>
      </c>
      <c r="W180" s="288" t="s">
        <v>1739</v>
      </c>
      <c r="X180" s="288" t="s">
        <v>1739</v>
      </c>
    </row>
    <row r="181" spans="1:24" ht="51">
      <c r="A181" s="288" t="s">
        <v>1737</v>
      </c>
      <c r="B181" s="288" t="s">
        <v>1738</v>
      </c>
      <c r="C181" s="288" t="s">
        <v>651</v>
      </c>
      <c r="D181" s="288" t="s">
        <v>534</v>
      </c>
      <c r="E181" s="288" t="s">
        <v>1739</v>
      </c>
      <c r="F181" s="289">
        <v>46276</v>
      </c>
      <c r="G181" s="289">
        <v>46276</v>
      </c>
      <c r="H181" s="288" t="s">
        <v>1849</v>
      </c>
      <c r="I181" s="288" t="s">
        <v>1850</v>
      </c>
      <c r="J181" s="288" t="s">
        <v>53</v>
      </c>
      <c r="K181" s="288" t="s">
        <v>53</v>
      </c>
      <c r="L181" s="290">
        <v>58500</v>
      </c>
      <c r="M181" s="290">
        <v>0</v>
      </c>
      <c r="N181" s="291">
        <v>0</v>
      </c>
      <c r="O181" s="290">
        <v>4</v>
      </c>
      <c r="P181" s="291">
        <v>234000</v>
      </c>
      <c r="Q181" s="290">
        <v>16</v>
      </c>
      <c r="R181" s="291">
        <v>936000</v>
      </c>
      <c r="S181" s="288" t="s">
        <v>1744</v>
      </c>
      <c r="T181" s="288" t="s">
        <v>1745</v>
      </c>
      <c r="U181" s="288" t="s">
        <v>1851</v>
      </c>
      <c r="V181" s="288" t="s">
        <v>1852</v>
      </c>
      <c r="W181" s="288" t="s">
        <v>1795</v>
      </c>
      <c r="X181" s="288" t="s">
        <v>1796</v>
      </c>
    </row>
    <row r="182" spans="1:24" ht="51">
      <c r="A182" s="288" t="s">
        <v>1737</v>
      </c>
      <c r="B182" s="288" t="s">
        <v>1738</v>
      </c>
      <c r="C182" s="288" t="s">
        <v>651</v>
      </c>
      <c r="D182" s="288" t="s">
        <v>534</v>
      </c>
      <c r="E182" s="288" t="s">
        <v>1739</v>
      </c>
      <c r="F182" s="289">
        <v>46281</v>
      </c>
      <c r="G182" s="289">
        <v>46281</v>
      </c>
      <c r="H182" s="288" t="s">
        <v>1853</v>
      </c>
      <c r="I182" s="288" t="s">
        <v>1749</v>
      </c>
      <c r="J182" s="288" t="s">
        <v>53</v>
      </c>
      <c r="K182" s="288" t="s">
        <v>53</v>
      </c>
      <c r="L182" s="290">
        <v>58500</v>
      </c>
      <c r="M182" s="290">
        <v>0</v>
      </c>
      <c r="N182" s="291">
        <v>0</v>
      </c>
      <c r="O182" s="290">
        <v>6</v>
      </c>
      <c r="P182" s="291">
        <v>351000</v>
      </c>
      <c r="Q182" s="290">
        <v>10</v>
      </c>
      <c r="R182" s="291">
        <v>585000</v>
      </c>
      <c r="S182" s="288" t="s">
        <v>1744</v>
      </c>
      <c r="T182" s="288" t="s">
        <v>1745</v>
      </c>
      <c r="U182" s="288" t="s">
        <v>1851</v>
      </c>
      <c r="V182" s="288" t="s">
        <v>1852</v>
      </c>
      <c r="W182" s="288" t="s">
        <v>1795</v>
      </c>
      <c r="X182" s="288" t="s">
        <v>1796</v>
      </c>
    </row>
    <row r="183" spans="1:24" ht="51">
      <c r="A183" s="288" t="s">
        <v>1737</v>
      </c>
      <c r="B183" s="288" t="s">
        <v>1738</v>
      </c>
      <c r="C183" s="288" t="s">
        <v>651</v>
      </c>
      <c r="D183" s="288" t="s">
        <v>534</v>
      </c>
      <c r="E183" s="288" t="s">
        <v>1739</v>
      </c>
      <c r="F183" s="289">
        <v>46281</v>
      </c>
      <c r="G183" s="289">
        <v>46281</v>
      </c>
      <c r="H183" s="288" t="s">
        <v>1854</v>
      </c>
      <c r="I183" s="288" t="s">
        <v>1749</v>
      </c>
      <c r="J183" s="288" t="s">
        <v>53</v>
      </c>
      <c r="K183" s="288" t="s">
        <v>53</v>
      </c>
      <c r="L183" s="290">
        <v>58500</v>
      </c>
      <c r="M183" s="290">
        <v>0</v>
      </c>
      <c r="N183" s="291">
        <v>0</v>
      </c>
      <c r="O183" s="290">
        <v>10</v>
      </c>
      <c r="P183" s="291">
        <v>585000</v>
      </c>
      <c r="Q183" s="290">
        <v>0</v>
      </c>
      <c r="R183" s="291">
        <v>0</v>
      </c>
      <c r="S183" s="288" t="s">
        <v>1744</v>
      </c>
      <c r="T183" s="288" t="s">
        <v>1745</v>
      </c>
      <c r="U183" s="288" t="s">
        <v>1855</v>
      </c>
      <c r="V183" s="288" t="s">
        <v>1856</v>
      </c>
      <c r="W183" s="288" t="s">
        <v>1795</v>
      </c>
      <c r="X183" s="288" t="s">
        <v>1796</v>
      </c>
    </row>
    <row r="184" spans="1:24" ht="51">
      <c r="A184" s="288" t="s">
        <v>1737</v>
      </c>
      <c r="B184" s="288" t="s">
        <v>1738</v>
      </c>
      <c r="C184" s="288" t="s">
        <v>1569</v>
      </c>
      <c r="D184" s="288" t="s">
        <v>1886</v>
      </c>
      <c r="E184" s="288" t="s">
        <v>1739</v>
      </c>
      <c r="F184" s="289">
        <v>46259</v>
      </c>
      <c r="G184" s="289">
        <v>46259</v>
      </c>
      <c r="H184" s="288" t="s">
        <v>1882</v>
      </c>
      <c r="I184" s="288" t="s">
        <v>1883</v>
      </c>
      <c r="J184" s="288" t="s">
        <v>53</v>
      </c>
      <c r="K184" s="288" t="s">
        <v>53</v>
      </c>
      <c r="L184" s="290">
        <v>238875</v>
      </c>
      <c r="M184" s="290">
        <v>10</v>
      </c>
      <c r="N184" s="291">
        <v>2388750</v>
      </c>
      <c r="O184" s="290">
        <v>0</v>
      </c>
      <c r="P184" s="291">
        <v>0</v>
      </c>
      <c r="Q184" s="290">
        <v>10</v>
      </c>
      <c r="R184" s="291">
        <v>2388750</v>
      </c>
      <c r="S184" s="288" t="s">
        <v>1744</v>
      </c>
      <c r="T184" s="288" t="s">
        <v>1799</v>
      </c>
      <c r="U184" s="288" t="s">
        <v>1739</v>
      </c>
      <c r="V184" s="288" t="s">
        <v>1739</v>
      </c>
      <c r="W184" s="288" t="s">
        <v>1739</v>
      </c>
      <c r="X184" s="288" t="s">
        <v>1739</v>
      </c>
    </row>
    <row r="185" spans="1:24" ht="51">
      <c r="A185" s="288" t="s">
        <v>1737</v>
      </c>
      <c r="B185" s="288" t="s">
        <v>1738</v>
      </c>
      <c r="C185" s="288" t="s">
        <v>1569</v>
      </c>
      <c r="D185" s="288" t="s">
        <v>1886</v>
      </c>
      <c r="E185" s="288" t="s">
        <v>1739</v>
      </c>
      <c r="F185" s="289">
        <v>46281</v>
      </c>
      <c r="G185" s="289">
        <v>46281</v>
      </c>
      <c r="H185" s="288" t="s">
        <v>1854</v>
      </c>
      <c r="I185" s="288" t="s">
        <v>1749</v>
      </c>
      <c r="J185" s="288" t="s">
        <v>53</v>
      </c>
      <c r="K185" s="288" t="s">
        <v>53</v>
      </c>
      <c r="L185" s="290">
        <v>238875</v>
      </c>
      <c r="M185" s="290">
        <v>0</v>
      </c>
      <c r="N185" s="291">
        <v>0</v>
      </c>
      <c r="O185" s="290">
        <v>10</v>
      </c>
      <c r="P185" s="291">
        <v>2388750</v>
      </c>
      <c r="Q185" s="290">
        <v>0</v>
      </c>
      <c r="R185" s="291">
        <v>0</v>
      </c>
      <c r="S185" s="288" t="s">
        <v>1744</v>
      </c>
      <c r="T185" s="288" t="s">
        <v>1745</v>
      </c>
      <c r="U185" s="288" t="s">
        <v>1855</v>
      </c>
      <c r="V185" s="288" t="s">
        <v>1856</v>
      </c>
      <c r="W185" s="288" t="s">
        <v>1795</v>
      </c>
      <c r="X185" s="288" t="s">
        <v>1796</v>
      </c>
    </row>
    <row r="186" spans="1:24" ht="51">
      <c r="A186" s="288" t="s">
        <v>1737</v>
      </c>
      <c r="B186" s="288" t="s">
        <v>1738</v>
      </c>
      <c r="C186" s="288" t="s">
        <v>650</v>
      </c>
      <c r="D186" s="288" t="s">
        <v>1887</v>
      </c>
      <c r="E186" s="288" t="s">
        <v>1739</v>
      </c>
      <c r="F186" s="289">
        <v>46259</v>
      </c>
      <c r="G186" s="289">
        <v>46259</v>
      </c>
      <c r="H186" s="288" t="s">
        <v>1882</v>
      </c>
      <c r="I186" s="288" t="s">
        <v>1883</v>
      </c>
      <c r="J186" s="288" t="s">
        <v>53</v>
      </c>
      <c r="K186" s="288" t="s">
        <v>53</v>
      </c>
      <c r="L186" s="290">
        <v>238875</v>
      </c>
      <c r="M186" s="290">
        <v>10</v>
      </c>
      <c r="N186" s="291">
        <v>2388750</v>
      </c>
      <c r="O186" s="290">
        <v>0</v>
      </c>
      <c r="P186" s="291">
        <v>0</v>
      </c>
      <c r="Q186" s="290">
        <v>10</v>
      </c>
      <c r="R186" s="291">
        <v>2388750</v>
      </c>
      <c r="S186" s="288" t="s">
        <v>1744</v>
      </c>
      <c r="T186" s="288" t="s">
        <v>1799</v>
      </c>
      <c r="U186" s="288" t="s">
        <v>1739</v>
      </c>
      <c r="V186" s="288" t="s">
        <v>1739</v>
      </c>
      <c r="W186" s="288" t="s">
        <v>1739</v>
      </c>
      <c r="X186" s="288" t="s">
        <v>1739</v>
      </c>
    </row>
    <row r="187" spans="1:24" ht="51">
      <c r="A187" s="288" t="s">
        <v>1737</v>
      </c>
      <c r="B187" s="288" t="s">
        <v>1738</v>
      </c>
      <c r="C187" s="288" t="s">
        <v>650</v>
      </c>
      <c r="D187" s="288" t="s">
        <v>1887</v>
      </c>
      <c r="E187" s="288" t="s">
        <v>1739</v>
      </c>
      <c r="F187" s="289">
        <v>46276</v>
      </c>
      <c r="G187" s="289">
        <v>46276</v>
      </c>
      <c r="H187" s="288" t="s">
        <v>1849</v>
      </c>
      <c r="I187" s="288" t="s">
        <v>1850</v>
      </c>
      <c r="J187" s="288" t="s">
        <v>53</v>
      </c>
      <c r="K187" s="288" t="s">
        <v>53</v>
      </c>
      <c r="L187" s="290">
        <v>238875</v>
      </c>
      <c r="M187" s="290">
        <v>0</v>
      </c>
      <c r="N187" s="291">
        <v>0</v>
      </c>
      <c r="O187" s="290">
        <v>4</v>
      </c>
      <c r="P187" s="291">
        <v>955500</v>
      </c>
      <c r="Q187" s="290">
        <v>6</v>
      </c>
      <c r="R187" s="291">
        <v>1433250</v>
      </c>
      <c r="S187" s="288" t="s">
        <v>1744</v>
      </c>
      <c r="T187" s="288" t="s">
        <v>1745</v>
      </c>
      <c r="U187" s="288" t="s">
        <v>1851</v>
      </c>
      <c r="V187" s="288" t="s">
        <v>1852</v>
      </c>
      <c r="W187" s="288" t="s">
        <v>1795</v>
      </c>
      <c r="X187" s="288" t="s">
        <v>1796</v>
      </c>
    </row>
    <row r="188" spans="1:24" ht="51">
      <c r="A188" s="288" t="s">
        <v>1737</v>
      </c>
      <c r="B188" s="288" t="s">
        <v>1738</v>
      </c>
      <c r="C188" s="288" t="s">
        <v>650</v>
      </c>
      <c r="D188" s="288" t="s">
        <v>1887</v>
      </c>
      <c r="E188" s="288" t="s">
        <v>1739</v>
      </c>
      <c r="F188" s="289">
        <v>46281</v>
      </c>
      <c r="G188" s="289">
        <v>46281</v>
      </c>
      <c r="H188" s="288" t="s">
        <v>1853</v>
      </c>
      <c r="I188" s="288" t="s">
        <v>1749</v>
      </c>
      <c r="J188" s="288" t="s">
        <v>53</v>
      </c>
      <c r="K188" s="288" t="s">
        <v>53</v>
      </c>
      <c r="L188" s="290">
        <v>238875</v>
      </c>
      <c r="M188" s="290">
        <v>0</v>
      </c>
      <c r="N188" s="291">
        <v>0</v>
      </c>
      <c r="O188" s="290">
        <v>6</v>
      </c>
      <c r="P188" s="291">
        <v>1433250</v>
      </c>
      <c r="Q188" s="290">
        <v>0</v>
      </c>
      <c r="R188" s="291">
        <v>0</v>
      </c>
      <c r="S188" s="288" t="s">
        <v>1744</v>
      </c>
      <c r="T188" s="288" t="s">
        <v>1745</v>
      </c>
      <c r="U188" s="288" t="s">
        <v>1851</v>
      </c>
      <c r="V188" s="288" t="s">
        <v>1852</v>
      </c>
      <c r="W188" s="288" t="s">
        <v>1795</v>
      </c>
      <c r="X188" s="288" t="s">
        <v>1796</v>
      </c>
    </row>
    <row r="189" spans="1:24" ht="51">
      <c r="A189" s="288" t="s">
        <v>1737</v>
      </c>
      <c r="B189" s="288" t="s">
        <v>1738</v>
      </c>
      <c r="C189" s="288" t="s">
        <v>668</v>
      </c>
      <c r="D189" s="288" t="s">
        <v>527</v>
      </c>
      <c r="E189" s="288" t="s">
        <v>1739</v>
      </c>
      <c r="F189" s="289">
        <v>46259</v>
      </c>
      <c r="G189" s="289">
        <v>46259</v>
      </c>
      <c r="H189" s="288" t="s">
        <v>1882</v>
      </c>
      <c r="I189" s="288" t="s">
        <v>1883</v>
      </c>
      <c r="J189" s="288" t="s">
        <v>53</v>
      </c>
      <c r="K189" s="288" t="s">
        <v>53</v>
      </c>
      <c r="L189" s="290">
        <v>585000</v>
      </c>
      <c r="M189" s="290">
        <v>20</v>
      </c>
      <c r="N189" s="291">
        <v>11700000</v>
      </c>
      <c r="O189" s="290">
        <v>0</v>
      </c>
      <c r="P189" s="291">
        <v>0</v>
      </c>
      <c r="Q189" s="290">
        <v>20</v>
      </c>
      <c r="R189" s="291">
        <v>11700000</v>
      </c>
      <c r="S189" s="288" t="s">
        <v>1744</v>
      </c>
      <c r="T189" s="288" t="s">
        <v>1799</v>
      </c>
      <c r="U189" s="288" t="s">
        <v>1739</v>
      </c>
      <c r="V189" s="288" t="s">
        <v>1739</v>
      </c>
      <c r="W189" s="288" t="s">
        <v>1739</v>
      </c>
      <c r="X189" s="288" t="s">
        <v>1739</v>
      </c>
    </row>
    <row r="190" spans="1:24" ht="51">
      <c r="A190" s="288" t="s">
        <v>1737</v>
      </c>
      <c r="B190" s="288" t="s">
        <v>1738</v>
      </c>
      <c r="C190" s="288" t="s">
        <v>668</v>
      </c>
      <c r="D190" s="288" t="s">
        <v>527</v>
      </c>
      <c r="E190" s="288" t="s">
        <v>1739</v>
      </c>
      <c r="F190" s="289">
        <v>46276</v>
      </c>
      <c r="G190" s="289">
        <v>46276</v>
      </c>
      <c r="H190" s="288" t="s">
        <v>1849</v>
      </c>
      <c r="I190" s="288" t="s">
        <v>1850</v>
      </c>
      <c r="J190" s="288" t="s">
        <v>53</v>
      </c>
      <c r="K190" s="288" t="s">
        <v>53</v>
      </c>
      <c r="L190" s="290">
        <v>585000</v>
      </c>
      <c r="M190" s="290">
        <v>0</v>
      </c>
      <c r="N190" s="291">
        <v>0</v>
      </c>
      <c r="O190" s="290">
        <v>4</v>
      </c>
      <c r="P190" s="291">
        <v>2340000</v>
      </c>
      <c r="Q190" s="290">
        <v>16</v>
      </c>
      <c r="R190" s="291">
        <v>9360000</v>
      </c>
      <c r="S190" s="288" t="s">
        <v>1744</v>
      </c>
      <c r="T190" s="288" t="s">
        <v>1745</v>
      </c>
      <c r="U190" s="288" t="s">
        <v>1851</v>
      </c>
      <c r="V190" s="288" t="s">
        <v>1852</v>
      </c>
      <c r="W190" s="288" t="s">
        <v>1795</v>
      </c>
      <c r="X190" s="288" t="s">
        <v>1796</v>
      </c>
    </row>
    <row r="191" spans="1:24" ht="51">
      <c r="A191" s="288" t="s">
        <v>1737</v>
      </c>
      <c r="B191" s="288" t="s">
        <v>1738</v>
      </c>
      <c r="C191" s="288" t="s">
        <v>668</v>
      </c>
      <c r="D191" s="288" t="s">
        <v>527</v>
      </c>
      <c r="E191" s="288" t="s">
        <v>1739</v>
      </c>
      <c r="F191" s="289">
        <v>46281</v>
      </c>
      <c r="G191" s="289">
        <v>46281</v>
      </c>
      <c r="H191" s="288" t="s">
        <v>1853</v>
      </c>
      <c r="I191" s="288" t="s">
        <v>1749</v>
      </c>
      <c r="J191" s="288" t="s">
        <v>53</v>
      </c>
      <c r="K191" s="288" t="s">
        <v>53</v>
      </c>
      <c r="L191" s="290">
        <v>585000</v>
      </c>
      <c r="M191" s="290">
        <v>0</v>
      </c>
      <c r="N191" s="291">
        <v>0</v>
      </c>
      <c r="O191" s="290">
        <v>6</v>
      </c>
      <c r="P191" s="291">
        <v>3510000</v>
      </c>
      <c r="Q191" s="290">
        <v>10</v>
      </c>
      <c r="R191" s="291">
        <v>5850000</v>
      </c>
      <c r="S191" s="288" t="s">
        <v>1744</v>
      </c>
      <c r="T191" s="288" t="s">
        <v>1745</v>
      </c>
      <c r="U191" s="288" t="s">
        <v>1851</v>
      </c>
      <c r="V191" s="288" t="s">
        <v>1852</v>
      </c>
      <c r="W191" s="288" t="s">
        <v>1795</v>
      </c>
      <c r="X191" s="288" t="s">
        <v>1796</v>
      </c>
    </row>
    <row r="192" spans="1:24" ht="51">
      <c r="A192" s="288" t="s">
        <v>1737</v>
      </c>
      <c r="B192" s="288" t="s">
        <v>1738</v>
      </c>
      <c r="C192" s="288" t="s">
        <v>668</v>
      </c>
      <c r="D192" s="288" t="s">
        <v>527</v>
      </c>
      <c r="E192" s="288" t="s">
        <v>1739</v>
      </c>
      <c r="F192" s="289">
        <v>46281</v>
      </c>
      <c r="G192" s="289">
        <v>46281</v>
      </c>
      <c r="H192" s="288" t="s">
        <v>1854</v>
      </c>
      <c r="I192" s="288" t="s">
        <v>1749</v>
      </c>
      <c r="J192" s="288" t="s">
        <v>53</v>
      </c>
      <c r="K192" s="288" t="s">
        <v>53</v>
      </c>
      <c r="L192" s="290">
        <v>585000</v>
      </c>
      <c r="M192" s="290">
        <v>0</v>
      </c>
      <c r="N192" s="291">
        <v>0</v>
      </c>
      <c r="O192" s="290">
        <v>10</v>
      </c>
      <c r="P192" s="291">
        <v>5850000</v>
      </c>
      <c r="Q192" s="290">
        <v>0</v>
      </c>
      <c r="R192" s="291">
        <v>0</v>
      </c>
      <c r="S192" s="288" t="s">
        <v>1744</v>
      </c>
      <c r="T192" s="288" t="s">
        <v>1745</v>
      </c>
      <c r="U192" s="288" t="s">
        <v>1855</v>
      </c>
      <c r="V192" s="288" t="s">
        <v>1856</v>
      </c>
      <c r="W192" s="288" t="s">
        <v>1795</v>
      </c>
      <c r="X192" s="288" t="s">
        <v>1796</v>
      </c>
    </row>
    <row r="193" spans="1:24" ht="51">
      <c r="A193" s="288" t="s">
        <v>1737</v>
      </c>
      <c r="B193" s="288" t="s">
        <v>1738</v>
      </c>
      <c r="C193" s="288" t="s">
        <v>623</v>
      </c>
      <c r="D193" s="288" t="s">
        <v>531</v>
      </c>
      <c r="E193" s="288" t="s">
        <v>1739</v>
      </c>
      <c r="F193" s="289">
        <v>46259</v>
      </c>
      <c r="G193" s="289">
        <v>46259</v>
      </c>
      <c r="H193" s="288" t="s">
        <v>1882</v>
      </c>
      <c r="I193" s="288" t="s">
        <v>1883</v>
      </c>
      <c r="J193" s="288" t="s">
        <v>53</v>
      </c>
      <c r="K193" s="288" t="s">
        <v>53</v>
      </c>
      <c r="L193" s="290">
        <v>633750</v>
      </c>
      <c r="M193" s="290">
        <v>20</v>
      </c>
      <c r="N193" s="291">
        <v>12675000</v>
      </c>
      <c r="O193" s="290">
        <v>0</v>
      </c>
      <c r="P193" s="291">
        <v>0</v>
      </c>
      <c r="Q193" s="290">
        <v>20</v>
      </c>
      <c r="R193" s="291">
        <v>12675000</v>
      </c>
      <c r="S193" s="288" t="s">
        <v>1744</v>
      </c>
      <c r="T193" s="288" t="s">
        <v>1799</v>
      </c>
      <c r="U193" s="288" t="s">
        <v>1739</v>
      </c>
      <c r="V193" s="288" t="s">
        <v>1739</v>
      </c>
      <c r="W193" s="288" t="s">
        <v>1739</v>
      </c>
      <c r="X193" s="288" t="s">
        <v>1739</v>
      </c>
    </row>
    <row r="194" spans="1:24" ht="51">
      <c r="A194" s="288" t="s">
        <v>1737</v>
      </c>
      <c r="B194" s="288" t="s">
        <v>1738</v>
      </c>
      <c r="C194" s="288" t="s">
        <v>623</v>
      </c>
      <c r="D194" s="288" t="s">
        <v>531</v>
      </c>
      <c r="E194" s="288" t="s">
        <v>1739</v>
      </c>
      <c r="F194" s="289">
        <v>46276</v>
      </c>
      <c r="G194" s="289">
        <v>46276</v>
      </c>
      <c r="H194" s="288" t="s">
        <v>1849</v>
      </c>
      <c r="I194" s="288" t="s">
        <v>1850</v>
      </c>
      <c r="J194" s="288" t="s">
        <v>53</v>
      </c>
      <c r="K194" s="288" t="s">
        <v>53</v>
      </c>
      <c r="L194" s="290">
        <v>633750</v>
      </c>
      <c r="M194" s="290">
        <v>0</v>
      </c>
      <c r="N194" s="291">
        <v>0</v>
      </c>
      <c r="O194" s="290">
        <v>4</v>
      </c>
      <c r="P194" s="291">
        <v>2535000</v>
      </c>
      <c r="Q194" s="290">
        <v>16</v>
      </c>
      <c r="R194" s="291">
        <v>10140000</v>
      </c>
      <c r="S194" s="288" t="s">
        <v>1744</v>
      </c>
      <c r="T194" s="288" t="s">
        <v>1745</v>
      </c>
      <c r="U194" s="288" t="s">
        <v>1851</v>
      </c>
      <c r="V194" s="288" t="s">
        <v>1852</v>
      </c>
      <c r="W194" s="288" t="s">
        <v>1795</v>
      </c>
      <c r="X194" s="288" t="s">
        <v>1796</v>
      </c>
    </row>
    <row r="195" spans="1:24" ht="51">
      <c r="A195" s="288" t="s">
        <v>1737</v>
      </c>
      <c r="B195" s="288" t="s">
        <v>1738</v>
      </c>
      <c r="C195" s="288" t="s">
        <v>623</v>
      </c>
      <c r="D195" s="288" t="s">
        <v>531</v>
      </c>
      <c r="E195" s="288" t="s">
        <v>1739</v>
      </c>
      <c r="F195" s="289">
        <v>46281</v>
      </c>
      <c r="G195" s="289">
        <v>46281</v>
      </c>
      <c r="H195" s="288" t="s">
        <v>1853</v>
      </c>
      <c r="I195" s="288" t="s">
        <v>1749</v>
      </c>
      <c r="J195" s="288" t="s">
        <v>53</v>
      </c>
      <c r="K195" s="288" t="s">
        <v>53</v>
      </c>
      <c r="L195" s="290">
        <v>633750</v>
      </c>
      <c r="M195" s="290">
        <v>0</v>
      </c>
      <c r="N195" s="291">
        <v>0</v>
      </c>
      <c r="O195" s="290">
        <v>6</v>
      </c>
      <c r="P195" s="291">
        <v>3802500</v>
      </c>
      <c r="Q195" s="290">
        <v>10</v>
      </c>
      <c r="R195" s="291">
        <v>6337500</v>
      </c>
      <c r="S195" s="288" t="s">
        <v>1744</v>
      </c>
      <c r="T195" s="288" t="s">
        <v>1745</v>
      </c>
      <c r="U195" s="288" t="s">
        <v>1851</v>
      </c>
      <c r="V195" s="288" t="s">
        <v>1852</v>
      </c>
      <c r="W195" s="288" t="s">
        <v>1795</v>
      </c>
      <c r="X195" s="288" t="s">
        <v>1796</v>
      </c>
    </row>
    <row r="196" spans="1:24" ht="51">
      <c r="A196" s="288" t="s">
        <v>1737</v>
      </c>
      <c r="B196" s="288" t="s">
        <v>1738</v>
      </c>
      <c r="C196" s="288" t="s">
        <v>623</v>
      </c>
      <c r="D196" s="288" t="s">
        <v>531</v>
      </c>
      <c r="E196" s="288" t="s">
        <v>1739</v>
      </c>
      <c r="F196" s="289">
        <v>46281</v>
      </c>
      <c r="G196" s="289">
        <v>46281</v>
      </c>
      <c r="H196" s="288" t="s">
        <v>1854</v>
      </c>
      <c r="I196" s="288" t="s">
        <v>1749</v>
      </c>
      <c r="J196" s="288" t="s">
        <v>53</v>
      </c>
      <c r="K196" s="288" t="s">
        <v>53</v>
      </c>
      <c r="L196" s="290">
        <v>633750</v>
      </c>
      <c r="M196" s="290">
        <v>0</v>
      </c>
      <c r="N196" s="291">
        <v>0</v>
      </c>
      <c r="O196" s="290">
        <v>10</v>
      </c>
      <c r="P196" s="291">
        <v>6337500</v>
      </c>
      <c r="Q196" s="290">
        <v>0</v>
      </c>
      <c r="R196" s="291">
        <v>0</v>
      </c>
      <c r="S196" s="288" t="s">
        <v>1744</v>
      </c>
      <c r="T196" s="288" t="s">
        <v>1745</v>
      </c>
      <c r="U196" s="288" t="s">
        <v>1855</v>
      </c>
      <c r="V196" s="288" t="s">
        <v>1856</v>
      </c>
      <c r="W196" s="288" t="s">
        <v>1795</v>
      </c>
      <c r="X196" s="288" t="s">
        <v>1796</v>
      </c>
    </row>
    <row r="197" spans="1:24" ht="51">
      <c r="A197" s="288" t="s">
        <v>1737</v>
      </c>
      <c r="B197" s="288" t="s">
        <v>1738</v>
      </c>
      <c r="C197" s="288" t="s">
        <v>1571</v>
      </c>
      <c r="D197" s="288" t="s">
        <v>1572</v>
      </c>
      <c r="E197" s="288" t="s">
        <v>1739</v>
      </c>
      <c r="F197" s="289">
        <v>46259</v>
      </c>
      <c r="G197" s="289">
        <v>46259</v>
      </c>
      <c r="H197" s="288" t="s">
        <v>1882</v>
      </c>
      <c r="I197" s="288" t="s">
        <v>1883</v>
      </c>
      <c r="J197" s="288" t="s">
        <v>53</v>
      </c>
      <c r="K197" s="288" t="s">
        <v>53</v>
      </c>
      <c r="L197" s="290">
        <v>97500</v>
      </c>
      <c r="M197" s="290">
        <v>20</v>
      </c>
      <c r="N197" s="291">
        <v>1950000</v>
      </c>
      <c r="O197" s="290">
        <v>0</v>
      </c>
      <c r="P197" s="291">
        <v>0</v>
      </c>
      <c r="Q197" s="290">
        <v>20</v>
      </c>
      <c r="R197" s="291">
        <v>1950000</v>
      </c>
      <c r="S197" s="288" t="s">
        <v>1744</v>
      </c>
      <c r="T197" s="288" t="s">
        <v>1799</v>
      </c>
      <c r="U197" s="288" t="s">
        <v>1739</v>
      </c>
      <c r="V197" s="288" t="s">
        <v>1739</v>
      </c>
      <c r="W197" s="288" t="s">
        <v>1739</v>
      </c>
      <c r="X197" s="288" t="s">
        <v>1739</v>
      </c>
    </row>
    <row r="198" spans="1:24" ht="51">
      <c r="A198" s="288" t="s">
        <v>1737</v>
      </c>
      <c r="B198" s="288" t="s">
        <v>1738</v>
      </c>
      <c r="C198" s="288" t="s">
        <v>1571</v>
      </c>
      <c r="D198" s="288" t="s">
        <v>1572</v>
      </c>
      <c r="E198" s="288" t="s">
        <v>1739</v>
      </c>
      <c r="F198" s="289">
        <v>46276</v>
      </c>
      <c r="G198" s="289">
        <v>46276</v>
      </c>
      <c r="H198" s="288" t="s">
        <v>1849</v>
      </c>
      <c r="I198" s="288" t="s">
        <v>1850</v>
      </c>
      <c r="J198" s="288" t="s">
        <v>53</v>
      </c>
      <c r="K198" s="288" t="s">
        <v>53</v>
      </c>
      <c r="L198" s="290">
        <v>97500</v>
      </c>
      <c r="M198" s="290">
        <v>0</v>
      </c>
      <c r="N198" s="291">
        <v>0</v>
      </c>
      <c r="O198" s="290">
        <v>4</v>
      </c>
      <c r="P198" s="291">
        <v>390000</v>
      </c>
      <c r="Q198" s="290">
        <v>16</v>
      </c>
      <c r="R198" s="291">
        <v>1560000</v>
      </c>
      <c r="S198" s="288" t="s">
        <v>1744</v>
      </c>
      <c r="T198" s="288" t="s">
        <v>1745</v>
      </c>
      <c r="U198" s="288" t="s">
        <v>1851</v>
      </c>
      <c r="V198" s="288" t="s">
        <v>1852</v>
      </c>
      <c r="W198" s="288" t="s">
        <v>1795</v>
      </c>
      <c r="X198" s="288" t="s">
        <v>1796</v>
      </c>
    </row>
    <row r="199" spans="1:24" ht="51">
      <c r="A199" s="288" t="s">
        <v>1737</v>
      </c>
      <c r="B199" s="288" t="s">
        <v>1738</v>
      </c>
      <c r="C199" s="288" t="s">
        <v>1571</v>
      </c>
      <c r="D199" s="288" t="s">
        <v>1572</v>
      </c>
      <c r="E199" s="288" t="s">
        <v>1739</v>
      </c>
      <c r="F199" s="289">
        <v>46281</v>
      </c>
      <c r="G199" s="289">
        <v>46281</v>
      </c>
      <c r="H199" s="288" t="s">
        <v>1853</v>
      </c>
      <c r="I199" s="288" t="s">
        <v>1749</v>
      </c>
      <c r="J199" s="288" t="s">
        <v>53</v>
      </c>
      <c r="K199" s="288" t="s">
        <v>53</v>
      </c>
      <c r="L199" s="290">
        <v>97500</v>
      </c>
      <c r="M199" s="290">
        <v>0</v>
      </c>
      <c r="N199" s="291">
        <v>0</v>
      </c>
      <c r="O199" s="290">
        <v>6</v>
      </c>
      <c r="P199" s="291">
        <v>585000</v>
      </c>
      <c r="Q199" s="290">
        <v>10</v>
      </c>
      <c r="R199" s="291">
        <v>975000</v>
      </c>
      <c r="S199" s="288" t="s">
        <v>1744</v>
      </c>
      <c r="T199" s="288" t="s">
        <v>1745</v>
      </c>
      <c r="U199" s="288" t="s">
        <v>1851</v>
      </c>
      <c r="V199" s="288" t="s">
        <v>1852</v>
      </c>
      <c r="W199" s="288" t="s">
        <v>1795</v>
      </c>
      <c r="X199" s="288" t="s">
        <v>1796</v>
      </c>
    </row>
    <row r="200" spans="1:24" ht="51">
      <c r="A200" s="288" t="s">
        <v>1737</v>
      </c>
      <c r="B200" s="288" t="s">
        <v>1738</v>
      </c>
      <c r="C200" s="288" t="s">
        <v>1571</v>
      </c>
      <c r="D200" s="288" t="s">
        <v>1572</v>
      </c>
      <c r="E200" s="288" t="s">
        <v>1739</v>
      </c>
      <c r="F200" s="289">
        <v>46281</v>
      </c>
      <c r="G200" s="289">
        <v>46281</v>
      </c>
      <c r="H200" s="288" t="s">
        <v>1854</v>
      </c>
      <c r="I200" s="288" t="s">
        <v>1749</v>
      </c>
      <c r="J200" s="288" t="s">
        <v>53</v>
      </c>
      <c r="K200" s="288" t="s">
        <v>53</v>
      </c>
      <c r="L200" s="290">
        <v>97500</v>
      </c>
      <c r="M200" s="290">
        <v>0</v>
      </c>
      <c r="N200" s="291">
        <v>0</v>
      </c>
      <c r="O200" s="290">
        <v>10</v>
      </c>
      <c r="P200" s="291">
        <v>975000</v>
      </c>
      <c r="Q200" s="290">
        <v>0</v>
      </c>
      <c r="R200" s="291">
        <v>0</v>
      </c>
      <c r="S200" s="288" t="s">
        <v>1744</v>
      </c>
      <c r="T200" s="288" t="s">
        <v>1745</v>
      </c>
      <c r="U200" s="288" t="s">
        <v>1855</v>
      </c>
      <c r="V200" s="288" t="s">
        <v>1856</v>
      </c>
      <c r="W200" s="288" t="s">
        <v>1795</v>
      </c>
      <c r="X200" s="288" t="s">
        <v>1796</v>
      </c>
    </row>
    <row r="201" spans="1:24" ht="51">
      <c r="A201" s="288" t="s">
        <v>1737</v>
      </c>
      <c r="B201" s="288" t="s">
        <v>1738</v>
      </c>
      <c r="C201" s="288" t="s">
        <v>654</v>
      </c>
      <c r="D201" s="288" t="s">
        <v>532</v>
      </c>
      <c r="E201" s="288" t="s">
        <v>1739</v>
      </c>
      <c r="F201" s="289">
        <v>46259</v>
      </c>
      <c r="G201" s="289">
        <v>46259</v>
      </c>
      <c r="H201" s="288" t="s">
        <v>1882</v>
      </c>
      <c r="I201" s="288" t="s">
        <v>1883</v>
      </c>
      <c r="J201" s="288" t="s">
        <v>53</v>
      </c>
      <c r="K201" s="288" t="s">
        <v>53</v>
      </c>
      <c r="L201" s="290">
        <v>633750</v>
      </c>
      <c r="M201" s="290">
        <v>20</v>
      </c>
      <c r="N201" s="291">
        <v>12675000</v>
      </c>
      <c r="O201" s="290">
        <v>0</v>
      </c>
      <c r="P201" s="291">
        <v>0</v>
      </c>
      <c r="Q201" s="290">
        <v>20</v>
      </c>
      <c r="R201" s="291">
        <v>12675000</v>
      </c>
      <c r="S201" s="288" t="s">
        <v>1744</v>
      </c>
      <c r="T201" s="288" t="s">
        <v>1799</v>
      </c>
      <c r="U201" s="288" t="s">
        <v>1739</v>
      </c>
      <c r="V201" s="288" t="s">
        <v>1739</v>
      </c>
      <c r="W201" s="288" t="s">
        <v>1739</v>
      </c>
      <c r="X201" s="288" t="s">
        <v>1739</v>
      </c>
    </row>
    <row r="202" spans="1:24" ht="51">
      <c r="A202" s="288" t="s">
        <v>1737</v>
      </c>
      <c r="B202" s="288" t="s">
        <v>1738</v>
      </c>
      <c r="C202" s="288" t="s">
        <v>654</v>
      </c>
      <c r="D202" s="288" t="s">
        <v>532</v>
      </c>
      <c r="E202" s="288" t="s">
        <v>1739</v>
      </c>
      <c r="F202" s="289">
        <v>46276</v>
      </c>
      <c r="G202" s="289">
        <v>46276</v>
      </c>
      <c r="H202" s="288" t="s">
        <v>1849</v>
      </c>
      <c r="I202" s="288" t="s">
        <v>1850</v>
      </c>
      <c r="J202" s="288" t="s">
        <v>53</v>
      </c>
      <c r="K202" s="288" t="s">
        <v>53</v>
      </c>
      <c r="L202" s="290">
        <v>633750</v>
      </c>
      <c r="M202" s="290">
        <v>0</v>
      </c>
      <c r="N202" s="291">
        <v>0</v>
      </c>
      <c r="O202" s="290">
        <v>4</v>
      </c>
      <c r="P202" s="291">
        <v>2535000</v>
      </c>
      <c r="Q202" s="290">
        <v>16</v>
      </c>
      <c r="R202" s="291">
        <v>10140000</v>
      </c>
      <c r="S202" s="288" t="s">
        <v>1744</v>
      </c>
      <c r="T202" s="288" t="s">
        <v>1745</v>
      </c>
      <c r="U202" s="288" t="s">
        <v>1851</v>
      </c>
      <c r="V202" s="288" t="s">
        <v>1852</v>
      </c>
      <c r="W202" s="288" t="s">
        <v>1795</v>
      </c>
      <c r="X202" s="288" t="s">
        <v>1796</v>
      </c>
    </row>
    <row r="203" spans="1:24" ht="51">
      <c r="A203" s="288" t="s">
        <v>1737</v>
      </c>
      <c r="B203" s="288" t="s">
        <v>1738</v>
      </c>
      <c r="C203" s="288" t="s">
        <v>654</v>
      </c>
      <c r="D203" s="288" t="s">
        <v>532</v>
      </c>
      <c r="E203" s="288" t="s">
        <v>1739</v>
      </c>
      <c r="F203" s="289">
        <v>46281</v>
      </c>
      <c r="G203" s="289">
        <v>46281</v>
      </c>
      <c r="H203" s="288" t="s">
        <v>1853</v>
      </c>
      <c r="I203" s="288" t="s">
        <v>1749</v>
      </c>
      <c r="J203" s="288" t="s">
        <v>53</v>
      </c>
      <c r="K203" s="288" t="s">
        <v>53</v>
      </c>
      <c r="L203" s="290">
        <v>633750</v>
      </c>
      <c r="M203" s="290">
        <v>0</v>
      </c>
      <c r="N203" s="291">
        <v>0</v>
      </c>
      <c r="O203" s="290">
        <v>6</v>
      </c>
      <c r="P203" s="291">
        <v>3802500</v>
      </c>
      <c r="Q203" s="290">
        <v>10</v>
      </c>
      <c r="R203" s="291">
        <v>6337500</v>
      </c>
      <c r="S203" s="288" t="s">
        <v>1744</v>
      </c>
      <c r="T203" s="288" t="s">
        <v>1745</v>
      </c>
      <c r="U203" s="288" t="s">
        <v>1851</v>
      </c>
      <c r="V203" s="288" t="s">
        <v>1852</v>
      </c>
      <c r="W203" s="288" t="s">
        <v>1795</v>
      </c>
      <c r="X203" s="288" t="s">
        <v>1796</v>
      </c>
    </row>
    <row r="204" spans="1:24" ht="51">
      <c r="A204" s="288" t="s">
        <v>1737</v>
      </c>
      <c r="B204" s="288" t="s">
        <v>1738</v>
      </c>
      <c r="C204" s="288" t="s">
        <v>654</v>
      </c>
      <c r="D204" s="288" t="s">
        <v>532</v>
      </c>
      <c r="E204" s="288" t="s">
        <v>1739</v>
      </c>
      <c r="F204" s="289">
        <v>46281</v>
      </c>
      <c r="G204" s="289">
        <v>46281</v>
      </c>
      <c r="H204" s="288" t="s">
        <v>1854</v>
      </c>
      <c r="I204" s="288" t="s">
        <v>1749</v>
      </c>
      <c r="J204" s="288" t="s">
        <v>53</v>
      </c>
      <c r="K204" s="288" t="s">
        <v>53</v>
      </c>
      <c r="L204" s="290">
        <v>633750</v>
      </c>
      <c r="M204" s="290">
        <v>0</v>
      </c>
      <c r="N204" s="291">
        <v>0</v>
      </c>
      <c r="O204" s="290">
        <v>10</v>
      </c>
      <c r="P204" s="291">
        <v>6337500</v>
      </c>
      <c r="Q204" s="290">
        <v>0</v>
      </c>
      <c r="R204" s="291">
        <v>0</v>
      </c>
      <c r="S204" s="288" t="s">
        <v>1744</v>
      </c>
      <c r="T204" s="288" t="s">
        <v>1745</v>
      </c>
      <c r="U204" s="288" t="s">
        <v>1855</v>
      </c>
      <c r="V204" s="288" t="s">
        <v>1856</v>
      </c>
      <c r="W204" s="288" t="s">
        <v>1795</v>
      </c>
      <c r="X204" s="288" t="s">
        <v>1796</v>
      </c>
    </row>
    <row r="205" spans="1:24" ht="51">
      <c r="A205" s="288" t="s">
        <v>1737</v>
      </c>
      <c r="B205" s="288" t="s">
        <v>1738</v>
      </c>
      <c r="C205" s="288" t="s">
        <v>640</v>
      </c>
      <c r="D205" s="288" t="s">
        <v>639</v>
      </c>
      <c r="E205" s="288" t="s">
        <v>1739</v>
      </c>
      <c r="F205" s="289">
        <v>46259</v>
      </c>
      <c r="G205" s="289">
        <v>46259</v>
      </c>
      <c r="H205" s="288" t="s">
        <v>1882</v>
      </c>
      <c r="I205" s="288" t="s">
        <v>1883</v>
      </c>
      <c r="J205" s="288" t="s">
        <v>53</v>
      </c>
      <c r="K205" s="288" t="s">
        <v>53</v>
      </c>
      <c r="L205" s="290">
        <v>443625</v>
      </c>
      <c r="M205" s="290">
        <v>20</v>
      </c>
      <c r="N205" s="291">
        <v>8872500</v>
      </c>
      <c r="O205" s="290">
        <v>0</v>
      </c>
      <c r="P205" s="291">
        <v>0</v>
      </c>
      <c r="Q205" s="290">
        <v>20</v>
      </c>
      <c r="R205" s="291">
        <v>8872500</v>
      </c>
      <c r="S205" s="288" t="s">
        <v>1744</v>
      </c>
      <c r="T205" s="288" t="s">
        <v>1799</v>
      </c>
      <c r="U205" s="288" t="s">
        <v>1739</v>
      </c>
      <c r="V205" s="288" t="s">
        <v>1739</v>
      </c>
      <c r="W205" s="288" t="s">
        <v>1739</v>
      </c>
      <c r="X205" s="288" t="s">
        <v>1739</v>
      </c>
    </row>
    <row r="206" spans="1:24" ht="51">
      <c r="A206" s="288" t="s">
        <v>1737</v>
      </c>
      <c r="B206" s="288" t="s">
        <v>1738</v>
      </c>
      <c r="C206" s="288" t="s">
        <v>629</v>
      </c>
      <c r="D206" s="288" t="s">
        <v>154</v>
      </c>
      <c r="E206" s="288" t="s">
        <v>1739</v>
      </c>
      <c r="F206" s="289">
        <v>46259</v>
      </c>
      <c r="G206" s="289">
        <v>46259</v>
      </c>
      <c r="H206" s="288" t="s">
        <v>1882</v>
      </c>
      <c r="I206" s="288" t="s">
        <v>1883</v>
      </c>
      <c r="J206" s="288" t="s">
        <v>53</v>
      </c>
      <c r="K206" s="288" t="s">
        <v>53</v>
      </c>
      <c r="L206" s="290">
        <v>112125</v>
      </c>
      <c r="M206" s="290">
        <v>40</v>
      </c>
      <c r="N206" s="291">
        <v>4485000</v>
      </c>
      <c r="O206" s="290">
        <v>0</v>
      </c>
      <c r="P206" s="291">
        <v>0</v>
      </c>
      <c r="Q206" s="290">
        <v>40</v>
      </c>
      <c r="R206" s="291">
        <v>4485000</v>
      </c>
      <c r="S206" s="288" t="s">
        <v>1744</v>
      </c>
      <c r="T206" s="288" t="s">
        <v>1799</v>
      </c>
      <c r="U206" s="288" t="s">
        <v>1739</v>
      </c>
      <c r="V206" s="288" t="s">
        <v>1739</v>
      </c>
      <c r="W206" s="288" t="s">
        <v>1739</v>
      </c>
      <c r="X206" s="288" t="s">
        <v>1739</v>
      </c>
    </row>
    <row r="207" spans="1:24" ht="51">
      <c r="A207" s="288" t="s">
        <v>1737</v>
      </c>
      <c r="B207" s="288" t="s">
        <v>1738</v>
      </c>
      <c r="C207" s="288" t="s">
        <v>629</v>
      </c>
      <c r="D207" s="288" t="s">
        <v>154</v>
      </c>
      <c r="E207" s="288" t="s">
        <v>1739</v>
      </c>
      <c r="F207" s="289">
        <v>46276</v>
      </c>
      <c r="G207" s="289">
        <v>46276</v>
      </c>
      <c r="H207" s="288" t="s">
        <v>1849</v>
      </c>
      <c r="I207" s="288" t="s">
        <v>1850</v>
      </c>
      <c r="J207" s="288" t="s">
        <v>53</v>
      </c>
      <c r="K207" s="288" t="s">
        <v>53</v>
      </c>
      <c r="L207" s="290">
        <v>112125</v>
      </c>
      <c r="M207" s="290">
        <v>0</v>
      </c>
      <c r="N207" s="291">
        <v>0</v>
      </c>
      <c r="O207" s="290">
        <v>8</v>
      </c>
      <c r="P207" s="291">
        <v>897000</v>
      </c>
      <c r="Q207" s="290">
        <v>32</v>
      </c>
      <c r="R207" s="291">
        <v>3588000</v>
      </c>
      <c r="S207" s="288" t="s">
        <v>1744</v>
      </c>
      <c r="T207" s="288" t="s">
        <v>1745</v>
      </c>
      <c r="U207" s="288" t="s">
        <v>1851</v>
      </c>
      <c r="V207" s="288" t="s">
        <v>1852</v>
      </c>
      <c r="W207" s="288" t="s">
        <v>1795</v>
      </c>
      <c r="X207" s="288" t="s">
        <v>1796</v>
      </c>
    </row>
    <row r="208" spans="1:24" ht="51">
      <c r="A208" s="288" t="s">
        <v>1737</v>
      </c>
      <c r="B208" s="288" t="s">
        <v>1738</v>
      </c>
      <c r="C208" s="288" t="s">
        <v>629</v>
      </c>
      <c r="D208" s="288" t="s">
        <v>154</v>
      </c>
      <c r="E208" s="288" t="s">
        <v>1739</v>
      </c>
      <c r="F208" s="289">
        <v>46281</v>
      </c>
      <c r="G208" s="289">
        <v>46281</v>
      </c>
      <c r="H208" s="288" t="s">
        <v>1853</v>
      </c>
      <c r="I208" s="288" t="s">
        <v>1749</v>
      </c>
      <c r="J208" s="288" t="s">
        <v>53</v>
      </c>
      <c r="K208" s="288" t="s">
        <v>53</v>
      </c>
      <c r="L208" s="290">
        <v>112125</v>
      </c>
      <c r="M208" s="290">
        <v>0</v>
      </c>
      <c r="N208" s="291">
        <v>0</v>
      </c>
      <c r="O208" s="290">
        <v>12</v>
      </c>
      <c r="P208" s="291">
        <v>1345500</v>
      </c>
      <c r="Q208" s="290">
        <v>20</v>
      </c>
      <c r="R208" s="291">
        <v>2242500</v>
      </c>
      <c r="S208" s="288" t="s">
        <v>1744</v>
      </c>
      <c r="T208" s="288" t="s">
        <v>1745</v>
      </c>
      <c r="U208" s="288" t="s">
        <v>1851</v>
      </c>
      <c r="V208" s="288" t="s">
        <v>1852</v>
      </c>
      <c r="W208" s="288" t="s">
        <v>1795</v>
      </c>
      <c r="X208" s="288" t="s">
        <v>1796</v>
      </c>
    </row>
    <row r="209" spans="1:24" ht="51">
      <c r="A209" s="288" t="s">
        <v>1737</v>
      </c>
      <c r="B209" s="288" t="s">
        <v>1738</v>
      </c>
      <c r="C209" s="288" t="s">
        <v>629</v>
      </c>
      <c r="D209" s="288" t="s">
        <v>154</v>
      </c>
      <c r="E209" s="288" t="s">
        <v>1739</v>
      </c>
      <c r="F209" s="289">
        <v>46281</v>
      </c>
      <c r="G209" s="289">
        <v>46281</v>
      </c>
      <c r="H209" s="288" t="s">
        <v>1854</v>
      </c>
      <c r="I209" s="288" t="s">
        <v>1749</v>
      </c>
      <c r="J209" s="288" t="s">
        <v>53</v>
      </c>
      <c r="K209" s="288" t="s">
        <v>53</v>
      </c>
      <c r="L209" s="290">
        <v>112125</v>
      </c>
      <c r="M209" s="290">
        <v>0</v>
      </c>
      <c r="N209" s="291">
        <v>0</v>
      </c>
      <c r="O209" s="290">
        <v>20</v>
      </c>
      <c r="P209" s="291">
        <v>2242500</v>
      </c>
      <c r="Q209" s="290">
        <v>0</v>
      </c>
      <c r="R209" s="291">
        <v>0</v>
      </c>
      <c r="S209" s="288" t="s">
        <v>1744</v>
      </c>
      <c r="T209" s="288" t="s">
        <v>1745</v>
      </c>
      <c r="U209" s="288" t="s">
        <v>1855</v>
      </c>
      <c r="V209" s="288" t="s">
        <v>1856</v>
      </c>
      <c r="W209" s="288" t="s">
        <v>1795</v>
      </c>
      <c r="X209" s="288" t="s">
        <v>1796</v>
      </c>
    </row>
    <row r="210" spans="1:24" ht="51">
      <c r="A210" s="288" t="s">
        <v>1737</v>
      </c>
      <c r="B210" s="288" t="s">
        <v>1738</v>
      </c>
      <c r="C210" s="288" t="s">
        <v>629</v>
      </c>
      <c r="D210" s="288" t="s">
        <v>154</v>
      </c>
      <c r="E210" s="288" t="s">
        <v>1739</v>
      </c>
      <c r="F210" s="289">
        <v>46300</v>
      </c>
      <c r="G210" s="289">
        <v>46300</v>
      </c>
      <c r="H210" s="288" t="s">
        <v>1888</v>
      </c>
      <c r="I210" s="288" t="s">
        <v>1877</v>
      </c>
      <c r="J210" s="288" t="s">
        <v>53</v>
      </c>
      <c r="K210" s="288" t="s">
        <v>53</v>
      </c>
      <c r="L210" s="290">
        <v>112125</v>
      </c>
      <c r="M210" s="290">
        <v>10</v>
      </c>
      <c r="N210" s="291">
        <v>1121250</v>
      </c>
      <c r="O210" s="290">
        <v>0</v>
      </c>
      <c r="P210" s="291">
        <v>0</v>
      </c>
      <c r="Q210" s="290">
        <v>10</v>
      </c>
      <c r="R210" s="291">
        <v>1121250</v>
      </c>
      <c r="S210" s="288" t="s">
        <v>1744</v>
      </c>
      <c r="T210" s="288" t="s">
        <v>1745</v>
      </c>
      <c r="U210" s="288" t="s">
        <v>1855</v>
      </c>
      <c r="V210" s="288" t="s">
        <v>1856</v>
      </c>
      <c r="W210" s="288" t="s">
        <v>1795</v>
      </c>
      <c r="X210" s="288" t="s">
        <v>1796</v>
      </c>
    </row>
    <row r="211" spans="1:24" ht="51">
      <c r="A211" s="288" t="s">
        <v>1737</v>
      </c>
      <c r="B211" s="288" t="s">
        <v>1738</v>
      </c>
      <c r="C211" s="288" t="s">
        <v>629</v>
      </c>
      <c r="D211" s="288" t="s">
        <v>154</v>
      </c>
      <c r="E211" s="288" t="s">
        <v>1739</v>
      </c>
      <c r="F211" s="289">
        <v>46300</v>
      </c>
      <c r="G211" s="289">
        <v>46300</v>
      </c>
      <c r="H211" s="288" t="s">
        <v>1888</v>
      </c>
      <c r="I211" s="288" t="s">
        <v>1877</v>
      </c>
      <c r="J211" s="288" t="s">
        <v>53</v>
      </c>
      <c r="K211" s="288" t="s">
        <v>53</v>
      </c>
      <c r="L211" s="290">
        <v>112125</v>
      </c>
      <c r="M211" s="290">
        <v>10</v>
      </c>
      <c r="N211" s="291">
        <v>1121250</v>
      </c>
      <c r="O211" s="290">
        <v>0</v>
      </c>
      <c r="P211" s="291">
        <v>0</v>
      </c>
      <c r="Q211" s="290">
        <v>20</v>
      </c>
      <c r="R211" s="291">
        <v>2242500</v>
      </c>
      <c r="S211" s="288" t="s">
        <v>1744</v>
      </c>
      <c r="T211" s="288" t="s">
        <v>1745</v>
      </c>
      <c r="U211" s="288" t="s">
        <v>1851</v>
      </c>
      <c r="V211" s="288" t="s">
        <v>1852</v>
      </c>
      <c r="W211" s="288" t="s">
        <v>1795</v>
      </c>
      <c r="X211" s="288" t="s">
        <v>1796</v>
      </c>
    </row>
    <row r="212" spans="1:24" ht="51">
      <c r="A212" s="288" t="s">
        <v>1737</v>
      </c>
      <c r="B212" s="288" t="s">
        <v>1738</v>
      </c>
      <c r="C212" s="288" t="s">
        <v>625</v>
      </c>
      <c r="D212" s="288" t="s">
        <v>624</v>
      </c>
      <c r="E212" s="288" t="s">
        <v>1739</v>
      </c>
      <c r="F212" s="289">
        <v>46259</v>
      </c>
      <c r="G212" s="289">
        <v>46259</v>
      </c>
      <c r="H212" s="288" t="s">
        <v>1882</v>
      </c>
      <c r="I212" s="288" t="s">
        <v>1883</v>
      </c>
      <c r="J212" s="288" t="s">
        <v>53</v>
      </c>
      <c r="K212" s="288" t="s">
        <v>53</v>
      </c>
      <c r="L212" s="290">
        <v>328575</v>
      </c>
      <c r="M212" s="290">
        <v>20</v>
      </c>
      <c r="N212" s="291">
        <v>6571500</v>
      </c>
      <c r="O212" s="290">
        <v>0</v>
      </c>
      <c r="P212" s="291">
        <v>0</v>
      </c>
      <c r="Q212" s="290">
        <v>20</v>
      </c>
      <c r="R212" s="291">
        <v>6571500</v>
      </c>
      <c r="S212" s="288" t="s">
        <v>1744</v>
      </c>
      <c r="T212" s="288" t="s">
        <v>1799</v>
      </c>
      <c r="U212" s="288" t="s">
        <v>1739</v>
      </c>
      <c r="V212" s="288" t="s">
        <v>1739</v>
      </c>
      <c r="W212" s="288" t="s">
        <v>1739</v>
      </c>
      <c r="X212" s="288" t="s">
        <v>1739</v>
      </c>
    </row>
    <row r="213" spans="1:24" ht="51">
      <c r="A213" s="288" t="s">
        <v>1737</v>
      </c>
      <c r="B213" s="288" t="s">
        <v>1738</v>
      </c>
      <c r="C213" s="288" t="s">
        <v>1573</v>
      </c>
      <c r="D213" s="288" t="s">
        <v>1574</v>
      </c>
      <c r="E213" s="288" t="s">
        <v>1739</v>
      </c>
      <c r="F213" s="289">
        <v>46259</v>
      </c>
      <c r="G213" s="289">
        <v>46259</v>
      </c>
      <c r="H213" s="288" t="s">
        <v>1882</v>
      </c>
      <c r="I213" s="288" t="s">
        <v>1883</v>
      </c>
      <c r="J213" s="288" t="s">
        <v>53</v>
      </c>
      <c r="K213" s="288" t="s">
        <v>53</v>
      </c>
      <c r="L213" s="290">
        <v>52000</v>
      </c>
      <c r="M213" s="290">
        <v>20</v>
      </c>
      <c r="N213" s="291">
        <v>1040000</v>
      </c>
      <c r="O213" s="290">
        <v>0</v>
      </c>
      <c r="P213" s="291">
        <v>0</v>
      </c>
      <c r="Q213" s="290">
        <v>20</v>
      </c>
      <c r="R213" s="291">
        <v>1040000</v>
      </c>
      <c r="S213" s="288" t="s">
        <v>1744</v>
      </c>
      <c r="T213" s="288" t="s">
        <v>1799</v>
      </c>
      <c r="U213" s="288" t="s">
        <v>1739</v>
      </c>
      <c r="V213" s="288" t="s">
        <v>1739</v>
      </c>
      <c r="W213" s="288" t="s">
        <v>1739</v>
      </c>
      <c r="X213" s="288" t="s">
        <v>1739</v>
      </c>
    </row>
    <row r="214" spans="1:24" ht="51">
      <c r="A214" s="288" t="s">
        <v>1737</v>
      </c>
      <c r="B214" s="288" t="s">
        <v>1738</v>
      </c>
      <c r="C214" s="288" t="s">
        <v>1573</v>
      </c>
      <c r="D214" s="288" t="s">
        <v>1574</v>
      </c>
      <c r="E214" s="288" t="s">
        <v>1739</v>
      </c>
      <c r="F214" s="289">
        <v>46259</v>
      </c>
      <c r="G214" s="289">
        <v>46259</v>
      </c>
      <c r="H214" s="288" t="s">
        <v>1889</v>
      </c>
      <c r="I214" s="288" t="s">
        <v>1749</v>
      </c>
      <c r="J214" s="288" t="s">
        <v>53</v>
      </c>
      <c r="K214" s="288" t="s">
        <v>53</v>
      </c>
      <c r="L214" s="290">
        <v>52000</v>
      </c>
      <c r="M214" s="290">
        <v>0</v>
      </c>
      <c r="N214" s="291">
        <v>0</v>
      </c>
      <c r="O214" s="290">
        <v>20</v>
      </c>
      <c r="P214" s="291">
        <v>1040000</v>
      </c>
      <c r="Q214" s="290">
        <v>0</v>
      </c>
      <c r="R214" s="291">
        <v>0</v>
      </c>
      <c r="S214" s="288" t="s">
        <v>1744</v>
      </c>
      <c r="T214" s="288" t="s">
        <v>1745</v>
      </c>
      <c r="U214" s="288" t="s">
        <v>1890</v>
      </c>
      <c r="V214" s="288" t="s">
        <v>1891</v>
      </c>
      <c r="W214" s="288" t="s">
        <v>1795</v>
      </c>
      <c r="X214" s="288" t="s">
        <v>1796</v>
      </c>
    </row>
    <row r="215" spans="1:24" ht="51">
      <c r="A215" s="288" t="s">
        <v>1737</v>
      </c>
      <c r="B215" s="288" t="s">
        <v>1738</v>
      </c>
      <c r="C215" s="288" t="s">
        <v>430</v>
      </c>
      <c r="D215" s="288" t="s">
        <v>82</v>
      </c>
      <c r="E215" s="288" t="s">
        <v>1739</v>
      </c>
      <c r="F215" s="289">
        <v>46259</v>
      </c>
      <c r="G215" s="289">
        <v>46259</v>
      </c>
      <c r="H215" s="288" t="s">
        <v>1882</v>
      </c>
      <c r="I215" s="288" t="s">
        <v>1883</v>
      </c>
      <c r="J215" s="288" t="s">
        <v>53</v>
      </c>
      <c r="K215" s="288" t="s">
        <v>53</v>
      </c>
      <c r="L215" s="290">
        <v>98000</v>
      </c>
      <c r="M215" s="290">
        <v>20</v>
      </c>
      <c r="N215" s="291">
        <v>1960000</v>
      </c>
      <c r="O215" s="290">
        <v>0</v>
      </c>
      <c r="P215" s="291">
        <v>0</v>
      </c>
      <c r="Q215" s="290">
        <v>20</v>
      </c>
      <c r="R215" s="291">
        <v>1960000</v>
      </c>
      <c r="S215" s="288" t="s">
        <v>1744</v>
      </c>
      <c r="T215" s="288" t="s">
        <v>1799</v>
      </c>
      <c r="U215" s="288" t="s">
        <v>1739</v>
      </c>
      <c r="V215" s="288" t="s">
        <v>1739</v>
      </c>
      <c r="W215" s="288" t="s">
        <v>1739</v>
      </c>
      <c r="X215" s="288" t="s">
        <v>1739</v>
      </c>
    </row>
    <row r="216" spans="1:24" ht="51">
      <c r="A216" s="288" t="s">
        <v>1737</v>
      </c>
      <c r="B216" s="288" t="s">
        <v>1738</v>
      </c>
      <c r="C216" s="288" t="s">
        <v>430</v>
      </c>
      <c r="D216" s="288" t="s">
        <v>82</v>
      </c>
      <c r="E216" s="288" t="s">
        <v>1739</v>
      </c>
      <c r="F216" s="289">
        <v>46286</v>
      </c>
      <c r="G216" s="289">
        <v>46286</v>
      </c>
      <c r="H216" s="288" t="s">
        <v>1863</v>
      </c>
      <c r="I216" s="288" t="s">
        <v>1749</v>
      </c>
      <c r="J216" s="288" t="s">
        <v>53</v>
      </c>
      <c r="K216" s="288" t="s">
        <v>53</v>
      </c>
      <c r="L216" s="290">
        <v>98000</v>
      </c>
      <c r="M216" s="290">
        <v>0</v>
      </c>
      <c r="N216" s="291">
        <v>0</v>
      </c>
      <c r="O216" s="290">
        <v>20</v>
      </c>
      <c r="P216" s="291">
        <v>1960000</v>
      </c>
      <c r="Q216" s="290">
        <v>0</v>
      </c>
      <c r="R216" s="291">
        <v>0</v>
      </c>
      <c r="S216" s="288" t="s">
        <v>1744</v>
      </c>
      <c r="T216" s="288" t="s">
        <v>1745</v>
      </c>
      <c r="U216" s="288" t="s">
        <v>1801</v>
      </c>
      <c r="V216" s="288" t="s">
        <v>1802</v>
      </c>
      <c r="W216" s="288" t="s">
        <v>1795</v>
      </c>
      <c r="X216" s="288" t="s">
        <v>1796</v>
      </c>
    </row>
    <row r="217" spans="1:24" ht="51">
      <c r="A217" s="288" t="s">
        <v>1737</v>
      </c>
      <c r="B217" s="288" t="s">
        <v>1738</v>
      </c>
      <c r="C217" s="288" t="s">
        <v>297</v>
      </c>
      <c r="D217" s="288" t="s">
        <v>120</v>
      </c>
      <c r="E217" s="288" t="s">
        <v>1739</v>
      </c>
      <c r="F217" s="289">
        <v>46259</v>
      </c>
      <c r="G217" s="289">
        <v>46259</v>
      </c>
      <c r="H217" s="288" t="s">
        <v>1882</v>
      </c>
      <c r="I217" s="288" t="s">
        <v>1883</v>
      </c>
      <c r="J217" s="288" t="s">
        <v>53</v>
      </c>
      <c r="K217" s="288" t="s">
        <v>53</v>
      </c>
      <c r="L217" s="290">
        <v>42000</v>
      </c>
      <c r="M217" s="290">
        <v>20</v>
      </c>
      <c r="N217" s="291">
        <v>840000</v>
      </c>
      <c r="O217" s="290">
        <v>0</v>
      </c>
      <c r="P217" s="291">
        <v>0</v>
      </c>
      <c r="Q217" s="290">
        <v>20</v>
      </c>
      <c r="R217" s="291">
        <v>840000</v>
      </c>
      <c r="S217" s="288" t="s">
        <v>1744</v>
      </c>
      <c r="T217" s="288" t="s">
        <v>1799</v>
      </c>
      <c r="U217" s="288" t="s">
        <v>1739</v>
      </c>
      <c r="V217" s="288" t="s">
        <v>1739</v>
      </c>
      <c r="W217" s="288" t="s">
        <v>1739</v>
      </c>
      <c r="X217" s="288" t="s">
        <v>1739</v>
      </c>
    </row>
    <row r="218" spans="1:24" ht="51">
      <c r="A218" s="288" t="s">
        <v>1737</v>
      </c>
      <c r="B218" s="288" t="s">
        <v>1738</v>
      </c>
      <c r="C218" s="288" t="s">
        <v>297</v>
      </c>
      <c r="D218" s="288" t="s">
        <v>120</v>
      </c>
      <c r="E218" s="288" t="s">
        <v>1739</v>
      </c>
      <c r="F218" s="289">
        <v>46301</v>
      </c>
      <c r="G218" s="289">
        <v>46301</v>
      </c>
      <c r="H218" s="288" t="s">
        <v>1859</v>
      </c>
      <c r="I218" s="288" t="s">
        <v>1749</v>
      </c>
      <c r="J218" s="288" t="s">
        <v>53</v>
      </c>
      <c r="K218" s="288" t="s">
        <v>53</v>
      </c>
      <c r="L218" s="290">
        <v>42000</v>
      </c>
      <c r="M218" s="290">
        <v>0</v>
      </c>
      <c r="N218" s="291">
        <v>0</v>
      </c>
      <c r="O218" s="290">
        <v>20</v>
      </c>
      <c r="P218" s="291">
        <v>840000</v>
      </c>
      <c r="Q218" s="290">
        <v>0</v>
      </c>
      <c r="R218" s="291">
        <v>0</v>
      </c>
      <c r="S218" s="288" t="s">
        <v>1744</v>
      </c>
      <c r="T218" s="288" t="s">
        <v>1745</v>
      </c>
      <c r="U218" s="288" t="s">
        <v>1890</v>
      </c>
      <c r="V218" s="288" t="s">
        <v>1891</v>
      </c>
      <c r="W218" s="288" t="s">
        <v>1795</v>
      </c>
      <c r="X218" s="288" t="s">
        <v>1796</v>
      </c>
    </row>
    <row r="219" spans="1:24" ht="51">
      <c r="A219" s="288" t="s">
        <v>1737</v>
      </c>
      <c r="B219" s="288" t="s">
        <v>1738</v>
      </c>
      <c r="C219" s="288" t="s">
        <v>322</v>
      </c>
      <c r="D219" s="288" t="s">
        <v>191</v>
      </c>
      <c r="E219" s="288" t="s">
        <v>1739</v>
      </c>
      <c r="F219" s="289">
        <v>46259</v>
      </c>
      <c r="G219" s="289">
        <v>46259</v>
      </c>
      <c r="H219" s="288" t="s">
        <v>1882</v>
      </c>
      <c r="I219" s="288" t="s">
        <v>1883</v>
      </c>
      <c r="J219" s="288" t="s">
        <v>53</v>
      </c>
      <c r="K219" s="288" t="s">
        <v>53</v>
      </c>
      <c r="L219" s="290">
        <v>75000</v>
      </c>
      <c r="M219" s="290">
        <v>20</v>
      </c>
      <c r="N219" s="291">
        <v>1500000</v>
      </c>
      <c r="O219" s="290">
        <v>0</v>
      </c>
      <c r="P219" s="291">
        <v>0</v>
      </c>
      <c r="Q219" s="290">
        <v>20</v>
      </c>
      <c r="R219" s="291">
        <v>1500000</v>
      </c>
      <c r="S219" s="288" t="s">
        <v>1744</v>
      </c>
      <c r="T219" s="288" t="s">
        <v>1799</v>
      </c>
      <c r="U219" s="288" t="s">
        <v>1739</v>
      </c>
      <c r="V219" s="288" t="s">
        <v>1739</v>
      </c>
      <c r="W219" s="288" t="s">
        <v>1739</v>
      </c>
      <c r="X219" s="288" t="s">
        <v>1739</v>
      </c>
    </row>
    <row r="220" spans="1:24" ht="51">
      <c r="A220" s="288" t="s">
        <v>1737</v>
      </c>
      <c r="B220" s="288" t="s">
        <v>1738</v>
      </c>
      <c r="C220" s="288" t="s">
        <v>322</v>
      </c>
      <c r="D220" s="288" t="s">
        <v>191</v>
      </c>
      <c r="E220" s="288" t="s">
        <v>1739</v>
      </c>
      <c r="F220" s="289">
        <v>46259</v>
      </c>
      <c r="G220" s="289">
        <v>46259</v>
      </c>
      <c r="H220" s="288" t="s">
        <v>1892</v>
      </c>
      <c r="I220" s="288" t="s">
        <v>1749</v>
      </c>
      <c r="J220" s="288" t="s">
        <v>53</v>
      </c>
      <c r="K220" s="288" t="s">
        <v>53</v>
      </c>
      <c r="L220" s="290">
        <v>75000</v>
      </c>
      <c r="M220" s="290">
        <v>0</v>
      </c>
      <c r="N220" s="291">
        <v>0</v>
      </c>
      <c r="O220" s="290">
        <v>20</v>
      </c>
      <c r="P220" s="291">
        <v>1500000</v>
      </c>
      <c r="Q220" s="290">
        <v>0</v>
      </c>
      <c r="R220" s="291">
        <v>0</v>
      </c>
      <c r="S220" s="288" t="s">
        <v>1744</v>
      </c>
      <c r="T220" s="288" t="s">
        <v>1745</v>
      </c>
      <c r="U220" s="288" t="s">
        <v>1890</v>
      </c>
      <c r="V220" s="288" t="s">
        <v>1891</v>
      </c>
      <c r="W220" s="288" t="s">
        <v>1795</v>
      </c>
      <c r="X220" s="288" t="s">
        <v>1796</v>
      </c>
    </row>
    <row r="221" spans="1:24" ht="51">
      <c r="A221" s="288" t="s">
        <v>1737</v>
      </c>
      <c r="B221" s="288" t="s">
        <v>1738</v>
      </c>
      <c r="C221" s="288" t="s">
        <v>1627</v>
      </c>
      <c r="D221" s="288" t="s">
        <v>1893</v>
      </c>
      <c r="E221" s="288" t="s">
        <v>1739</v>
      </c>
      <c r="F221" s="289">
        <v>46272</v>
      </c>
      <c r="G221" s="289">
        <v>46272</v>
      </c>
      <c r="H221" s="288" t="s">
        <v>1894</v>
      </c>
      <c r="I221" s="288" t="s">
        <v>1895</v>
      </c>
      <c r="J221" s="288" t="s">
        <v>53</v>
      </c>
      <c r="K221" s="288" t="s">
        <v>53</v>
      </c>
      <c r="L221" s="290">
        <v>485000</v>
      </c>
      <c r="M221" s="290">
        <v>10</v>
      </c>
      <c r="N221" s="291">
        <v>4850000</v>
      </c>
      <c r="O221" s="290">
        <v>0</v>
      </c>
      <c r="P221" s="291">
        <v>0</v>
      </c>
      <c r="Q221" s="290">
        <v>10</v>
      </c>
      <c r="R221" s="291">
        <v>4850000</v>
      </c>
      <c r="S221" s="288" t="s">
        <v>1744</v>
      </c>
      <c r="T221" s="288" t="s">
        <v>1810</v>
      </c>
      <c r="U221" s="288" t="s">
        <v>1739</v>
      </c>
      <c r="V221" s="288" t="s">
        <v>1739</v>
      </c>
      <c r="W221" s="288" t="s">
        <v>1739</v>
      </c>
      <c r="X221" s="288" t="s">
        <v>1739</v>
      </c>
    </row>
    <row r="222" spans="1:24" ht="51">
      <c r="A222" s="288" t="s">
        <v>1737</v>
      </c>
      <c r="B222" s="288" t="s">
        <v>1738</v>
      </c>
      <c r="C222" s="288" t="s">
        <v>1627</v>
      </c>
      <c r="D222" s="288" t="s">
        <v>1893</v>
      </c>
      <c r="E222" s="288" t="s">
        <v>1739</v>
      </c>
      <c r="F222" s="289">
        <v>46276</v>
      </c>
      <c r="G222" s="289">
        <v>46276</v>
      </c>
      <c r="H222" s="288" t="s">
        <v>1869</v>
      </c>
      <c r="I222" s="288" t="s">
        <v>1850</v>
      </c>
      <c r="J222" s="288" t="s">
        <v>53</v>
      </c>
      <c r="K222" s="288" t="s">
        <v>53</v>
      </c>
      <c r="L222" s="290">
        <v>485000</v>
      </c>
      <c r="M222" s="290">
        <v>0</v>
      </c>
      <c r="N222" s="291">
        <v>0</v>
      </c>
      <c r="O222" s="290">
        <v>5</v>
      </c>
      <c r="P222" s="291">
        <v>2425000</v>
      </c>
      <c r="Q222" s="290">
        <v>5</v>
      </c>
      <c r="R222" s="291">
        <v>2425000</v>
      </c>
      <c r="S222" s="288" t="s">
        <v>1744</v>
      </c>
      <c r="T222" s="288" t="s">
        <v>1745</v>
      </c>
      <c r="U222" s="288" t="s">
        <v>1755</v>
      </c>
      <c r="V222" s="288" t="s">
        <v>1756</v>
      </c>
      <c r="W222" s="288" t="s">
        <v>1795</v>
      </c>
      <c r="X222" s="288" t="s">
        <v>1796</v>
      </c>
    </row>
    <row r="223" spans="1:24" ht="28.5">
      <c r="A223" s="284" t="s">
        <v>1737</v>
      </c>
      <c r="B223" s="284" t="s">
        <v>1738</v>
      </c>
      <c r="C223" s="284" t="s">
        <v>1635</v>
      </c>
      <c r="D223" s="284" t="s">
        <v>1636</v>
      </c>
      <c r="E223" s="284" t="s">
        <v>1739</v>
      </c>
      <c r="F223" s="285" t="s">
        <v>1739</v>
      </c>
      <c r="G223" s="285" t="s">
        <v>1739</v>
      </c>
      <c r="H223" s="284" t="s">
        <v>1739</v>
      </c>
      <c r="I223" s="284" t="s">
        <v>1740</v>
      </c>
      <c r="J223" s="284" t="s">
        <v>845</v>
      </c>
      <c r="K223" s="284" t="s">
        <v>845</v>
      </c>
      <c r="L223" s="286">
        <v>215330</v>
      </c>
      <c r="M223" s="286">
        <v>0</v>
      </c>
      <c r="N223" s="287">
        <v>0</v>
      </c>
      <c r="O223" s="286">
        <v>0</v>
      </c>
      <c r="P223" s="287">
        <v>0</v>
      </c>
      <c r="Q223" s="286">
        <v>2</v>
      </c>
      <c r="R223" s="287">
        <v>430660</v>
      </c>
      <c r="S223" s="284" t="s">
        <v>1739</v>
      </c>
      <c r="T223" s="284" t="s">
        <v>1739</v>
      </c>
      <c r="U223" s="284" t="s">
        <v>1739</v>
      </c>
      <c r="V223" s="284" t="s">
        <v>1739</v>
      </c>
      <c r="W223" s="284" t="s">
        <v>1739</v>
      </c>
      <c r="X223" s="284" t="s">
        <v>1739</v>
      </c>
    </row>
    <row r="224" spans="1:24" ht="28.5">
      <c r="A224" s="284" t="s">
        <v>1737</v>
      </c>
      <c r="B224" s="284" t="s">
        <v>1738</v>
      </c>
      <c r="C224" s="284" t="s">
        <v>1637</v>
      </c>
      <c r="D224" s="284" t="s">
        <v>1638</v>
      </c>
      <c r="E224" s="284" t="s">
        <v>1739</v>
      </c>
      <c r="F224" s="285" t="s">
        <v>1739</v>
      </c>
      <c r="G224" s="285" t="s">
        <v>1739</v>
      </c>
      <c r="H224" s="284" t="s">
        <v>1739</v>
      </c>
      <c r="I224" s="284" t="s">
        <v>1740</v>
      </c>
      <c r="J224" s="284" t="s">
        <v>845</v>
      </c>
      <c r="K224" s="284" t="s">
        <v>845</v>
      </c>
      <c r="L224" s="286">
        <v>55145.33</v>
      </c>
      <c r="M224" s="286">
        <v>0</v>
      </c>
      <c r="N224" s="287">
        <v>0</v>
      </c>
      <c r="O224" s="286">
        <v>0</v>
      </c>
      <c r="P224" s="287">
        <v>0</v>
      </c>
      <c r="Q224" s="286">
        <v>3</v>
      </c>
      <c r="R224" s="287">
        <v>165436</v>
      </c>
      <c r="S224" s="284" t="s">
        <v>1739</v>
      </c>
      <c r="T224" s="284" t="s">
        <v>1739</v>
      </c>
      <c r="U224" s="284" t="s">
        <v>1739</v>
      </c>
      <c r="V224" s="284" t="s">
        <v>1739</v>
      </c>
      <c r="W224" s="284" t="s">
        <v>1739</v>
      </c>
      <c r="X224" s="284" t="s">
        <v>1739</v>
      </c>
    </row>
    <row r="225" spans="1:24" ht="25.5">
      <c r="A225" s="288" t="s">
        <v>1737</v>
      </c>
      <c r="B225" s="288" t="s">
        <v>1738</v>
      </c>
      <c r="C225" s="288" t="s">
        <v>1637</v>
      </c>
      <c r="D225" s="288" t="s">
        <v>1638</v>
      </c>
      <c r="E225" s="288" t="s">
        <v>1739</v>
      </c>
      <c r="F225" s="289">
        <v>46260</v>
      </c>
      <c r="G225" s="289">
        <v>46260</v>
      </c>
      <c r="H225" s="288" t="s">
        <v>1896</v>
      </c>
      <c r="I225" s="288" t="s">
        <v>1749</v>
      </c>
      <c r="J225" s="288" t="s">
        <v>845</v>
      </c>
      <c r="K225" s="288" t="s">
        <v>845</v>
      </c>
      <c r="L225" s="290">
        <v>55145.33</v>
      </c>
      <c r="M225" s="290">
        <v>0</v>
      </c>
      <c r="N225" s="291">
        <v>0</v>
      </c>
      <c r="O225" s="290">
        <v>1</v>
      </c>
      <c r="P225" s="291">
        <v>55145</v>
      </c>
      <c r="Q225" s="290">
        <v>2</v>
      </c>
      <c r="R225" s="291">
        <v>110291</v>
      </c>
      <c r="S225" s="288" t="s">
        <v>1744</v>
      </c>
      <c r="T225" s="288" t="s">
        <v>1745</v>
      </c>
      <c r="U225" s="288" t="s">
        <v>1739</v>
      </c>
      <c r="V225" s="288" t="s">
        <v>1739</v>
      </c>
      <c r="W225" s="288" t="s">
        <v>1746</v>
      </c>
      <c r="X225" s="288" t="s">
        <v>1747</v>
      </c>
    </row>
    <row r="226" spans="1:24" ht="42.75">
      <c r="A226" s="284" t="s">
        <v>1737</v>
      </c>
      <c r="B226" s="284" t="s">
        <v>1738</v>
      </c>
      <c r="C226" s="284" t="s">
        <v>1639</v>
      </c>
      <c r="D226" s="284" t="s">
        <v>1640</v>
      </c>
      <c r="E226" s="284" t="s">
        <v>1739</v>
      </c>
      <c r="F226" s="285" t="s">
        <v>1739</v>
      </c>
      <c r="G226" s="285" t="s">
        <v>1739</v>
      </c>
      <c r="H226" s="284" t="s">
        <v>1739</v>
      </c>
      <c r="I226" s="284" t="s">
        <v>1740</v>
      </c>
      <c r="J226" s="284" t="s">
        <v>845</v>
      </c>
      <c r="K226" s="284" t="s">
        <v>845</v>
      </c>
      <c r="L226" s="286">
        <v>24684.25</v>
      </c>
      <c r="M226" s="286">
        <v>0</v>
      </c>
      <c r="N226" s="287">
        <v>0</v>
      </c>
      <c r="O226" s="286">
        <v>0</v>
      </c>
      <c r="P226" s="287">
        <v>0</v>
      </c>
      <c r="Q226" s="286">
        <v>4</v>
      </c>
      <c r="R226" s="287">
        <v>98737</v>
      </c>
      <c r="S226" s="284" t="s">
        <v>1739</v>
      </c>
      <c r="T226" s="284" t="s">
        <v>1739</v>
      </c>
      <c r="U226" s="284" t="s">
        <v>1739</v>
      </c>
      <c r="V226" s="284" t="s">
        <v>1739</v>
      </c>
      <c r="W226" s="284" t="s">
        <v>1739</v>
      </c>
      <c r="X226" s="284" t="s">
        <v>1739</v>
      </c>
    </row>
    <row r="227" spans="1:24" ht="25.5">
      <c r="A227" s="288" t="s">
        <v>1737</v>
      </c>
      <c r="B227" s="288" t="s">
        <v>1738</v>
      </c>
      <c r="C227" s="288" t="s">
        <v>1639</v>
      </c>
      <c r="D227" s="288" t="s">
        <v>1640</v>
      </c>
      <c r="E227" s="288" t="s">
        <v>1739</v>
      </c>
      <c r="F227" s="289">
        <v>46185</v>
      </c>
      <c r="G227" s="289">
        <v>46185</v>
      </c>
      <c r="H227" s="288" t="s">
        <v>1897</v>
      </c>
      <c r="I227" s="288" t="s">
        <v>1749</v>
      </c>
      <c r="J227" s="288" t="s">
        <v>845</v>
      </c>
      <c r="K227" s="288" t="s">
        <v>845</v>
      </c>
      <c r="L227" s="290">
        <v>24684.25</v>
      </c>
      <c r="M227" s="290">
        <v>0</v>
      </c>
      <c r="N227" s="291">
        <v>0</v>
      </c>
      <c r="O227" s="290">
        <v>1</v>
      </c>
      <c r="P227" s="291">
        <v>24684</v>
      </c>
      <c r="Q227" s="290">
        <v>3</v>
      </c>
      <c r="R227" s="291">
        <v>74053</v>
      </c>
      <c r="S227" s="288" t="s">
        <v>1744</v>
      </c>
      <c r="T227" s="288" t="s">
        <v>1898</v>
      </c>
      <c r="U227" s="288" t="s">
        <v>1739</v>
      </c>
      <c r="V227" s="288" t="s">
        <v>1739</v>
      </c>
      <c r="W227" s="288" t="s">
        <v>1746</v>
      </c>
      <c r="X227" s="288" t="s">
        <v>1747</v>
      </c>
    </row>
    <row r="228" spans="1:24" ht="25.5">
      <c r="A228" s="288" t="s">
        <v>1737</v>
      </c>
      <c r="B228" s="288" t="s">
        <v>1738</v>
      </c>
      <c r="C228" s="288" t="s">
        <v>1639</v>
      </c>
      <c r="D228" s="288" t="s">
        <v>1640</v>
      </c>
      <c r="E228" s="288" t="s">
        <v>1739</v>
      </c>
      <c r="F228" s="289">
        <v>46260</v>
      </c>
      <c r="G228" s="289">
        <v>46260</v>
      </c>
      <c r="H228" s="288" t="s">
        <v>1896</v>
      </c>
      <c r="I228" s="288" t="s">
        <v>1749</v>
      </c>
      <c r="J228" s="288" t="s">
        <v>845</v>
      </c>
      <c r="K228" s="288" t="s">
        <v>845</v>
      </c>
      <c r="L228" s="290">
        <v>24684.33</v>
      </c>
      <c r="M228" s="290">
        <v>0</v>
      </c>
      <c r="N228" s="291">
        <v>0</v>
      </c>
      <c r="O228" s="290">
        <v>1</v>
      </c>
      <c r="P228" s="291">
        <v>24684</v>
      </c>
      <c r="Q228" s="290">
        <v>2</v>
      </c>
      <c r="R228" s="291">
        <v>49369</v>
      </c>
      <c r="S228" s="288" t="s">
        <v>1744</v>
      </c>
      <c r="T228" s="288" t="s">
        <v>1745</v>
      </c>
      <c r="U228" s="288" t="s">
        <v>1739</v>
      </c>
      <c r="V228" s="288" t="s">
        <v>1739</v>
      </c>
      <c r="W228" s="288" t="s">
        <v>1746</v>
      </c>
      <c r="X228" s="288" t="s">
        <v>1747</v>
      </c>
    </row>
    <row r="229" spans="1:24" ht="25.5">
      <c r="A229" s="288" t="s">
        <v>1737</v>
      </c>
      <c r="B229" s="288" t="s">
        <v>1738</v>
      </c>
      <c r="C229" s="288" t="s">
        <v>1639</v>
      </c>
      <c r="D229" s="288" t="s">
        <v>1640</v>
      </c>
      <c r="E229" s="288" t="s">
        <v>1739</v>
      </c>
      <c r="F229" s="289">
        <v>46309</v>
      </c>
      <c r="G229" s="289">
        <v>46309</v>
      </c>
      <c r="H229" s="288" t="s">
        <v>1899</v>
      </c>
      <c r="I229" s="288" t="s">
        <v>1749</v>
      </c>
      <c r="J229" s="288" t="s">
        <v>845</v>
      </c>
      <c r="K229" s="288" t="s">
        <v>845</v>
      </c>
      <c r="L229" s="290">
        <v>24684.5</v>
      </c>
      <c r="M229" s="290">
        <v>0</v>
      </c>
      <c r="N229" s="291">
        <v>0</v>
      </c>
      <c r="O229" s="290">
        <v>1</v>
      </c>
      <c r="P229" s="291">
        <v>24685</v>
      </c>
      <c r="Q229" s="290">
        <v>1</v>
      </c>
      <c r="R229" s="291">
        <v>24684</v>
      </c>
      <c r="S229" s="288" t="s">
        <v>1744</v>
      </c>
      <c r="T229" s="288" t="s">
        <v>1898</v>
      </c>
      <c r="U229" s="288" t="s">
        <v>1739</v>
      </c>
      <c r="V229" s="288" t="s">
        <v>1739</v>
      </c>
      <c r="W229" s="288" t="s">
        <v>1746</v>
      </c>
      <c r="X229" s="288" t="s">
        <v>1747</v>
      </c>
    </row>
    <row r="230" spans="1:24" ht="25.5">
      <c r="A230" s="288" t="s">
        <v>1737</v>
      </c>
      <c r="B230" s="288" t="s">
        <v>1738</v>
      </c>
      <c r="C230" s="288" t="s">
        <v>1639</v>
      </c>
      <c r="D230" s="288" t="s">
        <v>1640</v>
      </c>
      <c r="E230" s="288" t="s">
        <v>1739</v>
      </c>
      <c r="F230" s="289">
        <v>46311</v>
      </c>
      <c r="G230" s="289">
        <v>46311</v>
      </c>
      <c r="H230" s="288" t="s">
        <v>1900</v>
      </c>
      <c r="I230" s="288" t="s">
        <v>1749</v>
      </c>
      <c r="J230" s="288" t="s">
        <v>845</v>
      </c>
      <c r="K230" s="288" t="s">
        <v>845</v>
      </c>
      <c r="L230" s="290">
        <v>24684.5</v>
      </c>
      <c r="M230" s="290">
        <v>0</v>
      </c>
      <c r="N230" s="291">
        <v>0</v>
      </c>
      <c r="O230" s="290">
        <v>1</v>
      </c>
      <c r="P230" s="291">
        <v>24684</v>
      </c>
      <c r="Q230" s="290">
        <v>0</v>
      </c>
      <c r="R230" s="291">
        <v>0</v>
      </c>
      <c r="S230" s="288" t="s">
        <v>1744</v>
      </c>
      <c r="T230" s="288" t="s">
        <v>1898</v>
      </c>
      <c r="U230" s="288" t="s">
        <v>1739</v>
      </c>
      <c r="V230" s="288" t="s">
        <v>1739</v>
      </c>
      <c r="W230" s="288" t="s">
        <v>1746</v>
      </c>
      <c r="X230" s="288" t="s">
        <v>1747</v>
      </c>
    </row>
    <row r="231" spans="1:24" ht="28.5">
      <c r="A231" s="284" t="s">
        <v>1737</v>
      </c>
      <c r="B231" s="284" t="s">
        <v>1738</v>
      </c>
      <c r="C231" s="284" t="s">
        <v>1238</v>
      </c>
      <c r="D231" s="284" t="s">
        <v>1239</v>
      </c>
      <c r="E231" s="284" t="s">
        <v>1739</v>
      </c>
      <c r="F231" s="285" t="s">
        <v>1739</v>
      </c>
      <c r="G231" s="285" t="s">
        <v>1739</v>
      </c>
      <c r="H231" s="284" t="s">
        <v>1739</v>
      </c>
      <c r="I231" s="284" t="s">
        <v>1740</v>
      </c>
      <c r="J231" s="284" t="s">
        <v>53</v>
      </c>
      <c r="K231" s="284" t="s">
        <v>53</v>
      </c>
      <c r="L231" s="286">
        <v>277778</v>
      </c>
      <c r="M231" s="286">
        <v>0</v>
      </c>
      <c r="N231" s="287">
        <v>0</v>
      </c>
      <c r="O231" s="286">
        <v>0</v>
      </c>
      <c r="P231" s="287">
        <v>0</v>
      </c>
      <c r="Q231" s="286">
        <v>4</v>
      </c>
      <c r="R231" s="287">
        <v>1111112</v>
      </c>
      <c r="S231" s="284" t="s">
        <v>1739</v>
      </c>
      <c r="T231" s="284" t="s">
        <v>1739</v>
      </c>
      <c r="U231" s="284" t="s">
        <v>1739</v>
      </c>
      <c r="V231" s="284" t="s">
        <v>1739</v>
      </c>
      <c r="W231" s="284" t="s">
        <v>1739</v>
      </c>
      <c r="X231" s="284" t="s">
        <v>1739</v>
      </c>
    </row>
    <row r="232" spans="1:24" ht="28.5">
      <c r="A232" s="284" t="s">
        <v>1737</v>
      </c>
      <c r="B232" s="284" t="s">
        <v>1738</v>
      </c>
      <c r="C232" s="284" t="s">
        <v>1240</v>
      </c>
      <c r="D232" s="284" t="s">
        <v>1241</v>
      </c>
      <c r="E232" s="284" t="s">
        <v>1739</v>
      </c>
      <c r="F232" s="285" t="s">
        <v>1739</v>
      </c>
      <c r="G232" s="285" t="s">
        <v>1739</v>
      </c>
      <c r="H232" s="284" t="s">
        <v>1739</v>
      </c>
      <c r="I232" s="284" t="s">
        <v>1740</v>
      </c>
      <c r="J232" s="284" t="s">
        <v>53</v>
      </c>
      <c r="K232" s="284" t="s">
        <v>53</v>
      </c>
      <c r="L232" s="286">
        <v>271296</v>
      </c>
      <c r="M232" s="286">
        <v>0</v>
      </c>
      <c r="N232" s="287">
        <v>0</v>
      </c>
      <c r="O232" s="286">
        <v>0</v>
      </c>
      <c r="P232" s="287">
        <v>0</v>
      </c>
      <c r="Q232" s="286">
        <v>4</v>
      </c>
      <c r="R232" s="287">
        <v>1085184</v>
      </c>
      <c r="S232" s="284" t="s">
        <v>1739</v>
      </c>
      <c r="T232" s="284" t="s">
        <v>1739</v>
      </c>
      <c r="U232" s="284" t="s">
        <v>1739</v>
      </c>
      <c r="V232" s="284" t="s">
        <v>1739</v>
      </c>
      <c r="W232" s="284" t="s">
        <v>1739</v>
      </c>
      <c r="X232" s="284" t="s">
        <v>1739</v>
      </c>
    </row>
    <row r="233" spans="1:24" ht="51">
      <c r="A233" s="288" t="s">
        <v>1737</v>
      </c>
      <c r="B233" s="288" t="s">
        <v>1738</v>
      </c>
      <c r="C233" s="288" t="s">
        <v>342</v>
      </c>
      <c r="D233" s="288" t="s">
        <v>157</v>
      </c>
      <c r="E233" s="288" t="s">
        <v>1739</v>
      </c>
      <c r="F233" s="289">
        <v>46253</v>
      </c>
      <c r="G233" s="289">
        <v>46253</v>
      </c>
      <c r="H233" s="288" t="s">
        <v>1901</v>
      </c>
      <c r="I233" s="288" t="s">
        <v>1902</v>
      </c>
      <c r="J233" s="288" t="s">
        <v>53</v>
      </c>
      <c r="K233" s="288" t="s">
        <v>53</v>
      </c>
      <c r="L233" s="290">
        <v>506526.6</v>
      </c>
      <c r="M233" s="290">
        <v>52</v>
      </c>
      <c r="N233" s="291">
        <v>26339383</v>
      </c>
      <c r="O233" s="290">
        <v>0</v>
      </c>
      <c r="P233" s="291">
        <v>0</v>
      </c>
      <c r="Q233" s="290">
        <v>52</v>
      </c>
      <c r="R233" s="291">
        <v>26339383</v>
      </c>
      <c r="S233" s="288" t="s">
        <v>1744</v>
      </c>
      <c r="T233" s="288" t="s">
        <v>1799</v>
      </c>
      <c r="U233" s="288" t="s">
        <v>1739</v>
      </c>
      <c r="V233" s="288" t="s">
        <v>1739</v>
      </c>
      <c r="W233" s="288" t="s">
        <v>1739</v>
      </c>
      <c r="X233" s="288" t="s">
        <v>1739</v>
      </c>
    </row>
    <row r="234" spans="1:24" ht="51">
      <c r="A234" s="288" t="s">
        <v>1737</v>
      </c>
      <c r="B234" s="288" t="s">
        <v>1738</v>
      </c>
      <c r="C234" s="288" t="s">
        <v>342</v>
      </c>
      <c r="D234" s="288" t="s">
        <v>157</v>
      </c>
      <c r="E234" s="288" t="s">
        <v>1739</v>
      </c>
      <c r="F234" s="289">
        <v>46262</v>
      </c>
      <c r="G234" s="289">
        <v>46262</v>
      </c>
      <c r="H234" s="288" t="s">
        <v>1903</v>
      </c>
      <c r="I234" s="288" t="s">
        <v>1749</v>
      </c>
      <c r="J234" s="288" t="s">
        <v>53</v>
      </c>
      <c r="K234" s="288" t="s">
        <v>53</v>
      </c>
      <c r="L234" s="290">
        <v>506526.6</v>
      </c>
      <c r="M234" s="290">
        <v>0</v>
      </c>
      <c r="N234" s="291">
        <v>0</v>
      </c>
      <c r="O234" s="290">
        <v>20</v>
      </c>
      <c r="P234" s="291">
        <v>10130532</v>
      </c>
      <c r="Q234" s="290">
        <v>32</v>
      </c>
      <c r="R234" s="291">
        <v>16208851</v>
      </c>
      <c r="S234" s="288" t="s">
        <v>1744</v>
      </c>
      <c r="T234" s="288" t="s">
        <v>1745</v>
      </c>
      <c r="U234" s="288" t="s">
        <v>1755</v>
      </c>
      <c r="V234" s="288" t="s">
        <v>1756</v>
      </c>
      <c r="W234" s="288" t="s">
        <v>1795</v>
      </c>
      <c r="X234" s="288" t="s">
        <v>1796</v>
      </c>
    </row>
    <row r="235" spans="1:24" ht="51">
      <c r="A235" s="288" t="s">
        <v>1737</v>
      </c>
      <c r="B235" s="288" t="s">
        <v>1738</v>
      </c>
      <c r="C235" s="288" t="s">
        <v>342</v>
      </c>
      <c r="D235" s="288" t="s">
        <v>157</v>
      </c>
      <c r="E235" s="288" t="s">
        <v>1739</v>
      </c>
      <c r="F235" s="289">
        <v>46295</v>
      </c>
      <c r="G235" s="289">
        <v>46295</v>
      </c>
      <c r="H235" s="288" t="s">
        <v>1904</v>
      </c>
      <c r="I235" s="288" t="s">
        <v>1749</v>
      </c>
      <c r="J235" s="288" t="s">
        <v>53</v>
      </c>
      <c r="K235" s="288" t="s">
        <v>53</v>
      </c>
      <c r="L235" s="290">
        <v>506526.59</v>
      </c>
      <c r="M235" s="290">
        <v>0</v>
      </c>
      <c r="N235" s="291">
        <v>0</v>
      </c>
      <c r="O235" s="290">
        <v>1</v>
      </c>
      <c r="P235" s="291">
        <v>506527</v>
      </c>
      <c r="Q235" s="290">
        <v>31</v>
      </c>
      <c r="R235" s="291">
        <v>15702324</v>
      </c>
      <c r="S235" s="288" t="s">
        <v>1744</v>
      </c>
      <c r="T235" s="288" t="s">
        <v>1820</v>
      </c>
      <c r="U235" s="288" t="s">
        <v>1755</v>
      </c>
      <c r="V235" s="288" t="s">
        <v>1756</v>
      </c>
      <c r="W235" s="288" t="s">
        <v>1795</v>
      </c>
      <c r="X235" s="288" t="s">
        <v>1796</v>
      </c>
    </row>
    <row r="236" spans="1:24" ht="51">
      <c r="A236" s="288" t="s">
        <v>1737</v>
      </c>
      <c r="B236" s="288" t="s">
        <v>1738</v>
      </c>
      <c r="C236" s="288" t="s">
        <v>1671</v>
      </c>
      <c r="D236" s="288" t="s">
        <v>1905</v>
      </c>
      <c r="E236" s="288" t="s">
        <v>1739</v>
      </c>
      <c r="F236" s="289">
        <v>46253</v>
      </c>
      <c r="G236" s="289">
        <v>46253</v>
      </c>
      <c r="H236" s="288" t="s">
        <v>1901</v>
      </c>
      <c r="I236" s="288" t="s">
        <v>1902</v>
      </c>
      <c r="J236" s="288" t="s">
        <v>53</v>
      </c>
      <c r="K236" s="288" t="s">
        <v>53</v>
      </c>
      <c r="L236" s="290">
        <v>176317.29</v>
      </c>
      <c r="M236" s="290">
        <v>52</v>
      </c>
      <c r="N236" s="291">
        <v>9168499</v>
      </c>
      <c r="O236" s="290">
        <v>0</v>
      </c>
      <c r="P236" s="291">
        <v>0</v>
      </c>
      <c r="Q236" s="290">
        <v>52</v>
      </c>
      <c r="R236" s="291">
        <v>9168499</v>
      </c>
      <c r="S236" s="288" t="s">
        <v>1744</v>
      </c>
      <c r="T236" s="288" t="s">
        <v>1799</v>
      </c>
      <c r="U236" s="288" t="s">
        <v>1739</v>
      </c>
      <c r="V236" s="288" t="s">
        <v>1739</v>
      </c>
      <c r="W236" s="288" t="s">
        <v>1739</v>
      </c>
      <c r="X236" s="288" t="s">
        <v>1739</v>
      </c>
    </row>
    <row r="237" spans="1:24" ht="51">
      <c r="A237" s="288" t="s">
        <v>1737</v>
      </c>
      <c r="B237" s="288" t="s">
        <v>1738</v>
      </c>
      <c r="C237" s="288" t="s">
        <v>1671</v>
      </c>
      <c r="D237" s="288" t="s">
        <v>1905</v>
      </c>
      <c r="E237" s="288" t="s">
        <v>1739</v>
      </c>
      <c r="F237" s="289">
        <v>46261</v>
      </c>
      <c r="G237" s="289">
        <v>46261</v>
      </c>
      <c r="H237" s="288" t="s">
        <v>1906</v>
      </c>
      <c r="I237" s="288" t="s">
        <v>1749</v>
      </c>
      <c r="J237" s="288" t="s">
        <v>53</v>
      </c>
      <c r="K237" s="288" t="s">
        <v>53</v>
      </c>
      <c r="L237" s="290">
        <v>176317.29</v>
      </c>
      <c r="M237" s="290">
        <v>0</v>
      </c>
      <c r="N237" s="291">
        <v>0</v>
      </c>
      <c r="O237" s="290">
        <v>20</v>
      </c>
      <c r="P237" s="291">
        <v>3526346</v>
      </c>
      <c r="Q237" s="290">
        <v>32</v>
      </c>
      <c r="R237" s="291">
        <v>5642153</v>
      </c>
      <c r="S237" s="288" t="s">
        <v>1744</v>
      </c>
      <c r="T237" s="288" t="s">
        <v>1745</v>
      </c>
      <c r="U237" s="288" t="s">
        <v>1750</v>
      </c>
      <c r="V237" s="288" t="s">
        <v>1751</v>
      </c>
      <c r="W237" s="288" t="s">
        <v>1795</v>
      </c>
      <c r="X237" s="288" t="s">
        <v>1796</v>
      </c>
    </row>
    <row r="238" spans="1:24" ht="14.25">
      <c r="A238" s="284" t="s">
        <v>1737</v>
      </c>
      <c r="B238" s="284" t="s">
        <v>1738</v>
      </c>
      <c r="C238" s="284" t="s">
        <v>748</v>
      </c>
      <c r="D238" s="284" t="s">
        <v>236</v>
      </c>
      <c r="E238" s="284" t="s">
        <v>1739</v>
      </c>
      <c r="F238" s="285" t="s">
        <v>1739</v>
      </c>
      <c r="G238" s="285" t="s">
        <v>1739</v>
      </c>
      <c r="H238" s="284" t="s">
        <v>1739</v>
      </c>
      <c r="I238" s="284" t="s">
        <v>1740</v>
      </c>
      <c r="J238" s="284" t="s">
        <v>238</v>
      </c>
      <c r="K238" s="284" t="s">
        <v>238</v>
      </c>
      <c r="L238" s="286">
        <v>547000</v>
      </c>
      <c r="M238" s="286">
        <v>0</v>
      </c>
      <c r="N238" s="287">
        <v>0</v>
      </c>
      <c r="O238" s="286">
        <v>0</v>
      </c>
      <c r="P238" s="287">
        <v>0</v>
      </c>
      <c r="Q238" s="286">
        <v>7.5</v>
      </c>
      <c r="R238" s="287">
        <v>4102500</v>
      </c>
      <c r="S238" s="284" t="s">
        <v>1739</v>
      </c>
      <c r="T238" s="284" t="s">
        <v>1739</v>
      </c>
      <c r="U238" s="284" t="s">
        <v>1739</v>
      </c>
      <c r="V238" s="284" t="s">
        <v>1739</v>
      </c>
      <c r="W238" s="284" t="s">
        <v>1739</v>
      </c>
      <c r="X238" s="284" t="s">
        <v>1739</v>
      </c>
    </row>
    <row r="239" spans="1:24">
      <c r="A239" s="288" t="s">
        <v>1737</v>
      </c>
      <c r="B239" s="288" t="s">
        <v>1738</v>
      </c>
      <c r="C239" s="288" t="s">
        <v>748</v>
      </c>
      <c r="D239" s="288" t="s">
        <v>236</v>
      </c>
      <c r="E239" s="288" t="s">
        <v>1739</v>
      </c>
      <c r="F239" s="289">
        <v>46294</v>
      </c>
      <c r="G239" s="289">
        <v>46294</v>
      </c>
      <c r="H239" s="288" t="s">
        <v>1907</v>
      </c>
      <c r="I239" s="288" t="s">
        <v>1749</v>
      </c>
      <c r="J239" s="288" t="s">
        <v>238</v>
      </c>
      <c r="K239" s="288" t="s">
        <v>238</v>
      </c>
      <c r="L239" s="290">
        <v>547000</v>
      </c>
      <c r="M239" s="290">
        <v>0</v>
      </c>
      <c r="N239" s="291">
        <v>0</v>
      </c>
      <c r="O239" s="290">
        <v>1</v>
      </c>
      <c r="P239" s="291">
        <v>547000</v>
      </c>
      <c r="Q239" s="290">
        <v>6.5</v>
      </c>
      <c r="R239" s="291">
        <v>3555500</v>
      </c>
      <c r="S239" s="288" t="s">
        <v>1744</v>
      </c>
      <c r="T239" s="288" t="s">
        <v>1745</v>
      </c>
      <c r="U239" s="288" t="s">
        <v>1739</v>
      </c>
      <c r="V239" s="288" t="s">
        <v>1739</v>
      </c>
      <c r="W239" s="288" t="s">
        <v>1746</v>
      </c>
      <c r="X239" s="288" t="s">
        <v>1747</v>
      </c>
    </row>
    <row r="240" spans="1:24" ht="38.25">
      <c r="A240" s="288" t="s">
        <v>1737</v>
      </c>
      <c r="B240" s="288" t="s">
        <v>1738</v>
      </c>
      <c r="C240" s="288" t="s">
        <v>1664</v>
      </c>
      <c r="D240" s="288" t="s">
        <v>529</v>
      </c>
      <c r="E240" s="288" t="s">
        <v>1739</v>
      </c>
      <c r="F240" s="289">
        <v>46259</v>
      </c>
      <c r="G240" s="289">
        <v>46259</v>
      </c>
      <c r="H240" s="288" t="s">
        <v>1908</v>
      </c>
      <c r="I240" s="288" t="s">
        <v>1909</v>
      </c>
      <c r="J240" s="288" t="s">
        <v>53</v>
      </c>
      <c r="K240" s="288" t="s">
        <v>53</v>
      </c>
      <c r="L240" s="290">
        <v>50000</v>
      </c>
      <c r="M240" s="290">
        <v>20</v>
      </c>
      <c r="N240" s="291">
        <v>1000000</v>
      </c>
      <c r="O240" s="290">
        <v>0</v>
      </c>
      <c r="P240" s="291">
        <v>0</v>
      </c>
      <c r="Q240" s="290">
        <v>20</v>
      </c>
      <c r="R240" s="291">
        <v>1000000</v>
      </c>
      <c r="S240" s="288" t="s">
        <v>1744</v>
      </c>
      <c r="T240" s="288" t="s">
        <v>1810</v>
      </c>
      <c r="U240" s="288" t="s">
        <v>1739</v>
      </c>
      <c r="V240" s="288" t="s">
        <v>1739</v>
      </c>
      <c r="W240" s="288" t="s">
        <v>1739</v>
      </c>
      <c r="X240" s="288" t="s">
        <v>1739</v>
      </c>
    </row>
    <row r="241" spans="1:24" ht="51">
      <c r="A241" s="288" t="s">
        <v>1737</v>
      </c>
      <c r="B241" s="288" t="s">
        <v>1738</v>
      </c>
      <c r="C241" s="288" t="s">
        <v>1664</v>
      </c>
      <c r="D241" s="288" t="s">
        <v>529</v>
      </c>
      <c r="E241" s="288" t="s">
        <v>1739</v>
      </c>
      <c r="F241" s="289">
        <v>46275</v>
      </c>
      <c r="G241" s="289">
        <v>46275</v>
      </c>
      <c r="H241" s="288" t="s">
        <v>1910</v>
      </c>
      <c r="I241" s="288" t="s">
        <v>1749</v>
      </c>
      <c r="J241" s="288" t="s">
        <v>53</v>
      </c>
      <c r="K241" s="288" t="s">
        <v>53</v>
      </c>
      <c r="L241" s="290">
        <v>50000</v>
      </c>
      <c r="M241" s="290">
        <v>0</v>
      </c>
      <c r="N241" s="291">
        <v>0</v>
      </c>
      <c r="O241" s="290">
        <v>10</v>
      </c>
      <c r="P241" s="291">
        <v>500000</v>
      </c>
      <c r="Q241" s="290">
        <v>10</v>
      </c>
      <c r="R241" s="291">
        <v>500000</v>
      </c>
      <c r="S241" s="288" t="s">
        <v>1744</v>
      </c>
      <c r="T241" s="288" t="s">
        <v>1745</v>
      </c>
      <c r="U241" s="288" t="s">
        <v>1851</v>
      </c>
      <c r="V241" s="288" t="s">
        <v>1852</v>
      </c>
      <c r="W241" s="288" t="s">
        <v>1795</v>
      </c>
      <c r="X241" s="288" t="s">
        <v>1796</v>
      </c>
    </row>
    <row r="242" spans="1:24" ht="51">
      <c r="A242" s="288" t="s">
        <v>1737</v>
      </c>
      <c r="B242" s="288" t="s">
        <v>1738</v>
      </c>
      <c r="C242" s="288" t="s">
        <v>1664</v>
      </c>
      <c r="D242" s="288" t="s">
        <v>529</v>
      </c>
      <c r="E242" s="288" t="s">
        <v>1739</v>
      </c>
      <c r="F242" s="289">
        <v>46275</v>
      </c>
      <c r="G242" s="289">
        <v>46275</v>
      </c>
      <c r="H242" s="288" t="s">
        <v>1910</v>
      </c>
      <c r="I242" s="288" t="s">
        <v>1749</v>
      </c>
      <c r="J242" s="288" t="s">
        <v>53</v>
      </c>
      <c r="K242" s="288" t="s">
        <v>53</v>
      </c>
      <c r="L242" s="290">
        <v>50000</v>
      </c>
      <c r="M242" s="290">
        <v>0</v>
      </c>
      <c r="N242" s="291">
        <v>0</v>
      </c>
      <c r="O242" s="290">
        <v>10</v>
      </c>
      <c r="P242" s="291">
        <v>500000</v>
      </c>
      <c r="Q242" s="290">
        <v>0</v>
      </c>
      <c r="R242" s="291">
        <v>0</v>
      </c>
      <c r="S242" s="288" t="s">
        <v>1744</v>
      </c>
      <c r="T242" s="288" t="s">
        <v>1745</v>
      </c>
      <c r="U242" s="288" t="s">
        <v>1855</v>
      </c>
      <c r="V242" s="288" t="s">
        <v>1856</v>
      </c>
      <c r="W242" s="288" t="s">
        <v>1795</v>
      </c>
      <c r="X242" s="288" t="s">
        <v>1796</v>
      </c>
    </row>
    <row r="243" spans="1:24" ht="38.25">
      <c r="A243" s="288" t="s">
        <v>1737</v>
      </c>
      <c r="B243" s="288" t="s">
        <v>1738</v>
      </c>
      <c r="C243" s="288" t="s">
        <v>1665</v>
      </c>
      <c r="D243" s="288" t="s">
        <v>1666</v>
      </c>
      <c r="E243" s="288" t="s">
        <v>1739</v>
      </c>
      <c r="F243" s="289">
        <v>46259</v>
      </c>
      <c r="G243" s="289">
        <v>46259</v>
      </c>
      <c r="H243" s="288" t="s">
        <v>1908</v>
      </c>
      <c r="I243" s="288" t="s">
        <v>1909</v>
      </c>
      <c r="J243" s="288" t="s">
        <v>1643</v>
      </c>
      <c r="K243" s="288" t="s">
        <v>1643</v>
      </c>
      <c r="L243" s="290">
        <v>63333.33</v>
      </c>
      <c r="M243" s="290">
        <v>27</v>
      </c>
      <c r="N243" s="291">
        <v>1710000</v>
      </c>
      <c r="O243" s="290">
        <v>0</v>
      </c>
      <c r="P243" s="291">
        <v>0</v>
      </c>
      <c r="Q243" s="290">
        <v>27</v>
      </c>
      <c r="R243" s="291">
        <v>1710000</v>
      </c>
      <c r="S243" s="288" t="s">
        <v>1744</v>
      </c>
      <c r="T243" s="288" t="s">
        <v>1810</v>
      </c>
      <c r="U243" s="288" t="s">
        <v>1739</v>
      </c>
      <c r="V243" s="288" t="s">
        <v>1739</v>
      </c>
      <c r="W243" s="288" t="s">
        <v>1739</v>
      </c>
      <c r="X243" s="288" t="s">
        <v>1739</v>
      </c>
    </row>
    <row r="244" spans="1:24" ht="51">
      <c r="A244" s="288" t="s">
        <v>1737</v>
      </c>
      <c r="B244" s="288" t="s">
        <v>1738</v>
      </c>
      <c r="C244" s="288" t="s">
        <v>1665</v>
      </c>
      <c r="D244" s="288" t="s">
        <v>1666</v>
      </c>
      <c r="E244" s="288" t="s">
        <v>1739</v>
      </c>
      <c r="F244" s="289">
        <v>46289</v>
      </c>
      <c r="G244" s="289">
        <v>46289</v>
      </c>
      <c r="H244" s="288" t="s">
        <v>1827</v>
      </c>
      <c r="I244" s="288" t="s">
        <v>1749</v>
      </c>
      <c r="J244" s="288" t="s">
        <v>1643</v>
      </c>
      <c r="K244" s="288" t="s">
        <v>1643</v>
      </c>
      <c r="L244" s="290">
        <v>63333.33</v>
      </c>
      <c r="M244" s="290">
        <v>0</v>
      </c>
      <c r="N244" s="291">
        <v>0</v>
      </c>
      <c r="O244" s="290">
        <v>2.42</v>
      </c>
      <c r="P244" s="291">
        <v>153267</v>
      </c>
      <c r="Q244" s="290">
        <v>24.58</v>
      </c>
      <c r="R244" s="291">
        <v>1556733</v>
      </c>
      <c r="S244" s="288" t="s">
        <v>1744</v>
      </c>
      <c r="T244" s="288" t="s">
        <v>1745</v>
      </c>
      <c r="U244" s="288" t="s">
        <v>1750</v>
      </c>
      <c r="V244" s="288" t="s">
        <v>1751</v>
      </c>
      <c r="W244" s="288" t="s">
        <v>1795</v>
      </c>
      <c r="X244" s="288" t="s">
        <v>1796</v>
      </c>
    </row>
    <row r="245" spans="1:24" ht="51">
      <c r="A245" s="288" t="s">
        <v>1737</v>
      </c>
      <c r="B245" s="288" t="s">
        <v>1738</v>
      </c>
      <c r="C245" s="288" t="s">
        <v>1665</v>
      </c>
      <c r="D245" s="288" t="s">
        <v>1666</v>
      </c>
      <c r="E245" s="288" t="s">
        <v>1739</v>
      </c>
      <c r="F245" s="289">
        <v>46289</v>
      </c>
      <c r="G245" s="289">
        <v>46289</v>
      </c>
      <c r="H245" s="288" t="s">
        <v>1827</v>
      </c>
      <c r="I245" s="288" t="s">
        <v>1749</v>
      </c>
      <c r="J245" s="288" t="s">
        <v>1643</v>
      </c>
      <c r="K245" s="288" t="s">
        <v>1643</v>
      </c>
      <c r="L245" s="290">
        <v>63333.33</v>
      </c>
      <c r="M245" s="290">
        <v>0</v>
      </c>
      <c r="N245" s="291">
        <v>0</v>
      </c>
      <c r="O245" s="290">
        <v>2.95</v>
      </c>
      <c r="P245" s="291">
        <v>186833</v>
      </c>
      <c r="Q245" s="290">
        <v>21.63</v>
      </c>
      <c r="R245" s="291">
        <v>1369900</v>
      </c>
      <c r="S245" s="288" t="s">
        <v>1744</v>
      </c>
      <c r="T245" s="288" t="s">
        <v>1745</v>
      </c>
      <c r="U245" s="288" t="s">
        <v>1755</v>
      </c>
      <c r="V245" s="288" t="s">
        <v>1756</v>
      </c>
      <c r="W245" s="288" t="s">
        <v>1795</v>
      </c>
      <c r="X245" s="288" t="s">
        <v>1796</v>
      </c>
    </row>
    <row r="246" spans="1:24" ht="51">
      <c r="A246" s="288" t="s">
        <v>1737</v>
      </c>
      <c r="B246" s="288" t="s">
        <v>1738</v>
      </c>
      <c r="C246" s="288" t="s">
        <v>1665</v>
      </c>
      <c r="D246" s="288" t="s">
        <v>1666</v>
      </c>
      <c r="E246" s="288" t="s">
        <v>1739</v>
      </c>
      <c r="F246" s="289">
        <v>46296</v>
      </c>
      <c r="G246" s="289">
        <v>46296</v>
      </c>
      <c r="H246" s="288" t="s">
        <v>1911</v>
      </c>
      <c r="I246" s="288" t="s">
        <v>1749</v>
      </c>
      <c r="J246" s="288" t="s">
        <v>1643</v>
      </c>
      <c r="K246" s="288" t="s">
        <v>1643</v>
      </c>
      <c r="L246" s="290">
        <v>63333.35</v>
      </c>
      <c r="M246" s="290">
        <v>0</v>
      </c>
      <c r="N246" s="291">
        <v>0</v>
      </c>
      <c r="O246" s="290">
        <v>9.6999999999999993</v>
      </c>
      <c r="P246" s="291">
        <v>614333</v>
      </c>
      <c r="Q246" s="290">
        <v>11.93</v>
      </c>
      <c r="R246" s="291">
        <v>755567</v>
      </c>
      <c r="S246" s="288" t="s">
        <v>1744</v>
      </c>
      <c r="T246" s="288" t="s">
        <v>1745</v>
      </c>
      <c r="U246" s="288" t="s">
        <v>1755</v>
      </c>
      <c r="V246" s="288" t="s">
        <v>1756</v>
      </c>
      <c r="W246" s="288" t="s">
        <v>1795</v>
      </c>
      <c r="X246" s="288" t="s">
        <v>1796</v>
      </c>
    </row>
    <row r="247" spans="1:24" ht="51">
      <c r="A247" s="288" t="s">
        <v>1737</v>
      </c>
      <c r="B247" s="288" t="s">
        <v>1738</v>
      </c>
      <c r="C247" s="288" t="s">
        <v>1665</v>
      </c>
      <c r="D247" s="288" t="s">
        <v>1666</v>
      </c>
      <c r="E247" s="288" t="s">
        <v>1739</v>
      </c>
      <c r="F247" s="289">
        <v>46300</v>
      </c>
      <c r="G247" s="289">
        <v>46300</v>
      </c>
      <c r="H247" s="288" t="s">
        <v>1912</v>
      </c>
      <c r="I247" s="288" t="s">
        <v>1877</v>
      </c>
      <c r="J247" s="288" t="s">
        <v>1643</v>
      </c>
      <c r="K247" s="288" t="s">
        <v>1643</v>
      </c>
      <c r="L247" s="290">
        <v>63333.33</v>
      </c>
      <c r="M247" s="290">
        <v>0.44</v>
      </c>
      <c r="N247" s="291">
        <v>27867</v>
      </c>
      <c r="O247" s="290">
        <v>0</v>
      </c>
      <c r="P247" s="291">
        <v>0</v>
      </c>
      <c r="Q247" s="290">
        <v>12.37</v>
      </c>
      <c r="R247" s="291">
        <v>783434</v>
      </c>
      <c r="S247" s="288" t="s">
        <v>1744</v>
      </c>
      <c r="T247" s="288" t="s">
        <v>1745</v>
      </c>
      <c r="U247" s="288" t="s">
        <v>1750</v>
      </c>
      <c r="V247" s="288" t="s">
        <v>1751</v>
      </c>
      <c r="W247" s="288" t="s">
        <v>1795</v>
      </c>
      <c r="X247" s="288" t="s">
        <v>1796</v>
      </c>
    </row>
    <row r="248" spans="1:24" ht="51">
      <c r="A248" s="288" t="s">
        <v>1737</v>
      </c>
      <c r="B248" s="288" t="s">
        <v>1738</v>
      </c>
      <c r="C248" s="288" t="s">
        <v>1665</v>
      </c>
      <c r="D248" s="288" t="s">
        <v>1666</v>
      </c>
      <c r="E248" s="288" t="s">
        <v>1739</v>
      </c>
      <c r="F248" s="289">
        <v>46301</v>
      </c>
      <c r="G248" s="289">
        <v>46301</v>
      </c>
      <c r="H248" s="288" t="s">
        <v>1794</v>
      </c>
      <c r="I248" s="288" t="s">
        <v>1749</v>
      </c>
      <c r="J248" s="288" t="s">
        <v>1643</v>
      </c>
      <c r="K248" s="288" t="s">
        <v>1643</v>
      </c>
      <c r="L248" s="290">
        <v>63333.35</v>
      </c>
      <c r="M248" s="290">
        <v>0</v>
      </c>
      <c r="N248" s="291">
        <v>0</v>
      </c>
      <c r="O248" s="290">
        <v>9.6999999999999993</v>
      </c>
      <c r="P248" s="291">
        <v>614333</v>
      </c>
      <c r="Q248" s="290">
        <v>2.67</v>
      </c>
      <c r="R248" s="291">
        <v>169101</v>
      </c>
      <c r="S248" s="288" t="s">
        <v>1744</v>
      </c>
      <c r="T248" s="288" t="s">
        <v>1745</v>
      </c>
      <c r="U248" s="288" t="s">
        <v>1750</v>
      </c>
      <c r="V248" s="288" t="s">
        <v>1751</v>
      </c>
      <c r="W248" s="288" t="s">
        <v>1795</v>
      </c>
      <c r="X248" s="288" t="s">
        <v>1796</v>
      </c>
    </row>
    <row r="249" spans="1:24" ht="51">
      <c r="A249" s="288" t="s">
        <v>1737</v>
      </c>
      <c r="B249" s="288" t="s">
        <v>1738</v>
      </c>
      <c r="C249" s="288" t="s">
        <v>1665</v>
      </c>
      <c r="D249" s="288" t="s">
        <v>1666</v>
      </c>
      <c r="E249" s="288" t="s">
        <v>1739</v>
      </c>
      <c r="F249" s="289">
        <v>46309</v>
      </c>
      <c r="G249" s="289">
        <v>46309</v>
      </c>
      <c r="H249" s="288" t="s">
        <v>1899</v>
      </c>
      <c r="I249" s="288" t="s">
        <v>1749</v>
      </c>
      <c r="J249" s="288" t="s">
        <v>1643</v>
      </c>
      <c r="K249" s="288" t="s">
        <v>1643</v>
      </c>
      <c r="L249" s="290">
        <v>63333.35</v>
      </c>
      <c r="M249" s="290">
        <v>0</v>
      </c>
      <c r="N249" s="291">
        <v>0</v>
      </c>
      <c r="O249" s="290">
        <v>1.6</v>
      </c>
      <c r="P249" s="291">
        <v>101333</v>
      </c>
      <c r="Q249" s="290">
        <v>1.07</v>
      </c>
      <c r="R249" s="291">
        <v>67768</v>
      </c>
      <c r="S249" s="288" t="s">
        <v>1744</v>
      </c>
      <c r="T249" s="288" t="s">
        <v>1745</v>
      </c>
      <c r="U249" s="288" t="s">
        <v>1755</v>
      </c>
      <c r="V249" s="288" t="s">
        <v>1756</v>
      </c>
      <c r="W249" s="288" t="s">
        <v>1795</v>
      </c>
      <c r="X249" s="288" t="s">
        <v>1796</v>
      </c>
    </row>
    <row r="250" spans="1:24" ht="42.75">
      <c r="A250" s="284" t="s">
        <v>1737</v>
      </c>
      <c r="B250" s="284" t="s">
        <v>1738</v>
      </c>
      <c r="C250" s="284" t="s">
        <v>763</v>
      </c>
      <c r="D250" s="284" t="s">
        <v>1913</v>
      </c>
      <c r="E250" s="284" t="s">
        <v>1739</v>
      </c>
      <c r="F250" s="285" t="s">
        <v>1739</v>
      </c>
      <c r="G250" s="285" t="s">
        <v>1739</v>
      </c>
      <c r="H250" s="284" t="s">
        <v>1739</v>
      </c>
      <c r="I250" s="284" t="s">
        <v>1740</v>
      </c>
      <c r="J250" s="284" t="s">
        <v>178</v>
      </c>
      <c r="K250" s="284" t="s">
        <v>178</v>
      </c>
      <c r="L250" s="286">
        <v>200000</v>
      </c>
      <c r="M250" s="286">
        <v>0</v>
      </c>
      <c r="N250" s="287">
        <v>0</v>
      </c>
      <c r="O250" s="286">
        <v>0</v>
      </c>
      <c r="P250" s="287">
        <v>0</v>
      </c>
      <c r="Q250" s="286">
        <v>0.16</v>
      </c>
      <c r="R250" s="287">
        <v>32000</v>
      </c>
      <c r="S250" s="284" t="s">
        <v>1739</v>
      </c>
      <c r="T250" s="284" t="s">
        <v>1739</v>
      </c>
      <c r="U250" s="284" t="s">
        <v>1739</v>
      </c>
      <c r="V250" s="284" t="s">
        <v>1739</v>
      </c>
      <c r="W250" s="284" t="s">
        <v>1739</v>
      </c>
      <c r="X250" s="284" t="s">
        <v>1739</v>
      </c>
    </row>
    <row r="251" spans="1:24" ht="51">
      <c r="A251" s="288" t="s">
        <v>1737</v>
      </c>
      <c r="B251" s="288" t="s">
        <v>1738</v>
      </c>
      <c r="C251" s="288" t="s">
        <v>763</v>
      </c>
      <c r="D251" s="288" t="s">
        <v>1913</v>
      </c>
      <c r="E251" s="288" t="s">
        <v>1739</v>
      </c>
      <c r="F251" s="289">
        <v>46203</v>
      </c>
      <c r="G251" s="289">
        <v>46203</v>
      </c>
      <c r="H251" s="288" t="s">
        <v>1914</v>
      </c>
      <c r="I251" s="288" t="s">
        <v>1749</v>
      </c>
      <c r="J251" s="288" t="s">
        <v>178</v>
      </c>
      <c r="K251" s="288" t="s">
        <v>178</v>
      </c>
      <c r="L251" s="290">
        <v>200000</v>
      </c>
      <c r="M251" s="290">
        <v>0</v>
      </c>
      <c r="N251" s="291">
        <v>0</v>
      </c>
      <c r="O251" s="290">
        <v>0.03</v>
      </c>
      <c r="P251" s="291">
        <v>6000</v>
      </c>
      <c r="Q251" s="290">
        <v>0.13</v>
      </c>
      <c r="R251" s="291">
        <v>26000</v>
      </c>
      <c r="S251" s="288" t="s">
        <v>1744</v>
      </c>
      <c r="T251" s="288" t="s">
        <v>1745</v>
      </c>
      <c r="U251" s="288" t="s">
        <v>1801</v>
      </c>
      <c r="V251" s="288" t="s">
        <v>1802</v>
      </c>
      <c r="W251" s="288" t="s">
        <v>1746</v>
      </c>
      <c r="X251" s="288" t="s">
        <v>1747</v>
      </c>
    </row>
    <row r="252" spans="1:24" ht="51">
      <c r="A252" s="288" t="s">
        <v>1737</v>
      </c>
      <c r="B252" s="288" t="s">
        <v>1738</v>
      </c>
      <c r="C252" s="288" t="s">
        <v>763</v>
      </c>
      <c r="D252" s="288" t="s">
        <v>1913</v>
      </c>
      <c r="E252" s="288" t="s">
        <v>1739</v>
      </c>
      <c r="F252" s="289">
        <v>46209</v>
      </c>
      <c r="G252" s="289">
        <v>46209</v>
      </c>
      <c r="H252" s="288" t="s">
        <v>1915</v>
      </c>
      <c r="I252" s="288" t="s">
        <v>1749</v>
      </c>
      <c r="J252" s="288" t="s">
        <v>178</v>
      </c>
      <c r="K252" s="288" t="s">
        <v>178</v>
      </c>
      <c r="L252" s="290">
        <v>200000</v>
      </c>
      <c r="M252" s="290">
        <v>0</v>
      </c>
      <c r="N252" s="291">
        <v>0</v>
      </c>
      <c r="O252" s="290">
        <v>0.13</v>
      </c>
      <c r="P252" s="291">
        <v>26000</v>
      </c>
      <c r="Q252" s="290">
        <v>0</v>
      </c>
      <c r="R252" s="291">
        <v>0</v>
      </c>
      <c r="S252" s="288" t="s">
        <v>1744</v>
      </c>
      <c r="T252" s="288" t="s">
        <v>1745</v>
      </c>
      <c r="U252" s="288" t="s">
        <v>1801</v>
      </c>
      <c r="V252" s="288" t="s">
        <v>1802</v>
      </c>
      <c r="W252" s="288" t="s">
        <v>1746</v>
      </c>
      <c r="X252" s="288" t="s">
        <v>1747</v>
      </c>
    </row>
    <row r="253" spans="1:24" ht="42.75">
      <c r="A253" s="284" t="s">
        <v>1737</v>
      </c>
      <c r="B253" s="284" t="s">
        <v>1738</v>
      </c>
      <c r="C253" s="284" t="s">
        <v>838</v>
      </c>
      <c r="D253" s="284" t="s">
        <v>279</v>
      </c>
      <c r="E253" s="284" t="s">
        <v>1739</v>
      </c>
      <c r="F253" s="285" t="s">
        <v>1739</v>
      </c>
      <c r="G253" s="285" t="s">
        <v>1739</v>
      </c>
      <c r="H253" s="284" t="s">
        <v>1739</v>
      </c>
      <c r="I253" s="284" t="s">
        <v>1740</v>
      </c>
      <c r="J253" s="284" t="s">
        <v>835</v>
      </c>
      <c r="K253" s="284" t="s">
        <v>835</v>
      </c>
      <c r="L253" s="286">
        <v>8000</v>
      </c>
      <c r="M253" s="286">
        <v>0</v>
      </c>
      <c r="N253" s="287">
        <v>0</v>
      </c>
      <c r="O253" s="286">
        <v>0</v>
      </c>
      <c r="P253" s="287">
        <v>0</v>
      </c>
      <c r="Q253" s="286">
        <v>92</v>
      </c>
      <c r="R253" s="287">
        <v>736000</v>
      </c>
      <c r="S253" s="284" t="s">
        <v>1739</v>
      </c>
      <c r="T253" s="284" t="s">
        <v>1739</v>
      </c>
      <c r="U253" s="284" t="s">
        <v>1739</v>
      </c>
      <c r="V253" s="284" t="s">
        <v>1739</v>
      </c>
      <c r="W253" s="284" t="s">
        <v>1739</v>
      </c>
      <c r="X253" s="284" t="s">
        <v>1739</v>
      </c>
    </row>
    <row r="254" spans="1:24" ht="51">
      <c r="A254" s="288" t="s">
        <v>1737</v>
      </c>
      <c r="B254" s="288" t="s">
        <v>1738</v>
      </c>
      <c r="C254" s="288" t="s">
        <v>838</v>
      </c>
      <c r="D254" s="288" t="s">
        <v>279</v>
      </c>
      <c r="E254" s="288" t="s">
        <v>1739</v>
      </c>
      <c r="F254" s="289">
        <v>46260</v>
      </c>
      <c r="G254" s="289">
        <v>46260</v>
      </c>
      <c r="H254" s="288" t="s">
        <v>1759</v>
      </c>
      <c r="I254" s="288" t="s">
        <v>1749</v>
      </c>
      <c r="J254" s="288" t="s">
        <v>835</v>
      </c>
      <c r="K254" s="288" t="s">
        <v>835</v>
      </c>
      <c r="L254" s="290">
        <v>8000</v>
      </c>
      <c r="M254" s="290">
        <v>0</v>
      </c>
      <c r="N254" s="291">
        <v>0</v>
      </c>
      <c r="O254" s="290">
        <v>10</v>
      </c>
      <c r="P254" s="291">
        <v>80000</v>
      </c>
      <c r="Q254" s="290">
        <v>82</v>
      </c>
      <c r="R254" s="291">
        <v>656000</v>
      </c>
      <c r="S254" s="288" t="s">
        <v>1744</v>
      </c>
      <c r="T254" s="288" t="s">
        <v>1745</v>
      </c>
      <c r="U254" s="288" t="s">
        <v>1755</v>
      </c>
      <c r="V254" s="288" t="s">
        <v>1756</v>
      </c>
      <c r="W254" s="288" t="s">
        <v>1746</v>
      </c>
      <c r="X254" s="288" t="s">
        <v>1747</v>
      </c>
    </row>
    <row r="255" spans="1:24" ht="51">
      <c r="A255" s="288" t="s">
        <v>1737</v>
      </c>
      <c r="B255" s="288" t="s">
        <v>1738</v>
      </c>
      <c r="C255" s="288" t="s">
        <v>838</v>
      </c>
      <c r="D255" s="288" t="s">
        <v>279</v>
      </c>
      <c r="E255" s="288" t="s">
        <v>1739</v>
      </c>
      <c r="F255" s="289">
        <v>46261</v>
      </c>
      <c r="G255" s="289">
        <v>46261</v>
      </c>
      <c r="H255" s="288" t="s">
        <v>1916</v>
      </c>
      <c r="I255" s="288" t="s">
        <v>1749</v>
      </c>
      <c r="J255" s="288" t="s">
        <v>835</v>
      </c>
      <c r="K255" s="288" t="s">
        <v>835</v>
      </c>
      <c r="L255" s="290">
        <v>8000</v>
      </c>
      <c r="M255" s="290">
        <v>0</v>
      </c>
      <c r="N255" s="291">
        <v>0</v>
      </c>
      <c r="O255" s="290">
        <v>10</v>
      </c>
      <c r="P255" s="291">
        <v>80000</v>
      </c>
      <c r="Q255" s="290">
        <v>72</v>
      </c>
      <c r="R255" s="291">
        <v>576000</v>
      </c>
      <c r="S255" s="288" t="s">
        <v>1744</v>
      </c>
      <c r="T255" s="288" t="s">
        <v>1745</v>
      </c>
      <c r="U255" s="288" t="s">
        <v>1755</v>
      </c>
      <c r="V255" s="288" t="s">
        <v>1756</v>
      </c>
      <c r="W255" s="288" t="s">
        <v>1746</v>
      </c>
      <c r="X255" s="288" t="s">
        <v>1747</v>
      </c>
    </row>
    <row r="256" spans="1:24" ht="51">
      <c r="A256" s="288" t="s">
        <v>1737</v>
      </c>
      <c r="B256" s="288" t="s">
        <v>1738</v>
      </c>
      <c r="C256" s="288" t="s">
        <v>838</v>
      </c>
      <c r="D256" s="288" t="s">
        <v>279</v>
      </c>
      <c r="E256" s="288" t="s">
        <v>1739</v>
      </c>
      <c r="F256" s="289">
        <v>46294</v>
      </c>
      <c r="G256" s="289">
        <v>46294</v>
      </c>
      <c r="H256" s="288" t="s">
        <v>1917</v>
      </c>
      <c r="I256" s="288" t="s">
        <v>1749</v>
      </c>
      <c r="J256" s="288" t="s">
        <v>835</v>
      </c>
      <c r="K256" s="288" t="s">
        <v>835</v>
      </c>
      <c r="L256" s="290">
        <v>8000</v>
      </c>
      <c r="M256" s="290">
        <v>0</v>
      </c>
      <c r="N256" s="291">
        <v>0</v>
      </c>
      <c r="O256" s="290">
        <v>20</v>
      </c>
      <c r="P256" s="291">
        <v>160000</v>
      </c>
      <c r="Q256" s="290">
        <v>52</v>
      </c>
      <c r="R256" s="291">
        <v>416000</v>
      </c>
      <c r="S256" s="288" t="s">
        <v>1744</v>
      </c>
      <c r="T256" s="288" t="s">
        <v>1745</v>
      </c>
      <c r="U256" s="288" t="s">
        <v>1755</v>
      </c>
      <c r="V256" s="288" t="s">
        <v>1756</v>
      </c>
      <c r="W256" s="288" t="s">
        <v>1746</v>
      </c>
      <c r="X256" s="288" t="s">
        <v>1747</v>
      </c>
    </row>
    <row r="257" spans="1:24" ht="42.75">
      <c r="A257" s="284" t="s">
        <v>1737</v>
      </c>
      <c r="B257" s="284" t="s">
        <v>1738</v>
      </c>
      <c r="C257" s="284" t="s">
        <v>1329</v>
      </c>
      <c r="D257" s="284" t="s">
        <v>1330</v>
      </c>
      <c r="E257" s="284" t="s">
        <v>1739</v>
      </c>
      <c r="F257" s="285" t="s">
        <v>1739</v>
      </c>
      <c r="G257" s="285" t="s">
        <v>1739</v>
      </c>
      <c r="H257" s="284" t="s">
        <v>1739</v>
      </c>
      <c r="I257" s="284" t="s">
        <v>1740</v>
      </c>
      <c r="J257" s="284" t="s">
        <v>178</v>
      </c>
      <c r="K257" s="284" t="s">
        <v>178</v>
      </c>
      <c r="L257" s="286">
        <v>1200000</v>
      </c>
      <c r="M257" s="286">
        <v>0</v>
      </c>
      <c r="N257" s="287">
        <v>0</v>
      </c>
      <c r="O257" s="286">
        <v>0</v>
      </c>
      <c r="P257" s="287">
        <v>0</v>
      </c>
      <c r="Q257" s="286">
        <v>0.9</v>
      </c>
      <c r="R257" s="287">
        <v>1080000</v>
      </c>
      <c r="S257" s="284" t="s">
        <v>1739</v>
      </c>
      <c r="T257" s="284" t="s">
        <v>1739</v>
      </c>
      <c r="U257" s="284" t="s">
        <v>1739</v>
      </c>
      <c r="V257" s="284" t="s">
        <v>1739</v>
      </c>
      <c r="W257" s="284" t="s">
        <v>1739</v>
      </c>
      <c r="X257" s="284" t="s">
        <v>1739</v>
      </c>
    </row>
    <row r="258" spans="1:24" ht="14.25">
      <c r="A258" s="284" t="s">
        <v>1737</v>
      </c>
      <c r="B258" s="284" t="s">
        <v>1738</v>
      </c>
      <c r="C258" s="284" t="s">
        <v>447</v>
      </c>
      <c r="D258" s="284" t="s">
        <v>61</v>
      </c>
      <c r="E258" s="284" t="s">
        <v>1739</v>
      </c>
      <c r="F258" s="285" t="s">
        <v>1739</v>
      </c>
      <c r="G258" s="285" t="s">
        <v>1739</v>
      </c>
      <c r="H258" s="284" t="s">
        <v>1739</v>
      </c>
      <c r="I258" s="284" t="s">
        <v>1740</v>
      </c>
      <c r="J258" s="284" t="s">
        <v>716</v>
      </c>
      <c r="K258" s="284" t="s">
        <v>716</v>
      </c>
      <c r="L258" s="286">
        <v>1006.2</v>
      </c>
      <c r="M258" s="286">
        <v>0</v>
      </c>
      <c r="N258" s="287">
        <v>0</v>
      </c>
      <c r="O258" s="286">
        <v>0</v>
      </c>
      <c r="P258" s="287">
        <v>0</v>
      </c>
      <c r="Q258" s="286">
        <v>75</v>
      </c>
      <c r="R258" s="287">
        <v>75465</v>
      </c>
      <c r="S258" s="284" t="s">
        <v>1739</v>
      </c>
      <c r="T258" s="284" t="s">
        <v>1739</v>
      </c>
      <c r="U258" s="284" t="s">
        <v>1739</v>
      </c>
      <c r="V258" s="284" t="s">
        <v>1739</v>
      </c>
      <c r="W258" s="284" t="s">
        <v>1739</v>
      </c>
      <c r="X258" s="284" t="s">
        <v>1739</v>
      </c>
    </row>
    <row r="259" spans="1:24" ht="51">
      <c r="A259" s="288" t="s">
        <v>1737</v>
      </c>
      <c r="B259" s="288" t="s">
        <v>1738</v>
      </c>
      <c r="C259" s="288" t="s">
        <v>447</v>
      </c>
      <c r="D259" s="288" t="s">
        <v>61</v>
      </c>
      <c r="E259" s="288" t="s">
        <v>1739</v>
      </c>
      <c r="F259" s="289">
        <v>46181</v>
      </c>
      <c r="G259" s="289">
        <v>46181</v>
      </c>
      <c r="H259" s="288" t="s">
        <v>1803</v>
      </c>
      <c r="I259" s="288" t="s">
        <v>1749</v>
      </c>
      <c r="J259" s="288" t="s">
        <v>716</v>
      </c>
      <c r="K259" s="288" t="s">
        <v>716</v>
      </c>
      <c r="L259" s="290">
        <v>1006.2</v>
      </c>
      <c r="M259" s="290">
        <v>0</v>
      </c>
      <c r="N259" s="291">
        <v>0</v>
      </c>
      <c r="O259" s="290">
        <v>4</v>
      </c>
      <c r="P259" s="291">
        <v>4025</v>
      </c>
      <c r="Q259" s="290">
        <v>71</v>
      </c>
      <c r="R259" s="291">
        <v>71440</v>
      </c>
      <c r="S259" s="288" t="s">
        <v>1744</v>
      </c>
      <c r="T259" s="288" t="s">
        <v>1745</v>
      </c>
      <c r="U259" s="288" t="s">
        <v>1804</v>
      </c>
      <c r="V259" s="288" t="s">
        <v>1805</v>
      </c>
      <c r="W259" s="288" t="s">
        <v>1795</v>
      </c>
      <c r="X259" s="288" t="s">
        <v>1796</v>
      </c>
    </row>
    <row r="260" spans="1:24" ht="51">
      <c r="A260" s="288" t="s">
        <v>1737</v>
      </c>
      <c r="B260" s="288" t="s">
        <v>1738</v>
      </c>
      <c r="C260" s="288" t="s">
        <v>447</v>
      </c>
      <c r="D260" s="288" t="s">
        <v>61</v>
      </c>
      <c r="E260" s="288" t="s">
        <v>1739</v>
      </c>
      <c r="F260" s="289">
        <v>46204</v>
      </c>
      <c r="G260" s="289">
        <v>46204</v>
      </c>
      <c r="H260" s="288" t="s">
        <v>1918</v>
      </c>
      <c r="I260" s="288" t="s">
        <v>1919</v>
      </c>
      <c r="J260" s="288" t="s">
        <v>716</v>
      </c>
      <c r="K260" s="288" t="s">
        <v>716</v>
      </c>
      <c r="L260" s="290">
        <v>1005.5</v>
      </c>
      <c r="M260" s="290">
        <v>0</v>
      </c>
      <c r="N260" s="291">
        <v>0</v>
      </c>
      <c r="O260" s="290">
        <v>8</v>
      </c>
      <c r="P260" s="291">
        <v>8044</v>
      </c>
      <c r="Q260" s="290">
        <v>63</v>
      </c>
      <c r="R260" s="291">
        <v>63396</v>
      </c>
      <c r="S260" s="288" t="s">
        <v>1744</v>
      </c>
      <c r="T260" s="288" t="s">
        <v>1745</v>
      </c>
      <c r="U260" s="288" t="s">
        <v>1755</v>
      </c>
      <c r="V260" s="288" t="s">
        <v>1756</v>
      </c>
      <c r="W260" s="288" t="s">
        <v>1795</v>
      </c>
      <c r="X260" s="288" t="s">
        <v>1796</v>
      </c>
    </row>
    <row r="261" spans="1:24" ht="25.5">
      <c r="A261" s="288" t="s">
        <v>1737</v>
      </c>
      <c r="B261" s="288" t="s">
        <v>1738</v>
      </c>
      <c r="C261" s="288" t="s">
        <v>447</v>
      </c>
      <c r="D261" s="288" t="s">
        <v>61</v>
      </c>
      <c r="E261" s="288" t="s">
        <v>1739</v>
      </c>
      <c r="F261" s="289">
        <v>46223</v>
      </c>
      <c r="G261" s="289">
        <v>46223</v>
      </c>
      <c r="H261" s="288" t="s">
        <v>1876</v>
      </c>
      <c r="I261" s="288" t="s">
        <v>1877</v>
      </c>
      <c r="J261" s="288" t="s">
        <v>716</v>
      </c>
      <c r="K261" s="288" t="s">
        <v>716</v>
      </c>
      <c r="L261" s="290">
        <v>1000</v>
      </c>
      <c r="M261" s="290">
        <v>9</v>
      </c>
      <c r="N261" s="291">
        <v>9000</v>
      </c>
      <c r="O261" s="290">
        <v>0</v>
      </c>
      <c r="P261" s="291">
        <v>0</v>
      </c>
      <c r="Q261" s="290">
        <v>72</v>
      </c>
      <c r="R261" s="291">
        <v>72396</v>
      </c>
      <c r="S261" s="288" t="s">
        <v>1744</v>
      </c>
      <c r="T261" s="288" t="s">
        <v>1745</v>
      </c>
      <c r="U261" s="288" t="s">
        <v>1739</v>
      </c>
      <c r="V261" s="288" t="s">
        <v>1739</v>
      </c>
      <c r="W261" s="288" t="s">
        <v>1795</v>
      </c>
      <c r="X261" s="288" t="s">
        <v>1796</v>
      </c>
    </row>
    <row r="262" spans="1:24" ht="51">
      <c r="A262" s="288" t="s">
        <v>1737</v>
      </c>
      <c r="B262" s="288" t="s">
        <v>1738</v>
      </c>
      <c r="C262" s="288" t="s">
        <v>447</v>
      </c>
      <c r="D262" s="288" t="s">
        <v>61</v>
      </c>
      <c r="E262" s="288" t="s">
        <v>1739</v>
      </c>
      <c r="F262" s="289">
        <v>46226</v>
      </c>
      <c r="G262" s="289">
        <v>46226</v>
      </c>
      <c r="H262" s="288" t="s">
        <v>1920</v>
      </c>
      <c r="I262" s="288" t="s">
        <v>1749</v>
      </c>
      <c r="J262" s="288" t="s">
        <v>716</v>
      </c>
      <c r="K262" s="288" t="s">
        <v>716</v>
      </c>
      <c r="L262" s="290">
        <v>1005.5</v>
      </c>
      <c r="M262" s="290">
        <v>0</v>
      </c>
      <c r="N262" s="291">
        <v>0</v>
      </c>
      <c r="O262" s="290">
        <v>10</v>
      </c>
      <c r="P262" s="291">
        <v>10055</v>
      </c>
      <c r="Q262" s="290">
        <v>62</v>
      </c>
      <c r="R262" s="291">
        <v>62341</v>
      </c>
      <c r="S262" s="288" t="s">
        <v>1744</v>
      </c>
      <c r="T262" s="288" t="s">
        <v>1745</v>
      </c>
      <c r="U262" s="288" t="s">
        <v>1750</v>
      </c>
      <c r="V262" s="288" t="s">
        <v>1751</v>
      </c>
      <c r="W262" s="288" t="s">
        <v>1795</v>
      </c>
      <c r="X262" s="288" t="s">
        <v>1796</v>
      </c>
    </row>
    <row r="263" spans="1:24" ht="51">
      <c r="A263" s="288" t="s">
        <v>1737</v>
      </c>
      <c r="B263" s="288" t="s">
        <v>1738</v>
      </c>
      <c r="C263" s="288" t="s">
        <v>447</v>
      </c>
      <c r="D263" s="288" t="s">
        <v>61</v>
      </c>
      <c r="E263" s="288" t="s">
        <v>1739</v>
      </c>
      <c r="F263" s="289">
        <v>46226</v>
      </c>
      <c r="G263" s="289">
        <v>46226</v>
      </c>
      <c r="H263" s="288" t="s">
        <v>1921</v>
      </c>
      <c r="I263" s="288" t="s">
        <v>1749</v>
      </c>
      <c r="J263" s="288" t="s">
        <v>716</v>
      </c>
      <c r="K263" s="288" t="s">
        <v>716</v>
      </c>
      <c r="L263" s="290">
        <v>1005.5</v>
      </c>
      <c r="M263" s="290">
        <v>0</v>
      </c>
      <c r="N263" s="291">
        <v>0</v>
      </c>
      <c r="O263" s="290">
        <v>5</v>
      </c>
      <c r="P263" s="291">
        <v>5028</v>
      </c>
      <c r="Q263" s="290">
        <v>57</v>
      </c>
      <c r="R263" s="291">
        <v>57313</v>
      </c>
      <c r="S263" s="288" t="s">
        <v>1744</v>
      </c>
      <c r="T263" s="288" t="s">
        <v>1745</v>
      </c>
      <c r="U263" s="288" t="s">
        <v>1750</v>
      </c>
      <c r="V263" s="288" t="s">
        <v>1751</v>
      </c>
      <c r="W263" s="288" t="s">
        <v>1795</v>
      </c>
      <c r="X263" s="288" t="s">
        <v>1796</v>
      </c>
    </row>
    <row r="264" spans="1:24" ht="38.25">
      <c r="A264" s="288" t="s">
        <v>1737</v>
      </c>
      <c r="B264" s="288" t="s">
        <v>1738</v>
      </c>
      <c r="C264" s="288" t="s">
        <v>447</v>
      </c>
      <c r="D264" s="288" t="s">
        <v>61</v>
      </c>
      <c r="E264" s="288" t="s">
        <v>1739</v>
      </c>
      <c r="F264" s="289">
        <v>46254</v>
      </c>
      <c r="G264" s="289">
        <v>46254</v>
      </c>
      <c r="H264" s="288" t="s">
        <v>1922</v>
      </c>
      <c r="I264" s="288" t="s">
        <v>1923</v>
      </c>
      <c r="J264" s="288" t="s">
        <v>716</v>
      </c>
      <c r="K264" s="288" t="s">
        <v>716</v>
      </c>
      <c r="L264" s="290">
        <v>1000</v>
      </c>
      <c r="M264" s="290">
        <v>706</v>
      </c>
      <c r="N264" s="291">
        <v>706000</v>
      </c>
      <c r="O264" s="290">
        <v>0</v>
      </c>
      <c r="P264" s="291">
        <v>0</v>
      </c>
      <c r="Q264" s="290">
        <v>763</v>
      </c>
      <c r="R264" s="291">
        <v>763313</v>
      </c>
      <c r="S264" s="288" t="s">
        <v>1744</v>
      </c>
      <c r="T264" s="288" t="s">
        <v>1810</v>
      </c>
      <c r="U264" s="288" t="s">
        <v>1739</v>
      </c>
      <c r="V264" s="288" t="s">
        <v>1739</v>
      </c>
      <c r="W264" s="288" t="s">
        <v>1739</v>
      </c>
      <c r="X264" s="288" t="s">
        <v>1739</v>
      </c>
    </row>
    <row r="265" spans="1:24" ht="51">
      <c r="A265" s="288" t="s">
        <v>1737</v>
      </c>
      <c r="B265" s="288" t="s">
        <v>1738</v>
      </c>
      <c r="C265" s="288" t="s">
        <v>447</v>
      </c>
      <c r="D265" s="288" t="s">
        <v>61</v>
      </c>
      <c r="E265" s="288" t="s">
        <v>1739</v>
      </c>
      <c r="F265" s="289">
        <v>46260</v>
      </c>
      <c r="G265" s="289">
        <v>46260</v>
      </c>
      <c r="H265" s="288" t="s">
        <v>1924</v>
      </c>
      <c r="I265" s="288" t="s">
        <v>1749</v>
      </c>
      <c r="J265" s="288" t="s">
        <v>716</v>
      </c>
      <c r="K265" s="288" t="s">
        <v>716</v>
      </c>
      <c r="L265" s="290">
        <v>1000.41</v>
      </c>
      <c r="M265" s="290">
        <v>0</v>
      </c>
      <c r="N265" s="291">
        <v>0</v>
      </c>
      <c r="O265" s="290">
        <v>2</v>
      </c>
      <c r="P265" s="291">
        <v>2001</v>
      </c>
      <c r="Q265" s="290">
        <v>761</v>
      </c>
      <c r="R265" s="291">
        <v>761312</v>
      </c>
      <c r="S265" s="288" t="s">
        <v>1744</v>
      </c>
      <c r="T265" s="288" t="s">
        <v>1745</v>
      </c>
      <c r="U265" s="288" t="s">
        <v>1750</v>
      </c>
      <c r="V265" s="288" t="s">
        <v>1751</v>
      </c>
      <c r="W265" s="288" t="s">
        <v>1795</v>
      </c>
      <c r="X265" s="288" t="s">
        <v>1796</v>
      </c>
    </row>
    <row r="266" spans="1:24" ht="51">
      <c r="A266" s="288" t="s">
        <v>1737</v>
      </c>
      <c r="B266" s="288" t="s">
        <v>1738</v>
      </c>
      <c r="C266" s="288" t="s">
        <v>447</v>
      </c>
      <c r="D266" s="288" t="s">
        <v>61</v>
      </c>
      <c r="E266" s="288" t="s">
        <v>1739</v>
      </c>
      <c r="F266" s="289">
        <v>46261</v>
      </c>
      <c r="G266" s="289">
        <v>46261</v>
      </c>
      <c r="H266" s="288" t="s">
        <v>1906</v>
      </c>
      <c r="I266" s="288" t="s">
        <v>1749</v>
      </c>
      <c r="J266" s="288" t="s">
        <v>716</v>
      </c>
      <c r="K266" s="288" t="s">
        <v>716</v>
      </c>
      <c r="L266" s="290">
        <v>1000.41</v>
      </c>
      <c r="M266" s="290">
        <v>0</v>
      </c>
      <c r="N266" s="291">
        <v>0</v>
      </c>
      <c r="O266" s="290">
        <v>220</v>
      </c>
      <c r="P266" s="291">
        <v>220090</v>
      </c>
      <c r="Q266" s="290">
        <v>541</v>
      </c>
      <c r="R266" s="291">
        <v>541222</v>
      </c>
      <c r="S266" s="288" t="s">
        <v>1744</v>
      </c>
      <c r="T266" s="288" t="s">
        <v>1745</v>
      </c>
      <c r="U266" s="288" t="s">
        <v>1750</v>
      </c>
      <c r="V266" s="288" t="s">
        <v>1751</v>
      </c>
      <c r="W266" s="288" t="s">
        <v>1795</v>
      </c>
      <c r="X266" s="288" t="s">
        <v>1796</v>
      </c>
    </row>
    <row r="267" spans="1:24" ht="51">
      <c r="A267" s="288" t="s">
        <v>1737</v>
      </c>
      <c r="B267" s="288" t="s">
        <v>1738</v>
      </c>
      <c r="C267" s="288" t="s">
        <v>447</v>
      </c>
      <c r="D267" s="288" t="s">
        <v>61</v>
      </c>
      <c r="E267" s="288" t="s">
        <v>1739</v>
      </c>
      <c r="F267" s="289">
        <v>46268</v>
      </c>
      <c r="G267" s="289">
        <v>46268</v>
      </c>
      <c r="H267" s="288" t="s">
        <v>1828</v>
      </c>
      <c r="I267" s="288" t="s">
        <v>1749</v>
      </c>
      <c r="J267" s="288" t="s">
        <v>716</v>
      </c>
      <c r="K267" s="288" t="s">
        <v>716</v>
      </c>
      <c r="L267" s="290">
        <v>1000.41</v>
      </c>
      <c r="M267" s="290">
        <v>0</v>
      </c>
      <c r="N267" s="291">
        <v>0</v>
      </c>
      <c r="O267" s="290">
        <v>40</v>
      </c>
      <c r="P267" s="291">
        <v>40016</v>
      </c>
      <c r="Q267" s="290">
        <v>501</v>
      </c>
      <c r="R267" s="291">
        <v>501206</v>
      </c>
      <c r="S267" s="288" t="s">
        <v>1744</v>
      </c>
      <c r="T267" s="288" t="s">
        <v>1745</v>
      </c>
      <c r="U267" s="288" t="s">
        <v>1855</v>
      </c>
      <c r="V267" s="288" t="s">
        <v>1856</v>
      </c>
      <c r="W267" s="288" t="s">
        <v>1795</v>
      </c>
      <c r="X267" s="288" t="s">
        <v>1796</v>
      </c>
    </row>
    <row r="268" spans="1:24" ht="51">
      <c r="A268" s="288" t="s">
        <v>1737</v>
      </c>
      <c r="B268" s="288" t="s">
        <v>1738</v>
      </c>
      <c r="C268" s="288" t="s">
        <v>447</v>
      </c>
      <c r="D268" s="288" t="s">
        <v>61</v>
      </c>
      <c r="E268" s="288" t="s">
        <v>1739</v>
      </c>
      <c r="F268" s="289">
        <v>46275</v>
      </c>
      <c r="G268" s="289">
        <v>46275</v>
      </c>
      <c r="H268" s="288" t="s">
        <v>1925</v>
      </c>
      <c r="I268" s="288" t="s">
        <v>1749</v>
      </c>
      <c r="J268" s="288" t="s">
        <v>716</v>
      </c>
      <c r="K268" s="288" t="s">
        <v>716</v>
      </c>
      <c r="L268" s="290">
        <v>1000.41</v>
      </c>
      <c r="M268" s="290">
        <v>0</v>
      </c>
      <c r="N268" s="291">
        <v>0</v>
      </c>
      <c r="O268" s="290">
        <v>4</v>
      </c>
      <c r="P268" s="291">
        <v>4002</v>
      </c>
      <c r="Q268" s="290">
        <v>497</v>
      </c>
      <c r="R268" s="291">
        <v>497204</v>
      </c>
      <c r="S268" s="288" t="s">
        <v>1744</v>
      </c>
      <c r="T268" s="288" t="s">
        <v>1745</v>
      </c>
      <c r="U268" s="288" t="s">
        <v>1851</v>
      </c>
      <c r="V268" s="288" t="s">
        <v>1852</v>
      </c>
      <c r="W268" s="288" t="s">
        <v>1795</v>
      </c>
      <c r="X268" s="288" t="s">
        <v>1796</v>
      </c>
    </row>
    <row r="269" spans="1:24" ht="51">
      <c r="A269" s="288" t="s">
        <v>1737</v>
      </c>
      <c r="B269" s="288" t="s">
        <v>1738</v>
      </c>
      <c r="C269" s="288" t="s">
        <v>447</v>
      </c>
      <c r="D269" s="288" t="s">
        <v>61</v>
      </c>
      <c r="E269" s="288" t="s">
        <v>1739</v>
      </c>
      <c r="F269" s="289">
        <v>46275</v>
      </c>
      <c r="G269" s="289">
        <v>46275</v>
      </c>
      <c r="H269" s="288" t="s">
        <v>1926</v>
      </c>
      <c r="I269" s="288" t="s">
        <v>1749</v>
      </c>
      <c r="J269" s="288" t="s">
        <v>716</v>
      </c>
      <c r="K269" s="288" t="s">
        <v>716</v>
      </c>
      <c r="L269" s="290">
        <v>1000.41</v>
      </c>
      <c r="M269" s="290">
        <v>0</v>
      </c>
      <c r="N269" s="291">
        <v>0</v>
      </c>
      <c r="O269" s="290">
        <v>32</v>
      </c>
      <c r="P269" s="291">
        <v>32013</v>
      </c>
      <c r="Q269" s="290">
        <v>465</v>
      </c>
      <c r="R269" s="291">
        <v>465191</v>
      </c>
      <c r="S269" s="288" t="s">
        <v>1744</v>
      </c>
      <c r="T269" s="288" t="s">
        <v>1745</v>
      </c>
      <c r="U269" s="288" t="s">
        <v>1851</v>
      </c>
      <c r="V269" s="288" t="s">
        <v>1852</v>
      </c>
      <c r="W269" s="288" t="s">
        <v>1795</v>
      </c>
      <c r="X269" s="288" t="s">
        <v>1796</v>
      </c>
    </row>
    <row r="270" spans="1:24" ht="51">
      <c r="A270" s="288" t="s">
        <v>1737</v>
      </c>
      <c r="B270" s="288" t="s">
        <v>1738</v>
      </c>
      <c r="C270" s="288" t="s">
        <v>447</v>
      </c>
      <c r="D270" s="288" t="s">
        <v>61</v>
      </c>
      <c r="E270" s="288" t="s">
        <v>1739</v>
      </c>
      <c r="F270" s="289">
        <v>46280</v>
      </c>
      <c r="G270" s="289">
        <v>46280</v>
      </c>
      <c r="H270" s="288" t="s">
        <v>1927</v>
      </c>
      <c r="I270" s="288" t="s">
        <v>1749</v>
      </c>
      <c r="J270" s="288" t="s">
        <v>716</v>
      </c>
      <c r="K270" s="288" t="s">
        <v>716</v>
      </c>
      <c r="L270" s="290">
        <v>1000.41</v>
      </c>
      <c r="M270" s="290">
        <v>0</v>
      </c>
      <c r="N270" s="291">
        <v>0</v>
      </c>
      <c r="O270" s="290">
        <v>12</v>
      </c>
      <c r="P270" s="291">
        <v>12005</v>
      </c>
      <c r="Q270" s="290">
        <v>453</v>
      </c>
      <c r="R270" s="291">
        <v>453186</v>
      </c>
      <c r="S270" s="288" t="s">
        <v>1744</v>
      </c>
      <c r="T270" s="288" t="s">
        <v>1745</v>
      </c>
      <c r="U270" s="288" t="s">
        <v>1851</v>
      </c>
      <c r="V270" s="288" t="s">
        <v>1852</v>
      </c>
      <c r="W270" s="288" t="s">
        <v>1795</v>
      </c>
      <c r="X270" s="288" t="s">
        <v>1796</v>
      </c>
    </row>
    <row r="271" spans="1:24" ht="51">
      <c r="A271" s="288" t="s">
        <v>1737</v>
      </c>
      <c r="B271" s="288" t="s">
        <v>1738</v>
      </c>
      <c r="C271" s="288" t="s">
        <v>447</v>
      </c>
      <c r="D271" s="288" t="s">
        <v>61</v>
      </c>
      <c r="E271" s="288" t="s">
        <v>1739</v>
      </c>
      <c r="F271" s="289">
        <v>46280</v>
      </c>
      <c r="G271" s="289">
        <v>46280</v>
      </c>
      <c r="H271" s="288" t="s">
        <v>1928</v>
      </c>
      <c r="I271" s="288" t="s">
        <v>1749</v>
      </c>
      <c r="J271" s="288" t="s">
        <v>716</v>
      </c>
      <c r="K271" s="288" t="s">
        <v>716</v>
      </c>
      <c r="L271" s="290">
        <v>1000.41</v>
      </c>
      <c r="M271" s="290">
        <v>0</v>
      </c>
      <c r="N271" s="291">
        <v>0</v>
      </c>
      <c r="O271" s="290">
        <v>20</v>
      </c>
      <c r="P271" s="291">
        <v>20008</v>
      </c>
      <c r="Q271" s="290">
        <v>433</v>
      </c>
      <c r="R271" s="291">
        <v>433178</v>
      </c>
      <c r="S271" s="288" t="s">
        <v>1744</v>
      </c>
      <c r="T271" s="288" t="s">
        <v>1745</v>
      </c>
      <c r="U271" s="288" t="s">
        <v>1855</v>
      </c>
      <c r="V271" s="288" t="s">
        <v>1856</v>
      </c>
      <c r="W271" s="288" t="s">
        <v>1795</v>
      </c>
      <c r="X271" s="288" t="s">
        <v>1796</v>
      </c>
    </row>
    <row r="272" spans="1:24" ht="51">
      <c r="A272" s="288" t="s">
        <v>1737</v>
      </c>
      <c r="B272" s="288" t="s">
        <v>1738</v>
      </c>
      <c r="C272" s="288" t="s">
        <v>447</v>
      </c>
      <c r="D272" s="288" t="s">
        <v>61</v>
      </c>
      <c r="E272" s="288" t="s">
        <v>1739</v>
      </c>
      <c r="F272" s="289">
        <v>46286</v>
      </c>
      <c r="G272" s="289">
        <v>46286</v>
      </c>
      <c r="H272" s="288" t="s">
        <v>1800</v>
      </c>
      <c r="I272" s="288" t="s">
        <v>1749</v>
      </c>
      <c r="J272" s="288" t="s">
        <v>716</v>
      </c>
      <c r="K272" s="288" t="s">
        <v>716</v>
      </c>
      <c r="L272" s="290">
        <v>1000.41</v>
      </c>
      <c r="M272" s="290">
        <v>0</v>
      </c>
      <c r="N272" s="291">
        <v>0</v>
      </c>
      <c r="O272" s="290">
        <v>221</v>
      </c>
      <c r="P272" s="291">
        <v>221091</v>
      </c>
      <c r="Q272" s="290">
        <v>212</v>
      </c>
      <c r="R272" s="291">
        <v>212087</v>
      </c>
      <c r="S272" s="288" t="s">
        <v>1744</v>
      </c>
      <c r="T272" s="288" t="s">
        <v>1745</v>
      </c>
      <c r="U272" s="288" t="s">
        <v>1801</v>
      </c>
      <c r="V272" s="288" t="s">
        <v>1802</v>
      </c>
      <c r="W272" s="288" t="s">
        <v>1795</v>
      </c>
      <c r="X272" s="288" t="s">
        <v>1796</v>
      </c>
    </row>
    <row r="273" spans="1:24" ht="51">
      <c r="A273" s="288" t="s">
        <v>1737</v>
      </c>
      <c r="B273" s="288" t="s">
        <v>1738</v>
      </c>
      <c r="C273" s="288" t="s">
        <v>447</v>
      </c>
      <c r="D273" s="288" t="s">
        <v>61</v>
      </c>
      <c r="E273" s="288" t="s">
        <v>1739</v>
      </c>
      <c r="F273" s="289">
        <v>46289</v>
      </c>
      <c r="G273" s="289">
        <v>46289</v>
      </c>
      <c r="H273" s="288" t="s">
        <v>1827</v>
      </c>
      <c r="I273" s="288" t="s">
        <v>1749</v>
      </c>
      <c r="J273" s="288" t="s">
        <v>716</v>
      </c>
      <c r="K273" s="288" t="s">
        <v>716</v>
      </c>
      <c r="L273" s="290">
        <v>1000.41</v>
      </c>
      <c r="M273" s="290">
        <v>0</v>
      </c>
      <c r="N273" s="291">
        <v>0</v>
      </c>
      <c r="O273" s="290">
        <v>12</v>
      </c>
      <c r="P273" s="291">
        <v>12005</v>
      </c>
      <c r="Q273" s="290">
        <v>200</v>
      </c>
      <c r="R273" s="291">
        <v>200082</v>
      </c>
      <c r="S273" s="288" t="s">
        <v>1744</v>
      </c>
      <c r="T273" s="288" t="s">
        <v>1745</v>
      </c>
      <c r="U273" s="288" t="s">
        <v>1851</v>
      </c>
      <c r="V273" s="288" t="s">
        <v>1852</v>
      </c>
      <c r="W273" s="288" t="s">
        <v>1795</v>
      </c>
      <c r="X273" s="288" t="s">
        <v>1796</v>
      </c>
    </row>
    <row r="274" spans="1:24" ht="51">
      <c r="A274" s="288" t="s">
        <v>1737</v>
      </c>
      <c r="B274" s="288" t="s">
        <v>1738</v>
      </c>
      <c r="C274" s="288" t="s">
        <v>447</v>
      </c>
      <c r="D274" s="288" t="s">
        <v>61</v>
      </c>
      <c r="E274" s="288" t="s">
        <v>1739</v>
      </c>
      <c r="F274" s="289">
        <v>46289</v>
      </c>
      <c r="G274" s="289">
        <v>46289</v>
      </c>
      <c r="H274" s="288" t="s">
        <v>1827</v>
      </c>
      <c r="I274" s="288" t="s">
        <v>1749</v>
      </c>
      <c r="J274" s="288" t="s">
        <v>716</v>
      </c>
      <c r="K274" s="288" t="s">
        <v>716</v>
      </c>
      <c r="L274" s="290">
        <v>1000.41</v>
      </c>
      <c r="M274" s="290">
        <v>0</v>
      </c>
      <c r="N274" s="291">
        <v>0</v>
      </c>
      <c r="O274" s="290">
        <v>40</v>
      </c>
      <c r="P274" s="291">
        <v>40016</v>
      </c>
      <c r="Q274" s="290">
        <v>160</v>
      </c>
      <c r="R274" s="291">
        <v>160066</v>
      </c>
      <c r="S274" s="288" t="s">
        <v>1744</v>
      </c>
      <c r="T274" s="288" t="s">
        <v>1745</v>
      </c>
      <c r="U274" s="288" t="s">
        <v>1750</v>
      </c>
      <c r="V274" s="288" t="s">
        <v>1751</v>
      </c>
      <c r="W274" s="288" t="s">
        <v>1795</v>
      </c>
      <c r="X274" s="288" t="s">
        <v>1796</v>
      </c>
    </row>
    <row r="275" spans="1:24" ht="51">
      <c r="A275" s="288" t="s">
        <v>1737</v>
      </c>
      <c r="B275" s="288" t="s">
        <v>1738</v>
      </c>
      <c r="C275" s="288" t="s">
        <v>447</v>
      </c>
      <c r="D275" s="288" t="s">
        <v>61</v>
      </c>
      <c r="E275" s="288" t="s">
        <v>1739</v>
      </c>
      <c r="F275" s="289">
        <v>46295</v>
      </c>
      <c r="G275" s="289">
        <v>46295</v>
      </c>
      <c r="H275" s="288" t="s">
        <v>1904</v>
      </c>
      <c r="I275" s="288" t="s">
        <v>1749</v>
      </c>
      <c r="J275" s="288" t="s">
        <v>716</v>
      </c>
      <c r="K275" s="288" t="s">
        <v>716</v>
      </c>
      <c r="L275" s="290">
        <v>1000.41</v>
      </c>
      <c r="M275" s="290">
        <v>0</v>
      </c>
      <c r="N275" s="291">
        <v>0</v>
      </c>
      <c r="O275" s="290">
        <v>32</v>
      </c>
      <c r="P275" s="291">
        <v>32013</v>
      </c>
      <c r="Q275" s="290">
        <v>128</v>
      </c>
      <c r="R275" s="291">
        <v>128053</v>
      </c>
      <c r="S275" s="288" t="s">
        <v>1744</v>
      </c>
      <c r="T275" s="288" t="s">
        <v>1745</v>
      </c>
      <c r="U275" s="288" t="s">
        <v>1755</v>
      </c>
      <c r="V275" s="288" t="s">
        <v>1756</v>
      </c>
      <c r="W275" s="288" t="s">
        <v>1795</v>
      </c>
      <c r="X275" s="288" t="s">
        <v>1796</v>
      </c>
    </row>
    <row r="276" spans="1:24" ht="51">
      <c r="A276" s="288" t="s">
        <v>1737</v>
      </c>
      <c r="B276" s="288" t="s">
        <v>1738</v>
      </c>
      <c r="C276" s="288" t="s">
        <v>447</v>
      </c>
      <c r="D276" s="288" t="s">
        <v>61</v>
      </c>
      <c r="E276" s="288" t="s">
        <v>1739</v>
      </c>
      <c r="F276" s="289">
        <v>46297</v>
      </c>
      <c r="G276" s="289">
        <v>46297</v>
      </c>
      <c r="H276" s="288" t="s">
        <v>1929</v>
      </c>
      <c r="I276" s="288" t="s">
        <v>1749</v>
      </c>
      <c r="J276" s="288" t="s">
        <v>716</v>
      </c>
      <c r="K276" s="288" t="s">
        <v>716</v>
      </c>
      <c r="L276" s="290">
        <v>1000.41</v>
      </c>
      <c r="M276" s="290">
        <v>0</v>
      </c>
      <c r="N276" s="291">
        <v>0</v>
      </c>
      <c r="O276" s="290">
        <v>10</v>
      </c>
      <c r="P276" s="291">
        <v>10004</v>
      </c>
      <c r="Q276" s="290">
        <v>118</v>
      </c>
      <c r="R276" s="291">
        <v>118049</v>
      </c>
      <c r="S276" s="288" t="s">
        <v>1744</v>
      </c>
      <c r="T276" s="288" t="s">
        <v>1745</v>
      </c>
      <c r="U276" s="288" t="s">
        <v>1801</v>
      </c>
      <c r="V276" s="288" t="s">
        <v>1802</v>
      </c>
      <c r="W276" s="288" t="s">
        <v>1795</v>
      </c>
      <c r="X276" s="288" t="s">
        <v>1796</v>
      </c>
    </row>
    <row r="277" spans="1:24" ht="51">
      <c r="A277" s="288" t="s">
        <v>1737</v>
      </c>
      <c r="B277" s="288" t="s">
        <v>1738</v>
      </c>
      <c r="C277" s="288" t="s">
        <v>447</v>
      </c>
      <c r="D277" s="288" t="s">
        <v>61</v>
      </c>
      <c r="E277" s="288" t="s">
        <v>1739</v>
      </c>
      <c r="F277" s="289">
        <v>46300</v>
      </c>
      <c r="G277" s="289">
        <v>46300</v>
      </c>
      <c r="H277" s="288" t="s">
        <v>1930</v>
      </c>
      <c r="I277" s="288" t="s">
        <v>1749</v>
      </c>
      <c r="J277" s="288" t="s">
        <v>716</v>
      </c>
      <c r="K277" s="288" t="s">
        <v>716</v>
      </c>
      <c r="L277" s="290">
        <v>1000.41</v>
      </c>
      <c r="M277" s="290">
        <v>0</v>
      </c>
      <c r="N277" s="291">
        <v>0</v>
      </c>
      <c r="O277" s="290">
        <v>6</v>
      </c>
      <c r="P277" s="291">
        <v>6002</v>
      </c>
      <c r="Q277" s="290">
        <v>112</v>
      </c>
      <c r="R277" s="291">
        <v>112047</v>
      </c>
      <c r="S277" s="288" t="s">
        <v>1744</v>
      </c>
      <c r="T277" s="288" t="s">
        <v>1745</v>
      </c>
      <c r="U277" s="288" t="s">
        <v>1750</v>
      </c>
      <c r="V277" s="288" t="s">
        <v>1751</v>
      </c>
      <c r="W277" s="288" t="s">
        <v>1795</v>
      </c>
      <c r="X277" s="288" t="s">
        <v>1796</v>
      </c>
    </row>
    <row r="278" spans="1:24" ht="51">
      <c r="A278" s="288" t="s">
        <v>1737</v>
      </c>
      <c r="B278" s="288" t="s">
        <v>1738</v>
      </c>
      <c r="C278" s="288" t="s">
        <v>447</v>
      </c>
      <c r="D278" s="288" t="s">
        <v>61</v>
      </c>
      <c r="E278" s="288" t="s">
        <v>1739</v>
      </c>
      <c r="F278" s="289">
        <v>46301</v>
      </c>
      <c r="G278" s="289">
        <v>46301</v>
      </c>
      <c r="H278" s="288" t="s">
        <v>1931</v>
      </c>
      <c r="I278" s="288" t="s">
        <v>1749</v>
      </c>
      <c r="J278" s="288" t="s">
        <v>716</v>
      </c>
      <c r="K278" s="288" t="s">
        <v>716</v>
      </c>
      <c r="L278" s="290">
        <v>1000.41</v>
      </c>
      <c r="M278" s="290">
        <v>0</v>
      </c>
      <c r="N278" s="291">
        <v>0</v>
      </c>
      <c r="O278" s="290">
        <v>20</v>
      </c>
      <c r="P278" s="291">
        <v>20008</v>
      </c>
      <c r="Q278" s="290">
        <v>92</v>
      </c>
      <c r="R278" s="291">
        <v>92039</v>
      </c>
      <c r="S278" s="288" t="s">
        <v>1744</v>
      </c>
      <c r="T278" s="288" t="s">
        <v>1745</v>
      </c>
      <c r="U278" s="288" t="s">
        <v>1750</v>
      </c>
      <c r="V278" s="288" t="s">
        <v>1751</v>
      </c>
      <c r="W278" s="288" t="s">
        <v>1795</v>
      </c>
      <c r="X278" s="288" t="s">
        <v>1796</v>
      </c>
    </row>
    <row r="279" spans="1:24" ht="28.5">
      <c r="A279" s="284" t="s">
        <v>1737</v>
      </c>
      <c r="B279" s="284" t="s">
        <v>1738</v>
      </c>
      <c r="C279" s="284" t="s">
        <v>717</v>
      </c>
      <c r="D279" s="284" t="s">
        <v>718</v>
      </c>
      <c r="E279" s="284" t="s">
        <v>1739</v>
      </c>
      <c r="F279" s="285" t="s">
        <v>1739</v>
      </c>
      <c r="G279" s="285" t="s">
        <v>1739</v>
      </c>
      <c r="H279" s="284" t="s">
        <v>1739</v>
      </c>
      <c r="I279" s="284" t="s">
        <v>1740</v>
      </c>
      <c r="J279" s="284" t="s">
        <v>53</v>
      </c>
      <c r="K279" s="284" t="s">
        <v>53</v>
      </c>
      <c r="L279" s="286">
        <v>700</v>
      </c>
      <c r="M279" s="286">
        <v>0</v>
      </c>
      <c r="N279" s="287">
        <v>0</v>
      </c>
      <c r="O279" s="286">
        <v>0</v>
      </c>
      <c r="P279" s="287">
        <v>0</v>
      </c>
      <c r="Q279" s="286">
        <v>20</v>
      </c>
      <c r="R279" s="287">
        <v>14000</v>
      </c>
      <c r="S279" s="284" t="s">
        <v>1739</v>
      </c>
      <c r="T279" s="284" t="s">
        <v>1739</v>
      </c>
      <c r="U279" s="284" t="s">
        <v>1739</v>
      </c>
      <c r="V279" s="284" t="s">
        <v>1739</v>
      </c>
      <c r="W279" s="284" t="s">
        <v>1739</v>
      </c>
      <c r="X279" s="284" t="s">
        <v>1739</v>
      </c>
    </row>
    <row r="280" spans="1:24" ht="28.5">
      <c r="A280" s="284" t="s">
        <v>1737</v>
      </c>
      <c r="B280" s="284" t="s">
        <v>1738</v>
      </c>
      <c r="C280" s="284" t="s">
        <v>296</v>
      </c>
      <c r="D280" s="284" t="s">
        <v>186</v>
      </c>
      <c r="E280" s="284" t="s">
        <v>1739</v>
      </c>
      <c r="F280" s="285" t="s">
        <v>1739</v>
      </c>
      <c r="G280" s="285" t="s">
        <v>1739</v>
      </c>
      <c r="H280" s="284" t="s">
        <v>1739</v>
      </c>
      <c r="I280" s="284" t="s">
        <v>1740</v>
      </c>
      <c r="J280" s="284" t="s">
        <v>716</v>
      </c>
      <c r="K280" s="284" t="s">
        <v>716</v>
      </c>
      <c r="L280" s="286">
        <v>3299.32</v>
      </c>
      <c r="M280" s="286">
        <v>0</v>
      </c>
      <c r="N280" s="287">
        <v>0</v>
      </c>
      <c r="O280" s="286">
        <v>0</v>
      </c>
      <c r="P280" s="287">
        <v>0</v>
      </c>
      <c r="Q280" s="286">
        <v>69</v>
      </c>
      <c r="R280" s="287">
        <v>227653</v>
      </c>
      <c r="S280" s="284" t="s">
        <v>1739</v>
      </c>
      <c r="T280" s="284" t="s">
        <v>1739</v>
      </c>
      <c r="U280" s="284" t="s">
        <v>1739</v>
      </c>
      <c r="V280" s="284" t="s">
        <v>1739</v>
      </c>
      <c r="W280" s="284" t="s">
        <v>1739</v>
      </c>
      <c r="X280" s="284" t="s">
        <v>1739</v>
      </c>
    </row>
    <row r="281" spans="1:24" ht="51">
      <c r="A281" s="288" t="s">
        <v>1737</v>
      </c>
      <c r="B281" s="288" t="s">
        <v>1738</v>
      </c>
      <c r="C281" s="288" t="s">
        <v>296</v>
      </c>
      <c r="D281" s="288" t="s">
        <v>186</v>
      </c>
      <c r="E281" s="288" t="s">
        <v>1739</v>
      </c>
      <c r="F281" s="289">
        <v>46261</v>
      </c>
      <c r="G281" s="289">
        <v>46261</v>
      </c>
      <c r="H281" s="288" t="s">
        <v>1906</v>
      </c>
      <c r="I281" s="288" t="s">
        <v>1749</v>
      </c>
      <c r="J281" s="288" t="s">
        <v>716</v>
      </c>
      <c r="K281" s="288" t="s">
        <v>716</v>
      </c>
      <c r="L281" s="290">
        <v>3299.32</v>
      </c>
      <c r="M281" s="290">
        <v>0</v>
      </c>
      <c r="N281" s="291">
        <v>0</v>
      </c>
      <c r="O281" s="290">
        <v>20</v>
      </c>
      <c r="P281" s="291">
        <v>65986</v>
      </c>
      <c r="Q281" s="290">
        <v>49</v>
      </c>
      <c r="R281" s="291">
        <v>161667</v>
      </c>
      <c r="S281" s="288" t="s">
        <v>1744</v>
      </c>
      <c r="T281" s="288" t="s">
        <v>1745</v>
      </c>
      <c r="U281" s="288" t="s">
        <v>1750</v>
      </c>
      <c r="V281" s="288" t="s">
        <v>1751</v>
      </c>
      <c r="W281" s="288" t="s">
        <v>1795</v>
      </c>
      <c r="X281" s="288" t="s">
        <v>1796</v>
      </c>
    </row>
    <row r="282" spans="1:24" ht="51">
      <c r="A282" s="288" t="s">
        <v>1737</v>
      </c>
      <c r="B282" s="288" t="s">
        <v>1738</v>
      </c>
      <c r="C282" s="288" t="s">
        <v>296</v>
      </c>
      <c r="D282" s="288" t="s">
        <v>186</v>
      </c>
      <c r="E282" s="288" t="s">
        <v>1739</v>
      </c>
      <c r="F282" s="289">
        <v>46286</v>
      </c>
      <c r="G282" s="289">
        <v>46286</v>
      </c>
      <c r="H282" s="288" t="s">
        <v>1800</v>
      </c>
      <c r="I282" s="288" t="s">
        <v>1749</v>
      </c>
      <c r="J282" s="288" t="s">
        <v>716</v>
      </c>
      <c r="K282" s="288" t="s">
        <v>716</v>
      </c>
      <c r="L282" s="290">
        <v>3299.33</v>
      </c>
      <c r="M282" s="290">
        <v>0</v>
      </c>
      <c r="N282" s="291">
        <v>0</v>
      </c>
      <c r="O282" s="290">
        <v>21</v>
      </c>
      <c r="P282" s="291">
        <v>69286</v>
      </c>
      <c r="Q282" s="290">
        <v>28</v>
      </c>
      <c r="R282" s="291">
        <v>92381</v>
      </c>
      <c r="S282" s="288" t="s">
        <v>1744</v>
      </c>
      <c r="T282" s="288" t="s">
        <v>1745</v>
      </c>
      <c r="U282" s="288" t="s">
        <v>1801</v>
      </c>
      <c r="V282" s="288" t="s">
        <v>1802</v>
      </c>
      <c r="W282" s="288" t="s">
        <v>1795</v>
      </c>
      <c r="X282" s="288" t="s">
        <v>1796</v>
      </c>
    </row>
    <row r="283" spans="1:24" ht="51">
      <c r="A283" s="288" t="s">
        <v>1737</v>
      </c>
      <c r="B283" s="288" t="s">
        <v>1738</v>
      </c>
      <c r="C283" s="288" t="s">
        <v>296</v>
      </c>
      <c r="D283" s="288" t="s">
        <v>186</v>
      </c>
      <c r="E283" s="288" t="s">
        <v>1739</v>
      </c>
      <c r="F283" s="289">
        <v>46300</v>
      </c>
      <c r="G283" s="289">
        <v>46300</v>
      </c>
      <c r="H283" s="288" t="s">
        <v>1888</v>
      </c>
      <c r="I283" s="288" t="s">
        <v>1877</v>
      </c>
      <c r="J283" s="288" t="s">
        <v>716</v>
      </c>
      <c r="K283" s="288" t="s">
        <v>716</v>
      </c>
      <c r="L283" s="290">
        <v>3200</v>
      </c>
      <c r="M283" s="290">
        <v>2</v>
      </c>
      <c r="N283" s="291">
        <v>6400</v>
      </c>
      <c r="O283" s="290">
        <v>0</v>
      </c>
      <c r="P283" s="291">
        <v>0</v>
      </c>
      <c r="Q283" s="290">
        <v>30</v>
      </c>
      <c r="R283" s="291">
        <v>98781</v>
      </c>
      <c r="S283" s="288" t="s">
        <v>1744</v>
      </c>
      <c r="T283" s="288" t="s">
        <v>1745</v>
      </c>
      <c r="U283" s="288" t="s">
        <v>1801</v>
      </c>
      <c r="V283" s="288" t="s">
        <v>1802</v>
      </c>
      <c r="W283" s="288" t="s">
        <v>1795</v>
      </c>
      <c r="X283" s="288" t="s">
        <v>1796</v>
      </c>
    </row>
    <row r="284" spans="1:24" ht="51">
      <c r="A284" s="288" t="s">
        <v>1737</v>
      </c>
      <c r="B284" s="288" t="s">
        <v>1738</v>
      </c>
      <c r="C284" s="288" t="s">
        <v>296</v>
      </c>
      <c r="D284" s="288" t="s">
        <v>186</v>
      </c>
      <c r="E284" s="288" t="s">
        <v>1739</v>
      </c>
      <c r="F284" s="289">
        <v>46300</v>
      </c>
      <c r="G284" s="289">
        <v>46300</v>
      </c>
      <c r="H284" s="288" t="s">
        <v>1888</v>
      </c>
      <c r="I284" s="288" t="s">
        <v>1877</v>
      </c>
      <c r="J284" s="288" t="s">
        <v>716</v>
      </c>
      <c r="K284" s="288" t="s">
        <v>716</v>
      </c>
      <c r="L284" s="290">
        <v>3200</v>
      </c>
      <c r="M284" s="290">
        <v>1</v>
      </c>
      <c r="N284" s="291">
        <v>3200</v>
      </c>
      <c r="O284" s="290">
        <v>0</v>
      </c>
      <c r="P284" s="291">
        <v>0</v>
      </c>
      <c r="Q284" s="290">
        <v>31</v>
      </c>
      <c r="R284" s="291">
        <v>101981</v>
      </c>
      <c r="S284" s="288" t="s">
        <v>1744</v>
      </c>
      <c r="T284" s="288" t="s">
        <v>1745</v>
      </c>
      <c r="U284" s="288" t="s">
        <v>1750</v>
      </c>
      <c r="V284" s="288" t="s">
        <v>1751</v>
      </c>
      <c r="W284" s="288" t="s">
        <v>1795</v>
      </c>
      <c r="X284" s="288" t="s">
        <v>1796</v>
      </c>
    </row>
    <row r="285" spans="1:24" ht="51">
      <c r="A285" s="288" t="s">
        <v>1737</v>
      </c>
      <c r="B285" s="288" t="s">
        <v>1738</v>
      </c>
      <c r="C285" s="288" t="s">
        <v>296</v>
      </c>
      <c r="D285" s="288" t="s">
        <v>186</v>
      </c>
      <c r="E285" s="288" t="s">
        <v>1739</v>
      </c>
      <c r="F285" s="289">
        <v>46314</v>
      </c>
      <c r="G285" s="289">
        <v>46314</v>
      </c>
      <c r="H285" s="288" t="s">
        <v>1932</v>
      </c>
      <c r="I285" s="288" t="s">
        <v>1933</v>
      </c>
      <c r="J285" s="288" t="s">
        <v>716</v>
      </c>
      <c r="K285" s="288" t="s">
        <v>716</v>
      </c>
      <c r="L285" s="290">
        <v>3289.71</v>
      </c>
      <c r="M285" s="290">
        <v>0</v>
      </c>
      <c r="N285" s="291">
        <v>0</v>
      </c>
      <c r="O285" s="290">
        <v>4</v>
      </c>
      <c r="P285" s="291">
        <v>13159</v>
      </c>
      <c r="Q285" s="290">
        <v>27</v>
      </c>
      <c r="R285" s="291">
        <v>88822</v>
      </c>
      <c r="S285" s="288" t="s">
        <v>1744</v>
      </c>
      <c r="T285" s="288" t="s">
        <v>1745</v>
      </c>
      <c r="U285" s="288" t="s">
        <v>1750</v>
      </c>
      <c r="V285" s="288" t="s">
        <v>1751</v>
      </c>
      <c r="W285" s="288" t="s">
        <v>1795</v>
      </c>
      <c r="X285" s="288" t="s">
        <v>1796</v>
      </c>
    </row>
    <row r="286" spans="1:24" ht="28.5">
      <c r="A286" s="284" t="s">
        <v>1737</v>
      </c>
      <c r="B286" s="284" t="s">
        <v>1738</v>
      </c>
      <c r="C286" s="284" t="s">
        <v>341</v>
      </c>
      <c r="D286" s="284" t="s">
        <v>88</v>
      </c>
      <c r="E286" s="284" t="s">
        <v>1739</v>
      </c>
      <c r="F286" s="285" t="s">
        <v>1739</v>
      </c>
      <c r="G286" s="285" t="s">
        <v>1739</v>
      </c>
      <c r="H286" s="284" t="s">
        <v>1739</v>
      </c>
      <c r="I286" s="284" t="s">
        <v>1740</v>
      </c>
      <c r="J286" s="284" t="s">
        <v>53</v>
      </c>
      <c r="K286" s="284" t="s">
        <v>53</v>
      </c>
      <c r="L286" s="286">
        <v>2440.67</v>
      </c>
      <c r="M286" s="286">
        <v>0</v>
      </c>
      <c r="N286" s="287">
        <v>0</v>
      </c>
      <c r="O286" s="286">
        <v>0</v>
      </c>
      <c r="P286" s="287">
        <v>0</v>
      </c>
      <c r="Q286" s="286">
        <v>39</v>
      </c>
      <c r="R286" s="287">
        <v>95186</v>
      </c>
      <c r="S286" s="284" t="s">
        <v>1739</v>
      </c>
      <c r="T286" s="284" t="s">
        <v>1739</v>
      </c>
      <c r="U286" s="284" t="s">
        <v>1739</v>
      </c>
      <c r="V286" s="284" t="s">
        <v>1739</v>
      </c>
      <c r="W286" s="284" t="s">
        <v>1739</v>
      </c>
      <c r="X286" s="284" t="s">
        <v>1739</v>
      </c>
    </row>
    <row r="287" spans="1:24" ht="25.5">
      <c r="A287" s="288" t="s">
        <v>1737</v>
      </c>
      <c r="B287" s="288" t="s">
        <v>1738</v>
      </c>
      <c r="C287" s="288" t="s">
        <v>341</v>
      </c>
      <c r="D287" s="288" t="s">
        <v>88</v>
      </c>
      <c r="E287" s="288" t="s">
        <v>1739</v>
      </c>
      <c r="F287" s="289">
        <v>46223</v>
      </c>
      <c r="G287" s="289">
        <v>46223</v>
      </c>
      <c r="H287" s="288" t="s">
        <v>1876</v>
      </c>
      <c r="I287" s="288" t="s">
        <v>1877</v>
      </c>
      <c r="J287" s="288" t="s">
        <v>53</v>
      </c>
      <c r="K287" s="288" t="s">
        <v>53</v>
      </c>
      <c r="L287" s="290">
        <v>2448.98</v>
      </c>
      <c r="M287" s="290">
        <v>1</v>
      </c>
      <c r="N287" s="291">
        <v>2449</v>
      </c>
      <c r="O287" s="290">
        <v>0</v>
      </c>
      <c r="P287" s="291">
        <v>0</v>
      </c>
      <c r="Q287" s="290">
        <v>40</v>
      </c>
      <c r="R287" s="291">
        <v>97635</v>
      </c>
      <c r="S287" s="288" t="s">
        <v>1744</v>
      </c>
      <c r="T287" s="288" t="s">
        <v>1745</v>
      </c>
      <c r="U287" s="288" t="s">
        <v>1739</v>
      </c>
      <c r="V287" s="288" t="s">
        <v>1739</v>
      </c>
      <c r="W287" s="288" t="s">
        <v>1795</v>
      </c>
      <c r="X287" s="288" t="s">
        <v>1796</v>
      </c>
    </row>
    <row r="288" spans="1:24" ht="38.25">
      <c r="A288" s="288" t="s">
        <v>1737</v>
      </c>
      <c r="B288" s="288" t="s">
        <v>1738</v>
      </c>
      <c r="C288" s="288" t="s">
        <v>341</v>
      </c>
      <c r="D288" s="288" t="s">
        <v>88</v>
      </c>
      <c r="E288" s="288" t="s">
        <v>1739</v>
      </c>
      <c r="F288" s="289">
        <v>46254</v>
      </c>
      <c r="G288" s="289">
        <v>46254</v>
      </c>
      <c r="H288" s="288" t="s">
        <v>1922</v>
      </c>
      <c r="I288" s="288" t="s">
        <v>1923</v>
      </c>
      <c r="J288" s="288" t="s">
        <v>53</v>
      </c>
      <c r="K288" s="288" t="s">
        <v>53</v>
      </c>
      <c r="L288" s="290">
        <v>2700</v>
      </c>
      <c r="M288" s="290">
        <v>107</v>
      </c>
      <c r="N288" s="291">
        <v>288900</v>
      </c>
      <c r="O288" s="290">
        <v>0</v>
      </c>
      <c r="P288" s="291">
        <v>0</v>
      </c>
      <c r="Q288" s="290">
        <v>147</v>
      </c>
      <c r="R288" s="291">
        <v>386535</v>
      </c>
      <c r="S288" s="288" t="s">
        <v>1744</v>
      </c>
      <c r="T288" s="288" t="s">
        <v>1810</v>
      </c>
      <c r="U288" s="288" t="s">
        <v>1739</v>
      </c>
      <c r="V288" s="288" t="s">
        <v>1739</v>
      </c>
      <c r="W288" s="288" t="s">
        <v>1739</v>
      </c>
      <c r="X288" s="288" t="s">
        <v>1739</v>
      </c>
    </row>
    <row r="289" spans="1:24" ht="51">
      <c r="A289" s="288" t="s">
        <v>1737</v>
      </c>
      <c r="B289" s="288" t="s">
        <v>1738</v>
      </c>
      <c r="C289" s="288" t="s">
        <v>341</v>
      </c>
      <c r="D289" s="288" t="s">
        <v>88</v>
      </c>
      <c r="E289" s="288" t="s">
        <v>1739</v>
      </c>
      <c r="F289" s="289">
        <v>46275</v>
      </c>
      <c r="G289" s="289">
        <v>46275</v>
      </c>
      <c r="H289" s="288" t="s">
        <v>1925</v>
      </c>
      <c r="I289" s="288" t="s">
        <v>1749</v>
      </c>
      <c r="J289" s="288" t="s">
        <v>53</v>
      </c>
      <c r="K289" s="288" t="s">
        <v>53</v>
      </c>
      <c r="L289" s="290">
        <v>2629.49</v>
      </c>
      <c r="M289" s="290">
        <v>0</v>
      </c>
      <c r="N289" s="291">
        <v>0</v>
      </c>
      <c r="O289" s="290">
        <v>16</v>
      </c>
      <c r="P289" s="291">
        <v>42072</v>
      </c>
      <c r="Q289" s="290">
        <v>131</v>
      </c>
      <c r="R289" s="291">
        <v>344463</v>
      </c>
      <c r="S289" s="288" t="s">
        <v>1744</v>
      </c>
      <c r="T289" s="288" t="s">
        <v>1745</v>
      </c>
      <c r="U289" s="288" t="s">
        <v>1851</v>
      </c>
      <c r="V289" s="288" t="s">
        <v>1852</v>
      </c>
      <c r="W289" s="288" t="s">
        <v>1795</v>
      </c>
      <c r="X289" s="288" t="s">
        <v>1796</v>
      </c>
    </row>
    <row r="290" spans="1:24" ht="51">
      <c r="A290" s="288" t="s">
        <v>1737</v>
      </c>
      <c r="B290" s="288" t="s">
        <v>1738</v>
      </c>
      <c r="C290" s="288" t="s">
        <v>341</v>
      </c>
      <c r="D290" s="288" t="s">
        <v>88</v>
      </c>
      <c r="E290" s="288" t="s">
        <v>1739</v>
      </c>
      <c r="F290" s="289">
        <v>46280</v>
      </c>
      <c r="G290" s="289">
        <v>46280</v>
      </c>
      <c r="H290" s="288" t="s">
        <v>1927</v>
      </c>
      <c r="I290" s="288" t="s">
        <v>1749</v>
      </c>
      <c r="J290" s="288" t="s">
        <v>53</v>
      </c>
      <c r="K290" s="288" t="s">
        <v>53</v>
      </c>
      <c r="L290" s="290">
        <v>2629.49</v>
      </c>
      <c r="M290" s="290">
        <v>0</v>
      </c>
      <c r="N290" s="291">
        <v>0</v>
      </c>
      <c r="O290" s="290">
        <v>24</v>
      </c>
      <c r="P290" s="291">
        <v>63108</v>
      </c>
      <c r="Q290" s="290">
        <v>107</v>
      </c>
      <c r="R290" s="291">
        <v>281355</v>
      </c>
      <c r="S290" s="288" t="s">
        <v>1744</v>
      </c>
      <c r="T290" s="288" t="s">
        <v>1745</v>
      </c>
      <c r="U290" s="288" t="s">
        <v>1851</v>
      </c>
      <c r="V290" s="288" t="s">
        <v>1852</v>
      </c>
      <c r="W290" s="288" t="s">
        <v>1795</v>
      </c>
      <c r="X290" s="288" t="s">
        <v>1796</v>
      </c>
    </row>
    <row r="291" spans="1:24" ht="51">
      <c r="A291" s="288" t="s">
        <v>1737</v>
      </c>
      <c r="B291" s="288" t="s">
        <v>1738</v>
      </c>
      <c r="C291" s="288" t="s">
        <v>341</v>
      </c>
      <c r="D291" s="288" t="s">
        <v>88</v>
      </c>
      <c r="E291" s="288" t="s">
        <v>1739</v>
      </c>
      <c r="F291" s="289">
        <v>46280</v>
      </c>
      <c r="G291" s="289">
        <v>46280</v>
      </c>
      <c r="H291" s="288" t="s">
        <v>1928</v>
      </c>
      <c r="I291" s="288" t="s">
        <v>1749</v>
      </c>
      <c r="J291" s="288" t="s">
        <v>53</v>
      </c>
      <c r="K291" s="288" t="s">
        <v>53</v>
      </c>
      <c r="L291" s="290">
        <v>2629.49</v>
      </c>
      <c r="M291" s="290">
        <v>0</v>
      </c>
      <c r="N291" s="291">
        <v>0</v>
      </c>
      <c r="O291" s="290">
        <v>40</v>
      </c>
      <c r="P291" s="291">
        <v>105180</v>
      </c>
      <c r="Q291" s="290">
        <v>67</v>
      </c>
      <c r="R291" s="291">
        <v>176175</v>
      </c>
      <c r="S291" s="288" t="s">
        <v>1744</v>
      </c>
      <c r="T291" s="288" t="s">
        <v>1745</v>
      </c>
      <c r="U291" s="288" t="s">
        <v>1855</v>
      </c>
      <c r="V291" s="288" t="s">
        <v>1856</v>
      </c>
      <c r="W291" s="288" t="s">
        <v>1795</v>
      </c>
      <c r="X291" s="288" t="s">
        <v>1796</v>
      </c>
    </row>
    <row r="292" spans="1:24" ht="51">
      <c r="A292" s="288" t="s">
        <v>1737</v>
      </c>
      <c r="B292" s="288" t="s">
        <v>1738</v>
      </c>
      <c r="C292" s="288" t="s">
        <v>341</v>
      </c>
      <c r="D292" s="288" t="s">
        <v>88</v>
      </c>
      <c r="E292" s="288" t="s">
        <v>1739</v>
      </c>
      <c r="F292" s="289">
        <v>46286</v>
      </c>
      <c r="G292" s="289">
        <v>46286</v>
      </c>
      <c r="H292" s="288" t="s">
        <v>1800</v>
      </c>
      <c r="I292" s="288" t="s">
        <v>1749</v>
      </c>
      <c r="J292" s="288" t="s">
        <v>53</v>
      </c>
      <c r="K292" s="288" t="s">
        <v>53</v>
      </c>
      <c r="L292" s="290">
        <v>2629.49</v>
      </c>
      <c r="M292" s="290">
        <v>0</v>
      </c>
      <c r="N292" s="291">
        <v>0</v>
      </c>
      <c r="O292" s="290">
        <v>63</v>
      </c>
      <c r="P292" s="291">
        <v>165658</v>
      </c>
      <c r="Q292" s="290">
        <v>4</v>
      </c>
      <c r="R292" s="291">
        <v>10517</v>
      </c>
      <c r="S292" s="288" t="s">
        <v>1744</v>
      </c>
      <c r="T292" s="288" t="s">
        <v>1745</v>
      </c>
      <c r="U292" s="288" t="s">
        <v>1801</v>
      </c>
      <c r="V292" s="288" t="s">
        <v>1802</v>
      </c>
      <c r="W292" s="288" t="s">
        <v>1795</v>
      </c>
      <c r="X292" s="288" t="s">
        <v>1796</v>
      </c>
    </row>
    <row r="293" spans="1:24" ht="51">
      <c r="A293" s="288" t="s">
        <v>1737</v>
      </c>
      <c r="B293" s="288" t="s">
        <v>1738</v>
      </c>
      <c r="C293" s="288" t="s">
        <v>341</v>
      </c>
      <c r="D293" s="288" t="s">
        <v>88</v>
      </c>
      <c r="E293" s="288" t="s">
        <v>1739</v>
      </c>
      <c r="F293" s="289">
        <v>46300</v>
      </c>
      <c r="G293" s="289">
        <v>46300</v>
      </c>
      <c r="H293" s="288" t="s">
        <v>1888</v>
      </c>
      <c r="I293" s="288" t="s">
        <v>1877</v>
      </c>
      <c r="J293" s="288" t="s">
        <v>53</v>
      </c>
      <c r="K293" s="288" t="s">
        <v>53</v>
      </c>
      <c r="L293" s="290">
        <v>2629.49</v>
      </c>
      <c r="M293" s="290">
        <v>7</v>
      </c>
      <c r="N293" s="291">
        <v>18406</v>
      </c>
      <c r="O293" s="290">
        <v>0</v>
      </c>
      <c r="P293" s="291">
        <v>0</v>
      </c>
      <c r="Q293" s="290">
        <v>11</v>
      </c>
      <c r="R293" s="291">
        <v>28923</v>
      </c>
      <c r="S293" s="288" t="s">
        <v>1744</v>
      </c>
      <c r="T293" s="288" t="s">
        <v>1745</v>
      </c>
      <c r="U293" s="288" t="s">
        <v>1801</v>
      </c>
      <c r="V293" s="288" t="s">
        <v>1802</v>
      </c>
      <c r="W293" s="288" t="s">
        <v>1795</v>
      </c>
      <c r="X293" s="288" t="s">
        <v>1796</v>
      </c>
    </row>
    <row r="294" spans="1:24" ht="51">
      <c r="A294" s="288" t="s">
        <v>1737</v>
      </c>
      <c r="B294" s="288" t="s">
        <v>1738</v>
      </c>
      <c r="C294" s="288" t="s">
        <v>341</v>
      </c>
      <c r="D294" s="288" t="s">
        <v>88</v>
      </c>
      <c r="E294" s="288" t="s">
        <v>1739</v>
      </c>
      <c r="F294" s="289">
        <v>46300</v>
      </c>
      <c r="G294" s="289">
        <v>46300</v>
      </c>
      <c r="H294" s="288" t="s">
        <v>1888</v>
      </c>
      <c r="I294" s="288" t="s">
        <v>1877</v>
      </c>
      <c r="J294" s="288" t="s">
        <v>53</v>
      </c>
      <c r="K294" s="288" t="s">
        <v>53</v>
      </c>
      <c r="L294" s="290">
        <v>2629.49</v>
      </c>
      <c r="M294" s="290">
        <v>4</v>
      </c>
      <c r="N294" s="291">
        <v>10518</v>
      </c>
      <c r="O294" s="290">
        <v>0</v>
      </c>
      <c r="P294" s="291">
        <v>0</v>
      </c>
      <c r="Q294" s="290">
        <v>15</v>
      </c>
      <c r="R294" s="291">
        <v>39441</v>
      </c>
      <c r="S294" s="288" t="s">
        <v>1744</v>
      </c>
      <c r="T294" s="288" t="s">
        <v>1745</v>
      </c>
      <c r="U294" s="288" t="s">
        <v>1855</v>
      </c>
      <c r="V294" s="288" t="s">
        <v>1856</v>
      </c>
      <c r="W294" s="288" t="s">
        <v>1795</v>
      </c>
      <c r="X294" s="288" t="s">
        <v>1796</v>
      </c>
    </row>
    <row r="295" spans="1:24" ht="51">
      <c r="A295" s="288" t="s">
        <v>1737</v>
      </c>
      <c r="B295" s="288" t="s">
        <v>1738</v>
      </c>
      <c r="C295" s="288" t="s">
        <v>341</v>
      </c>
      <c r="D295" s="288" t="s">
        <v>88</v>
      </c>
      <c r="E295" s="288" t="s">
        <v>1739</v>
      </c>
      <c r="F295" s="289">
        <v>46300</v>
      </c>
      <c r="G295" s="289">
        <v>46300</v>
      </c>
      <c r="H295" s="288" t="s">
        <v>1888</v>
      </c>
      <c r="I295" s="288" t="s">
        <v>1877</v>
      </c>
      <c r="J295" s="288" t="s">
        <v>53</v>
      </c>
      <c r="K295" s="288" t="s">
        <v>53</v>
      </c>
      <c r="L295" s="290">
        <v>2629.49</v>
      </c>
      <c r="M295" s="290">
        <v>4</v>
      </c>
      <c r="N295" s="291">
        <v>10518</v>
      </c>
      <c r="O295" s="290">
        <v>0</v>
      </c>
      <c r="P295" s="291">
        <v>0</v>
      </c>
      <c r="Q295" s="290">
        <v>19</v>
      </c>
      <c r="R295" s="291">
        <v>49959</v>
      </c>
      <c r="S295" s="288" t="s">
        <v>1744</v>
      </c>
      <c r="T295" s="288" t="s">
        <v>1745</v>
      </c>
      <c r="U295" s="288" t="s">
        <v>1851</v>
      </c>
      <c r="V295" s="288" t="s">
        <v>1852</v>
      </c>
      <c r="W295" s="288" t="s">
        <v>1795</v>
      </c>
      <c r="X295" s="288" t="s">
        <v>1796</v>
      </c>
    </row>
    <row r="296" spans="1:24" ht="28.5">
      <c r="A296" s="284" t="s">
        <v>1737</v>
      </c>
      <c r="B296" s="284" t="s">
        <v>1738</v>
      </c>
      <c r="C296" s="284" t="s">
        <v>301</v>
      </c>
      <c r="D296" s="284" t="s">
        <v>144</v>
      </c>
      <c r="E296" s="284" t="s">
        <v>1739</v>
      </c>
      <c r="F296" s="285" t="s">
        <v>1739</v>
      </c>
      <c r="G296" s="285" t="s">
        <v>1739</v>
      </c>
      <c r="H296" s="284" t="s">
        <v>1739</v>
      </c>
      <c r="I296" s="284" t="s">
        <v>1740</v>
      </c>
      <c r="J296" s="284" t="s">
        <v>716</v>
      </c>
      <c r="K296" s="284" t="s">
        <v>716</v>
      </c>
      <c r="L296" s="286">
        <v>4000</v>
      </c>
      <c r="M296" s="286">
        <v>0</v>
      </c>
      <c r="N296" s="287">
        <v>0</v>
      </c>
      <c r="O296" s="286">
        <v>0</v>
      </c>
      <c r="P296" s="287">
        <v>0</v>
      </c>
      <c r="Q296" s="286">
        <v>5</v>
      </c>
      <c r="R296" s="287">
        <v>20000</v>
      </c>
      <c r="S296" s="284" t="s">
        <v>1739</v>
      </c>
      <c r="T296" s="284" t="s">
        <v>1739</v>
      </c>
      <c r="U296" s="284" t="s">
        <v>1739</v>
      </c>
      <c r="V296" s="284" t="s">
        <v>1739</v>
      </c>
      <c r="W296" s="284" t="s">
        <v>1739</v>
      </c>
      <c r="X296" s="284" t="s">
        <v>1739</v>
      </c>
    </row>
    <row r="297" spans="1:24" ht="51">
      <c r="A297" s="288" t="s">
        <v>1737</v>
      </c>
      <c r="B297" s="288" t="s">
        <v>1738</v>
      </c>
      <c r="C297" s="288" t="s">
        <v>301</v>
      </c>
      <c r="D297" s="288" t="s">
        <v>144</v>
      </c>
      <c r="E297" s="288" t="s">
        <v>1739</v>
      </c>
      <c r="F297" s="289">
        <v>46204</v>
      </c>
      <c r="G297" s="289">
        <v>46204</v>
      </c>
      <c r="H297" s="288" t="s">
        <v>1918</v>
      </c>
      <c r="I297" s="288" t="s">
        <v>1919</v>
      </c>
      <c r="J297" s="288" t="s">
        <v>716</v>
      </c>
      <c r="K297" s="288" t="s">
        <v>716</v>
      </c>
      <c r="L297" s="290">
        <v>4000</v>
      </c>
      <c r="M297" s="290">
        <v>0</v>
      </c>
      <c r="N297" s="291">
        <v>0</v>
      </c>
      <c r="O297" s="290">
        <v>1</v>
      </c>
      <c r="P297" s="291">
        <v>4000</v>
      </c>
      <c r="Q297" s="290">
        <v>4</v>
      </c>
      <c r="R297" s="291">
        <v>16000</v>
      </c>
      <c r="S297" s="288" t="s">
        <v>1744</v>
      </c>
      <c r="T297" s="288" t="s">
        <v>1745</v>
      </c>
      <c r="U297" s="288" t="s">
        <v>1755</v>
      </c>
      <c r="V297" s="288" t="s">
        <v>1756</v>
      </c>
      <c r="W297" s="288" t="s">
        <v>1795</v>
      </c>
      <c r="X297" s="288" t="s">
        <v>1796</v>
      </c>
    </row>
    <row r="298" spans="1:24" ht="38.25">
      <c r="A298" s="288" t="s">
        <v>1737</v>
      </c>
      <c r="B298" s="288" t="s">
        <v>1738</v>
      </c>
      <c r="C298" s="288" t="s">
        <v>301</v>
      </c>
      <c r="D298" s="288" t="s">
        <v>144</v>
      </c>
      <c r="E298" s="288" t="s">
        <v>1739</v>
      </c>
      <c r="F298" s="289">
        <v>46248</v>
      </c>
      <c r="G298" s="289">
        <v>46248</v>
      </c>
      <c r="H298" s="288" t="s">
        <v>1934</v>
      </c>
      <c r="I298" s="288" t="s">
        <v>1935</v>
      </c>
      <c r="J298" s="288" t="s">
        <v>716</v>
      </c>
      <c r="K298" s="288" t="s">
        <v>716</v>
      </c>
      <c r="L298" s="290">
        <v>4000</v>
      </c>
      <c r="M298" s="290">
        <v>185</v>
      </c>
      <c r="N298" s="291">
        <v>740000</v>
      </c>
      <c r="O298" s="290">
        <v>0</v>
      </c>
      <c r="P298" s="291">
        <v>0</v>
      </c>
      <c r="Q298" s="290">
        <v>189</v>
      </c>
      <c r="R298" s="291">
        <v>756000</v>
      </c>
      <c r="S298" s="288" t="s">
        <v>1744</v>
      </c>
      <c r="T298" s="288" t="s">
        <v>1767</v>
      </c>
      <c r="U298" s="288" t="s">
        <v>1739</v>
      </c>
      <c r="V298" s="288" t="s">
        <v>1739</v>
      </c>
      <c r="W298" s="288" t="s">
        <v>1739</v>
      </c>
      <c r="X298" s="288" t="s">
        <v>1739</v>
      </c>
    </row>
    <row r="299" spans="1:24" ht="51">
      <c r="A299" s="288" t="s">
        <v>1737</v>
      </c>
      <c r="B299" s="288" t="s">
        <v>1738</v>
      </c>
      <c r="C299" s="288" t="s">
        <v>301</v>
      </c>
      <c r="D299" s="288" t="s">
        <v>144</v>
      </c>
      <c r="E299" s="288" t="s">
        <v>1739</v>
      </c>
      <c r="F299" s="289">
        <v>46248</v>
      </c>
      <c r="G299" s="289">
        <v>46248</v>
      </c>
      <c r="H299" s="288" t="s">
        <v>1936</v>
      </c>
      <c r="I299" s="288" t="s">
        <v>1749</v>
      </c>
      <c r="J299" s="288" t="s">
        <v>716</v>
      </c>
      <c r="K299" s="288" t="s">
        <v>716</v>
      </c>
      <c r="L299" s="290">
        <v>4000</v>
      </c>
      <c r="M299" s="290">
        <v>0</v>
      </c>
      <c r="N299" s="291">
        <v>0</v>
      </c>
      <c r="O299" s="290">
        <v>84</v>
      </c>
      <c r="P299" s="291">
        <v>336000</v>
      </c>
      <c r="Q299" s="290">
        <v>105</v>
      </c>
      <c r="R299" s="291">
        <v>420000</v>
      </c>
      <c r="S299" s="288" t="s">
        <v>1744</v>
      </c>
      <c r="T299" s="288" t="s">
        <v>1745</v>
      </c>
      <c r="U299" s="288" t="s">
        <v>1750</v>
      </c>
      <c r="V299" s="288" t="s">
        <v>1751</v>
      </c>
      <c r="W299" s="288" t="s">
        <v>1795</v>
      </c>
      <c r="X299" s="288" t="s">
        <v>1796</v>
      </c>
    </row>
    <row r="300" spans="1:24" ht="51">
      <c r="A300" s="288" t="s">
        <v>1737</v>
      </c>
      <c r="B300" s="288" t="s">
        <v>1738</v>
      </c>
      <c r="C300" s="288" t="s">
        <v>301</v>
      </c>
      <c r="D300" s="288" t="s">
        <v>144</v>
      </c>
      <c r="E300" s="288" t="s">
        <v>1739</v>
      </c>
      <c r="F300" s="289">
        <v>46255</v>
      </c>
      <c r="G300" s="289">
        <v>46255</v>
      </c>
      <c r="H300" s="288" t="s">
        <v>1937</v>
      </c>
      <c r="I300" s="288" t="s">
        <v>1749</v>
      </c>
      <c r="J300" s="288" t="s">
        <v>716</v>
      </c>
      <c r="K300" s="288" t="s">
        <v>716</v>
      </c>
      <c r="L300" s="290">
        <v>4000</v>
      </c>
      <c r="M300" s="290">
        <v>0</v>
      </c>
      <c r="N300" s="291">
        <v>0</v>
      </c>
      <c r="O300" s="290">
        <v>80</v>
      </c>
      <c r="P300" s="291">
        <v>320000</v>
      </c>
      <c r="Q300" s="290">
        <v>25</v>
      </c>
      <c r="R300" s="291">
        <v>100000</v>
      </c>
      <c r="S300" s="288" t="s">
        <v>1744</v>
      </c>
      <c r="T300" s="288" t="s">
        <v>1745</v>
      </c>
      <c r="U300" s="288" t="s">
        <v>1755</v>
      </c>
      <c r="V300" s="288" t="s">
        <v>1756</v>
      </c>
      <c r="W300" s="288" t="s">
        <v>1795</v>
      </c>
      <c r="X300" s="288" t="s">
        <v>1796</v>
      </c>
    </row>
    <row r="301" spans="1:24" ht="51">
      <c r="A301" s="288" t="s">
        <v>1737</v>
      </c>
      <c r="B301" s="288" t="s">
        <v>1738</v>
      </c>
      <c r="C301" s="288" t="s">
        <v>301</v>
      </c>
      <c r="D301" s="288" t="s">
        <v>144</v>
      </c>
      <c r="E301" s="288" t="s">
        <v>1739</v>
      </c>
      <c r="F301" s="289">
        <v>46276</v>
      </c>
      <c r="G301" s="289">
        <v>46276</v>
      </c>
      <c r="H301" s="288" t="s">
        <v>1869</v>
      </c>
      <c r="I301" s="288" t="s">
        <v>1850</v>
      </c>
      <c r="J301" s="288" t="s">
        <v>716</v>
      </c>
      <c r="K301" s="288" t="s">
        <v>716</v>
      </c>
      <c r="L301" s="290">
        <v>4000</v>
      </c>
      <c r="M301" s="290">
        <v>0</v>
      </c>
      <c r="N301" s="291">
        <v>0</v>
      </c>
      <c r="O301" s="290">
        <v>20</v>
      </c>
      <c r="P301" s="291">
        <v>80000</v>
      </c>
      <c r="Q301" s="290">
        <v>5</v>
      </c>
      <c r="R301" s="291">
        <v>20000</v>
      </c>
      <c r="S301" s="288" t="s">
        <v>1744</v>
      </c>
      <c r="T301" s="288" t="s">
        <v>1745</v>
      </c>
      <c r="U301" s="288" t="s">
        <v>1755</v>
      </c>
      <c r="V301" s="288" t="s">
        <v>1756</v>
      </c>
      <c r="W301" s="288" t="s">
        <v>1795</v>
      </c>
      <c r="X301" s="288" t="s">
        <v>1796</v>
      </c>
    </row>
    <row r="302" spans="1:24" ht="51">
      <c r="A302" s="288" t="s">
        <v>1737</v>
      </c>
      <c r="B302" s="288" t="s">
        <v>1738</v>
      </c>
      <c r="C302" s="288" t="s">
        <v>301</v>
      </c>
      <c r="D302" s="288" t="s">
        <v>144</v>
      </c>
      <c r="E302" s="288" t="s">
        <v>1739</v>
      </c>
      <c r="F302" s="289">
        <v>46300</v>
      </c>
      <c r="G302" s="289">
        <v>46300</v>
      </c>
      <c r="H302" s="288" t="s">
        <v>1888</v>
      </c>
      <c r="I302" s="288" t="s">
        <v>1877</v>
      </c>
      <c r="J302" s="288" t="s">
        <v>716</v>
      </c>
      <c r="K302" s="288" t="s">
        <v>716</v>
      </c>
      <c r="L302" s="290">
        <v>4000</v>
      </c>
      <c r="M302" s="290">
        <v>4</v>
      </c>
      <c r="N302" s="291">
        <v>16000</v>
      </c>
      <c r="O302" s="290">
        <v>0</v>
      </c>
      <c r="P302" s="291">
        <v>0</v>
      </c>
      <c r="Q302" s="290">
        <v>9</v>
      </c>
      <c r="R302" s="291">
        <v>36000</v>
      </c>
      <c r="S302" s="288" t="s">
        <v>1744</v>
      </c>
      <c r="T302" s="288" t="s">
        <v>1745</v>
      </c>
      <c r="U302" s="288" t="s">
        <v>1755</v>
      </c>
      <c r="V302" s="288" t="s">
        <v>1756</v>
      </c>
      <c r="W302" s="288" t="s">
        <v>1795</v>
      </c>
      <c r="X302" s="288" t="s">
        <v>1796</v>
      </c>
    </row>
    <row r="303" spans="1:24" ht="28.5">
      <c r="A303" s="284" t="s">
        <v>1737</v>
      </c>
      <c r="B303" s="284" t="s">
        <v>1738</v>
      </c>
      <c r="C303" s="284" t="s">
        <v>304</v>
      </c>
      <c r="D303" s="284" t="s">
        <v>67</v>
      </c>
      <c r="E303" s="284" t="s">
        <v>1739</v>
      </c>
      <c r="F303" s="285" t="s">
        <v>1739</v>
      </c>
      <c r="G303" s="285" t="s">
        <v>1739</v>
      </c>
      <c r="H303" s="284" t="s">
        <v>1739</v>
      </c>
      <c r="I303" s="284" t="s">
        <v>1740</v>
      </c>
      <c r="J303" s="284" t="s">
        <v>716</v>
      </c>
      <c r="K303" s="284" t="s">
        <v>716</v>
      </c>
      <c r="L303" s="286">
        <v>4166.6000000000004</v>
      </c>
      <c r="M303" s="286">
        <v>0</v>
      </c>
      <c r="N303" s="287">
        <v>0</v>
      </c>
      <c r="O303" s="286">
        <v>0</v>
      </c>
      <c r="P303" s="287">
        <v>0</v>
      </c>
      <c r="Q303" s="286">
        <v>10</v>
      </c>
      <c r="R303" s="287">
        <v>41666</v>
      </c>
      <c r="S303" s="284" t="s">
        <v>1739</v>
      </c>
      <c r="T303" s="284" t="s">
        <v>1739</v>
      </c>
      <c r="U303" s="284" t="s">
        <v>1739</v>
      </c>
      <c r="V303" s="284" t="s">
        <v>1739</v>
      </c>
      <c r="W303" s="284" t="s">
        <v>1739</v>
      </c>
      <c r="X303" s="284" t="s">
        <v>1739</v>
      </c>
    </row>
    <row r="304" spans="1:24" ht="38.25">
      <c r="A304" s="288" t="s">
        <v>1737</v>
      </c>
      <c r="B304" s="288" t="s">
        <v>1738</v>
      </c>
      <c r="C304" s="288" t="s">
        <v>304</v>
      </c>
      <c r="D304" s="288" t="s">
        <v>67</v>
      </c>
      <c r="E304" s="288" t="s">
        <v>1739</v>
      </c>
      <c r="F304" s="289">
        <v>46254</v>
      </c>
      <c r="G304" s="289">
        <v>46254</v>
      </c>
      <c r="H304" s="288" t="s">
        <v>1922</v>
      </c>
      <c r="I304" s="288" t="s">
        <v>1923</v>
      </c>
      <c r="J304" s="288" t="s">
        <v>716</v>
      </c>
      <c r="K304" s="288" t="s">
        <v>716</v>
      </c>
      <c r="L304" s="290">
        <v>4500</v>
      </c>
      <c r="M304" s="290">
        <v>53</v>
      </c>
      <c r="N304" s="291">
        <v>238500</v>
      </c>
      <c r="O304" s="290">
        <v>0</v>
      </c>
      <c r="P304" s="291">
        <v>0</v>
      </c>
      <c r="Q304" s="290">
        <v>63</v>
      </c>
      <c r="R304" s="291">
        <v>280166</v>
      </c>
      <c r="S304" s="288" t="s">
        <v>1744</v>
      </c>
      <c r="T304" s="288" t="s">
        <v>1810</v>
      </c>
      <c r="U304" s="288" t="s">
        <v>1739</v>
      </c>
      <c r="V304" s="288" t="s">
        <v>1739</v>
      </c>
      <c r="W304" s="288" t="s">
        <v>1739</v>
      </c>
      <c r="X304" s="288" t="s">
        <v>1739</v>
      </c>
    </row>
    <row r="305" spans="1:24" ht="51">
      <c r="A305" s="288" t="s">
        <v>1737</v>
      </c>
      <c r="B305" s="288" t="s">
        <v>1738</v>
      </c>
      <c r="C305" s="288" t="s">
        <v>304</v>
      </c>
      <c r="D305" s="288" t="s">
        <v>67</v>
      </c>
      <c r="E305" s="288" t="s">
        <v>1739</v>
      </c>
      <c r="F305" s="289">
        <v>46273</v>
      </c>
      <c r="G305" s="289">
        <v>46273</v>
      </c>
      <c r="H305" s="288" t="s">
        <v>1938</v>
      </c>
      <c r="I305" s="288" t="s">
        <v>1749</v>
      </c>
      <c r="J305" s="288" t="s">
        <v>716</v>
      </c>
      <c r="K305" s="288" t="s">
        <v>716</v>
      </c>
      <c r="L305" s="290">
        <v>4447.08</v>
      </c>
      <c r="M305" s="290">
        <v>0</v>
      </c>
      <c r="N305" s="291">
        <v>0</v>
      </c>
      <c r="O305" s="290">
        <v>30</v>
      </c>
      <c r="P305" s="291">
        <v>133412</v>
      </c>
      <c r="Q305" s="290">
        <v>33</v>
      </c>
      <c r="R305" s="291">
        <v>146754</v>
      </c>
      <c r="S305" s="288" t="s">
        <v>1744</v>
      </c>
      <c r="T305" s="288" t="s">
        <v>1745</v>
      </c>
      <c r="U305" s="288" t="s">
        <v>1750</v>
      </c>
      <c r="V305" s="288" t="s">
        <v>1751</v>
      </c>
      <c r="W305" s="288" t="s">
        <v>1795</v>
      </c>
      <c r="X305" s="288" t="s">
        <v>1796</v>
      </c>
    </row>
    <row r="306" spans="1:24" ht="51">
      <c r="A306" s="288" t="s">
        <v>1737</v>
      </c>
      <c r="B306" s="288" t="s">
        <v>1738</v>
      </c>
      <c r="C306" s="288" t="s">
        <v>304</v>
      </c>
      <c r="D306" s="288" t="s">
        <v>67</v>
      </c>
      <c r="E306" s="288" t="s">
        <v>1739</v>
      </c>
      <c r="F306" s="289">
        <v>46274</v>
      </c>
      <c r="G306" s="289">
        <v>46274</v>
      </c>
      <c r="H306" s="288" t="s">
        <v>1939</v>
      </c>
      <c r="I306" s="288" t="s">
        <v>1749</v>
      </c>
      <c r="J306" s="288" t="s">
        <v>716</v>
      </c>
      <c r="K306" s="288" t="s">
        <v>716</v>
      </c>
      <c r="L306" s="290">
        <v>4447.08</v>
      </c>
      <c r="M306" s="290">
        <v>0</v>
      </c>
      <c r="N306" s="291">
        <v>0</v>
      </c>
      <c r="O306" s="290">
        <v>30</v>
      </c>
      <c r="P306" s="291">
        <v>133412</v>
      </c>
      <c r="Q306" s="290">
        <v>3</v>
      </c>
      <c r="R306" s="291">
        <v>13342</v>
      </c>
      <c r="S306" s="288" t="s">
        <v>1744</v>
      </c>
      <c r="T306" s="288" t="s">
        <v>1745</v>
      </c>
      <c r="U306" s="288" t="s">
        <v>1755</v>
      </c>
      <c r="V306" s="288" t="s">
        <v>1756</v>
      </c>
      <c r="W306" s="288" t="s">
        <v>1795</v>
      </c>
      <c r="X306" s="288" t="s">
        <v>1796</v>
      </c>
    </row>
    <row r="307" spans="1:24" ht="28.5">
      <c r="A307" s="284" t="s">
        <v>1737</v>
      </c>
      <c r="B307" s="284" t="s">
        <v>1738</v>
      </c>
      <c r="C307" s="284" t="s">
        <v>730</v>
      </c>
      <c r="D307" s="284" t="s">
        <v>731</v>
      </c>
      <c r="E307" s="284" t="s">
        <v>1739</v>
      </c>
      <c r="F307" s="285" t="s">
        <v>1739</v>
      </c>
      <c r="G307" s="285" t="s">
        <v>1739</v>
      </c>
      <c r="H307" s="284" t="s">
        <v>1739</v>
      </c>
      <c r="I307" s="284" t="s">
        <v>1740</v>
      </c>
      <c r="J307" s="284" t="s">
        <v>716</v>
      </c>
      <c r="K307" s="284" t="s">
        <v>716</v>
      </c>
      <c r="L307" s="286">
        <v>13155.84</v>
      </c>
      <c r="M307" s="286">
        <v>0</v>
      </c>
      <c r="N307" s="287">
        <v>0</v>
      </c>
      <c r="O307" s="286">
        <v>0</v>
      </c>
      <c r="P307" s="287">
        <v>0</v>
      </c>
      <c r="Q307" s="286">
        <v>77</v>
      </c>
      <c r="R307" s="287">
        <v>1013000</v>
      </c>
      <c r="S307" s="284" t="s">
        <v>1739</v>
      </c>
      <c r="T307" s="284" t="s">
        <v>1739</v>
      </c>
      <c r="U307" s="284" t="s">
        <v>1739</v>
      </c>
      <c r="V307" s="284" t="s">
        <v>1739</v>
      </c>
      <c r="W307" s="284" t="s">
        <v>1739</v>
      </c>
      <c r="X307" s="284" t="s">
        <v>1739</v>
      </c>
    </row>
    <row r="308" spans="1:24" ht="28.5">
      <c r="A308" s="284" t="s">
        <v>1737</v>
      </c>
      <c r="B308" s="284" t="s">
        <v>1738</v>
      </c>
      <c r="C308" s="284" t="s">
        <v>740</v>
      </c>
      <c r="D308" s="284" t="s">
        <v>58</v>
      </c>
      <c r="E308" s="284" t="s">
        <v>1739</v>
      </c>
      <c r="F308" s="285" t="s">
        <v>1739</v>
      </c>
      <c r="G308" s="285" t="s">
        <v>1739</v>
      </c>
      <c r="H308" s="284" t="s">
        <v>1739</v>
      </c>
      <c r="I308" s="284" t="s">
        <v>1740</v>
      </c>
      <c r="J308" s="284" t="s">
        <v>178</v>
      </c>
      <c r="K308" s="284" t="s">
        <v>178</v>
      </c>
      <c r="L308" s="286">
        <v>57635.61</v>
      </c>
      <c r="M308" s="286">
        <v>0</v>
      </c>
      <c r="N308" s="287">
        <v>0</v>
      </c>
      <c r="O308" s="286">
        <v>0</v>
      </c>
      <c r="P308" s="287">
        <v>0</v>
      </c>
      <c r="Q308" s="286">
        <v>1.32</v>
      </c>
      <c r="R308" s="287">
        <v>76079</v>
      </c>
      <c r="S308" s="284" t="s">
        <v>1739</v>
      </c>
      <c r="T308" s="284" t="s">
        <v>1739</v>
      </c>
      <c r="U308" s="284" t="s">
        <v>1739</v>
      </c>
      <c r="V308" s="284" t="s">
        <v>1739</v>
      </c>
      <c r="W308" s="284" t="s">
        <v>1739</v>
      </c>
      <c r="X308" s="284" t="s">
        <v>1739</v>
      </c>
    </row>
    <row r="309" spans="1:24" ht="51">
      <c r="A309" s="288" t="s">
        <v>1737</v>
      </c>
      <c r="B309" s="288" t="s">
        <v>1738</v>
      </c>
      <c r="C309" s="288" t="s">
        <v>740</v>
      </c>
      <c r="D309" s="288" t="s">
        <v>58</v>
      </c>
      <c r="E309" s="288" t="s">
        <v>1739</v>
      </c>
      <c r="F309" s="289">
        <v>46185</v>
      </c>
      <c r="G309" s="289">
        <v>46185</v>
      </c>
      <c r="H309" s="288" t="s">
        <v>1940</v>
      </c>
      <c r="I309" s="288" t="s">
        <v>1749</v>
      </c>
      <c r="J309" s="288" t="s">
        <v>178</v>
      </c>
      <c r="K309" s="288" t="s">
        <v>178</v>
      </c>
      <c r="L309" s="290">
        <v>57635.61</v>
      </c>
      <c r="M309" s="290">
        <v>0</v>
      </c>
      <c r="N309" s="291">
        <v>0</v>
      </c>
      <c r="O309" s="290">
        <v>1.08</v>
      </c>
      <c r="P309" s="291">
        <v>62246</v>
      </c>
      <c r="Q309" s="290">
        <v>0.24</v>
      </c>
      <c r="R309" s="291">
        <v>13833</v>
      </c>
      <c r="S309" s="288" t="s">
        <v>1744</v>
      </c>
      <c r="T309" s="288" t="s">
        <v>1745</v>
      </c>
      <c r="U309" s="288" t="s">
        <v>1801</v>
      </c>
      <c r="V309" s="288" t="s">
        <v>1802</v>
      </c>
      <c r="W309" s="288" t="s">
        <v>1795</v>
      </c>
      <c r="X309" s="288" t="s">
        <v>1796</v>
      </c>
    </row>
    <row r="310" spans="1:24" ht="51">
      <c r="A310" s="288" t="s">
        <v>1737</v>
      </c>
      <c r="B310" s="288" t="s">
        <v>1738</v>
      </c>
      <c r="C310" s="288" t="s">
        <v>740</v>
      </c>
      <c r="D310" s="288" t="s">
        <v>58</v>
      </c>
      <c r="E310" s="288" t="s">
        <v>1739</v>
      </c>
      <c r="F310" s="289">
        <v>46223</v>
      </c>
      <c r="G310" s="289">
        <v>46223</v>
      </c>
      <c r="H310" s="288" t="s">
        <v>1885</v>
      </c>
      <c r="I310" s="288" t="s">
        <v>1743</v>
      </c>
      <c r="J310" s="288" t="s">
        <v>178</v>
      </c>
      <c r="K310" s="288" t="s">
        <v>178</v>
      </c>
      <c r="L310" s="290">
        <v>57637.5</v>
      </c>
      <c r="M310" s="290">
        <v>0</v>
      </c>
      <c r="N310" s="291">
        <v>0</v>
      </c>
      <c r="O310" s="290">
        <v>0.01</v>
      </c>
      <c r="P310" s="291">
        <v>576</v>
      </c>
      <c r="Q310" s="290">
        <v>0.23</v>
      </c>
      <c r="R310" s="291">
        <v>13257</v>
      </c>
      <c r="S310" s="288" t="s">
        <v>1744</v>
      </c>
      <c r="T310" s="288" t="s">
        <v>1745</v>
      </c>
      <c r="U310" s="288" t="s">
        <v>1801</v>
      </c>
      <c r="V310" s="288" t="s">
        <v>1802</v>
      </c>
      <c r="W310" s="288" t="s">
        <v>1795</v>
      </c>
      <c r="X310" s="288" t="s">
        <v>1796</v>
      </c>
    </row>
    <row r="311" spans="1:24" ht="51">
      <c r="A311" s="288" t="s">
        <v>1737</v>
      </c>
      <c r="B311" s="288" t="s">
        <v>1738</v>
      </c>
      <c r="C311" s="288" t="s">
        <v>740</v>
      </c>
      <c r="D311" s="288" t="s">
        <v>58</v>
      </c>
      <c r="E311" s="288" t="s">
        <v>1739</v>
      </c>
      <c r="F311" s="289">
        <v>46223</v>
      </c>
      <c r="G311" s="289">
        <v>46223</v>
      </c>
      <c r="H311" s="288" t="s">
        <v>1742</v>
      </c>
      <c r="I311" s="288" t="s">
        <v>1743</v>
      </c>
      <c r="J311" s="288" t="s">
        <v>178</v>
      </c>
      <c r="K311" s="288" t="s">
        <v>178</v>
      </c>
      <c r="L311" s="290">
        <v>57637.5</v>
      </c>
      <c r="M311" s="290">
        <v>0</v>
      </c>
      <c r="N311" s="291">
        <v>0</v>
      </c>
      <c r="O311" s="290">
        <v>0.23</v>
      </c>
      <c r="P311" s="291">
        <v>13257</v>
      </c>
      <c r="Q311" s="290">
        <v>0</v>
      </c>
      <c r="R311" s="291">
        <v>0</v>
      </c>
      <c r="S311" s="288" t="s">
        <v>1744</v>
      </c>
      <c r="T311" s="288" t="s">
        <v>1745</v>
      </c>
      <c r="U311" s="288" t="s">
        <v>1801</v>
      </c>
      <c r="V311" s="288" t="s">
        <v>1802</v>
      </c>
      <c r="W311" s="288" t="s">
        <v>1795</v>
      </c>
      <c r="X311" s="288" t="s">
        <v>1796</v>
      </c>
    </row>
    <row r="312" spans="1:24" ht="63.75">
      <c r="A312" s="288" t="s">
        <v>1737</v>
      </c>
      <c r="B312" s="288" t="s">
        <v>1738</v>
      </c>
      <c r="C312" s="288" t="s">
        <v>460</v>
      </c>
      <c r="D312" s="288" t="s">
        <v>246</v>
      </c>
      <c r="E312" s="288" t="s">
        <v>1739</v>
      </c>
      <c r="F312" s="289">
        <v>46256</v>
      </c>
      <c r="G312" s="289">
        <v>46256</v>
      </c>
      <c r="H312" s="288" t="s">
        <v>1941</v>
      </c>
      <c r="I312" s="288" t="s">
        <v>1942</v>
      </c>
      <c r="J312" s="288" t="s">
        <v>53</v>
      </c>
      <c r="K312" s="288" t="s">
        <v>53</v>
      </c>
      <c r="L312" s="290">
        <v>50000</v>
      </c>
      <c r="M312" s="290">
        <v>10</v>
      </c>
      <c r="N312" s="291">
        <v>500000</v>
      </c>
      <c r="O312" s="290">
        <v>0</v>
      </c>
      <c r="P312" s="291">
        <v>0</v>
      </c>
      <c r="Q312" s="290">
        <v>10</v>
      </c>
      <c r="R312" s="291">
        <v>500000</v>
      </c>
      <c r="S312" s="288" t="s">
        <v>1744</v>
      </c>
      <c r="T312" s="288" t="s">
        <v>1810</v>
      </c>
      <c r="U312" s="288" t="s">
        <v>1739</v>
      </c>
      <c r="V312" s="288" t="s">
        <v>1739</v>
      </c>
      <c r="W312" s="288" t="s">
        <v>1739</v>
      </c>
      <c r="X312" s="288" t="s">
        <v>1739</v>
      </c>
    </row>
    <row r="313" spans="1:24" ht="51">
      <c r="A313" s="288" t="s">
        <v>1737</v>
      </c>
      <c r="B313" s="288" t="s">
        <v>1738</v>
      </c>
      <c r="C313" s="288" t="s">
        <v>460</v>
      </c>
      <c r="D313" s="288" t="s">
        <v>246</v>
      </c>
      <c r="E313" s="288" t="s">
        <v>1739</v>
      </c>
      <c r="F313" s="289">
        <v>46268</v>
      </c>
      <c r="G313" s="289">
        <v>46268</v>
      </c>
      <c r="H313" s="288" t="s">
        <v>1828</v>
      </c>
      <c r="I313" s="288" t="s">
        <v>1749</v>
      </c>
      <c r="J313" s="288" t="s">
        <v>53</v>
      </c>
      <c r="K313" s="288" t="s">
        <v>53</v>
      </c>
      <c r="L313" s="290">
        <v>50000</v>
      </c>
      <c r="M313" s="290">
        <v>0</v>
      </c>
      <c r="N313" s="291">
        <v>0</v>
      </c>
      <c r="O313" s="290">
        <v>10</v>
      </c>
      <c r="P313" s="291">
        <v>500000</v>
      </c>
      <c r="Q313" s="290">
        <v>0</v>
      </c>
      <c r="R313" s="291">
        <v>0</v>
      </c>
      <c r="S313" s="288" t="s">
        <v>1744</v>
      </c>
      <c r="T313" s="288" t="s">
        <v>1745</v>
      </c>
      <c r="U313" s="288" t="s">
        <v>1750</v>
      </c>
      <c r="V313" s="288" t="s">
        <v>1751</v>
      </c>
      <c r="W313" s="288" t="s">
        <v>1795</v>
      </c>
      <c r="X313" s="288" t="s">
        <v>1796</v>
      </c>
    </row>
    <row r="314" spans="1:24" ht="28.5">
      <c r="A314" s="284" t="s">
        <v>1737</v>
      </c>
      <c r="B314" s="284" t="s">
        <v>1738</v>
      </c>
      <c r="C314" s="284" t="s">
        <v>761</v>
      </c>
      <c r="D314" s="284" t="s">
        <v>762</v>
      </c>
      <c r="E314" s="284" t="s">
        <v>1739</v>
      </c>
      <c r="F314" s="285" t="s">
        <v>1739</v>
      </c>
      <c r="G314" s="285" t="s">
        <v>1739</v>
      </c>
      <c r="H314" s="284" t="s">
        <v>1739</v>
      </c>
      <c r="I314" s="284" t="s">
        <v>1740</v>
      </c>
      <c r="J314" s="284" t="s">
        <v>1643</v>
      </c>
      <c r="K314" s="284" t="s">
        <v>1643</v>
      </c>
      <c r="L314" s="286">
        <v>355376.34</v>
      </c>
      <c r="M314" s="286">
        <v>0</v>
      </c>
      <c r="N314" s="287">
        <v>0</v>
      </c>
      <c r="O314" s="286">
        <v>0</v>
      </c>
      <c r="P314" s="287">
        <v>0</v>
      </c>
      <c r="Q314" s="286">
        <v>1.86</v>
      </c>
      <c r="R314" s="287">
        <v>661000</v>
      </c>
      <c r="S314" s="284" t="s">
        <v>1739</v>
      </c>
      <c r="T314" s="284" t="s">
        <v>1739</v>
      </c>
      <c r="U314" s="284" t="s">
        <v>1739</v>
      </c>
      <c r="V314" s="284" t="s">
        <v>1739</v>
      </c>
      <c r="W314" s="284" t="s">
        <v>1739</v>
      </c>
      <c r="X314" s="284" t="s">
        <v>1739</v>
      </c>
    </row>
    <row r="315" spans="1:24" ht="25.5">
      <c r="A315" s="288" t="s">
        <v>1737</v>
      </c>
      <c r="B315" s="288" t="s">
        <v>1738</v>
      </c>
      <c r="C315" s="288" t="s">
        <v>761</v>
      </c>
      <c r="D315" s="288" t="s">
        <v>762</v>
      </c>
      <c r="E315" s="288" t="s">
        <v>1739</v>
      </c>
      <c r="F315" s="289">
        <v>46223</v>
      </c>
      <c r="G315" s="289">
        <v>46223</v>
      </c>
      <c r="H315" s="288" t="s">
        <v>1742</v>
      </c>
      <c r="I315" s="288" t="s">
        <v>1743</v>
      </c>
      <c r="J315" s="288" t="s">
        <v>1643</v>
      </c>
      <c r="K315" s="288" t="s">
        <v>1643</v>
      </c>
      <c r="L315" s="290">
        <v>355376.34</v>
      </c>
      <c r="M315" s="290">
        <v>0</v>
      </c>
      <c r="N315" s="291">
        <v>0</v>
      </c>
      <c r="O315" s="290">
        <v>1.86</v>
      </c>
      <c r="P315" s="291">
        <v>661000</v>
      </c>
      <c r="Q315" s="290">
        <v>0</v>
      </c>
      <c r="R315" s="291">
        <v>0</v>
      </c>
      <c r="S315" s="288" t="s">
        <v>1744</v>
      </c>
      <c r="T315" s="288" t="s">
        <v>1820</v>
      </c>
      <c r="U315" s="288" t="s">
        <v>1739</v>
      </c>
      <c r="V315" s="288" t="s">
        <v>1739</v>
      </c>
      <c r="W315" s="288" t="s">
        <v>1795</v>
      </c>
      <c r="X315" s="288" t="s">
        <v>1796</v>
      </c>
    </row>
    <row r="316" spans="1:24" ht="14.25">
      <c r="A316" s="284" t="s">
        <v>1737</v>
      </c>
      <c r="B316" s="284" t="s">
        <v>1738</v>
      </c>
      <c r="C316" s="284" t="s">
        <v>488</v>
      </c>
      <c r="D316" s="284" t="s">
        <v>96</v>
      </c>
      <c r="E316" s="284" t="s">
        <v>1739</v>
      </c>
      <c r="F316" s="285" t="s">
        <v>1739</v>
      </c>
      <c r="G316" s="285" t="s">
        <v>1739</v>
      </c>
      <c r="H316" s="284" t="s">
        <v>1739</v>
      </c>
      <c r="I316" s="284" t="s">
        <v>1740</v>
      </c>
      <c r="J316" s="284" t="s">
        <v>1643</v>
      </c>
      <c r="K316" s="284" t="s">
        <v>1643</v>
      </c>
      <c r="L316" s="286">
        <v>441558.33</v>
      </c>
      <c r="M316" s="286">
        <v>0</v>
      </c>
      <c r="N316" s="287">
        <v>0</v>
      </c>
      <c r="O316" s="286">
        <v>0</v>
      </c>
      <c r="P316" s="287">
        <v>0</v>
      </c>
      <c r="Q316" s="286">
        <v>0.24</v>
      </c>
      <c r="R316" s="287">
        <v>105974</v>
      </c>
      <c r="S316" s="284" t="s">
        <v>1739</v>
      </c>
      <c r="T316" s="284" t="s">
        <v>1739</v>
      </c>
      <c r="U316" s="284" t="s">
        <v>1739</v>
      </c>
      <c r="V316" s="284" t="s">
        <v>1739</v>
      </c>
      <c r="W316" s="284" t="s">
        <v>1739</v>
      </c>
      <c r="X316" s="284" t="s">
        <v>1739</v>
      </c>
    </row>
    <row r="317" spans="1:24">
      <c r="A317" s="288" t="s">
        <v>1737</v>
      </c>
      <c r="B317" s="288" t="s">
        <v>1738</v>
      </c>
      <c r="C317" s="288" t="s">
        <v>488</v>
      </c>
      <c r="D317" s="288" t="s">
        <v>96</v>
      </c>
      <c r="E317" s="288" t="s">
        <v>1739</v>
      </c>
      <c r="F317" s="289">
        <v>46171</v>
      </c>
      <c r="G317" s="289">
        <v>46171</v>
      </c>
      <c r="H317" s="288" t="s">
        <v>1943</v>
      </c>
      <c r="I317" s="288" t="s">
        <v>1944</v>
      </c>
      <c r="J317" s="288" t="s">
        <v>1643</v>
      </c>
      <c r="K317" s="288" t="s">
        <v>1643</v>
      </c>
      <c r="L317" s="290">
        <v>401666.67</v>
      </c>
      <c r="M317" s="290">
        <v>6</v>
      </c>
      <c r="N317" s="291">
        <v>2410000</v>
      </c>
      <c r="O317" s="290">
        <v>0</v>
      </c>
      <c r="P317" s="291">
        <v>0</v>
      </c>
      <c r="Q317" s="290">
        <v>6.24</v>
      </c>
      <c r="R317" s="291">
        <v>2515974</v>
      </c>
      <c r="S317" s="288" t="s">
        <v>1744</v>
      </c>
      <c r="T317" s="288" t="s">
        <v>1810</v>
      </c>
      <c r="U317" s="288" t="s">
        <v>1739</v>
      </c>
      <c r="V317" s="288" t="s">
        <v>1739</v>
      </c>
      <c r="W317" s="288" t="s">
        <v>1739</v>
      </c>
      <c r="X317" s="288" t="s">
        <v>1739</v>
      </c>
    </row>
    <row r="318" spans="1:24">
      <c r="A318" s="288" t="s">
        <v>1737</v>
      </c>
      <c r="B318" s="288" t="s">
        <v>1738</v>
      </c>
      <c r="C318" s="288" t="s">
        <v>488</v>
      </c>
      <c r="D318" s="288" t="s">
        <v>96</v>
      </c>
      <c r="E318" s="288" t="s">
        <v>1739</v>
      </c>
      <c r="F318" s="289">
        <v>46178</v>
      </c>
      <c r="G318" s="289">
        <v>46178</v>
      </c>
      <c r="H318" s="288" t="s">
        <v>1945</v>
      </c>
      <c r="I318" s="288" t="s">
        <v>1946</v>
      </c>
      <c r="J318" s="288" t="s">
        <v>1643</v>
      </c>
      <c r="K318" s="288" t="s">
        <v>1643</v>
      </c>
      <c r="L318" s="290">
        <v>401666.67</v>
      </c>
      <c r="M318" s="290">
        <v>6</v>
      </c>
      <c r="N318" s="291">
        <v>2410000</v>
      </c>
      <c r="O318" s="290">
        <v>0</v>
      </c>
      <c r="P318" s="291">
        <v>0</v>
      </c>
      <c r="Q318" s="290">
        <v>12.24</v>
      </c>
      <c r="R318" s="291">
        <v>4925974</v>
      </c>
      <c r="S318" s="288" t="s">
        <v>1744</v>
      </c>
      <c r="T318" s="288" t="s">
        <v>1767</v>
      </c>
      <c r="U318" s="288" t="s">
        <v>1739</v>
      </c>
      <c r="V318" s="288" t="s">
        <v>1739</v>
      </c>
      <c r="W318" s="288" t="s">
        <v>1739</v>
      </c>
      <c r="X318" s="288" t="s">
        <v>1739</v>
      </c>
    </row>
    <row r="319" spans="1:24" ht="51">
      <c r="A319" s="288" t="s">
        <v>1737</v>
      </c>
      <c r="B319" s="288" t="s">
        <v>1738</v>
      </c>
      <c r="C319" s="288" t="s">
        <v>488</v>
      </c>
      <c r="D319" s="288" t="s">
        <v>96</v>
      </c>
      <c r="E319" s="288" t="s">
        <v>1739</v>
      </c>
      <c r="F319" s="289">
        <v>46178</v>
      </c>
      <c r="G319" s="289">
        <v>46178</v>
      </c>
      <c r="H319" s="288" t="s">
        <v>1947</v>
      </c>
      <c r="I319" s="288" t="s">
        <v>1749</v>
      </c>
      <c r="J319" s="288" t="s">
        <v>1643</v>
      </c>
      <c r="K319" s="288" t="s">
        <v>1643</v>
      </c>
      <c r="L319" s="290">
        <v>402448.86</v>
      </c>
      <c r="M319" s="290">
        <v>0</v>
      </c>
      <c r="N319" s="291">
        <v>0</v>
      </c>
      <c r="O319" s="290">
        <v>7</v>
      </c>
      <c r="P319" s="291">
        <v>2817142</v>
      </c>
      <c r="Q319" s="290">
        <v>5.24</v>
      </c>
      <c r="R319" s="291">
        <v>2108832</v>
      </c>
      <c r="S319" s="288" t="s">
        <v>1744</v>
      </c>
      <c r="T319" s="288" t="s">
        <v>1745</v>
      </c>
      <c r="U319" s="288" t="s">
        <v>1750</v>
      </c>
      <c r="V319" s="288" t="s">
        <v>1751</v>
      </c>
      <c r="W319" s="288" t="s">
        <v>1795</v>
      </c>
      <c r="X319" s="288" t="s">
        <v>1796</v>
      </c>
    </row>
    <row r="320" spans="1:24" ht="51">
      <c r="A320" s="288" t="s">
        <v>1737</v>
      </c>
      <c r="B320" s="288" t="s">
        <v>1738</v>
      </c>
      <c r="C320" s="288" t="s">
        <v>488</v>
      </c>
      <c r="D320" s="288" t="s">
        <v>96</v>
      </c>
      <c r="E320" s="288" t="s">
        <v>1739</v>
      </c>
      <c r="F320" s="289">
        <v>46223</v>
      </c>
      <c r="G320" s="289">
        <v>46223</v>
      </c>
      <c r="H320" s="288" t="s">
        <v>1742</v>
      </c>
      <c r="I320" s="288" t="s">
        <v>1743</v>
      </c>
      <c r="J320" s="288" t="s">
        <v>1643</v>
      </c>
      <c r="K320" s="288" t="s">
        <v>1643</v>
      </c>
      <c r="L320" s="290">
        <v>402448.85</v>
      </c>
      <c r="M320" s="290">
        <v>0</v>
      </c>
      <c r="N320" s="291">
        <v>0</v>
      </c>
      <c r="O320" s="290">
        <v>0.11</v>
      </c>
      <c r="P320" s="291">
        <v>44269</v>
      </c>
      <c r="Q320" s="290">
        <v>5.13</v>
      </c>
      <c r="R320" s="291">
        <v>2064563</v>
      </c>
      <c r="S320" s="288" t="s">
        <v>1744</v>
      </c>
      <c r="T320" s="288" t="s">
        <v>1745</v>
      </c>
      <c r="U320" s="288" t="s">
        <v>1750</v>
      </c>
      <c r="V320" s="288" t="s">
        <v>1751</v>
      </c>
      <c r="W320" s="288" t="s">
        <v>1795</v>
      </c>
      <c r="X320" s="288" t="s">
        <v>1796</v>
      </c>
    </row>
    <row r="321" spans="1:24" ht="14.25">
      <c r="A321" s="284" t="s">
        <v>1737</v>
      </c>
      <c r="B321" s="284" t="s">
        <v>1738</v>
      </c>
      <c r="C321" s="284" t="s">
        <v>454</v>
      </c>
      <c r="D321" s="284" t="s">
        <v>63</v>
      </c>
      <c r="E321" s="284" t="s">
        <v>1739</v>
      </c>
      <c r="F321" s="285" t="s">
        <v>1739</v>
      </c>
      <c r="G321" s="285" t="s">
        <v>1739</v>
      </c>
      <c r="H321" s="284" t="s">
        <v>1739</v>
      </c>
      <c r="I321" s="284" t="s">
        <v>1740</v>
      </c>
      <c r="J321" s="284" t="s">
        <v>716</v>
      </c>
      <c r="K321" s="284" t="s">
        <v>716</v>
      </c>
      <c r="L321" s="286">
        <v>1857.12</v>
      </c>
      <c r="M321" s="286">
        <v>0</v>
      </c>
      <c r="N321" s="287">
        <v>0</v>
      </c>
      <c r="O321" s="286">
        <v>0</v>
      </c>
      <c r="P321" s="287">
        <v>0</v>
      </c>
      <c r="Q321" s="286">
        <v>117</v>
      </c>
      <c r="R321" s="287">
        <v>217283</v>
      </c>
      <c r="S321" s="284" t="s">
        <v>1739</v>
      </c>
      <c r="T321" s="284" t="s">
        <v>1739</v>
      </c>
      <c r="U321" s="284" t="s">
        <v>1739</v>
      </c>
      <c r="V321" s="284" t="s">
        <v>1739</v>
      </c>
      <c r="W321" s="284" t="s">
        <v>1739</v>
      </c>
      <c r="X321" s="284" t="s">
        <v>1739</v>
      </c>
    </row>
    <row r="322" spans="1:24" ht="51">
      <c r="A322" s="288" t="s">
        <v>1737</v>
      </c>
      <c r="B322" s="288" t="s">
        <v>1738</v>
      </c>
      <c r="C322" s="288" t="s">
        <v>454</v>
      </c>
      <c r="D322" s="288" t="s">
        <v>63</v>
      </c>
      <c r="E322" s="288" t="s">
        <v>1739</v>
      </c>
      <c r="F322" s="289">
        <v>46204</v>
      </c>
      <c r="G322" s="289">
        <v>46204</v>
      </c>
      <c r="H322" s="288" t="s">
        <v>1918</v>
      </c>
      <c r="I322" s="288" t="s">
        <v>1919</v>
      </c>
      <c r="J322" s="288" t="s">
        <v>716</v>
      </c>
      <c r="K322" s="288" t="s">
        <v>716</v>
      </c>
      <c r="L322" s="290">
        <v>1857.12</v>
      </c>
      <c r="M322" s="290">
        <v>0</v>
      </c>
      <c r="N322" s="291">
        <v>0</v>
      </c>
      <c r="O322" s="290">
        <v>8</v>
      </c>
      <c r="P322" s="291">
        <v>14857</v>
      </c>
      <c r="Q322" s="290">
        <v>109</v>
      </c>
      <c r="R322" s="291">
        <v>202426</v>
      </c>
      <c r="S322" s="288" t="s">
        <v>1744</v>
      </c>
      <c r="T322" s="288" t="s">
        <v>1745</v>
      </c>
      <c r="U322" s="288" t="s">
        <v>1750</v>
      </c>
      <c r="V322" s="288" t="s">
        <v>1751</v>
      </c>
      <c r="W322" s="288" t="s">
        <v>1795</v>
      </c>
      <c r="X322" s="288" t="s">
        <v>1796</v>
      </c>
    </row>
    <row r="323" spans="1:24" ht="51">
      <c r="A323" s="288" t="s">
        <v>1737</v>
      </c>
      <c r="B323" s="288" t="s">
        <v>1738</v>
      </c>
      <c r="C323" s="288" t="s">
        <v>454</v>
      </c>
      <c r="D323" s="288" t="s">
        <v>63</v>
      </c>
      <c r="E323" s="288" t="s">
        <v>1739</v>
      </c>
      <c r="F323" s="289">
        <v>46233</v>
      </c>
      <c r="G323" s="289">
        <v>46233</v>
      </c>
      <c r="H323" s="288" t="s">
        <v>1748</v>
      </c>
      <c r="I323" s="288" t="s">
        <v>1749</v>
      </c>
      <c r="J323" s="288" t="s">
        <v>716</v>
      </c>
      <c r="K323" s="288" t="s">
        <v>716</v>
      </c>
      <c r="L323" s="290">
        <v>1857.12</v>
      </c>
      <c r="M323" s="290">
        <v>0</v>
      </c>
      <c r="N323" s="291">
        <v>0</v>
      </c>
      <c r="O323" s="290">
        <v>40</v>
      </c>
      <c r="P323" s="291">
        <v>74285</v>
      </c>
      <c r="Q323" s="290">
        <v>69</v>
      </c>
      <c r="R323" s="291">
        <v>128141</v>
      </c>
      <c r="S323" s="288" t="s">
        <v>1744</v>
      </c>
      <c r="T323" s="288" t="s">
        <v>1745</v>
      </c>
      <c r="U323" s="288" t="s">
        <v>1750</v>
      </c>
      <c r="V323" s="288" t="s">
        <v>1751</v>
      </c>
      <c r="W323" s="288" t="s">
        <v>1795</v>
      </c>
      <c r="X323" s="288" t="s">
        <v>1796</v>
      </c>
    </row>
    <row r="324" spans="1:24" ht="51">
      <c r="A324" s="288" t="s">
        <v>1737</v>
      </c>
      <c r="B324" s="288" t="s">
        <v>1738</v>
      </c>
      <c r="C324" s="288" t="s">
        <v>454</v>
      </c>
      <c r="D324" s="288" t="s">
        <v>63</v>
      </c>
      <c r="E324" s="288" t="s">
        <v>1739</v>
      </c>
      <c r="F324" s="289">
        <v>46239</v>
      </c>
      <c r="G324" s="289">
        <v>46239</v>
      </c>
      <c r="H324" s="288" t="s">
        <v>1833</v>
      </c>
      <c r="I324" s="288" t="s">
        <v>1749</v>
      </c>
      <c r="J324" s="288" t="s">
        <v>716</v>
      </c>
      <c r="K324" s="288" t="s">
        <v>716</v>
      </c>
      <c r="L324" s="290">
        <v>1528.26</v>
      </c>
      <c r="M324" s="290">
        <v>0</v>
      </c>
      <c r="N324" s="291">
        <v>0</v>
      </c>
      <c r="O324" s="290">
        <v>65</v>
      </c>
      <c r="P324" s="291">
        <v>99337</v>
      </c>
      <c r="Q324" s="290">
        <v>4</v>
      </c>
      <c r="R324" s="291">
        <v>28804</v>
      </c>
      <c r="S324" s="288" t="s">
        <v>1744</v>
      </c>
      <c r="T324" s="288" t="s">
        <v>1745</v>
      </c>
      <c r="U324" s="288" t="s">
        <v>1750</v>
      </c>
      <c r="V324" s="288" t="s">
        <v>1751</v>
      </c>
      <c r="W324" s="288" t="s">
        <v>1795</v>
      </c>
      <c r="X324" s="288" t="s">
        <v>1796</v>
      </c>
    </row>
    <row r="325" spans="1:24" ht="38.25">
      <c r="A325" s="288" t="s">
        <v>1737</v>
      </c>
      <c r="B325" s="288" t="s">
        <v>1738</v>
      </c>
      <c r="C325" s="288" t="s">
        <v>454</v>
      </c>
      <c r="D325" s="288" t="s">
        <v>63</v>
      </c>
      <c r="E325" s="288" t="s">
        <v>1739</v>
      </c>
      <c r="F325" s="289">
        <v>46246</v>
      </c>
      <c r="G325" s="289">
        <v>46246</v>
      </c>
      <c r="H325" s="288" t="s">
        <v>1948</v>
      </c>
      <c r="I325" s="288" t="s">
        <v>1949</v>
      </c>
      <c r="J325" s="288" t="s">
        <v>716</v>
      </c>
      <c r="K325" s="288" t="s">
        <v>716</v>
      </c>
      <c r="L325" s="290">
        <v>1500</v>
      </c>
      <c r="M325" s="290">
        <v>803</v>
      </c>
      <c r="N325" s="291">
        <v>1204500</v>
      </c>
      <c r="O325" s="290">
        <v>0</v>
      </c>
      <c r="P325" s="291">
        <v>0</v>
      </c>
      <c r="Q325" s="290">
        <v>807</v>
      </c>
      <c r="R325" s="291">
        <v>1233304</v>
      </c>
      <c r="S325" s="288" t="s">
        <v>1744</v>
      </c>
      <c r="T325" s="288" t="s">
        <v>1810</v>
      </c>
      <c r="U325" s="288" t="s">
        <v>1739</v>
      </c>
      <c r="V325" s="288" t="s">
        <v>1739</v>
      </c>
      <c r="W325" s="288" t="s">
        <v>1739</v>
      </c>
      <c r="X325" s="288" t="s">
        <v>1739</v>
      </c>
    </row>
    <row r="326" spans="1:24" ht="51">
      <c r="A326" s="288" t="s">
        <v>1737</v>
      </c>
      <c r="B326" s="288" t="s">
        <v>1738</v>
      </c>
      <c r="C326" s="288" t="s">
        <v>454</v>
      </c>
      <c r="D326" s="288" t="s">
        <v>63</v>
      </c>
      <c r="E326" s="288" t="s">
        <v>1739</v>
      </c>
      <c r="F326" s="289">
        <v>46246</v>
      </c>
      <c r="G326" s="289">
        <v>46246</v>
      </c>
      <c r="H326" s="288" t="s">
        <v>1757</v>
      </c>
      <c r="I326" s="288" t="s">
        <v>1749</v>
      </c>
      <c r="J326" s="288" t="s">
        <v>716</v>
      </c>
      <c r="K326" s="288" t="s">
        <v>716</v>
      </c>
      <c r="L326" s="290">
        <v>1528.26</v>
      </c>
      <c r="M326" s="290">
        <v>0</v>
      </c>
      <c r="N326" s="291">
        <v>0</v>
      </c>
      <c r="O326" s="290">
        <v>120</v>
      </c>
      <c r="P326" s="291">
        <v>183391</v>
      </c>
      <c r="Q326" s="290">
        <v>687</v>
      </c>
      <c r="R326" s="291">
        <v>1049913</v>
      </c>
      <c r="S326" s="288" t="s">
        <v>1744</v>
      </c>
      <c r="T326" s="288" t="s">
        <v>1745</v>
      </c>
      <c r="U326" s="288" t="s">
        <v>1755</v>
      </c>
      <c r="V326" s="288" t="s">
        <v>1756</v>
      </c>
      <c r="W326" s="288" t="s">
        <v>1795</v>
      </c>
      <c r="X326" s="288" t="s">
        <v>1796</v>
      </c>
    </row>
    <row r="327" spans="1:24" ht="51">
      <c r="A327" s="288" t="s">
        <v>1737</v>
      </c>
      <c r="B327" s="288" t="s">
        <v>1738</v>
      </c>
      <c r="C327" s="288" t="s">
        <v>454</v>
      </c>
      <c r="D327" s="288" t="s">
        <v>63</v>
      </c>
      <c r="E327" s="288" t="s">
        <v>1739</v>
      </c>
      <c r="F327" s="289">
        <v>46246</v>
      </c>
      <c r="G327" s="289">
        <v>46246</v>
      </c>
      <c r="H327" s="288" t="s">
        <v>1757</v>
      </c>
      <c r="I327" s="288" t="s">
        <v>1749</v>
      </c>
      <c r="J327" s="288" t="s">
        <v>716</v>
      </c>
      <c r="K327" s="288" t="s">
        <v>716</v>
      </c>
      <c r="L327" s="290">
        <v>1528.26</v>
      </c>
      <c r="M327" s="290">
        <v>0</v>
      </c>
      <c r="N327" s="291">
        <v>0</v>
      </c>
      <c r="O327" s="290">
        <v>16</v>
      </c>
      <c r="P327" s="291">
        <v>24452</v>
      </c>
      <c r="Q327" s="290">
        <v>671</v>
      </c>
      <c r="R327" s="291">
        <v>1025461</v>
      </c>
      <c r="S327" s="288" t="s">
        <v>1744</v>
      </c>
      <c r="T327" s="288" t="s">
        <v>1745</v>
      </c>
      <c r="U327" s="288" t="s">
        <v>1750</v>
      </c>
      <c r="V327" s="288" t="s">
        <v>1751</v>
      </c>
      <c r="W327" s="288" t="s">
        <v>1795</v>
      </c>
      <c r="X327" s="288" t="s">
        <v>1796</v>
      </c>
    </row>
    <row r="328" spans="1:24" ht="51">
      <c r="A328" s="288" t="s">
        <v>1737</v>
      </c>
      <c r="B328" s="288" t="s">
        <v>1738</v>
      </c>
      <c r="C328" s="288" t="s">
        <v>454</v>
      </c>
      <c r="D328" s="288" t="s">
        <v>63</v>
      </c>
      <c r="E328" s="288" t="s">
        <v>1739</v>
      </c>
      <c r="F328" s="289">
        <v>46248</v>
      </c>
      <c r="G328" s="289">
        <v>46248</v>
      </c>
      <c r="H328" s="288" t="s">
        <v>1936</v>
      </c>
      <c r="I328" s="288" t="s">
        <v>1749</v>
      </c>
      <c r="J328" s="288" t="s">
        <v>716</v>
      </c>
      <c r="K328" s="288" t="s">
        <v>716</v>
      </c>
      <c r="L328" s="290">
        <v>1528.26</v>
      </c>
      <c r="M328" s="290">
        <v>0</v>
      </c>
      <c r="N328" s="291">
        <v>0</v>
      </c>
      <c r="O328" s="290">
        <v>414</v>
      </c>
      <c r="P328" s="291">
        <v>632700</v>
      </c>
      <c r="Q328" s="290">
        <v>257</v>
      </c>
      <c r="R328" s="291">
        <v>392761</v>
      </c>
      <c r="S328" s="288" t="s">
        <v>1744</v>
      </c>
      <c r="T328" s="288" t="s">
        <v>1745</v>
      </c>
      <c r="U328" s="288" t="s">
        <v>1750</v>
      </c>
      <c r="V328" s="288" t="s">
        <v>1751</v>
      </c>
      <c r="W328" s="288" t="s">
        <v>1795</v>
      </c>
      <c r="X328" s="288" t="s">
        <v>1796</v>
      </c>
    </row>
    <row r="329" spans="1:24" ht="51">
      <c r="A329" s="288" t="s">
        <v>1737</v>
      </c>
      <c r="B329" s="288" t="s">
        <v>1738</v>
      </c>
      <c r="C329" s="288" t="s">
        <v>454</v>
      </c>
      <c r="D329" s="288" t="s">
        <v>63</v>
      </c>
      <c r="E329" s="288" t="s">
        <v>1739</v>
      </c>
      <c r="F329" s="289">
        <v>46268</v>
      </c>
      <c r="G329" s="289">
        <v>46268</v>
      </c>
      <c r="H329" s="288" t="s">
        <v>1828</v>
      </c>
      <c r="I329" s="288" t="s">
        <v>1749</v>
      </c>
      <c r="J329" s="288" t="s">
        <v>716</v>
      </c>
      <c r="K329" s="288" t="s">
        <v>716</v>
      </c>
      <c r="L329" s="290">
        <v>1548.35</v>
      </c>
      <c r="M329" s="290">
        <v>0</v>
      </c>
      <c r="N329" s="291">
        <v>0</v>
      </c>
      <c r="O329" s="290">
        <v>40</v>
      </c>
      <c r="P329" s="291">
        <v>61934</v>
      </c>
      <c r="Q329" s="290">
        <v>217</v>
      </c>
      <c r="R329" s="291">
        <v>330827</v>
      </c>
      <c r="S329" s="288" t="s">
        <v>1744</v>
      </c>
      <c r="T329" s="288" t="s">
        <v>1745</v>
      </c>
      <c r="U329" s="288" t="s">
        <v>1755</v>
      </c>
      <c r="V329" s="288" t="s">
        <v>1756</v>
      </c>
      <c r="W329" s="288" t="s">
        <v>1795</v>
      </c>
      <c r="X329" s="288" t="s">
        <v>1796</v>
      </c>
    </row>
    <row r="330" spans="1:24" ht="51">
      <c r="A330" s="288" t="s">
        <v>1737</v>
      </c>
      <c r="B330" s="288" t="s">
        <v>1738</v>
      </c>
      <c r="C330" s="288" t="s">
        <v>454</v>
      </c>
      <c r="D330" s="288" t="s">
        <v>63</v>
      </c>
      <c r="E330" s="288" t="s">
        <v>1739</v>
      </c>
      <c r="F330" s="289">
        <v>46273</v>
      </c>
      <c r="G330" s="289">
        <v>46273</v>
      </c>
      <c r="H330" s="288" t="s">
        <v>1938</v>
      </c>
      <c r="I330" s="288" t="s">
        <v>1749</v>
      </c>
      <c r="J330" s="288" t="s">
        <v>716</v>
      </c>
      <c r="K330" s="288" t="s">
        <v>716</v>
      </c>
      <c r="L330" s="290">
        <v>1548.35</v>
      </c>
      <c r="M330" s="290">
        <v>0</v>
      </c>
      <c r="N330" s="291">
        <v>0</v>
      </c>
      <c r="O330" s="290">
        <v>180</v>
      </c>
      <c r="P330" s="291">
        <v>278703</v>
      </c>
      <c r="Q330" s="290">
        <v>37</v>
      </c>
      <c r="R330" s="291">
        <v>52124</v>
      </c>
      <c r="S330" s="288" t="s">
        <v>1744</v>
      </c>
      <c r="T330" s="288" t="s">
        <v>1745</v>
      </c>
      <c r="U330" s="288" t="s">
        <v>1755</v>
      </c>
      <c r="V330" s="288" t="s">
        <v>1756</v>
      </c>
      <c r="W330" s="288" t="s">
        <v>1795</v>
      </c>
      <c r="X330" s="288" t="s">
        <v>1796</v>
      </c>
    </row>
    <row r="331" spans="1:24" ht="38.25">
      <c r="A331" s="288" t="s">
        <v>1737</v>
      </c>
      <c r="B331" s="288" t="s">
        <v>1738</v>
      </c>
      <c r="C331" s="288" t="s">
        <v>454</v>
      </c>
      <c r="D331" s="288" t="s">
        <v>63</v>
      </c>
      <c r="E331" s="288" t="s">
        <v>1739</v>
      </c>
      <c r="F331" s="289">
        <v>46275</v>
      </c>
      <c r="G331" s="289">
        <v>46275</v>
      </c>
      <c r="H331" s="288" t="s">
        <v>1950</v>
      </c>
      <c r="I331" s="288" t="s">
        <v>1951</v>
      </c>
      <c r="J331" s="288" t="s">
        <v>716</v>
      </c>
      <c r="K331" s="288" t="s">
        <v>716</v>
      </c>
      <c r="L331" s="290">
        <v>1600</v>
      </c>
      <c r="M331" s="290">
        <v>100</v>
      </c>
      <c r="N331" s="291">
        <v>160000</v>
      </c>
      <c r="O331" s="290">
        <v>0</v>
      </c>
      <c r="P331" s="291">
        <v>0</v>
      </c>
      <c r="Q331" s="290">
        <v>137</v>
      </c>
      <c r="R331" s="291">
        <v>212124</v>
      </c>
      <c r="S331" s="288" t="s">
        <v>1744</v>
      </c>
      <c r="T331" s="288" t="s">
        <v>1767</v>
      </c>
      <c r="U331" s="288" t="s">
        <v>1739</v>
      </c>
      <c r="V331" s="288" t="s">
        <v>1739</v>
      </c>
      <c r="W331" s="288" t="s">
        <v>1739</v>
      </c>
      <c r="X331" s="288" t="s">
        <v>1739</v>
      </c>
    </row>
    <row r="332" spans="1:24" ht="51">
      <c r="A332" s="288" t="s">
        <v>1737</v>
      </c>
      <c r="B332" s="288" t="s">
        <v>1738</v>
      </c>
      <c r="C332" s="288" t="s">
        <v>454</v>
      </c>
      <c r="D332" s="288" t="s">
        <v>63</v>
      </c>
      <c r="E332" s="288" t="s">
        <v>1739</v>
      </c>
      <c r="F332" s="289">
        <v>46280</v>
      </c>
      <c r="G332" s="289">
        <v>46280</v>
      </c>
      <c r="H332" s="288" t="s">
        <v>1952</v>
      </c>
      <c r="I332" s="288" t="s">
        <v>1749</v>
      </c>
      <c r="J332" s="288" t="s">
        <v>716</v>
      </c>
      <c r="K332" s="288" t="s">
        <v>716</v>
      </c>
      <c r="L332" s="290">
        <v>1548.35</v>
      </c>
      <c r="M332" s="290">
        <v>0</v>
      </c>
      <c r="N332" s="291">
        <v>0</v>
      </c>
      <c r="O332" s="290">
        <v>90</v>
      </c>
      <c r="P332" s="291">
        <v>139352</v>
      </c>
      <c r="Q332" s="290">
        <v>47</v>
      </c>
      <c r="R332" s="291">
        <v>72772</v>
      </c>
      <c r="S332" s="288" t="s">
        <v>1744</v>
      </c>
      <c r="T332" s="288" t="s">
        <v>1745</v>
      </c>
      <c r="U332" s="288" t="s">
        <v>1755</v>
      </c>
      <c r="V332" s="288" t="s">
        <v>1756</v>
      </c>
      <c r="W332" s="288" t="s">
        <v>1795</v>
      </c>
      <c r="X332" s="288" t="s">
        <v>1796</v>
      </c>
    </row>
    <row r="333" spans="1:24" ht="51">
      <c r="A333" s="288" t="s">
        <v>1737</v>
      </c>
      <c r="B333" s="288" t="s">
        <v>1738</v>
      </c>
      <c r="C333" s="288" t="s">
        <v>454</v>
      </c>
      <c r="D333" s="288" t="s">
        <v>63</v>
      </c>
      <c r="E333" s="288" t="s">
        <v>1739</v>
      </c>
      <c r="F333" s="289">
        <v>46286</v>
      </c>
      <c r="G333" s="289">
        <v>46286</v>
      </c>
      <c r="H333" s="288" t="s">
        <v>1800</v>
      </c>
      <c r="I333" s="288" t="s">
        <v>1749</v>
      </c>
      <c r="J333" s="288" t="s">
        <v>716</v>
      </c>
      <c r="K333" s="288" t="s">
        <v>716</v>
      </c>
      <c r="L333" s="290">
        <v>1548.35</v>
      </c>
      <c r="M333" s="290">
        <v>0</v>
      </c>
      <c r="N333" s="291">
        <v>0</v>
      </c>
      <c r="O333" s="290">
        <v>11</v>
      </c>
      <c r="P333" s="291">
        <v>17032</v>
      </c>
      <c r="Q333" s="290">
        <v>36</v>
      </c>
      <c r="R333" s="291">
        <v>55740</v>
      </c>
      <c r="S333" s="288" t="s">
        <v>1744</v>
      </c>
      <c r="T333" s="288" t="s">
        <v>1745</v>
      </c>
      <c r="U333" s="288" t="s">
        <v>1801</v>
      </c>
      <c r="V333" s="288" t="s">
        <v>1802</v>
      </c>
      <c r="W333" s="288" t="s">
        <v>1795</v>
      </c>
      <c r="X333" s="288" t="s">
        <v>1796</v>
      </c>
    </row>
    <row r="334" spans="1:24" ht="51">
      <c r="A334" s="288" t="s">
        <v>1737</v>
      </c>
      <c r="B334" s="288" t="s">
        <v>1738</v>
      </c>
      <c r="C334" s="288" t="s">
        <v>454</v>
      </c>
      <c r="D334" s="288" t="s">
        <v>63</v>
      </c>
      <c r="E334" s="288" t="s">
        <v>1739</v>
      </c>
      <c r="F334" s="289">
        <v>46300</v>
      </c>
      <c r="G334" s="289">
        <v>46300</v>
      </c>
      <c r="H334" s="288" t="s">
        <v>1888</v>
      </c>
      <c r="I334" s="288" t="s">
        <v>1877</v>
      </c>
      <c r="J334" s="288" t="s">
        <v>716</v>
      </c>
      <c r="K334" s="288" t="s">
        <v>716</v>
      </c>
      <c r="L334" s="290">
        <v>1528.26</v>
      </c>
      <c r="M334" s="290">
        <v>116</v>
      </c>
      <c r="N334" s="291">
        <v>177278</v>
      </c>
      <c r="O334" s="290">
        <v>0</v>
      </c>
      <c r="P334" s="291">
        <v>0</v>
      </c>
      <c r="Q334" s="290">
        <v>152</v>
      </c>
      <c r="R334" s="291">
        <v>233018</v>
      </c>
      <c r="S334" s="288" t="s">
        <v>1744</v>
      </c>
      <c r="T334" s="288" t="s">
        <v>1745</v>
      </c>
      <c r="U334" s="288" t="s">
        <v>1750</v>
      </c>
      <c r="V334" s="288" t="s">
        <v>1751</v>
      </c>
      <c r="W334" s="288" t="s">
        <v>1795</v>
      </c>
      <c r="X334" s="288" t="s">
        <v>1796</v>
      </c>
    </row>
    <row r="335" spans="1:24" ht="51">
      <c r="A335" s="288" t="s">
        <v>1737</v>
      </c>
      <c r="B335" s="288" t="s">
        <v>1738</v>
      </c>
      <c r="C335" s="288" t="s">
        <v>454</v>
      </c>
      <c r="D335" s="288" t="s">
        <v>63</v>
      </c>
      <c r="E335" s="288" t="s">
        <v>1739</v>
      </c>
      <c r="F335" s="289">
        <v>46300</v>
      </c>
      <c r="G335" s="289">
        <v>46300</v>
      </c>
      <c r="H335" s="288" t="s">
        <v>1888</v>
      </c>
      <c r="I335" s="288" t="s">
        <v>1877</v>
      </c>
      <c r="J335" s="288" t="s">
        <v>716</v>
      </c>
      <c r="K335" s="288" t="s">
        <v>716</v>
      </c>
      <c r="L335" s="290">
        <v>1528.26</v>
      </c>
      <c r="M335" s="290">
        <v>11</v>
      </c>
      <c r="N335" s="291">
        <v>16811</v>
      </c>
      <c r="O335" s="290">
        <v>0</v>
      </c>
      <c r="P335" s="291">
        <v>0</v>
      </c>
      <c r="Q335" s="290">
        <v>163</v>
      </c>
      <c r="R335" s="291">
        <v>249829</v>
      </c>
      <c r="S335" s="288" t="s">
        <v>1744</v>
      </c>
      <c r="T335" s="288" t="s">
        <v>1745</v>
      </c>
      <c r="U335" s="288" t="s">
        <v>1801</v>
      </c>
      <c r="V335" s="288" t="s">
        <v>1802</v>
      </c>
      <c r="W335" s="288" t="s">
        <v>1795</v>
      </c>
      <c r="X335" s="288" t="s">
        <v>1796</v>
      </c>
    </row>
    <row r="336" spans="1:24" ht="14.25">
      <c r="A336" s="284" t="s">
        <v>1737</v>
      </c>
      <c r="B336" s="284" t="s">
        <v>1738</v>
      </c>
      <c r="C336" s="284" t="s">
        <v>732</v>
      </c>
      <c r="D336" s="284" t="s">
        <v>733</v>
      </c>
      <c r="E336" s="284" t="s">
        <v>1739</v>
      </c>
      <c r="F336" s="285" t="s">
        <v>1739</v>
      </c>
      <c r="G336" s="285" t="s">
        <v>1739</v>
      </c>
      <c r="H336" s="284" t="s">
        <v>1739</v>
      </c>
      <c r="I336" s="284" t="s">
        <v>1740</v>
      </c>
      <c r="J336" s="284" t="s">
        <v>716</v>
      </c>
      <c r="K336" s="284" t="s">
        <v>716</v>
      </c>
      <c r="L336" s="286">
        <v>5098.6000000000004</v>
      </c>
      <c r="M336" s="286">
        <v>0</v>
      </c>
      <c r="N336" s="287">
        <v>0</v>
      </c>
      <c r="O336" s="286">
        <v>0</v>
      </c>
      <c r="P336" s="287">
        <v>0</v>
      </c>
      <c r="Q336" s="286">
        <v>40</v>
      </c>
      <c r="R336" s="287">
        <v>203944</v>
      </c>
      <c r="S336" s="284" t="s">
        <v>1739</v>
      </c>
      <c r="T336" s="284" t="s">
        <v>1739</v>
      </c>
      <c r="U336" s="284" t="s">
        <v>1739</v>
      </c>
      <c r="V336" s="284" t="s">
        <v>1739</v>
      </c>
      <c r="W336" s="284" t="s">
        <v>1739</v>
      </c>
      <c r="X336" s="284" t="s">
        <v>1739</v>
      </c>
    </row>
    <row r="337" spans="1:24" ht="28.5">
      <c r="A337" s="284" t="s">
        <v>1737</v>
      </c>
      <c r="B337" s="284" t="s">
        <v>1738</v>
      </c>
      <c r="C337" s="284" t="s">
        <v>734</v>
      </c>
      <c r="D337" s="284" t="s">
        <v>735</v>
      </c>
      <c r="E337" s="284" t="s">
        <v>1739</v>
      </c>
      <c r="F337" s="285" t="s">
        <v>1739</v>
      </c>
      <c r="G337" s="285" t="s">
        <v>1739</v>
      </c>
      <c r="H337" s="284" t="s">
        <v>1739</v>
      </c>
      <c r="I337" s="284" t="s">
        <v>1740</v>
      </c>
      <c r="J337" s="284" t="s">
        <v>727</v>
      </c>
      <c r="K337" s="284" t="s">
        <v>727</v>
      </c>
      <c r="L337" s="286">
        <v>2400</v>
      </c>
      <c r="M337" s="286">
        <v>0</v>
      </c>
      <c r="N337" s="287">
        <v>0</v>
      </c>
      <c r="O337" s="286">
        <v>0</v>
      </c>
      <c r="P337" s="287">
        <v>0</v>
      </c>
      <c r="Q337" s="286">
        <v>15</v>
      </c>
      <c r="R337" s="287">
        <v>36000</v>
      </c>
      <c r="S337" s="284" t="s">
        <v>1739</v>
      </c>
      <c r="T337" s="284" t="s">
        <v>1739</v>
      </c>
      <c r="U337" s="284" t="s">
        <v>1739</v>
      </c>
      <c r="V337" s="284" t="s">
        <v>1739</v>
      </c>
      <c r="W337" s="284" t="s">
        <v>1739</v>
      </c>
      <c r="X337" s="284" t="s">
        <v>1739</v>
      </c>
    </row>
    <row r="338" spans="1:24" ht="28.5">
      <c r="A338" s="284" t="s">
        <v>1737</v>
      </c>
      <c r="B338" s="284" t="s">
        <v>1738</v>
      </c>
      <c r="C338" s="284" t="s">
        <v>736</v>
      </c>
      <c r="D338" s="284" t="s">
        <v>737</v>
      </c>
      <c r="E338" s="284" t="s">
        <v>1739</v>
      </c>
      <c r="F338" s="285" t="s">
        <v>1739</v>
      </c>
      <c r="G338" s="285" t="s">
        <v>1739</v>
      </c>
      <c r="H338" s="284" t="s">
        <v>1739</v>
      </c>
      <c r="I338" s="284" t="s">
        <v>1740</v>
      </c>
      <c r="J338" s="284" t="s">
        <v>716</v>
      </c>
      <c r="K338" s="284" t="s">
        <v>716</v>
      </c>
      <c r="L338" s="286">
        <v>14234</v>
      </c>
      <c r="M338" s="286">
        <v>0</v>
      </c>
      <c r="N338" s="287">
        <v>0</v>
      </c>
      <c r="O338" s="286">
        <v>0</v>
      </c>
      <c r="P338" s="287">
        <v>0</v>
      </c>
      <c r="Q338" s="286">
        <v>1</v>
      </c>
      <c r="R338" s="287">
        <v>14234</v>
      </c>
      <c r="S338" s="284" t="s">
        <v>1739</v>
      </c>
      <c r="T338" s="284" t="s">
        <v>1739</v>
      </c>
      <c r="U338" s="284" t="s">
        <v>1739</v>
      </c>
      <c r="V338" s="284" t="s">
        <v>1739</v>
      </c>
      <c r="W338" s="284" t="s">
        <v>1739</v>
      </c>
      <c r="X338" s="284" t="s">
        <v>1739</v>
      </c>
    </row>
    <row r="339" spans="1:24" ht="14.25">
      <c r="A339" s="284" t="s">
        <v>1737</v>
      </c>
      <c r="B339" s="284" t="s">
        <v>1738</v>
      </c>
      <c r="C339" s="284" t="s">
        <v>703</v>
      </c>
      <c r="D339" s="284" t="s">
        <v>245</v>
      </c>
      <c r="E339" s="284" t="s">
        <v>1739</v>
      </c>
      <c r="F339" s="285" t="s">
        <v>1739</v>
      </c>
      <c r="G339" s="285" t="s">
        <v>1739</v>
      </c>
      <c r="H339" s="284" t="s">
        <v>1739</v>
      </c>
      <c r="I339" s="284" t="s">
        <v>1740</v>
      </c>
      <c r="J339" s="284" t="s">
        <v>784</v>
      </c>
      <c r="K339" s="284" t="s">
        <v>784</v>
      </c>
      <c r="L339" s="286">
        <v>5200</v>
      </c>
      <c r="M339" s="286">
        <v>0</v>
      </c>
      <c r="N339" s="287">
        <v>0</v>
      </c>
      <c r="O339" s="286">
        <v>0</v>
      </c>
      <c r="P339" s="287">
        <v>0</v>
      </c>
      <c r="Q339" s="286">
        <v>15</v>
      </c>
      <c r="R339" s="287">
        <v>78000</v>
      </c>
      <c r="S339" s="284" t="s">
        <v>1739</v>
      </c>
      <c r="T339" s="284" t="s">
        <v>1739</v>
      </c>
      <c r="U339" s="284" t="s">
        <v>1739</v>
      </c>
      <c r="V339" s="284" t="s">
        <v>1739</v>
      </c>
      <c r="W339" s="284" t="s">
        <v>1739</v>
      </c>
      <c r="X339" s="284" t="s">
        <v>1739</v>
      </c>
    </row>
    <row r="340" spans="1:24" ht="42.75">
      <c r="A340" s="284" t="s">
        <v>1737</v>
      </c>
      <c r="B340" s="284" t="s">
        <v>1738</v>
      </c>
      <c r="C340" s="284" t="s">
        <v>790</v>
      </c>
      <c r="D340" s="284" t="s">
        <v>791</v>
      </c>
      <c r="E340" s="284" t="s">
        <v>1739</v>
      </c>
      <c r="F340" s="285" t="s">
        <v>1739</v>
      </c>
      <c r="G340" s="285" t="s">
        <v>1739</v>
      </c>
      <c r="H340" s="284" t="s">
        <v>1739</v>
      </c>
      <c r="I340" s="284" t="s">
        <v>1740</v>
      </c>
      <c r="J340" s="284" t="s">
        <v>53</v>
      </c>
      <c r="K340" s="284" t="s">
        <v>53</v>
      </c>
      <c r="L340" s="286">
        <v>12000</v>
      </c>
      <c r="M340" s="286">
        <v>0</v>
      </c>
      <c r="N340" s="287">
        <v>0</v>
      </c>
      <c r="O340" s="286">
        <v>0</v>
      </c>
      <c r="P340" s="287">
        <v>0</v>
      </c>
      <c r="Q340" s="286">
        <v>10</v>
      </c>
      <c r="R340" s="287">
        <v>120000</v>
      </c>
      <c r="S340" s="284" t="s">
        <v>1739</v>
      </c>
      <c r="T340" s="284" t="s">
        <v>1739</v>
      </c>
      <c r="U340" s="284" t="s">
        <v>1739</v>
      </c>
      <c r="V340" s="284" t="s">
        <v>1739</v>
      </c>
      <c r="W340" s="284" t="s">
        <v>1739</v>
      </c>
      <c r="X340" s="284" t="s">
        <v>1739</v>
      </c>
    </row>
    <row r="341" spans="1:24" ht="38.25">
      <c r="A341" s="288" t="s">
        <v>1737</v>
      </c>
      <c r="B341" s="288" t="s">
        <v>1738</v>
      </c>
      <c r="C341" s="288" t="s">
        <v>790</v>
      </c>
      <c r="D341" s="288" t="s">
        <v>791</v>
      </c>
      <c r="E341" s="288" t="s">
        <v>1739</v>
      </c>
      <c r="F341" s="289">
        <v>46280</v>
      </c>
      <c r="G341" s="289">
        <v>46280</v>
      </c>
      <c r="H341" s="288" t="s">
        <v>1953</v>
      </c>
      <c r="I341" s="288" t="s">
        <v>1954</v>
      </c>
      <c r="J341" s="288" t="s">
        <v>53</v>
      </c>
      <c r="K341" s="288" t="s">
        <v>53</v>
      </c>
      <c r="L341" s="290">
        <v>12000</v>
      </c>
      <c r="M341" s="290">
        <v>0</v>
      </c>
      <c r="N341" s="291">
        <v>0</v>
      </c>
      <c r="O341" s="290">
        <v>1</v>
      </c>
      <c r="P341" s="291">
        <v>12000</v>
      </c>
      <c r="Q341" s="290">
        <v>9</v>
      </c>
      <c r="R341" s="291">
        <v>108000</v>
      </c>
      <c r="S341" s="288" t="s">
        <v>1744</v>
      </c>
      <c r="T341" s="288" t="s">
        <v>1745</v>
      </c>
      <c r="U341" s="288" t="s">
        <v>1739</v>
      </c>
      <c r="V341" s="288" t="s">
        <v>1739</v>
      </c>
      <c r="W341" s="288" t="s">
        <v>1955</v>
      </c>
      <c r="X341" s="288" t="s">
        <v>1956</v>
      </c>
    </row>
    <row r="342" spans="1:24" ht="14.25">
      <c r="A342" s="284" t="s">
        <v>1737</v>
      </c>
      <c r="B342" s="284" t="s">
        <v>1738</v>
      </c>
      <c r="C342" s="284" t="s">
        <v>801</v>
      </c>
      <c r="D342" s="284" t="s">
        <v>802</v>
      </c>
      <c r="E342" s="284" t="s">
        <v>1739</v>
      </c>
      <c r="F342" s="285" t="s">
        <v>1739</v>
      </c>
      <c r="G342" s="285" t="s">
        <v>1739</v>
      </c>
      <c r="H342" s="284" t="s">
        <v>1739</v>
      </c>
      <c r="I342" s="284" t="s">
        <v>1740</v>
      </c>
      <c r="J342" s="284" t="s">
        <v>178</v>
      </c>
      <c r="K342" s="284" t="s">
        <v>178</v>
      </c>
      <c r="L342" s="286">
        <v>73500</v>
      </c>
      <c r="M342" s="286">
        <v>0</v>
      </c>
      <c r="N342" s="287">
        <v>0</v>
      </c>
      <c r="O342" s="286">
        <v>0</v>
      </c>
      <c r="P342" s="287">
        <v>0</v>
      </c>
      <c r="Q342" s="286">
        <v>15</v>
      </c>
      <c r="R342" s="287">
        <v>1102500</v>
      </c>
      <c r="S342" s="284" t="s">
        <v>1739</v>
      </c>
      <c r="T342" s="284" t="s">
        <v>1739</v>
      </c>
      <c r="U342" s="284" t="s">
        <v>1739</v>
      </c>
      <c r="V342" s="284" t="s">
        <v>1739</v>
      </c>
      <c r="W342" s="284" t="s">
        <v>1739</v>
      </c>
      <c r="X342" s="284" t="s">
        <v>1739</v>
      </c>
    </row>
    <row r="343" spans="1:24" ht="28.5">
      <c r="A343" s="284" t="s">
        <v>1737</v>
      </c>
      <c r="B343" s="284" t="s">
        <v>1738</v>
      </c>
      <c r="C343" s="284" t="s">
        <v>805</v>
      </c>
      <c r="D343" s="284" t="s">
        <v>806</v>
      </c>
      <c r="E343" s="284" t="s">
        <v>1739</v>
      </c>
      <c r="F343" s="285" t="s">
        <v>1739</v>
      </c>
      <c r="G343" s="285" t="s">
        <v>1739</v>
      </c>
      <c r="H343" s="284" t="s">
        <v>1739</v>
      </c>
      <c r="I343" s="284" t="s">
        <v>1740</v>
      </c>
      <c r="J343" s="284" t="s">
        <v>178</v>
      </c>
      <c r="K343" s="284" t="s">
        <v>178</v>
      </c>
      <c r="L343" s="286">
        <v>121000</v>
      </c>
      <c r="M343" s="286">
        <v>0</v>
      </c>
      <c r="N343" s="287">
        <v>0</v>
      </c>
      <c r="O343" s="286">
        <v>0</v>
      </c>
      <c r="P343" s="287">
        <v>0</v>
      </c>
      <c r="Q343" s="286">
        <v>7.1</v>
      </c>
      <c r="R343" s="287">
        <v>859100</v>
      </c>
      <c r="S343" s="284" t="s">
        <v>1739</v>
      </c>
      <c r="T343" s="284" t="s">
        <v>1739</v>
      </c>
      <c r="U343" s="284" t="s">
        <v>1739</v>
      </c>
      <c r="V343" s="284" t="s">
        <v>1739</v>
      </c>
      <c r="W343" s="284" t="s">
        <v>1739</v>
      </c>
      <c r="X343" s="284" t="s">
        <v>1739</v>
      </c>
    </row>
    <row r="344" spans="1:24" ht="25.5">
      <c r="A344" s="288" t="s">
        <v>1737</v>
      </c>
      <c r="B344" s="288" t="s">
        <v>1738</v>
      </c>
      <c r="C344" s="288" t="s">
        <v>805</v>
      </c>
      <c r="D344" s="288" t="s">
        <v>806</v>
      </c>
      <c r="E344" s="288" t="s">
        <v>1739</v>
      </c>
      <c r="F344" s="289">
        <v>46223</v>
      </c>
      <c r="G344" s="289">
        <v>46223</v>
      </c>
      <c r="H344" s="288" t="s">
        <v>1742</v>
      </c>
      <c r="I344" s="288" t="s">
        <v>1743</v>
      </c>
      <c r="J344" s="288" t="s">
        <v>178</v>
      </c>
      <c r="K344" s="288" t="s">
        <v>178</v>
      </c>
      <c r="L344" s="290">
        <v>121000</v>
      </c>
      <c r="M344" s="290">
        <v>0</v>
      </c>
      <c r="N344" s="291">
        <v>0</v>
      </c>
      <c r="O344" s="290">
        <v>0.67</v>
      </c>
      <c r="P344" s="291">
        <v>81070</v>
      </c>
      <c r="Q344" s="290">
        <v>6.43</v>
      </c>
      <c r="R344" s="291">
        <v>778030</v>
      </c>
      <c r="S344" s="288" t="s">
        <v>1744</v>
      </c>
      <c r="T344" s="288" t="s">
        <v>1745</v>
      </c>
      <c r="U344" s="288" t="s">
        <v>1739</v>
      </c>
      <c r="V344" s="288" t="s">
        <v>1739</v>
      </c>
      <c r="W344" s="288" t="s">
        <v>1746</v>
      </c>
      <c r="X344" s="288" t="s">
        <v>1747</v>
      </c>
    </row>
    <row r="345" spans="1:24" ht="28.5">
      <c r="A345" s="284" t="s">
        <v>1737</v>
      </c>
      <c r="B345" s="284" t="s">
        <v>1738</v>
      </c>
      <c r="C345" s="284" t="s">
        <v>451</v>
      </c>
      <c r="D345" s="284" t="s">
        <v>450</v>
      </c>
      <c r="E345" s="284" t="s">
        <v>1739</v>
      </c>
      <c r="F345" s="285" t="s">
        <v>1739</v>
      </c>
      <c r="G345" s="285" t="s">
        <v>1739</v>
      </c>
      <c r="H345" s="284" t="s">
        <v>1739</v>
      </c>
      <c r="I345" s="284" t="s">
        <v>1740</v>
      </c>
      <c r="J345" s="284" t="s">
        <v>53</v>
      </c>
      <c r="K345" s="284" t="s">
        <v>53</v>
      </c>
      <c r="L345" s="286">
        <v>60655.33</v>
      </c>
      <c r="M345" s="286">
        <v>0</v>
      </c>
      <c r="N345" s="287">
        <v>0</v>
      </c>
      <c r="O345" s="286">
        <v>0</v>
      </c>
      <c r="P345" s="287">
        <v>0</v>
      </c>
      <c r="Q345" s="286">
        <v>1.5</v>
      </c>
      <c r="R345" s="287">
        <v>90983</v>
      </c>
      <c r="S345" s="284" t="s">
        <v>1739</v>
      </c>
      <c r="T345" s="284" t="s">
        <v>1739</v>
      </c>
      <c r="U345" s="284" t="s">
        <v>1739</v>
      </c>
      <c r="V345" s="284" t="s">
        <v>1739</v>
      </c>
      <c r="W345" s="284" t="s">
        <v>1739</v>
      </c>
      <c r="X345" s="284" t="s">
        <v>1739</v>
      </c>
    </row>
    <row r="346" spans="1:24" ht="25.5">
      <c r="A346" s="288" t="s">
        <v>1737</v>
      </c>
      <c r="B346" s="288" t="s">
        <v>1738</v>
      </c>
      <c r="C346" s="288" t="s">
        <v>451</v>
      </c>
      <c r="D346" s="288" t="s">
        <v>450</v>
      </c>
      <c r="E346" s="288" t="s">
        <v>1739</v>
      </c>
      <c r="F346" s="289">
        <v>46217</v>
      </c>
      <c r="G346" s="289">
        <v>46217</v>
      </c>
      <c r="H346" s="288" t="s">
        <v>1813</v>
      </c>
      <c r="I346" s="288" t="s">
        <v>1814</v>
      </c>
      <c r="J346" s="288" t="s">
        <v>53</v>
      </c>
      <c r="K346" s="288" t="s">
        <v>53</v>
      </c>
      <c r="L346" s="290">
        <v>60655.5</v>
      </c>
      <c r="M346" s="290">
        <v>0</v>
      </c>
      <c r="N346" s="291">
        <v>0</v>
      </c>
      <c r="O346" s="290">
        <v>0.5</v>
      </c>
      <c r="P346" s="291">
        <v>30328</v>
      </c>
      <c r="Q346" s="290">
        <v>1</v>
      </c>
      <c r="R346" s="291">
        <v>60655</v>
      </c>
      <c r="S346" s="288" t="s">
        <v>1744</v>
      </c>
      <c r="T346" s="288" t="s">
        <v>1815</v>
      </c>
      <c r="U346" s="288" t="s">
        <v>1739</v>
      </c>
      <c r="V346" s="288" t="s">
        <v>1739</v>
      </c>
      <c r="W346" s="288" t="s">
        <v>1739</v>
      </c>
      <c r="X346" s="288" t="s">
        <v>1739</v>
      </c>
    </row>
    <row r="347" spans="1:24" ht="51">
      <c r="A347" s="288" t="s">
        <v>1737</v>
      </c>
      <c r="B347" s="288" t="s">
        <v>1738</v>
      </c>
      <c r="C347" s="288" t="s">
        <v>451</v>
      </c>
      <c r="D347" s="288" t="s">
        <v>450</v>
      </c>
      <c r="E347" s="288" t="s">
        <v>1739</v>
      </c>
      <c r="F347" s="289">
        <v>46233</v>
      </c>
      <c r="G347" s="289">
        <v>46233</v>
      </c>
      <c r="H347" s="288" t="s">
        <v>1816</v>
      </c>
      <c r="I347" s="288" t="s">
        <v>1817</v>
      </c>
      <c r="J347" s="288" t="s">
        <v>53</v>
      </c>
      <c r="K347" s="288" t="s">
        <v>53</v>
      </c>
      <c r="L347" s="290">
        <v>60655.33</v>
      </c>
      <c r="M347" s="290">
        <v>0.5</v>
      </c>
      <c r="N347" s="291">
        <v>30328</v>
      </c>
      <c r="O347" s="290">
        <v>0</v>
      </c>
      <c r="P347" s="291">
        <v>0</v>
      </c>
      <c r="Q347" s="290">
        <v>1.5</v>
      </c>
      <c r="R347" s="291">
        <v>90983</v>
      </c>
      <c r="S347" s="288" t="s">
        <v>1744</v>
      </c>
      <c r="T347" s="288" t="s">
        <v>1815</v>
      </c>
      <c r="U347" s="288" t="s">
        <v>1739</v>
      </c>
      <c r="V347" s="288" t="s">
        <v>1739</v>
      </c>
      <c r="W347" s="288" t="s">
        <v>1739</v>
      </c>
      <c r="X347" s="288" t="s">
        <v>1739</v>
      </c>
    </row>
    <row r="348" spans="1:24" ht="28.5">
      <c r="A348" s="284" t="s">
        <v>1737</v>
      </c>
      <c r="B348" s="284" t="s">
        <v>1738</v>
      </c>
      <c r="C348" s="284" t="s">
        <v>508</v>
      </c>
      <c r="D348" s="284" t="s">
        <v>507</v>
      </c>
      <c r="E348" s="284" t="s">
        <v>1739</v>
      </c>
      <c r="F348" s="285" t="s">
        <v>1739</v>
      </c>
      <c r="G348" s="285" t="s">
        <v>1739</v>
      </c>
      <c r="H348" s="284" t="s">
        <v>1739</v>
      </c>
      <c r="I348" s="284" t="s">
        <v>1740</v>
      </c>
      <c r="J348" s="284" t="s">
        <v>716</v>
      </c>
      <c r="K348" s="284" t="s">
        <v>716</v>
      </c>
      <c r="L348" s="286">
        <v>1131.8900000000001</v>
      </c>
      <c r="M348" s="286">
        <v>0</v>
      </c>
      <c r="N348" s="287">
        <v>0</v>
      </c>
      <c r="O348" s="286">
        <v>0</v>
      </c>
      <c r="P348" s="287">
        <v>0</v>
      </c>
      <c r="Q348" s="286">
        <v>97</v>
      </c>
      <c r="R348" s="287">
        <v>109793</v>
      </c>
      <c r="S348" s="284" t="s">
        <v>1739</v>
      </c>
      <c r="T348" s="284" t="s">
        <v>1739</v>
      </c>
      <c r="U348" s="284" t="s">
        <v>1739</v>
      </c>
      <c r="V348" s="284" t="s">
        <v>1739</v>
      </c>
      <c r="W348" s="284" t="s">
        <v>1739</v>
      </c>
      <c r="X348" s="284" t="s">
        <v>1739</v>
      </c>
    </row>
    <row r="349" spans="1:24" ht="25.5">
      <c r="A349" s="288" t="s">
        <v>1737</v>
      </c>
      <c r="B349" s="288" t="s">
        <v>1738</v>
      </c>
      <c r="C349" s="288" t="s">
        <v>508</v>
      </c>
      <c r="D349" s="288" t="s">
        <v>507</v>
      </c>
      <c r="E349" s="288" t="s">
        <v>1739</v>
      </c>
      <c r="F349" s="289">
        <v>46223</v>
      </c>
      <c r="G349" s="289">
        <v>46223</v>
      </c>
      <c r="H349" s="288" t="s">
        <v>1876</v>
      </c>
      <c r="I349" s="288" t="s">
        <v>1877</v>
      </c>
      <c r="J349" s="288" t="s">
        <v>716</v>
      </c>
      <c r="K349" s="288" t="s">
        <v>716</v>
      </c>
      <c r="L349" s="290">
        <v>1131.8900000000001</v>
      </c>
      <c r="M349" s="290">
        <v>24</v>
      </c>
      <c r="N349" s="291">
        <v>27165</v>
      </c>
      <c r="O349" s="290">
        <v>0</v>
      </c>
      <c r="P349" s="291">
        <v>0</v>
      </c>
      <c r="Q349" s="290">
        <v>121</v>
      </c>
      <c r="R349" s="291">
        <v>136958</v>
      </c>
      <c r="S349" s="288" t="s">
        <v>1744</v>
      </c>
      <c r="T349" s="288" t="s">
        <v>1745</v>
      </c>
      <c r="U349" s="288" t="s">
        <v>1739</v>
      </c>
      <c r="V349" s="288" t="s">
        <v>1739</v>
      </c>
      <c r="W349" s="288" t="s">
        <v>1795</v>
      </c>
      <c r="X349" s="288" t="s">
        <v>1796</v>
      </c>
    </row>
    <row r="350" spans="1:24" ht="14.25">
      <c r="A350" s="284" t="s">
        <v>1737</v>
      </c>
      <c r="B350" s="284" t="s">
        <v>1738</v>
      </c>
      <c r="C350" s="284" t="s">
        <v>843</v>
      </c>
      <c r="D350" s="284" t="s">
        <v>844</v>
      </c>
      <c r="E350" s="284" t="s">
        <v>1739</v>
      </c>
      <c r="F350" s="285" t="s">
        <v>1739</v>
      </c>
      <c r="G350" s="285" t="s">
        <v>1739</v>
      </c>
      <c r="H350" s="284" t="s">
        <v>1739</v>
      </c>
      <c r="I350" s="284" t="s">
        <v>1740</v>
      </c>
      <c r="J350" s="284" t="s">
        <v>845</v>
      </c>
      <c r="K350" s="284" t="s">
        <v>845</v>
      </c>
      <c r="L350" s="286">
        <v>5000</v>
      </c>
      <c r="M350" s="286">
        <v>0</v>
      </c>
      <c r="N350" s="287">
        <v>0</v>
      </c>
      <c r="O350" s="286">
        <v>0</v>
      </c>
      <c r="P350" s="287">
        <v>0</v>
      </c>
      <c r="Q350" s="286">
        <v>8</v>
      </c>
      <c r="R350" s="287">
        <v>40000</v>
      </c>
      <c r="S350" s="284" t="s">
        <v>1739</v>
      </c>
      <c r="T350" s="284" t="s">
        <v>1739</v>
      </c>
      <c r="U350" s="284" t="s">
        <v>1739</v>
      </c>
      <c r="V350" s="284" t="s">
        <v>1739</v>
      </c>
      <c r="W350" s="284" t="s">
        <v>1739</v>
      </c>
      <c r="X350" s="284" t="s">
        <v>1739</v>
      </c>
    </row>
    <row r="351" spans="1:24">
      <c r="A351" s="288" t="s">
        <v>1737</v>
      </c>
      <c r="B351" s="288" t="s">
        <v>1738</v>
      </c>
      <c r="C351" s="288" t="s">
        <v>843</v>
      </c>
      <c r="D351" s="288" t="s">
        <v>844</v>
      </c>
      <c r="E351" s="288" t="s">
        <v>1739</v>
      </c>
      <c r="F351" s="289">
        <v>46294</v>
      </c>
      <c r="G351" s="289">
        <v>46294</v>
      </c>
      <c r="H351" s="288" t="s">
        <v>1907</v>
      </c>
      <c r="I351" s="288" t="s">
        <v>1749</v>
      </c>
      <c r="J351" s="288" t="s">
        <v>845</v>
      </c>
      <c r="K351" s="288" t="s">
        <v>845</v>
      </c>
      <c r="L351" s="290">
        <v>5000</v>
      </c>
      <c r="M351" s="290">
        <v>0</v>
      </c>
      <c r="N351" s="291">
        <v>0</v>
      </c>
      <c r="O351" s="290">
        <v>3</v>
      </c>
      <c r="P351" s="291">
        <v>15000</v>
      </c>
      <c r="Q351" s="290">
        <v>5</v>
      </c>
      <c r="R351" s="291">
        <v>25000</v>
      </c>
      <c r="S351" s="288" t="s">
        <v>1744</v>
      </c>
      <c r="T351" s="288" t="s">
        <v>1745</v>
      </c>
      <c r="U351" s="288" t="s">
        <v>1739</v>
      </c>
      <c r="V351" s="288" t="s">
        <v>1739</v>
      </c>
      <c r="W351" s="288" t="s">
        <v>1746</v>
      </c>
      <c r="X351" s="288" t="s">
        <v>1747</v>
      </c>
    </row>
    <row r="352" spans="1:24" ht="28.5">
      <c r="A352" s="284" t="s">
        <v>1737</v>
      </c>
      <c r="B352" s="284" t="s">
        <v>1738</v>
      </c>
      <c r="C352" s="284" t="s">
        <v>738</v>
      </c>
      <c r="D352" s="284" t="s">
        <v>739</v>
      </c>
      <c r="E352" s="284" t="s">
        <v>1739</v>
      </c>
      <c r="F352" s="285" t="s">
        <v>1739</v>
      </c>
      <c r="G352" s="285" t="s">
        <v>1739</v>
      </c>
      <c r="H352" s="284" t="s">
        <v>1739</v>
      </c>
      <c r="I352" s="284" t="s">
        <v>1740</v>
      </c>
      <c r="J352" s="284" t="s">
        <v>716</v>
      </c>
      <c r="K352" s="284" t="s">
        <v>716</v>
      </c>
      <c r="L352" s="286">
        <v>2803.27</v>
      </c>
      <c r="M352" s="286">
        <v>0</v>
      </c>
      <c r="N352" s="287">
        <v>0</v>
      </c>
      <c r="O352" s="286">
        <v>0</v>
      </c>
      <c r="P352" s="287">
        <v>0</v>
      </c>
      <c r="Q352" s="286">
        <v>60</v>
      </c>
      <c r="R352" s="287">
        <v>168196</v>
      </c>
      <c r="S352" s="284" t="s">
        <v>1739</v>
      </c>
      <c r="T352" s="284" t="s">
        <v>1739</v>
      </c>
      <c r="U352" s="284" t="s">
        <v>1739</v>
      </c>
      <c r="V352" s="284" t="s">
        <v>1739</v>
      </c>
      <c r="W352" s="284" t="s">
        <v>1739</v>
      </c>
      <c r="X352" s="284" t="s">
        <v>1739</v>
      </c>
    </row>
    <row r="353" spans="1:24" ht="51">
      <c r="A353" s="288" t="s">
        <v>1737</v>
      </c>
      <c r="B353" s="288" t="s">
        <v>1738</v>
      </c>
      <c r="C353" s="288" t="s">
        <v>738</v>
      </c>
      <c r="D353" s="288" t="s">
        <v>739</v>
      </c>
      <c r="E353" s="288" t="s">
        <v>1739</v>
      </c>
      <c r="F353" s="289">
        <v>46297</v>
      </c>
      <c r="G353" s="289">
        <v>46297</v>
      </c>
      <c r="H353" s="288" t="s">
        <v>1929</v>
      </c>
      <c r="I353" s="288" t="s">
        <v>1749</v>
      </c>
      <c r="J353" s="288" t="s">
        <v>716</v>
      </c>
      <c r="K353" s="288" t="s">
        <v>716</v>
      </c>
      <c r="L353" s="290">
        <v>2803.27</v>
      </c>
      <c r="M353" s="290">
        <v>0</v>
      </c>
      <c r="N353" s="291">
        <v>0</v>
      </c>
      <c r="O353" s="290">
        <v>10</v>
      </c>
      <c r="P353" s="291">
        <v>28033</v>
      </c>
      <c r="Q353" s="290">
        <v>50</v>
      </c>
      <c r="R353" s="291">
        <v>140163</v>
      </c>
      <c r="S353" s="288" t="s">
        <v>1744</v>
      </c>
      <c r="T353" s="288" t="s">
        <v>1745</v>
      </c>
      <c r="U353" s="288" t="s">
        <v>1801</v>
      </c>
      <c r="V353" s="288" t="s">
        <v>1802</v>
      </c>
      <c r="W353" s="288" t="s">
        <v>1795</v>
      </c>
      <c r="X353" s="288" t="s">
        <v>1796</v>
      </c>
    </row>
    <row r="354" spans="1:24" ht="28.5">
      <c r="A354" s="284" t="s">
        <v>1737</v>
      </c>
      <c r="B354" s="284" t="s">
        <v>1738</v>
      </c>
      <c r="C354" s="284" t="s">
        <v>741</v>
      </c>
      <c r="D354" s="284" t="s">
        <v>742</v>
      </c>
      <c r="E354" s="284" t="s">
        <v>1739</v>
      </c>
      <c r="F354" s="285" t="s">
        <v>1739</v>
      </c>
      <c r="G354" s="285" t="s">
        <v>1739</v>
      </c>
      <c r="H354" s="284" t="s">
        <v>1739</v>
      </c>
      <c r="I354" s="284" t="s">
        <v>1740</v>
      </c>
      <c r="J354" s="284" t="s">
        <v>716</v>
      </c>
      <c r="K354" s="284" t="s">
        <v>716</v>
      </c>
      <c r="L354" s="286">
        <v>11514.14</v>
      </c>
      <c r="M354" s="286">
        <v>0</v>
      </c>
      <c r="N354" s="287">
        <v>0</v>
      </c>
      <c r="O354" s="286">
        <v>0</v>
      </c>
      <c r="P354" s="287">
        <v>0</v>
      </c>
      <c r="Q354" s="286">
        <v>14</v>
      </c>
      <c r="R354" s="287">
        <v>161198</v>
      </c>
      <c r="S354" s="284" t="s">
        <v>1739</v>
      </c>
      <c r="T354" s="284" t="s">
        <v>1739</v>
      </c>
      <c r="U354" s="284" t="s">
        <v>1739</v>
      </c>
      <c r="V354" s="284" t="s">
        <v>1739</v>
      </c>
      <c r="W354" s="284" t="s">
        <v>1739</v>
      </c>
      <c r="X354" s="284" t="s">
        <v>1739</v>
      </c>
    </row>
    <row r="355" spans="1:24" ht="63.75">
      <c r="A355" s="288" t="s">
        <v>1737</v>
      </c>
      <c r="B355" s="288" t="s">
        <v>1738</v>
      </c>
      <c r="C355" s="288" t="s">
        <v>864</v>
      </c>
      <c r="D355" s="288" t="s">
        <v>865</v>
      </c>
      <c r="E355" s="288" t="s">
        <v>1739</v>
      </c>
      <c r="F355" s="289">
        <v>46256</v>
      </c>
      <c r="G355" s="289">
        <v>46256</v>
      </c>
      <c r="H355" s="288" t="s">
        <v>1941</v>
      </c>
      <c r="I355" s="288" t="s">
        <v>1942</v>
      </c>
      <c r="J355" s="288" t="s">
        <v>53</v>
      </c>
      <c r="K355" s="288" t="s">
        <v>53</v>
      </c>
      <c r="L355" s="290">
        <v>36000</v>
      </c>
      <c r="M355" s="290">
        <v>5</v>
      </c>
      <c r="N355" s="291">
        <v>180000</v>
      </c>
      <c r="O355" s="290">
        <v>0</v>
      </c>
      <c r="P355" s="291">
        <v>0</v>
      </c>
      <c r="Q355" s="290">
        <v>5</v>
      </c>
      <c r="R355" s="291">
        <v>180000</v>
      </c>
      <c r="S355" s="288" t="s">
        <v>1744</v>
      </c>
      <c r="T355" s="288" t="s">
        <v>1810</v>
      </c>
      <c r="U355" s="288" t="s">
        <v>1739</v>
      </c>
      <c r="V355" s="288" t="s">
        <v>1739</v>
      </c>
      <c r="W355" s="288" t="s">
        <v>1739</v>
      </c>
      <c r="X355" s="288" t="s">
        <v>1739</v>
      </c>
    </row>
    <row r="356" spans="1:24" ht="51">
      <c r="A356" s="288" t="s">
        <v>1737</v>
      </c>
      <c r="B356" s="288" t="s">
        <v>1738</v>
      </c>
      <c r="C356" s="288" t="s">
        <v>864</v>
      </c>
      <c r="D356" s="288" t="s">
        <v>865</v>
      </c>
      <c r="E356" s="288" t="s">
        <v>1739</v>
      </c>
      <c r="F356" s="289">
        <v>46279</v>
      </c>
      <c r="G356" s="289">
        <v>46279</v>
      </c>
      <c r="H356" s="288" t="s">
        <v>1957</v>
      </c>
      <c r="I356" s="288" t="s">
        <v>1749</v>
      </c>
      <c r="J356" s="288" t="s">
        <v>53</v>
      </c>
      <c r="K356" s="288" t="s">
        <v>53</v>
      </c>
      <c r="L356" s="290">
        <v>36000</v>
      </c>
      <c r="M356" s="290">
        <v>0</v>
      </c>
      <c r="N356" s="291">
        <v>0</v>
      </c>
      <c r="O356" s="290">
        <v>5</v>
      </c>
      <c r="P356" s="291">
        <v>180000</v>
      </c>
      <c r="Q356" s="290">
        <v>0</v>
      </c>
      <c r="R356" s="291">
        <v>0</v>
      </c>
      <c r="S356" s="288" t="s">
        <v>1744</v>
      </c>
      <c r="T356" s="288" t="s">
        <v>1745</v>
      </c>
      <c r="U356" s="288" t="s">
        <v>1750</v>
      </c>
      <c r="V356" s="288" t="s">
        <v>1751</v>
      </c>
      <c r="W356" s="288" t="s">
        <v>1795</v>
      </c>
      <c r="X356" s="288" t="s">
        <v>1796</v>
      </c>
    </row>
    <row r="357" spans="1:24" ht="28.5">
      <c r="A357" s="284" t="s">
        <v>1737</v>
      </c>
      <c r="B357" s="284" t="s">
        <v>1738</v>
      </c>
      <c r="C357" s="284" t="s">
        <v>408</v>
      </c>
      <c r="D357" s="284" t="s">
        <v>1958</v>
      </c>
      <c r="E357" s="284" t="s">
        <v>1739</v>
      </c>
      <c r="F357" s="285" t="s">
        <v>1739</v>
      </c>
      <c r="G357" s="285" t="s">
        <v>1739</v>
      </c>
      <c r="H357" s="284" t="s">
        <v>1739</v>
      </c>
      <c r="I357" s="284" t="s">
        <v>1740</v>
      </c>
      <c r="J357" s="284" t="s">
        <v>53</v>
      </c>
      <c r="K357" s="284" t="s">
        <v>53</v>
      </c>
      <c r="L357" s="286">
        <v>47581.43</v>
      </c>
      <c r="M357" s="286">
        <v>0</v>
      </c>
      <c r="N357" s="287">
        <v>0</v>
      </c>
      <c r="O357" s="286">
        <v>0</v>
      </c>
      <c r="P357" s="287">
        <v>0</v>
      </c>
      <c r="Q357" s="286">
        <v>7</v>
      </c>
      <c r="R357" s="287">
        <v>333070</v>
      </c>
      <c r="S357" s="284" t="s">
        <v>1739</v>
      </c>
      <c r="T357" s="284" t="s">
        <v>1739</v>
      </c>
      <c r="U357" s="284" t="s">
        <v>1739</v>
      </c>
      <c r="V357" s="284" t="s">
        <v>1739</v>
      </c>
      <c r="W357" s="284" t="s">
        <v>1739</v>
      </c>
      <c r="X357" s="284" t="s">
        <v>1739</v>
      </c>
    </row>
    <row r="358" spans="1:24" ht="25.5">
      <c r="A358" s="288" t="s">
        <v>1737</v>
      </c>
      <c r="B358" s="288" t="s">
        <v>1738</v>
      </c>
      <c r="C358" s="288" t="s">
        <v>408</v>
      </c>
      <c r="D358" s="288" t="s">
        <v>1958</v>
      </c>
      <c r="E358" s="288" t="s">
        <v>1739</v>
      </c>
      <c r="F358" s="289">
        <v>46223</v>
      </c>
      <c r="G358" s="289">
        <v>46223</v>
      </c>
      <c r="H358" s="288" t="s">
        <v>1876</v>
      </c>
      <c r="I358" s="288" t="s">
        <v>1877</v>
      </c>
      <c r="J358" s="288" t="s">
        <v>53</v>
      </c>
      <c r="K358" s="288" t="s">
        <v>53</v>
      </c>
      <c r="L358" s="290">
        <v>47581.440000000002</v>
      </c>
      <c r="M358" s="290">
        <v>2</v>
      </c>
      <c r="N358" s="291">
        <v>95163</v>
      </c>
      <c r="O358" s="290">
        <v>0</v>
      </c>
      <c r="P358" s="291">
        <v>0</v>
      </c>
      <c r="Q358" s="290">
        <v>9</v>
      </c>
      <c r="R358" s="291">
        <v>428233</v>
      </c>
      <c r="S358" s="288" t="s">
        <v>1744</v>
      </c>
      <c r="T358" s="288" t="s">
        <v>1745</v>
      </c>
      <c r="U358" s="288" t="s">
        <v>1739</v>
      </c>
      <c r="V358" s="288" t="s">
        <v>1739</v>
      </c>
      <c r="W358" s="288" t="s">
        <v>1795</v>
      </c>
      <c r="X358" s="288" t="s">
        <v>1796</v>
      </c>
    </row>
    <row r="359" spans="1:24" ht="51">
      <c r="A359" s="288" t="s">
        <v>1737</v>
      </c>
      <c r="B359" s="288" t="s">
        <v>1738</v>
      </c>
      <c r="C359" s="288" t="s">
        <v>408</v>
      </c>
      <c r="D359" s="288" t="s">
        <v>1958</v>
      </c>
      <c r="E359" s="288" t="s">
        <v>1739</v>
      </c>
      <c r="F359" s="289">
        <v>46290</v>
      </c>
      <c r="G359" s="289">
        <v>46290</v>
      </c>
      <c r="H359" s="288" t="s">
        <v>1811</v>
      </c>
      <c r="I359" s="288" t="s">
        <v>1749</v>
      </c>
      <c r="J359" s="288" t="s">
        <v>53</v>
      </c>
      <c r="K359" s="288" t="s">
        <v>53</v>
      </c>
      <c r="L359" s="290">
        <v>47581.440000000002</v>
      </c>
      <c r="M359" s="290">
        <v>0</v>
      </c>
      <c r="N359" s="291">
        <v>0</v>
      </c>
      <c r="O359" s="290">
        <v>9</v>
      </c>
      <c r="P359" s="291">
        <v>428233</v>
      </c>
      <c r="Q359" s="290">
        <v>0</v>
      </c>
      <c r="R359" s="291">
        <v>0</v>
      </c>
      <c r="S359" s="288" t="s">
        <v>1744</v>
      </c>
      <c r="T359" s="288" t="s">
        <v>1745</v>
      </c>
      <c r="U359" s="288" t="s">
        <v>1750</v>
      </c>
      <c r="V359" s="288" t="s">
        <v>1751</v>
      </c>
      <c r="W359" s="288" t="s">
        <v>1795</v>
      </c>
      <c r="X359" s="288" t="s">
        <v>1796</v>
      </c>
    </row>
    <row r="360" spans="1:24" ht="28.5">
      <c r="A360" s="284" t="s">
        <v>1737</v>
      </c>
      <c r="B360" s="284" t="s">
        <v>1738</v>
      </c>
      <c r="C360" s="284" t="s">
        <v>411</v>
      </c>
      <c r="D360" s="284" t="s">
        <v>47</v>
      </c>
      <c r="E360" s="284" t="s">
        <v>1739</v>
      </c>
      <c r="F360" s="285" t="s">
        <v>1739</v>
      </c>
      <c r="G360" s="285" t="s">
        <v>1739</v>
      </c>
      <c r="H360" s="284" t="s">
        <v>1739</v>
      </c>
      <c r="I360" s="284" t="s">
        <v>1740</v>
      </c>
      <c r="J360" s="284" t="s">
        <v>1643</v>
      </c>
      <c r="K360" s="284" t="s">
        <v>1643</v>
      </c>
      <c r="L360" s="286">
        <v>181662.5</v>
      </c>
      <c r="M360" s="286">
        <v>0</v>
      </c>
      <c r="N360" s="287">
        <v>0</v>
      </c>
      <c r="O360" s="286">
        <v>0</v>
      </c>
      <c r="P360" s="287">
        <v>0</v>
      </c>
      <c r="Q360" s="286">
        <v>0.24</v>
      </c>
      <c r="R360" s="287">
        <v>43599</v>
      </c>
      <c r="S360" s="284" t="s">
        <v>1739</v>
      </c>
      <c r="T360" s="284" t="s">
        <v>1739</v>
      </c>
      <c r="U360" s="284" t="s">
        <v>1739</v>
      </c>
      <c r="V360" s="284" t="s">
        <v>1739</v>
      </c>
      <c r="W360" s="284" t="s">
        <v>1739</v>
      </c>
      <c r="X360" s="284" t="s">
        <v>1739</v>
      </c>
    </row>
    <row r="361" spans="1:24" ht="51">
      <c r="A361" s="288" t="s">
        <v>1737</v>
      </c>
      <c r="B361" s="288" t="s">
        <v>1738</v>
      </c>
      <c r="C361" s="288" t="s">
        <v>411</v>
      </c>
      <c r="D361" s="288" t="s">
        <v>47</v>
      </c>
      <c r="E361" s="288" t="s">
        <v>1739</v>
      </c>
      <c r="F361" s="289">
        <v>46195</v>
      </c>
      <c r="G361" s="289">
        <v>46195</v>
      </c>
      <c r="H361" s="288" t="s">
        <v>1959</v>
      </c>
      <c r="I361" s="288" t="s">
        <v>1960</v>
      </c>
      <c r="J361" s="288" t="s">
        <v>1643</v>
      </c>
      <c r="K361" s="288" t="s">
        <v>1643</v>
      </c>
      <c r="L361" s="290">
        <v>206166.67</v>
      </c>
      <c r="M361" s="290">
        <v>24</v>
      </c>
      <c r="N361" s="291">
        <v>4948000</v>
      </c>
      <c r="O361" s="290">
        <v>0</v>
      </c>
      <c r="P361" s="291">
        <v>0</v>
      </c>
      <c r="Q361" s="290">
        <v>24.24</v>
      </c>
      <c r="R361" s="291">
        <v>4991599</v>
      </c>
      <c r="S361" s="288" t="s">
        <v>1744</v>
      </c>
      <c r="T361" s="288" t="s">
        <v>1799</v>
      </c>
      <c r="U361" s="288" t="s">
        <v>1739</v>
      </c>
      <c r="V361" s="288" t="s">
        <v>1739</v>
      </c>
      <c r="W361" s="288" t="s">
        <v>1739</v>
      </c>
      <c r="X361" s="288" t="s">
        <v>1739</v>
      </c>
    </row>
    <row r="362" spans="1:24" ht="51">
      <c r="A362" s="288" t="s">
        <v>1737</v>
      </c>
      <c r="B362" s="288" t="s">
        <v>1738</v>
      </c>
      <c r="C362" s="288" t="s">
        <v>411</v>
      </c>
      <c r="D362" s="288" t="s">
        <v>47</v>
      </c>
      <c r="E362" s="288" t="s">
        <v>1739</v>
      </c>
      <c r="F362" s="289">
        <v>46198</v>
      </c>
      <c r="G362" s="289">
        <v>46198</v>
      </c>
      <c r="H362" s="288" t="s">
        <v>1961</v>
      </c>
      <c r="I362" s="288" t="s">
        <v>1749</v>
      </c>
      <c r="J362" s="288" t="s">
        <v>1643</v>
      </c>
      <c r="K362" s="288" t="s">
        <v>1643</v>
      </c>
      <c r="L362" s="290">
        <v>205924.05</v>
      </c>
      <c r="M362" s="290">
        <v>0</v>
      </c>
      <c r="N362" s="291">
        <v>0</v>
      </c>
      <c r="O362" s="290">
        <v>6.8</v>
      </c>
      <c r="P362" s="291">
        <v>1400284</v>
      </c>
      <c r="Q362" s="290">
        <v>17.440000000000001</v>
      </c>
      <c r="R362" s="291">
        <v>3591315</v>
      </c>
      <c r="S362" s="288" t="s">
        <v>1744</v>
      </c>
      <c r="T362" s="288" t="s">
        <v>1745</v>
      </c>
      <c r="U362" s="288" t="s">
        <v>1750</v>
      </c>
      <c r="V362" s="288" t="s">
        <v>1751</v>
      </c>
      <c r="W362" s="288" t="s">
        <v>1795</v>
      </c>
      <c r="X362" s="288" t="s">
        <v>1796</v>
      </c>
    </row>
    <row r="363" spans="1:24" ht="51">
      <c r="A363" s="288" t="s">
        <v>1737</v>
      </c>
      <c r="B363" s="288" t="s">
        <v>1738</v>
      </c>
      <c r="C363" s="288" t="s">
        <v>411</v>
      </c>
      <c r="D363" s="288" t="s">
        <v>47</v>
      </c>
      <c r="E363" s="288" t="s">
        <v>1739</v>
      </c>
      <c r="F363" s="289">
        <v>46198</v>
      </c>
      <c r="G363" s="289">
        <v>46198</v>
      </c>
      <c r="H363" s="288" t="s">
        <v>1961</v>
      </c>
      <c r="I363" s="288" t="s">
        <v>1749</v>
      </c>
      <c r="J363" s="288" t="s">
        <v>1643</v>
      </c>
      <c r="K363" s="288" t="s">
        <v>1643</v>
      </c>
      <c r="L363" s="290">
        <v>205924.05</v>
      </c>
      <c r="M363" s="290">
        <v>0</v>
      </c>
      <c r="N363" s="291">
        <v>0</v>
      </c>
      <c r="O363" s="290">
        <v>12.96</v>
      </c>
      <c r="P363" s="291">
        <v>2668776</v>
      </c>
      <c r="Q363" s="290">
        <v>4.4800000000000004</v>
      </c>
      <c r="R363" s="291">
        <v>922539</v>
      </c>
      <c r="S363" s="288" t="s">
        <v>1744</v>
      </c>
      <c r="T363" s="288" t="s">
        <v>1745</v>
      </c>
      <c r="U363" s="288" t="s">
        <v>1755</v>
      </c>
      <c r="V363" s="288" t="s">
        <v>1756</v>
      </c>
      <c r="W363" s="288" t="s">
        <v>1795</v>
      </c>
      <c r="X363" s="288" t="s">
        <v>1796</v>
      </c>
    </row>
    <row r="364" spans="1:24" ht="51">
      <c r="A364" s="288" t="s">
        <v>1737</v>
      </c>
      <c r="B364" s="288" t="s">
        <v>1738</v>
      </c>
      <c r="C364" s="288" t="s">
        <v>411</v>
      </c>
      <c r="D364" s="288" t="s">
        <v>47</v>
      </c>
      <c r="E364" s="288" t="s">
        <v>1739</v>
      </c>
      <c r="F364" s="289">
        <v>46198</v>
      </c>
      <c r="G364" s="289">
        <v>46198</v>
      </c>
      <c r="H364" s="288" t="s">
        <v>1961</v>
      </c>
      <c r="I364" s="288" t="s">
        <v>1749</v>
      </c>
      <c r="J364" s="288" t="s">
        <v>1643</v>
      </c>
      <c r="K364" s="288" t="s">
        <v>1643</v>
      </c>
      <c r="L364" s="290">
        <v>205924.05</v>
      </c>
      <c r="M364" s="290">
        <v>0</v>
      </c>
      <c r="N364" s="291">
        <v>0</v>
      </c>
      <c r="O364" s="290">
        <v>0.34</v>
      </c>
      <c r="P364" s="291">
        <v>70014</v>
      </c>
      <c r="Q364" s="290">
        <v>4.1399999999999997</v>
      </c>
      <c r="R364" s="291">
        <v>852525</v>
      </c>
      <c r="S364" s="288" t="s">
        <v>1744</v>
      </c>
      <c r="T364" s="288" t="s">
        <v>1820</v>
      </c>
      <c r="U364" s="288" t="s">
        <v>1755</v>
      </c>
      <c r="V364" s="288" t="s">
        <v>1756</v>
      </c>
      <c r="W364" s="288" t="s">
        <v>1795</v>
      </c>
      <c r="X364" s="288" t="s">
        <v>1796</v>
      </c>
    </row>
    <row r="365" spans="1:24" ht="25.5">
      <c r="A365" s="288" t="s">
        <v>1737</v>
      </c>
      <c r="B365" s="288" t="s">
        <v>1738</v>
      </c>
      <c r="C365" s="288" t="s">
        <v>411</v>
      </c>
      <c r="D365" s="288" t="s">
        <v>47</v>
      </c>
      <c r="E365" s="288" t="s">
        <v>1739</v>
      </c>
      <c r="F365" s="289">
        <v>46223</v>
      </c>
      <c r="G365" s="289">
        <v>46223</v>
      </c>
      <c r="H365" s="288" t="s">
        <v>1876</v>
      </c>
      <c r="I365" s="288" t="s">
        <v>1877</v>
      </c>
      <c r="J365" s="288" t="s">
        <v>1643</v>
      </c>
      <c r="K365" s="288" t="s">
        <v>1643</v>
      </c>
      <c r="L365" s="290">
        <v>205924.05</v>
      </c>
      <c r="M365" s="290">
        <v>0.01</v>
      </c>
      <c r="N365" s="291">
        <v>2059</v>
      </c>
      <c r="O365" s="290">
        <v>0</v>
      </c>
      <c r="P365" s="291">
        <v>0</v>
      </c>
      <c r="Q365" s="290">
        <v>4.1500000000000004</v>
      </c>
      <c r="R365" s="291">
        <v>854584</v>
      </c>
      <c r="S365" s="288" t="s">
        <v>1744</v>
      </c>
      <c r="T365" s="288" t="s">
        <v>1745</v>
      </c>
      <c r="U365" s="288" t="s">
        <v>1739</v>
      </c>
      <c r="V365" s="288" t="s">
        <v>1739</v>
      </c>
      <c r="W365" s="288" t="s">
        <v>1795</v>
      </c>
      <c r="X365" s="288" t="s">
        <v>1796</v>
      </c>
    </row>
    <row r="366" spans="1:24" ht="28.5">
      <c r="A366" s="284" t="s">
        <v>1737</v>
      </c>
      <c r="B366" s="284" t="s">
        <v>1738</v>
      </c>
      <c r="C366" s="284" t="s">
        <v>343</v>
      </c>
      <c r="D366" s="284" t="s">
        <v>183</v>
      </c>
      <c r="E366" s="284" t="s">
        <v>1739</v>
      </c>
      <c r="F366" s="285" t="s">
        <v>1739</v>
      </c>
      <c r="G366" s="285" t="s">
        <v>1739</v>
      </c>
      <c r="H366" s="284" t="s">
        <v>1739</v>
      </c>
      <c r="I366" s="284" t="s">
        <v>1740</v>
      </c>
      <c r="J366" s="284" t="s">
        <v>716</v>
      </c>
      <c r="K366" s="284" t="s">
        <v>716</v>
      </c>
      <c r="L366" s="286">
        <v>3351.05</v>
      </c>
      <c r="M366" s="286">
        <v>0</v>
      </c>
      <c r="N366" s="287">
        <v>0</v>
      </c>
      <c r="O366" s="286">
        <v>0</v>
      </c>
      <c r="P366" s="287">
        <v>0</v>
      </c>
      <c r="Q366" s="286">
        <v>65</v>
      </c>
      <c r="R366" s="287">
        <v>217818</v>
      </c>
      <c r="S366" s="284" t="s">
        <v>1739</v>
      </c>
      <c r="T366" s="284" t="s">
        <v>1739</v>
      </c>
      <c r="U366" s="284" t="s">
        <v>1739</v>
      </c>
      <c r="V366" s="284" t="s">
        <v>1739</v>
      </c>
      <c r="W366" s="284" t="s">
        <v>1739</v>
      </c>
      <c r="X366" s="284" t="s">
        <v>1739</v>
      </c>
    </row>
    <row r="367" spans="1:24" ht="25.5">
      <c r="A367" s="288" t="s">
        <v>1737</v>
      </c>
      <c r="B367" s="288" t="s">
        <v>1738</v>
      </c>
      <c r="C367" s="288" t="s">
        <v>343</v>
      </c>
      <c r="D367" s="288" t="s">
        <v>183</v>
      </c>
      <c r="E367" s="288" t="s">
        <v>1739</v>
      </c>
      <c r="F367" s="289">
        <v>46204</v>
      </c>
      <c r="G367" s="289">
        <v>46204</v>
      </c>
      <c r="H367" s="288" t="s">
        <v>1918</v>
      </c>
      <c r="I367" s="288" t="s">
        <v>1919</v>
      </c>
      <c r="J367" s="288" t="s">
        <v>716</v>
      </c>
      <c r="K367" s="288" t="s">
        <v>716</v>
      </c>
      <c r="L367" s="290">
        <v>3351.05</v>
      </c>
      <c r="M367" s="290">
        <v>0</v>
      </c>
      <c r="N367" s="291">
        <v>0</v>
      </c>
      <c r="O367" s="290">
        <v>1</v>
      </c>
      <c r="P367" s="291">
        <v>3351</v>
      </c>
      <c r="Q367" s="290">
        <v>64</v>
      </c>
      <c r="R367" s="291">
        <v>214467</v>
      </c>
      <c r="S367" s="288" t="s">
        <v>1744</v>
      </c>
      <c r="T367" s="288" t="s">
        <v>1820</v>
      </c>
      <c r="U367" s="288" t="s">
        <v>1739</v>
      </c>
      <c r="V367" s="288" t="s">
        <v>1739</v>
      </c>
      <c r="W367" s="288" t="s">
        <v>1795</v>
      </c>
      <c r="X367" s="288" t="s">
        <v>1796</v>
      </c>
    </row>
    <row r="368" spans="1:24" ht="51">
      <c r="A368" s="288" t="s">
        <v>1737</v>
      </c>
      <c r="B368" s="288" t="s">
        <v>1738</v>
      </c>
      <c r="C368" s="288" t="s">
        <v>343</v>
      </c>
      <c r="D368" s="288" t="s">
        <v>183</v>
      </c>
      <c r="E368" s="288" t="s">
        <v>1739</v>
      </c>
      <c r="F368" s="289">
        <v>46286</v>
      </c>
      <c r="G368" s="289">
        <v>46286</v>
      </c>
      <c r="H368" s="288" t="s">
        <v>1800</v>
      </c>
      <c r="I368" s="288" t="s">
        <v>1749</v>
      </c>
      <c r="J368" s="288" t="s">
        <v>716</v>
      </c>
      <c r="K368" s="288" t="s">
        <v>716</v>
      </c>
      <c r="L368" s="290">
        <v>3351.05</v>
      </c>
      <c r="M368" s="290">
        <v>0</v>
      </c>
      <c r="N368" s="291">
        <v>0</v>
      </c>
      <c r="O368" s="290">
        <v>11</v>
      </c>
      <c r="P368" s="291">
        <v>36862</v>
      </c>
      <c r="Q368" s="290">
        <v>53</v>
      </c>
      <c r="R368" s="291">
        <v>177605</v>
      </c>
      <c r="S368" s="288" t="s">
        <v>1744</v>
      </c>
      <c r="T368" s="288" t="s">
        <v>1745</v>
      </c>
      <c r="U368" s="288" t="s">
        <v>1801</v>
      </c>
      <c r="V368" s="288" t="s">
        <v>1802</v>
      </c>
      <c r="W368" s="288" t="s">
        <v>1795</v>
      </c>
      <c r="X368" s="288" t="s">
        <v>1796</v>
      </c>
    </row>
    <row r="369" spans="1:24" ht="51">
      <c r="A369" s="288" t="s">
        <v>1737</v>
      </c>
      <c r="B369" s="288" t="s">
        <v>1738</v>
      </c>
      <c r="C369" s="288" t="s">
        <v>343</v>
      </c>
      <c r="D369" s="288" t="s">
        <v>183</v>
      </c>
      <c r="E369" s="288" t="s">
        <v>1739</v>
      </c>
      <c r="F369" s="289">
        <v>46300</v>
      </c>
      <c r="G369" s="289">
        <v>46300</v>
      </c>
      <c r="H369" s="288" t="s">
        <v>1888</v>
      </c>
      <c r="I369" s="288" t="s">
        <v>1877</v>
      </c>
      <c r="J369" s="288" t="s">
        <v>716</v>
      </c>
      <c r="K369" s="288" t="s">
        <v>716</v>
      </c>
      <c r="L369" s="290">
        <v>3351.05</v>
      </c>
      <c r="M369" s="290">
        <v>11</v>
      </c>
      <c r="N369" s="291">
        <v>36862</v>
      </c>
      <c r="O369" s="290">
        <v>0</v>
      </c>
      <c r="P369" s="291">
        <v>0</v>
      </c>
      <c r="Q369" s="290">
        <v>64</v>
      </c>
      <c r="R369" s="291">
        <v>214467</v>
      </c>
      <c r="S369" s="288" t="s">
        <v>1744</v>
      </c>
      <c r="T369" s="288" t="s">
        <v>1745</v>
      </c>
      <c r="U369" s="288" t="s">
        <v>1801</v>
      </c>
      <c r="V369" s="288" t="s">
        <v>1802</v>
      </c>
      <c r="W369" s="288" t="s">
        <v>1795</v>
      </c>
      <c r="X369" s="288" t="s">
        <v>1796</v>
      </c>
    </row>
    <row r="370" spans="1:24" ht="14.25">
      <c r="A370" s="284" t="s">
        <v>1737</v>
      </c>
      <c r="B370" s="284" t="s">
        <v>1738</v>
      </c>
      <c r="C370" s="284" t="s">
        <v>292</v>
      </c>
      <c r="D370" s="284" t="s">
        <v>1962</v>
      </c>
      <c r="E370" s="284" t="s">
        <v>1739</v>
      </c>
      <c r="F370" s="285" t="s">
        <v>1739</v>
      </c>
      <c r="G370" s="285" t="s">
        <v>1739</v>
      </c>
      <c r="H370" s="284" t="s">
        <v>1739</v>
      </c>
      <c r="I370" s="284" t="s">
        <v>1740</v>
      </c>
      <c r="J370" s="284" t="s">
        <v>53</v>
      </c>
      <c r="K370" s="284" t="s">
        <v>53</v>
      </c>
      <c r="L370" s="286">
        <v>591.22</v>
      </c>
      <c r="M370" s="286">
        <v>0</v>
      </c>
      <c r="N370" s="287">
        <v>0</v>
      </c>
      <c r="O370" s="286">
        <v>0</v>
      </c>
      <c r="P370" s="287">
        <v>0</v>
      </c>
      <c r="Q370" s="286">
        <v>46</v>
      </c>
      <c r="R370" s="287">
        <v>27196</v>
      </c>
      <c r="S370" s="284" t="s">
        <v>1739</v>
      </c>
      <c r="T370" s="284" t="s">
        <v>1739</v>
      </c>
      <c r="U370" s="284" t="s">
        <v>1739</v>
      </c>
      <c r="V370" s="284" t="s">
        <v>1739</v>
      </c>
      <c r="W370" s="284" t="s">
        <v>1739</v>
      </c>
      <c r="X370" s="284" t="s">
        <v>1739</v>
      </c>
    </row>
    <row r="371" spans="1:24" ht="51">
      <c r="A371" s="288" t="s">
        <v>1737</v>
      </c>
      <c r="B371" s="288" t="s">
        <v>1738</v>
      </c>
      <c r="C371" s="288" t="s">
        <v>292</v>
      </c>
      <c r="D371" s="288" t="s">
        <v>1962</v>
      </c>
      <c r="E371" s="288" t="s">
        <v>1739</v>
      </c>
      <c r="F371" s="289">
        <v>46181</v>
      </c>
      <c r="G371" s="289">
        <v>46181</v>
      </c>
      <c r="H371" s="288" t="s">
        <v>1803</v>
      </c>
      <c r="I371" s="288" t="s">
        <v>1749</v>
      </c>
      <c r="J371" s="288" t="s">
        <v>53</v>
      </c>
      <c r="K371" s="288" t="s">
        <v>53</v>
      </c>
      <c r="L371" s="290">
        <v>591.22</v>
      </c>
      <c r="M371" s="290">
        <v>0</v>
      </c>
      <c r="N371" s="291">
        <v>0</v>
      </c>
      <c r="O371" s="290">
        <v>28</v>
      </c>
      <c r="P371" s="291">
        <v>16554</v>
      </c>
      <c r="Q371" s="290">
        <v>18</v>
      </c>
      <c r="R371" s="291">
        <v>10642</v>
      </c>
      <c r="S371" s="288" t="s">
        <v>1744</v>
      </c>
      <c r="T371" s="288" t="s">
        <v>1745</v>
      </c>
      <c r="U371" s="288" t="s">
        <v>1804</v>
      </c>
      <c r="V371" s="288" t="s">
        <v>1805</v>
      </c>
      <c r="W371" s="288" t="s">
        <v>1795</v>
      </c>
      <c r="X371" s="288" t="s">
        <v>1796</v>
      </c>
    </row>
    <row r="372" spans="1:24">
      <c r="A372" s="288" t="s">
        <v>1737</v>
      </c>
      <c r="B372" s="288" t="s">
        <v>1738</v>
      </c>
      <c r="C372" s="288" t="s">
        <v>292</v>
      </c>
      <c r="D372" s="288" t="s">
        <v>1962</v>
      </c>
      <c r="E372" s="288" t="s">
        <v>1739</v>
      </c>
      <c r="F372" s="289">
        <v>46213</v>
      </c>
      <c r="G372" s="289">
        <v>46213</v>
      </c>
      <c r="H372" s="288" t="s">
        <v>1865</v>
      </c>
      <c r="I372" s="288" t="s">
        <v>1749</v>
      </c>
      <c r="J372" s="288" t="s">
        <v>53</v>
      </c>
      <c r="K372" s="288" t="s">
        <v>53</v>
      </c>
      <c r="L372" s="290">
        <v>591.22</v>
      </c>
      <c r="M372" s="290">
        <v>0</v>
      </c>
      <c r="N372" s="291">
        <v>0</v>
      </c>
      <c r="O372" s="290">
        <v>8</v>
      </c>
      <c r="P372" s="291">
        <v>4730</v>
      </c>
      <c r="Q372" s="290">
        <v>10</v>
      </c>
      <c r="R372" s="291">
        <v>5912</v>
      </c>
      <c r="S372" s="288" t="s">
        <v>1744</v>
      </c>
      <c r="T372" s="288" t="s">
        <v>1745</v>
      </c>
      <c r="U372" s="288" t="s">
        <v>1739</v>
      </c>
      <c r="V372" s="288" t="s">
        <v>1739</v>
      </c>
      <c r="W372" s="288" t="s">
        <v>1955</v>
      </c>
      <c r="X372" s="288" t="s">
        <v>1956</v>
      </c>
    </row>
    <row r="373" spans="1:24" ht="63.75">
      <c r="A373" s="288" t="s">
        <v>1737</v>
      </c>
      <c r="B373" s="288" t="s">
        <v>1738</v>
      </c>
      <c r="C373" s="288" t="s">
        <v>292</v>
      </c>
      <c r="D373" s="288" t="s">
        <v>1962</v>
      </c>
      <c r="E373" s="288" t="s">
        <v>1739</v>
      </c>
      <c r="F373" s="289">
        <v>46226</v>
      </c>
      <c r="G373" s="289">
        <v>46226</v>
      </c>
      <c r="H373" s="288" t="s">
        <v>1963</v>
      </c>
      <c r="I373" s="288" t="s">
        <v>1749</v>
      </c>
      <c r="J373" s="288" t="s">
        <v>53</v>
      </c>
      <c r="K373" s="288" t="s">
        <v>53</v>
      </c>
      <c r="L373" s="290">
        <v>591.22</v>
      </c>
      <c r="M373" s="290">
        <v>0</v>
      </c>
      <c r="N373" s="291">
        <v>0</v>
      </c>
      <c r="O373" s="290">
        <v>1</v>
      </c>
      <c r="P373" s="291">
        <v>591</v>
      </c>
      <c r="Q373" s="290">
        <v>9</v>
      </c>
      <c r="R373" s="291">
        <v>5321</v>
      </c>
      <c r="S373" s="288" t="s">
        <v>1744</v>
      </c>
      <c r="T373" s="288" t="s">
        <v>1745</v>
      </c>
      <c r="U373" s="288" t="s">
        <v>1964</v>
      </c>
      <c r="V373" s="288" t="s">
        <v>1965</v>
      </c>
      <c r="W373" s="288" t="s">
        <v>1795</v>
      </c>
      <c r="X373" s="288" t="s">
        <v>1796</v>
      </c>
    </row>
    <row r="374" spans="1:24" ht="38.25">
      <c r="A374" s="288" t="s">
        <v>1737</v>
      </c>
      <c r="B374" s="288" t="s">
        <v>1738</v>
      </c>
      <c r="C374" s="288" t="s">
        <v>292</v>
      </c>
      <c r="D374" s="288" t="s">
        <v>1962</v>
      </c>
      <c r="E374" s="288" t="s">
        <v>1739</v>
      </c>
      <c r="F374" s="289">
        <v>46254</v>
      </c>
      <c r="G374" s="289">
        <v>46254</v>
      </c>
      <c r="H374" s="288" t="s">
        <v>1922</v>
      </c>
      <c r="I374" s="288" t="s">
        <v>1923</v>
      </c>
      <c r="J374" s="288" t="s">
        <v>53</v>
      </c>
      <c r="K374" s="288" t="s">
        <v>53</v>
      </c>
      <c r="L374" s="290">
        <v>600</v>
      </c>
      <c r="M374" s="290">
        <v>200</v>
      </c>
      <c r="N374" s="291">
        <v>120000</v>
      </c>
      <c r="O374" s="290">
        <v>0</v>
      </c>
      <c r="P374" s="291">
        <v>0</v>
      </c>
      <c r="Q374" s="290">
        <v>209</v>
      </c>
      <c r="R374" s="291">
        <v>125321</v>
      </c>
      <c r="S374" s="288" t="s">
        <v>1744</v>
      </c>
      <c r="T374" s="288" t="s">
        <v>1810</v>
      </c>
      <c r="U374" s="288" t="s">
        <v>1739</v>
      </c>
      <c r="V374" s="288" t="s">
        <v>1739</v>
      </c>
      <c r="W374" s="288" t="s">
        <v>1739</v>
      </c>
      <c r="X374" s="288" t="s">
        <v>1739</v>
      </c>
    </row>
    <row r="375" spans="1:24" ht="25.5">
      <c r="A375" s="288" t="s">
        <v>1737</v>
      </c>
      <c r="B375" s="288" t="s">
        <v>1738</v>
      </c>
      <c r="C375" s="288" t="s">
        <v>292</v>
      </c>
      <c r="D375" s="288" t="s">
        <v>1962</v>
      </c>
      <c r="E375" s="288" t="s">
        <v>1739</v>
      </c>
      <c r="F375" s="289">
        <v>46254</v>
      </c>
      <c r="G375" s="289">
        <v>46254</v>
      </c>
      <c r="H375" s="288" t="s">
        <v>1966</v>
      </c>
      <c r="I375" s="288" t="s">
        <v>1967</v>
      </c>
      <c r="J375" s="288" t="s">
        <v>53</v>
      </c>
      <c r="K375" s="288" t="s">
        <v>53</v>
      </c>
      <c r="L375" s="290">
        <v>600</v>
      </c>
      <c r="M375" s="290">
        <v>1</v>
      </c>
      <c r="N375" s="291">
        <v>600</v>
      </c>
      <c r="O375" s="290">
        <v>0</v>
      </c>
      <c r="P375" s="291">
        <v>0</v>
      </c>
      <c r="Q375" s="290">
        <v>210</v>
      </c>
      <c r="R375" s="291">
        <v>125921</v>
      </c>
      <c r="S375" s="288" t="s">
        <v>1744</v>
      </c>
      <c r="T375" s="288" t="s">
        <v>1844</v>
      </c>
      <c r="U375" s="288" t="s">
        <v>1739</v>
      </c>
      <c r="V375" s="288" t="s">
        <v>1739</v>
      </c>
      <c r="W375" s="288" t="s">
        <v>1795</v>
      </c>
      <c r="X375" s="288" t="s">
        <v>1796</v>
      </c>
    </row>
    <row r="376" spans="1:24" ht="51">
      <c r="A376" s="288" t="s">
        <v>1737</v>
      </c>
      <c r="B376" s="288" t="s">
        <v>1738</v>
      </c>
      <c r="C376" s="288" t="s">
        <v>292</v>
      </c>
      <c r="D376" s="288" t="s">
        <v>1962</v>
      </c>
      <c r="E376" s="288" t="s">
        <v>1739</v>
      </c>
      <c r="F376" s="289">
        <v>46255</v>
      </c>
      <c r="G376" s="289">
        <v>46255</v>
      </c>
      <c r="H376" s="288" t="s">
        <v>1968</v>
      </c>
      <c r="I376" s="288" t="s">
        <v>1969</v>
      </c>
      <c r="J376" s="288" t="s">
        <v>53</v>
      </c>
      <c r="K376" s="288" t="s">
        <v>53</v>
      </c>
      <c r="L376" s="290">
        <v>590.55999999999995</v>
      </c>
      <c r="M376" s="290">
        <v>50</v>
      </c>
      <c r="N376" s="291">
        <v>29528</v>
      </c>
      <c r="O376" s="290">
        <v>0</v>
      </c>
      <c r="P376" s="291">
        <v>0</v>
      </c>
      <c r="Q376" s="290">
        <v>260</v>
      </c>
      <c r="R376" s="291">
        <v>155449</v>
      </c>
      <c r="S376" s="288" t="s">
        <v>1744</v>
      </c>
      <c r="T376" s="288" t="s">
        <v>1767</v>
      </c>
      <c r="U376" s="288" t="s">
        <v>1739</v>
      </c>
      <c r="V376" s="288" t="s">
        <v>1739</v>
      </c>
      <c r="W376" s="288" t="s">
        <v>1739</v>
      </c>
      <c r="X376" s="288" t="s">
        <v>1739</v>
      </c>
    </row>
    <row r="377" spans="1:24" ht="51">
      <c r="A377" s="288" t="s">
        <v>1737</v>
      </c>
      <c r="B377" s="288" t="s">
        <v>1738</v>
      </c>
      <c r="C377" s="288" t="s">
        <v>292</v>
      </c>
      <c r="D377" s="288" t="s">
        <v>1962</v>
      </c>
      <c r="E377" s="288" t="s">
        <v>1739</v>
      </c>
      <c r="F377" s="289">
        <v>46255</v>
      </c>
      <c r="G377" s="289">
        <v>46255</v>
      </c>
      <c r="H377" s="288" t="s">
        <v>1970</v>
      </c>
      <c r="I377" s="288" t="s">
        <v>1749</v>
      </c>
      <c r="J377" s="288" t="s">
        <v>53</v>
      </c>
      <c r="K377" s="288" t="s">
        <v>53</v>
      </c>
      <c r="L377" s="290">
        <v>587.41999999999996</v>
      </c>
      <c r="M377" s="290">
        <v>0</v>
      </c>
      <c r="N377" s="291">
        <v>0</v>
      </c>
      <c r="O377" s="290">
        <v>120</v>
      </c>
      <c r="P377" s="291">
        <v>70490</v>
      </c>
      <c r="Q377" s="290">
        <v>140</v>
      </c>
      <c r="R377" s="291">
        <v>84959</v>
      </c>
      <c r="S377" s="288" t="s">
        <v>1744</v>
      </c>
      <c r="T377" s="288" t="s">
        <v>1745</v>
      </c>
      <c r="U377" s="288" t="s">
        <v>1890</v>
      </c>
      <c r="V377" s="288" t="s">
        <v>1891</v>
      </c>
      <c r="W377" s="288" t="s">
        <v>1795</v>
      </c>
      <c r="X377" s="288" t="s">
        <v>1796</v>
      </c>
    </row>
    <row r="378" spans="1:24" ht="51">
      <c r="A378" s="288" t="s">
        <v>1737</v>
      </c>
      <c r="B378" s="288" t="s">
        <v>1738</v>
      </c>
      <c r="C378" s="288" t="s">
        <v>292</v>
      </c>
      <c r="D378" s="288" t="s">
        <v>1962</v>
      </c>
      <c r="E378" s="288" t="s">
        <v>1739</v>
      </c>
      <c r="F378" s="289">
        <v>46259</v>
      </c>
      <c r="G378" s="289">
        <v>46259</v>
      </c>
      <c r="H378" s="288" t="s">
        <v>1971</v>
      </c>
      <c r="I378" s="288" t="s">
        <v>1972</v>
      </c>
      <c r="J378" s="288" t="s">
        <v>53</v>
      </c>
      <c r="K378" s="288" t="s">
        <v>53</v>
      </c>
      <c r="L378" s="290">
        <v>533</v>
      </c>
      <c r="M378" s="290">
        <v>50</v>
      </c>
      <c r="N378" s="291">
        <v>26650</v>
      </c>
      <c r="O378" s="290">
        <v>0</v>
      </c>
      <c r="P378" s="291">
        <v>0</v>
      </c>
      <c r="Q378" s="290">
        <v>190</v>
      </c>
      <c r="R378" s="291">
        <v>111609</v>
      </c>
      <c r="S378" s="288" t="s">
        <v>1744</v>
      </c>
      <c r="T378" s="288" t="s">
        <v>1767</v>
      </c>
      <c r="U378" s="288" t="s">
        <v>1739</v>
      </c>
      <c r="V378" s="288" t="s">
        <v>1739</v>
      </c>
      <c r="W378" s="288" t="s">
        <v>1739</v>
      </c>
      <c r="X378" s="288" t="s">
        <v>1739</v>
      </c>
    </row>
    <row r="379" spans="1:24" ht="63.75">
      <c r="A379" s="288" t="s">
        <v>1737</v>
      </c>
      <c r="B379" s="288" t="s">
        <v>1738</v>
      </c>
      <c r="C379" s="288" t="s">
        <v>292</v>
      </c>
      <c r="D379" s="288" t="s">
        <v>1962</v>
      </c>
      <c r="E379" s="288" t="s">
        <v>1739</v>
      </c>
      <c r="F379" s="289">
        <v>46259</v>
      </c>
      <c r="G379" s="289">
        <v>46259</v>
      </c>
      <c r="H379" s="288" t="s">
        <v>1973</v>
      </c>
      <c r="I379" s="288" t="s">
        <v>1749</v>
      </c>
      <c r="J379" s="288" t="s">
        <v>53</v>
      </c>
      <c r="K379" s="288" t="s">
        <v>53</v>
      </c>
      <c r="L379" s="290">
        <v>587.41999999999996</v>
      </c>
      <c r="M379" s="290">
        <v>0</v>
      </c>
      <c r="N379" s="291">
        <v>0</v>
      </c>
      <c r="O379" s="290">
        <v>12</v>
      </c>
      <c r="P379" s="291">
        <v>7049</v>
      </c>
      <c r="Q379" s="290">
        <v>178</v>
      </c>
      <c r="R379" s="291">
        <v>104560</v>
      </c>
      <c r="S379" s="288" t="s">
        <v>1744</v>
      </c>
      <c r="T379" s="288" t="s">
        <v>1745</v>
      </c>
      <c r="U379" s="288" t="s">
        <v>1840</v>
      </c>
      <c r="V379" s="288" t="s">
        <v>1841</v>
      </c>
      <c r="W379" s="288" t="s">
        <v>1795</v>
      </c>
      <c r="X379" s="288" t="s">
        <v>1796</v>
      </c>
    </row>
    <row r="380" spans="1:24" ht="63.75">
      <c r="A380" s="288" t="s">
        <v>1737</v>
      </c>
      <c r="B380" s="288" t="s">
        <v>1738</v>
      </c>
      <c r="C380" s="288" t="s">
        <v>292</v>
      </c>
      <c r="D380" s="288" t="s">
        <v>1962</v>
      </c>
      <c r="E380" s="288" t="s">
        <v>1739</v>
      </c>
      <c r="F380" s="289">
        <v>46259</v>
      </c>
      <c r="G380" s="289">
        <v>46259</v>
      </c>
      <c r="H380" s="288" t="s">
        <v>1974</v>
      </c>
      <c r="I380" s="288" t="s">
        <v>1749</v>
      </c>
      <c r="J380" s="288" t="s">
        <v>53</v>
      </c>
      <c r="K380" s="288" t="s">
        <v>53</v>
      </c>
      <c r="L380" s="290">
        <v>587.41999999999996</v>
      </c>
      <c r="M380" s="290">
        <v>0</v>
      </c>
      <c r="N380" s="291">
        <v>0</v>
      </c>
      <c r="O380" s="290">
        <v>12</v>
      </c>
      <c r="P380" s="291">
        <v>7049</v>
      </c>
      <c r="Q380" s="290">
        <v>166</v>
      </c>
      <c r="R380" s="291">
        <v>97511</v>
      </c>
      <c r="S380" s="288" t="s">
        <v>1744</v>
      </c>
      <c r="T380" s="288" t="s">
        <v>1745</v>
      </c>
      <c r="U380" s="288" t="s">
        <v>1835</v>
      </c>
      <c r="V380" s="288" t="s">
        <v>1836</v>
      </c>
      <c r="W380" s="288" t="s">
        <v>1795</v>
      </c>
      <c r="X380" s="288" t="s">
        <v>1796</v>
      </c>
    </row>
    <row r="381" spans="1:24" ht="63.75">
      <c r="A381" s="288" t="s">
        <v>1737</v>
      </c>
      <c r="B381" s="288" t="s">
        <v>1738</v>
      </c>
      <c r="C381" s="288" t="s">
        <v>292</v>
      </c>
      <c r="D381" s="288" t="s">
        <v>1962</v>
      </c>
      <c r="E381" s="288" t="s">
        <v>1739</v>
      </c>
      <c r="F381" s="289">
        <v>46260</v>
      </c>
      <c r="G381" s="289">
        <v>46260</v>
      </c>
      <c r="H381" s="288" t="s">
        <v>1975</v>
      </c>
      <c r="I381" s="288" t="s">
        <v>1749</v>
      </c>
      <c r="J381" s="288" t="s">
        <v>53</v>
      </c>
      <c r="K381" s="288" t="s">
        <v>53</v>
      </c>
      <c r="L381" s="290">
        <v>587.41999999999996</v>
      </c>
      <c r="M381" s="290">
        <v>0</v>
      </c>
      <c r="N381" s="291">
        <v>0</v>
      </c>
      <c r="O381" s="290">
        <v>12</v>
      </c>
      <c r="P381" s="291">
        <v>7049</v>
      </c>
      <c r="Q381" s="290">
        <v>154</v>
      </c>
      <c r="R381" s="291">
        <v>90462</v>
      </c>
      <c r="S381" s="288" t="s">
        <v>1744</v>
      </c>
      <c r="T381" s="288" t="s">
        <v>1745</v>
      </c>
      <c r="U381" s="288" t="s">
        <v>1835</v>
      </c>
      <c r="V381" s="288" t="s">
        <v>1836</v>
      </c>
      <c r="W381" s="288" t="s">
        <v>1795</v>
      </c>
      <c r="X381" s="288" t="s">
        <v>1796</v>
      </c>
    </row>
    <row r="382" spans="1:24" ht="51">
      <c r="A382" s="288" t="s">
        <v>1737</v>
      </c>
      <c r="B382" s="288" t="s">
        <v>1738</v>
      </c>
      <c r="C382" s="288" t="s">
        <v>292</v>
      </c>
      <c r="D382" s="288" t="s">
        <v>1962</v>
      </c>
      <c r="E382" s="288" t="s">
        <v>1739</v>
      </c>
      <c r="F382" s="289">
        <v>46275</v>
      </c>
      <c r="G382" s="289">
        <v>46275</v>
      </c>
      <c r="H382" s="288" t="s">
        <v>1926</v>
      </c>
      <c r="I382" s="288" t="s">
        <v>1749</v>
      </c>
      <c r="J382" s="288" t="s">
        <v>53</v>
      </c>
      <c r="K382" s="288" t="s">
        <v>53</v>
      </c>
      <c r="L382" s="290">
        <v>587.41999999999996</v>
      </c>
      <c r="M382" s="290">
        <v>0</v>
      </c>
      <c r="N382" s="291">
        <v>0</v>
      </c>
      <c r="O382" s="290">
        <v>4</v>
      </c>
      <c r="P382" s="291">
        <v>2350</v>
      </c>
      <c r="Q382" s="290">
        <v>150</v>
      </c>
      <c r="R382" s="291">
        <v>88112</v>
      </c>
      <c r="S382" s="288" t="s">
        <v>1744</v>
      </c>
      <c r="T382" s="288" t="s">
        <v>1745</v>
      </c>
      <c r="U382" s="288" t="s">
        <v>1851</v>
      </c>
      <c r="V382" s="288" t="s">
        <v>1852</v>
      </c>
      <c r="W382" s="288" t="s">
        <v>1795</v>
      </c>
      <c r="X382" s="288" t="s">
        <v>1796</v>
      </c>
    </row>
    <row r="383" spans="1:24" ht="51">
      <c r="A383" s="288" t="s">
        <v>1737</v>
      </c>
      <c r="B383" s="288" t="s">
        <v>1738</v>
      </c>
      <c r="C383" s="288" t="s">
        <v>292</v>
      </c>
      <c r="D383" s="288" t="s">
        <v>1962</v>
      </c>
      <c r="E383" s="288" t="s">
        <v>1739</v>
      </c>
      <c r="F383" s="289">
        <v>46280</v>
      </c>
      <c r="G383" s="289">
        <v>46280</v>
      </c>
      <c r="H383" s="288" t="s">
        <v>1976</v>
      </c>
      <c r="I383" s="288" t="s">
        <v>1749</v>
      </c>
      <c r="J383" s="288" t="s">
        <v>53</v>
      </c>
      <c r="K383" s="288" t="s">
        <v>53</v>
      </c>
      <c r="L383" s="290">
        <v>587.41999999999996</v>
      </c>
      <c r="M383" s="290">
        <v>0</v>
      </c>
      <c r="N383" s="291">
        <v>0</v>
      </c>
      <c r="O383" s="290">
        <v>6</v>
      </c>
      <c r="P383" s="291">
        <v>3525</v>
      </c>
      <c r="Q383" s="290">
        <v>144</v>
      </c>
      <c r="R383" s="291">
        <v>84587</v>
      </c>
      <c r="S383" s="288" t="s">
        <v>1744</v>
      </c>
      <c r="T383" s="288" t="s">
        <v>1745</v>
      </c>
      <c r="U383" s="288" t="s">
        <v>1851</v>
      </c>
      <c r="V383" s="288" t="s">
        <v>1852</v>
      </c>
      <c r="W383" s="288" t="s">
        <v>1795</v>
      </c>
      <c r="X383" s="288" t="s">
        <v>1796</v>
      </c>
    </row>
    <row r="384" spans="1:24" ht="51">
      <c r="A384" s="288" t="s">
        <v>1737</v>
      </c>
      <c r="B384" s="288" t="s">
        <v>1738</v>
      </c>
      <c r="C384" s="288" t="s">
        <v>292</v>
      </c>
      <c r="D384" s="288" t="s">
        <v>1962</v>
      </c>
      <c r="E384" s="288" t="s">
        <v>1739</v>
      </c>
      <c r="F384" s="289">
        <v>46280</v>
      </c>
      <c r="G384" s="289">
        <v>46280</v>
      </c>
      <c r="H384" s="288" t="s">
        <v>1977</v>
      </c>
      <c r="I384" s="288" t="s">
        <v>1749</v>
      </c>
      <c r="J384" s="288" t="s">
        <v>53</v>
      </c>
      <c r="K384" s="288" t="s">
        <v>53</v>
      </c>
      <c r="L384" s="290">
        <v>587.41999999999996</v>
      </c>
      <c r="M384" s="290">
        <v>0</v>
      </c>
      <c r="N384" s="291">
        <v>0</v>
      </c>
      <c r="O384" s="290">
        <v>10</v>
      </c>
      <c r="P384" s="291">
        <v>5874</v>
      </c>
      <c r="Q384" s="290">
        <v>134</v>
      </c>
      <c r="R384" s="291">
        <v>78713</v>
      </c>
      <c r="S384" s="288" t="s">
        <v>1744</v>
      </c>
      <c r="T384" s="288" t="s">
        <v>1745</v>
      </c>
      <c r="U384" s="288" t="s">
        <v>1855</v>
      </c>
      <c r="V384" s="288" t="s">
        <v>1856</v>
      </c>
      <c r="W384" s="288" t="s">
        <v>1795</v>
      </c>
      <c r="X384" s="288" t="s">
        <v>1796</v>
      </c>
    </row>
    <row r="385" spans="1:24" ht="63.75">
      <c r="A385" s="288" t="s">
        <v>1737</v>
      </c>
      <c r="B385" s="288" t="s">
        <v>1738</v>
      </c>
      <c r="C385" s="288" t="s">
        <v>292</v>
      </c>
      <c r="D385" s="288" t="s">
        <v>1962</v>
      </c>
      <c r="E385" s="288" t="s">
        <v>1739</v>
      </c>
      <c r="F385" s="289">
        <v>46283</v>
      </c>
      <c r="G385" s="289">
        <v>46283</v>
      </c>
      <c r="H385" s="288" t="s">
        <v>1978</v>
      </c>
      <c r="I385" s="288" t="s">
        <v>1749</v>
      </c>
      <c r="J385" s="288" t="s">
        <v>53</v>
      </c>
      <c r="K385" s="288" t="s">
        <v>53</v>
      </c>
      <c r="L385" s="290">
        <v>587.41999999999996</v>
      </c>
      <c r="M385" s="290">
        <v>0</v>
      </c>
      <c r="N385" s="291">
        <v>0</v>
      </c>
      <c r="O385" s="290">
        <v>32</v>
      </c>
      <c r="P385" s="291">
        <v>18797</v>
      </c>
      <c r="Q385" s="290">
        <v>102</v>
      </c>
      <c r="R385" s="291">
        <v>59916</v>
      </c>
      <c r="S385" s="288" t="s">
        <v>1744</v>
      </c>
      <c r="T385" s="288" t="s">
        <v>1745</v>
      </c>
      <c r="U385" s="288" t="s">
        <v>1835</v>
      </c>
      <c r="V385" s="288" t="s">
        <v>1836</v>
      </c>
      <c r="W385" s="288" t="s">
        <v>1795</v>
      </c>
      <c r="X385" s="288" t="s">
        <v>1796</v>
      </c>
    </row>
    <row r="386" spans="1:24" ht="51">
      <c r="A386" s="288" t="s">
        <v>1737</v>
      </c>
      <c r="B386" s="288" t="s">
        <v>1738</v>
      </c>
      <c r="C386" s="288" t="s">
        <v>292</v>
      </c>
      <c r="D386" s="288" t="s">
        <v>1962</v>
      </c>
      <c r="E386" s="288" t="s">
        <v>1739</v>
      </c>
      <c r="F386" s="289">
        <v>46286</v>
      </c>
      <c r="G386" s="289">
        <v>46286</v>
      </c>
      <c r="H386" s="288" t="s">
        <v>1800</v>
      </c>
      <c r="I386" s="288" t="s">
        <v>1749</v>
      </c>
      <c r="J386" s="288" t="s">
        <v>53</v>
      </c>
      <c r="K386" s="288" t="s">
        <v>53</v>
      </c>
      <c r="L386" s="290">
        <v>587.41999999999996</v>
      </c>
      <c r="M386" s="290">
        <v>0</v>
      </c>
      <c r="N386" s="291">
        <v>0</v>
      </c>
      <c r="O386" s="290">
        <v>74</v>
      </c>
      <c r="P386" s="291">
        <v>43469</v>
      </c>
      <c r="Q386" s="290">
        <v>28</v>
      </c>
      <c r="R386" s="291">
        <v>16447</v>
      </c>
      <c r="S386" s="288" t="s">
        <v>1744</v>
      </c>
      <c r="T386" s="288" t="s">
        <v>1745</v>
      </c>
      <c r="U386" s="288" t="s">
        <v>1801</v>
      </c>
      <c r="V386" s="288" t="s">
        <v>1802</v>
      </c>
      <c r="W386" s="288" t="s">
        <v>1795</v>
      </c>
      <c r="X386" s="288" t="s">
        <v>1796</v>
      </c>
    </row>
    <row r="387" spans="1:24" ht="63.75">
      <c r="A387" s="288" t="s">
        <v>1737</v>
      </c>
      <c r="B387" s="288" t="s">
        <v>1738</v>
      </c>
      <c r="C387" s="288" t="s">
        <v>292</v>
      </c>
      <c r="D387" s="288" t="s">
        <v>1962</v>
      </c>
      <c r="E387" s="288" t="s">
        <v>1739</v>
      </c>
      <c r="F387" s="289">
        <v>46300</v>
      </c>
      <c r="G387" s="289">
        <v>46300</v>
      </c>
      <c r="H387" s="288" t="s">
        <v>1888</v>
      </c>
      <c r="I387" s="288" t="s">
        <v>1877</v>
      </c>
      <c r="J387" s="288" t="s">
        <v>53</v>
      </c>
      <c r="K387" s="288" t="s">
        <v>53</v>
      </c>
      <c r="L387" s="290">
        <v>587.41999999999996</v>
      </c>
      <c r="M387" s="290">
        <v>23</v>
      </c>
      <c r="N387" s="291">
        <v>13511</v>
      </c>
      <c r="O387" s="290">
        <v>0</v>
      </c>
      <c r="P387" s="291">
        <v>0</v>
      </c>
      <c r="Q387" s="290">
        <v>51</v>
      </c>
      <c r="R387" s="291">
        <v>29958</v>
      </c>
      <c r="S387" s="288" t="s">
        <v>1744</v>
      </c>
      <c r="T387" s="288" t="s">
        <v>1745</v>
      </c>
      <c r="U387" s="288" t="s">
        <v>1835</v>
      </c>
      <c r="V387" s="288" t="s">
        <v>1836</v>
      </c>
      <c r="W387" s="288" t="s">
        <v>1795</v>
      </c>
      <c r="X387" s="288" t="s">
        <v>1796</v>
      </c>
    </row>
    <row r="388" spans="1:24" ht="63.75">
      <c r="A388" s="288" t="s">
        <v>1737</v>
      </c>
      <c r="B388" s="288" t="s">
        <v>1738</v>
      </c>
      <c r="C388" s="288" t="s">
        <v>292</v>
      </c>
      <c r="D388" s="288" t="s">
        <v>1962</v>
      </c>
      <c r="E388" s="288" t="s">
        <v>1739</v>
      </c>
      <c r="F388" s="289">
        <v>46300</v>
      </c>
      <c r="G388" s="289">
        <v>46300</v>
      </c>
      <c r="H388" s="288" t="s">
        <v>1979</v>
      </c>
      <c r="I388" s="288" t="s">
        <v>1980</v>
      </c>
      <c r="J388" s="288" t="s">
        <v>53</v>
      </c>
      <c r="K388" s="288" t="s">
        <v>53</v>
      </c>
      <c r="L388" s="290">
        <v>587.41999999999996</v>
      </c>
      <c r="M388" s="290">
        <v>12</v>
      </c>
      <c r="N388" s="291">
        <v>7049</v>
      </c>
      <c r="O388" s="290">
        <v>0</v>
      </c>
      <c r="P388" s="291">
        <v>0</v>
      </c>
      <c r="Q388" s="290">
        <v>63</v>
      </c>
      <c r="R388" s="291">
        <v>37007</v>
      </c>
      <c r="S388" s="288" t="s">
        <v>1744</v>
      </c>
      <c r="T388" s="288" t="s">
        <v>1745</v>
      </c>
      <c r="U388" s="288" t="s">
        <v>1840</v>
      </c>
      <c r="V388" s="288" t="s">
        <v>1841</v>
      </c>
      <c r="W388" s="288" t="s">
        <v>1795</v>
      </c>
      <c r="X388" s="288" t="s">
        <v>1796</v>
      </c>
    </row>
    <row r="389" spans="1:24" ht="63.75">
      <c r="A389" s="288" t="s">
        <v>1737</v>
      </c>
      <c r="B389" s="288" t="s">
        <v>1738</v>
      </c>
      <c r="C389" s="288" t="s">
        <v>292</v>
      </c>
      <c r="D389" s="288" t="s">
        <v>1962</v>
      </c>
      <c r="E389" s="288" t="s">
        <v>1739</v>
      </c>
      <c r="F389" s="289">
        <v>46300</v>
      </c>
      <c r="G389" s="289">
        <v>46300</v>
      </c>
      <c r="H389" s="288" t="s">
        <v>1979</v>
      </c>
      <c r="I389" s="288" t="s">
        <v>1980</v>
      </c>
      <c r="J389" s="288" t="s">
        <v>53</v>
      </c>
      <c r="K389" s="288" t="s">
        <v>53</v>
      </c>
      <c r="L389" s="290">
        <v>587.41999999999996</v>
      </c>
      <c r="M389" s="290">
        <v>1</v>
      </c>
      <c r="N389" s="291">
        <v>587</v>
      </c>
      <c r="O389" s="290">
        <v>0</v>
      </c>
      <c r="P389" s="291">
        <v>0</v>
      </c>
      <c r="Q389" s="290">
        <v>64</v>
      </c>
      <c r="R389" s="291">
        <v>37594</v>
      </c>
      <c r="S389" s="288" t="s">
        <v>1744</v>
      </c>
      <c r="T389" s="288" t="s">
        <v>1745</v>
      </c>
      <c r="U389" s="288" t="s">
        <v>1964</v>
      </c>
      <c r="V389" s="288" t="s">
        <v>1965</v>
      </c>
      <c r="W389" s="288" t="s">
        <v>1795</v>
      </c>
      <c r="X389" s="288" t="s">
        <v>1796</v>
      </c>
    </row>
    <row r="390" spans="1:24" ht="28.5">
      <c r="A390" s="284" t="s">
        <v>1737</v>
      </c>
      <c r="B390" s="284" t="s">
        <v>1738</v>
      </c>
      <c r="C390" s="284" t="s">
        <v>331</v>
      </c>
      <c r="D390" s="284" t="s">
        <v>217</v>
      </c>
      <c r="E390" s="284" t="s">
        <v>1739</v>
      </c>
      <c r="F390" s="285" t="s">
        <v>1739</v>
      </c>
      <c r="G390" s="285" t="s">
        <v>1739</v>
      </c>
      <c r="H390" s="284" t="s">
        <v>1739</v>
      </c>
      <c r="I390" s="284" t="s">
        <v>1740</v>
      </c>
      <c r="J390" s="284" t="s">
        <v>53</v>
      </c>
      <c r="K390" s="284" t="s">
        <v>53</v>
      </c>
      <c r="L390" s="286">
        <v>800</v>
      </c>
      <c r="M390" s="286">
        <v>0</v>
      </c>
      <c r="N390" s="287">
        <v>0</v>
      </c>
      <c r="O390" s="286">
        <v>0</v>
      </c>
      <c r="P390" s="287">
        <v>0</v>
      </c>
      <c r="Q390" s="286">
        <v>66</v>
      </c>
      <c r="R390" s="287">
        <v>52800</v>
      </c>
      <c r="S390" s="284" t="s">
        <v>1739</v>
      </c>
      <c r="T390" s="284" t="s">
        <v>1739</v>
      </c>
      <c r="U390" s="284" t="s">
        <v>1739</v>
      </c>
      <c r="V390" s="284" t="s">
        <v>1739</v>
      </c>
      <c r="W390" s="284" t="s">
        <v>1739</v>
      </c>
      <c r="X390" s="284" t="s">
        <v>1739</v>
      </c>
    </row>
    <row r="391" spans="1:24" ht="38.25">
      <c r="A391" s="288" t="s">
        <v>1737</v>
      </c>
      <c r="B391" s="288" t="s">
        <v>1738</v>
      </c>
      <c r="C391" s="288" t="s">
        <v>331</v>
      </c>
      <c r="D391" s="288" t="s">
        <v>217</v>
      </c>
      <c r="E391" s="288" t="s">
        <v>1739</v>
      </c>
      <c r="F391" s="289">
        <v>46254</v>
      </c>
      <c r="G391" s="289">
        <v>46254</v>
      </c>
      <c r="H391" s="288" t="s">
        <v>1922</v>
      </c>
      <c r="I391" s="288" t="s">
        <v>1923</v>
      </c>
      <c r="J391" s="288" t="s">
        <v>53</v>
      </c>
      <c r="K391" s="288" t="s">
        <v>53</v>
      </c>
      <c r="L391" s="290">
        <v>600</v>
      </c>
      <c r="M391" s="290">
        <v>100</v>
      </c>
      <c r="N391" s="291">
        <v>60000</v>
      </c>
      <c r="O391" s="290">
        <v>0</v>
      </c>
      <c r="P391" s="291">
        <v>0</v>
      </c>
      <c r="Q391" s="290">
        <v>166</v>
      </c>
      <c r="R391" s="291">
        <v>112800</v>
      </c>
      <c r="S391" s="288" t="s">
        <v>1744</v>
      </c>
      <c r="T391" s="288" t="s">
        <v>1810</v>
      </c>
      <c r="U391" s="288" t="s">
        <v>1739</v>
      </c>
      <c r="V391" s="288" t="s">
        <v>1739</v>
      </c>
      <c r="W391" s="288" t="s">
        <v>1739</v>
      </c>
      <c r="X391" s="288" t="s">
        <v>1739</v>
      </c>
    </row>
    <row r="392" spans="1:24" ht="51">
      <c r="A392" s="288" t="s">
        <v>1737</v>
      </c>
      <c r="B392" s="288" t="s">
        <v>1738</v>
      </c>
      <c r="C392" s="288" t="s">
        <v>331</v>
      </c>
      <c r="D392" s="288" t="s">
        <v>217</v>
      </c>
      <c r="E392" s="288" t="s">
        <v>1739</v>
      </c>
      <c r="F392" s="289">
        <v>46286</v>
      </c>
      <c r="G392" s="289">
        <v>46286</v>
      </c>
      <c r="H392" s="288" t="s">
        <v>1800</v>
      </c>
      <c r="I392" s="288" t="s">
        <v>1749</v>
      </c>
      <c r="J392" s="288" t="s">
        <v>53</v>
      </c>
      <c r="K392" s="288" t="s">
        <v>53</v>
      </c>
      <c r="L392" s="290">
        <v>679.52</v>
      </c>
      <c r="M392" s="290">
        <v>0</v>
      </c>
      <c r="N392" s="291">
        <v>0</v>
      </c>
      <c r="O392" s="290">
        <v>42</v>
      </c>
      <c r="P392" s="291">
        <v>28540</v>
      </c>
      <c r="Q392" s="290">
        <v>124</v>
      </c>
      <c r="R392" s="291">
        <v>84260</v>
      </c>
      <c r="S392" s="288" t="s">
        <v>1744</v>
      </c>
      <c r="T392" s="288" t="s">
        <v>1745</v>
      </c>
      <c r="U392" s="288" t="s">
        <v>1801</v>
      </c>
      <c r="V392" s="288" t="s">
        <v>1802</v>
      </c>
      <c r="W392" s="288" t="s">
        <v>1795</v>
      </c>
      <c r="X392" s="288" t="s">
        <v>1796</v>
      </c>
    </row>
    <row r="393" spans="1:24" ht="51">
      <c r="A393" s="288" t="s">
        <v>1737</v>
      </c>
      <c r="B393" s="288" t="s">
        <v>1738</v>
      </c>
      <c r="C393" s="288" t="s">
        <v>331</v>
      </c>
      <c r="D393" s="288" t="s">
        <v>217</v>
      </c>
      <c r="E393" s="288" t="s">
        <v>1739</v>
      </c>
      <c r="F393" s="289">
        <v>46300</v>
      </c>
      <c r="G393" s="289">
        <v>46300</v>
      </c>
      <c r="H393" s="288" t="s">
        <v>1888</v>
      </c>
      <c r="I393" s="288" t="s">
        <v>1877</v>
      </c>
      <c r="J393" s="288" t="s">
        <v>53</v>
      </c>
      <c r="K393" s="288" t="s">
        <v>53</v>
      </c>
      <c r="L393" s="290">
        <v>679.52</v>
      </c>
      <c r="M393" s="290">
        <v>2</v>
      </c>
      <c r="N393" s="291">
        <v>1359</v>
      </c>
      <c r="O393" s="290">
        <v>0</v>
      </c>
      <c r="P393" s="291">
        <v>0</v>
      </c>
      <c r="Q393" s="290">
        <v>126</v>
      </c>
      <c r="R393" s="291">
        <v>85619</v>
      </c>
      <c r="S393" s="288" t="s">
        <v>1744</v>
      </c>
      <c r="T393" s="288" t="s">
        <v>1745</v>
      </c>
      <c r="U393" s="288" t="s">
        <v>1801</v>
      </c>
      <c r="V393" s="288" t="s">
        <v>1802</v>
      </c>
      <c r="W393" s="288" t="s">
        <v>1795</v>
      </c>
      <c r="X393" s="288" t="s">
        <v>1796</v>
      </c>
    </row>
    <row r="394" spans="1:24" ht="14.25">
      <c r="A394" s="284" t="s">
        <v>1737</v>
      </c>
      <c r="B394" s="284" t="s">
        <v>1738</v>
      </c>
      <c r="C394" s="284" t="s">
        <v>291</v>
      </c>
      <c r="D394" s="284" t="s">
        <v>158</v>
      </c>
      <c r="E394" s="284" t="s">
        <v>1739</v>
      </c>
      <c r="F394" s="285" t="s">
        <v>1739</v>
      </c>
      <c r="G394" s="285" t="s">
        <v>1739</v>
      </c>
      <c r="H394" s="284" t="s">
        <v>1739</v>
      </c>
      <c r="I394" s="284" t="s">
        <v>1740</v>
      </c>
      <c r="J394" s="284" t="s">
        <v>716</v>
      </c>
      <c r="K394" s="284" t="s">
        <v>716</v>
      </c>
      <c r="L394" s="286">
        <v>290.23</v>
      </c>
      <c r="M394" s="286">
        <v>0</v>
      </c>
      <c r="N394" s="287">
        <v>0</v>
      </c>
      <c r="O394" s="286">
        <v>0</v>
      </c>
      <c r="P394" s="287">
        <v>0</v>
      </c>
      <c r="Q394" s="286">
        <v>204</v>
      </c>
      <c r="R394" s="287">
        <v>59207</v>
      </c>
      <c r="S394" s="284" t="s">
        <v>1739</v>
      </c>
      <c r="T394" s="284" t="s">
        <v>1739</v>
      </c>
      <c r="U394" s="284" t="s">
        <v>1739</v>
      </c>
      <c r="V394" s="284" t="s">
        <v>1739</v>
      </c>
      <c r="W394" s="284" t="s">
        <v>1739</v>
      </c>
      <c r="X394" s="284" t="s">
        <v>1739</v>
      </c>
    </row>
    <row r="395" spans="1:24" ht="51">
      <c r="A395" s="288" t="s">
        <v>1737</v>
      </c>
      <c r="B395" s="288" t="s">
        <v>1738</v>
      </c>
      <c r="C395" s="288" t="s">
        <v>291</v>
      </c>
      <c r="D395" s="288" t="s">
        <v>158</v>
      </c>
      <c r="E395" s="288" t="s">
        <v>1739</v>
      </c>
      <c r="F395" s="289">
        <v>46204</v>
      </c>
      <c r="G395" s="289">
        <v>46204</v>
      </c>
      <c r="H395" s="288" t="s">
        <v>1918</v>
      </c>
      <c r="I395" s="288" t="s">
        <v>1919</v>
      </c>
      <c r="J395" s="288" t="s">
        <v>716</v>
      </c>
      <c r="K395" s="288" t="s">
        <v>716</v>
      </c>
      <c r="L395" s="290">
        <v>290.23</v>
      </c>
      <c r="M395" s="290">
        <v>0</v>
      </c>
      <c r="N395" s="291">
        <v>0</v>
      </c>
      <c r="O395" s="290">
        <v>9</v>
      </c>
      <c r="P395" s="291">
        <v>2612</v>
      </c>
      <c r="Q395" s="290">
        <v>195</v>
      </c>
      <c r="R395" s="291">
        <v>56595</v>
      </c>
      <c r="S395" s="288" t="s">
        <v>1744</v>
      </c>
      <c r="T395" s="288" t="s">
        <v>1745</v>
      </c>
      <c r="U395" s="288" t="s">
        <v>1801</v>
      </c>
      <c r="V395" s="288" t="s">
        <v>1802</v>
      </c>
      <c r="W395" s="288" t="s">
        <v>1795</v>
      </c>
      <c r="X395" s="288" t="s">
        <v>1796</v>
      </c>
    </row>
    <row r="396" spans="1:24" ht="25.5">
      <c r="A396" s="288" t="s">
        <v>1737</v>
      </c>
      <c r="B396" s="288" t="s">
        <v>1738</v>
      </c>
      <c r="C396" s="288" t="s">
        <v>291</v>
      </c>
      <c r="D396" s="288" t="s">
        <v>158</v>
      </c>
      <c r="E396" s="288" t="s">
        <v>1739</v>
      </c>
      <c r="F396" s="289">
        <v>46223</v>
      </c>
      <c r="G396" s="289">
        <v>46223</v>
      </c>
      <c r="H396" s="288" t="s">
        <v>1876</v>
      </c>
      <c r="I396" s="288" t="s">
        <v>1877</v>
      </c>
      <c r="J396" s="288" t="s">
        <v>716</v>
      </c>
      <c r="K396" s="288" t="s">
        <v>716</v>
      </c>
      <c r="L396" s="290">
        <v>290.23</v>
      </c>
      <c r="M396" s="290">
        <v>5</v>
      </c>
      <c r="N396" s="291">
        <v>1451</v>
      </c>
      <c r="O396" s="290">
        <v>0</v>
      </c>
      <c r="P396" s="291">
        <v>0</v>
      </c>
      <c r="Q396" s="290">
        <v>200</v>
      </c>
      <c r="R396" s="291">
        <v>58046</v>
      </c>
      <c r="S396" s="288" t="s">
        <v>1744</v>
      </c>
      <c r="T396" s="288" t="s">
        <v>1745</v>
      </c>
      <c r="U396" s="288" t="s">
        <v>1739</v>
      </c>
      <c r="V396" s="288" t="s">
        <v>1739</v>
      </c>
      <c r="W396" s="288" t="s">
        <v>1795</v>
      </c>
      <c r="X396" s="288" t="s">
        <v>1796</v>
      </c>
    </row>
    <row r="397" spans="1:24" ht="38.25">
      <c r="A397" s="288" t="s">
        <v>1737</v>
      </c>
      <c r="B397" s="288" t="s">
        <v>1738</v>
      </c>
      <c r="C397" s="288" t="s">
        <v>291</v>
      </c>
      <c r="D397" s="288" t="s">
        <v>158</v>
      </c>
      <c r="E397" s="288" t="s">
        <v>1739</v>
      </c>
      <c r="F397" s="289">
        <v>46254</v>
      </c>
      <c r="G397" s="289">
        <v>46254</v>
      </c>
      <c r="H397" s="288" t="s">
        <v>1922</v>
      </c>
      <c r="I397" s="288" t="s">
        <v>1923</v>
      </c>
      <c r="J397" s="288" t="s">
        <v>716</v>
      </c>
      <c r="K397" s="288" t="s">
        <v>716</v>
      </c>
      <c r="L397" s="290">
        <v>300</v>
      </c>
      <c r="M397" s="290">
        <v>100</v>
      </c>
      <c r="N397" s="291">
        <v>30000</v>
      </c>
      <c r="O397" s="290">
        <v>0</v>
      </c>
      <c r="P397" s="291">
        <v>0</v>
      </c>
      <c r="Q397" s="290">
        <v>300</v>
      </c>
      <c r="R397" s="291">
        <v>88046</v>
      </c>
      <c r="S397" s="288" t="s">
        <v>1744</v>
      </c>
      <c r="T397" s="288" t="s">
        <v>1810</v>
      </c>
      <c r="U397" s="288" t="s">
        <v>1739</v>
      </c>
      <c r="V397" s="288" t="s">
        <v>1739</v>
      </c>
      <c r="W397" s="288" t="s">
        <v>1739</v>
      </c>
      <c r="X397" s="288" t="s">
        <v>1739</v>
      </c>
    </row>
    <row r="398" spans="1:24" ht="51">
      <c r="A398" s="288" t="s">
        <v>1737</v>
      </c>
      <c r="B398" s="288" t="s">
        <v>1738</v>
      </c>
      <c r="C398" s="288" t="s">
        <v>291</v>
      </c>
      <c r="D398" s="288" t="s">
        <v>158</v>
      </c>
      <c r="E398" s="288" t="s">
        <v>1739</v>
      </c>
      <c r="F398" s="289">
        <v>46258</v>
      </c>
      <c r="G398" s="289">
        <v>46258</v>
      </c>
      <c r="H398" s="288" t="s">
        <v>1981</v>
      </c>
      <c r="I398" s="288" t="s">
        <v>1749</v>
      </c>
      <c r="J398" s="288" t="s">
        <v>716</v>
      </c>
      <c r="K398" s="288" t="s">
        <v>716</v>
      </c>
      <c r="L398" s="290">
        <v>293.49</v>
      </c>
      <c r="M398" s="290">
        <v>0</v>
      </c>
      <c r="N398" s="291">
        <v>0</v>
      </c>
      <c r="O398" s="290">
        <v>40</v>
      </c>
      <c r="P398" s="291">
        <v>11740</v>
      </c>
      <c r="Q398" s="290">
        <v>260</v>
      </c>
      <c r="R398" s="291">
        <v>76306</v>
      </c>
      <c r="S398" s="288" t="s">
        <v>1744</v>
      </c>
      <c r="T398" s="288" t="s">
        <v>1745</v>
      </c>
      <c r="U398" s="288" t="s">
        <v>1890</v>
      </c>
      <c r="V398" s="288" t="s">
        <v>1891</v>
      </c>
      <c r="W398" s="288" t="s">
        <v>1795</v>
      </c>
      <c r="X398" s="288" t="s">
        <v>1796</v>
      </c>
    </row>
    <row r="399" spans="1:24" ht="63.75">
      <c r="A399" s="288" t="s">
        <v>1737</v>
      </c>
      <c r="B399" s="288" t="s">
        <v>1738</v>
      </c>
      <c r="C399" s="288" t="s">
        <v>291</v>
      </c>
      <c r="D399" s="288" t="s">
        <v>158</v>
      </c>
      <c r="E399" s="288" t="s">
        <v>1739</v>
      </c>
      <c r="F399" s="289">
        <v>46259</v>
      </c>
      <c r="G399" s="289">
        <v>46259</v>
      </c>
      <c r="H399" s="288" t="s">
        <v>1973</v>
      </c>
      <c r="I399" s="288" t="s">
        <v>1749</v>
      </c>
      <c r="J399" s="288" t="s">
        <v>716</v>
      </c>
      <c r="K399" s="288" t="s">
        <v>716</v>
      </c>
      <c r="L399" s="290">
        <v>293.49</v>
      </c>
      <c r="M399" s="290">
        <v>0</v>
      </c>
      <c r="N399" s="291">
        <v>0</v>
      </c>
      <c r="O399" s="290">
        <v>30</v>
      </c>
      <c r="P399" s="291">
        <v>8805</v>
      </c>
      <c r="Q399" s="290">
        <v>230</v>
      </c>
      <c r="R399" s="291">
        <v>67501</v>
      </c>
      <c r="S399" s="288" t="s">
        <v>1744</v>
      </c>
      <c r="T399" s="288" t="s">
        <v>1745</v>
      </c>
      <c r="U399" s="288" t="s">
        <v>1840</v>
      </c>
      <c r="V399" s="288" t="s">
        <v>1841</v>
      </c>
      <c r="W399" s="288" t="s">
        <v>1795</v>
      </c>
      <c r="X399" s="288" t="s">
        <v>1796</v>
      </c>
    </row>
    <row r="400" spans="1:24" ht="63.75">
      <c r="A400" s="288" t="s">
        <v>1737</v>
      </c>
      <c r="B400" s="288" t="s">
        <v>1738</v>
      </c>
      <c r="C400" s="288" t="s">
        <v>291</v>
      </c>
      <c r="D400" s="288" t="s">
        <v>158</v>
      </c>
      <c r="E400" s="288" t="s">
        <v>1739</v>
      </c>
      <c r="F400" s="289">
        <v>46259</v>
      </c>
      <c r="G400" s="289">
        <v>46259</v>
      </c>
      <c r="H400" s="288" t="s">
        <v>1974</v>
      </c>
      <c r="I400" s="288" t="s">
        <v>1749</v>
      </c>
      <c r="J400" s="288" t="s">
        <v>716</v>
      </c>
      <c r="K400" s="288" t="s">
        <v>716</v>
      </c>
      <c r="L400" s="290">
        <v>293.49</v>
      </c>
      <c r="M400" s="290">
        <v>0</v>
      </c>
      <c r="N400" s="291">
        <v>0</v>
      </c>
      <c r="O400" s="290">
        <v>30</v>
      </c>
      <c r="P400" s="291">
        <v>8805</v>
      </c>
      <c r="Q400" s="290">
        <v>200</v>
      </c>
      <c r="R400" s="291">
        <v>58696</v>
      </c>
      <c r="S400" s="288" t="s">
        <v>1744</v>
      </c>
      <c r="T400" s="288" t="s">
        <v>1745</v>
      </c>
      <c r="U400" s="288" t="s">
        <v>1835</v>
      </c>
      <c r="V400" s="288" t="s">
        <v>1836</v>
      </c>
      <c r="W400" s="288" t="s">
        <v>1795</v>
      </c>
      <c r="X400" s="288" t="s">
        <v>1796</v>
      </c>
    </row>
    <row r="401" spans="1:24" ht="63.75">
      <c r="A401" s="288" t="s">
        <v>1737</v>
      </c>
      <c r="B401" s="288" t="s">
        <v>1738</v>
      </c>
      <c r="C401" s="288" t="s">
        <v>291</v>
      </c>
      <c r="D401" s="288" t="s">
        <v>158</v>
      </c>
      <c r="E401" s="288" t="s">
        <v>1739</v>
      </c>
      <c r="F401" s="289">
        <v>46260</v>
      </c>
      <c r="G401" s="289">
        <v>46260</v>
      </c>
      <c r="H401" s="288" t="s">
        <v>1975</v>
      </c>
      <c r="I401" s="288" t="s">
        <v>1749</v>
      </c>
      <c r="J401" s="288" t="s">
        <v>716</v>
      </c>
      <c r="K401" s="288" t="s">
        <v>716</v>
      </c>
      <c r="L401" s="290">
        <v>293.49</v>
      </c>
      <c r="M401" s="290">
        <v>0</v>
      </c>
      <c r="N401" s="291">
        <v>0</v>
      </c>
      <c r="O401" s="290">
        <v>12</v>
      </c>
      <c r="P401" s="291">
        <v>3522</v>
      </c>
      <c r="Q401" s="290">
        <v>188</v>
      </c>
      <c r="R401" s="291">
        <v>55174</v>
      </c>
      <c r="S401" s="288" t="s">
        <v>1744</v>
      </c>
      <c r="T401" s="288" t="s">
        <v>1745</v>
      </c>
      <c r="U401" s="288" t="s">
        <v>1835</v>
      </c>
      <c r="V401" s="288" t="s">
        <v>1836</v>
      </c>
      <c r="W401" s="288" t="s">
        <v>1795</v>
      </c>
      <c r="X401" s="288" t="s">
        <v>1796</v>
      </c>
    </row>
    <row r="402" spans="1:24" ht="63.75">
      <c r="A402" s="288" t="s">
        <v>1737</v>
      </c>
      <c r="B402" s="288" t="s">
        <v>1738</v>
      </c>
      <c r="C402" s="288" t="s">
        <v>291</v>
      </c>
      <c r="D402" s="288" t="s">
        <v>158</v>
      </c>
      <c r="E402" s="288" t="s">
        <v>1739</v>
      </c>
      <c r="F402" s="289">
        <v>46260</v>
      </c>
      <c r="G402" s="289">
        <v>46260</v>
      </c>
      <c r="H402" s="288" t="s">
        <v>1924</v>
      </c>
      <c r="I402" s="288" t="s">
        <v>1749</v>
      </c>
      <c r="J402" s="288" t="s">
        <v>716</v>
      </c>
      <c r="K402" s="288" t="s">
        <v>716</v>
      </c>
      <c r="L402" s="290">
        <v>293.49</v>
      </c>
      <c r="M402" s="290">
        <v>0</v>
      </c>
      <c r="N402" s="291">
        <v>0</v>
      </c>
      <c r="O402" s="290">
        <v>2</v>
      </c>
      <c r="P402" s="291">
        <v>587</v>
      </c>
      <c r="Q402" s="290">
        <v>186</v>
      </c>
      <c r="R402" s="291">
        <v>54587</v>
      </c>
      <c r="S402" s="288" t="s">
        <v>1744</v>
      </c>
      <c r="T402" s="288" t="s">
        <v>1745</v>
      </c>
      <c r="U402" s="288" t="s">
        <v>1840</v>
      </c>
      <c r="V402" s="288" t="s">
        <v>1841</v>
      </c>
      <c r="W402" s="288" t="s">
        <v>1795</v>
      </c>
      <c r="X402" s="288" t="s">
        <v>1796</v>
      </c>
    </row>
    <row r="403" spans="1:24" ht="51">
      <c r="A403" s="288" t="s">
        <v>1737</v>
      </c>
      <c r="B403" s="288" t="s">
        <v>1738</v>
      </c>
      <c r="C403" s="288" t="s">
        <v>291</v>
      </c>
      <c r="D403" s="288" t="s">
        <v>158</v>
      </c>
      <c r="E403" s="288" t="s">
        <v>1739</v>
      </c>
      <c r="F403" s="289">
        <v>46268</v>
      </c>
      <c r="G403" s="289">
        <v>46268</v>
      </c>
      <c r="H403" s="288" t="s">
        <v>1828</v>
      </c>
      <c r="I403" s="288" t="s">
        <v>1749</v>
      </c>
      <c r="J403" s="288" t="s">
        <v>716</v>
      </c>
      <c r="K403" s="288" t="s">
        <v>716</v>
      </c>
      <c r="L403" s="290">
        <v>293.48</v>
      </c>
      <c r="M403" s="290">
        <v>0</v>
      </c>
      <c r="N403" s="291">
        <v>0</v>
      </c>
      <c r="O403" s="290">
        <v>40</v>
      </c>
      <c r="P403" s="291">
        <v>11739</v>
      </c>
      <c r="Q403" s="290">
        <v>146</v>
      </c>
      <c r="R403" s="291">
        <v>42848</v>
      </c>
      <c r="S403" s="288" t="s">
        <v>1744</v>
      </c>
      <c r="T403" s="288" t="s">
        <v>1745</v>
      </c>
      <c r="U403" s="288" t="s">
        <v>1750</v>
      </c>
      <c r="V403" s="288" t="s">
        <v>1751</v>
      </c>
      <c r="W403" s="288" t="s">
        <v>1795</v>
      </c>
      <c r="X403" s="288" t="s">
        <v>1796</v>
      </c>
    </row>
    <row r="404" spans="1:24" ht="51">
      <c r="A404" s="288" t="s">
        <v>1737</v>
      </c>
      <c r="B404" s="288" t="s">
        <v>1738</v>
      </c>
      <c r="C404" s="288" t="s">
        <v>291</v>
      </c>
      <c r="D404" s="288" t="s">
        <v>158</v>
      </c>
      <c r="E404" s="288" t="s">
        <v>1739</v>
      </c>
      <c r="F404" s="289">
        <v>46275</v>
      </c>
      <c r="G404" s="289">
        <v>46275</v>
      </c>
      <c r="H404" s="288" t="s">
        <v>1926</v>
      </c>
      <c r="I404" s="288" t="s">
        <v>1749</v>
      </c>
      <c r="J404" s="288" t="s">
        <v>716</v>
      </c>
      <c r="K404" s="288" t="s">
        <v>716</v>
      </c>
      <c r="L404" s="290">
        <v>293.48</v>
      </c>
      <c r="M404" s="290">
        <v>0</v>
      </c>
      <c r="N404" s="291">
        <v>0</v>
      </c>
      <c r="O404" s="290">
        <v>16</v>
      </c>
      <c r="P404" s="291">
        <v>4696</v>
      </c>
      <c r="Q404" s="290">
        <v>130</v>
      </c>
      <c r="R404" s="291">
        <v>38152</v>
      </c>
      <c r="S404" s="288" t="s">
        <v>1744</v>
      </c>
      <c r="T404" s="288" t="s">
        <v>1745</v>
      </c>
      <c r="U404" s="288" t="s">
        <v>1851</v>
      </c>
      <c r="V404" s="288" t="s">
        <v>1852</v>
      </c>
      <c r="W404" s="288" t="s">
        <v>1795</v>
      </c>
      <c r="X404" s="288" t="s">
        <v>1796</v>
      </c>
    </row>
    <row r="405" spans="1:24" ht="51">
      <c r="A405" s="288" t="s">
        <v>1737</v>
      </c>
      <c r="B405" s="288" t="s">
        <v>1738</v>
      </c>
      <c r="C405" s="288" t="s">
        <v>291</v>
      </c>
      <c r="D405" s="288" t="s">
        <v>158</v>
      </c>
      <c r="E405" s="288" t="s">
        <v>1739</v>
      </c>
      <c r="F405" s="289">
        <v>46276</v>
      </c>
      <c r="G405" s="289">
        <v>46276</v>
      </c>
      <c r="H405" s="288" t="s">
        <v>1982</v>
      </c>
      <c r="I405" s="288" t="s">
        <v>1749</v>
      </c>
      <c r="J405" s="288" t="s">
        <v>716</v>
      </c>
      <c r="K405" s="288" t="s">
        <v>716</v>
      </c>
      <c r="L405" s="290">
        <v>293.48</v>
      </c>
      <c r="M405" s="290">
        <v>0</v>
      </c>
      <c r="N405" s="291">
        <v>0</v>
      </c>
      <c r="O405" s="290">
        <v>40</v>
      </c>
      <c r="P405" s="291">
        <v>11739</v>
      </c>
      <c r="Q405" s="290">
        <v>90</v>
      </c>
      <c r="R405" s="291">
        <v>26413</v>
      </c>
      <c r="S405" s="288" t="s">
        <v>1744</v>
      </c>
      <c r="T405" s="288" t="s">
        <v>1745</v>
      </c>
      <c r="U405" s="288" t="s">
        <v>1755</v>
      </c>
      <c r="V405" s="288" t="s">
        <v>1756</v>
      </c>
      <c r="W405" s="288" t="s">
        <v>1795</v>
      </c>
      <c r="X405" s="288" t="s">
        <v>1796</v>
      </c>
    </row>
    <row r="406" spans="1:24" ht="63.75">
      <c r="A406" s="288" t="s">
        <v>1737</v>
      </c>
      <c r="B406" s="288" t="s">
        <v>1738</v>
      </c>
      <c r="C406" s="288" t="s">
        <v>291</v>
      </c>
      <c r="D406" s="288" t="s">
        <v>158</v>
      </c>
      <c r="E406" s="288" t="s">
        <v>1739</v>
      </c>
      <c r="F406" s="289">
        <v>46283</v>
      </c>
      <c r="G406" s="289">
        <v>46283</v>
      </c>
      <c r="H406" s="288" t="s">
        <v>1978</v>
      </c>
      <c r="I406" s="288" t="s">
        <v>1749</v>
      </c>
      <c r="J406" s="288" t="s">
        <v>716</v>
      </c>
      <c r="K406" s="288" t="s">
        <v>716</v>
      </c>
      <c r="L406" s="290">
        <v>293.48</v>
      </c>
      <c r="M406" s="290">
        <v>0</v>
      </c>
      <c r="N406" s="291">
        <v>0</v>
      </c>
      <c r="O406" s="290">
        <v>40</v>
      </c>
      <c r="P406" s="291">
        <v>11739</v>
      </c>
      <c r="Q406" s="290">
        <v>50</v>
      </c>
      <c r="R406" s="291">
        <v>14674</v>
      </c>
      <c r="S406" s="288" t="s">
        <v>1744</v>
      </c>
      <c r="T406" s="288" t="s">
        <v>1745</v>
      </c>
      <c r="U406" s="288" t="s">
        <v>1840</v>
      </c>
      <c r="V406" s="288" t="s">
        <v>1841</v>
      </c>
      <c r="W406" s="288" t="s">
        <v>1795</v>
      </c>
      <c r="X406" s="288" t="s">
        <v>1796</v>
      </c>
    </row>
    <row r="407" spans="1:24" ht="63.75">
      <c r="A407" s="288" t="s">
        <v>1737</v>
      </c>
      <c r="B407" s="288" t="s">
        <v>1738</v>
      </c>
      <c r="C407" s="288" t="s">
        <v>291</v>
      </c>
      <c r="D407" s="288" t="s">
        <v>158</v>
      </c>
      <c r="E407" s="288" t="s">
        <v>1739</v>
      </c>
      <c r="F407" s="289">
        <v>46283</v>
      </c>
      <c r="G407" s="289">
        <v>46283</v>
      </c>
      <c r="H407" s="288" t="s">
        <v>1978</v>
      </c>
      <c r="I407" s="288" t="s">
        <v>1749</v>
      </c>
      <c r="J407" s="288" t="s">
        <v>716</v>
      </c>
      <c r="K407" s="288" t="s">
        <v>716</v>
      </c>
      <c r="L407" s="290">
        <v>293.48</v>
      </c>
      <c r="M407" s="290">
        <v>0</v>
      </c>
      <c r="N407" s="291">
        <v>0</v>
      </c>
      <c r="O407" s="290">
        <v>46</v>
      </c>
      <c r="P407" s="291">
        <v>13500</v>
      </c>
      <c r="Q407" s="290">
        <v>4</v>
      </c>
      <c r="R407" s="291">
        <v>1174</v>
      </c>
      <c r="S407" s="288" t="s">
        <v>1744</v>
      </c>
      <c r="T407" s="288" t="s">
        <v>1745</v>
      </c>
      <c r="U407" s="288" t="s">
        <v>1835</v>
      </c>
      <c r="V407" s="288" t="s">
        <v>1836</v>
      </c>
      <c r="W407" s="288" t="s">
        <v>1795</v>
      </c>
      <c r="X407" s="288" t="s">
        <v>1796</v>
      </c>
    </row>
    <row r="408" spans="1:24" ht="63.75">
      <c r="A408" s="288" t="s">
        <v>1737</v>
      </c>
      <c r="B408" s="288" t="s">
        <v>1738</v>
      </c>
      <c r="C408" s="288" t="s">
        <v>291</v>
      </c>
      <c r="D408" s="288" t="s">
        <v>158</v>
      </c>
      <c r="E408" s="288" t="s">
        <v>1739</v>
      </c>
      <c r="F408" s="289">
        <v>46300</v>
      </c>
      <c r="G408" s="289">
        <v>46300</v>
      </c>
      <c r="H408" s="288" t="s">
        <v>1888</v>
      </c>
      <c r="I408" s="288" t="s">
        <v>1877</v>
      </c>
      <c r="J408" s="288" t="s">
        <v>716</v>
      </c>
      <c r="K408" s="288" t="s">
        <v>716</v>
      </c>
      <c r="L408" s="290">
        <v>293.48</v>
      </c>
      <c r="M408" s="290">
        <v>18</v>
      </c>
      <c r="N408" s="291">
        <v>5283</v>
      </c>
      <c r="O408" s="290">
        <v>0</v>
      </c>
      <c r="P408" s="291">
        <v>0</v>
      </c>
      <c r="Q408" s="290">
        <v>22</v>
      </c>
      <c r="R408" s="291">
        <v>6457</v>
      </c>
      <c r="S408" s="288" t="s">
        <v>1744</v>
      </c>
      <c r="T408" s="288" t="s">
        <v>1745</v>
      </c>
      <c r="U408" s="288" t="s">
        <v>1835</v>
      </c>
      <c r="V408" s="288" t="s">
        <v>1836</v>
      </c>
      <c r="W408" s="288" t="s">
        <v>1795</v>
      </c>
      <c r="X408" s="288" t="s">
        <v>1796</v>
      </c>
    </row>
    <row r="409" spans="1:24" ht="28.5">
      <c r="A409" s="284" t="s">
        <v>1737</v>
      </c>
      <c r="B409" s="284" t="s">
        <v>1738</v>
      </c>
      <c r="C409" s="284" t="s">
        <v>920</v>
      </c>
      <c r="D409" s="284" t="s">
        <v>921</v>
      </c>
      <c r="E409" s="284" t="s">
        <v>1739</v>
      </c>
      <c r="F409" s="285" t="s">
        <v>1739</v>
      </c>
      <c r="G409" s="285" t="s">
        <v>1739</v>
      </c>
      <c r="H409" s="284" t="s">
        <v>1739</v>
      </c>
      <c r="I409" s="284" t="s">
        <v>1740</v>
      </c>
      <c r="J409" s="284" t="s">
        <v>53</v>
      </c>
      <c r="K409" s="284" t="s">
        <v>53</v>
      </c>
      <c r="L409" s="286">
        <v>102272.75</v>
      </c>
      <c r="M409" s="286">
        <v>0</v>
      </c>
      <c r="N409" s="287">
        <v>0</v>
      </c>
      <c r="O409" s="286">
        <v>0</v>
      </c>
      <c r="P409" s="287">
        <v>0</v>
      </c>
      <c r="Q409" s="286">
        <v>4</v>
      </c>
      <c r="R409" s="287">
        <v>409091</v>
      </c>
      <c r="S409" s="284" t="s">
        <v>1739</v>
      </c>
      <c r="T409" s="284" t="s">
        <v>1739</v>
      </c>
      <c r="U409" s="284" t="s">
        <v>1739</v>
      </c>
      <c r="V409" s="284" t="s">
        <v>1739</v>
      </c>
      <c r="W409" s="284" t="s">
        <v>1739</v>
      </c>
      <c r="X409" s="284" t="s">
        <v>1739</v>
      </c>
    </row>
    <row r="410" spans="1:24" ht="28.5">
      <c r="A410" s="284" t="s">
        <v>1737</v>
      </c>
      <c r="B410" s="284" t="s">
        <v>1738</v>
      </c>
      <c r="C410" s="284" t="s">
        <v>497</v>
      </c>
      <c r="D410" s="284" t="s">
        <v>114</v>
      </c>
      <c r="E410" s="284" t="s">
        <v>1739</v>
      </c>
      <c r="F410" s="285" t="s">
        <v>1739</v>
      </c>
      <c r="G410" s="285" t="s">
        <v>1739</v>
      </c>
      <c r="H410" s="284" t="s">
        <v>1739</v>
      </c>
      <c r="I410" s="284" t="s">
        <v>1740</v>
      </c>
      <c r="J410" s="284" t="s">
        <v>716</v>
      </c>
      <c r="K410" s="284" t="s">
        <v>716</v>
      </c>
      <c r="L410" s="286">
        <v>18500</v>
      </c>
      <c r="M410" s="286">
        <v>0</v>
      </c>
      <c r="N410" s="287">
        <v>0</v>
      </c>
      <c r="O410" s="286">
        <v>0</v>
      </c>
      <c r="P410" s="287">
        <v>0</v>
      </c>
      <c r="Q410" s="286">
        <v>35</v>
      </c>
      <c r="R410" s="287">
        <v>647500</v>
      </c>
      <c r="S410" s="284" t="s">
        <v>1739</v>
      </c>
      <c r="T410" s="284" t="s">
        <v>1739</v>
      </c>
      <c r="U410" s="284" t="s">
        <v>1739</v>
      </c>
      <c r="V410" s="284" t="s">
        <v>1739</v>
      </c>
      <c r="W410" s="284" t="s">
        <v>1739</v>
      </c>
      <c r="X410" s="284" t="s">
        <v>1739</v>
      </c>
    </row>
    <row r="411" spans="1:24" ht="51">
      <c r="A411" s="288" t="s">
        <v>1737</v>
      </c>
      <c r="B411" s="288" t="s">
        <v>1738</v>
      </c>
      <c r="C411" s="288" t="s">
        <v>497</v>
      </c>
      <c r="D411" s="288" t="s">
        <v>114</v>
      </c>
      <c r="E411" s="288" t="s">
        <v>1739</v>
      </c>
      <c r="F411" s="289">
        <v>46296</v>
      </c>
      <c r="G411" s="289">
        <v>46296</v>
      </c>
      <c r="H411" s="288" t="s">
        <v>1911</v>
      </c>
      <c r="I411" s="288" t="s">
        <v>1749</v>
      </c>
      <c r="J411" s="288" t="s">
        <v>716</v>
      </c>
      <c r="K411" s="288" t="s">
        <v>716</v>
      </c>
      <c r="L411" s="290">
        <v>18500</v>
      </c>
      <c r="M411" s="290">
        <v>0</v>
      </c>
      <c r="N411" s="291">
        <v>0</v>
      </c>
      <c r="O411" s="290">
        <v>10</v>
      </c>
      <c r="P411" s="291">
        <v>185000</v>
      </c>
      <c r="Q411" s="290">
        <v>25</v>
      </c>
      <c r="R411" s="291">
        <v>462500</v>
      </c>
      <c r="S411" s="288" t="s">
        <v>1744</v>
      </c>
      <c r="T411" s="288" t="s">
        <v>1745</v>
      </c>
      <c r="U411" s="288" t="s">
        <v>1750</v>
      </c>
      <c r="V411" s="288" t="s">
        <v>1751</v>
      </c>
      <c r="W411" s="288" t="s">
        <v>1795</v>
      </c>
      <c r="X411" s="288" t="s">
        <v>1796</v>
      </c>
    </row>
    <row r="412" spans="1:24" ht="28.5">
      <c r="A412" s="284" t="s">
        <v>1737</v>
      </c>
      <c r="B412" s="284" t="s">
        <v>1738</v>
      </c>
      <c r="C412" s="284" t="s">
        <v>927</v>
      </c>
      <c r="D412" s="284" t="s">
        <v>928</v>
      </c>
      <c r="E412" s="284" t="s">
        <v>1739</v>
      </c>
      <c r="F412" s="285" t="s">
        <v>1739</v>
      </c>
      <c r="G412" s="285" t="s">
        <v>1739</v>
      </c>
      <c r="H412" s="284" t="s">
        <v>1739</v>
      </c>
      <c r="I412" s="284" t="s">
        <v>1740</v>
      </c>
      <c r="J412" s="284" t="s">
        <v>53</v>
      </c>
      <c r="K412" s="284" t="s">
        <v>53</v>
      </c>
      <c r="L412" s="286">
        <v>45000</v>
      </c>
      <c r="M412" s="286">
        <v>0</v>
      </c>
      <c r="N412" s="287">
        <v>0</v>
      </c>
      <c r="O412" s="286">
        <v>0</v>
      </c>
      <c r="P412" s="287">
        <v>0</v>
      </c>
      <c r="Q412" s="286">
        <v>2.5</v>
      </c>
      <c r="R412" s="287">
        <v>112500</v>
      </c>
      <c r="S412" s="284" t="s">
        <v>1739</v>
      </c>
      <c r="T412" s="284" t="s">
        <v>1739</v>
      </c>
      <c r="U412" s="284" t="s">
        <v>1739</v>
      </c>
      <c r="V412" s="284" t="s">
        <v>1739</v>
      </c>
      <c r="W412" s="284" t="s">
        <v>1739</v>
      </c>
      <c r="X412" s="284" t="s">
        <v>1739</v>
      </c>
    </row>
    <row r="413" spans="1:24" ht="28.5">
      <c r="A413" s="284" t="s">
        <v>1737</v>
      </c>
      <c r="B413" s="284" t="s">
        <v>1738</v>
      </c>
      <c r="C413" s="284" t="s">
        <v>953</v>
      </c>
      <c r="D413" s="284" t="s">
        <v>1983</v>
      </c>
      <c r="E413" s="284" t="s">
        <v>1739</v>
      </c>
      <c r="F413" s="285" t="s">
        <v>1739</v>
      </c>
      <c r="G413" s="285" t="s">
        <v>1739</v>
      </c>
      <c r="H413" s="284" t="s">
        <v>1739</v>
      </c>
      <c r="I413" s="284" t="s">
        <v>1740</v>
      </c>
      <c r="J413" s="284" t="s">
        <v>53</v>
      </c>
      <c r="K413" s="284" t="s">
        <v>53</v>
      </c>
      <c r="L413" s="286">
        <v>240000</v>
      </c>
      <c r="M413" s="286">
        <v>0</v>
      </c>
      <c r="N413" s="287">
        <v>0</v>
      </c>
      <c r="O413" s="286">
        <v>0</v>
      </c>
      <c r="P413" s="287">
        <v>0</v>
      </c>
      <c r="Q413" s="286">
        <v>1</v>
      </c>
      <c r="R413" s="287">
        <v>240000</v>
      </c>
      <c r="S413" s="284" t="s">
        <v>1739</v>
      </c>
      <c r="T413" s="284" t="s">
        <v>1739</v>
      </c>
      <c r="U413" s="284" t="s">
        <v>1739</v>
      </c>
      <c r="V413" s="284" t="s">
        <v>1739</v>
      </c>
      <c r="W413" s="284" t="s">
        <v>1739</v>
      </c>
      <c r="X413" s="284" t="s">
        <v>1739</v>
      </c>
    </row>
    <row r="414" spans="1:24" ht="28.5">
      <c r="A414" s="284" t="s">
        <v>1737</v>
      </c>
      <c r="B414" s="284" t="s">
        <v>1738</v>
      </c>
      <c r="C414" s="284" t="s">
        <v>751</v>
      </c>
      <c r="D414" s="284" t="s">
        <v>1984</v>
      </c>
      <c r="E414" s="284" t="s">
        <v>1739</v>
      </c>
      <c r="F414" s="285" t="s">
        <v>1739</v>
      </c>
      <c r="G414" s="285" t="s">
        <v>1739</v>
      </c>
      <c r="H414" s="284" t="s">
        <v>1739</v>
      </c>
      <c r="I414" s="284" t="s">
        <v>1740</v>
      </c>
      <c r="J414" s="284" t="s">
        <v>53</v>
      </c>
      <c r="K414" s="284" t="s">
        <v>53</v>
      </c>
      <c r="L414" s="286">
        <v>1559.69</v>
      </c>
      <c r="M414" s="286">
        <v>0</v>
      </c>
      <c r="N414" s="287">
        <v>0</v>
      </c>
      <c r="O414" s="286">
        <v>0</v>
      </c>
      <c r="P414" s="287">
        <v>0</v>
      </c>
      <c r="Q414" s="286">
        <v>135</v>
      </c>
      <c r="R414" s="287">
        <v>210558</v>
      </c>
      <c r="S414" s="284" t="s">
        <v>1739</v>
      </c>
      <c r="T414" s="284" t="s">
        <v>1739</v>
      </c>
      <c r="U414" s="284" t="s">
        <v>1739</v>
      </c>
      <c r="V414" s="284" t="s">
        <v>1739</v>
      </c>
      <c r="W414" s="284" t="s">
        <v>1739</v>
      </c>
      <c r="X414" s="284" t="s">
        <v>1739</v>
      </c>
    </row>
    <row r="415" spans="1:24" ht="25.5">
      <c r="A415" s="288" t="s">
        <v>1737</v>
      </c>
      <c r="B415" s="288" t="s">
        <v>1738</v>
      </c>
      <c r="C415" s="288" t="s">
        <v>751</v>
      </c>
      <c r="D415" s="288" t="s">
        <v>1984</v>
      </c>
      <c r="E415" s="288" t="s">
        <v>1739</v>
      </c>
      <c r="F415" s="289">
        <v>46223</v>
      </c>
      <c r="G415" s="289">
        <v>46223</v>
      </c>
      <c r="H415" s="288" t="s">
        <v>1742</v>
      </c>
      <c r="I415" s="288" t="s">
        <v>1743</v>
      </c>
      <c r="J415" s="288" t="s">
        <v>53</v>
      </c>
      <c r="K415" s="288" t="s">
        <v>53</v>
      </c>
      <c r="L415" s="290">
        <v>1559.69</v>
      </c>
      <c r="M415" s="290">
        <v>0</v>
      </c>
      <c r="N415" s="291">
        <v>0</v>
      </c>
      <c r="O415" s="290">
        <v>4</v>
      </c>
      <c r="P415" s="291">
        <v>6239</v>
      </c>
      <c r="Q415" s="290">
        <v>131</v>
      </c>
      <c r="R415" s="291">
        <v>204319</v>
      </c>
      <c r="S415" s="288" t="s">
        <v>1744</v>
      </c>
      <c r="T415" s="288" t="s">
        <v>1820</v>
      </c>
      <c r="U415" s="288" t="s">
        <v>1739</v>
      </c>
      <c r="V415" s="288" t="s">
        <v>1739</v>
      </c>
      <c r="W415" s="288" t="s">
        <v>1795</v>
      </c>
      <c r="X415" s="288" t="s">
        <v>1796</v>
      </c>
    </row>
    <row r="416" spans="1:24" ht="28.5">
      <c r="A416" s="284" t="s">
        <v>1737</v>
      </c>
      <c r="B416" s="284" t="s">
        <v>1738</v>
      </c>
      <c r="C416" s="284" t="s">
        <v>755</v>
      </c>
      <c r="D416" s="284" t="s">
        <v>756</v>
      </c>
      <c r="E416" s="284" t="s">
        <v>1739</v>
      </c>
      <c r="F416" s="285" t="s">
        <v>1739</v>
      </c>
      <c r="G416" s="285" t="s">
        <v>1739</v>
      </c>
      <c r="H416" s="284" t="s">
        <v>1739</v>
      </c>
      <c r="I416" s="284" t="s">
        <v>1740</v>
      </c>
      <c r="J416" s="284" t="s">
        <v>178</v>
      </c>
      <c r="K416" s="284" t="s">
        <v>178</v>
      </c>
      <c r="L416" s="286">
        <v>90000</v>
      </c>
      <c r="M416" s="286">
        <v>0</v>
      </c>
      <c r="N416" s="287">
        <v>0</v>
      </c>
      <c r="O416" s="286">
        <v>0</v>
      </c>
      <c r="P416" s="287">
        <v>0</v>
      </c>
      <c r="Q416" s="286">
        <v>0.25</v>
      </c>
      <c r="R416" s="287">
        <v>22500</v>
      </c>
      <c r="S416" s="284" t="s">
        <v>1739</v>
      </c>
      <c r="T416" s="284" t="s">
        <v>1739</v>
      </c>
      <c r="U416" s="284" t="s">
        <v>1739</v>
      </c>
      <c r="V416" s="284" t="s">
        <v>1739</v>
      </c>
      <c r="W416" s="284" t="s">
        <v>1739</v>
      </c>
      <c r="X416" s="284" t="s">
        <v>1739</v>
      </c>
    </row>
    <row r="417" spans="1:24" ht="28.5">
      <c r="A417" s="284" t="s">
        <v>1737</v>
      </c>
      <c r="B417" s="284" t="s">
        <v>1738</v>
      </c>
      <c r="C417" s="284" t="s">
        <v>325</v>
      </c>
      <c r="D417" s="284" t="s">
        <v>184</v>
      </c>
      <c r="E417" s="284" t="s">
        <v>1739</v>
      </c>
      <c r="F417" s="285" t="s">
        <v>1739</v>
      </c>
      <c r="G417" s="285" t="s">
        <v>1739</v>
      </c>
      <c r="H417" s="284" t="s">
        <v>1739</v>
      </c>
      <c r="I417" s="284" t="s">
        <v>1740</v>
      </c>
      <c r="J417" s="284" t="s">
        <v>1643</v>
      </c>
      <c r="K417" s="284" t="s">
        <v>1643</v>
      </c>
      <c r="L417" s="286">
        <v>144729.13</v>
      </c>
      <c r="M417" s="286">
        <v>0</v>
      </c>
      <c r="N417" s="287">
        <v>0</v>
      </c>
      <c r="O417" s="286">
        <v>0</v>
      </c>
      <c r="P417" s="287">
        <v>0</v>
      </c>
      <c r="Q417" s="286">
        <v>1.03</v>
      </c>
      <c r="R417" s="287">
        <v>149071</v>
      </c>
      <c r="S417" s="284" t="s">
        <v>1739</v>
      </c>
      <c r="T417" s="284" t="s">
        <v>1739</v>
      </c>
      <c r="U417" s="284" t="s">
        <v>1739</v>
      </c>
      <c r="V417" s="284" t="s">
        <v>1739</v>
      </c>
      <c r="W417" s="284" t="s">
        <v>1739</v>
      </c>
      <c r="X417" s="284" t="s">
        <v>1739</v>
      </c>
    </row>
    <row r="418" spans="1:24" ht="25.5">
      <c r="A418" s="288" t="s">
        <v>1737</v>
      </c>
      <c r="B418" s="288" t="s">
        <v>1738</v>
      </c>
      <c r="C418" s="288" t="s">
        <v>325</v>
      </c>
      <c r="D418" s="288" t="s">
        <v>184</v>
      </c>
      <c r="E418" s="288" t="s">
        <v>1739</v>
      </c>
      <c r="F418" s="289">
        <v>46185</v>
      </c>
      <c r="G418" s="289">
        <v>46185</v>
      </c>
      <c r="H418" s="288" t="s">
        <v>1897</v>
      </c>
      <c r="I418" s="288" t="s">
        <v>1749</v>
      </c>
      <c r="J418" s="288" t="s">
        <v>1643</v>
      </c>
      <c r="K418" s="288" t="s">
        <v>1643</v>
      </c>
      <c r="L418" s="290">
        <v>139351.31</v>
      </c>
      <c r="M418" s="290">
        <v>0</v>
      </c>
      <c r="N418" s="291">
        <v>0</v>
      </c>
      <c r="O418" s="290">
        <v>1.03</v>
      </c>
      <c r="P418" s="291">
        <v>143532</v>
      </c>
      <c r="Q418" s="290">
        <v>0</v>
      </c>
      <c r="R418" s="291">
        <v>5539</v>
      </c>
      <c r="S418" s="288" t="s">
        <v>1744</v>
      </c>
      <c r="T418" s="288" t="s">
        <v>1745</v>
      </c>
      <c r="U418" s="288" t="s">
        <v>1739</v>
      </c>
      <c r="V418" s="288" t="s">
        <v>1739</v>
      </c>
      <c r="W418" s="288" t="s">
        <v>1746</v>
      </c>
      <c r="X418" s="288" t="s">
        <v>1747</v>
      </c>
    </row>
    <row r="419" spans="1:24" ht="25.5">
      <c r="A419" s="288" t="s">
        <v>1737</v>
      </c>
      <c r="B419" s="288" t="s">
        <v>1738</v>
      </c>
      <c r="C419" s="288" t="s">
        <v>325</v>
      </c>
      <c r="D419" s="288" t="s">
        <v>184</v>
      </c>
      <c r="E419" s="288" t="s">
        <v>1739</v>
      </c>
      <c r="F419" s="289">
        <v>46192</v>
      </c>
      <c r="G419" s="289">
        <v>46192</v>
      </c>
      <c r="H419" s="288" t="s">
        <v>1985</v>
      </c>
      <c r="I419" s="288" t="s">
        <v>1986</v>
      </c>
      <c r="J419" s="288" t="s">
        <v>1643</v>
      </c>
      <c r="K419" s="288" t="s">
        <v>1643</v>
      </c>
      <c r="L419" s="290">
        <v>139166.67000000001</v>
      </c>
      <c r="M419" s="290">
        <v>30</v>
      </c>
      <c r="N419" s="291">
        <v>4175000</v>
      </c>
      <c r="O419" s="290">
        <v>0</v>
      </c>
      <c r="P419" s="291">
        <v>0</v>
      </c>
      <c r="Q419" s="290">
        <v>30</v>
      </c>
      <c r="R419" s="291">
        <v>4180539</v>
      </c>
      <c r="S419" s="288" t="s">
        <v>1744</v>
      </c>
      <c r="T419" s="288" t="s">
        <v>1799</v>
      </c>
      <c r="U419" s="288" t="s">
        <v>1739</v>
      </c>
      <c r="V419" s="288" t="s">
        <v>1739</v>
      </c>
      <c r="W419" s="288" t="s">
        <v>1739</v>
      </c>
      <c r="X419" s="288" t="s">
        <v>1739</v>
      </c>
    </row>
    <row r="420" spans="1:24" ht="51">
      <c r="A420" s="288" t="s">
        <v>1737</v>
      </c>
      <c r="B420" s="288" t="s">
        <v>1738</v>
      </c>
      <c r="C420" s="288" t="s">
        <v>325</v>
      </c>
      <c r="D420" s="288" t="s">
        <v>184</v>
      </c>
      <c r="E420" s="288" t="s">
        <v>1739</v>
      </c>
      <c r="F420" s="289">
        <v>46192</v>
      </c>
      <c r="G420" s="289">
        <v>46192</v>
      </c>
      <c r="H420" s="288" t="s">
        <v>1987</v>
      </c>
      <c r="I420" s="288" t="s">
        <v>1749</v>
      </c>
      <c r="J420" s="288" t="s">
        <v>1643</v>
      </c>
      <c r="K420" s="288" t="s">
        <v>1643</v>
      </c>
      <c r="L420" s="290">
        <v>139351.31</v>
      </c>
      <c r="M420" s="290">
        <v>0</v>
      </c>
      <c r="N420" s="291">
        <v>0</v>
      </c>
      <c r="O420" s="290">
        <v>29.86</v>
      </c>
      <c r="P420" s="291">
        <v>4161030</v>
      </c>
      <c r="Q420" s="290">
        <v>0.14000000000000001</v>
      </c>
      <c r="R420" s="291">
        <v>19509</v>
      </c>
      <c r="S420" s="288" t="s">
        <v>1744</v>
      </c>
      <c r="T420" s="288" t="s">
        <v>1745</v>
      </c>
      <c r="U420" s="288" t="s">
        <v>1755</v>
      </c>
      <c r="V420" s="288" t="s">
        <v>1756</v>
      </c>
      <c r="W420" s="288" t="s">
        <v>1795</v>
      </c>
      <c r="X420" s="288" t="s">
        <v>1796</v>
      </c>
    </row>
    <row r="421" spans="1:24" ht="51">
      <c r="A421" s="288" t="s">
        <v>1737</v>
      </c>
      <c r="B421" s="288" t="s">
        <v>1738</v>
      </c>
      <c r="C421" s="288" t="s">
        <v>325</v>
      </c>
      <c r="D421" s="288" t="s">
        <v>184</v>
      </c>
      <c r="E421" s="288" t="s">
        <v>1739</v>
      </c>
      <c r="F421" s="289">
        <v>46192</v>
      </c>
      <c r="G421" s="289">
        <v>46192</v>
      </c>
      <c r="H421" s="288" t="s">
        <v>1987</v>
      </c>
      <c r="I421" s="288" t="s">
        <v>1749</v>
      </c>
      <c r="J421" s="288" t="s">
        <v>1643</v>
      </c>
      <c r="K421" s="288" t="s">
        <v>1643</v>
      </c>
      <c r="L421" s="290">
        <v>139351.31</v>
      </c>
      <c r="M421" s="290">
        <v>0</v>
      </c>
      <c r="N421" s="291">
        <v>0</v>
      </c>
      <c r="O421" s="290">
        <v>0.14000000000000001</v>
      </c>
      <c r="P421" s="291">
        <v>19509</v>
      </c>
      <c r="Q421" s="290">
        <v>0</v>
      </c>
      <c r="R421" s="291">
        <v>0</v>
      </c>
      <c r="S421" s="288" t="s">
        <v>1744</v>
      </c>
      <c r="T421" s="288" t="s">
        <v>1820</v>
      </c>
      <c r="U421" s="288" t="s">
        <v>1755</v>
      </c>
      <c r="V421" s="288" t="s">
        <v>1756</v>
      </c>
      <c r="W421" s="288" t="s">
        <v>1795</v>
      </c>
      <c r="X421" s="288" t="s">
        <v>1796</v>
      </c>
    </row>
    <row r="422" spans="1:24" ht="28.5">
      <c r="A422" s="284" t="s">
        <v>1737</v>
      </c>
      <c r="B422" s="284" t="s">
        <v>1738</v>
      </c>
      <c r="C422" s="284" t="s">
        <v>985</v>
      </c>
      <c r="D422" s="284" t="s">
        <v>1988</v>
      </c>
      <c r="E422" s="284" t="s">
        <v>1739</v>
      </c>
      <c r="F422" s="285" t="s">
        <v>1739</v>
      </c>
      <c r="G422" s="285" t="s">
        <v>1739</v>
      </c>
      <c r="H422" s="284" t="s">
        <v>1739</v>
      </c>
      <c r="I422" s="284" t="s">
        <v>1740</v>
      </c>
      <c r="J422" s="284" t="s">
        <v>1643</v>
      </c>
      <c r="K422" s="284" t="s">
        <v>1643</v>
      </c>
      <c r="L422" s="286">
        <v>139775</v>
      </c>
      <c r="M422" s="286">
        <v>0</v>
      </c>
      <c r="N422" s="287">
        <v>0</v>
      </c>
      <c r="O422" s="286">
        <v>0</v>
      </c>
      <c r="P422" s="287">
        <v>0</v>
      </c>
      <c r="Q422" s="286">
        <v>0.24</v>
      </c>
      <c r="R422" s="287">
        <v>33546</v>
      </c>
      <c r="S422" s="284" t="s">
        <v>1739</v>
      </c>
      <c r="T422" s="284" t="s">
        <v>1739</v>
      </c>
      <c r="U422" s="284" t="s">
        <v>1739</v>
      </c>
      <c r="V422" s="284" t="s">
        <v>1739</v>
      </c>
      <c r="W422" s="284" t="s">
        <v>1739</v>
      </c>
      <c r="X422" s="284" t="s">
        <v>1739</v>
      </c>
    </row>
    <row r="423" spans="1:24" ht="25.5">
      <c r="A423" s="288" t="s">
        <v>1737</v>
      </c>
      <c r="B423" s="288" t="s">
        <v>1738</v>
      </c>
      <c r="C423" s="288" t="s">
        <v>985</v>
      </c>
      <c r="D423" s="288" t="s">
        <v>1988</v>
      </c>
      <c r="E423" s="288" t="s">
        <v>1739</v>
      </c>
      <c r="F423" s="289">
        <v>46223</v>
      </c>
      <c r="G423" s="289">
        <v>46223</v>
      </c>
      <c r="H423" s="288" t="s">
        <v>1742</v>
      </c>
      <c r="I423" s="288" t="s">
        <v>1743</v>
      </c>
      <c r="J423" s="288" t="s">
        <v>1643</v>
      </c>
      <c r="K423" s="288" t="s">
        <v>1643</v>
      </c>
      <c r="L423" s="290">
        <v>139775</v>
      </c>
      <c r="M423" s="290">
        <v>0</v>
      </c>
      <c r="N423" s="291">
        <v>0</v>
      </c>
      <c r="O423" s="290">
        <v>0.01</v>
      </c>
      <c r="P423" s="291">
        <v>1398</v>
      </c>
      <c r="Q423" s="290">
        <v>0.23</v>
      </c>
      <c r="R423" s="291">
        <v>32148</v>
      </c>
      <c r="S423" s="288" t="s">
        <v>1744</v>
      </c>
      <c r="T423" s="288" t="s">
        <v>1820</v>
      </c>
      <c r="U423" s="288" t="s">
        <v>1739</v>
      </c>
      <c r="V423" s="288" t="s">
        <v>1739</v>
      </c>
      <c r="W423" s="288" t="s">
        <v>1795</v>
      </c>
      <c r="X423" s="288" t="s">
        <v>1796</v>
      </c>
    </row>
    <row r="424" spans="1:24" ht="28.5">
      <c r="A424" s="284" t="s">
        <v>1737</v>
      </c>
      <c r="B424" s="284" t="s">
        <v>1738</v>
      </c>
      <c r="C424" s="284" t="s">
        <v>401</v>
      </c>
      <c r="D424" s="284" t="s">
        <v>52</v>
      </c>
      <c r="E424" s="284" t="s">
        <v>1739</v>
      </c>
      <c r="F424" s="285" t="s">
        <v>1739</v>
      </c>
      <c r="G424" s="285" t="s">
        <v>1739</v>
      </c>
      <c r="H424" s="284" t="s">
        <v>1739</v>
      </c>
      <c r="I424" s="284" t="s">
        <v>1740</v>
      </c>
      <c r="J424" s="284" t="s">
        <v>1073</v>
      </c>
      <c r="K424" s="284" t="s">
        <v>1073</v>
      </c>
      <c r="L424" s="286">
        <v>2278199.17</v>
      </c>
      <c r="M424" s="286">
        <v>0</v>
      </c>
      <c r="N424" s="287">
        <v>0</v>
      </c>
      <c r="O424" s="286">
        <v>0</v>
      </c>
      <c r="P424" s="287">
        <v>0</v>
      </c>
      <c r="Q424" s="286">
        <v>1.21</v>
      </c>
      <c r="R424" s="287">
        <v>2756621</v>
      </c>
      <c r="S424" s="284" t="s">
        <v>1739</v>
      </c>
      <c r="T424" s="284" t="s">
        <v>1739</v>
      </c>
      <c r="U424" s="284" t="s">
        <v>1739</v>
      </c>
      <c r="V424" s="284" t="s">
        <v>1739</v>
      </c>
      <c r="W424" s="284" t="s">
        <v>1739</v>
      </c>
      <c r="X424" s="284" t="s">
        <v>1739</v>
      </c>
    </row>
    <row r="425" spans="1:24" ht="25.5">
      <c r="A425" s="288" t="s">
        <v>1737</v>
      </c>
      <c r="B425" s="288" t="s">
        <v>1738</v>
      </c>
      <c r="C425" s="288" t="s">
        <v>401</v>
      </c>
      <c r="D425" s="288" t="s">
        <v>52</v>
      </c>
      <c r="E425" s="288" t="s">
        <v>1739</v>
      </c>
      <c r="F425" s="289">
        <v>46190</v>
      </c>
      <c r="G425" s="289">
        <v>46190</v>
      </c>
      <c r="H425" s="288" t="s">
        <v>1989</v>
      </c>
      <c r="I425" s="288" t="s">
        <v>1990</v>
      </c>
      <c r="J425" s="288" t="s">
        <v>1073</v>
      </c>
      <c r="K425" s="288" t="s">
        <v>1073</v>
      </c>
      <c r="L425" s="290">
        <v>2405656.06</v>
      </c>
      <c r="M425" s="290">
        <v>0</v>
      </c>
      <c r="N425" s="291">
        <v>0</v>
      </c>
      <c r="O425" s="290">
        <v>0.55000000000000004</v>
      </c>
      <c r="P425" s="291">
        <v>1323111</v>
      </c>
      <c r="Q425" s="290">
        <v>0.66</v>
      </c>
      <c r="R425" s="291">
        <v>1433510</v>
      </c>
      <c r="S425" s="288" t="s">
        <v>1744</v>
      </c>
      <c r="T425" s="288" t="s">
        <v>1745</v>
      </c>
      <c r="U425" s="288" t="s">
        <v>1739</v>
      </c>
      <c r="V425" s="288" t="s">
        <v>1739</v>
      </c>
      <c r="W425" s="288" t="s">
        <v>1746</v>
      </c>
      <c r="X425" s="288" t="s">
        <v>1747</v>
      </c>
    </row>
    <row r="426" spans="1:24" ht="51">
      <c r="A426" s="288" t="s">
        <v>1737</v>
      </c>
      <c r="B426" s="288" t="s">
        <v>1738</v>
      </c>
      <c r="C426" s="288" t="s">
        <v>401</v>
      </c>
      <c r="D426" s="288" t="s">
        <v>52</v>
      </c>
      <c r="E426" s="288" t="s">
        <v>1739</v>
      </c>
      <c r="F426" s="289">
        <v>46195</v>
      </c>
      <c r="G426" s="289">
        <v>46195</v>
      </c>
      <c r="H426" s="288" t="s">
        <v>1959</v>
      </c>
      <c r="I426" s="288" t="s">
        <v>1960</v>
      </c>
      <c r="J426" s="288" t="s">
        <v>1073</v>
      </c>
      <c r="K426" s="288" t="s">
        <v>1073</v>
      </c>
      <c r="L426" s="290">
        <v>2413000</v>
      </c>
      <c r="M426" s="290">
        <v>21</v>
      </c>
      <c r="N426" s="291">
        <v>50673000</v>
      </c>
      <c r="O426" s="290">
        <v>0</v>
      </c>
      <c r="P426" s="291">
        <v>0</v>
      </c>
      <c r="Q426" s="290">
        <v>21.66</v>
      </c>
      <c r="R426" s="291">
        <v>52106510</v>
      </c>
      <c r="S426" s="288" t="s">
        <v>1744</v>
      </c>
      <c r="T426" s="288" t="s">
        <v>1799</v>
      </c>
      <c r="U426" s="288" t="s">
        <v>1739</v>
      </c>
      <c r="V426" s="288" t="s">
        <v>1739</v>
      </c>
      <c r="W426" s="288" t="s">
        <v>1739</v>
      </c>
      <c r="X426" s="288" t="s">
        <v>1739</v>
      </c>
    </row>
    <row r="427" spans="1:24" ht="51">
      <c r="A427" s="288" t="s">
        <v>1737</v>
      </c>
      <c r="B427" s="288" t="s">
        <v>1738</v>
      </c>
      <c r="C427" s="288" t="s">
        <v>401</v>
      </c>
      <c r="D427" s="288" t="s">
        <v>52</v>
      </c>
      <c r="E427" s="288" t="s">
        <v>1739</v>
      </c>
      <c r="F427" s="289">
        <v>46198</v>
      </c>
      <c r="G427" s="289">
        <v>46198</v>
      </c>
      <c r="H427" s="288" t="s">
        <v>1961</v>
      </c>
      <c r="I427" s="288" t="s">
        <v>1749</v>
      </c>
      <c r="J427" s="288" t="s">
        <v>1073</v>
      </c>
      <c r="K427" s="288" t="s">
        <v>1073</v>
      </c>
      <c r="L427" s="290">
        <v>2405656.06</v>
      </c>
      <c r="M427" s="290">
        <v>0</v>
      </c>
      <c r="N427" s="291">
        <v>0</v>
      </c>
      <c r="O427" s="290">
        <v>10.67</v>
      </c>
      <c r="P427" s="291">
        <v>25668350</v>
      </c>
      <c r="Q427" s="290">
        <v>10.99</v>
      </c>
      <c r="R427" s="291">
        <v>26438160</v>
      </c>
      <c r="S427" s="288" t="s">
        <v>1744</v>
      </c>
      <c r="T427" s="288" t="s">
        <v>1745</v>
      </c>
      <c r="U427" s="288" t="s">
        <v>1750</v>
      </c>
      <c r="V427" s="288" t="s">
        <v>1751</v>
      </c>
      <c r="W427" s="288" t="s">
        <v>1795</v>
      </c>
      <c r="X427" s="288" t="s">
        <v>1796</v>
      </c>
    </row>
    <row r="428" spans="1:24" ht="51">
      <c r="A428" s="288" t="s">
        <v>1737</v>
      </c>
      <c r="B428" s="288" t="s">
        <v>1738</v>
      </c>
      <c r="C428" s="288" t="s">
        <v>401</v>
      </c>
      <c r="D428" s="288" t="s">
        <v>52</v>
      </c>
      <c r="E428" s="288" t="s">
        <v>1739</v>
      </c>
      <c r="F428" s="289">
        <v>46198</v>
      </c>
      <c r="G428" s="289">
        <v>46198</v>
      </c>
      <c r="H428" s="288" t="s">
        <v>1961</v>
      </c>
      <c r="I428" s="288" t="s">
        <v>1749</v>
      </c>
      <c r="J428" s="288" t="s">
        <v>1073</v>
      </c>
      <c r="K428" s="288" t="s">
        <v>1073</v>
      </c>
      <c r="L428" s="290">
        <v>2405656.06</v>
      </c>
      <c r="M428" s="290">
        <v>0</v>
      </c>
      <c r="N428" s="291">
        <v>0</v>
      </c>
      <c r="O428" s="290">
        <v>10.58</v>
      </c>
      <c r="P428" s="291">
        <v>25451841</v>
      </c>
      <c r="Q428" s="290">
        <v>0.41</v>
      </c>
      <c r="R428" s="291">
        <v>986319</v>
      </c>
      <c r="S428" s="288" t="s">
        <v>1744</v>
      </c>
      <c r="T428" s="288" t="s">
        <v>1745</v>
      </c>
      <c r="U428" s="288" t="s">
        <v>1755</v>
      </c>
      <c r="V428" s="288" t="s">
        <v>1756</v>
      </c>
      <c r="W428" s="288" t="s">
        <v>1795</v>
      </c>
      <c r="X428" s="288" t="s">
        <v>1796</v>
      </c>
    </row>
    <row r="429" spans="1:24" ht="25.5">
      <c r="A429" s="288" t="s">
        <v>1737</v>
      </c>
      <c r="B429" s="288" t="s">
        <v>1738</v>
      </c>
      <c r="C429" s="288" t="s">
        <v>401</v>
      </c>
      <c r="D429" s="288" t="s">
        <v>52</v>
      </c>
      <c r="E429" s="288" t="s">
        <v>1739</v>
      </c>
      <c r="F429" s="289">
        <v>46223</v>
      </c>
      <c r="G429" s="289">
        <v>46223</v>
      </c>
      <c r="H429" s="288" t="s">
        <v>1876</v>
      </c>
      <c r="I429" s="288" t="s">
        <v>1877</v>
      </c>
      <c r="J429" s="288" t="s">
        <v>1073</v>
      </c>
      <c r="K429" s="288" t="s">
        <v>1073</v>
      </c>
      <c r="L429" s="290">
        <v>2405656.08</v>
      </c>
      <c r="M429" s="290">
        <v>0.68</v>
      </c>
      <c r="N429" s="291">
        <v>1643865</v>
      </c>
      <c r="O429" s="290">
        <v>0</v>
      </c>
      <c r="P429" s="291">
        <v>0</v>
      </c>
      <c r="Q429" s="290">
        <v>1.0900000000000001</v>
      </c>
      <c r="R429" s="291">
        <v>2630184</v>
      </c>
      <c r="S429" s="288" t="s">
        <v>1744</v>
      </c>
      <c r="T429" s="288" t="s">
        <v>1745</v>
      </c>
      <c r="U429" s="288" t="s">
        <v>1739</v>
      </c>
      <c r="V429" s="288" t="s">
        <v>1739</v>
      </c>
      <c r="W429" s="288" t="s">
        <v>1795</v>
      </c>
      <c r="X429" s="288" t="s">
        <v>1796</v>
      </c>
    </row>
    <row r="430" spans="1:24" ht="28.5">
      <c r="A430" s="284" t="s">
        <v>1737</v>
      </c>
      <c r="B430" s="284" t="s">
        <v>1738</v>
      </c>
      <c r="C430" s="284" t="s">
        <v>399</v>
      </c>
      <c r="D430" s="284" t="s">
        <v>55</v>
      </c>
      <c r="E430" s="284" t="s">
        <v>1739</v>
      </c>
      <c r="F430" s="285" t="s">
        <v>1739</v>
      </c>
      <c r="G430" s="285" t="s">
        <v>1739</v>
      </c>
      <c r="H430" s="284" t="s">
        <v>1739</v>
      </c>
      <c r="I430" s="284" t="s">
        <v>1740</v>
      </c>
      <c r="J430" s="284" t="s">
        <v>1073</v>
      </c>
      <c r="K430" s="284" t="s">
        <v>1073</v>
      </c>
      <c r="L430" s="286">
        <v>1357346.67</v>
      </c>
      <c r="M430" s="286">
        <v>0</v>
      </c>
      <c r="N430" s="287">
        <v>0</v>
      </c>
      <c r="O430" s="286">
        <v>0</v>
      </c>
      <c r="P430" s="287">
        <v>0</v>
      </c>
      <c r="Q430" s="286">
        <v>0.3</v>
      </c>
      <c r="R430" s="287">
        <v>407204</v>
      </c>
      <c r="S430" s="284" t="s">
        <v>1739</v>
      </c>
      <c r="T430" s="284" t="s">
        <v>1739</v>
      </c>
      <c r="U430" s="284" t="s">
        <v>1739</v>
      </c>
      <c r="V430" s="284" t="s">
        <v>1739</v>
      </c>
      <c r="W430" s="284" t="s">
        <v>1739</v>
      </c>
      <c r="X430" s="284" t="s">
        <v>1739</v>
      </c>
    </row>
    <row r="431" spans="1:24" ht="51">
      <c r="A431" s="288" t="s">
        <v>1737</v>
      </c>
      <c r="B431" s="288" t="s">
        <v>1738</v>
      </c>
      <c r="C431" s="288" t="s">
        <v>399</v>
      </c>
      <c r="D431" s="288" t="s">
        <v>55</v>
      </c>
      <c r="E431" s="288" t="s">
        <v>1739</v>
      </c>
      <c r="F431" s="289">
        <v>46195</v>
      </c>
      <c r="G431" s="289">
        <v>46195</v>
      </c>
      <c r="H431" s="288" t="s">
        <v>1959</v>
      </c>
      <c r="I431" s="288" t="s">
        <v>1960</v>
      </c>
      <c r="J431" s="288" t="s">
        <v>1073</v>
      </c>
      <c r="K431" s="288" t="s">
        <v>1073</v>
      </c>
      <c r="L431" s="290">
        <v>1437000</v>
      </c>
      <c r="M431" s="290">
        <v>4</v>
      </c>
      <c r="N431" s="291">
        <v>5748000</v>
      </c>
      <c r="O431" s="290">
        <v>0</v>
      </c>
      <c r="P431" s="291">
        <v>0</v>
      </c>
      <c r="Q431" s="290">
        <v>4.3</v>
      </c>
      <c r="R431" s="291">
        <v>6155204</v>
      </c>
      <c r="S431" s="288" t="s">
        <v>1744</v>
      </c>
      <c r="T431" s="288" t="s">
        <v>1799</v>
      </c>
      <c r="U431" s="288" t="s">
        <v>1739</v>
      </c>
      <c r="V431" s="288" t="s">
        <v>1739</v>
      </c>
      <c r="W431" s="288" t="s">
        <v>1739</v>
      </c>
      <c r="X431" s="288" t="s">
        <v>1739</v>
      </c>
    </row>
    <row r="432" spans="1:24" ht="51">
      <c r="A432" s="288" t="s">
        <v>1737</v>
      </c>
      <c r="B432" s="288" t="s">
        <v>1738</v>
      </c>
      <c r="C432" s="288" t="s">
        <v>399</v>
      </c>
      <c r="D432" s="288" t="s">
        <v>55</v>
      </c>
      <c r="E432" s="288" t="s">
        <v>1739</v>
      </c>
      <c r="F432" s="289">
        <v>46198</v>
      </c>
      <c r="G432" s="289">
        <v>46198</v>
      </c>
      <c r="H432" s="288" t="s">
        <v>1961</v>
      </c>
      <c r="I432" s="288" t="s">
        <v>1749</v>
      </c>
      <c r="J432" s="288" t="s">
        <v>1073</v>
      </c>
      <c r="K432" s="288" t="s">
        <v>1073</v>
      </c>
      <c r="L432" s="290">
        <v>1431442.79</v>
      </c>
      <c r="M432" s="290">
        <v>0</v>
      </c>
      <c r="N432" s="291">
        <v>0</v>
      </c>
      <c r="O432" s="290">
        <v>2.2200000000000002</v>
      </c>
      <c r="P432" s="291">
        <v>3177803</v>
      </c>
      <c r="Q432" s="290">
        <v>2.08</v>
      </c>
      <c r="R432" s="291">
        <v>2977401</v>
      </c>
      <c r="S432" s="288" t="s">
        <v>1744</v>
      </c>
      <c r="T432" s="288" t="s">
        <v>1745</v>
      </c>
      <c r="U432" s="288" t="s">
        <v>1750</v>
      </c>
      <c r="V432" s="288" t="s">
        <v>1751</v>
      </c>
      <c r="W432" s="288" t="s">
        <v>1795</v>
      </c>
      <c r="X432" s="288" t="s">
        <v>1796</v>
      </c>
    </row>
    <row r="433" spans="1:24" ht="51">
      <c r="A433" s="288" t="s">
        <v>1737</v>
      </c>
      <c r="B433" s="288" t="s">
        <v>1738</v>
      </c>
      <c r="C433" s="288" t="s">
        <v>399</v>
      </c>
      <c r="D433" s="288" t="s">
        <v>55</v>
      </c>
      <c r="E433" s="288" t="s">
        <v>1739</v>
      </c>
      <c r="F433" s="289">
        <v>46198</v>
      </c>
      <c r="G433" s="289">
        <v>46198</v>
      </c>
      <c r="H433" s="288" t="s">
        <v>1961</v>
      </c>
      <c r="I433" s="288" t="s">
        <v>1749</v>
      </c>
      <c r="J433" s="288" t="s">
        <v>1073</v>
      </c>
      <c r="K433" s="288" t="s">
        <v>1073</v>
      </c>
      <c r="L433" s="290">
        <v>1431442.79</v>
      </c>
      <c r="M433" s="290">
        <v>0</v>
      </c>
      <c r="N433" s="291">
        <v>0</v>
      </c>
      <c r="O433" s="290">
        <v>1.4</v>
      </c>
      <c r="P433" s="291">
        <v>2004020</v>
      </c>
      <c r="Q433" s="290">
        <v>0.68</v>
      </c>
      <c r="R433" s="291">
        <v>973381</v>
      </c>
      <c r="S433" s="288" t="s">
        <v>1744</v>
      </c>
      <c r="T433" s="288" t="s">
        <v>1745</v>
      </c>
      <c r="U433" s="288" t="s">
        <v>1755</v>
      </c>
      <c r="V433" s="288" t="s">
        <v>1756</v>
      </c>
      <c r="W433" s="288" t="s">
        <v>1795</v>
      </c>
      <c r="X433" s="288" t="s">
        <v>1796</v>
      </c>
    </row>
    <row r="434" spans="1:24" ht="51">
      <c r="A434" s="288" t="s">
        <v>1737</v>
      </c>
      <c r="B434" s="288" t="s">
        <v>1738</v>
      </c>
      <c r="C434" s="288" t="s">
        <v>399</v>
      </c>
      <c r="D434" s="288" t="s">
        <v>55</v>
      </c>
      <c r="E434" s="288" t="s">
        <v>1739</v>
      </c>
      <c r="F434" s="289">
        <v>46220</v>
      </c>
      <c r="G434" s="289">
        <v>46220</v>
      </c>
      <c r="H434" s="288" t="s">
        <v>1991</v>
      </c>
      <c r="I434" s="288" t="s">
        <v>1992</v>
      </c>
      <c r="J434" s="288" t="s">
        <v>1073</v>
      </c>
      <c r="K434" s="288" t="s">
        <v>1073</v>
      </c>
      <c r="L434" s="290">
        <v>1437000</v>
      </c>
      <c r="M434" s="290">
        <v>3</v>
      </c>
      <c r="N434" s="291">
        <v>4311000</v>
      </c>
      <c r="O434" s="290">
        <v>0</v>
      </c>
      <c r="P434" s="291">
        <v>0</v>
      </c>
      <c r="Q434" s="290">
        <v>3.68</v>
      </c>
      <c r="R434" s="291">
        <v>5284381</v>
      </c>
      <c r="S434" s="288" t="s">
        <v>1744</v>
      </c>
      <c r="T434" s="288" t="s">
        <v>1799</v>
      </c>
      <c r="U434" s="288" t="s">
        <v>1739</v>
      </c>
      <c r="V434" s="288" t="s">
        <v>1739</v>
      </c>
      <c r="W434" s="288" t="s">
        <v>1739</v>
      </c>
      <c r="X434" s="288" t="s">
        <v>1739</v>
      </c>
    </row>
    <row r="435" spans="1:24" ht="25.5">
      <c r="A435" s="288" t="s">
        <v>1737</v>
      </c>
      <c r="B435" s="288" t="s">
        <v>1738</v>
      </c>
      <c r="C435" s="288" t="s">
        <v>399</v>
      </c>
      <c r="D435" s="288" t="s">
        <v>55</v>
      </c>
      <c r="E435" s="288" t="s">
        <v>1739</v>
      </c>
      <c r="F435" s="289">
        <v>46223</v>
      </c>
      <c r="G435" s="289">
        <v>46223</v>
      </c>
      <c r="H435" s="288" t="s">
        <v>1876</v>
      </c>
      <c r="I435" s="288" t="s">
        <v>1877</v>
      </c>
      <c r="J435" s="288" t="s">
        <v>1073</v>
      </c>
      <c r="K435" s="288" t="s">
        <v>1073</v>
      </c>
      <c r="L435" s="290">
        <v>1431442.8</v>
      </c>
      <c r="M435" s="290">
        <v>0.14000000000000001</v>
      </c>
      <c r="N435" s="291">
        <v>200402</v>
      </c>
      <c r="O435" s="290">
        <v>0</v>
      </c>
      <c r="P435" s="291">
        <v>0</v>
      </c>
      <c r="Q435" s="290">
        <v>3.82</v>
      </c>
      <c r="R435" s="291">
        <v>5484783</v>
      </c>
      <c r="S435" s="288" t="s">
        <v>1744</v>
      </c>
      <c r="T435" s="288" t="s">
        <v>1745</v>
      </c>
      <c r="U435" s="288" t="s">
        <v>1739</v>
      </c>
      <c r="V435" s="288" t="s">
        <v>1739</v>
      </c>
      <c r="W435" s="288" t="s">
        <v>1795</v>
      </c>
      <c r="X435" s="288" t="s">
        <v>1796</v>
      </c>
    </row>
    <row r="436" spans="1:24" ht="51">
      <c r="A436" s="288" t="s">
        <v>1737</v>
      </c>
      <c r="B436" s="288" t="s">
        <v>1738</v>
      </c>
      <c r="C436" s="288" t="s">
        <v>399</v>
      </c>
      <c r="D436" s="288" t="s">
        <v>55</v>
      </c>
      <c r="E436" s="288" t="s">
        <v>1739</v>
      </c>
      <c r="F436" s="289">
        <v>46279</v>
      </c>
      <c r="G436" s="289">
        <v>46279</v>
      </c>
      <c r="H436" s="288" t="s">
        <v>1993</v>
      </c>
      <c r="I436" s="288" t="s">
        <v>1749</v>
      </c>
      <c r="J436" s="288" t="s">
        <v>1073</v>
      </c>
      <c r="K436" s="288" t="s">
        <v>1073</v>
      </c>
      <c r="L436" s="290">
        <v>1435807.07</v>
      </c>
      <c r="M436" s="290">
        <v>0</v>
      </c>
      <c r="N436" s="291">
        <v>0</v>
      </c>
      <c r="O436" s="290">
        <v>2.67</v>
      </c>
      <c r="P436" s="291">
        <v>3833605</v>
      </c>
      <c r="Q436" s="290">
        <v>1.1499999999999999</v>
      </c>
      <c r="R436" s="291">
        <v>1651178</v>
      </c>
      <c r="S436" s="288" t="s">
        <v>1744</v>
      </c>
      <c r="T436" s="288" t="s">
        <v>1745</v>
      </c>
      <c r="U436" s="288" t="s">
        <v>1755</v>
      </c>
      <c r="V436" s="288" t="s">
        <v>1756</v>
      </c>
      <c r="W436" s="288" t="s">
        <v>1795</v>
      </c>
      <c r="X436" s="288" t="s">
        <v>1796</v>
      </c>
    </row>
    <row r="437" spans="1:24" ht="28.5">
      <c r="A437" s="284" t="s">
        <v>1737</v>
      </c>
      <c r="B437" s="284" t="s">
        <v>1738</v>
      </c>
      <c r="C437" s="284" t="s">
        <v>306</v>
      </c>
      <c r="D437" s="284" t="s">
        <v>65</v>
      </c>
      <c r="E437" s="284" t="s">
        <v>1739</v>
      </c>
      <c r="F437" s="285" t="s">
        <v>1739</v>
      </c>
      <c r="G437" s="285" t="s">
        <v>1739</v>
      </c>
      <c r="H437" s="284" t="s">
        <v>1739</v>
      </c>
      <c r="I437" s="284" t="s">
        <v>1740</v>
      </c>
      <c r="J437" s="284" t="s">
        <v>716</v>
      </c>
      <c r="K437" s="284" t="s">
        <v>716</v>
      </c>
      <c r="L437" s="286">
        <v>7244.24</v>
      </c>
      <c r="M437" s="286">
        <v>0</v>
      </c>
      <c r="N437" s="287">
        <v>0</v>
      </c>
      <c r="O437" s="286">
        <v>0</v>
      </c>
      <c r="P437" s="287">
        <v>0</v>
      </c>
      <c r="Q437" s="286">
        <v>17</v>
      </c>
      <c r="R437" s="287">
        <v>123152</v>
      </c>
      <c r="S437" s="284" t="s">
        <v>1739</v>
      </c>
      <c r="T437" s="284" t="s">
        <v>1739</v>
      </c>
      <c r="U437" s="284" t="s">
        <v>1739</v>
      </c>
      <c r="V437" s="284" t="s">
        <v>1739</v>
      </c>
      <c r="W437" s="284" t="s">
        <v>1739</v>
      </c>
      <c r="X437" s="284" t="s">
        <v>1739</v>
      </c>
    </row>
    <row r="438" spans="1:24" ht="25.5">
      <c r="A438" s="288" t="s">
        <v>1737</v>
      </c>
      <c r="B438" s="288" t="s">
        <v>1738</v>
      </c>
      <c r="C438" s="288" t="s">
        <v>306</v>
      </c>
      <c r="D438" s="288" t="s">
        <v>65</v>
      </c>
      <c r="E438" s="288" t="s">
        <v>1739</v>
      </c>
      <c r="F438" s="289">
        <v>46223</v>
      </c>
      <c r="G438" s="289">
        <v>46223</v>
      </c>
      <c r="H438" s="288" t="s">
        <v>1876</v>
      </c>
      <c r="I438" s="288" t="s">
        <v>1877</v>
      </c>
      <c r="J438" s="288" t="s">
        <v>716</v>
      </c>
      <c r="K438" s="288" t="s">
        <v>716</v>
      </c>
      <c r="L438" s="290">
        <v>7244.21</v>
      </c>
      <c r="M438" s="290">
        <v>3</v>
      </c>
      <c r="N438" s="291">
        <v>21733</v>
      </c>
      <c r="O438" s="290">
        <v>0</v>
      </c>
      <c r="P438" s="291">
        <v>0</v>
      </c>
      <c r="Q438" s="290">
        <v>20</v>
      </c>
      <c r="R438" s="291">
        <v>144885</v>
      </c>
      <c r="S438" s="288" t="s">
        <v>1744</v>
      </c>
      <c r="T438" s="288" t="s">
        <v>1745</v>
      </c>
      <c r="U438" s="288" t="s">
        <v>1739</v>
      </c>
      <c r="V438" s="288" t="s">
        <v>1739</v>
      </c>
      <c r="W438" s="288" t="s">
        <v>1795</v>
      </c>
      <c r="X438" s="288" t="s">
        <v>1796</v>
      </c>
    </row>
    <row r="439" spans="1:24" ht="38.25">
      <c r="A439" s="288" t="s">
        <v>1737</v>
      </c>
      <c r="B439" s="288" t="s">
        <v>1738</v>
      </c>
      <c r="C439" s="288" t="s">
        <v>306</v>
      </c>
      <c r="D439" s="288" t="s">
        <v>65</v>
      </c>
      <c r="E439" s="288" t="s">
        <v>1739</v>
      </c>
      <c r="F439" s="289">
        <v>46254</v>
      </c>
      <c r="G439" s="289">
        <v>46254</v>
      </c>
      <c r="H439" s="288" t="s">
        <v>1922</v>
      </c>
      <c r="I439" s="288" t="s">
        <v>1923</v>
      </c>
      <c r="J439" s="288" t="s">
        <v>716</v>
      </c>
      <c r="K439" s="288" t="s">
        <v>716</v>
      </c>
      <c r="L439" s="290">
        <v>6500</v>
      </c>
      <c r="M439" s="290">
        <v>148</v>
      </c>
      <c r="N439" s="291">
        <v>962000</v>
      </c>
      <c r="O439" s="290">
        <v>0</v>
      </c>
      <c r="P439" s="291">
        <v>0</v>
      </c>
      <c r="Q439" s="290">
        <v>168</v>
      </c>
      <c r="R439" s="291">
        <v>1106885</v>
      </c>
      <c r="S439" s="288" t="s">
        <v>1744</v>
      </c>
      <c r="T439" s="288" t="s">
        <v>1810</v>
      </c>
      <c r="U439" s="288" t="s">
        <v>1739</v>
      </c>
      <c r="V439" s="288" t="s">
        <v>1739</v>
      </c>
      <c r="W439" s="288" t="s">
        <v>1739</v>
      </c>
      <c r="X439" s="288" t="s">
        <v>1739</v>
      </c>
    </row>
    <row r="440" spans="1:24" ht="51">
      <c r="A440" s="288" t="s">
        <v>1737</v>
      </c>
      <c r="B440" s="288" t="s">
        <v>1738</v>
      </c>
      <c r="C440" s="288" t="s">
        <v>306</v>
      </c>
      <c r="D440" s="288" t="s">
        <v>65</v>
      </c>
      <c r="E440" s="288" t="s">
        <v>1739</v>
      </c>
      <c r="F440" s="289">
        <v>46268</v>
      </c>
      <c r="G440" s="289">
        <v>46268</v>
      </c>
      <c r="H440" s="288" t="s">
        <v>1828</v>
      </c>
      <c r="I440" s="288" t="s">
        <v>1749</v>
      </c>
      <c r="J440" s="288" t="s">
        <v>716</v>
      </c>
      <c r="K440" s="288" t="s">
        <v>716</v>
      </c>
      <c r="L440" s="290">
        <v>6588.6</v>
      </c>
      <c r="M440" s="290">
        <v>0</v>
      </c>
      <c r="N440" s="291">
        <v>0</v>
      </c>
      <c r="O440" s="290">
        <v>40</v>
      </c>
      <c r="P440" s="291">
        <v>263544</v>
      </c>
      <c r="Q440" s="290">
        <v>128</v>
      </c>
      <c r="R440" s="291">
        <v>843341</v>
      </c>
      <c r="S440" s="288" t="s">
        <v>1744</v>
      </c>
      <c r="T440" s="288" t="s">
        <v>1745</v>
      </c>
      <c r="U440" s="288" t="s">
        <v>1750</v>
      </c>
      <c r="V440" s="288" t="s">
        <v>1751</v>
      </c>
      <c r="W440" s="288" t="s">
        <v>1795</v>
      </c>
      <c r="X440" s="288" t="s">
        <v>1796</v>
      </c>
    </row>
    <row r="441" spans="1:24" ht="51">
      <c r="A441" s="288" t="s">
        <v>1737</v>
      </c>
      <c r="B441" s="288" t="s">
        <v>1738</v>
      </c>
      <c r="C441" s="288" t="s">
        <v>306</v>
      </c>
      <c r="D441" s="288" t="s">
        <v>65</v>
      </c>
      <c r="E441" s="288" t="s">
        <v>1739</v>
      </c>
      <c r="F441" s="289">
        <v>46273</v>
      </c>
      <c r="G441" s="289">
        <v>46273</v>
      </c>
      <c r="H441" s="288" t="s">
        <v>1938</v>
      </c>
      <c r="I441" s="288" t="s">
        <v>1749</v>
      </c>
      <c r="J441" s="288" t="s">
        <v>716</v>
      </c>
      <c r="K441" s="288" t="s">
        <v>716</v>
      </c>
      <c r="L441" s="290">
        <v>6588.6</v>
      </c>
      <c r="M441" s="290">
        <v>0</v>
      </c>
      <c r="N441" s="291">
        <v>0</v>
      </c>
      <c r="O441" s="290">
        <v>30</v>
      </c>
      <c r="P441" s="291">
        <v>197658</v>
      </c>
      <c r="Q441" s="290">
        <v>98</v>
      </c>
      <c r="R441" s="291">
        <v>645683</v>
      </c>
      <c r="S441" s="288" t="s">
        <v>1744</v>
      </c>
      <c r="T441" s="288" t="s">
        <v>1745</v>
      </c>
      <c r="U441" s="288" t="s">
        <v>1750</v>
      </c>
      <c r="V441" s="288" t="s">
        <v>1751</v>
      </c>
      <c r="W441" s="288" t="s">
        <v>1795</v>
      </c>
      <c r="X441" s="288" t="s">
        <v>1796</v>
      </c>
    </row>
    <row r="442" spans="1:24" ht="51">
      <c r="A442" s="288" t="s">
        <v>1737</v>
      </c>
      <c r="B442" s="288" t="s">
        <v>1738</v>
      </c>
      <c r="C442" s="288" t="s">
        <v>306</v>
      </c>
      <c r="D442" s="288" t="s">
        <v>65</v>
      </c>
      <c r="E442" s="288" t="s">
        <v>1739</v>
      </c>
      <c r="F442" s="289">
        <v>46274</v>
      </c>
      <c r="G442" s="289">
        <v>46274</v>
      </c>
      <c r="H442" s="288" t="s">
        <v>1939</v>
      </c>
      <c r="I442" s="288" t="s">
        <v>1749</v>
      </c>
      <c r="J442" s="288" t="s">
        <v>716</v>
      </c>
      <c r="K442" s="288" t="s">
        <v>716</v>
      </c>
      <c r="L442" s="290">
        <v>6588.6</v>
      </c>
      <c r="M442" s="290">
        <v>0</v>
      </c>
      <c r="N442" s="291">
        <v>0</v>
      </c>
      <c r="O442" s="290">
        <v>70</v>
      </c>
      <c r="P442" s="291">
        <v>461202</v>
      </c>
      <c r="Q442" s="290">
        <v>28</v>
      </c>
      <c r="R442" s="291">
        <v>184481</v>
      </c>
      <c r="S442" s="288" t="s">
        <v>1744</v>
      </c>
      <c r="T442" s="288" t="s">
        <v>1745</v>
      </c>
      <c r="U442" s="288" t="s">
        <v>1755</v>
      </c>
      <c r="V442" s="288" t="s">
        <v>1756</v>
      </c>
      <c r="W442" s="288" t="s">
        <v>1795</v>
      </c>
      <c r="X442" s="288" t="s">
        <v>1796</v>
      </c>
    </row>
    <row r="443" spans="1:24" ht="51">
      <c r="A443" s="288" t="s">
        <v>1737</v>
      </c>
      <c r="B443" s="288" t="s">
        <v>1738</v>
      </c>
      <c r="C443" s="288" t="s">
        <v>306</v>
      </c>
      <c r="D443" s="288" t="s">
        <v>65</v>
      </c>
      <c r="E443" s="288" t="s">
        <v>1739</v>
      </c>
      <c r="F443" s="289">
        <v>46276</v>
      </c>
      <c r="G443" s="289">
        <v>46276</v>
      </c>
      <c r="H443" s="288" t="s">
        <v>1869</v>
      </c>
      <c r="I443" s="288" t="s">
        <v>1850</v>
      </c>
      <c r="J443" s="288" t="s">
        <v>716</v>
      </c>
      <c r="K443" s="288" t="s">
        <v>716</v>
      </c>
      <c r="L443" s="290">
        <v>6588.6</v>
      </c>
      <c r="M443" s="290">
        <v>0</v>
      </c>
      <c r="N443" s="291">
        <v>0</v>
      </c>
      <c r="O443" s="290">
        <v>20</v>
      </c>
      <c r="P443" s="291">
        <v>131772</v>
      </c>
      <c r="Q443" s="290">
        <v>8</v>
      </c>
      <c r="R443" s="291">
        <v>52709</v>
      </c>
      <c r="S443" s="288" t="s">
        <v>1744</v>
      </c>
      <c r="T443" s="288" t="s">
        <v>1745</v>
      </c>
      <c r="U443" s="288" t="s">
        <v>1755</v>
      </c>
      <c r="V443" s="288" t="s">
        <v>1756</v>
      </c>
      <c r="W443" s="288" t="s">
        <v>1795</v>
      </c>
      <c r="X443" s="288" t="s">
        <v>1796</v>
      </c>
    </row>
    <row r="444" spans="1:24" ht="28.5">
      <c r="A444" s="284" t="s">
        <v>1737</v>
      </c>
      <c r="B444" s="284" t="s">
        <v>1738</v>
      </c>
      <c r="C444" s="284" t="s">
        <v>759</v>
      </c>
      <c r="D444" s="284" t="s">
        <v>760</v>
      </c>
      <c r="E444" s="284" t="s">
        <v>1739</v>
      </c>
      <c r="F444" s="285" t="s">
        <v>1739</v>
      </c>
      <c r="G444" s="285" t="s">
        <v>1739</v>
      </c>
      <c r="H444" s="284" t="s">
        <v>1739</v>
      </c>
      <c r="I444" s="284" t="s">
        <v>1740</v>
      </c>
      <c r="J444" s="284" t="s">
        <v>716</v>
      </c>
      <c r="K444" s="284" t="s">
        <v>716</v>
      </c>
      <c r="L444" s="286">
        <v>12673.02</v>
      </c>
      <c r="M444" s="286">
        <v>0</v>
      </c>
      <c r="N444" s="287">
        <v>0</v>
      </c>
      <c r="O444" s="286">
        <v>0</v>
      </c>
      <c r="P444" s="287">
        <v>0</v>
      </c>
      <c r="Q444" s="286">
        <v>50</v>
      </c>
      <c r="R444" s="287">
        <v>633651</v>
      </c>
      <c r="S444" s="284" t="s">
        <v>1739</v>
      </c>
      <c r="T444" s="284" t="s">
        <v>1739</v>
      </c>
      <c r="U444" s="284" t="s">
        <v>1739</v>
      </c>
      <c r="V444" s="284" t="s">
        <v>1739</v>
      </c>
      <c r="W444" s="284" t="s">
        <v>1739</v>
      </c>
      <c r="X444" s="284" t="s">
        <v>1739</v>
      </c>
    </row>
    <row r="445" spans="1:24" ht="28.5">
      <c r="A445" s="284" t="s">
        <v>1737</v>
      </c>
      <c r="B445" s="284" t="s">
        <v>1738</v>
      </c>
      <c r="C445" s="284" t="s">
        <v>993</v>
      </c>
      <c r="D445" s="284" t="s">
        <v>994</v>
      </c>
      <c r="E445" s="284" t="s">
        <v>1739</v>
      </c>
      <c r="F445" s="285" t="s">
        <v>1739</v>
      </c>
      <c r="G445" s="285" t="s">
        <v>1739</v>
      </c>
      <c r="H445" s="284" t="s">
        <v>1739</v>
      </c>
      <c r="I445" s="284" t="s">
        <v>1740</v>
      </c>
      <c r="J445" s="284" t="s">
        <v>1643</v>
      </c>
      <c r="K445" s="284" t="s">
        <v>1643</v>
      </c>
      <c r="L445" s="286">
        <v>645127.87</v>
      </c>
      <c r="M445" s="286">
        <v>0</v>
      </c>
      <c r="N445" s="287">
        <v>0</v>
      </c>
      <c r="O445" s="286">
        <v>0</v>
      </c>
      <c r="P445" s="287">
        <v>0</v>
      </c>
      <c r="Q445" s="286">
        <v>0.61</v>
      </c>
      <c r="R445" s="287">
        <v>393528</v>
      </c>
      <c r="S445" s="284" t="s">
        <v>1739</v>
      </c>
      <c r="T445" s="284" t="s">
        <v>1739</v>
      </c>
      <c r="U445" s="284" t="s">
        <v>1739</v>
      </c>
      <c r="V445" s="284" t="s">
        <v>1739</v>
      </c>
      <c r="W445" s="284" t="s">
        <v>1739</v>
      </c>
      <c r="X445" s="284" t="s">
        <v>1739</v>
      </c>
    </row>
    <row r="446" spans="1:24" ht="28.5">
      <c r="A446" s="284" t="s">
        <v>1737</v>
      </c>
      <c r="B446" s="284" t="s">
        <v>1738</v>
      </c>
      <c r="C446" s="284" t="s">
        <v>1994</v>
      </c>
      <c r="D446" s="284" t="s">
        <v>1000</v>
      </c>
      <c r="E446" s="284" t="s">
        <v>1739</v>
      </c>
      <c r="F446" s="285" t="s">
        <v>1739</v>
      </c>
      <c r="G446" s="285" t="s">
        <v>1739</v>
      </c>
      <c r="H446" s="284" t="s">
        <v>1739</v>
      </c>
      <c r="I446" s="284" t="s">
        <v>1740</v>
      </c>
      <c r="J446" s="284" t="s">
        <v>53</v>
      </c>
      <c r="K446" s="284" t="s">
        <v>53</v>
      </c>
      <c r="L446" s="286">
        <v>36666.6</v>
      </c>
      <c r="M446" s="286">
        <v>0</v>
      </c>
      <c r="N446" s="287">
        <v>0</v>
      </c>
      <c r="O446" s="286">
        <v>0</v>
      </c>
      <c r="P446" s="287">
        <v>0</v>
      </c>
      <c r="Q446" s="286">
        <v>5</v>
      </c>
      <c r="R446" s="287">
        <v>183333</v>
      </c>
      <c r="S446" s="284" t="s">
        <v>1739</v>
      </c>
      <c r="T446" s="284" t="s">
        <v>1739</v>
      </c>
      <c r="U446" s="284" t="s">
        <v>1739</v>
      </c>
      <c r="V446" s="284" t="s">
        <v>1739</v>
      </c>
      <c r="W446" s="284" t="s">
        <v>1739</v>
      </c>
      <c r="X446" s="284" t="s">
        <v>1739</v>
      </c>
    </row>
    <row r="447" spans="1:24" ht="28.5">
      <c r="A447" s="284" t="s">
        <v>1737</v>
      </c>
      <c r="B447" s="284" t="s">
        <v>1738</v>
      </c>
      <c r="C447" s="284" t="s">
        <v>1001</v>
      </c>
      <c r="D447" s="284" t="s">
        <v>1002</v>
      </c>
      <c r="E447" s="284" t="s">
        <v>1739</v>
      </c>
      <c r="F447" s="285" t="s">
        <v>1739</v>
      </c>
      <c r="G447" s="285" t="s">
        <v>1739</v>
      </c>
      <c r="H447" s="284" t="s">
        <v>1739</v>
      </c>
      <c r="I447" s="284" t="s">
        <v>1740</v>
      </c>
      <c r="J447" s="284" t="s">
        <v>53</v>
      </c>
      <c r="K447" s="284" t="s">
        <v>53</v>
      </c>
      <c r="L447" s="286">
        <v>26000</v>
      </c>
      <c r="M447" s="286">
        <v>0</v>
      </c>
      <c r="N447" s="287">
        <v>0</v>
      </c>
      <c r="O447" s="286">
        <v>0</v>
      </c>
      <c r="P447" s="287">
        <v>0</v>
      </c>
      <c r="Q447" s="286">
        <v>1</v>
      </c>
      <c r="R447" s="287">
        <v>26000</v>
      </c>
      <c r="S447" s="284" t="s">
        <v>1739</v>
      </c>
      <c r="T447" s="284" t="s">
        <v>1739</v>
      </c>
      <c r="U447" s="284" t="s">
        <v>1739</v>
      </c>
      <c r="V447" s="284" t="s">
        <v>1739</v>
      </c>
      <c r="W447" s="284" t="s">
        <v>1739</v>
      </c>
      <c r="X447" s="284" t="s">
        <v>1739</v>
      </c>
    </row>
    <row r="448" spans="1:24" ht="28.5">
      <c r="A448" s="284" t="s">
        <v>1737</v>
      </c>
      <c r="B448" s="284" t="s">
        <v>1738</v>
      </c>
      <c r="C448" s="284" t="s">
        <v>400</v>
      </c>
      <c r="D448" s="284" t="s">
        <v>234</v>
      </c>
      <c r="E448" s="284" t="s">
        <v>1739</v>
      </c>
      <c r="F448" s="285" t="s">
        <v>1739</v>
      </c>
      <c r="G448" s="285" t="s">
        <v>1739</v>
      </c>
      <c r="H448" s="284" t="s">
        <v>1739</v>
      </c>
      <c r="I448" s="284" t="s">
        <v>1740</v>
      </c>
      <c r="J448" s="284" t="s">
        <v>1643</v>
      </c>
      <c r="K448" s="284" t="s">
        <v>1643</v>
      </c>
      <c r="L448" s="286">
        <v>120830.77</v>
      </c>
      <c r="M448" s="286">
        <v>0</v>
      </c>
      <c r="N448" s="287">
        <v>0</v>
      </c>
      <c r="O448" s="286">
        <v>0</v>
      </c>
      <c r="P448" s="287">
        <v>0</v>
      </c>
      <c r="Q448" s="286">
        <v>0.26</v>
      </c>
      <c r="R448" s="287">
        <v>31416</v>
      </c>
      <c r="S448" s="284" t="s">
        <v>1739</v>
      </c>
      <c r="T448" s="284" t="s">
        <v>1739</v>
      </c>
      <c r="U448" s="284" t="s">
        <v>1739</v>
      </c>
      <c r="V448" s="284" t="s">
        <v>1739</v>
      </c>
      <c r="W448" s="284" t="s">
        <v>1739</v>
      </c>
      <c r="X448" s="284" t="s">
        <v>1739</v>
      </c>
    </row>
    <row r="449" spans="1:24" ht="25.5">
      <c r="A449" s="288" t="s">
        <v>1737</v>
      </c>
      <c r="B449" s="288" t="s">
        <v>1738</v>
      </c>
      <c r="C449" s="288" t="s">
        <v>400</v>
      </c>
      <c r="D449" s="288" t="s">
        <v>234</v>
      </c>
      <c r="E449" s="288" t="s">
        <v>1739</v>
      </c>
      <c r="F449" s="289">
        <v>46178</v>
      </c>
      <c r="G449" s="289">
        <v>46178</v>
      </c>
      <c r="H449" s="288" t="s">
        <v>1945</v>
      </c>
      <c r="I449" s="288" t="s">
        <v>1946</v>
      </c>
      <c r="J449" s="288" t="s">
        <v>1643</v>
      </c>
      <c r="K449" s="288" t="s">
        <v>1643</v>
      </c>
      <c r="L449" s="290">
        <v>118333.33</v>
      </c>
      <c r="M449" s="290">
        <v>12</v>
      </c>
      <c r="N449" s="291">
        <v>1420000</v>
      </c>
      <c r="O449" s="290">
        <v>0</v>
      </c>
      <c r="P449" s="291">
        <v>0</v>
      </c>
      <c r="Q449" s="290">
        <v>12.26</v>
      </c>
      <c r="R449" s="291">
        <v>1451416</v>
      </c>
      <c r="S449" s="288" t="s">
        <v>1744</v>
      </c>
      <c r="T449" s="288" t="s">
        <v>1767</v>
      </c>
      <c r="U449" s="288" t="s">
        <v>1739</v>
      </c>
      <c r="V449" s="288" t="s">
        <v>1739</v>
      </c>
      <c r="W449" s="288" t="s">
        <v>1739</v>
      </c>
      <c r="X449" s="288" t="s">
        <v>1739</v>
      </c>
    </row>
    <row r="450" spans="1:24" ht="51">
      <c r="A450" s="288" t="s">
        <v>1737</v>
      </c>
      <c r="B450" s="288" t="s">
        <v>1738</v>
      </c>
      <c r="C450" s="288" t="s">
        <v>400</v>
      </c>
      <c r="D450" s="288" t="s">
        <v>234</v>
      </c>
      <c r="E450" s="288" t="s">
        <v>1739</v>
      </c>
      <c r="F450" s="289">
        <v>46178</v>
      </c>
      <c r="G450" s="289">
        <v>46178</v>
      </c>
      <c r="H450" s="288" t="s">
        <v>1995</v>
      </c>
      <c r="I450" s="288" t="s">
        <v>1749</v>
      </c>
      <c r="J450" s="288" t="s">
        <v>1643</v>
      </c>
      <c r="K450" s="288" t="s">
        <v>1643</v>
      </c>
      <c r="L450" s="290">
        <v>118386.3</v>
      </c>
      <c r="M450" s="290">
        <v>0</v>
      </c>
      <c r="N450" s="291">
        <v>0</v>
      </c>
      <c r="O450" s="290">
        <v>12</v>
      </c>
      <c r="P450" s="291">
        <v>1420636</v>
      </c>
      <c r="Q450" s="290">
        <v>0.26</v>
      </c>
      <c r="R450" s="291">
        <v>30780</v>
      </c>
      <c r="S450" s="288" t="s">
        <v>1744</v>
      </c>
      <c r="T450" s="288" t="s">
        <v>1745</v>
      </c>
      <c r="U450" s="288" t="s">
        <v>1750</v>
      </c>
      <c r="V450" s="288" t="s">
        <v>1751</v>
      </c>
      <c r="W450" s="288" t="s">
        <v>1795</v>
      </c>
      <c r="X450" s="288" t="s">
        <v>1796</v>
      </c>
    </row>
    <row r="451" spans="1:24" ht="25.5">
      <c r="A451" s="288" t="s">
        <v>1737</v>
      </c>
      <c r="B451" s="288" t="s">
        <v>1738</v>
      </c>
      <c r="C451" s="288" t="s">
        <v>400</v>
      </c>
      <c r="D451" s="288" t="s">
        <v>234</v>
      </c>
      <c r="E451" s="288" t="s">
        <v>1739</v>
      </c>
      <c r="F451" s="289">
        <v>46223</v>
      </c>
      <c r="G451" s="289">
        <v>46223</v>
      </c>
      <c r="H451" s="288" t="s">
        <v>1876</v>
      </c>
      <c r="I451" s="288" t="s">
        <v>1877</v>
      </c>
      <c r="J451" s="288" t="s">
        <v>1643</v>
      </c>
      <c r="K451" s="288" t="s">
        <v>1643</v>
      </c>
      <c r="L451" s="290">
        <v>118386.3</v>
      </c>
      <c r="M451" s="290">
        <v>0.11</v>
      </c>
      <c r="N451" s="291">
        <v>13022</v>
      </c>
      <c r="O451" s="290">
        <v>0</v>
      </c>
      <c r="P451" s="291">
        <v>0</v>
      </c>
      <c r="Q451" s="290">
        <v>0.37</v>
      </c>
      <c r="R451" s="291">
        <v>43802</v>
      </c>
      <c r="S451" s="288" t="s">
        <v>1744</v>
      </c>
      <c r="T451" s="288" t="s">
        <v>1745</v>
      </c>
      <c r="U451" s="288" t="s">
        <v>1739</v>
      </c>
      <c r="V451" s="288" t="s">
        <v>1739</v>
      </c>
      <c r="W451" s="288" t="s">
        <v>1795</v>
      </c>
      <c r="X451" s="288" t="s">
        <v>1796</v>
      </c>
    </row>
    <row r="452" spans="1:24" ht="28.5">
      <c r="A452" s="284" t="s">
        <v>1737</v>
      </c>
      <c r="B452" s="284" t="s">
        <v>1738</v>
      </c>
      <c r="C452" s="284" t="s">
        <v>1007</v>
      </c>
      <c r="D452" s="284" t="s">
        <v>1008</v>
      </c>
      <c r="E452" s="284" t="s">
        <v>1739</v>
      </c>
      <c r="F452" s="285" t="s">
        <v>1739</v>
      </c>
      <c r="G452" s="285" t="s">
        <v>1739</v>
      </c>
      <c r="H452" s="284" t="s">
        <v>1739</v>
      </c>
      <c r="I452" s="284" t="s">
        <v>1740</v>
      </c>
      <c r="J452" s="284" t="s">
        <v>581</v>
      </c>
      <c r="K452" s="284" t="s">
        <v>581</v>
      </c>
      <c r="L452" s="286">
        <v>354614.29</v>
      </c>
      <c r="M452" s="286">
        <v>0</v>
      </c>
      <c r="N452" s="287">
        <v>0</v>
      </c>
      <c r="O452" s="286">
        <v>0</v>
      </c>
      <c r="P452" s="287">
        <v>0</v>
      </c>
      <c r="Q452" s="286">
        <v>0.49</v>
      </c>
      <c r="R452" s="287">
        <v>173761</v>
      </c>
      <c r="S452" s="284" t="s">
        <v>1739</v>
      </c>
      <c r="T452" s="284" t="s">
        <v>1739</v>
      </c>
      <c r="U452" s="284" t="s">
        <v>1739</v>
      </c>
      <c r="V452" s="284" t="s">
        <v>1739</v>
      </c>
      <c r="W452" s="284" t="s">
        <v>1739</v>
      </c>
      <c r="X452" s="284" t="s">
        <v>1739</v>
      </c>
    </row>
    <row r="453" spans="1:24" ht="25.5">
      <c r="A453" s="288" t="s">
        <v>1737</v>
      </c>
      <c r="B453" s="288" t="s">
        <v>1738</v>
      </c>
      <c r="C453" s="288" t="s">
        <v>1007</v>
      </c>
      <c r="D453" s="288" t="s">
        <v>1008</v>
      </c>
      <c r="E453" s="288" t="s">
        <v>1739</v>
      </c>
      <c r="F453" s="289">
        <v>46223</v>
      </c>
      <c r="G453" s="289">
        <v>46223</v>
      </c>
      <c r="H453" s="288" t="s">
        <v>1742</v>
      </c>
      <c r="I453" s="288" t="s">
        <v>1743</v>
      </c>
      <c r="J453" s="288" t="s">
        <v>581</v>
      </c>
      <c r="K453" s="288" t="s">
        <v>581</v>
      </c>
      <c r="L453" s="290">
        <v>354614.29</v>
      </c>
      <c r="M453" s="290">
        <v>0</v>
      </c>
      <c r="N453" s="291">
        <v>0</v>
      </c>
      <c r="O453" s="290">
        <v>0.01</v>
      </c>
      <c r="P453" s="291">
        <v>3546</v>
      </c>
      <c r="Q453" s="290">
        <v>0.48</v>
      </c>
      <c r="R453" s="291">
        <v>170215</v>
      </c>
      <c r="S453" s="288" t="s">
        <v>1744</v>
      </c>
      <c r="T453" s="288" t="s">
        <v>1820</v>
      </c>
      <c r="U453" s="288" t="s">
        <v>1739</v>
      </c>
      <c r="V453" s="288" t="s">
        <v>1739</v>
      </c>
      <c r="W453" s="288" t="s">
        <v>1795</v>
      </c>
      <c r="X453" s="288" t="s">
        <v>1796</v>
      </c>
    </row>
    <row r="454" spans="1:24" ht="28.5">
      <c r="A454" s="284" t="s">
        <v>1737</v>
      </c>
      <c r="B454" s="284" t="s">
        <v>1738</v>
      </c>
      <c r="C454" s="284" t="s">
        <v>327</v>
      </c>
      <c r="D454" s="284" t="s">
        <v>213</v>
      </c>
      <c r="E454" s="284" t="s">
        <v>1739</v>
      </c>
      <c r="F454" s="285" t="s">
        <v>1739</v>
      </c>
      <c r="G454" s="285" t="s">
        <v>1739</v>
      </c>
      <c r="H454" s="284" t="s">
        <v>1739</v>
      </c>
      <c r="I454" s="284" t="s">
        <v>1740</v>
      </c>
      <c r="J454" s="284" t="s">
        <v>53</v>
      </c>
      <c r="K454" s="284" t="s">
        <v>53</v>
      </c>
      <c r="L454" s="286">
        <v>124741.5</v>
      </c>
      <c r="M454" s="286">
        <v>0</v>
      </c>
      <c r="N454" s="287">
        <v>0</v>
      </c>
      <c r="O454" s="286">
        <v>0</v>
      </c>
      <c r="P454" s="287">
        <v>0</v>
      </c>
      <c r="Q454" s="286">
        <v>2</v>
      </c>
      <c r="R454" s="287">
        <v>249483</v>
      </c>
      <c r="S454" s="284" t="s">
        <v>1739</v>
      </c>
      <c r="T454" s="284" t="s">
        <v>1739</v>
      </c>
      <c r="U454" s="284" t="s">
        <v>1739</v>
      </c>
      <c r="V454" s="284" t="s">
        <v>1739</v>
      </c>
      <c r="W454" s="284" t="s">
        <v>1739</v>
      </c>
      <c r="X454" s="284" t="s">
        <v>1739</v>
      </c>
    </row>
    <row r="455" spans="1:24" ht="51">
      <c r="A455" s="288" t="s">
        <v>1737</v>
      </c>
      <c r="B455" s="288" t="s">
        <v>1738</v>
      </c>
      <c r="C455" s="288" t="s">
        <v>327</v>
      </c>
      <c r="D455" s="288" t="s">
        <v>213</v>
      </c>
      <c r="E455" s="288" t="s">
        <v>1739</v>
      </c>
      <c r="F455" s="289">
        <v>46212</v>
      </c>
      <c r="G455" s="289">
        <v>46212</v>
      </c>
      <c r="H455" s="288" t="s">
        <v>1996</v>
      </c>
      <c r="I455" s="288" t="s">
        <v>1749</v>
      </c>
      <c r="J455" s="288" t="s">
        <v>53</v>
      </c>
      <c r="K455" s="288" t="s">
        <v>53</v>
      </c>
      <c r="L455" s="290">
        <v>120431.05</v>
      </c>
      <c r="M455" s="290">
        <v>0</v>
      </c>
      <c r="N455" s="291">
        <v>0</v>
      </c>
      <c r="O455" s="290">
        <v>1</v>
      </c>
      <c r="P455" s="291">
        <v>120431</v>
      </c>
      <c r="Q455" s="290">
        <v>1</v>
      </c>
      <c r="R455" s="291">
        <v>129052</v>
      </c>
      <c r="S455" s="288" t="s">
        <v>1744</v>
      </c>
      <c r="T455" s="288" t="s">
        <v>1820</v>
      </c>
      <c r="U455" s="288" t="s">
        <v>1750</v>
      </c>
      <c r="V455" s="288" t="s">
        <v>1751</v>
      </c>
      <c r="W455" s="288" t="s">
        <v>1795</v>
      </c>
      <c r="X455" s="288" t="s">
        <v>1796</v>
      </c>
    </row>
    <row r="456" spans="1:24" ht="38.25">
      <c r="A456" s="288" t="s">
        <v>1737</v>
      </c>
      <c r="B456" s="288" t="s">
        <v>1738</v>
      </c>
      <c r="C456" s="288" t="s">
        <v>327</v>
      </c>
      <c r="D456" s="288" t="s">
        <v>213</v>
      </c>
      <c r="E456" s="288" t="s">
        <v>1739</v>
      </c>
      <c r="F456" s="289">
        <v>46232</v>
      </c>
      <c r="G456" s="289">
        <v>46232</v>
      </c>
      <c r="H456" s="288" t="s">
        <v>1997</v>
      </c>
      <c r="I456" s="288" t="s">
        <v>1998</v>
      </c>
      <c r="J456" s="288" t="s">
        <v>53</v>
      </c>
      <c r="K456" s="288" t="s">
        <v>53</v>
      </c>
      <c r="L456" s="290">
        <v>120000</v>
      </c>
      <c r="M456" s="290">
        <v>20</v>
      </c>
      <c r="N456" s="291">
        <v>2400000</v>
      </c>
      <c r="O456" s="290">
        <v>0</v>
      </c>
      <c r="P456" s="291">
        <v>0</v>
      </c>
      <c r="Q456" s="290">
        <v>21</v>
      </c>
      <c r="R456" s="291">
        <v>2529052</v>
      </c>
      <c r="S456" s="288" t="s">
        <v>1744</v>
      </c>
      <c r="T456" s="288" t="s">
        <v>1799</v>
      </c>
      <c r="U456" s="288" t="s">
        <v>1739</v>
      </c>
      <c r="V456" s="288" t="s">
        <v>1739</v>
      </c>
      <c r="W456" s="288" t="s">
        <v>1739</v>
      </c>
      <c r="X456" s="288" t="s">
        <v>1739</v>
      </c>
    </row>
    <row r="457" spans="1:24" ht="51">
      <c r="A457" s="288" t="s">
        <v>1737</v>
      </c>
      <c r="B457" s="288" t="s">
        <v>1738</v>
      </c>
      <c r="C457" s="288" t="s">
        <v>327</v>
      </c>
      <c r="D457" s="288" t="s">
        <v>213</v>
      </c>
      <c r="E457" s="288" t="s">
        <v>1739</v>
      </c>
      <c r="F457" s="289">
        <v>46240</v>
      </c>
      <c r="G457" s="289">
        <v>46240</v>
      </c>
      <c r="H457" s="288" t="s">
        <v>1999</v>
      </c>
      <c r="I457" s="288" t="s">
        <v>1749</v>
      </c>
      <c r="J457" s="288" t="s">
        <v>53</v>
      </c>
      <c r="K457" s="288" t="s">
        <v>53</v>
      </c>
      <c r="L457" s="290">
        <v>120431.05</v>
      </c>
      <c r="M457" s="290">
        <v>0</v>
      </c>
      <c r="N457" s="291">
        <v>0</v>
      </c>
      <c r="O457" s="290">
        <v>10</v>
      </c>
      <c r="P457" s="291">
        <v>1204311</v>
      </c>
      <c r="Q457" s="290">
        <v>11</v>
      </c>
      <c r="R457" s="291">
        <v>1324741</v>
      </c>
      <c r="S457" s="288" t="s">
        <v>1744</v>
      </c>
      <c r="T457" s="288" t="s">
        <v>1745</v>
      </c>
      <c r="U457" s="288" t="s">
        <v>1750</v>
      </c>
      <c r="V457" s="288" t="s">
        <v>1751</v>
      </c>
      <c r="W457" s="288" t="s">
        <v>1795</v>
      </c>
      <c r="X457" s="288" t="s">
        <v>1796</v>
      </c>
    </row>
    <row r="458" spans="1:24" ht="51">
      <c r="A458" s="288" t="s">
        <v>1737</v>
      </c>
      <c r="B458" s="288" t="s">
        <v>1738</v>
      </c>
      <c r="C458" s="288" t="s">
        <v>327</v>
      </c>
      <c r="D458" s="288" t="s">
        <v>213</v>
      </c>
      <c r="E458" s="288" t="s">
        <v>1739</v>
      </c>
      <c r="F458" s="289">
        <v>46240</v>
      </c>
      <c r="G458" s="289">
        <v>46240</v>
      </c>
      <c r="H458" s="288" t="s">
        <v>1999</v>
      </c>
      <c r="I458" s="288" t="s">
        <v>1749</v>
      </c>
      <c r="J458" s="288" t="s">
        <v>53</v>
      </c>
      <c r="K458" s="288" t="s">
        <v>53</v>
      </c>
      <c r="L458" s="290">
        <v>120431.05</v>
      </c>
      <c r="M458" s="290">
        <v>0</v>
      </c>
      <c r="N458" s="291">
        <v>0</v>
      </c>
      <c r="O458" s="290">
        <v>10</v>
      </c>
      <c r="P458" s="291">
        <v>1204311</v>
      </c>
      <c r="Q458" s="290">
        <v>1</v>
      </c>
      <c r="R458" s="291">
        <v>120430</v>
      </c>
      <c r="S458" s="288" t="s">
        <v>1744</v>
      </c>
      <c r="T458" s="288" t="s">
        <v>1745</v>
      </c>
      <c r="U458" s="288" t="s">
        <v>1755</v>
      </c>
      <c r="V458" s="288" t="s">
        <v>1756</v>
      </c>
      <c r="W458" s="288" t="s">
        <v>1795</v>
      </c>
      <c r="X458" s="288" t="s">
        <v>1796</v>
      </c>
    </row>
    <row r="459" spans="1:24" ht="14.25">
      <c r="A459" s="284" t="s">
        <v>1737</v>
      </c>
      <c r="B459" s="284" t="s">
        <v>1738</v>
      </c>
      <c r="C459" s="284" t="s">
        <v>1013</v>
      </c>
      <c r="D459" s="284" t="s">
        <v>1014</v>
      </c>
      <c r="E459" s="284" t="s">
        <v>1739</v>
      </c>
      <c r="F459" s="285" t="s">
        <v>1739</v>
      </c>
      <c r="G459" s="285" t="s">
        <v>1739</v>
      </c>
      <c r="H459" s="284" t="s">
        <v>1739</v>
      </c>
      <c r="I459" s="284" t="s">
        <v>1740</v>
      </c>
      <c r="J459" s="284" t="s">
        <v>53</v>
      </c>
      <c r="K459" s="284" t="s">
        <v>53</v>
      </c>
      <c r="L459" s="286">
        <v>30000</v>
      </c>
      <c r="M459" s="286">
        <v>0</v>
      </c>
      <c r="N459" s="287">
        <v>0</v>
      </c>
      <c r="O459" s="286">
        <v>0</v>
      </c>
      <c r="P459" s="287">
        <v>0</v>
      </c>
      <c r="Q459" s="286">
        <v>2</v>
      </c>
      <c r="R459" s="287">
        <v>60000</v>
      </c>
      <c r="S459" s="284" t="s">
        <v>1739</v>
      </c>
      <c r="T459" s="284" t="s">
        <v>1739</v>
      </c>
      <c r="U459" s="284" t="s">
        <v>1739</v>
      </c>
      <c r="V459" s="284" t="s">
        <v>1739</v>
      </c>
      <c r="W459" s="284" t="s">
        <v>1739</v>
      </c>
      <c r="X459" s="284" t="s">
        <v>1739</v>
      </c>
    </row>
    <row r="460" spans="1:24" ht="14.25">
      <c r="A460" s="284" t="s">
        <v>1737</v>
      </c>
      <c r="B460" s="284" t="s">
        <v>1738</v>
      </c>
      <c r="C460" s="284" t="s">
        <v>630</v>
      </c>
      <c r="D460" s="284" t="s">
        <v>549</v>
      </c>
      <c r="E460" s="284" t="s">
        <v>1739</v>
      </c>
      <c r="F460" s="285" t="s">
        <v>1739</v>
      </c>
      <c r="G460" s="285" t="s">
        <v>1739</v>
      </c>
      <c r="H460" s="284" t="s">
        <v>1739</v>
      </c>
      <c r="I460" s="284" t="s">
        <v>1740</v>
      </c>
      <c r="J460" s="284" t="s">
        <v>53</v>
      </c>
      <c r="K460" s="284" t="s">
        <v>53</v>
      </c>
      <c r="L460" s="286">
        <v>6600</v>
      </c>
      <c r="M460" s="286">
        <v>0</v>
      </c>
      <c r="N460" s="287">
        <v>0</v>
      </c>
      <c r="O460" s="286">
        <v>0</v>
      </c>
      <c r="P460" s="287">
        <v>0</v>
      </c>
      <c r="Q460" s="286">
        <v>1</v>
      </c>
      <c r="R460" s="287">
        <v>6600</v>
      </c>
      <c r="S460" s="284" t="s">
        <v>1739</v>
      </c>
      <c r="T460" s="284" t="s">
        <v>1739</v>
      </c>
      <c r="U460" s="284" t="s">
        <v>1739</v>
      </c>
      <c r="V460" s="284" t="s">
        <v>1739</v>
      </c>
      <c r="W460" s="284" t="s">
        <v>1739</v>
      </c>
      <c r="X460" s="284" t="s">
        <v>1739</v>
      </c>
    </row>
    <row r="461" spans="1:24" ht="51">
      <c r="A461" s="288" t="s">
        <v>1737</v>
      </c>
      <c r="B461" s="288" t="s">
        <v>1738</v>
      </c>
      <c r="C461" s="288" t="s">
        <v>630</v>
      </c>
      <c r="D461" s="288" t="s">
        <v>549</v>
      </c>
      <c r="E461" s="288" t="s">
        <v>1739</v>
      </c>
      <c r="F461" s="289">
        <v>46223</v>
      </c>
      <c r="G461" s="289">
        <v>46223</v>
      </c>
      <c r="H461" s="288" t="s">
        <v>1742</v>
      </c>
      <c r="I461" s="288" t="s">
        <v>1743</v>
      </c>
      <c r="J461" s="288" t="s">
        <v>53</v>
      </c>
      <c r="K461" s="288" t="s">
        <v>53</v>
      </c>
      <c r="L461" s="290">
        <v>6600</v>
      </c>
      <c r="M461" s="290">
        <v>0</v>
      </c>
      <c r="N461" s="291">
        <v>0</v>
      </c>
      <c r="O461" s="290">
        <v>1</v>
      </c>
      <c r="P461" s="291">
        <v>6600</v>
      </c>
      <c r="Q461" s="290">
        <v>0</v>
      </c>
      <c r="R461" s="291">
        <v>0</v>
      </c>
      <c r="S461" s="288" t="s">
        <v>1744</v>
      </c>
      <c r="T461" s="288" t="s">
        <v>1820</v>
      </c>
      <c r="U461" s="288" t="s">
        <v>1855</v>
      </c>
      <c r="V461" s="288" t="s">
        <v>1856</v>
      </c>
      <c r="W461" s="288" t="s">
        <v>1795</v>
      </c>
      <c r="X461" s="288" t="s">
        <v>1796</v>
      </c>
    </row>
    <row r="462" spans="1:24">
      <c r="A462" s="288" t="s">
        <v>1737</v>
      </c>
      <c r="B462" s="288" t="s">
        <v>1738</v>
      </c>
      <c r="C462" s="288" t="s">
        <v>630</v>
      </c>
      <c r="D462" s="288" t="s">
        <v>549</v>
      </c>
      <c r="E462" s="288" t="s">
        <v>1739</v>
      </c>
      <c r="F462" s="289">
        <v>46258</v>
      </c>
      <c r="G462" s="289">
        <v>46258</v>
      </c>
      <c r="H462" s="288" t="s">
        <v>2000</v>
      </c>
      <c r="I462" s="288" t="s">
        <v>1791</v>
      </c>
      <c r="J462" s="288" t="s">
        <v>53</v>
      </c>
      <c r="K462" s="288" t="s">
        <v>53</v>
      </c>
      <c r="L462" s="290">
        <v>3000</v>
      </c>
      <c r="M462" s="290">
        <v>21</v>
      </c>
      <c r="N462" s="291">
        <v>63000</v>
      </c>
      <c r="O462" s="290">
        <v>0</v>
      </c>
      <c r="P462" s="291">
        <v>0</v>
      </c>
      <c r="Q462" s="290">
        <v>21</v>
      </c>
      <c r="R462" s="291">
        <v>63000</v>
      </c>
      <c r="S462" s="288" t="s">
        <v>1744</v>
      </c>
      <c r="T462" s="288" t="s">
        <v>1767</v>
      </c>
      <c r="U462" s="288" t="s">
        <v>1739</v>
      </c>
      <c r="V462" s="288" t="s">
        <v>1739</v>
      </c>
      <c r="W462" s="288" t="s">
        <v>1739</v>
      </c>
      <c r="X462" s="288" t="s">
        <v>1739</v>
      </c>
    </row>
    <row r="463" spans="1:24" ht="51">
      <c r="A463" s="288" t="s">
        <v>1737</v>
      </c>
      <c r="B463" s="288" t="s">
        <v>1738</v>
      </c>
      <c r="C463" s="288" t="s">
        <v>630</v>
      </c>
      <c r="D463" s="288" t="s">
        <v>549</v>
      </c>
      <c r="E463" s="288" t="s">
        <v>1739</v>
      </c>
      <c r="F463" s="289">
        <v>46275</v>
      </c>
      <c r="G463" s="289">
        <v>46275</v>
      </c>
      <c r="H463" s="288" t="s">
        <v>1925</v>
      </c>
      <c r="I463" s="288" t="s">
        <v>1749</v>
      </c>
      <c r="J463" s="288" t="s">
        <v>53</v>
      </c>
      <c r="K463" s="288" t="s">
        <v>53</v>
      </c>
      <c r="L463" s="290">
        <v>3000</v>
      </c>
      <c r="M463" s="290">
        <v>0</v>
      </c>
      <c r="N463" s="291">
        <v>0</v>
      </c>
      <c r="O463" s="290">
        <v>4</v>
      </c>
      <c r="P463" s="291">
        <v>12000</v>
      </c>
      <c r="Q463" s="290">
        <v>17</v>
      </c>
      <c r="R463" s="291">
        <v>51000</v>
      </c>
      <c r="S463" s="288" t="s">
        <v>1744</v>
      </c>
      <c r="T463" s="288" t="s">
        <v>1745</v>
      </c>
      <c r="U463" s="288" t="s">
        <v>1851</v>
      </c>
      <c r="V463" s="288" t="s">
        <v>1852</v>
      </c>
      <c r="W463" s="288" t="s">
        <v>1795</v>
      </c>
      <c r="X463" s="288" t="s">
        <v>1796</v>
      </c>
    </row>
    <row r="464" spans="1:24" ht="51">
      <c r="A464" s="288" t="s">
        <v>1737</v>
      </c>
      <c r="B464" s="288" t="s">
        <v>1738</v>
      </c>
      <c r="C464" s="288" t="s">
        <v>630</v>
      </c>
      <c r="D464" s="288" t="s">
        <v>549</v>
      </c>
      <c r="E464" s="288" t="s">
        <v>1739</v>
      </c>
      <c r="F464" s="289">
        <v>46280</v>
      </c>
      <c r="G464" s="289">
        <v>46280</v>
      </c>
      <c r="H464" s="288" t="s">
        <v>1927</v>
      </c>
      <c r="I464" s="288" t="s">
        <v>1749</v>
      </c>
      <c r="J464" s="288" t="s">
        <v>53</v>
      </c>
      <c r="K464" s="288" t="s">
        <v>53</v>
      </c>
      <c r="L464" s="290">
        <v>3000</v>
      </c>
      <c r="M464" s="290">
        <v>0</v>
      </c>
      <c r="N464" s="291">
        <v>0</v>
      </c>
      <c r="O464" s="290">
        <v>6</v>
      </c>
      <c r="P464" s="291">
        <v>18000</v>
      </c>
      <c r="Q464" s="290">
        <v>11</v>
      </c>
      <c r="R464" s="291">
        <v>33000</v>
      </c>
      <c r="S464" s="288" t="s">
        <v>1744</v>
      </c>
      <c r="T464" s="288" t="s">
        <v>1745</v>
      </c>
      <c r="U464" s="288" t="s">
        <v>1851</v>
      </c>
      <c r="V464" s="288" t="s">
        <v>1852</v>
      </c>
      <c r="W464" s="288" t="s">
        <v>1795</v>
      </c>
      <c r="X464" s="288" t="s">
        <v>1796</v>
      </c>
    </row>
    <row r="465" spans="1:24" ht="51">
      <c r="A465" s="288" t="s">
        <v>1737</v>
      </c>
      <c r="B465" s="288" t="s">
        <v>1738</v>
      </c>
      <c r="C465" s="288" t="s">
        <v>630</v>
      </c>
      <c r="D465" s="288" t="s">
        <v>549</v>
      </c>
      <c r="E465" s="288" t="s">
        <v>1739</v>
      </c>
      <c r="F465" s="289">
        <v>46280</v>
      </c>
      <c r="G465" s="289">
        <v>46280</v>
      </c>
      <c r="H465" s="288" t="s">
        <v>1928</v>
      </c>
      <c r="I465" s="288" t="s">
        <v>1749</v>
      </c>
      <c r="J465" s="288" t="s">
        <v>53</v>
      </c>
      <c r="K465" s="288" t="s">
        <v>53</v>
      </c>
      <c r="L465" s="290">
        <v>3000</v>
      </c>
      <c r="M465" s="290">
        <v>0</v>
      </c>
      <c r="N465" s="291">
        <v>0</v>
      </c>
      <c r="O465" s="290">
        <v>10</v>
      </c>
      <c r="P465" s="291">
        <v>30000</v>
      </c>
      <c r="Q465" s="290">
        <v>1</v>
      </c>
      <c r="R465" s="291">
        <v>3000</v>
      </c>
      <c r="S465" s="288" t="s">
        <v>1744</v>
      </c>
      <c r="T465" s="288" t="s">
        <v>1745</v>
      </c>
      <c r="U465" s="288" t="s">
        <v>1855</v>
      </c>
      <c r="V465" s="288" t="s">
        <v>1856</v>
      </c>
      <c r="W465" s="288" t="s">
        <v>1795</v>
      </c>
      <c r="X465" s="288" t="s">
        <v>1796</v>
      </c>
    </row>
    <row r="466" spans="1:24" ht="28.5">
      <c r="A466" s="284" t="s">
        <v>1737</v>
      </c>
      <c r="B466" s="284" t="s">
        <v>1738</v>
      </c>
      <c r="C466" s="284" t="s">
        <v>449</v>
      </c>
      <c r="D466" s="284" t="s">
        <v>2001</v>
      </c>
      <c r="E466" s="284" t="s">
        <v>1739</v>
      </c>
      <c r="F466" s="285" t="s">
        <v>1739</v>
      </c>
      <c r="G466" s="285" t="s">
        <v>1739</v>
      </c>
      <c r="H466" s="284" t="s">
        <v>1739</v>
      </c>
      <c r="I466" s="284" t="s">
        <v>1740</v>
      </c>
      <c r="J466" s="284" t="s">
        <v>53</v>
      </c>
      <c r="K466" s="284" t="s">
        <v>53</v>
      </c>
      <c r="L466" s="286">
        <v>2709.13</v>
      </c>
      <c r="M466" s="286">
        <v>0</v>
      </c>
      <c r="N466" s="287">
        <v>0</v>
      </c>
      <c r="O466" s="286">
        <v>0</v>
      </c>
      <c r="P466" s="287">
        <v>0</v>
      </c>
      <c r="Q466" s="286">
        <v>8</v>
      </c>
      <c r="R466" s="287">
        <v>21673</v>
      </c>
      <c r="S466" s="284" t="s">
        <v>1739</v>
      </c>
      <c r="T466" s="284" t="s">
        <v>1739</v>
      </c>
      <c r="U466" s="284" t="s">
        <v>1739</v>
      </c>
      <c r="V466" s="284" t="s">
        <v>1739</v>
      </c>
      <c r="W466" s="284" t="s">
        <v>1739</v>
      </c>
      <c r="X466" s="284" t="s">
        <v>1739</v>
      </c>
    </row>
    <row r="467" spans="1:24" ht="51">
      <c r="A467" s="288" t="s">
        <v>1737</v>
      </c>
      <c r="B467" s="288" t="s">
        <v>1738</v>
      </c>
      <c r="C467" s="288" t="s">
        <v>449</v>
      </c>
      <c r="D467" s="288" t="s">
        <v>2001</v>
      </c>
      <c r="E467" s="288" t="s">
        <v>1739</v>
      </c>
      <c r="F467" s="289">
        <v>46181</v>
      </c>
      <c r="G467" s="289">
        <v>46181</v>
      </c>
      <c r="H467" s="288" t="s">
        <v>1803</v>
      </c>
      <c r="I467" s="288" t="s">
        <v>1749</v>
      </c>
      <c r="J467" s="288" t="s">
        <v>53</v>
      </c>
      <c r="K467" s="288" t="s">
        <v>53</v>
      </c>
      <c r="L467" s="290">
        <v>2709.13</v>
      </c>
      <c r="M467" s="290">
        <v>0</v>
      </c>
      <c r="N467" s="291">
        <v>0</v>
      </c>
      <c r="O467" s="290">
        <v>4</v>
      </c>
      <c r="P467" s="291">
        <v>10837</v>
      </c>
      <c r="Q467" s="290">
        <v>4</v>
      </c>
      <c r="R467" s="291">
        <v>10836</v>
      </c>
      <c r="S467" s="288" t="s">
        <v>1744</v>
      </c>
      <c r="T467" s="288" t="s">
        <v>1745</v>
      </c>
      <c r="U467" s="288" t="s">
        <v>1804</v>
      </c>
      <c r="V467" s="288" t="s">
        <v>1805</v>
      </c>
      <c r="W467" s="288" t="s">
        <v>1795</v>
      </c>
      <c r="X467" s="288" t="s">
        <v>1796</v>
      </c>
    </row>
    <row r="468" spans="1:24" ht="25.5">
      <c r="A468" s="288" t="s">
        <v>1737</v>
      </c>
      <c r="B468" s="288" t="s">
        <v>1738</v>
      </c>
      <c r="C468" s="288" t="s">
        <v>449</v>
      </c>
      <c r="D468" s="288" t="s">
        <v>2001</v>
      </c>
      <c r="E468" s="288" t="s">
        <v>1739</v>
      </c>
      <c r="F468" s="289">
        <v>46255</v>
      </c>
      <c r="G468" s="289">
        <v>46255</v>
      </c>
      <c r="H468" s="288" t="s">
        <v>2002</v>
      </c>
      <c r="I468" s="288" t="s">
        <v>2003</v>
      </c>
      <c r="J468" s="288" t="s">
        <v>53</v>
      </c>
      <c r="K468" s="288" t="s">
        <v>53</v>
      </c>
      <c r="L468" s="290">
        <v>1583</v>
      </c>
      <c r="M468" s="290">
        <v>200</v>
      </c>
      <c r="N468" s="291">
        <v>316600</v>
      </c>
      <c r="O468" s="290">
        <v>0</v>
      </c>
      <c r="P468" s="291">
        <v>0</v>
      </c>
      <c r="Q468" s="290">
        <v>204</v>
      </c>
      <c r="R468" s="291">
        <v>327436</v>
      </c>
      <c r="S468" s="288" t="s">
        <v>1744</v>
      </c>
      <c r="T468" s="288" t="s">
        <v>1810</v>
      </c>
      <c r="U468" s="288" t="s">
        <v>1739</v>
      </c>
      <c r="V468" s="288" t="s">
        <v>1739</v>
      </c>
      <c r="W468" s="288" t="s">
        <v>1739</v>
      </c>
      <c r="X468" s="288" t="s">
        <v>1739</v>
      </c>
    </row>
    <row r="469" spans="1:24" ht="51">
      <c r="A469" s="288" t="s">
        <v>1737</v>
      </c>
      <c r="B469" s="288" t="s">
        <v>1738</v>
      </c>
      <c r="C469" s="288" t="s">
        <v>449</v>
      </c>
      <c r="D469" s="288" t="s">
        <v>2001</v>
      </c>
      <c r="E469" s="288" t="s">
        <v>1739</v>
      </c>
      <c r="F469" s="289">
        <v>46275</v>
      </c>
      <c r="G469" s="289">
        <v>46275</v>
      </c>
      <c r="H469" s="288" t="s">
        <v>1925</v>
      </c>
      <c r="I469" s="288" t="s">
        <v>1749</v>
      </c>
      <c r="J469" s="288" t="s">
        <v>53</v>
      </c>
      <c r="K469" s="288" t="s">
        <v>53</v>
      </c>
      <c r="L469" s="290">
        <v>1605.08</v>
      </c>
      <c r="M469" s="290">
        <v>0</v>
      </c>
      <c r="N469" s="291">
        <v>0</v>
      </c>
      <c r="O469" s="290">
        <v>8</v>
      </c>
      <c r="P469" s="291">
        <v>12841</v>
      </c>
      <c r="Q469" s="290">
        <v>196</v>
      </c>
      <c r="R469" s="291">
        <v>314595</v>
      </c>
      <c r="S469" s="288" t="s">
        <v>1744</v>
      </c>
      <c r="T469" s="288" t="s">
        <v>1745</v>
      </c>
      <c r="U469" s="288" t="s">
        <v>1851</v>
      </c>
      <c r="V469" s="288" t="s">
        <v>1852</v>
      </c>
      <c r="W469" s="288" t="s">
        <v>1795</v>
      </c>
      <c r="X469" s="288" t="s">
        <v>1796</v>
      </c>
    </row>
    <row r="470" spans="1:24" ht="51">
      <c r="A470" s="288" t="s">
        <v>1737</v>
      </c>
      <c r="B470" s="288" t="s">
        <v>1738</v>
      </c>
      <c r="C470" s="288" t="s">
        <v>449</v>
      </c>
      <c r="D470" s="288" t="s">
        <v>2001</v>
      </c>
      <c r="E470" s="288" t="s">
        <v>1739</v>
      </c>
      <c r="F470" s="289">
        <v>46280</v>
      </c>
      <c r="G470" s="289">
        <v>46280</v>
      </c>
      <c r="H470" s="288" t="s">
        <v>1927</v>
      </c>
      <c r="I470" s="288" t="s">
        <v>1749</v>
      </c>
      <c r="J470" s="288" t="s">
        <v>53</v>
      </c>
      <c r="K470" s="288" t="s">
        <v>53</v>
      </c>
      <c r="L470" s="290">
        <v>1605.08</v>
      </c>
      <c r="M470" s="290">
        <v>0</v>
      </c>
      <c r="N470" s="291">
        <v>0</v>
      </c>
      <c r="O470" s="290">
        <v>6</v>
      </c>
      <c r="P470" s="291">
        <v>9630</v>
      </c>
      <c r="Q470" s="290">
        <v>190</v>
      </c>
      <c r="R470" s="291">
        <v>304965</v>
      </c>
      <c r="S470" s="288" t="s">
        <v>1744</v>
      </c>
      <c r="T470" s="288" t="s">
        <v>1745</v>
      </c>
      <c r="U470" s="288" t="s">
        <v>1851</v>
      </c>
      <c r="V470" s="288" t="s">
        <v>1852</v>
      </c>
      <c r="W470" s="288" t="s">
        <v>1795</v>
      </c>
      <c r="X470" s="288" t="s">
        <v>1796</v>
      </c>
    </row>
    <row r="471" spans="1:24" ht="51">
      <c r="A471" s="288" t="s">
        <v>1737</v>
      </c>
      <c r="B471" s="288" t="s">
        <v>1738</v>
      </c>
      <c r="C471" s="288" t="s">
        <v>449</v>
      </c>
      <c r="D471" s="288" t="s">
        <v>2001</v>
      </c>
      <c r="E471" s="288" t="s">
        <v>1739</v>
      </c>
      <c r="F471" s="289">
        <v>46280</v>
      </c>
      <c r="G471" s="289">
        <v>46280</v>
      </c>
      <c r="H471" s="288" t="s">
        <v>1928</v>
      </c>
      <c r="I471" s="288" t="s">
        <v>1749</v>
      </c>
      <c r="J471" s="288" t="s">
        <v>53</v>
      </c>
      <c r="K471" s="288" t="s">
        <v>53</v>
      </c>
      <c r="L471" s="290">
        <v>1605.08</v>
      </c>
      <c r="M471" s="290">
        <v>0</v>
      </c>
      <c r="N471" s="291">
        <v>0</v>
      </c>
      <c r="O471" s="290">
        <v>10</v>
      </c>
      <c r="P471" s="291">
        <v>16051</v>
      </c>
      <c r="Q471" s="290">
        <v>180</v>
      </c>
      <c r="R471" s="291">
        <v>288914</v>
      </c>
      <c r="S471" s="288" t="s">
        <v>1744</v>
      </c>
      <c r="T471" s="288" t="s">
        <v>1745</v>
      </c>
      <c r="U471" s="288" t="s">
        <v>1855</v>
      </c>
      <c r="V471" s="288" t="s">
        <v>1856</v>
      </c>
      <c r="W471" s="288" t="s">
        <v>1795</v>
      </c>
      <c r="X471" s="288" t="s">
        <v>1796</v>
      </c>
    </row>
    <row r="472" spans="1:24" ht="51">
      <c r="A472" s="288" t="s">
        <v>1737</v>
      </c>
      <c r="B472" s="288" t="s">
        <v>1738</v>
      </c>
      <c r="C472" s="288" t="s">
        <v>449</v>
      </c>
      <c r="D472" s="288" t="s">
        <v>2001</v>
      </c>
      <c r="E472" s="288" t="s">
        <v>1739</v>
      </c>
      <c r="F472" s="289">
        <v>46286</v>
      </c>
      <c r="G472" s="289">
        <v>46286</v>
      </c>
      <c r="H472" s="288" t="s">
        <v>1800</v>
      </c>
      <c r="I472" s="288" t="s">
        <v>1749</v>
      </c>
      <c r="J472" s="288" t="s">
        <v>53</v>
      </c>
      <c r="K472" s="288" t="s">
        <v>53</v>
      </c>
      <c r="L472" s="290">
        <v>1605.08</v>
      </c>
      <c r="M472" s="290">
        <v>0</v>
      </c>
      <c r="N472" s="291">
        <v>0</v>
      </c>
      <c r="O472" s="290">
        <v>11</v>
      </c>
      <c r="P472" s="291">
        <v>17656</v>
      </c>
      <c r="Q472" s="290">
        <v>169</v>
      </c>
      <c r="R472" s="291">
        <v>271258</v>
      </c>
      <c r="S472" s="288" t="s">
        <v>1744</v>
      </c>
      <c r="T472" s="288" t="s">
        <v>1745</v>
      </c>
      <c r="U472" s="288" t="s">
        <v>1801</v>
      </c>
      <c r="V472" s="288" t="s">
        <v>1802</v>
      </c>
      <c r="W472" s="288" t="s">
        <v>1795</v>
      </c>
      <c r="X472" s="288" t="s">
        <v>1796</v>
      </c>
    </row>
    <row r="473" spans="1:24" ht="51">
      <c r="A473" s="288" t="s">
        <v>1737</v>
      </c>
      <c r="B473" s="288" t="s">
        <v>1738</v>
      </c>
      <c r="C473" s="288" t="s">
        <v>449</v>
      </c>
      <c r="D473" s="288" t="s">
        <v>2001</v>
      </c>
      <c r="E473" s="288" t="s">
        <v>1739</v>
      </c>
      <c r="F473" s="289">
        <v>46290</v>
      </c>
      <c r="G473" s="289">
        <v>46290</v>
      </c>
      <c r="H473" s="288" t="s">
        <v>1811</v>
      </c>
      <c r="I473" s="288" t="s">
        <v>1749</v>
      </c>
      <c r="J473" s="288" t="s">
        <v>53</v>
      </c>
      <c r="K473" s="288" t="s">
        <v>53</v>
      </c>
      <c r="L473" s="290">
        <v>1605.08</v>
      </c>
      <c r="M473" s="290">
        <v>0</v>
      </c>
      <c r="N473" s="291">
        <v>0</v>
      </c>
      <c r="O473" s="290">
        <v>10</v>
      </c>
      <c r="P473" s="291">
        <v>16051</v>
      </c>
      <c r="Q473" s="290">
        <v>159</v>
      </c>
      <c r="R473" s="291">
        <v>255207</v>
      </c>
      <c r="S473" s="288" t="s">
        <v>1744</v>
      </c>
      <c r="T473" s="288" t="s">
        <v>1745</v>
      </c>
      <c r="U473" s="288" t="s">
        <v>1801</v>
      </c>
      <c r="V473" s="288" t="s">
        <v>1802</v>
      </c>
      <c r="W473" s="288" t="s">
        <v>1795</v>
      </c>
      <c r="X473" s="288" t="s">
        <v>1796</v>
      </c>
    </row>
    <row r="474" spans="1:24" ht="51">
      <c r="A474" s="288" t="s">
        <v>1737</v>
      </c>
      <c r="B474" s="288" t="s">
        <v>1738</v>
      </c>
      <c r="C474" s="288" t="s">
        <v>449</v>
      </c>
      <c r="D474" s="288" t="s">
        <v>2001</v>
      </c>
      <c r="E474" s="288" t="s">
        <v>1739</v>
      </c>
      <c r="F474" s="289">
        <v>46300</v>
      </c>
      <c r="G474" s="289">
        <v>46300</v>
      </c>
      <c r="H474" s="288" t="s">
        <v>1888</v>
      </c>
      <c r="I474" s="288" t="s">
        <v>1877</v>
      </c>
      <c r="J474" s="288" t="s">
        <v>53</v>
      </c>
      <c r="K474" s="288" t="s">
        <v>53</v>
      </c>
      <c r="L474" s="290">
        <v>1605.08</v>
      </c>
      <c r="M474" s="290">
        <v>6</v>
      </c>
      <c r="N474" s="291">
        <v>9630</v>
      </c>
      <c r="O474" s="290">
        <v>0</v>
      </c>
      <c r="P474" s="291">
        <v>0</v>
      </c>
      <c r="Q474" s="290">
        <v>165</v>
      </c>
      <c r="R474" s="291">
        <v>264837</v>
      </c>
      <c r="S474" s="288" t="s">
        <v>1744</v>
      </c>
      <c r="T474" s="288" t="s">
        <v>1745</v>
      </c>
      <c r="U474" s="288" t="s">
        <v>1801</v>
      </c>
      <c r="V474" s="288" t="s">
        <v>1802</v>
      </c>
      <c r="W474" s="288" t="s">
        <v>1795</v>
      </c>
      <c r="X474" s="288" t="s">
        <v>1796</v>
      </c>
    </row>
    <row r="475" spans="1:24" ht="28.5">
      <c r="A475" s="284" t="s">
        <v>1737</v>
      </c>
      <c r="B475" s="284" t="s">
        <v>1738</v>
      </c>
      <c r="C475" s="284" t="s">
        <v>662</v>
      </c>
      <c r="D475" s="284" t="s">
        <v>2004</v>
      </c>
      <c r="E475" s="284" t="s">
        <v>1739</v>
      </c>
      <c r="F475" s="285" t="s">
        <v>1739</v>
      </c>
      <c r="G475" s="285" t="s">
        <v>1739</v>
      </c>
      <c r="H475" s="284" t="s">
        <v>1739</v>
      </c>
      <c r="I475" s="284" t="s">
        <v>1740</v>
      </c>
      <c r="J475" s="284" t="s">
        <v>53</v>
      </c>
      <c r="K475" s="284" t="s">
        <v>53</v>
      </c>
      <c r="L475" s="286">
        <v>5000</v>
      </c>
      <c r="M475" s="286">
        <v>0</v>
      </c>
      <c r="N475" s="287">
        <v>0</v>
      </c>
      <c r="O475" s="286">
        <v>0</v>
      </c>
      <c r="P475" s="287">
        <v>0</v>
      </c>
      <c r="Q475" s="286">
        <v>22</v>
      </c>
      <c r="R475" s="287">
        <v>110000</v>
      </c>
      <c r="S475" s="284" t="s">
        <v>1739</v>
      </c>
      <c r="T475" s="284" t="s">
        <v>1739</v>
      </c>
      <c r="U475" s="284" t="s">
        <v>1739</v>
      </c>
      <c r="V475" s="284" t="s">
        <v>1739</v>
      </c>
      <c r="W475" s="284" t="s">
        <v>1739</v>
      </c>
      <c r="X475" s="284" t="s">
        <v>1739</v>
      </c>
    </row>
    <row r="476" spans="1:24" ht="25.5">
      <c r="A476" s="288" t="s">
        <v>1737</v>
      </c>
      <c r="B476" s="288" t="s">
        <v>1738</v>
      </c>
      <c r="C476" s="288" t="s">
        <v>662</v>
      </c>
      <c r="D476" s="288" t="s">
        <v>2004</v>
      </c>
      <c r="E476" s="288" t="s">
        <v>1739</v>
      </c>
      <c r="F476" s="289">
        <v>46253</v>
      </c>
      <c r="G476" s="289">
        <v>46253</v>
      </c>
      <c r="H476" s="288" t="s">
        <v>2005</v>
      </c>
      <c r="I476" s="288" t="s">
        <v>2006</v>
      </c>
      <c r="J476" s="288" t="s">
        <v>53</v>
      </c>
      <c r="K476" s="288" t="s">
        <v>53</v>
      </c>
      <c r="L476" s="290">
        <v>4007</v>
      </c>
      <c r="M476" s="290">
        <v>25</v>
      </c>
      <c r="N476" s="291">
        <v>100175</v>
      </c>
      <c r="O476" s="290">
        <v>0</v>
      </c>
      <c r="P476" s="291">
        <v>0</v>
      </c>
      <c r="Q476" s="290">
        <v>47</v>
      </c>
      <c r="R476" s="291">
        <v>210175</v>
      </c>
      <c r="S476" s="288" t="s">
        <v>1744</v>
      </c>
      <c r="T476" s="288" t="s">
        <v>1767</v>
      </c>
      <c r="U476" s="288" t="s">
        <v>1739</v>
      </c>
      <c r="V476" s="288" t="s">
        <v>1739</v>
      </c>
      <c r="W476" s="288" t="s">
        <v>1739</v>
      </c>
      <c r="X476" s="288" t="s">
        <v>1739</v>
      </c>
    </row>
    <row r="477" spans="1:24" ht="51">
      <c r="A477" s="288" t="s">
        <v>1737</v>
      </c>
      <c r="B477" s="288" t="s">
        <v>1738</v>
      </c>
      <c r="C477" s="288" t="s">
        <v>662</v>
      </c>
      <c r="D477" s="288" t="s">
        <v>2004</v>
      </c>
      <c r="E477" s="288" t="s">
        <v>1739</v>
      </c>
      <c r="F477" s="289">
        <v>46275</v>
      </c>
      <c r="G477" s="289">
        <v>46275</v>
      </c>
      <c r="H477" s="288" t="s">
        <v>1925</v>
      </c>
      <c r="I477" s="288" t="s">
        <v>1749</v>
      </c>
      <c r="J477" s="288" t="s">
        <v>53</v>
      </c>
      <c r="K477" s="288" t="s">
        <v>53</v>
      </c>
      <c r="L477" s="290">
        <v>4471.8100000000004</v>
      </c>
      <c r="M477" s="290">
        <v>0</v>
      </c>
      <c r="N477" s="291">
        <v>0</v>
      </c>
      <c r="O477" s="290">
        <v>8</v>
      </c>
      <c r="P477" s="291">
        <v>35774</v>
      </c>
      <c r="Q477" s="290">
        <v>39</v>
      </c>
      <c r="R477" s="291">
        <v>174401</v>
      </c>
      <c r="S477" s="288" t="s">
        <v>1744</v>
      </c>
      <c r="T477" s="288" t="s">
        <v>1745</v>
      </c>
      <c r="U477" s="288" t="s">
        <v>1851</v>
      </c>
      <c r="V477" s="288" t="s">
        <v>1852</v>
      </c>
      <c r="W477" s="288" t="s">
        <v>1795</v>
      </c>
      <c r="X477" s="288" t="s">
        <v>1796</v>
      </c>
    </row>
    <row r="478" spans="1:24" ht="51">
      <c r="A478" s="288" t="s">
        <v>1737</v>
      </c>
      <c r="B478" s="288" t="s">
        <v>1738</v>
      </c>
      <c r="C478" s="288" t="s">
        <v>662</v>
      </c>
      <c r="D478" s="288" t="s">
        <v>2004</v>
      </c>
      <c r="E478" s="288" t="s">
        <v>1739</v>
      </c>
      <c r="F478" s="289">
        <v>46280</v>
      </c>
      <c r="G478" s="289">
        <v>46280</v>
      </c>
      <c r="H478" s="288" t="s">
        <v>1927</v>
      </c>
      <c r="I478" s="288" t="s">
        <v>1749</v>
      </c>
      <c r="J478" s="288" t="s">
        <v>53</v>
      </c>
      <c r="K478" s="288" t="s">
        <v>53</v>
      </c>
      <c r="L478" s="290">
        <v>4471.8100000000004</v>
      </c>
      <c r="M478" s="290">
        <v>0</v>
      </c>
      <c r="N478" s="291">
        <v>0</v>
      </c>
      <c r="O478" s="290">
        <v>6</v>
      </c>
      <c r="P478" s="291">
        <v>26831</v>
      </c>
      <c r="Q478" s="290">
        <v>33</v>
      </c>
      <c r="R478" s="291">
        <v>147570</v>
      </c>
      <c r="S478" s="288" t="s">
        <v>1744</v>
      </c>
      <c r="T478" s="288" t="s">
        <v>1745</v>
      </c>
      <c r="U478" s="288" t="s">
        <v>1851</v>
      </c>
      <c r="V478" s="288" t="s">
        <v>1852</v>
      </c>
      <c r="W478" s="288" t="s">
        <v>1795</v>
      </c>
      <c r="X478" s="288" t="s">
        <v>1796</v>
      </c>
    </row>
    <row r="479" spans="1:24" ht="51">
      <c r="A479" s="288" t="s">
        <v>1737</v>
      </c>
      <c r="B479" s="288" t="s">
        <v>1738</v>
      </c>
      <c r="C479" s="288" t="s">
        <v>662</v>
      </c>
      <c r="D479" s="288" t="s">
        <v>2004</v>
      </c>
      <c r="E479" s="288" t="s">
        <v>1739</v>
      </c>
      <c r="F479" s="289">
        <v>46280</v>
      </c>
      <c r="G479" s="289">
        <v>46280</v>
      </c>
      <c r="H479" s="288" t="s">
        <v>1928</v>
      </c>
      <c r="I479" s="288" t="s">
        <v>1749</v>
      </c>
      <c r="J479" s="288" t="s">
        <v>53</v>
      </c>
      <c r="K479" s="288" t="s">
        <v>53</v>
      </c>
      <c r="L479" s="290">
        <v>4471.8100000000004</v>
      </c>
      <c r="M479" s="290">
        <v>0</v>
      </c>
      <c r="N479" s="291">
        <v>0</v>
      </c>
      <c r="O479" s="290">
        <v>10</v>
      </c>
      <c r="P479" s="291">
        <v>44718</v>
      </c>
      <c r="Q479" s="290">
        <v>23</v>
      </c>
      <c r="R479" s="291">
        <v>102852</v>
      </c>
      <c r="S479" s="288" t="s">
        <v>1744</v>
      </c>
      <c r="T479" s="288" t="s">
        <v>1745</v>
      </c>
      <c r="U479" s="288" t="s">
        <v>1855</v>
      </c>
      <c r="V479" s="288" t="s">
        <v>1856</v>
      </c>
      <c r="W479" s="288" t="s">
        <v>1795</v>
      </c>
      <c r="X479" s="288" t="s">
        <v>1796</v>
      </c>
    </row>
    <row r="480" spans="1:24" ht="51">
      <c r="A480" s="288" t="s">
        <v>1737</v>
      </c>
      <c r="B480" s="288" t="s">
        <v>1738</v>
      </c>
      <c r="C480" s="288" t="s">
        <v>662</v>
      </c>
      <c r="D480" s="288" t="s">
        <v>2004</v>
      </c>
      <c r="E480" s="288" t="s">
        <v>1739</v>
      </c>
      <c r="F480" s="289">
        <v>46300</v>
      </c>
      <c r="G480" s="289">
        <v>46300</v>
      </c>
      <c r="H480" s="288" t="s">
        <v>1888</v>
      </c>
      <c r="I480" s="288" t="s">
        <v>1877</v>
      </c>
      <c r="J480" s="288" t="s">
        <v>53</v>
      </c>
      <c r="K480" s="288" t="s">
        <v>53</v>
      </c>
      <c r="L480" s="290">
        <v>4471.8100000000004</v>
      </c>
      <c r="M480" s="290">
        <v>4</v>
      </c>
      <c r="N480" s="291">
        <v>17887</v>
      </c>
      <c r="O480" s="290">
        <v>0</v>
      </c>
      <c r="P480" s="291">
        <v>0</v>
      </c>
      <c r="Q480" s="290">
        <v>27</v>
      </c>
      <c r="R480" s="291">
        <v>120739</v>
      </c>
      <c r="S480" s="288" t="s">
        <v>1744</v>
      </c>
      <c r="T480" s="288" t="s">
        <v>1745</v>
      </c>
      <c r="U480" s="288" t="s">
        <v>1851</v>
      </c>
      <c r="V480" s="288" t="s">
        <v>1852</v>
      </c>
      <c r="W480" s="288" t="s">
        <v>1795</v>
      </c>
      <c r="X480" s="288" t="s">
        <v>1796</v>
      </c>
    </row>
    <row r="481" spans="1:24" ht="28.5">
      <c r="A481" s="284" t="s">
        <v>1737</v>
      </c>
      <c r="B481" s="284" t="s">
        <v>1738</v>
      </c>
      <c r="C481" s="284" t="s">
        <v>1037</v>
      </c>
      <c r="D481" s="284" t="s">
        <v>1038</v>
      </c>
      <c r="E481" s="284" t="s">
        <v>1739</v>
      </c>
      <c r="F481" s="285" t="s">
        <v>1739</v>
      </c>
      <c r="G481" s="285" t="s">
        <v>1739</v>
      </c>
      <c r="H481" s="284" t="s">
        <v>1739</v>
      </c>
      <c r="I481" s="284" t="s">
        <v>1740</v>
      </c>
      <c r="J481" s="284" t="s">
        <v>53</v>
      </c>
      <c r="K481" s="284" t="s">
        <v>53</v>
      </c>
      <c r="L481" s="286">
        <v>265000</v>
      </c>
      <c r="M481" s="286">
        <v>0</v>
      </c>
      <c r="N481" s="287">
        <v>0</v>
      </c>
      <c r="O481" s="286">
        <v>0</v>
      </c>
      <c r="P481" s="287">
        <v>0</v>
      </c>
      <c r="Q481" s="286">
        <v>4</v>
      </c>
      <c r="R481" s="287">
        <v>1060000</v>
      </c>
      <c r="S481" s="284" t="s">
        <v>1739</v>
      </c>
      <c r="T481" s="284" t="s">
        <v>1739</v>
      </c>
      <c r="U481" s="284" t="s">
        <v>1739</v>
      </c>
      <c r="V481" s="284" t="s">
        <v>1739</v>
      </c>
      <c r="W481" s="284" t="s">
        <v>1739</v>
      </c>
      <c r="X481" s="284" t="s">
        <v>1739</v>
      </c>
    </row>
    <row r="482" spans="1:24" ht="25.5">
      <c r="A482" s="288" t="s">
        <v>1737</v>
      </c>
      <c r="B482" s="288" t="s">
        <v>1738</v>
      </c>
      <c r="C482" s="288" t="s">
        <v>1037</v>
      </c>
      <c r="D482" s="288" t="s">
        <v>1038</v>
      </c>
      <c r="E482" s="288" t="s">
        <v>1739</v>
      </c>
      <c r="F482" s="289">
        <v>46174</v>
      </c>
      <c r="G482" s="289">
        <v>46174</v>
      </c>
      <c r="H482" s="288" t="s">
        <v>2007</v>
      </c>
      <c r="I482" s="288" t="s">
        <v>2008</v>
      </c>
      <c r="J482" s="288" t="s">
        <v>53</v>
      </c>
      <c r="K482" s="288" t="s">
        <v>53</v>
      </c>
      <c r="L482" s="290">
        <v>265000</v>
      </c>
      <c r="M482" s="290">
        <v>0</v>
      </c>
      <c r="N482" s="291">
        <v>0</v>
      </c>
      <c r="O482" s="290">
        <v>1</v>
      </c>
      <c r="P482" s="291">
        <v>265000</v>
      </c>
      <c r="Q482" s="290">
        <v>3</v>
      </c>
      <c r="R482" s="291">
        <v>795000</v>
      </c>
      <c r="S482" s="288" t="s">
        <v>1744</v>
      </c>
      <c r="T482" s="288" t="s">
        <v>1745</v>
      </c>
      <c r="U482" s="288" t="s">
        <v>1739</v>
      </c>
      <c r="V482" s="288" t="s">
        <v>1739</v>
      </c>
      <c r="W482" s="288" t="s">
        <v>1746</v>
      </c>
      <c r="X482" s="288" t="s">
        <v>1747</v>
      </c>
    </row>
    <row r="483" spans="1:24" ht="25.5">
      <c r="A483" s="288" t="s">
        <v>1737</v>
      </c>
      <c r="B483" s="288" t="s">
        <v>1738</v>
      </c>
      <c r="C483" s="288" t="s">
        <v>1037</v>
      </c>
      <c r="D483" s="288" t="s">
        <v>1038</v>
      </c>
      <c r="E483" s="288" t="s">
        <v>1739</v>
      </c>
      <c r="F483" s="289">
        <v>46185</v>
      </c>
      <c r="G483" s="289">
        <v>46185</v>
      </c>
      <c r="H483" s="288" t="s">
        <v>2009</v>
      </c>
      <c r="I483" s="288" t="s">
        <v>2010</v>
      </c>
      <c r="J483" s="288" t="s">
        <v>53</v>
      </c>
      <c r="K483" s="288" t="s">
        <v>53</v>
      </c>
      <c r="L483" s="290">
        <v>265000</v>
      </c>
      <c r="M483" s="290">
        <v>0</v>
      </c>
      <c r="N483" s="291">
        <v>0</v>
      </c>
      <c r="O483" s="290">
        <v>1</v>
      </c>
      <c r="P483" s="291">
        <v>265000</v>
      </c>
      <c r="Q483" s="290">
        <v>2</v>
      </c>
      <c r="R483" s="291">
        <v>530000</v>
      </c>
      <c r="S483" s="288" t="s">
        <v>1744</v>
      </c>
      <c r="T483" s="288" t="s">
        <v>1745</v>
      </c>
      <c r="U483" s="288" t="s">
        <v>1739</v>
      </c>
      <c r="V483" s="288" t="s">
        <v>1739</v>
      </c>
      <c r="W483" s="288" t="s">
        <v>1746</v>
      </c>
      <c r="X483" s="288" t="s">
        <v>1747</v>
      </c>
    </row>
    <row r="484" spans="1:24" ht="25.5">
      <c r="A484" s="288" t="s">
        <v>1737</v>
      </c>
      <c r="B484" s="288" t="s">
        <v>1738</v>
      </c>
      <c r="C484" s="288" t="s">
        <v>1037</v>
      </c>
      <c r="D484" s="288" t="s">
        <v>1038</v>
      </c>
      <c r="E484" s="288" t="s">
        <v>1739</v>
      </c>
      <c r="F484" s="289">
        <v>46197</v>
      </c>
      <c r="G484" s="289">
        <v>46197</v>
      </c>
      <c r="H484" s="288" t="s">
        <v>2011</v>
      </c>
      <c r="I484" s="288" t="s">
        <v>1749</v>
      </c>
      <c r="J484" s="288" t="s">
        <v>53</v>
      </c>
      <c r="K484" s="288" t="s">
        <v>53</v>
      </c>
      <c r="L484" s="290">
        <v>265000</v>
      </c>
      <c r="M484" s="290">
        <v>0</v>
      </c>
      <c r="N484" s="291">
        <v>0</v>
      </c>
      <c r="O484" s="290">
        <v>1</v>
      </c>
      <c r="P484" s="291">
        <v>265000</v>
      </c>
      <c r="Q484" s="290">
        <v>1</v>
      </c>
      <c r="R484" s="291">
        <v>265000</v>
      </c>
      <c r="S484" s="288" t="s">
        <v>1744</v>
      </c>
      <c r="T484" s="288" t="s">
        <v>1745</v>
      </c>
      <c r="U484" s="288" t="s">
        <v>1739</v>
      </c>
      <c r="V484" s="288" t="s">
        <v>1739</v>
      </c>
      <c r="W484" s="288" t="s">
        <v>1746</v>
      </c>
      <c r="X484" s="288" t="s">
        <v>1747</v>
      </c>
    </row>
    <row r="485" spans="1:24" ht="25.5">
      <c r="A485" s="288" t="s">
        <v>1737</v>
      </c>
      <c r="B485" s="288" t="s">
        <v>1738</v>
      </c>
      <c r="C485" s="288" t="s">
        <v>1037</v>
      </c>
      <c r="D485" s="288" t="s">
        <v>1038</v>
      </c>
      <c r="E485" s="288" t="s">
        <v>1739</v>
      </c>
      <c r="F485" s="289">
        <v>46220</v>
      </c>
      <c r="G485" s="289">
        <v>46220</v>
      </c>
      <c r="H485" s="288" t="s">
        <v>2012</v>
      </c>
      <c r="I485" s="288" t="s">
        <v>1749</v>
      </c>
      <c r="J485" s="288" t="s">
        <v>53</v>
      </c>
      <c r="K485" s="288" t="s">
        <v>53</v>
      </c>
      <c r="L485" s="290">
        <v>265000</v>
      </c>
      <c r="M485" s="290">
        <v>0</v>
      </c>
      <c r="N485" s="291">
        <v>0</v>
      </c>
      <c r="O485" s="290">
        <v>1</v>
      </c>
      <c r="P485" s="291">
        <v>265000</v>
      </c>
      <c r="Q485" s="290">
        <v>0</v>
      </c>
      <c r="R485" s="291">
        <v>0</v>
      </c>
      <c r="S485" s="288" t="s">
        <v>1744</v>
      </c>
      <c r="T485" s="288" t="s">
        <v>1745</v>
      </c>
      <c r="U485" s="288" t="s">
        <v>1739</v>
      </c>
      <c r="V485" s="288" t="s">
        <v>1739</v>
      </c>
      <c r="W485" s="288" t="s">
        <v>1746</v>
      </c>
      <c r="X485" s="288" t="s">
        <v>1747</v>
      </c>
    </row>
    <row r="486" spans="1:24" ht="42.75">
      <c r="A486" s="284" t="s">
        <v>1737</v>
      </c>
      <c r="B486" s="284" t="s">
        <v>1738</v>
      </c>
      <c r="C486" s="284" t="s">
        <v>418</v>
      </c>
      <c r="D486" s="284" t="s">
        <v>2013</v>
      </c>
      <c r="E486" s="284" t="s">
        <v>1739</v>
      </c>
      <c r="F486" s="285" t="s">
        <v>1739</v>
      </c>
      <c r="G486" s="285" t="s">
        <v>1739</v>
      </c>
      <c r="H486" s="284" t="s">
        <v>1739</v>
      </c>
      <c r="I486" s="284" t="s">
        <v>1740</v>
      </c>
      <c r="J486" s="284" t="s">
        <v>178</v>
      </c>
      <c r="K486" s="284" t="s">
        <v>178</v>
      </c>
      <c r="L486" s="286">
        <v>60197.49</v>
      </c>
      <c r="M486" s="286">
        <v>0</v>
      </c>
      <c r="N486" s="287">
        <v>0</v>
      </c>
      <c r="O486" s="286">
        <v>0</v>
      </c>
      <c r="P486" s="287">
        <v>0</v>
      </c>
      <c r="Q486" s="286">
        <v>7.58</v>
      </c>
      <c r="R486" s="287">
        <v>456297</v>
      </c>
      <c r="S486" s="284" t="s">
        <v>1739</v>
      </c>
      <c r="T486" s="284" t="s">
        <v>1739</v>
      </c>
      <c r="U486" s="284" t="s">
        <v>1739</v>
      </c>
      <c r="V486" s="284" t="s">
        <v>1739</v>
      </c>
      <c r="W486" s="284" t="s">
        <v>1739</v>
      </c>
      <c r="X486" s="284" t="s">
        <v>1739</v>
      </c>
    </row>
    <row r="487" spans="1:24" ht="51">
      <c r="A487" s="288" t="s">
        <v>1737</v>
      </c>
      <c r="B487" s="288" t="s">
        <v>1738</v>
      </c>
      <c r="C487" s="288" t="s">
        <v>418</v>
      </c>
      <c r="D487" s="288" t="s">
        <v>2013</v>
      </c>
      <c r="E487" s="288" t="s">
        <v>1739</v>
      </c>
      <c r="F487" s="289">
        <v>46216</v>
      </c>
      <c r="G487" s="289">
        <v>46216</v>
      </c>
      <c r="H487" s="288" t="s">
        <v>2014</v>
      </c>
      <c r="I487" s="288" t="s">
        <v>1749</v>
      </c>
      <c r="J487" s="288" t="s">
        <v>178</v>
      </c>
      <c r="K487" s="288" t="s">
        <v>178</v>
      </c>
      <c r="L487" s="290">
        <v>60197.49</v>
      </c>
      <c r="M487" s="290">
        <v>0</v>
      </c>
      <c r="N487" s="291">
        <v>0</v>
      </c>
      <c r="O487" s="290">
        <v>2.7</v>
      </c>
      <c r="P487" s="291">
        <v>162533</v>
      </c>
      <c r="Q487" s="290">
        <v>4.88</v>
      </c>
      <c r="R487" s="291">
        <v>293764</v>
      </c>
      <c r="S487" s="288" t="s">
        <v>1744</v>
      </c>
      <c r="T487" s="288" t="s">
        <v>1745</v>
      </c>
      <c r="U487" s="288" t="s">
        <v>1755</v>
      </c>
      <c r="V487" s="288" t="s">
        <v>1756</v>
      </c>
      <c r="W487" s="288" t="s">
        <v>1795</v>
      </c>
      <c r="X487" s="288" t="s">
        <v>1796</v>
      </c>
    </row>
    <row r="488" spans="1:24" ht="51">
      <c r="A488" s="288" t="s">
        <v>1737</v>
      </c>
      <c r="B488" s="288" t="s">
        <v>1738</v>
      </c>
      <c r="C488" s="288" t="s">
        <v>418</v>
      </c>
      <c r="D488" s="288" t="s">
        <v>2013</v>
      </c>
      <c r="E488" s="288" t="s">
        <v>1739</v>
      </c>
      <c r="F488" s="289">
        <v>46216</v>
      </c>
      <c r="G488" s="289">
        <v>46216</v>
      </c>
      <c r="H488" s="288" t="s">
        <v>2014</v>
      </c>
      <c r="I488" s="288" t="s">
        <v>1749</v>
      </c>
      <c r="J488" s="288" t="s">
        <v>178</v>
      </c>
      <c r="K488" s="288" t="s">
        <v>178</v>
      </c>
      <c r="L488" s="290">
        <v>60197.49</v>
      </c>
      <c r="M488" s="290">
        <v>0</v>
      </c>
      <c r="N488" s="291">
        <v>0</v>
      </c>
      <c r="O488" s="290">
        <v>4.88</v>
      </c>
      <c r="P488" s="291">
        <v>293764</v>
      </c>
      <c r="Q488" s="290">
        <v>0</v>
      </c>
      <c r="R488" s="291">
        <v>0</v>
      </c>
      <c r="S488" s="288" t="s">
        <v>1744</v>
      </c>
      <c r="T488" s="288" t="s">
        <v>1745</v>
      </c>
      <c r="U488" s="288" t="s">
        <v>1750</v>
      </c>
      <c r="V488" s="288" t="s">
        <v>1751</v>
      </c>
      <c r="W488" s="288" t="s">
        <v>1795</v>
      </c>
      <c r="X488" s="288" t="s">
        <v>1796</v>
      </c>
    </row>
    <row r="489" spans="1:24" ht="14.25">
      <c r="A489" s="284" t="s">
        <v>1737</v>
      </c>
      <c r="B489" s="284" t="s">
        <v>1738</v>
      </c>
      <c r="C489" s="284" t="s">
        <v>1039</v>
      </c>
      <c r="D489" s="284" t="s">
        <v>1040</v>
      </c>
      <c r="E489" s="284" t="s">
        <v>1739</v>
      </c>
      <c r="F489" s="285" t="s">
        <v>1739</v>
      </c>
      <c r="G489" s="285" t="s">
        <v>1739</v>
      </c>
      <c r="H489" s="284" t="s">
        <v>1739</v>
      </c>
      <c r="I489" s="284" t="s">
        <v>1740</v>
      </c>
      <c r="J489" s="284" t="s">
        <v>581</v>
      </c>
      <c r="K489" s="284" t="s">
        <v>581</v>
      </c>
      <c r="L489" s="286">
        <v>86333.33</v>
      </c>
      <c r="M489" s="286">
        <v>0</v>
      </c>
      <c r="N489" s="287">
        <v>0</v>
      </c>
      <c r="O489" s="286">
        <v>0</v>
      </c>
      <c r="P489" s="287">
        <v>0</v>
      </c>
      <c r="Q489" s="286">
        <v>4.74</v>
      </c>
      <c r="R489" s="287">
        <v>409220</v>
      </c>
      <c r="S489" s="284" t="s">
        <v>1739</v>
      </c>
      <c r="T489" s="284" t="s">
        <v>1739</v>
      </c>
      <c r="U489" s="284" t="s">
        <v>1739</v>
      </c>
      <c r="V489" s="284" t="s">
        <v>1739</v>
      </c>
      <c r="W489" s="284" t="s">
        <v>1739</v>
      </c>
      <c r="X489" s="284" t="s">
        <v>1739</v>
      </c>
    </row>
    <row r="490" spans="1:24" ht="25.5">
      <c r="A490" s="288" t="s">
        <v>1737</v>
      </c>
      <c r="B490" s="288" t="s">
        <v>1738</v>
      </c>
      <c r="C490" s="288" t="s">
        <v>1039</v>
      </c>
      <c r="D490" s="288" t="s">
        <v>1040</v>
      </c>
      <c r="E490" s="288" t="s">
        <v>1739</v>
      </c>
      <c r="F490" s="289">
        <v>46223</v>
      </c>
      <c r="G490" s="289">
        <v>46223</v>
      </c>
      <c r="H490" s="288" t="s">
        <v>1876</v>
      </c>
      <c r="I490" s="288" t="s">
        <v>1877</v>
      </c>
      <c r="J490" s="288" t="s">
        <v>581</v>
      </c>
      <c r="K490" s="288" t="s">
        <v>581</v>
      </c>
      <c r="L490" s="290">
        <v>86333.33</v>
      </c>
      <c r="M490" s="290">
        <v>0.05</v>
      </c>
      <c r="N490" s="291">
        <v>4317</v>
      </c>
      <c r="O490" s="290">
        <v>0</v>
      </c>
      <c r="P490" s="291">
        <v>0</v>
      </c>
      <c r="Q490" s="290">
        <v>4.79</v>
      </c>
      <c r="R490" s="291">
        <v>413537</v>
      </c>
      <c r="S490" s="288" t="s">
        <v>1744</v>
      </c>
      <c r="T490" s="288" t="s">
        <v>1745</v>
      </c>
      <c r="U490" s="288" t="s">
        <v>1739</v>
      </c>
      <c r="V490" s="288" t="s">
        <v>1739</v>
      </c>
      <c r="W490" s="288" t="s">
        <v>1795</v>
      </c>
      <c r="X490" s="288" t="s">
        <v>1796</v>
      </c>
    </row>
    <row r="491" spans="1:24" ht="28.5">
      <c r="A491" s="284" t="s">
        <v>1737</v>
      </c>
      <c r="B491" s="284" t="s">
        <v>1738</v>
      </c>
      <c r="C491" s="284" t="s">
        <v>321</v>
      </c>
      <c r="D491" s="284" t="s">
        <v>59</v>
      </c>
      <c r="E491" s="284" t="s">
        <v>1739</v>
      </c>
      <c r="F491" s="285" t="s">
        <v>1739</v>
      </c>
      <c r="G491" s="285" t="s">
        <v>1739</v>
      </c>
      <c r="H491" s="284" t="s">
        <v>1739</v>
      </c>
      <c r="I491" s="284" t="s">
        <v>1740</v>
      </c>
      <c r="J491" s="284" t="s">
        <v>1643</v>
      </c>
      <c r="K491" s="284" t="s">
        <v>1643</v>
      </c>
      <c r="L491" s="286">
        <v>59437.21</v>
      </c>
      <c r="M491" s="286">
        <v>0</v>
      </c>
      <c r="N491" s="287">
        <v>0</v>
      </c>
      <c r="O491" s="286">
        <v>0</v>
      </c>
      <c r="P491" s="287">
        <v>0</v>
      </c>
      <c r="Q491" s="286">
        <v>21.42</v>
      </c>
      <c r="R491" s="287">
        <v>1273145</v>
      </c>
      <c r="S491" s="284" t="s">
        <v>1739</v>
      </c>
      <c r="T491" s="284" t="s">
        <v>1739</v>
      </c>
      <c r="U491" s="284" t="s">
        <v>1739</v>
      </c>
      <c r="V491" s="284" t="s">
        <v>1739</v>
      </c>
      <c r="W491" s="284" t="s">
        <v>1739</v>
      </c>
      <c r="X491" s="284" t="s">
        <v>1739</v>
      </c>
    </row>
    <row r="492" spans="1:24" ht="25.5">
      <c r="A492" s="288" t="s">
        <v>1737</v>
      </c>
      <c r="B492" s="288" t="s">
        <v>1738</v>
      </c>
      <c r="C492" s="288" t="s">
        <v>321</v>
      </c>
      <c r="D492" s="288" t="s">
        <v>59</v>
      </c>
      <c r="E492" s="288" t="s">
        <v>1739</v>
      </c>
      <c r="F492" s="289">
        <v>46171</v>
      </c>
      <c r="G492" s="289">
        <v>46171</v>
      </c>
      <c r="H492" s="288" t="s">
        <v>1943</v>
      </c>
      <c r="I492" s="288" t="s">
        <v>1944</v>
      </c>
      <c r="J492" s="288" t="s">
        <v>1643</v>
      </c>
      <c r="K492" s="288" t="s">
        <v>1643</v>
      </c>
      <c r="L492" s="290">
        <v>63000</v>
      </c>
      <c r="M492" s="290">
        <v>30</v>
      </c>
      <c r="N492" s="291">
        <v>1890000</v>
      </c>
      <c r="O492" s="290">
        <v>0</v>
      </c>
      <c r="P492" s="291">
        <v>0</v>
      </c>
      <c r="Q492" s="290">
        <v>51.42</v>
      </c>
      <c r="R492" s="291">
        <v>3163145</v>
      </c>
      <c r="S492" s="288" t="s">
        <v>1744</v>
      </c>
      <c r="T492" s="288" t="s">
        <v>1810</v>
      </c>
      <c r="U492" s="288" t="s">
        <v>1739</v>
      </c>
      <c r="V492" s="288" t="s">
        <v>1739</v>
      </c>
      <c r="W492" s="288" t="s">
        <v>1739</v>
      </c>
      <c r="X492" s="288" t="s">
        <v>1739</v>
      </c>
    </row>
    <row r="493" spans="1:24" ht="51">
      <c r="A493" s="288" t="s">
        <v>1737</v>
      </c>
      <c r="B493" s="288" t="s">
        <v>1738</v>
      </c>
      <c r="C493" s="288" t="s">
        <v>321</v>
      </c>
      <c r="D493" s="288" t="s">
        <v>59</v>
      </c>
      <c r="E493" s="288" t="s">
        <v>1739</v>
      </c>
      <c r="F493" s="289">
        <v>46175</v>
      </c>
      <c r="G493" s="289">
        <v>46175</v>
      </c>
      <c r="H493" s="288" t="s">
        <v>2015</v>
      </c>
      <c r="I493" s="288" t="s">
        <v>1749</v>
      </c>
      <c r="J493" s="288" t="s">
        <v>1643</v>
      </c>
      <c r="K493" s="288" t="s">
        <v>1643</v>
      </c>
      <c r="L493" s="290">
        <v>61515.85</v>
      </c>
      <c r="M493" s="290">
        <v>0</v>
      </c>
      <c r="N493" s="291">
        <v>0</v>
      </c>
      <c r="O493" s="290">
        <v>7.5</v>
      </c>
      <c r="P493" s="291">
        <v>461369</v>
      </c>
      <c r="Q493" s="290">
        <v>43.92</v>
      </c>
      <c r="R493" s="291">
        <v>2701776</v>
      </c>
      <c r="S493" s="288" t="s">
        <v>1744</v>
      </c>
      <c r="T493" s="288" t="s">
        <v>1745</v>
      </c>
      <c r="U493" s="288" t="s">
        <v>1750</v>
      </c>
      <c r="V493" s="288" t="s">
        <v>1751</v>
      </c>
      <c r="W493" s="288" t="s">
        <v>1795</v>
      </c>
      <c r="X493" s="288" t="s">
        <v>1796</v>
      </c>
    </row>
    <row r="494" spans="1:24" ht="51">
      <c r="A494" s="288" t="s">
        <v>1737</v>
      </c>
      <c r="B494" s="288" t="s">
        <v>1738</v>
      </c>
      <c r="C494" s="288" t="s">
        <v>321</v>
      </c>
      <c r="D494" s="288" t="s">
        <v>59</v>
      </c>
      <c r="E494" s="288" t="s">
        <v>1739</v>
      </c>
      <c r="F494" s="289">
        <v>46175</v>
      </c>
      <c r="G494" s="289">
        <v>46175</v>
      </c>
      <c r="H494" s="288" t="s">
        <v>2015</v>
      </c>
      <c r="I494" s="288" t="s">
        <v>1749</v>
      </c>
      <c r="J494" s="288" t="s">
        <v>1643</v>
      </c>
      <c r="K494" s="288" t="s">
        <v>1643</v>
      </c>
      <c r="L494" s="290">
        <v>61515.85</v>
      </c>
      <c r="M494" s="290">
        <v>0</v>
      </c>
      <c r="N494" s="291">
        <v>0</v>
      </c>
      <c r="O494" s="290">
        <v>28.8</v>
      </c>
      <c r="P494" s="291">
        <v>1771656</v>
      </c>
      <c r="Q494" s="290">
        <v>15.12</v>
      </c>
      <c r="R494" s="291">
        <v>930120</v>
      </c>
      <c r="S494" s="288" t="s">
        <v>1744</v>
      </c>
      <c r="T494" s="288" t="s">
        <v>1745</v>
      </c>
      <c r="U494" s="288" t="s">
        <v>1755</v>
      </c>
      <c r="V494" s="288" t="s">
        <v>1756</v>
      </c>
      <c r="W494" s="288" t="s">
        <v>1795</v>
      </c>
      <c r="X494" s="288" t="s">
        <v>1796</v>
      </c>
    </row>
    <row r="495" spans="1:24" ht="51">
      <c r="A495" s="288" t="s">
        <v>1737</v>
      </c>
      <c r="B495" s="288" t="s">
        <v>1738</v>
      </c>
      <c r="C495" s="288" t="s">
        <v>321</v>
      </c>
      <c r="D495" s="288" t="s">
        <v>59</v>
      </c>
      <c r="E495" s="288" t="s">
        <v>1739</v>
      </c>
      <c r="F495" s="289">
        <v>46223</v>
      </c>
      <c r="G495" s="289">
        <v>46223</v>
      </c>
      <c r="H495" s="288" t="s">
        <v>1742</v>
      </c>
      <c r="I495" s="288" t="s">
        <v>1743</v>
      </c>
      <c r="J495" s="288" t="s">
        <v>1643</v>
      </c>
      <c r="K495" s="288" t="s">
        <v>1643</v>
      </c>
      <c r="L495" s="290">
        <v>61515.87</v>
      </c>
      <c r="M495" s="290">
        <v>0</v>
      </c>
      <c r="N495" s="291">
        <v>0</v>
      </c>
      <c r="O495" s="290">
        <v>0.22</v>
      </c>
      <c r="P495" s="291">
        <v>13533</v>
      </c>
      <c r="Q495" s="290">
        <v>14.9</v>
      </c>
      <c r="R495" s="291">
        <v>916587</v>
      </c>
      <c r="S495" s="288" t="s">
        <v>1744</v>
      </c>
      <c r="T495" s="288" t="s">
        <v>1745</v>
      </c>
      <c r="U495" s="288" t="s">
        <v>1755</v>
      </c>
      <c r="V495" s="288" t="s">
        <v>1756</v>
      </c>
      <c r="W495" s="288" t="s">
        <v>1795</v>
      </c>
      <c r="X495" s="288" t="s">
        <v>1796</v>
      </c>
    </row>
    <row r="496" spans="1:24" ht="28.5">
      <c r="A496" s="284" t="s">
        <v>1737</v>
      </c>
      <c r="B496" s="284" t="s">
        <v>1738</v>
      </c>
      <c r="C496" s="284" t="s">
        <v>398</v>
      </c>
      <c r="D496" s="284" t="s">
        <v>194</v>
      </c>
      <c r="E496" s="284" t="s">
        <v>1739</v>
      </c>
      <c r="F496" s="285" t="s">
        <v>1739</v>
      </c>
      <c r="G496" s="285" t="s">
        <v>1739</v>
      </c>
      <c r="H496" s="284" t="s">
        <v>1739</v>
      </c>
      <c r="I496" s="284" t="s">
        <v>1740</v>
      </c>
      <c r="J496" s="284" t="s">
        <v>178</v>
      </c>
      <c r="K496" s="284" t="s">
        <v>178</v>
      </c>
      <c r="L496" s="286">
        <v>84638.2</v>
      </c>
      <c r="M496" s="286">
        <v>0</v>
      </c>
      <c r="N496" s="287">
        <v>0</v>
      </c>
      <c r="O496" s="286">
        <v>0</v>
      </c>
      <c r="P496" s="287">
        <v>0</v>
      </c>
      <c r="Q496" s="286">
        <v>0.89</v>
      </c>
      <c r="R496" s="287">
        <v>75328</v>
      </c>
      <c r="S496" s="284" t="s">
        <v>1739</v>
      </c>
      <c r="T496" s="284" t="s">
        <v>1739</v>
      </c>
      <c r="U496" s="284" t="s">
        <v>1739</v>
      </c>
      <c r="V496" s="284" t="s">
        <v>1739</v>
      </c>
      <c r="W496" s="284" t="s">
        <v>1739</v>
      </c>
      <c r="X496" s="284" t="s">
        <v>1739</v>
      </c>
    </row>
    <row r="497" spans="1:24" ht="25.5">
      <c r="A497" s="288" t="s">
        <v>1737</v>
      </c>
      <c r="B497" s="288" t="s">
        <v>1738</v>
      </c>
      <c r="C497" s="288" t="s">
        <v>398</v>
      </c>
      <c r="D497" s="288" t="s">
        <v>194</v>
      </c>
      <c r="E497" s="288" t="s">
        <v>1739</v>
      </c>
      <c r="F497" s="289">
        <v>46223</v>
      </c>
      <c r="G497" s="289">
        <v>46223</v>
      </c>
      <c r="H497" s="288" t="s">
        <v>1876</v>
      </c>
      <c r="I497" s="288" t="s">
        <v>1877</v>
      </c>
      <c r="J497" s="288" t="s">
        <v>178</v>
      </c>
      <c r="K497" s="288" t="s">
        <v>178</v>
      </c>
      <c r="L497" s="290">
        <v>83484.710000000006</v>
      </c>
      <c r="M497" s="290">
        <v>0.28999999999999998</v>
      </c>
      <c r="N497" s="291">
        <v>24211</v>
      </c>
      <c r="O497" s="290">
        <v>0</v>
      </c>
      <c r="P497" s="291">
        <v>0</v>
      </c>
      <c r="Q497" s="290">
        <v>1.18</v>
      </c>
      <c r="R497" s="291">
        <v>99539</v>
      </c>
      <c r="S497" s="288" t="s">
        <v>1744</v>
      </c>
      <c r="T497" s="288" t="s">
        <v>1745</v>
      </c>
      <c r="U497" s="288" t="s">
        <v>1739</v>
      </c>
      <c r="V497" s="288" t="s">
        <v>1739</v>
      </c>
      <c r="W497" s="288" t="s">
        <v>1795</v>
      </c>
      <c r="X497" s="288" t="s">
        <v>1796</v>
      </c>
    </row>
    <row r="498" spans="1:24" ht="51">
      <c r="A498" s="288" t="s">
        <v>1737</v>
      </c>
      <c r="B498" s="288" t="s">
        <v>1738</v>
      </c>
      <c r="C498" s="288" t="s">
        <v>398</v>
      </c>
      <c r="D498" s="288" t="s">
        <v>194</v>
      </c>
      <c r="E498" s="288" t="s">
        <v>1739</v>
      </c>
      <c r="F498" s="289">
        <v>46286</v>
      </c>
      <c r="G498" s="289">
        <v>46286</v>
      </c>
      <c r="H498" s="288" t="s">
        <v>2016</v>
      </c>
      <c r="I498" s="288" t="s">
        <v>1749</v>
      </c>
      <c r="J498" s="288" t="s">
        <v>178</v>
      </c>
      <c r="K498" s="288" t="s">
        <v>178</v>
      </c>
      <c r="L498" s="290">
        <v>84355.08</v>
      </c>
      <c r="M498" s="290">
        <v>0</v>
      </c>
      <c r="N498" s="291">
        <v>0</v>
      </c>
      <c r="O498" s="290">
        <v>0.1</v>
      </c>
      <c r="P498" s="291">
        <v>8436</v>
      </c>
      <c r="Q498" s="290">
        <v>1.08</v>
      </c>
      <c r="R498" s="291">
        <v>91103</v>
      </c>
      <c r="S498" s="288" t="s">
        <v>1744</v>
      </c>
      <c r="T498" s="288" t="s">
        <v>1745</v>
      </c>
      <c r="U498" s="288" t="s">
        <v>1801</v>
      </c>
      <c r="V498" s="288" t="s">
        <v>1802</v>
      </c>
      <c r="W498" s="288" t="s">
        <v>1795</v>
      </c>
      <c r="X498" s="288" t="s">
        <v>1796</v>
      </c>
    </row>
    <row r="499" spans="1:24" ht="51">
      <c r="A499" s="288" t="s">
        <v>1737</v>
      </c>
      <c r="B499" s="288" t="s">
        <v>1738</v>
      </c>
      <c r="C499" s="288" t="s">
        <v>398</v>
      </c>
      <c r="D499" s="288" t="s">
        <v>194</v>
      </c>
      <c r="E499" s="288" t="s">
        <v>1739</v>
      </c>
      <c r="F499" s="289">
        <v>46300</v>
      </c>
      <c r="G499" s="289">
        <v>46300</v>
      </c>
      <c r="H499" s="288" t="s">
        <v>2017</v>
      </c>
      <c r="I499" s="288" t="s">
        <v>1877</v>
      </c>
      <c r="J499" s="288" t="s">
        <v>178</v>
      </c>
      <c r="K499" s="288" t="s">
        <v>178</v>
      </c>
      <c r="L499" s="290">
        <v>84354.9</v>
      </c>
      <c r="M499" s="290">
        <v>0.05</v>
      </c>
      <c r="N499" s="291">
        <v>4419</v>
      </c>
      <c r="O499" s="290">
        <v>0</v>
      </c>
      <c r="P499" s="291">
        <v>0</v>
      </c>
      <c r="Q499" s="290">
        <v>1.1299999999999999</v>
      </c>
      <c r="R499" s="291">
        <v>95522</v>
      </c>
      <c r="S499" s="288" t="s">
        <v>1744</v>
      </c>
      <c r="T499" s="288" t="s">
        <v>1745</v>
      </c>
      <c r="U499" s="288" t="s">
        <v>1801</v>
      </c>
      <c r="V499" s="288" t="s">
        <v>1802</v>
      </c>
      <c r="W499" s="288" t="s">
        <v>1795</v>
      </c>
      <c r="X499" s="288" t="s">
        <v>1796</v>
      </c>
    </row>
    <row r="500" spans="1:24" ht="28.5">
      <c r="A500" s="284" t="s">
        <v>1737</v>
      </c>
      <c r="B500" s="284" t="s">
        <v>1738</v>
      </c>
      <c r="C500" s="284" t="s">
        <v>293</v>
      </c>
      <c r="D500" s="284" t="s">
        <v>216</v>
      </c>
      <c r="E500" s="284" t="s">
        <v>1739</v>
      </c>
      <c r="F500" s="285" t="s">
        <v>1739</v>
      </c>
      <c r="G500" s="285" t="s">
        <v>1739</v>
      </c>
      <c r="H500" s="284" t="s">
        <v>1739</v>
      </c>
      <c r="I500" s="284" t="s">
        <v>1740</v>
      </c>
      <c r="J500" s="284" t="s">
        <v>53</v>
      </c>
      <c r="K500" s="284" t="s">
        <v>53</v>
      </c>
      <c r="L500" s="286">
        <v>1519.86</v>
      </c>
      <c r="M500" s="286">
        <v>0</v>
      </c>
      <c r="N500" s="287">
        <v>0</v>
      </c>
      <c r="O500" s="286">
        <v>0</v>
      </c>
      <c r="P500" s="287">
        <v>0</v>
      </c>
      <c r="Q500" s="286">
        <v>14</v>
      </c>
      <c r="R500" s="287">
        <v>21278</v>
      </c>
      <c r="S500" s="284" t="s">
        <v>1739</v>
      </c>
      <c r="T500" s="284" t="s">
        <v>1739</v>
      </c>
      <c r="U500" s="284" t="s">
        <v>1739</v>
      </c>
      <c r="V500" s="284" t="s">
        <v>1739</v>
      </c>
      <c r="W500" s="284" t="s">
        <v>1739</v>
      </c>
      <c r="X500" s="284" t="s">
        <v>1739</v>
      </c>
    </row>
    <row r="501" spans="1:24" ht="38.25">
      <c r="A501" s="288" t="s">
        <v>1737</v>
      </c>
      <c r="B501" s="288" t="s">
        <v>1738</v>
      </c>
      <c r="C501" s="288" t="s">
        <v>293</v>
      </c>
      <c r="D501" s="288" t="s">
        <v>216</v>
      </c>
      <c r="E501" s="288" t="s">
        <v>1739</v>
      </c>
      <c r="F501" s="289">
        <v>46254</v>
      </c>
      <c r="G501" s="289">
        <v>46254</v>
      </c>
      <c r="H501" s="288" t="s">
        <v>1922</v>
      </c>
      <c r="I501" s="288" t="s">
        <v>1923</v>
      </c>
      <c r="J501" s="288" t="s">
        <v>53</v>
      </c>
      <c r="K501" s="288" t="s">
        <v>53</v>
      </c>
      <c r="L501" s="290">
        <v>1300</v>
      </c>
      <c r="M501" s="290">
        <v>100</v>
      </c>
      <c r="N501" s="291">
        <v>130000</v>
      </c>
      <c r="O501" s="290">
        <v>0</v>
      </c>
      <c r="P501" s="291">
        <v>0</v>
      </c>
      <c r="Q501" s="290">
        <v>114</v>
      </c>
      <c r="R501" s="291">
        <v>151278</v>
      </c>
      <c r="S501" s="288" t="s">
        <v>1744</v>
      </c>
      <c r="T501" s="288" t="s">
        <v>1810</v>
      </c>
      <c r="U501" s="288" t="s">
        <v>1739</v>
      </c>
      <c r="V501" s="288" t="s">
        <v>1739</v>
      </c>
      <c r="W501" s="288" t="s">
        <v>1739</v>
      </c>
      <c r="X501" s="288" t="s">
        <v>1739</v>
      </c>
    </row>
    <row r="502" spans="1:24" ht="25.5">
      <c r="A502" s="288" t="s">
        <v>1737</v>
      </c>
      <c r="B502" s="288" t="s">
        <v>1738</v>
      </c>
      <c r="C502" s="288" t="s">
        <v>293</v>
      </c>
      <c r="D502" s="288" t="s">
        <v>216</v>
      </c>
      <c r="E502" s="288" t="s">
        <v>1739</v>
      </c>
      <c r="F502" s="289">
        <v>46254</v>
      </c>
      <c r="G502" s="289">
        <v>46254</v>
      </c>
      <c r="H502" s="288" t="s">
        <v>1966</v>
      </c>
      <c r="I502" s="288" t="s">
        <v>1967</v>
      </c>
      <c r="J502" s="288" t="s">
        <v>53</v>
      </c>
      <c r="K502" s="288" t="s">
        <v>53</v>
      </c>
      <c r="L502" s="290">
        <v>1300</v>
      </c>
      <c r="M502" s="290">
        <v>1</v>
      </c>
      <c r="N502" s="291">
        <v>1300</v>
      </c>
      <c r="O502" s="290">
        <v>0</v>
      </c>
      <c r="P502" s="291">
        <v>0</v>
      </c>
      <c r="Q502" s="290">
        <v>115</v>
      </c>
      <c r="R502" s="291">
        <v>152578</v>
      </c>
      <c r="S502" s="288" t="s">
        <v>1744</v>
      </c>
      <c r="T502" s="288" t="s">
        <v>1844</v>
      </c>
      <c r="U502" s="288" t="s">
        <v>1739</v>
      </c>
      <c r="V502" s="288" t="s">
        <v>1739</v>
      </c>
      <c r="W502" s="288" t="s">
        <v>1795</v>
      </c>
      <c r="X502" s="288" t="s">
        <v>1796</v>
      </c>
    </row>
    <row r="503" spans="1:24" ht="51">
      <c r="A503" s="288" t="s">
        <v>1737</v>
      </c>
      <c r="B503" s="288" t="s">
        <v>1738</v>
      </c>
      <c r="C503" s="288" t="s">
        <v>293</v>
      </c>
      <c r="D503" s="288" t="s">
        <v>216</v>
      </c>
      <c r="E503" s="288" t="s">
        <v>1739</v>
      </c>
      <c r="F503" s="289">
        <v>46268</v>
      </c>
      <c r="G503" s="289">
        <v>46268</v>
      </c>
      <c r="H503" s="288" t="s">
        <v>1828</v>
      </c>
      <c r="I503" s="288" t="s">
        <v>1749</v>
      </c>
      <c r="J503" s="288" t="s">
        <v>53</v>
      </c>
      <c r="K503" s="288" t="s">
        <v>53</v>
      </c>
      <c r="L503" s="290">
        <v>1326.77</v>
      </c>
      <c r="M503" s="290">
        <v>0</v>
      </c>
      <c r="N503" s="291">
        <v>0</v>
      </c>
      <c r="O503" s="290">
        <v>40</v>
      </c>
      <c r="P503" s="291">
        <v>53071</v>
      </c>
      <c r="Q503" s="290">
        <v>75</v>
      </c>
      <c r="R503" s="291">
        <v>99507</v>
      </c>
      <c r="S503" s="288" t="s">
        <v>1744</v>
      </c>
      <c r="T503" s="288" t="s">
        <v>1745</v>
      </c>
      <c r="U503" s="288" t="s">
        <v>1750</v>
      </c>
      <c r="V503" s="288" t="s">
        <v>1751</v>
      </c>
      <c r="W503" s="288" t="s">
        <v>1795</v>
      </c>
      <c r="X503" s="288" t="s">
        <v>1796</v>
      </c>
    </row>
    <row r="504" spans="1:24" ht="51">
      <c r="A504" s="288" t="s">
        <v>1737</v>
      </c>
      <c r="B504" s="288" t="s">
        <v>1738</v>
      </c>
      <c r="C504" s="288" t="s">
        <v>293</v>
      </c>
      <c r="D504" s="288" t="s">
        <v>216</v>
      </c>
      <c r="E504" s="288" t="s">
        <v>1739</v>
      </c>
      <c r="F504" s="289">
        <v>46276</v>
      </c>
      <c r="G504" s="289">
        <v>46276</v>
      </c>
      <c r="H504" s="288" t="s">
        <v>1982</v>
      </c>
      <c r="I504" s="288" t="s">
        <v>1749</v>
      </c>
      <c r="J504" s="288" t="s">
        <v>53</v>
      </c>
      <c r="K504" s="288" t="s">
        <v>53</v>
      </c>
      <c r="L504" s="290">
        <v>1326.77</v>
      </c>
      <c r="M504" s="290">
        <v>0</v>
      </c>
      <c r="N504" s="291">
        <v>0</v>
      </c>
      <c r="O504" s="290">
        <v>40</v>
      </c>
      <c r="P504" s="291">
        <v>53071</v>
      </c>
      <c r="Q504" s="290">
        <v>35</v>
      </c>
      <c r="R504" s="291">
        <v>46436</v>
      </c>
      <c r="S504" s="288" t="s">
        <v>1744</v>
      </c>
      <c r="T504" s="288" t="s">
        <v>1745</v>
      </c>
      <c r="U504" s="288" t="s">
        <v>1755</v>
      </c>
      <c r="V504" s="288" t="s">
        <v>1756</v>
      </c>
      <c r="W504" s="288" t="s">
        <v>1795</v>
      </c>
      <c r="X504" s="288" t="s">
        <v>1796</v>
      </c>
    </row>
    <row r="505" spans="1:24" ht="63.75">
      <c r="A505" s="288" t="s">
        <v>1737</v>
      </c>
      <c r="B505" s="288" t="s">
        <v>1738</v>
      </c>
      <c r="C505" s="288" t="s">
        <v>765</v>
      </c>
      <c r="D505" s="288" t="s">
        <v>1046</v>
      </c>
      <c r="E505" s="288" t="s">
        <v>1739</v>
      </c>
      <c r="F505" s="289">
        <v>46256</v>
      </c>
      <c r="G505" s="289">
        <v>46256</v>
      </c>
      <c r="H505" s="288" t="s">
        <v>1941</v>
      </c>
      <c r="I505" s="288" t="s">
        <v>1942</v>
      </c>
      <c r="J505" s="288" t="s">
        <v>53</v>
      </c>
      <c r="K505" s="288" t="s">
        <v>53</v>
      </c>
      <c r="L505" s="290">
        <v>65000</v>
      </c>
      <c r="M505" s="290">
        <v>2</v>
      </c>
      <c r="N505" s="291">
        <v>130000</v>
      </c>
      <c r="O505" s="290">
        <v>0</v>
      </c>
      <c r="P505" s="291">
        <v>0</v>
      </c>
      <c r="Q505" s="290">
        <v>2</v>
      </c>
      <c r="R505" s="291">
        <v>130000</v>
      </c>
      <c r="S505" s="288" t="s">
        <v>1744</v>
      </c>
      <c r="T505" s="288" t="s">
        <v>1810</v>
      </c>
      <c r="U505" s="288" t="s">
        <v>1739</v>
      </c>
      <c r="V505" s="288" t="s">
        <v>1739</v>
      </c>
      <c r="W505" s="288" t="s">
        <v>1739</v>
      </c>
      <c r="X505" s="288" t="s">
        <v>1739</v>
      </c>
    </row>
    <row r="506" spans="1:24" ht="51">
      <c r="A506" s="288" t="s">
        <v>1737</v>
      </c>
      <c r="B506" s="288" t="s">
        <v>1738</v>
      </c>
      <c r="C506" s="288" t="s">
        <v>765</v>
      </c>
      <c r="D506" s="288" t="s">
        <v>1046</v>
      </c>
      <c r="E506" s="288" t="s">
        <v>1739</v>
      </c>
      <c r="F506" s="289">
        <v>46290</v>
      </c>
      <c r="G506" s="289">
        <v>46290</v>
      </c>
      <c r="H506" s="288" t="s">
        <v>1811</v>
      </c>
      <c r="I506" s="288" t="s">
        <v>1749</v>
      </c>
      <c r="J506" s="288" t="s">
        <v>53</v>
      </c>
      <c r="K506" s="288" t="s">
        <v>53</v>
      </c>
      <c r="L506" s="290">
        <v>65000</v>
      </c>
      <c r="M506" s="290">
        <v>0</v>
      </c>
      <c r="N506" s="291">
        <v>0</v>
      </c>
      <c r="O506" s="290">
        <v>1</v>
      </c>
      <c r="P506" s="291">
        <v>65000</v>
      </c>
      <c r="Q506" s="290">
        <v>1</v>
      </c>
      <c r="R506" s="291">
        <v>65000</v>
      </c>
      <c r="S506" s="288" t="s">
        <v>1744</v>
      </c>
      <c r="T506" s="288" t="s">
        <v>1745</v>
      </c>
      <c r="U506" s="288" t="s">
        <v>1750</v>
      </c>
      <c r="V506" s="288" t="s">
        <v>1751</v>
      </c>
      <c r="W506" s="288" t="s">
        <v>1795</v>
      </c>
      <c r="X506" s="288" t="s">
        <v>1796</v>
      </c>
    </row>
    <row r="507" spans="1:24" ht="14.25">
      <c r="A507" s="284" t="s">
        <v>1737</v>
      </c>
      <c r="B507" s="284" t="s">
        <v>1738</v>
      </c>
      <c r="C507" s="284" t="s">
        <v>1056</v>
      </c>
      <c r="D507" s="284" t="s">
        <v>1057</v>
      </c>
      <c r="E507" s="284" t="s">
        <v>1739</v>
      </c>
      <c r="F507" s="285" t="s">
        <v>1739</v>
      </c>
      <c r="G507" s="285" t="s">
        <v>1739</v>
      </c>
      <c r="H507" s="284" t="s">
        <v>1739</v>
      </c>
      <c r="I507" s="284" t="s">
        <v>1740</v>
      </c>
      <c r="J507" s="284" t="s">
        <v>1058</v>
      </c>
      <c r="K507" s="284" t="s">
        <v>1058</v>
      </c>
      <c r="L507" s="286">
        <v>5000</v>
      </c>
      <c r="M507" s="286">
        <v>0</v>
      </c>
      <c r="N507" s="287">
        <v>0</v>
      </c>
      <c r="O507" s="286">
        <v>0</v>
      </c>
      <c r="P507" s="287">
        <v>0</v>
      </c>
      <c r="Q507" s="286">
        <v>10</v>
      </c>
      <c r="R507" s="287">
        <v>50000</v>
      </c>
      <c r="S507" s="284" t="s">
        <v>1739</v>
      </c>
      <c r="T507" s="284" t="s">
        <v>1739</v>
      </c>
      <c r="U507" s="284" t="s">
        <v>1739</v>
      </c>
      <c r="V507" s="284" t="s">
        <v>1739</v>
      </c>
      <c r="W507" s="284" t="s">
        <v>1739</v>
      </c>
      <c r="X507" s="284" t="s">
        <v>1739</v>
      </c>
    </row>
    <row r="508" spans="1:24">
      <c r="A508" s="288" t="s">
        <v>1737</v>
      </c>
      <c r="B508" s="288" t="s">
        <v>1738</v>
      </c>
      <c r="C508" s="288" t="s">
        <v>1056</v>
      </c>
      <c r="D508" s="288" t="s">
        <v>1057</v>
      </c>
      <c r="E508" s="288" t="s">
        <v>1739</v>
      </c>
      <c r="F508" s="289">
        <v>46181</v>
      </c>
      <c r="G508" s="289">
        <v>46181</v>
      </c>
      <c r="H508" s="288" t="s">
        <v>2018</v>
      </c>
      <c r="I508" s="288" t="s">
        <v>2010</v>
      </c>
      <c r="J508" s="288" t="s">
        <v>1058</v>
      </c>
      <c r="K508" s="288" t="s">
        <v>1058</v>
      </c>
      <c r="L508" s="290">
        <v>5000</v>
      </c>
      <c r="M508" s="290">
        <v>0</v>
      </c>
      <c r="N508" s="291">
        <v>0</v>
      </c>
      <c r="O508" s="290">
        <v>10</v>
      </c>
      <c r="P508" s="291">
        <v>50000</v>
      </c>
      <c r="Q508" s="290">
        <v>0</v>
      </c>
      <c r="R508" s="291">
        <v>0</v>
      </c>
      <c r="S508" s="288" t="s">
        <v>1744</v>
      </c>
      <c r="T508" s="288" t="s">
        <v>1745</v>
      </c>
      <c r="U508" s="288" t="s">
        <v>1739</v>
      </c>
      <c r="V508" s="288" t="s">
        <v>1739</v>
      </c>
      <c r="W508" s="288" t="s">
        <v>1746</v>
      </c>
      <c r="X508" s="288" t="s">
        <v>1747</v>
      </c>
    </row>
    <row r="509" spans="1:24" ht="28.5">
      <c r="A509" s="284" t="s">
        <v>1737</v>
      </c>
      <c r="B509" s="284" t="s">
        <v>1738</v>
      </c>
      <c r="C509" s="284" t="s">
        <v>769</v>
      </c>
      <c r="D509" s="284" t="s">
        <v>770</v>
      </c>
      <c r="E509" s="284" t="s">
        <v>1739</v>
      </c>
      <c r="F509" s="285" t="s">
        <v>1739</v>
      </c>
      <c r="G509" s="285" t="s">
        <v>1739</v>
      </c>
      <c r="H509" s="284" t="s">
        <v>1739</v>
      </c>
      <c r="I509" s="284" t="s">
        <v>1740</v>
      </c>
      <c r="J509" s="284" t="s">
        <v>53</v>
      </c>
      <c r="K509" s="284" t="s">
        <v>53</v>
      </c>
      <c r="L509" s="286">
        <v>769.18</v>
      </c>
      <c r="M509" s="286">
        <v>0</v>
      </c>
      <c r="N509" s="287">
        <v>0</v>
      </c>
      <c r="O509" s="286">
        <v>0</v>
      </c>
      <c r="P509" s="287">
        <v>0</v>
      </c>
      <c r="Q509" s="286">
        <v>161</v>
      </c>
      <c r="R509" s="287">
        <v>123838</v>
      </c>
      <c r="S509" s="284" t="s">
        <v>1739</v>
      </c>
      <c r="T509" s="284" t="s">
        <v>1739</v>
      </c>
      <c r="U509" s="284" t="s">
        <v>1739</v>
      </c>
      <c r="V509" s="284" t="s">
        <v>1739</v>
      </c>
      <c r="W509" s="284" t="s">
        <v>1739</v>
      </c>
      <c r="X509" s="284" t="s">
        <v>1739</v>
      </c>
    </row>
    <row r="510" spans="1:24" ht="28.5">
      <c r="A510" s="284" t="s">
        <v>1737</v>
      </c>
      <c r="B510" s="284" t="s">
        <v>1738</v>
      </c>
      <c r="C510" s="284" t="s">
        <v>1067</v>
      </c>
      <c r="D510" s="284" t="s">
        <v>1068</v>
      </c>
      <c r="E510" s="284" t="s">
        <v>1739</v>
      </c>
      <c r="F510" s="285" t="s">
        <v>1739</v>
      </c>
      <c r="G510" s="285" t="s">
        <v>1739</v>
      </c>
      <c r="H510" s="284" t="s">
        <v>1739</v>
      </c>
      <c r="I510" s="284" t="s">
        <v>1740</v>
      </c>
      <c r="J510" s="284" t="s">
        <v>1069</v>
      </c>
      <c r="K510" s="284" t="s">
        <v>1069</v>
      </c>
      <c r="L510" s="286">
        <v>1768</v>
      </c>
      <c r="M510" s="286">
        <v>0</v>
      </c>
      <c r="N510" s="287">
        <v>0</v>
      </c>
      <c r="O510" s="286">
        <v>0</v>
      </c>
      <c r="P510" s="287">
        <v>0</v>
      </c>
      <c r="Q510" s="286">
        <v>87</v>
      </c>
      <c r="R510" s="287">
        <v>153816</v>
      </c>
      <c r="S510" s="284" t="s">
        <v>1739</v>
      </c>
      <c r="T510" s="284" t="s">
        <v>1739</v>
      </c>
      <c r="U510" s="284" t="s">
        <v>1739</v>
      </c>
      <c r="V510" s="284" t="s">
        <v>1739</v>
      </c>
      <c r="W510" s="284" t="s">
        <v>1739</v>
      </c>
      <c r="X510" s="284" t="s">
        <v>1739</v>
      </c>
    </row>
    <row r="511" spans="1:24" ht="25.5">
      <c r="A511" s="288" t="s">
        <v>1737</v>
      </c>
      <c r="B511" s="288" t="s">
        <v>1738</v>
      </c>
      <c r="C511" s="288" t="s">
        <v>1067</v>
      </c>
      <c r="D511" s="288" t="s">
        <v>1068</v>
      </c>
      <c r="E511" s="288" t="s">
        <v>1739</v>
      </c>
      <c r="F511" s="289">
        <v>46205</v>
      </c>
      <c r="G511" s="289">
        <v>46205</v>
      </c>
      <c r="H511" s="288" t="s">
        <v>2019</v>
      </c>
      <c r="I511" s="288" t="s">
        <v>1749</v>
      </c>
      <c r="J511" s="288" t="s">
        <v>1069</v>
      </c>
      <c r="K511" s="288" t="s">
        <v>1069</v>
      </c>
      <c r="L511" s="290">
        <v>1768</v>
      </c>
      <c r="M511" s="290">
        <v>0</v>
      </c>
      <c r="N511" s="291">
        <v>0</v>
      </c>
      <c r="O511" s="290">
        <v>5</v>
      </c>
      <c r="P511" s="291">
        <v>8840</v>
      </c>
      <c r="Q511" s="290">
        <v>82</v>
      </c>
      <c r="R511" s="291">
        <v>144976</v>
      </c>
      <c r="S511" s="288" t="s">
        <v>1744</v>
      </c>
      <c r="T511" s="288" t="s">
        <v>1745</v>
      </c>
      <c r="U511" s="288" t="s">
        <v>1739</v>
      </c>
      <c r="V511" s="288" t="s">
        <v>1739</v>
      </c>
      <c r="W511" s="288" t="s">
        <v>1746</v>
      </c>
      <c r="X511" s="288" t="s">
        <v>1747</v>
      </c>
    </row>
    <row r="512" spans="1:24" ht="25.5">
      <c r="A512" s="288" t="s">
        <v>1737</v>
      </c>
      <c r="B512" s="288" t="s">
        <v>1738</v>
      </c>
      <c r="C512" s="288" t="s">
        <v>1067</v>
      </c>
      <c r="D512" s="288" t="s">
        <v>1068</v>
      </c>
      <c r="E512" s="288" t="s">
        <v>1739</v>
      </c>
      <c r="F512" s="289">
        <v>46234</v>
      </c>
      <c r="G512" s="289">
        <v>46234</v>
      </c>
      <c r="H512" s="288" t="s">
        <v>2020</v>
      </c>
      <c r="I512" s="288" t="s">
        <v>1749</v>
      </c>
      <c r="J512" s="288" t="s">
        <v>1069</v>
      </c>
      <c r="K512" s="288" t="s">
        <v>1069</v>
      </c>
      <c r="L512" s="290">
        <v>1768</v>
      </c>
      <c r="M512" s="290">
        <v>0</v>
      </c>
      <c r="N512" s="291">
        <v>0</v>
      </c>
      <c r="O512" s="290">
        <v>20</v>
      </c>
      <c r="P512" s="291">
        <v>35360</v>
      </c>
      <c r="Q512" s="290">
        <v>62</v>
      </c>
      <c r="R512" s="291">
        <v>109616</v>
      </c>
      <c r="S512" s="288" t="s">
        <v>1744</v>
      </c>
      <c r="T512" s="288" t="s">
        <v>1745</v>
      </c>
      <c r="U512" s="288" t="s">
        <v>1739</v>
      </c>
      <c r="V512" s="288" t="s">
        <v>1739</v>
      </c>
      <c r="W512" s="288" t="s">
        <v>1746</v>
      </c>
      <c r="X512" s="288" t="s">
        <v>1747</v>
      </c>
    </row>
    <row r="513" spans="1:24" ht="25.5">
      <c r="A513" s="288" t="s">
        <v>1737</v>
      </c>
      <c r="B513" s="288" t="s">
        <v>1738</v>
      </c>
      <c r="C513" s="288" t="s">
        <v>1067</v>
      </c>
      <c r="D513" s="288" t="s">
        <v>1068</v>
      </c>
      <c r="E513" s="288" t="s">
        <v>1739</v>
      </c>
      <c r="F513" s="289">
        <v>46259</v>
      </c>
      <c r="G513" s="289">
        <v>46259</v>
      </c>
      <c r="H513" s="288" t="s">
        <v>2021</v>
      </c>
      <c r="I513" s="288" t="s">
        <v>1749</v>
      </c>
      <c r="J513" s="288" t="s">
        <v>1069</v>
      </c>
      <c r="K513" s="288" t="s">
        <v>1069</v>
      </c>
      <c r="L513" s="290">
        <v>1768</v>
      </c>
      <c r="M513" s="290">
        <v>0</v>
      </c>
      <c r="N513" s="291">
        <v>0</v>
      </c>
      <c r="O513" s="290">
        <v>30</v>
      </c>
      <c r="P513" s="291">
        <v>53040</v>
      </c>
      <c r="Q513" s="290">
        <v>32</v>
      </c>
      <c r="R513" s="291">
        <v>56576</v>
      </c>
      <c r="S513" s="288" t="s">
        <v>1744</v>
      </c>
      <c r="T513" s="288" t="s">
        <v>1745</v>
      </c>
      <c r="U513" s="288" t="s">
        <v>1739</v>
      </c>
      <c r="V513" s="288" t="s">
        <v>1739</v>
      </c>
      <c r="W513" s="288" t="s">
        <v>1746</v>
      </c>
      <c r="X513" s="288" t="s">
        <v>1747</v>
      </c>
    </row>
    <row r="514" spans="1:24" ht="25.5">
      <c r="A514" s="288" t="s">
        <v>1737</v>
      </c>
      <c r="B514" s="288" t="s">
        <v>1738</v>
      </c>
      <c r="C514" s="288" t="s">
        <v>1067</v>
      </c>
      <c r="D514" s="288" t="s">
        <v>1068</v>
      </c>
      <c r="E514" s="288" t="s">
        <v>1739</v>
      </c>
      <c r="F514" s="289">
        <v>46280</v>
      </c>
      <c r="G514" s="289">
        <v>46280</v>
      </c>
      <c r="H514" s="288" t="s">
        <v>2022</v>
      </c>
      <c r="I514" s="288" t="s">
        <v>1749</v>
      </c>
      <c r="J514" s="288" t="s">
        <v>1069</v>
      </c>
      <c r="K514" s="288" t="s">
        <v>1069</v>
      </c>
      <c r="L514" s="290">
        <v>1768</v>
      </c>
      <c r="M514" s="290">
        <v>0</v>
      </c>
      <c r="N514" s="291">
        <v>0</v>
      </c>
      <c r="O514" s="290">
        <v>10</v>
      </c>
      <c r="P514" s="291">
        <v>17680</v>
      </c>
      <c r="Q514" s="290">
        <v>22</v>
      </c>
      <c r="R514" s="291">
        <v>38896</v>
      </c>
      <c r="S514" s="288" t="s">
        <v>1744</v>
      </c>
      <c r="T514" s="288" t="s">
        <v>1745</v>
      </c>
      <c r="U514" s="288" t="s">
        <v>1739</v>
      </c>
      <c r="V514" s="288" t="s">
        <v>1739</v>
      </c>
      <c r="W514" s="288" t="s">
        <v>1746</v>
      </c>
      <c r="X514" s="288" t="s">
        <v>1747</v>
      </c>
    </row>
    <row r="515" spans="1:24" ht="28.5">
      <c r="A515" s="284" t="s">
        <v>1737</v>
      </c>
      <c r="B515" s="284" t="s">
        <v>1738</v>
      </c>
      <c r="C515" s="284" t="s">
        <v>390</v>
      </c>
      <c r="D515" s="284" t="s">
        <v>771</v>
      </c>
      <c r="E515" s="284" t="s">
        <v>1739</v>
      </c>
      <c r="F515" s="285" t="s">
        <v>1739</v>
      </c>
      <c r="G515" s="285" t="s">
        <v>1739</v>
      </c>
      <c r="H515" s="284" t="s">
        <v>1739</v>
      </c>
      <c r="I515" s="284" t="s">
        <v>1740</v>
      </c>
      <c r="J515" s="284" t="s">
        <v>716</v>
      </c>
      <c r="K515" s="284" t="s">
        <v>716</v>
      </c>
      <c r="L515" s="286">
        <v>865</v>
      </c>
      <c r="M515" s="286">
        <v>0</v>
      </c>
      <c r="N515" s="287">
        <v>0</v>
      </c>
      <c r="O515" s="286">
        <v>0</v>
      </c>
      <c r="P515" s="287">
        <v>0</v>
      </c>
      <c r="Q515" s="286">
        <v>32</v>
      </c>
      <c r="R515" s="287">
        <v>27680</v>
      </c>
      <c r="S515" s="284" t="s">
        <v>1739</v>
      </c>
      <c r="T515" s="284" t="s">
        <v>1739</v>
      </c>
      <c r="U515" s="284" t="s">
        <v>1739</v>
      </c>
      <c r="V515" s="284" t="s">
        <v>1739</v>
      </c>
      <c r="W515" s="284" t="s">
        <v>1739</v>
      </c>
      <c r="X515" s="284" t="s">
        <v>1739</v>
      </c>
    </row>
    <row r="516" spans="1:24" ht="38.25">
      <c r="A516" s="288" t="s">
        <v>1737</v>
      </c>
      <c r="B516" s="288" t="s">
        <v>1738</v>
      </c>
      <c r="C516" s="288" t="s">
        <v>390</v>
      </c>
      <c r="D516" s="288" t="s">
        <v>771</v>
      </c>
      <c r="E516" s="288" t="s">
        <v>1739</v>
      </c>
      <c r="F516" s="289">
        <v>46254</v>
      </c>
      <c r="G516" s="289">
        <v>46254</v>
      </c>
      <c r="H516" s="288" t="s">
        <v>1922</v>
      </c>
      <c r="I516" s="288" t="s">
        <v>1923</v>
      </c>
      <c r="J516" s="288" t="s">
        <v>716</v>
      </c>
      <c r="K516" s="288" t="s">
        <v>716</v>
      </c>
      <c r="L516" s="290">
        <v>1555.56</v>
      </c>
      <c r="M516" s="290">
        <v>45</v>
      </c>
      <c r="N516" s="291">
        <v>70000</v>
      </c>
      <c r="O516" s="290">
        <v>0</v>
      </c>
      <c r="P516" s="291">
        <v>0</v>
      </c>
      <c r="Q516" s="290">
        <v>77</v>
      </c>
      <c r="R516" s="291">
        <v>97680</v>
      </c>
      <c r="S516" s="288" t="s">
        <v>1744</v>
      </c>
      <c r="T516" s="288" t="s">
        <v>1810</v>
      </c>
      <c r="U516" s="288" t="s">
        <v>1739</v>
      </c>
      <c r="V516" s="288" t="s">
        <v>1739</v>
      </c>
      <c r="W516" s="288" t="s">
        <v>1739</v>
      </c>
      <c r="X516" s="288" t="s">
        <v>1739</v>
      </c>
    </row>
    <row r="517" spans="1:24" ht="51">
      <c r="A517" s="288" t="s">
        <v>1737</v>
      </c>
      <c r="B517" s="288" t="s">
        <v>1738</v>
      </c>
      <c r="C517" s="288" t="s">
        <v>390</v>
      </c>
      <c r="D517" s="288" t="s">
        <v>771</v>
      </c>
      <c r="E517" s="288" t="s">
        <v>1739</v>
      </c>
      <c r="F517" s="289">
        <v>46300</v>
      </c>
      <c r="G517" s="289">
        <v>46300</v>
      </c>
      <c r="H517" s="288" t="s">
        <v>1930</v>
      </c>
      <c r="I517" s="288" t="s">
        <v>1749</v>
      </c>
      <c r="J517" s="288" t="s">
        <v>716</v>
      </c>
      <c r="K517" s="288" t="s">
        <v>716</v>
      </c>
      <c r="L517" s="290">
        <v>1268.57</v>
      </c>
      <c r="M517" s="290">
        <v>0</v>
      </c>
      <c r="N517" s="291">
        <v>0</v>
      </c>
      <c r="O517" s="290">
        <v>40</v>
      </c>
      <c r="P517" s="291">
        <v>50743</v>
      </c>
      <c r="Q517" s="290">
        <v>37</v>
      </c>
      <c r="R517" s="291">
        <v>46937</v>
      </c>
      <c r="S517" s="288" t="s">
        <v>1744</v>
      </c>
      <c r="T517" s="288" t="s">
        <v>1745</v>
      </c>
      <c r="U517" s="288" t="s">
        <v>1750</v>
      </c>
      <c r="V517" s="288" t="s">
        <v>1751</v>
      </c>
      <c r="W517" s="288" t="s">
        <v>1795</v>
      </c>
      <c r="X517" s="288" t="s">
        <v>1796</v>
      </c>
    </row>
    <row r="518" spans="1:24" ht="14.25">
      <c r="A518" s="284" t="s">
        <v>1737</v>
      </c>
      <c r="B518" s="284" t="s">
        <v>1738</v>
      </c>
      <c r="C518" s="284" t="s">
        <v>773</v>
      </c>
      <c r="D518" s="284" t="s">
        <v>774</v>
      </c>
      <c r="E518" s="284" t="s">
        <v>1739</v>
      </c>
      <c r="F518" s="285" t="s">
        <v>1739</v>
      </c>
      <c r="G518" s="285" t="s">
        <v>1739</v>
      </c>
      <c r="H518" s="284" t="s">
        <v>1739</v>
      </c>
      <c r="I518" s="284" t="s">
        <v>1740</v>
      </c>
      <c r="J518" s="284" t="s">
        <v>53</v>
      </c>
      <c r="K518" s="284" t="s">
        <v>53</v>
      </c>
      <c r="L518" s="286">
        <v>321.43</v>
      </c>
      <c r="M518" s="286">
        <v>0</v>
      </c>
      <c r="N518" s="287">
        <v>0</v>
      </c>
      <c r="O518" s="286">
        <v>0</v>
      </c>
      <c r="P518" s="287">
        <v>0</v>
      </c>
      <c r="Q518" s="286">
        <v>42</v>
      </c>
      <c r="R518" s="287">
        <v>13500</v>
      </c>
      <c r="S518" s="284" t="s">
        <v>1739</v>
      </c>
      <c r="T518" s="284" t="s">
        <v>1739</v>
      </c>
      <c r="U518" s="284" t="s">
        <v>1739</v>
      </c>
      <c r="V518" s="284" t="s">
        <v>1739</v>
      </c>
      <c r="W518" s="284" t="s">
        <v>1739</v>
      </c>
      <c r="X518" s="284" t="s">
        <v>1739</v>
      </c>
    </row>
    <row r="519" spans="1:24" ht="28.5">
      <c r="A519" s="284" t="s">
        <v>1737</v>
      </c>
      <c r="B519" s="284" t="s">
        <v>1738</v>
      </c>
      <c r="C519" s="284" t="s">
        <v>352</v>
      </c>
      <c r="D519" s="284" t="s">
        <v>62</v>
      </c>
      <c r="E519" s="284" t="s">
        <v>1739</v>
      </c>
      <c r="F519" s="285" t="s">
        <v>1739</v>
      </c>
      <c r="G519" s="285" t="s">
        <v>1739</v>
      </c>
      <c r="H519" s="284" t="s">
        <v>1739</v>
      </c>
      <c r="I519" s="284" t="s">
        <v>1740</v>
      </c>
      <c r="J519" s="284" t="s">
        <v>178</v>
      </c>
      <c r="K519" s="284" t="s">
        <v>178</v>
      </c>
      <c r="L519" s="286">
        <v>141145.22</v>
      </c>
      <c r="M519" s="286">
        <v>0</v>
      </c>
      <c r="N519" s="287">
        <v>0</v>
      </c>
      <c r="O519" s="286">
        <v>0</v>
      </c>
      <c r="P519" s="287">
        <v>0</v>
      </c>
      <c r="Q519" s="286">
        <v>1.57</v>
      </c>
      <c r="R519" s="287">
        <v>221598</v>
      </c>
      <c r="S519" s="284" t="s">
        <v>1739</v>
      </c>
      <c r="T519" s="284" t="s">
        <v>1739</v>
      </c>
      <c r="U519" s="284" t="s">
        <v>1739</v>
      </c>
      <c r="V519" s="284" t="s">
        <v>1739</v>
      </c>
      <c r="W519" s="284" t="s">
        <v>1739</v>
      </c>
      <c r="X519" s="284" t="s">
        <v>1739</v>
      </c>
    </row>
    <row r="520" spans="1:24" ht="25.5">
      <c r="A520" s="288" t="s">
        <v>1737</v>
      </c>
      <c r="B520" s="288" t="s">
        <v>1738</v>
      </c>
      <c r="C520" s="288" t="s">
        <v>352</v>
      </c>
      <c r="D520" s="288" t="s">
        <v>62</v>
      </c>
      <c r="E520" s="288" t="s">
        <v>1739</v>
      </c>
      <c r="F520" s="289">
        <v>46223</v>
      </c>
      <c r="G520" s="289">
        <v>46223</v>
      </c>
      <c r="H520" s="288" t="s">
        <v>1876</v>
      </c>
      <c r="I520" s="288" t="s">
        <v>1877</v>
      </c>
      <c r="J520" s="288" t="s">
        <v>178</v>
      </c>
      <c r="K520" s="288" t="s">
        <v>178</v>
      </c>
      <c r="L520" s="290">
        <v>141144.64000000001</v>
      </c>
      <c r="M520" s="290">
        <v>0.04</v>
      </c>
      <c r="N520" s="291">
        <v>5646</v>
      </c>
      <c r="O520" s="290">
        <v>0</v>
      </c>
      <c r="P520" s="291">
        <v>0</v>
      </c>
      <c r="Q520" s="290">
        <v>1.61</v>
      </c>
      <c r="R520" s="291">
        <v>227244</v>
      </c>
      <c r="S520" s="288" t="s">
        <v>1744</v>
      </c>
      <c r="T520" s="288" t="s">
        <v>1745</v>
      </c>
      <c r="U520" s="288" t="s">
        <v>1739</v>
      </c>
      <c r="V520" s="288" t="s">
        <v>1739</v>
      </c>
      <c r="W520" s="288" t="s">
        <v>1795</v>
      </c>
      <c r="X520" s="288" t="s">
        <v>1796</v>
      </c>
    </row>
    <row r="521" spans="1:24" ht="51">
      <c r="A521" s="288" t="s">
        <v>1737</v>
      </c>
      <c r="B521" s="288" t="s">
        <v>1738</v>
      </c>
      <c r="C521" s="288" t="s">
        <v>352</v>
      </c>
      <c r="D521" s="288" t="s">
        <v>62</v>
      </c>
      <c r="E521" s="288" t="s">
        <v>1739</v>
      </c>
      <c r="F521" s="289">
        <v>46226</v>
      </c>
      <c r="G521" s="289">
        <v>46226</v>
      </c>
      <c r="H521" s="288" t="s">
        <v>1920</v>
      </c>
      <c r="I521" s="288" t="s">
        <v>1749</v>
      </c>
      <c r="J521" s="288" t="s">
        <v>178</v>
      </c>
      <c r="K521" s="288" t="s">
        <v>178</v>
      </c>
      <c r="L521" s="290">
        <v>141145.34</v>
      </c>
      <c r="M521" s="290">
        <v>0</v>
      </c>
      <c r="N521" s="291">
        <v>0</v>
      </c>
      <c r="O521" s="290">
        <v>0.04</v>
      </c>
      <c r="P521" s="291">
        <v>5646</v>
      </c>
      <c r="Q521" s="290">
        <v>1.57</v>
      </c>
      <c r="R521" s="291">
        <v>221598</v>
      </c>
      <c r="S521" s="288" t="s">
        <v>1744</v>
      </c>
      <c r="T521" s="288" t="s">
        <v>1745</v>
      </c>
      <c r="U521" s="288" t="s">
        <v>1750</v>
      </c>
      <c r="V521" s="288" t="s">
        <v>1751</v>
      </c>
      <c r="W521" s="288" t="s">
        <v>1795</v>
      </c>
      <c r="X521" s="288" t="s">
        <v>1796</v>
      </c>
    </row>
    <row r="522" spans="1:24" ht="38.25">
      <c r="A522" s="288" t="s">
        <v>1737</v>
      </c>
      <c r="B522" s="288" t="s">
        <v>1738</v>
      </c>
      <c r="C522" s="288" t="s">
        <v>352</v>
      </c>
      <c r="D522" s="288" t="s">
        <v>62</v>
      </c>
      <c r="E522" s="288" t="s">
        <v>1739</v>
      </c>
      <c r="F522" s="289">
        <v>46254</v>
      </c>
      <c r="G522" s="289">
        <v>46254</v>
      </c>
      <c r="H522" s="288" t="s">
        <v>1922</v>
      </c>
      <c r="I522" s="288" t="s">
        <v>1923</v>
      </c>
      <c r="J522" s="288" t="s">
        <v>178</v>
      </c>
      <c r="K522" s="288" t="s">
        <v>178</v>
      </c>
      <c r="L522" s="290">
        <v>120000</v>
      </c>
      <c r="M522" s="290">
        <v>1</v>
      </c>
      <c r="N522" s="291">
        <v>120000</v>
      </c>
      <c r="O522" s="290">
        <v>0</v>
      </c>
      <c r="P522" s="291">
        <v>0</v>
      </c>
      <c r="Q522" s="290">
        <v>2.57</v>
      </c>
      <c r="R522" s="291">
        <v>341598</v>
      </c>
      <c r="S522" s="288" t="s">
        <v>1744</v>
      </c>
      <c r="T522" s="288" t="s">
        <v>1810</v>
      </c>
      <c r="U522" s="288" t="s">
        <v>1739</v>
      </c>
      <c r="V522" s="288" t="s">
        <v>1739</v>
      </c>
      <c r="W522" s="288" t="s">
        <v>1739</v>
      </c>
      <c r="X522" s="288" t="s">
        <v>1739</v>
      </c>
    </row>
    <row r="523" spans="1:24" ht="51">
      <c r="A523" s="288" t="s">
        <v>1737</v>
      </c>
      <c r="B523" s="288" t="s">
        <v>1738</v>
      </c>
      <c r="C523" s="288" t="s">
        <v>352</v>
      </c>
      <c r="D523" s="288" t="s">
        <v>62</v>
      </c>
      <c r="E523" s="288" t="s">
        <v>1739</v>
      </c>
      <c r="F523" s="289">
        <v>46261</v>
      </c>
      <c r="G523" s="289">
        <v>46261</v>
      </c>
      <c r="H523" s="288" t="s">
        <v>1906</v>
      </c>
      <c r="I523" s="288" t="s">
        <v>1749</v>
      </c>
      <c r="J523" s="288" t="s">
        <v>178</v>
      </c>
      <c r="K523" s="288" t="s">
        <v>178</v>
      </c>
      <c r="L523" s="290">
        <v>132917.51</v>
      </c>
      <c r="M523" s="290">
        <v>0</v>
      </c>
      <c r="N523" s="291">
        <v>0</v>
      </c>
      <c r="O523" s="290">
        <v>0.5</v>
      </c>
      <c r="P523" s="291">
        <v>66459</v>
      </c>
      <c r="Q523" s="290">
        <v>2.0699999999999998</v>
      </c>
      <c r="R523" s="291">
        <v>275139</v>
      </c>
      <c r="S523" s="288" t="s">
        <v>1744</v>
      </c>
      <c r="T523" s="288" t="s">
        <v>1745</v>
      </c>
      <c r="U523" s="288" t="s">
        <v>1750</v>
      </c>
      <c r="V523" s="288" t="s">
        <v>1751</v>
      </c>
      <c r="W523" s="288" t="s">
        <v>1795</v>
      </c>
      <c r="X523" s="288" t="s">
        <v>1796</v>
      </c>
    </row>
    <row r="524" spans="1:24" ht="51">
      <c r="A524" s="288" t="s">
        <v>1737</v>
      </c>
      <c r="B524" s="288" t="s">
        <v>1738</v>
      </c>
      <c r="C524" s="288" t="s">
        <v>352</v>
      </c>
      <c r="D524" s="288" t="s">
        <v>62</v>
      </c>
      <c r="E524" s="288" t="s">
        <v>1739</v>
      </c>
      <c r="F524" s="289">
        <v>46268</v>
      </c>
      <c r="G524" s="289">
        <v>46268</v>
      </c>
      <c r="H524" s="288" t="s">
        <v>1828</v>
      </c>
      <c r="I524" s="288" t="s">
        <v>1749</v>
      </c>
      <c r="J524" s="288" t="s">
        <v>178</v>
      </c>
      <c r="K524" s="288" t="s">
        <v>178</v>
      </c>
      <c r="L524" s="290">
        <v>132917.39000000001</v>
      </c>
      <c r="M524" s="290">
        <v>0</v>
      </c>
      <c r="N524" s="291">
        <v>0</v>
      </c>
      <c r="O524" s="290">
        <v>0.5</v>
      </c>
      <c r="P524" s="291">
        <v>66459</v>
      </c>
      <c r="Q524" s="290">
        <v>1.57</v>
      </c>
      <c r="R524" s="291">
        <v>208680</v>
      </c>
      <c r="S524" s="288" t="s">
        <v>1744</v>
      </c>
      <c r="T524" s="288" t="s">
        <v>1745</v>
      </c>
      <c r="U524" s="288" t="s">
        <v>1750</v>
      </c>
      <c r="V524" s="288" t="s">
        <v>1751</v>
      </c>
      <c r="W524" s="288" t="s">
        <v>1795</v>
      </c>
      <c r="X524" s="288" t="s">
        <v>1796</v>
      </c>
    </row>
    <row r="525" spans="1:24" ht="51">
      <c r="A525" s="288" t="s">
        <v>1737</v>
      </c>
      <c r="B525" s="288" t="s">
        <v>1738</v>
      </c>
      <c r="C525" s="288" t="s">
        <v>352</v>
      </c>
      <c r="D525" s="288" t="s">
        <v>62</v>
      </c>
      <c r="E525" s="288" t="s">
        <v>1739</v>
      </c>
      <c r="F525" s="289">
        <v>46275</v>
      </c>
      <c r="G525" s="289">
        <v>46275</v>
      </c>
      <c r="H525" s="288" t="s">
        <v>1925</v>
      </c>
      <c r="I525" s="288" t="s">
        <v>1749</v>
      </c>
      <c r="J525" s="288" t="s">
        <v>178</v>
      </c>
      <c r="K525" s="288" t="s">
        <v>178</v>
      </c>
      <c r="L525" s="290">
        <v>132917.39000000001</v>
      </c>
      <c r="M525" s="290">
        <v>0</v>
      </c>
      <c r="N525" s="291">
        <v>0</v>
      </c>
      <c r="O525" s="290">
        <v>0.06</v>
      </c>
      <c r="P525" s="291">
        <v>7975</v>
      </c>
      <c r="Q525" s="290">
        <v>1.51</v>
      </c>
      <c r="R525" s="291">
        <v>200705</v>
      </c>
      <c r="S525" s="288" t="s">
        <v>1744</v>
      </c>
      <c r="T525" s="288" t="s">
        <v>1745</v>
      </c>
      <c r="U525" s="288" t="s">
        <v>1851</v>
      </c>
      <c r="V525" s="288" t="s">
        <v>1852</v>
      </c>
      <c r="W525" s="288" t="s">
        <v>1795</v>
      </c>
      <c r="X525" s="288" t="s">
        <v>1796</v>
      </c>
    </row>
    <row r="526" spans="1:24" ht="51">
      <c r="A526" s="288" t="s">
        <v>1737</v>
      </c>
      <c r="B526" s="288" t="s">
        <v>1738</v>
      </c>
      <c r="C526" s="288" t="s">
        <v>352</v>
      </c>
      <c r="D526" s="288" t="s">
        <v>62</v>
      </c>
      <c r="E526" s="288" t="s">
        <v>1739</v>
      </c>
      <c r="F526" s="289">
        <v>46280</v>
      </c>
      <c r="G526" s="289">
        <v>46280</v>
      </c>
      <c r="H526" s="288" t="s">
        <v>1976</v>
      </c>
      <c r="I526" s="288" t="s">
        <v>1749</v>
      </c>
      <c r="J526" s="288" t="s">
        <v>178</v>
      </c>
      <c r="K526" s="288" t="s">
        <v>178</v>
      </c>
      <c r="L526" s="290">
        <v>132917.39000000001</v>
      </c>
      <c r="M526" s="290">
        <v>0</v>
      </c>
      <c r="N526" s="291">
        <v>0</v>
      </c>
      <c r="O526" s="290">
        <v>0.04</v>
      </c>
      <c r="P526" s="291">
        <v>5317</v>
      </c>
      <c r="Q526" s="290">
        <v>1.47</v>
      </c>
      <c r="R526" s="291">
        <v>195388</v>
      </c>
      <c r="S526" s="288" t="s">
        <v>1744</v>
      </c>
      <c r="T526" s="288" t="s">
        <v>1745</v>
      </c>
      <c r="U526" s="288" t="s">
        <v>1851</v>
      </c>
      <c r="V526" s="288" t="s">
        <v>1852</v>
      </c>
      <c r="W526" s="288" t="s">
        <v>1795</v>
      </c>
      <c r="X526" s="288" t="s">
        <v>1796</v>
      </c>
    </row>
    <row r="527" spans="1:24" ht="51">
      <c r="A527" s="288" t="s">
        <v>1737</v>
      </c>
      <c r="B527" s="288" t="s">
        <v>1738</v>
      </c>
      <c r="C527" s="288" t="s">
        <v>352</v>
      </c>
      <c r="D527" s="288" t="s">
        <v>62</v>
      </c>
      <c r="E527" s="288" t="s">
        <v>1739</v>
      </c>
      <c r="F527" s="289">
        <v>46280</v>
      </c>
      <c r="G527" s="289">
        <v>46280</v>
      </c>
      <c r="H527" s="288" t="s">
        <v>1928</v>
      </c>
      <c r="I527" s="288" t="s">
        <v>1749</v>
      </c>
      <c r="J527" s="288" t="s">
        <v>178</v>
      </c>
      <c r="K527" s="288" t="s">
        <v>178</v>
      </c>
      <c r="L527" s="290">
        <v>132917.39000000001</v>
      </c>
      <c r="M527" s="290">
        <v>0</v>
      </c>
      <c r="N527" s="291">
        <v>0</v>
      </c>
      <c r="O527" s="290">
        <v>7.0000000000000007E-2</v>
      </c>
      <c r="P527" s="291">
        <v>9304</v>
      </c>
      <c r="Q527" s="290">
        <v>1.4</v>
      </c>
      <c r="R527" s="291">
        <v>186084</v>
      </c>
      <c r="S527" s="288" t="s">
        <v>1744</v>
      </c>
      <c r="T527" s="288" t="s">
        <v>1745</v>
      </c>
      <c r="U527" s="288" t="s">
        <v>1855</v>
      </c>
      <c r="V527" s="288" t="s">
        <v>1856</v>
      </c>
      <c r="W527" s="288" t="s">
        <v>1795</v>
      </c>
      <c r="X527" s="288" t="s">
        <v>1796</v>
      </c>
    </row>
    <row r="528" spans="1:24" ht="51">
      <c r="A528" s="288" t="s">
        <v>1737</v>
      </c>
      <c r="B528" s="288" t="s">
        <v>1738</v>
      </c>
      <c r="C528" s="288" t="s">
        <v>352</v>
      </c>
      <c r="D528" s="288" t="s">
        <v>62</v>
      </c>
      <c r="E528" s="288" t="s">
        <v>1739</v>
      </c>
      <c r="F528" s="289">
        <v>46286</v>
      </c>
      <c r="G528" s="289">
        <v>46286</v>
      </c>
      <c r="H528" s="288" t="s">
        <v>2016</v>
      </c>
      <c r="I528" s="288" t="s">
        <v>1749</v>
      </c>
      <c r="J528" s="288" t="s">
        <v>178</v>
      </c>
      <c r="K528" s="288" t="s">
        <v>178</v>
      </c>
      <c r="L528" s="290">
        <v>132917.39000000001</v>
      </c>
      <c r="M528" s="290">
        <v>0</v>
      </c>
      <c r="N528" s="291">
        <v>0</v>
      </c>
      <c r="O528" s="290">
        <v>0.59</v>
      </c>
      <c r="P528" s="291">
        <v>78421</v>
      </c>
      <c r="Q528" s="290">
        <v>0.81</v>
      </c>
      <c r="R528" s="291">
        <v>107663</v>
      </c>
      <c r="S528" s="288" t="s">
        <v>1744</v>
      </c>
      <c r="T528" s="288" t="s">
        <v>1745</v>
      </c>
      <c r="U528" s="288" t="s">
        <v>1801</v>
      </c>
      <c r="V528" s="288" t="s">
        <v>1802</v>
      </c>
      <c r="W528" s="288" t="s">
        <v>1795</v>
      </c>
      <c r="X528" s="288" t="s">
        <v>1796</v>
      </c>
    </row>
    <row r="529" spans="1:24" ht="51">
      <c r="A529" s="288" t="s">
        <v>1737</v>
      </c>
      <c r="B529" s="288" t="s">
        <v>1738</v>
      </c>
      <c r="C529" s="288" t="s">
        <v>352</v>
      </c>
      <c r="D529" s="288" t="s">
        <v>62</v>
      </c>
      <c r="E529" s="288" t="s">
        <v>1739</v>
      </c>
      <c r="F529" s="289">
        <v>46289</v>
      </c>
      <c r="G529" s="289">
        <v>46289</v>
      </c>
      <c r="H529" s="288" t="s">
        <v>1827</v>
      </c>
      <c r="I529" s="288" t="s">
        <v>1749</v>
      </c>
      <c r="J529" s="288" t="s">
        <v>178</v>
      </c>
      <c r="K529" s="288" t="s">
        <v>178</v>
      </c>
      <c r="L529" s="290">
        <v>132917.39000000001</v>
      </c>
      <c r="M529" s="290">
        <v>0</v>
      </c>
      <c r="N529" s="291">
        <v>0</v>
      </c>
      <c r="O529" s="290">
        <v>0.11</v>
      </c>
      <c r="P529" s="291">
        <v>14621</v>
      </c>
      <c r="Q529" s="290">
        <v>0.7</v>
      </c>
      <c r="R529" s="291">
        <v>93042</v>
      </c>
      <c r="S529" s="288" t="s">
        <v>1744</v>
      </c>
      <c r="T529" s="288" t="s">
        <v>1745</v>
      </c>
      <c r="U529" s="288" t="s">
        <v>1755</v>
      </c>
      <c r="V529" s="288" t="s">
        <v>1756</v>
      </c>
      <c r="W529" s="288" t="s">
        <v>1795</v>
      </c>
      <c r="X529" s="288" t="s">
        <v>1796</v>
      </c>
    </row>
    <row r="530" spans="1:24" ht="51">
      <c r="A530" s="288" t="s">
        <v>1737</v>
      </c>
      <c r="B530" s="288" t="s">
        <v>1738</v>
      </c>
      <c r="C530" s="288" t="s">
        <v>352</v>
      </c>
      <c r="D530" s="288" t="s">
        <v>62</v>
      </c>
      <c r="E530" s="288" t="s">
        <v>1739</v>
      </c>
      <c r="F530" s="289">
        <v>46289</v>
      </c>
      <c r="G530" s="289">
        <v>46289</v>
      </c>
      <c r="H530" s="288" t="s">
        <v>1827</v>
      </c>
      <c r="I530" s="288" t="s">
        <v>1749</v>
      </c>
      <c r="J530" s="288" t="s">
        <v>178</v>
      </c>
      <c r="K530" s="288" t="s">
        <v>178</v>
      </c>
      <c r="L530" s="290">
        <v>132917.39000000001</v>
      </c>
      <c r="M530" s="290">
        <v>0</v>
      </c>
      <c r="N530" s="291">
        <v>0</v>
      </c>
      <c r="O530" s="290">
        <v>0.14000000000000001</v>
      </c>
      <c r="P530" s="291">
        <v>18608</v>
      </c>
      <c r="Q530" s="290">
        <v>0.56000000000000005</v>
      </c>
      <c r="R530" s="291">
        <v>74434</v>
      </c>
      <c r="S530" s="288" t="s">
        <v>1744</v>
      </c>
      <c r="T530" s="288" t="s">
        <v>1745</v>
      </c>
      <c r="U530" s="288" t="s">
        <v>1750</v>
      </c>
      <c r="V530" s="288" t="s">
        <v>1751</v>
      </c>
      <c r="W530" s="288" t="s">
        <v>1795</v>
      </c>
      <c r="X530" s="288" t="s">
        <v>1796</v>
      </c>
    </row>
    <row r="531" spans="1:24" ht="51">
      <c r="A531" s="288" t="s">
        <v>1737</v>
      </c>
      <c r="B531" s="288" t="s">
        <v>1738</v>
      </c>
      <c r="C531" s="288" t="s">
        <v>352</v>
      </c>
      <c r="D531" s="288" t="s">
        <v>62</v>
      </c>
      <c r="E531" s="288" t="s">
        <v>1739</v>
      </c>
      <c r="F531" s="289">
        <v>46297</v>
      </c>
      <c r="G531" s="289">
        <v>46297</v>
      </c>
      <c r="H531" s="288" t="s">
        <v>1929</v>
      </c>
      <c r="I531" s="288" t="s">
        <v>1749</v>
      </c>
      <c r="J531" s="288" t="s">
        <v>178</v>
      </c>
      <c r="K531" s="288" t="s">
        <v>178</v>
      </c>
      <c r="L531" s="290">
        <v>133049.12</v>
      </c>
      <c r="M531" s="290">
        <v>0</v>
      </c>
      <c r="N531" s="291">
        <v>0</v>
      </c>
      <c r="O531" s="290">
        <v>0.01</v>
      </c>
      <c r="P531" s="291">
        <v>1330</v>
      </c>
      <c r="Q531" s="290">
        <v>0.55000000000000004</v>
      </c>
      <c r="R531" s="291">
        <v>73104</v>
      </c>
      <c r="S531" s="288" t="s">
        <v>1744</v>
      </c>
      <c r="T531" s="288" t="s">
        <v>1745</v>
      </c>
      <c r="U531" s="288" t="s">
        <v>1801</v>
      </c>
      <c r="V531" s="288" t="s">
        <v>1802</v>
      </c>
      <c r="W531" s="288" t="s">
        <v>1795</v>
      </c>
      <c r="X531" s="288" t="s">
        <v>1796</v>
      </c>
    </row>
    <row r="532" spans="1:24" ht="51">
      <c r="A532" s="288" t="s">
        <v>1737</v>
      </c>
      <c r="B532" s="288" t="s">
        <v>1738</v>
      </c>
      <c r="C532" s="288" t="s">
        <v>352</v>
      </c>
      <c r="D532" s="288" t="s">
        <v>62</v>
      </c>
      <c r="E532" s="288" t="s">
        <v>1739</v>
      </c>
      <c r="F532" s="289">
        <v>46297</v>
      </c>
      <c r="G532" s="289">
        <v>46297</v>
      </c>
      <c r="H532" s="288" t="s">
        <v>1929</v>
      </c>
      <c r="I532" s="288" t="s">
        <v>1749</v>
      </c>
      <c r="J532" s="288" t="s">
        <v>178</v>
      </c>
      <c r="K532" s="288" t="s">
        <v>178</v>
      </c>
      <c r="L532" s="290">
        <v>133049.12</v>
      </c>
      <c r="M532" s="290">
        <v>0</v>
      </c>
      <c r="N532" s="291">
        <v>0</v>
      </c>
      <c r="O532" s="290">
        <v>0.02</v>
      </c>
      <c r="P532" s="291">
        <v>2661</v>
      </c>
      <c r="Q532" s="290">
        <v>0.53</v>
      </c>
      <c r="R532" s="291">
        <v>70443</v>
      </c>
      <c r="S532" s="288" t="s">
        <v>1744</v>
      </c>
      <c r="T532" s="288" t="s">
        <v>1820</v>
      </c>
      <c r="U532" s="288" t="s">
        <v>1801</v>
      </c>
      <c r="V532" s="288" t="s">
        <v>1802</v>
      </c>
      <c r="W532" s="288" t="s">
        <v>1795</v>
      </c>
      <c r="X532" s="288" t="s">
        <v>1796</v>
      </c>
    </row>
    <row r="533" spans="1:24" ht="51">
      <c r="A533" s="288" t="s">
        <v>1737</v>
      </c>
      <c r="B533" s="288" t="s">
        <v>1738</v>
      </c>
      <c r="C533" s="288" t="s">
        <v>352</v>
      </c>
      <c r="D533" s="288" t="s">
        <v>62</v>
      </c>
      <c r="E533" s="288" t="s">
        <v>1739</v>
      </c>
      <c r="F533" s="289">
        <v>46300</v>
      </c>
      <c r="G533" s="289">
        <v>46300</v>
      </c>
      <c r="H533" s="288" t="s">
        <v>1930</v>
      </c>
      <c r="I533" s="288" t="s">
        <v>1749</v>
      </c>
      <c r="J533" s="288" t="s">
        <v>178</v>
      </c>
      <c r="K533" s="288" t="s">
        <v>178</v>
      </c>
      <c r="L533" s="290">
        <v>133049.12</v>
      </c>
      <c r="M533" s="290">
        <v>0</v>
      </c>
      <c r="N533" s="291">
        <v>0</v>
      </c>
      <c r="O533" s="290">
        <v>7.0000000000000007E-2</v>
      </c>
      <c r="P533" s="291">
        <v>9313</v>
      </c>
      <c r="Q533" s="290">
        <v>0.46</v>
      </c>
      <c r="R533" s="291">
        <v>61130</v>
      </c>
      <c r="S533" s="288" t="s">
        <v>1744</v>
      </c>
      <c r="T533" s="288" t="s">
        <v>1745</v>
      </c>
      <c r="U533" s="288" t="s">
        <v>1750</v>
      </c>
      <c r="V533" s="288" t="s">
        <v>1751</v>
      </c>
      <c r="W533" s="288" t="s">
        <v>1795</v>
      </c>
      <c r="X533" s="288" t="s">
        <v>1796</v>
      </c>
    </row>
    <row r="534" spans="1:24" ht="51">
      <c r="A534" s="288" t="s">
        <v>1737</v>
      </c>
      <c r="B534" s="288" t="s">
        <v>1738</v>
      </c>
      <c r="C534" s="288" t="s">
        <v>352</v>
      </c>
      <c r="D534" s="288" t="s">
        <v>62</v>
      </c>
      <c r="E534" s="288" t="s">
        <v>1739</v>
      </c>
      <c r="F534" s="289">
        <v>46300</v>
      </c>
      <c r="G534" s="289">
        <v>46300</v>
      </c>
      <c r="H534" s="288" t="s">
        <v>1888</v>
      </c>
      <c r="I534" s="288" t="s">
        <v>1877</v>
      </c>
      <c r="J534" s="288" t="s">
        <v>178</v>
      </c>
      <c r="K534" s="288" t="s">
        <v>178</v>
      </c>
      <c r="L534" s="290">
        <v>132917.85999999999</v>
      </c>
      <c r="M534" s="290">
        <v>0.01</v>
      </c>
      <c r="N534" s="291">
        <v>1404</v>
      </c>
      <c r="O534" s="290">
        <v>0</v>
      </c>
      <c r="P534" s="291">
        <v>0</v>
      </c>
      <c r="Q534" s="290">
        <v>0.47</v>
      </c>
      <c r="R534" s="291">
        <v>62534</v>
      </c>
      <c r="S534" s="288" t="s">
        <v>1744</v>
      </c>
      <c r="T534" s="288" t="s">
        <v>1745</v>
      </c>
      <c r="U534" s="288" t="s">
        <v>1801</v>
      </c>
      <c r="V534" s="288" t="s">
        <v>1802</v>
      </c>
      <c r="W534" s="288" t="s">
        <v>1795</v>
      </c>
      <c r="X534" s="288" t="s">
        <v>1796</v>
      </c>
    </row>
    <row r="535" spans="1:24" ht="28.5">
      <c r="A535" s="284" t="s">
        <v>1737</v>
      </c>
      <c r="B535" s="284" t="s">
        <v>1738</v>
      </c>
      <c r="C535" s="284" t="s">
        <v>1081</v>
      </c>
      <c r="D535" s="284" t="s">
        <v>1082</v>
      </c>
      <c r="E535" s="284" t="s">
        <v>1739</v>
      </c>
      <c r="F535" s="285" t="s">
        <v>1739</v>
      </c>
      <c r="G535" s="285" t="s">
        <v>1739</v>
      </c>
      <c r="H535" s="284" t="s">
        <v>1739</v>
      </c>
      <c r="I535" s="284" t="s">
        <v>1740</v>
      </c>
      <c r="J535" s="284" t="s">
        <v>581</v>
      </c>
      <c r="K535" s="284" t="s">
        <v>581</v>
      </c>
      <c r="L535" s="286">
        <v>126309.21</v>
      </c>
      <c r="M535" s="286">
        <v>0</v>
      </c>
      <c r="N535" s="287">
        <v>0</v>
      </c>
      <c r="O535" s="286">
        <v>0</v>
      </c>
      <c r="P535" s="287">
        <v>0</v>
      </c>
      <c r="Q535" s="286">
        <v>2.2799999999999998</v>
      </c>
      <c r="R535" s="287">
        <v>287985</v>
      </c>
      <c r="S535" s="284" t="s">
        <v>1739</v>
      </c>
      <c r="T535" s="284" t="s">
        <v>1739</v>
      </c>
      <c r="U535" s="284" t="s">
        <v>1739</v>
      </c>
      <c r="V535" s="284" t="s">
        <v>1739</v>
      </c>
      <c r="W535" s="284" t="s">
        <v>1739</v>
      </c>
      <c r="X535" s="284" t="s">
        <v>1739</v>
      </c>
    </row>
    <row r="536" spans="1:24" ht="25.5">
      <c r="A536" s="288" t="s">
        <v>1737</v>
      </c>
      <c r="B536" s="288" t="s">
        <v>1738</v>
      </c>
      <c r="C536" s="288" t="s">
        <v>1081</v>
      </c>
      <c r="D536" s="288" t="s">
        <v>1082</v>
      </c>
      <c r="E536" s="288" t="s">
        <v>1739</v>
      </c>
      <c r="F536" s="289">
        <v>46206</v>
      </c>
      <c r="G536" s="289">
        <v>46206</v>
      </c>
      <c r="H536" s="288" t="s">
        <v>2023</v>
      </c>
      <c r="I536" s="288" t="s">
        <v>2024</v>
      </c>
      <c r="J536" s="288" t="s">
        <v>581</v>
      </c>
      <c r="K536" s="288" t="s">
        <v>581</v>
      </c>
      <c r="L536" s="290">
        <v>126309.21</v>
      </c>
      <c r="M536" s="290">
        <v>0</v>
      </c>
      <c r="N536" s="291">
        <v>0</v>
      </c>
      <c r="O536" s="290">
        <v>0.9</v>
      </c>
      <c r="P536" s="291">
        <v>113678</v>
      </c>
      <c r="Q536" s="290">
        <v>1.38</v>
      </c>
      <c r="R536" s="291">
        <v>174307</v>
      </c>
      <c r="S536" s="288" t="s">
        <v>1744</v>
      </c>
      <c r="T536" s="288" t="s">
        <v>1745</v>
      </c>
      <c r="U536" s="288" t="s">
        <v>1739</v>
      </c>
      <c r="V536" s="288" t="s">
        <v>1739</v>
      </c>
      <c r="W536" s="288" t="s">
        <v>1955</v>
      </c>
      <c r="X536" s="288" t="s">
        <v>1956</v>
      </c>
    </row>
    <row r="537" spans="1:24" ht="25.5">
      <c r="A537" s="288" t="s">
        <v>1737</v>
      </c>
      <c r="B537" s="288" t="s">
        <v>1738</v>
      </c>
      <c r="C537" s="288" t="s">
        <v>1081</v>
      </c>
      <c r="D537" s="288" t="s">
        <v>1082</v>
      </c>
      <c r="E537" s="288" t="s">
        <v>1739</v>
      </c>
      <c r="F537" s="289">
        <v>46223</v>
      </c>
      <c r="G537" s="289">
        <v>46223</v>
      </c>
      <c r="H537" s="288" t="s">
        <v>1742</v>
      </c>
      <c r="I537" s="288" t="s">
        <v>1743</v>
      </c>
      <c r="J537" s="288" t="s">
        <v>581</v>
      </c>
      <c r="K537" s="288" t="s">
        <v>581</v>
      </c>
      <c r="L537" s="290">
        <v>126309.21</v>
      </c>
      <c r="M537" s="290">
        <v>0</v>
      </c>
      <c r="N537" s="291">
        <v>0</v>
      </c>
      <c r="O537" s="290">
        <v>0.28999999999999998</v>
      </c>
      <c r="P537" s="291">
        <v>36630</v>
      </c>
      <c r="Q537" s="290">
        <v>1.0900000000000001</v>
      </c>
      <c r="R537" s="291">
        <v>137677</v>
      </c>
      <c r="S537" s="288" t="s">
        <v>1744</v>
      </c>
      <c r="T537" s="288" t="s">
        <v>1820</v>
      </c>
      <c r="U537" s="288" t="s">
        <v>1739</v>
      </c>
      <c r="V537" s="288" t="s">
        <v>1739</v>
      </c>
      <c r="W537" s="288" t="s">
        <v>1795</v>
      </c>
      <c r="X537" s="288" t="s">
        <v>1796</v>
      </c>
    </row>
    <row r="538" spans="1:24" ht="14.25">
      <c r="A538" s="284" t="s">
        <v>1737</v>
      </c>
      <c r="B538" s="284" t="s">
        <v>1738</v>
      </c>
      <c r="C538" s="284" t="s">
        <v>1087</v>
      </c>
      <c r="D538" s="284" t="s">
        <v>1088</v>
      </c>
      <c r="E538" s="284" t="s">
        <v>1739</v>
      </c>
      <c r="F538" s="285" t="s">
        <v>1739</v>
      </c>
      <c r="G538" s="285" t="s">
        <v>1739</v>
      </c>
      <c r="H538" s="284" t="s">
        <v>1739</v>
      </c>
      <c r="I538" s="284" t="s">
        <v>1740</v>
      </c>
      <c r="J538" s="284" t="s">
        <v>1643</v>
      </c>
      <c r="K538" s="284" t="s">
        <v>1643</v>
      </c>
      <c r="L538" s="286">
        <v>472725</v>
      </c>
      <c r="M538" s="286">
        <v>0</v>
      </c>
      <c r="N538" s="287">
        <v>0</v>
      </c>
      <c r="O538" s="286">
        <v>0</v>
      </c>
      <c r="P538" s="287">
        <v>0</v>
      </c>
      <c r="Q538" s="286">
        <v>0.28000000000000003</v>
      </c>
      <c r="R538" s="287">
        <v>132363</v>
      </c>
      <c r="S538" s="284" t="s">
        <v>1739</v>
      </c>
      <c r="T538" s="284" t="s">
        <v>1739</v>
      </c>
      <c r="U538" s="284" t="s">
        <v>1739</v>
      </c>
      <c r="V538" s="284" t="s">
        <v>1739</v>
      </c>
      <c r="W538" s="284" t="s">
        <v>1739</v>
      </c>
      <c r="X538" s="284" t="s">
        <v>1739</v>
      </c>
    </row>
    <row r="539" spans="1:24" ht="25.5">
      <c r="A539" s="288" t="s">
        <v>1737</v>
      </c>
      <c r="B539" s="288" t="s">
        <v>1738</v>
      </c>
      <c r="C539" s="288" t="s">
        <v>1087</v>
      </c>
      <c r="D539" s="288" t="s">
        <v>1088</v>
      </c>
      <c r="E539" s="288" t="s">
        <v>1739</v>
      </c>
      <c r="F539" s="289">
        <v>46223</v>
      </c>
      <c r="G539" s="289">
        <v>46223</v>
      </c>
      <c r="H539" s="288" t="s">
        <v>1742</v>
      </c>
      <c r="I539" s="288" t="s">
        <v>1743</v>
      </c>
      <c r="J539" s="288" t="s">
        <v>1643</v>
      </c>
      <c r="K539" s="288" t="s">
        <v>1643</v>
      </c>
      <c r="L539" s="290">
        <v>472725</v>
      </c>
      <c r="M539" s="290">
        <v>0</v>
      </c>
      <c r="N539" s="291">
        <v>0</v>
      </c>
      <c r="O539" s="290">
        <v>0.28000000000000003</v>
      </c>
      <c r="P539" s="291">
        <v>132363</v>
      </c>
      <c r="Q539" s="290">
        <v>0</v>
      </c>
      <c r="R539" s="291">
        <v>0</v>
      </c>
      <c r="S539" s="288" t="s">
        <v>1744</v>
      </c>
      <c r="T539" s="288" t="s">
        <v>1820</v>
      </c>
      <c r="U539" s="288" t="s">
        <v>1739</v>
      </c>
      <c r="V539" s="288" t="s">
        <v>1739</v>
      </c>
      <c r="W539" s="288" t="s">
        <v>1795</v>
      </c>
      <c r="X539" s="288" t="s">
        <v>1796</v>
      </c>
    </row>
    <row r="540" spans="1:24" ht="14.25">
      <c r="A540" s="284" t="s">
        <v>1737</v>
      </c>
      <c r="B540" s="284" t="s">
        <v>1738</v>
      </c>
      <c r="C540" s="284" t="s">
        <v>1095</v>
      </c>
      <c r="D540" s="284" t="s">
        <v>1096</v>
      </c>
      <c r="E540" s="284" t="s">
        <v>1739</v>
      </c>
      <c r="F540" s="285" t="s">
        <v>1739</v>
      </c>
      <c r="G540" s="285" t="s">
        <v>1739</v>
      </c>
      <c r="H540" s="284" t="s">
        <v>1739</v>
      </c>
      <c r="I540" s="284" t="s">
        <v>1740</v>
      </c>
      <c r="J540" s="284" t="s">
        <v>581</v>
      </c>
      <c r="K540" s="284" t="s">
        <v>581</v>
      </c>
      <c r="L540" s="286">
        <v>188182</v>
      </c>
      <c r="M540" s="286">
        <v>0</v>
      </c>
      <c r="N540" s="287">
        <v>0</v>
      </c>
      <c r="O540" s="286">
        <v>0</v>
      </c>
      <c r="P540" s="287">
        <v>0</v>
      </c>
      <c r="Q540" s="286">
        <v>1</v>
      </c>
      <c r="R540" s="287">
        <v>188182</v>
      </c>
      <c r="S540" s="284" t="s">
        <v>1739</v>
      </c>
      <c r="T540" s="284" t="s">
        <v>1739</v>
      </c>
      <c r="U540" s="284" t="s">
        <v>1739</v>
      </c>
      <c r="V540" s="284" t="s">
        <v>1739</v>
      </c>
      <c r="W540" s="284" t="s">
        <v>1739</v>
      </c>
      <c r="X540" s="284" t="s">
        <v>1739</v>
      </c>
    </row>
    <row r="541" spans="1:24" ht="28.5">
      <c r="A541" s="284" t="s">
        <v>1737</v>
      </c>
      <c r="B541" s="284" t="s">
        <v>1738</v>
      </c>
      <c r="C541" s="284" t="s">
        <v>775</v>
      </c>
      <c r="D541" s="284" t="s">
        <v>776</v>
      </c>
      <c r="E541" s="284" t="s">
        <v>1739</v>
      </c>
      <c r="F541" s="285" t="s">
        <v>1739</v>
      </c>
      <c r="G541" s="285" t="s">
        <v>1739</v>
      </c>
      <c r="H541" s="284" t="s">
        <v>1739</v>
      </c>
      <c r="I541" s="284" t="s">
        <v>1740</v>
      </c>
      <c r="J541" s="284" t="s">
        <v>53</v>
      </c>
      <c r="K541" s="284" t="s">
        <v>53</v>
      </c>
      <c r="L541" s="286">
        <v>3742.21</v>
      </c>
      <c r="M541" s="286">
        <v>0</v>
      </c>
      <c r="N541" s="287">
        <v>0</v>
      </c>
      <c r="O541" s="286">
        <v>0</v>
      </c>
      <c r="P541" s="287">
        <v>0</v>
      </c>
      <c r="Q541" s="286">
        <v>136</v>
      </c>
      <c r="R541" s="287">
        <v>508941</v>
      </c>
      <c r="S541" s="284" t="s">
        <v>1739</v>
      </c>
      <c r="T541" s="284" t="s">
        <v>1739</v>
      </c>
      <c r="U541" s="284" t="s">
        <v>1739</v>
      </c>
      <c r="V541" s="284" t="s">
        <v>1739</v>
      </c>
      <c r="W541" s="284" t="s">
        <v>1739</v>
      </c>
      <c r="X541" s="284" t="s">
        <v>1739</v>
      </c>
    </row>
    <row r="542" spans="1:24" ht="25.5">
      <c r="A542" s="288" t="s">
        <v>1737</v>
      </c>
      <c r="B542" s="288" t="s">
        <v>1738</v>
      </c>
      <c r="C542" s="288" t="s">
        <v>775</v>
      </c>
      <c r="D542" s="288" t="s">
        <v>776</v>
      </c>
      <c r="E542" s="288" t="s">
        <v>1739</v>
      </c>
      <c r="F542" s="289">
        <v>46223</v>
      </c>
      <c r="G542" s="289">
        <v>46223</v>
      </c>
      <c r="H542" s="288" t="s">
        <v>1742</v>
      </c>
      <c r="I542" s="288" t="s">
        <v>1743</v>
      </c>
      <c r="J542" s="288" t="s">
        <v>53</v>
      </c>
      <c r="K542" s="288" t="s">
        <v>53</v>
      </c>
      <c r="L542" s="290">
        <v>3742.21</v>
      </c>
      <c r="M542" s="290">
        <v>0</v>
      </c>
      <c r="N542" s="291">
        <v>0</v>
      </c>
      <c r="O542" s="290">
        <v>5</v>
      </c>
      <c r="P542" s="291">
        <v>18711</v>
      </c>
      <c r="Q542" s="290">
        <v>131</v>
      </c>
      <c r="R542" s="291">
        <v>490230</v>
      </c>
      <c r="S542" s="288" t="s">
        <v>1744</v>
      </c>
      <c r="T542" s="288" t="s">
        <v>1820</v>
      </c>
      <c r="U542" s="288" t="s">
        <v>1739</v>
      </c>
      <c r="V542" s="288" t="s">
        <v>1739</v>
      </c>
      <c r="W542" s="288" t="s">
        <v>1795</v>
      </c>
      <c r="X542" s="288" t="s">
        <v>1796</v>
      </c>
    </row>
    <row r="543" spans="1:24" ht="28.5">
      <c r="A543" s="284" t="s">
        <v>1737</v>
      </c>
      <c r="B543" s="284" t="s">
        <v>1738</v>
      </c>
      <c r="C543" s="284" t="s">
        <v>375</v>
      </c>
      <c r="D543" s="284" t="s">
        <v>273</v>
      </c>
      <c r="E543" s="284" t="s">
        <v>1739</v>
      </c>
      <c r="F543" s="285" t="s">
        <v>1739</v>
      </c>
      <c r="G543" s="285" t="s">
        <v>1739</v>
      </c>
      <c r="H543" s="284" t="s">
        <v>1739</v>
      </c>
      <c r="I543" s="284" t="s">
        <v>1740</v>
      </c>
      <c r="J543" s="284" t="s">
        <v>716</v>
      </c>
      <c r="K543" s="284" t="s">
        <v>716</v>
      </c>
      <c r="L543" s="286">
        <v>4254.6899999999996</v>
      </c>
      <c r="M543" s="286">
        <v>0</v>
      </c>
      <c r="N543" s="287">
        <v>0</v>
      </c>
      <c r="O543" s="286">
        <v>0</v>
      </c>
      <c r="P543" s="287">
        <v>0</v>
      </c>
      <c r="Q543" s="286">
        <v>169</v>
      </c>
      <c r="R543" s="287">
        <v>719042</v>
      </c>
      <c r="S543" s="284" t="s">
        <v>1739</v>
      </c>
      <c r="T543" s="284" t="s">
        <v>1739</v>
      </c>
      <c r="U543" s="284" t="s">
        <v>1739</v>
      </c>
      <c r="V543" s="284" t="s">
        <v>1739</v>
      </c>
      <c r="W543" s="284" t="s">
        <v>1739</v>
      </c>
      <c r="X543" s="284" t="s">
        <v>1739</v>
      </c>
    </row>
    <row r="544" spans="1:24" ht="51">
      <c r="A544" s="288" t="s">
        <v>1737</v>
      </c>
      <c r="B544" s="288" t="s">
        <v>1738</v>
      </c>
      <c r="C544" s="288" t="s">
        <v>375</v>
      </c>
      <c r="D544" s="288" t="s">
        <v>273</v>
      </c>
      <c r="E544" s="288" t="s">
        <v>1739</v>
      </c>
      <c r="F544" s="289">
        <v>46268</v>
      </c>
      <c r="G544" s="289">
        <v>46268</v>
      </c>
      <c r="H544" s="288" t="s">
        <v>1828</v>
      </c>
      <c r="I544" s="288" t="s">
        <v>1749</v>
      </c>
      <c r="J544" s="288" t="s">
        <v>716</v>
      </c>
      <c r="K544" s="288" t="s">
        <v>716</v>
      </c>
      <c r="L544" s="290">
        <v>4254.6899999999996</v>
      </c>
      <c r="M544" s="290">
        <v>0</v>
      </c>
      <c r="N544" s="291">
        <v>0</v>
      </c>
      <c r="O544" s="290">
        <v>40</v>
      </c>
      <c r="P544" s="291">
        <v>170188</v>
      </c>
      <c r="Q544" s="290">
        <v>129</v>
      </c>
      <c r="R544" s="291">
        <v>548854</v>
      </c>
      <c r="S544" s="288" t="s">
        <v>1744</v>
      </c>
      <c r="T544" s="288" t="s">
        <v>1745</v>
      </c>
      <c r="U544" s="288" t="s">
        <v>1750</v>
      </c>
      <c r="V544" s="288" t="s">
        <v>1751</v>
      </c>
      <c r="W544" s="288" t="s">
        <v>1795</v>
      </c>
      <c r="X544" s="288" t="s">
        <v>1796</v>
      </c>
    </row>
    <row r="545" spans="1:24" ht="28.5">
      <c r="A545" s="284" t="s">
        <v>1737</v>
      </c>
      <c r="B545" s="284" t="s">
        <v>1738</v>
      </c>
      <c r="C545" s="284" t="s">
        <v>780</v>
      </c>
      <c r="D545" s="284" t="s">
        <v>781</v>
      </c>
      <c r="E545" s="284" t="s">
        <v>1739</v>
      </c>
      <c r="F545" s="285" t="s">
        <v>1739</v>
      </c>
      <c r="G545" s="285" t="s">
        <v>1739</v>
      </c>
      <c r="H545" s="284" t="s">
        <v>1739</v>
      </c>
      <c r="I545" s="284" t="s">
        <v>1740</v>
      </c>
      <c r="J545" s="284" t="s">
        <v>178</v>
      </c>
      <c r="K545" s="284" t="s">
        <v>178</v>
      </c>
      <c r="L545" s="286">
        <v>83720</v>
      </c>
      <c r="M545" s="286">
        <v>0</v>
      </c>
      <c r="N545" s="287">
        <v>0</v>
      </c>
      <c r="O545" s="286">
        <v>0</v>
      </c>
      <c r="P545" s="287">
        <v>0</v>
      </c>
      <c r="Q545" s="286">
        <v>1.4</v>
      </c>
      <c r="R545" s="287">
        <v>117208</v>
      </c>
      <c r="S545" s="284" t="s">
        <v>1739</v>
      </c>
      <c r="T545" s="284" t="s">
        <v>1739</v>
      </c>
      <c r="U545" s="284" t="s">
        <v>1739</v>
      </c>
      <c r="V545" s="284" t="s">
        <v>1739</v>
      </c>
      <c r="W545" s="284" t="s">
        <v>1739</v>
      </c>
      <c r="X545" s="284" t="s">
        <v>1739</v>
      </c>
    </row>
    <row r="546" spans="1:24" ht="25.5">
      <c r="A546" s="288" t="s">
        <v>1737</v>
      </c>
      <c r="B546" s="288" t="s">
        <v>1738</v>
      </c>
      <c r="C546" s="288" t="s">
        <v>780</v>
      </c>
      <c r="D546" s="288" t="s">
        <v>781</v>
      </c>
      <c r="E546" s="288" t="s">
        <v>1739</v>
      </c>
      <c r="F546" s="289">
        <v>46223</v>
      </c>
      <c r="G546" s="289">
        <v>46223</v>
      </c>
      <c r="H546" s="288" t="s">
        <v>1885</v>
      </c>
      <c r="I546" s="288" t="s">
        <v>1743</v>
      </c>
      <c r="J546" s="288" t="s">
        <v>178</v>
      </c>
      <c r="K546" s="288" t="s">
        <v>178</v>
      </c>
      <c r="L546" s="290">
        <v>83720</v>
      </c>
      <c r="M546" s="290">
        <v>0</v>
      </c>
      <c r="N546" s="291">
        <v>0</v>
      </c>
      <c r="O546" s="290">
        <v>0.11</v>
      </c>
      <c r="P546" s="291">
        <v>9209</v>
      </c>
      <c r="Q546" s="290">
        <v>1.29</v>
      </c>
      <c r="R546" s="291">
        <v>107999</v>
      </c>
      <c r="S546" s="288" t="s">
        <v>1744</v>
      </c>
      <c r="T546" s="288" t="s">
        <v>1820</v>
      </c>
      <c r="U546" s="288" t="s">
        <v>1739</v>
      </c>
      <c r="V546" s="288" t="s">
        <v>1739</v>
      </c>
      <c r="W546" s="288" t="s">
        <v>1795</v>
      </c>
      <c r="X546" s="288" t="s">
        <v>1796</v>
      </c>
    </row>
    <row r="547" spans="1:24" ht="14.25">
      <c r="A547" s="284" t="s">
        <v>1737</v>
      </c>
      <c r="B547" s="284" t="s">
        <v>1738</v>
      </c>
      <c r="C547" s="284" t="s">
        <v>1106</v>
      </c>
      <c r="D547" s="284" t="s">
        <v>1107</v>
      </c>
      <c r="E547" s="284" t="s">
        <v>1739</v>
      </c>
      <c r="F547" s="285" t="s">
        <v>1739</v>
      </c>
      <c r="G547" s="285" t="s">
        <v>1739</v>
      </c>
      <c r="H547" s="284" t="s">
        <v>1739</v>
      </c>
      <c r="I547" s="284" t="s">
        <v>1740</v>
      </c>
      <c r="J547" s="284" t="s">
        <v>581</v>
      </c>
      <c r="K547" s="284" t="s">
        <v>581</v>
      </c>
      <c r="L547" s="286">
        <v>26724.13</v>
      </c>
      <c r="M547" s="286">
        <v>0</v>
      </c>
      <c r="N547" s="287">
        <v>0</v>
      </c>
      <c r="O547" s="286">
        <v>0</v>
      </c>
      <c r="P547" s="287">
        <v>0</v>
      </c>
      <c r="Q547" s="286">
        <v>15</v>
      </c>
      <c r="R547" s="287">
        <v>400862</v>
      </c>
      <c r="S547" s="284" t="s">
        <v>1739</v>
      </c>
      <c r="T547" s="284" t="s">
        <v>1739</v>
      </c>
      <c r="U547" s="284" t="s">
        <v>1739</v>
      </c>
      <c r="V547" s="284" t="s">
        <v>1739</v>
      </c>
      <c r="W547" s="284" t="s">
        <v>1739</v>
      </c>
      <c r="X547" s="284" t="s">
        <v>1739</v>
      </c>
    </row>
    <row r="548" spans="1:24" ht="28.5">
      <c r="A548" s="284" t="s">
        <v>1737</v>
      </c>
      <c r="B548" s="284" t="s">
        <v>1738</v>
      </c>
      <c r="C548" s="284" t="s">
        <v>782</v>
      </c>
      <c r="D548" s="284" t="s">
        <v>783</v>
      </c>
      <c r="E548" s="284" t="s">
        <v>1739</v>
      </c>
      <c r="F548" s="285" t="s">
        <v>1739</v>
      </c>
      <c r="G548" s="285" t="s">
        <v>1739</v>
      </c>
      <c r="H548" s="284" t="s">
        <v>1739</v>
      </c>
      <c r="I548" s="284" t="s">
        <v>1740</v>
      </c>
      <c r="J548" s="284" t="s">
        <v>53</v>
      </c>
      <c r="K548" s="284" t="s">
        <v>53</v>
      </c>
      <c r="L548" s="286">
        <v>21052.639999999999</v>
      </c>
      <c r="M548" s="286">
        <v>0</v>
      </c>
      <c r="N548" s="287">
        <v>0</v>
      </c>
      <c r="O548" s="286">
        <v>0</v>
      </c>
      <c r="P548" s="287">
        <v>0</v>
      </c>
      <c r="Q548" s="286">
        <v>11</v>
      </c>
      <c r="R548" s="287">
        <v>231579</v>
      </c>
      <c r="S548" s="284" t="s">
        <v>1739</v>
      </c>
      <c r="T548" s="284" t="s">
        <v>1739</v>
      </c>
      <c r="U548" s="284" t="s">
        <v>1739</v>
      </c>
      <c r="V548" s="284" t="s">
        <v>1739</v>
      </c>
      <c r="W548" s="284" t="s">
        <v>1739</v>
      </c>
      <c r="X548" s="284" t="s">
        <v>1739</v>
      </c>
    </row>
    <row r="549" spans="1:24" ht="28.5">
      <c r="A549" s="284" t="s">
        <v>1737</v>
      </c>
      <c r="B549" s="284" t="s">
        <v>1738</v>
      </c>
      <c r="C549" s="284" t="s">
        <v>785</v>
      </c>
      <c r="D549" s="284" t="s">
        <v>786</v>
      </c>
      <c r="E549" s="284" t="s">
        <v>1739</v>
      </c>
      <c r="F549" s="285" t="s">
        <v>1739</v>
      </c>
      <c r="G549" s="285" t="s">
        <v>1739</v>
      </c>
      <c r="H549" s="284" t="s">
        <v>1739</v>
      </c>
      <c r="I549" s="284" t="s">
        <v>1740</v>
      </c>
      <c r="J549" s="284" t="s">
        <v>53</v>
      </c>
      <c r="K549" s="284" t="s">
        <v>53</v>
      </c>
      <c r="L549" s="286">
        <v>300</v>
      </c>
      <c r="M549" s="286">
        <v>0</v>
      </c>
      <c r="N549" s="287">
        <v>0</v>
      </c>
      <c r="O549" s="286">
        <v>0</v>
      </c>
      <c r="P549" s="287">
        <v>0</v>
      </c>
      <c r="Q549" s="286">
        <v>20</v>
      </c>
      <c r="R549" s="287">
        <v>6000</v>
      </c>
      <c r="S549" s="284" t="s">
        <v>1739</v>
      </c>
      <c r="T549" s="284" t="s">
        <v>1739</v>
      </c>
      <c r="U549" s="284" t="s">
        <v>1739</v>
      </c>
      <c r="V549" s="284" t="s">
        <v>1739</v>
      </c>
      <c r="W549" s="284" t="s">
        <v>1739</v>
      </c>
      <c r="X549" s="284" t="s">
        <v>1739</v>
      </c>
    </row>
    <row r="550" spans="1:24" ht="25.5">
      <c r="A550" s="288" t="s">
        <v>1737</v>
      </c>
      <c r="B550" s="288" t="s">
        <v>1738</v>
      </c>
      <c r="C550" s="288" t="s">
        <v>785</v>
      </c>
      <c r="D550" s="288" t="s">
        <v>786</v>
      </c>
      <c r="E550" s="288" t="s">
        <v>1739</v>
      </c>
      <c r="F550" s="289">
        <v>46191</v>
      </c>
      <c r="G550" s="289">
        <v>46191</v>
      </c>
      <c r="H550" s="288" t="s">
        <v>2025</v>
      </c>
      <c r="I550" s="288" t="s">
        <v>2026</v>
      </c>
      <c r="J550" s="288" t="s">
        <v>53</v>
      </c>
      <c r="K550" s="288" t="s">
        <v>53</v>
      </c>
      <c r="L550" s="290">
        <v>300</v>
      </c>
      <c r="M550" s="290">
        <v>0</v>
      </c>
      <c r="N550" s="291">
        <v>0</v>
      </c>
      <c r="O550" s="290">
        <v>3</v>
      </c>
      <c r="P550" s="291">
        <v>900</v>
      </c>
      <c r="Q550" s="290">
        <v>17</v>
      </c>
      <c r="R550" s="291">
        <v>5100</v>
      </c>
      <c r="S550" s="288" t="s">
        <v>1744</v>
      </c>
      <c r="T550" s="288" t="s">
        <v>1745</v>
      </c>
      <c r="U550" s="288" t="s">
        <v>1739</v>
      </c>
      <c r="V550" s="288" t="s">
        <v>1739</v>
      </c>
      <c r="W550" s="288" t="s">
        <v>1955</v>
      </c>
      <c r="X550" s="288" t="s">
        <v>1956</v>
      </c>
    </row>
    <row r="551" spans="1:24" ht="25.5">
      <c r="A551" s="288" t="s">
        <v>1737</v>
      </c>
      <c r="B551" s="288" t="s">
        <v>1738</v>
      </c>
      <c r="C551" s="288" t="s">
        <v>785</v>
      </c>
      <c r="D551" s="288" t="s">
        <v>786</v>
      </c>
      <c r="E551" s="288" t="s">
        <v>1739</v>
      </c>
      <c r="F551" s="289">
        <v>46191</v>
      </c>
      <c r="G551" s="289">
        <v>46191</v>
      </c>
      <c r="H551" s="288" t="s">
        <v>2027</v>
      </c>
      <c r="I551" s="288" t="s">
        <v>2028</v>
      </c>
      <c r="J551" s="288" t="s">
        <v>53</v>
      </c>
      <c r="K551" s="288" t="s">
        <v>53</v>
      </c>
      <c r="L551" s="290">
        <v>300</v>
      </c>
      <c r="M551" s="290">
        <v>0</v>
      </c>
      <c r="N551" s="291">
        <v>0</v>
      </c>
      <c r="O551" s="290">
        <v>12</v>
      </c>
      <c r="P551" s="291">
        <v>3600</v>
      </c>
      <c r="Q551" s="290">
        <v>5</v>
      </c>
      <c r="R551" s="291">
        <v>1500</v>
      </c>
      <c r="S551" s="288" t="s">
        <v>1744</v>
      </c>
      <c r="T551" s="288" t="s">
        <v>1745</v>
      </c>
      <c r="U551" s="288" t="s">
        <v>1739</v>
      </c>
      <c r="V551" s="288" t="s">
        <v>1739</v>
      </c>
      <c r="W551" s="288" t="s">
        <v>1746</v>
      </c>
      <c r="X551" s="288" t="s">
        <v>1747</v>
      </c>
    </row>
    <row r="552" spans="1:24" ht="28.5">
      <c r="A552" s="284" t="s">
        <v>1737</v>
      </c>
      <c r="B552" s="284" t="s">
        <v>1738</v>
      </c>
      <c r="C552" s="284" t="s">
        <v>1156</v>
      </c>
      <c r="D552" s="284" t="s">
        <v>1157</v>
      </c>
      <c r="E552" s="284" t="s">
        <v>1739</v>
      </c>
      <c r="F552" s="285" t="s">
        <v>1739</v>
      </c>
      <c r="G552" s="285" t="s">
        <v>1739</v>
      </c>
      <c r="H552" s="284" t="s">
        <v>1739</v>
      </c>
      <c r="I552" s="284" t="s">
        <v>1740</v>
      </c>
      <c r="J552" s="284" t="s">
        <v>53</v>
      </c>
      <c r="K552" s="284" t="s">
        <v>53</v>
      </c>
      <c r="L552" s="286">
        <v>360</v>
      </c>
      <c r="M552" s="286">
        <v>0</v>
      </c>
      <c r="N552" s="287">
        <v>0</v>
      </c>
      <c r="O552" s="286">
        <v>0</v>
      </c>
      <c r="P552" s="287">
        <v>0</v>
      </c>
      <c r="Q552" s="286">
        <v>24</v>
      </c>
      <c r="R552" s="287">
        <v>8640</v>
      </c>
      <c r="S552" s="284" t="s">
        <v>1739</v>
      </c>
      <c r="T552" s="284" t="s">
        <v>1739</v>
      </c>
      <c r="U552" s="284" t="s">
        <v>1739</v>
      </c>
      <c r="V552" s="284" t="s">
        <v>1739</v>
      </c>
      <c r="W552" s="284" t="s">
        <v>1739</v>
      </c>
      <c r="X552" s="284" t="s">
        <v>1739</v>
      </c>
    </row>
    <row r="553" spans="1:24" ht="51">
      <c r="A553" s="288" t="s">
        <v>1737</v>
      </c>
      <c r="B553" s="288" t="s">
        <v>1738</v>
      </c>
      <c r="C553" s="288" t="s">
        <v>1156</v>
      </c>
      <c r="D553" s="288" t="s">
        <v>1157</v>
      </c>
      <c r="E553" s="288" t="s">
        <v>1739</v>
      </c>
      <c r="F553" s="289">
        <v>46181</v>
      </c>
      <c r="G553" s="289">
        <v>46181</v>
      </c>
      <c r="H553" s="288" t="s">
        <v>1803</v>
      </c>
      <c r="I553" s="288" t="s">
        <v>1749</v>
      </c>
      <c r="J553" s="288" t="s">
        <v>53</v>
      </c>
      <c r="K553" s="288" t="s">
        <v>53</v>
      </c>
      <c r="L553" s="290">
        <v>360</v>
      </c>
      <c r="M553" s="290">
        <v>0</v>
      </c>
      <c r="N553" s="291">
        <v>0</v>
      </c>
      <c r="O553" s="290">
        <v>24</v>
      </c>
      <c r="P553" s="291">
        <v>8640</v>
      </c>
      <c r="Q553" s="290">
        <v>0</v>
      </c>
      <c r="R553" s="291">
        <v>0</v>
      </c>
      <c r="S553" s="288" t="s">
        <v>1744</v>
      </c>
      <c r="T553" s="288" t="s">
        <v>1745</v>
      </c>
      <c r="U553" s="288" t="s">
        <v>1804</v>
      </c>
      <c r="V553" s="288" t="s">
        <v>1805</v>
      </c>
      <c r="W553" s="288" t="s">
        <v>1795</v>
      </c>
      <c r="X553" s="288" t="s">
        <v>1796</v>
      </c>
    </row>
    <row r="554" spans="1:24" ht="28.5">
      <c r="A554" s="284" t="s">
        <v>1737</v>
      </c>
      <c r="B554" s="284" t="s">
        <v>1738</v>
      </c>
      <c r="C554" s="284" t="s">
        <v>788</v>
      </c>
      <c r="D554" s="284" t="s">
        <v>789</v>
      </c>
      <c r="E554" s="284" t="s">
        <v>1739</v>
      </c>
      <c r="F554" s="285" t="s">
        <v>1739</v>
      </c>
      <c r="G554" s="285" t="s">
        <v>1739</v>
      </c>
      <c r="H554" s="284" t="s">
        <v>1739</v>
      </c>
      <c r="I554" s="284" t="s">
        <v>1740</v>
      </c>
      <c r="J554" s="284" t="s">
        <v>53</v>
      </c>
      <c r="K554" s="284" t="s">
        <v>53</v>
      </c>
      <c r="L554" s="286">
        <v>500.14</v>
      </c>
      <c r="M554" s="286">
        <v>0</v>
      </c>
      <c r="N554" s="287">
        <v>0</v>
      </c>
      <c r="O554" s="286">
        <v>0</v>
      </c>
      <c r="P554" s="287">
        <v>0</v>
      </c>
      <c r="Q554" s="286">
        <v>188</v>
      </c>
      <c r="R554" s="287">
        <v>94026</v>
      </c>
      <c r="S554" s="284" t="s">
        <v>1739</v>
      </c>
      <c r="T554" s="284" t="s">
        <v>1739</v>
      </c>
      <c r="U554" s="284" t="s">
        <v>1739</v>
      </c>
      <c r="V554" s="284" t="s">
        <v>1739</v>
      </c>
      <c r="W554" s="284" t="s">
        <v>1739</v>
      </c>
      <c r="X554" s="284" t="s">
        <v>1739</v>
      </c>
    </row>
    <row r="555" spans="1:24" ht="25.5">
      <c r="A555" s="288" t="s">
        <v>1737</v>
      </c>
      <c r="B555" s="288" t="s">
        <v>1738</v>
      </c>
      <c r="C555" s="288" t="s">
        <v>788</v>
      </c>
      <c r="D555" s="288" t="s">
        <v>789</v>
      </c>
      <c r="E555" s="288" t="s">
        <v>1739</v>
      </c>
      <c r="F555" s="289">
        <v>46223</v>
      </c>
      <c r="G555" s="289">
        <v>46223</v>
      </c>
      <c r="H555" s="288" t="s">
        <v>1876</v>
      </c>
      <c r="I555" s="288" t="s">
        <v>1877</v>
      </c>
      <c r="J555" s="288" t="s">
        <v>53</v>
      </c>
      <c r="K555" s="288" t="s">
        <v>53</v>
      </c>
      <c r="L555" s="290">
        <v>500.14</v>
      </c>
      <c r="M555" s="290">
        <v>5</v>
      </c>
      <c r="N555" s="291">
        <v>2501</v>
      </c>
      <c r="O555" s="290">
        <v>0</v>
      </c>
      <c r="P555" s="291">
        <v>0</v>
      </c>
      <c r="Q555" s="290">
        <v>193</v>
      </c>
      <c r="R555" s="291">
        <v>96527</v>
      </c>
      <c r="S555" s="288" t="s">
        <v>1744</v>
      </c>
      <c r="T555" s="288" t="s">
        <v>1745</v>
      </c>
      <c r="U555" s="288" t="s">
        <v>1739</v>
      </c>
      <c r="V555" s="288" t="s">
        <v>1739</v>
      </c>
      <c r="W555" s="288" t="s">
        <v>1795</v>
      </c>
      <c r="X555" s="288" t="s">
        <v>1796</v>
      </c>
    </row>
    <row r="556" spans="1:24" ht="28.5">
      <c r="A556" s="284" t="s">
        <v>1737</v>
      </c>
      <c r="B556" s="284" t="s">
        <v>1738</v>
      </c>
      <c r="C556" s="284" t="s">
        <v>792</v>
      </c>
      <c r="D556" s="284" t="s">
        <v>793</v>
      </c>
      <c r="E556" s="284" t="s">
        <v>1739</v>
      </c>
      <c r="F556" s="285" t="s">
        <v>1739</v>
      </c>
      <c r="G556" s="285" t="s">
        <v>1739</v>
      </c>
      <c r="H556" s="284" t="s">
        <v>1739</v>
      </c>
      <c r="I556" s="284" t="s">
        <v>1740</v>
      </c>
      <c r="J556" s="284" t="s">
        <v>53</v>
      </c>
      <c r="K556" s="284" t="s">
        <v>53</v>
      </c>
      <c r="L556" s="286">
        <v>560</v>
      </c>
      <c r="M556" s="286">
        <v>0</v>
      </c>
      <c r="N556" s="287">
        <v>0</v>
      </c>
      <c r="O556" s="286">
        <v>0</v>
      </c>
      <c r="P556" s="287">
        <v>0</v>
      </c>
      <c r="Q556" s="286">
        <v>21</v>
      </c>
      <c r="R556" s="287">
        <v>11760</v>
      </c>
      <c r="S556" s="284" t="s">
        <v>1739</v>
      </c>
      <c r="T556" s="284" t="s">
        <v>1739</v>
      </c>
      <c r="U556" s="284" t="s">
        <v>1739</v>
      </c>
      <c r="V556" s="284" t="s">
        <v>1739</v>
      </c>
      <c r="W556" s="284" t="s">
        <v>1739</v>
      </c>
      <c r="X556" s="284" t="s">
        <v>1739</v>
      </c>
    </row>
    <row r="557" spans="1:24" ht="28.5">
      <c r="A557" s="284" t="s">
        <v>1737</v>
      </c>
      <c r="B557" s="284" t="s">
        <v>1738</v>
      </c>
      <c r="C557" s="284" t="s">
        <v>796</v>
      </c>
      <c r="D557" s="284" t="s">
        <v>797</v>
      </c>
      <c r="E557" s="284" t="s">
        <v>1739</v>
      </c>
      <c r="F557" s="285" t="s">
        <v>1739</v>
      </c>
      <c r="G557" s="285" t="s">
        <v>1739</v>
      </c>
      <c r="H557" s="284" t="s">
        <v>1739</v>
      </c>
      <c r="I557" s="284" t="s">
        <v>1740</v>
      </c>
      <c r="J557" s="284" t="s">
        <v>53</v>
      </c>
      <c r="K557" s="284" t="s">
        <v>53</v>
      </c>
      <c r="L557" s="286">
        <v>520</v>
      </c>
      <c r="M557" s="286">
        <v>0</v>
      </c>
      <c r="N557" s="287">
        <v>0</v>
      </c>
      <c r="O557" s="286">
        <v>0</v>
      </c>
      <c r="P557" s="287">
        <v>0</v>
      </c>
      <c r="Q557" s="286">
        <v>2</v>
      </c>
      <c r="R557" s="287">
        <v>1040</v>
      </c>
      <c r="S557" s="284" t="s">
        <v>1739</v>
      </c>
      <c r="T557" s="284" t="s">
        <v>1739</v>
      </c>
      <c r="U557" s="284" t="s">
        <v>1739</v>
      </c>
      <c r="V557" s="284" t="s">
        <v>1739</v>
      </c>
      <c r="W557" s="284" t="s">
        <v>1739</v>
      </c>
      <c r="X557" s="284" t="s">
        <v>1739</v>
      </c>
    </row>
    <row r="558" spans="1:24" ht="28.5">
      <c r="A558" s="284" t="s">
        <v>1737</v>
      </c>
      <c r="B558" s="284" t="s">
        <v>1738</v>
      </c>
      <c r="C558" s="284" t="s">
        <v>800</v>
      </c>
      <c r="D558" s="284" t="s">
        <v>584</v>
      </c>
      <c r="E558" s="284" t="s">
        <v>1739</v>
      </c>
      <c r="F558" s="285" t="s">
        <v>1739</v>
      </c>
      <c r="G558" s="285" t="s">
        <v>1739</v>
      </c>
      <c r="H558" s="284" t="s">
        <v>1739</v>
      </c>
      <c r="I558" s="284" t="s">
        <v>1740</v>
      </c>
      <c r="J558" s="284" t="s">
        <v>53</v>
      </c>
      <c r="K558" s="284" t="s">
        <v>53</v>
      </c>
      <c r="L558" s="286">
        <v>740.44</v>
      </c>
      <c r="M558" s="286">
        <v>0</v>
      </c>
      <c r="N558" s="287">
        <v>0</v>
      </c>
      <c r="O558" s="286">
        <v>0</v>
      </c>
      <c r="P558" s="287">
        <v>0</v>
      </c>
      <c r="Q558" s="286">
        <v>45</v>
      </c>
      <c r="R558" s="287">
        <v>33320</v>
      </c>
      <c r="S558" s="284" t="s">
        <v>1739</v>
      </c>
      <c r="T558" s="284" t="s">
        <v>1739</v>
      </c>
      <c r="U558" s="284" t="s">
        <v>1739</v>
      </c>
      <c r="V558" s="284" t="s">
        <v>1739</v>
      </c>
      <c r="W558" s="284" t="s">
        <v>1739</v>
      </c>
      <c r="X558" s="284" t="s">
        <v>1739</v>
      </c>
    </row>
    <row r="559" spans="1:24" ht="63.75">
      <c r="A559" s="288" t="s">
        <v>1737</v>
      </c>
      <c r="B559" s="288" t="s">
        <v>1738</v>
      </c>
      <c r="C559" s="288" t="s">
        <v>800</v>
      </c>
      <c r="D559" s="288" t="s">
        <v>584</v>
      </c>
      <c r="E559" s="288" t="s">
        <v>1739</v>
      </c>
      <c r="F559" s="289">
        <v>46223</v>
      </c>
      <c r="G559" s="289">
        <v>46223</v>
      </c>
      <c r="H559" s="288" t="s">
        <v>1742</v>
      </c>
      <c r="I559" s="288" t="s">
        <v>1743</v>
      </c>
      <c r="J559" s="288" t="s">
        <v>53</v>
      </c>
      <c r="K559" s="288" t="s">
        <v>53</v>
      </c>
      <c r="L559" s="290">
        <v>740.44</v>
      </c>
      <c r="M559" s="290">
        <v>0</v>
      </c>
      <c r="N559" s="291">
        <v>0</v>
      </c>
      <c r="O559" s="290">
        <v>3</v>
      </c>
      <c r="P559" s="291">
        <v>2221</v>
      </c>
      <c r="Q559" s="290">
        <v>42</v>
      </c>
      <c r="R559" s="291">
        <v>31099</v>
      </c>
      <c r="S559" s="288" t="s">
        <v>1744</v>
      </c>
      <c r="T559" s="288" t="s">
        <v>1745</v>
      </c>
      <c r="U559" s="288" t="s">
        <v>1835</v>
      </c>
      <c r="V559" s="288" t="s">
        <v>1836</v>
      </c>
      <c r="W559" s="288" t="s">
        <v>1795</v>
      </c>
      <c r="X559" s="288" t="s">
        <v>1796</v>
      </c>
    </row>
    <row r="560" spans="1:24" ht="51">
      <c r="A560" s="288" t="s">
        <v>1737</v>
      </c>
      <c r="B560" s="288" t="s">
        <v>1738</v>
      </c>
      <c r="C560" s="288" t="s">
        <v>800</v>
      </c>
      <c r="D560" s="288" t="s">
        <v>584</v>
      </c>
      <c r="E560" s="288" t="s">
        <v>1739</v>
      </c>
      <c r="F560" s="289">
        <v>46259</v>
      </c>
      <c r="G560" s="289">
        <v>46259</v>
      </c>
      <c r="H560" s="288" t="s">
        <v>1971</v>
      </c>
      <c r="I560" s="288" t="s">
        <v>1972</v>
      </c>
      <c r="J560" s="288" t="s">
        <v>53</v>
      </c>
      <c r="K560" s="288" t="s">
        <v>53</v>
      </c>
      <c r="L560" s="290">
        <v>906</v>
      </c>
      <c r="M560" s="290">
        <v>83</v>
      </c>
      <c r="N560" s="291">
        <v>75198</v>
      </c>
      <c r="O560" s="290">
        <v>0</v>
      </c>
      <c r="P560" s="291">
        <v>0</v>
      </c>
      <c r="Q560" s="290">
        <v>125</v>
      </c>
      <c r="R560" s="291">
        <v>106297</v>
      </c>
      <c r="S560" s="288" t="s">
        <v>1744</v>
      </c>
      <c r="T560" s="288" t="s">
        <v>1767</v>
      </c>
      <c r="U560" s="288" t="s">
        <v>1739</v>
      </c>
      <c r="V560" s="288" t="s">
        <v>1739</v>
      </c>
      <c r="W560" s="288" t="s">
        <v>1739</v>
      </c>
      <c r="X560" s="288" t="s">
        <v>1739</v>
      </c>
    </row>
    <row r="561" spans="1:24" ht="63.75">
      <c r="A561" s="288" t="s">
        <v>1737</v>
      </c>
      <c r="B561" s="288" t="s">
        <v>1738</v>
      </c>
      <c r="C561" s="288" t="s">
        <v>800</v>
      </c>
      <c r="D561" s="288" t="s">
        <v>584</v>
      </c>
      <c r="E561" s="288" t="s">
        <v>1739</v>
      </c>
      <c r="F561" s="289">
        <v>46259</v>
      </c>
      <c r="G561" s="289">
        <v>46259</v>
      </c>
      <c r="H561" s="288" t="s">
        <v>1973</v>
      </c>
      <c r="I561" s="288" t="s">
        <v>1749</v>
      </c>
      <c r="J561" s="288" t="s">
        <v>53</v>
      </c>
      <c r="K561" s="288" t="s">
        <v>53</v>
      </c>
      <c r="L561" s="290">
        <v>850.38</v>
      </c>
      <c r="M561" s="290">
        <v>0</v>
      </c>
      <c r="N561" s="291">
        <v>0</v>
      </c>
      <c r="O561" s="290">
        <v>30</v>
      </c>
      <c r="P561" s="291">
        <v>25511</v>
      </c>
      <c r="Q561" s="290">
        <v>95</v>
      </c>
      <c r="R561" s="291">
        <v>80786</v>
      </c>
      <c r="S561" s="288" t="s">
        <v>1744</v>
      </c>
      <c r="T561" s="288" t="s">
        <v>1745</v>
      </c>
      <c r="U561" s="288" t="s">
        <v>1840</v>
      </c>
      <c r="V561" s="288" t="s">
        <v>1841</v>
      </c>
      <c r="W561" s="288" t="s">
        <v>1795</v>
      </c>
      <c r="X561" s="288" t="s">
        <v>1796</v>
      </c>
    </row>
    <row r="562" spans="1:24" ht="63.75">
      <c r="A562" s="288" t="s">
        <v>1737</v>
      </c>
      <c r="B562" s="288" t="s">
        <v>1738</v>
      </c>
      <c r="C562" s="288" t="s">
        <v>800</v>
      </c>
      <c r="D562" s="288" t="s">
        <v>584</v>
      </c>
      <c r="E562" s="288" t="s">
        <v>1739</v>
      </c>
      <c r="F562" s="289">
        <v>46259</v>
      </c>
      <c r="G562" s="289">
        <v>46259</v>
      </c>
      <c r="H562" s="288" t="s">
        <v>1974</v>
      </c>
      <c r="I562" s="288" t="s">
        <v>1749</v>
      </c>
      <c r="J562" s="288" t="s">
        <v>53</v>
      </c>
      <c r="K562" s="288" t="s">
        <v>53</v>
      </c>
      <c r="L562" s="290">
        <v>850.38</v>
      </c>
      <c r="M562" s="290">
        <v>0</v>
      </c>
      <c r="N562" s="291">
        <v>0</v>
      </c>
      <c r="O562" s="290">
        <v>30</v>
      </c>
      <c r="P562" s="291">
        <v>25511</v>
      </c>
      <c r="Q562" s="290">
        <v>65</v>
      </c>
      <c r="R562" s="291">
        <v>55275</v>
      </c>
      <c r="S562" s="288" t="s">
        <v>1744</v>
      </c>
      <c r="T562" s="288" t="s">
        <v>1745</v>
      </c>
      <c r="U562" s="288" t="s">
        <v>1835</v>
      </c>
      <c r="V562" s="288" t="s">
        <v>1836</v>
      </c>
      <c r="W562" s="288" t="s">
        <v>1795</v>
      </c>
      <c r="X562" s="288" t="s">
        <v>1796</v>
      </c>
    </row>
    <row r="563" spans="1:24" ht="63.75">
      <c r="A563" s="288" t="s">
        <v>1737</v>
      </c>
      <c r="B563" s="288" t="s">
        <v>1738</v>
      </c>
      <c r="C563" s="288" t="s">
        <v>800</v>
      </c>
      <c r="D563" s="288" t="s">
        <v>584</v>
      </c>
      <c r="E563" s="288" t="s">
        <v>1739</v>
      </c>
      <c r="F563" s="289">
        <v>46260</v>
      </c>
      <c r="G563" s="289">
        <v>46260</v>
      </c>
      <c r="H563" s="288" t="s">
        <v>1975</v>
      </c>
      <c r="I563" s="288" t="s">
        <v>1749</v>
      </c>
      <c r="J563" s="288" t="s">
        <v>53</v>
      </c>
      <c r="K563" s="288" t="s">
        <v>53</v>
      </c>
      <c r="L563" s="290">
        <v>850.38</v>
      </c>
      <c r="M563" s="290">
        <v>0</v>
      </c>
      <c r="N563" s="291">
        <v>0</v>
      </c>
      <c r="O563" s="290">
        <v>12</v>
      </c>
      <c r="P563" s="291">
        <v>10205</v>
      </c>
      <c r="Q563" s="290">
        <v>53</v>
      </c>
      <c r="R563" s="291">
        <v>45070</v>
      </c>
      <c r="S563" s="288" t="s">
        <v>1744</v>
      </c>
      <c r="T563" s="288" t="s">
        <v>1745</v>
      </c>
      <c r="U563" s="288" t="s">
        <v>1835</v>
      </c>
      <c r="V563" s="288" t="s">
        <v>1836</v>
      </c>
      <c r="W563" s="288" t="s">
        <v>1795</v>
      </c>
      <c r="X563" s="288" t="s">
        <v>1796</v>
      </c>
    </row>
    <row r="564" spans="1:24" ht="63.75">
      <c r="A564" s="288" t="s">
        <v>1737</v>
      </c>
      <c r="B564" s="288" t="s">
        <v>1738</v>
      </c>
      <c r="C564" s="288" t="s">
        <v>800</v>
      </c>
      <c r="D564" s="288" t="s">
        <v>584</v>
      </c>
      <c r="E564" s="288" t="s">
        <v>1739</v>
      </c>
      <c r="F564" s="289">
        <v>46283</v>
      </c>
      <c r="G564" s="289">
        <v>46283</v>
      </c>
      <c r="H564" s="288" t="s">
        <v>1978</v>
      </c>
      <c r="I564" s="288" t="s">
        <v>1749</v>
      </c>
      <c r="J564" s="288" t="s">
        <v>53</v>
      </c>
      <c r="K564" s="288" t="s">
        <v>53</v>
      </c>
      <c r="L564" s="290">
        <v>850.38</v>
      </c>
      <c r="M564" s="290">
        <v>0</v>
      </c>
      <c r="N564" s="291">
        <v>0</v>
      </c>
      <c r="O564" s="290">
        <v>40</v>
      </c>
      <c r="P564" s="291">
        <v>34015</v>
      </c>
      <c r="Q564" s="290">
        <v>13</v>
      </c>
      <c r="R564" s="291">
        <v>11055</v>
      </c>
      <c r="S564" s="288" t="s">
        <v>1744</v>
      </c>
      <c r="T564" s="288" t="s">
        <v>1745</v>
      </c>
      <c r="U564" s="288" t="s">
        <v>1840</v>
      </c>
      <c r="V564" s="288" t="s">
        <v>1841</v>
      </c>
      <c r="W564" s="288" t="s">
        <v>1795</v>
      </c>
      <c r="X564" s="288" t="s">
        <v>1796</v>
      </c>
    </row>
    <row r="565" spans="1:24" ht="63.75">
      <c r="A565" s="288" t="s">
        <v>1737</v>
      </c>
      <c r="B565" s="288" t="s">
        <v>1738</v>
      </c>
      <c r="C565" s="288" t="s">
        <v>800</v>
      </c>
      <c r="D565" s="288" t="s">
        <v>584</v>
      </c>
      <c r="E565" s="288" t="s">
        <v>1739</v>
      </c>
      <c r="F565" s="289">
        <v>46283</v>
      </c>
      <c r="G565" s="289">
        <v>46283</v>
      </c>
      <c r="H565" s="288" t="s">
        <v>1978</v>
      </c>
      <c r="I565" s="288" t="s">
        <v>1749</v>
      </c>
      <c r="J565" s="288" t="s">
        <v>53</v>
      </c>
      <c r="K565" s="288" t="s">
        <v>53</v>
      </c>
      <c r="L565" s="290">
        <v>850.38</v>
      </c>
      <c r="M565" s="290">
        <v>0</v>
      </c>
      <c r="N565" s="291">
        <v>0</v>
      </c>
      <c r="O565" s="290">
        <v>13</v>
      </c>
      <c r="P565" s="291">
        <v>11055</v>
      </c>
      <c r="Q565" s="290">
        <v>0</v>
      </c>
      <c r="R565" s="291">
        <v>0</v>
      </c>
      <c r="S565" s="288" t="s">
        <v>1744</v>
      </c>
      <c r="T565" s="288" t="s">
        <v>1745</v>
      </c>
      <c r="U565" s="288" t="s">
        <v>1835</v>
      </c>
      <c r="V565" s="288" t="s">
        <v>1836</v>
      </c>
      <c r="W565" s="288" t="s">
        <v>1795</v>
      </c>
      <c r="X565" s="288" t="s">
        <v>1796</v>
      </c>
    </row>
    <row r="566" spans="1:24" ht="42.75">
      <c r="A566" s="284" t="s">
        <v>1737</v>
      </c>
      <c r="B566" s="284" t="s">
        <v>1738</v>
      </c>
      <c r="C566" s="284" t="s">
        <v>803</v>
      </c>
      <c r="D566" s="284" t="s">
        <v>804</v>
      </c>
      <c r="E566" s="284" t="s">
        <v>1739</v>
      </c>
      <c r="F566" s="285" t="s">
        <v>1739</v>
      </c>
      <c r="G566" s="285" t="s">
        <v>1739</v>
      </c>
      <c r="H566" s="284" t="s">
        <v>1739</v>
      </c>
      <c r="I566" s="284" t="s">
        <v>1740</v>
      </c>
      <c r="J566" s="284" t="s">
        <v>53</v>
      </c>
      <c r="K566" s="284" t="s">
        <v>53</v>
      </c>
      <c r="L566" s="286">
        <v>2750</v>
      </c>
      <c r="M566" s="286">
        <v>0</v>
      </c>
      <c r="N566" s="287">
        <v>0</v>
      </c>
      <c r="O566" s="286">
        <v>0</v>
      </c>
      <c r="P566" s="287">
        <v>0</v>
      </c>
      <c r="Q566" s="286">
        <v>16</v>
      </c>
      <c r="R566" s="287">
        <v>44000</v>
      </c>
      <c r="S566" s="284" t="s">
        <v>1739</v>
      </c>
      <c r="T566" s="284" t="s">
        <v>1739</v>
      </c>
      <c r="U566" s="284" t="s">
        <v>1739</v>
      </c>
      <c r="V566" s="284" t="s">
        <v>1739</v>
      </c>
      <c r="W566" s="284" t="s">
        <v>1739</v>
      </c>
      <c r="X566" s="284" t="s">
        <v>1739</v>
      </c>
    </row>
    <row r="567" spans="1:24" ht="28.5">
      <c r="A567" s="284" t="s">
        <v>1737</v>
      </c>
      <c r="B567" s="284" t="s">
        <v>1738</v>
      </c>
      <c r="C567" s="284" t="s">
        <v>335</v>
      </c>
      <c r="D567" s="284" t="s">
        <v>160</v>
      </c>
      <c r="E567" s="284" t="s">
        <v>1739</v>
      </c>
      <c r="F567" s="285" t="s">
        <v>1739</v>
      </c>
      <c r="G567" s="285" t="s">
        <v>1739</v>
      </c>
      <c r="H567" s="284" t="s">
        <v>1739</v>
      </c>
      <c r="I567" s="284" t="s">
        <v>1740</v>
      </c>
      <c r="J567" s="284" t="s">
        <v>716</v>
      </c>
      <c r="K567" s="284" t="s">
        <v>716</v>
      </c>
      <c r="L567" s="286">
        <v>1675.26</v>
      </c>
      <c r="M567" s="286">
        <v>0</v>
      </c>
      <c r="N567" s="287">
        <v>0</v>
      </c>
      <c r="O567" s="286">
        <v>0</v>
      </c>
      <c r="P567" s="287">
        <v>0</v>
      </c>
      <c r="Q567" s="286">
        <v>34</v>
      </c>
      <c r="R567" s="287">
        <v>56959</v>
      </c>
      <c r="S567" s="284" t="s">
        <v>1739</v>
      </c>
      <c r="T567" s="284" t="s">
        <v>1739</v>
      </c>
      <c r="U567" s="284" t="s">
        <v>1739</v>
      </c>
      <c r="V567" s="284" t="s">
        <v>1739</v>
      </c>
      <c r="W567" s="284" t="s">
        <v>1739</v>
      </c>
      <c r="X567" s="284" t="s">
        <v>1739</v>
      </c>
    </row>
    <row r="568" spans="1:24" ht="51">
      <c r="A568" s="288" t="s">
        <v>1737</v>
      </c>
      <c r="B568" s="288" t="s">
        <v>1738</v>
      </c>
      <c r="C568" s="288" t="s">
        <v>335</v>
      </c>
      <c r="D568" s="288" t="s">
        <v>160</v>
      </c>
      <c r="E568" s="288" t="s">
        <v>1739</v>
      </c>
      <c r="F568" s="289">
        <v>46286</v>
      </c>
      <c r="G568" s="289">
        <v>46286</v>
      </c>
      <c r="H568" s="288" t="s">
        <v>1800</v>
      </c>
      <c r="I568" s="288" t="s">
        <v>1749</v>
      </c>
      <c r="J568" s="288" t="s">
        <v>716</v>
      </c>
      <c r="K568" s="288" t="s">
        <v>716</v>
      </c>
      <c r="L568" s="290">
        <v>1675.26</v>
      </c>
      <c r="M568" s="290">
        <v>0</v>
      </c>
      <c r="N568" s="291">
        <v>0</v>
      </c>
      <c r="O568" s="290">
        <v>32</v>
      </c>
      <c r="P568" s="291">
        <v>53608</v>
      </c>
      <c r="Q568" s="290">
        <v>2</v>
      </c>
      <c r="R568" s="291">
        <v>3351</v>
      </c>
      <c r="S568" s="288" t="s">
        <v>1744</v>
      </c>
      <c r="T568" s="288" t="s">
        <v>1745</v>
      </c>
      <c r="U568" s="288" t="s">
        <v>1801</v>
      </c>
      <c r="V568" s="288" t="s">
        <v>1802</v>
      </c>
      <c r="W568" s="288" t="s">
        <v>1795</v>
      </c>
      <c r="X568" s="288" t="s">
        <v>1796</v>
      </c>
    </row>
    <row r="569" spans="1:24" ht="51">
      <c r="A569" s="288" t="s">
        <v>1737</v>
      </c>
      <c r="B569" s="288" t="s">
        <v>1738</v>
      </c>
      <c r="C569" s="288" t="s">
        <v>335</v>
      </c>
      <c r="D569" s="288" t="s">
        <v>160</v>
      </c>
      <c r="E569" s="288" t="s">
        <v>1739</v>
      </c>
      <c r="F569" s="289">
        <v>46300</v>
      </c>
      <c r="G569" s="289">
        <v>46300</v>
      </c>
      <c r="H569" s="288" t="s">
        <v>1888</v>
      </c>
      <c r="I569" s="288" t="s">
        <v>1877</v>
      </c>
      <c r="J569" s="288" t="s">
        <v>716</v>
      </c>
      <c r="K569" s="288" t="s">
        <v>716</v>
      </c>
      <c r="L569" s="290">
        <v>1675.26</v>
      </c>
      <c r="M569" s="290">
        <v>2</v>
      </c>
      <c r="N569" s="291">
        <v>3351</v>
      </c>
      <c r="O569" s="290">
        <v>0</v>
      </c>
      <c r="P569" s="291">
        <v>0</v>
      </c>
      <c r="Q569" s="290">
        <v>4</v>
      </c>
      <c r="R569" s="291">
        <v>6702</v>
      </c>
      <c r="S569" s="288" t="s">
        <v>1744</v>
      </c>
      <c r="T569" s="288" t="s">
        <v>1745</v>
      </c>
      <c r="U569" s="288" t="s">
        <v>1801</v>
      </c>
      <c r="V569" s="288" t="s">
        <v>1802</v>
      </c>
      <c r="W569" s="288" t="s">
        <v>1795</v>
      </c>
      <c r="X569" s="288" t="s">
        <v>1796</v>
      </c>
    </row>
    <row r="570" spans="1:24" ht="42.75">
      <c r="A570" s="284" t="s">
        <v>1737</v>
      </c>
      <c r="B570" s="284" t="s">
        <v>1738</v>
      </c>
      <c r="C570" s="284" t="s">
        <v>359</v>
      </c>
      <c r="D570" s="284" t="s">
        <v>172</v>
      </c>
      <c r="E570" s="284" t="s">
        <v>1739</v>
      </c>
      <c r="F570" s="285" t="s">
        <v>1739</v>
      </c>
      <c r="G570" s="285" t="s">
        <v>1739</v>
      </c>
      <c r="H570" s="284" t="s">
        <v>1739</v>
      </c>
      <c r="I570" s="284" t="s">
        <v>1740</v>
      </c>
      <c r="J570" s="284" t="s">
        <v>53</v>
      </c>
      <c r="K570" s="284" t="s">
        <v>53</v>
      </c>
      <c r="L570" s="286">
        <v>2921.5</v>
      </c>
      <c r="M570" s="286">
        <v>0</v>
      </c>
      <c r="N570" s="287">
        <v>0</v>
      </c>
      <c r="O570" s="286">
        <v>0</v>
      </c>
      <c r="P570" s="287">
        <v>0</v>
      </c>
      <c r="Q570" s="286">
        <v>10</v>
      </c>
      <c r="R570" s="287">
        <v>29215</v>
      </c>
      <c r="S570" s="284" t="s">
        <v>1739</v>
      </c>
      <c r="T570" s="284" t="s">
        <v>1739</v>
      </c>
      <c r="U570" s="284" t="s">
        <v>1739</v>
      </c>
      <c r="V570" s="284" t="s">
        <v>1739</v>
      </c>
      <c r="W570" s="284" t="s">
        <v>1739</v>
      </c>
      <c r="X570" s="284" t="s">
        <v>1739</v>
      </c>
    </row>
    <row r="571" spans="1:24" ht="38.25">
      <c r="A571" s="288" t="s">
        <v>1737</v>
      </c>
      <c r="B571" s="288" t="s">
        <v>1738</v>
      </c>
      <c r="C571" s="288" t="s">
        <v>359</v>
      </c>
      <c r="D571" s="288" t="s">
        <v>172</v>
      </c>
      <c r="E571" s="288" t="s">
        <v>1739</v>
      </c>
      <c r="F571" s="289">
        <v>46254</v>
      </c>
      <c r="G571" s="289">
        <v>46254</v>
      </c>
      <c r="H571" s="288" t="s">
        <v>1922</v>
      </c>
      <c r="I571" s="288" t="s">
        <v>1923</v>
      </c>
      <c r="J571" s="288" t="s">
        <v>53</v>
      </c>
      <c r="K571" s="288" t="s">
        <v>53</v>
      </c>
      <c r="L571" s="290">
        <v>3000</v>
      </c>
      <c r="M571" s="290">
        <v>20</v>
      </c>
      <c r="N571" s="291">
        <v>60000</v>
      </c>
      <c r="O571" s="290">
        <v>0</v>
      </c>
      <c r="P571" s="291">
        <v>0</v>
      </c>
      <c r="Q571" s="290">
        <v>30</v>
      </c>
      <c r="R571" s="291">
        <v>89215</v>
      </c>
      <c r="S571" s="288" t="s">
        <v>1744</v>
      </c>
      <c r="T571" s="288" t="s">
        <v>1810</v>
      </c>
      <c r="U571" s="288" t="s">
        <v>1739</v>
      </c>
      <c r="V571" s="288" t="s">
        <v>1739</v>
      </c>
      <c r="W571" s="288" t="s">
        <v>1739</v>
      </c>
      <c r="X571" s="288" t="s">
        <v>1739</v>
      </c>
    </row>
    <row r="572" spans="1:24" ht="42.75">
      <c r="A572" s="284" t="s">
        <v>1737</v>
      </c>
      <c r="B572" s="284" t="s">
        <v>1738</v>
      </c>
      <c r="C572" s="284" t="s">
        <v>811</v>
      </c>
      <c r="D572" s="284" t="s">
        <v>812</v>
      </c>
      <c r="E572" s="284" t="s">
        <v>1739</v>
      </c>
      <c r="F572" s="285" t="s">
        <v>1739</v>
      </c>
      <c r="G572" s="285" t="s">
        <v>1739</v>
      </c>
      <c r="H572" s="284" t="s">
        <v>1739</v>
      </c>
      <c r="I572" s="284" t="s">
        <v>1740</v>
      </c>
      <c r="J572" s="284" t="s">
        <v>53</v>
      </c>
      <c r="K572" s="284" t="s">
        <v>53</v>
      </c>
      <c r="L572" s="286">
        <v>1120</v>
      </c>
      <c r="M572" s="286">
        <v>0</v>
      </c>
      <c r="N572" s="287">
        <v>0</v>
      </c>
      <c r="O572" s="286">
        <v>0</v>
      </c>
      <c r="P572" s="287">
        <v>0</v>
      </c>
      <c r="Q572" s="286">
        <v>22</v>
      </c>
      <c r="R572" s="287">
        <v>24640</v>
      </c>
      <c r="S572" s="284" t="s">
        <v>1739</v>
      </c>
      <c r="T572" s="284" t="s">
        <v>1739</v>
      </c>
      <c r="U572" s="284" t="s">
        <v>1739</v>
      </c>
      <c r="V572" s="284" t="s">
        <v>1739</v>
      </c>
      <c r="W572" s="284" t="s">
        <v>1739</v>
      </c>
      <c r="X572" s="284" t="s">
        <v>1739</v>
      </c>
    </row>
    <row r="573" spans="1:24" ht="51">
      <c r="A573" s="288" t="s">
        <v>1737</v>
      </c>
      <c r="B573" s="288" t="s">
        <v>1738</v>
      </c>
      <c r="C573" s="288" t="s">
        <v>811</v>
      </c>
      <c r="D573" s="288" t="s">
        <v>812</v>
      </c>
      <c r="E573" s="288" t="s">
        <v>1739</v>
      </c>
      <c r="F573" s="289">
        <v>46181</v>
      </c>
      <c r="G573" s="289">
        <v>46181</v>
      </c>
      <c r="H573" s="288" t="s">
        <v>1803</v>
      </c>
      <c r="I573" s="288" t="s">
        <v>1749</v>
      </c>
      <c r="J573" s="288" t="s">
        <v>53</v>
      </c>
      <c r="K573" s="288" t="s">
        <v>53</v>
      </c>
      <c r="L573" s="290">
        <v>1120</v>
      </c>
      <c r="M573" s="290">
        <v>0</v>
      </c>
      <c r="N573" s="291">
        <v>0</v>
      </c>
      <c r="O573" s="290">
        <v>16</v>
      </c>
      <c r="P573" s="291">
        <v>17920</v>
      </c>
      <c r="Q573" s="290">
        <v>6</v>
      </c>
      <c r="R573" s="291">
        <v>6720</v>
      </c>
      <c r="S573" s="288" t="s">
        <v>1744</v>
      </c>
      <c r="T573" s="288" t="s">
        <v>1745</v>
      </c>
      <c r="U573" s="288" t="s">
        <v>1804</v>
      </c>
      <c r="V573" s="288" t="s">
        <v>1805</v>
      </c>
      <c r="W573" s="288" t="s">
        <v>1795</v>
      </c>
      <c r="X573" s="288" t="s">
        <v>1796</v>
      </c>
    </row>
    <row r="574" spans="1:24" ht="14.25">
      <c r="A574" s="284" t="s">
        <v>1737</v>
      </c>
      <c r="B574" s="284" t="s">
        <v>1738</v>
      </c>
      <c r="C574" s="284" t="s">
        <v>815</v>
      </c>
      <c r="D574" s="284" t="s">
        <v>816</v>
      </c>
      <c r="E574" s="284" t="s">
        <v>1739</v>
      </c>
      <c r="F574" s="285" t="s">
        <v>1739</v>
      </c>
      <c r="G574" s="285" t="s">
        <v>1739</v>
      </c>
      <c r="H574" s="284" t="s">
        <v>1739</v>
      </c>
      <c r="I574" s="284" t="s">
        <v>1740</v>
      </c>
      <c r="J574" s="284" t="s">
        <v>716</v>
      </c>
      <c r="K574" s="284" t="s">
        <v>716</v>
      </c>
      <c r="L574" s="286">
        <v>130</v>
      </c>
      <c r="M574" s="286">
        <v>0</v>
      </c>
      <c r="N574" s="287">
        <v>0</v>
      </c>
      <c r="O574" s="286">
        <v>0</v>
      </c>
      <c r="P574" s="287">
        <v>0</v>
      </c>
      <c r="Q574" s="286">
        <v>41</v>
      </c>
      <c r="R574" s="287">
        <v>5330</v>
      </c>
      <c r="S574" s="284" t="s">
        <v>1739</v>
      </c>
      <c r="T574" s="284" t="s">
        <v>1739</v>
      </c>
      <c r="U574" s="284" t="s">
        <v>1739</v>
      </c>
      <c r="V574" s="284" t="s">
        <v>1739</v>
      </c>
      <c r="W574" s="284" t="s">
        <v>1739</v>
      </c>
      <c r="X574" s="284" t="s">
        <v>1739</v>
      </c>
    </row>
    <row r="575" spans="1:24" ht="51">
      <c r="A575" s="288" t="s">
        <v>1737</v>
      </c>
      <c r="B575" s="288" t="s">
        <v>1738</v>
      </c>
      <c r="C575" s="288" t="s">
        <v>815</v>
      </c>
      <c r="D575" s="288" t="s">
        <v>816</v>
      </c>
      <c r="E575" s="288" t="s">
        <v>1739</v>
      </c>
      <c r="F575" s="289">
        <v>46181</v>
      </c>
      <c r="G575" s="289">
        <v>46181</v>
      </c>
      <c r="H575" s="288" t="s">
        <v>1803</v>
      </c>
      <c r="I575" s="288" t="s">
        <v>1749</v>
      </c>
      <c r="J575" s="288" t="s">
        <v>716</v>
      </c>
      <c r="K575" s="288" t="s">
        <v>716</v>
      </c>
      <c r="L575" s="290">
        <v>130</v>
      </c>
      <c r="M575" s="290">
        <v>0</v>
      </c>
      <c r="N575" s="291">
        <v>0</v>
      </c>
      <c r="O575" s="290">
        <v>8</v>
      </c>
      <c r="P575" s="291">
        <v>1040</v>
      </c>
      <c r="Q575" s="290">
        <v>33</v>
      </c>
      <c r="R575" s="291">
        <v>4290</v>
      </c>
      <c r="S575" s="288" t="s">
        <v>1744</v>
      </c>
      <c r="T575" s="288" t="s">
        <v>1745</v>
      </c>
      <c r="U575" s="288" t="s">
        <v>1804</v>
      </c>
      <c r="V575" s="288" t="s">
        <v>1805</v>
      </c>
      <c r="W575" s="288" t="s">
        <v>1795</v>
      </c>
      <c r="X575" s="288" t="s">
        <v>1796</v>
      </c>
    </row>
    <row r="576" spans="1:24" ht="25.5">
      <c r="A576" s="288" t="s">
        <v>1737</v>
      </c>
      <c r="B576" s="288" t="s">
        <v>1738</v>
      </c>
      <c r="C576" s="288" t="s">
        <v>815</v>
      </c>
      <c r="D576" s="288" t="s">
        <v>816</v>
      </c>
      <c r="E576" s="288" t="s">
        <v>1739</v>
      </c>
      <c r="F576" s="289">
        <v>46191</v>
      </c>
      <c r="G576" s="289">
        <v>46191</v>
      </c>
      <c r="H576" s="288" t="s">
        <v>2025</v>
      </c>
      <c r="I576" s="288" t="s">
        <v>2026</v>
      </c>
      <c r="J576" s="288" t="s">
        <v>716</v>
      </c>
      <c r="K576" s="288" t="s">
        <v>716</v>
      </c>
      <c r="L576" s="290">
        <v>130</v>
      </c>
      <c r="M576" s="290">
        <v>0</v>
      </c>
      <c r="N576" s="291">
        <v>0</v>
      </c>
      <c r="O576" s="290">
        <v>3</v>
      </c>
      <c r="P576" s="291">
        <v>390</v>
      </c>
      <c r="Q576" s="290">
        <v>30</v>
      </c>
      <c r="R576" s="291">
        <v>3900</v>
      </c>
      <c r="S576" s="288" t="s">
        <v>1744</v>
      </c>
      <c r="T576" s="288" t="s">
        <v>1745</v>
      </c>
      <c r="U576" s="288" t="s">
        <v>1739</v>
      </c>
      <c r="V576" s="288" t="s">
        <v>1739</v>
      </c>
      <c r="W576" s="288" t="s">
        <v>1955</v>
      </c>
      <c r="X576" s="288" t="s">
        <v>1956</v>
      </c>
    </row>
    <row r="577" spans="1:24" ht="14.25">
      <c r="A577" s="284" t="s">
        <v>1737</v>
      </c>
      <c r="B577" s="284" t="s">
        <v>1738</v>
      </c>
      <c r="C577" s="284" t="s">
        <v>290</v>
      </c>
      <c r="D577" s="284" t="s">
        <v>165</v>
      </c>
      <c r="E577" s="284" t="s">
        <v>1739</v>
      </c>
      <c r="F577" s="285" t="s">
        <v>1739</v>
      </c>
      <c r="G577" s="285" t="s">
        <v>1739</v>
      </c>
      <c r="H577" s="284" t="s">
        <v>1739</v>
      </c>
      <c r="I577" s="284" t="s">
        <v>1740</v>
      </c>
      <c r="J577" s="284" t="s">
        <v>53</v>
      </c>
      <c r="K577" s="284" t="s">
        <v>53</v>
      </c>
      <c r="L577" s="286">
        <v>176.24</v>
      </c>
      <c r="M577" s="286">
        <v>0</v>
      </c>
      <c r="N577" s="287">
        <v>0</v>
      </c>
      <c r="O577" s="286">
        <v>0</v>
      </c>
      <c r="P577" s="287">
        <v>0</v>
      </c>
      <c r="Q577" s="286">
        <v>172</v>
      </c>
      <c r="R577" s="287">
        <v>30314</v>
      </c>
      <c r="S577" s="284" t="s">
        <v>1739</v>
      </c>
      <c r="T577" s="284" t="s">
        <v>1739</v>
      </c>
      <c r="U577" s="284" t="s">
        <v>1739</v>
      </c>
      <c r="V577" s="284" t="s">
        <v>1739</v>
      </c>
      <c r="W577" s="284" t="s">
        <v>1739</v>
      </c>
      <c r="X577" s="284" t="s">
        <v>1739</v>
      </c>
    </row>
    <row r="578" spans="1:24" ht="51">
      <c r="A578" s="288" t="s">
        <v>1737</v>
      </c>
      <c r="B578" s="288" t="s">
        <v>1738</v>
      </c>
      <c r="C578" s="288" t="s">
        <v>290</v>
      </c>
      <c r="D578" s="288" t="s">
        <v>165</v>
      </c>
      <c r="E578" s="288" t="s">
        <v>1739</v>
      </c>
      <c r="F578" s="289">
        <v>46181</v>
      </c>
      <c r="G578" s="289">
        <v>46181</v>
      </c>
      <c r="H578" s="288" t="s">
        <v>1803</v>
      </c>
      <c r="I578" s="288" t="s">
        <v>1749</v>
      </c>
      <c r="J578" s="288" t="s">
        <v>53</v>
      </c>
      <c r="K578" s="288" t="s">
        <v>53</v>
      </c>
      <c r="L578" s="290">
        <v>176.24</v>
      </c>
      <c r="M578" s="290">
        <v>0</v>
      </c>
      <c r="N578" s="291">
        <v>0</v>
      </c>
      <c r="O578" s="290">
        <v>48</v>
      </c>
      <c r="P578" s="291">
        <v>8460</v>
      </c>
      <c r="Q578" s="290">
        <v>124</v>
      </c>
      <c r="R578" s="291">
        <v>21854</v>
      </c>
      <c r="S578" s="288" t="s">
        <v>1744</v>
      </c>
      <c r="T578" s="288" t="s">
        <v>1745</v>
      </c>
      <c r="U578" s="288" t="s">
        <v>1804</v>
      </c>
      <c r="V578" s="288" t="s">
        <v>1805</v>
      </c>
      <c r="W578" s="288" t="s">
        <v>1795</v>
      </c>
      <c r="X578" s="288" t="s">
        <v>1796</v>
      </c>
    </row>
    <row r="579" spans="1:24" ht="25.5">
      <c r="A579" s="288" t="s">
        <v>1737</v>
      </c>
      <c r="B579" s="288" t="s">
        <v>1738</v>
      </c>
      <c r="C579" s="288" t="s">
        <v>290</v>
      </c>
      <c r="D579" s="288" t="s">
        <v>165</v>
      </c>
      <c r="E579" s="288" t="s">
        <v>1739</v>
      </c>
      <c r="F579" s="289">
        <v>46223</v>
      </c>
      <c r="G579" s="289">
        <v>46223</v>
      </c>
      <c r="H579" s="288" t="s">
        <v>1742</v>
      </c>
      <c r="I579" s="288" t="s">
        <v>1743</v>
      </c>
      <c r="J579" s="288" t="s">
        <v>53</v>
      </c>
      <c r="K579" s="288" t="s">
        <v>53</v>
      </c>
      <c r="L579" s="290">
        <v>176.24</v>
      </c>
      <c r="M579" s="290">
        <v>0</v>
      </c>
      <c r="N579" s="291">
        <v>0</v>
      </c>
      <c r="O579" s="290">
        <v>15</v>
      </c>
      <c r="P579" s="291">
        <v>2644</v>
      </c>
      <c r="Q579" s="290">
        <v>109</v>
      </c>
      <c r="R579" s="291">
        <v>19210</v>
      </c>
      <c r="S579" s="288" t="s">
        <v>1744</v>
      </c>
      <c r="T579" s="288" t="s">
        <v>1820</v>
      </c>
      <c r="U579" s="288" t="s">
        <v>1739</v>
      </c>
      <c r="V579" s="288" t="s">
        <v>1739</v>
      </c>
      <c r="W579" s="288" t="s">
        <v>1795</v>
      </c>
      <c r="X579" s="288" t="s">
        <v>1796</v>
      </c>
    </row>
    <row r="580" spans="1:24" ht="51">
      <c r="A580" s="288" t="s">
        <v>1737</v>
      </c>
      <c r="B580" s="288" t="s">
        <v>1738</v>
      </c>
      <c r="C580" s="288" t="s">
        <v>290</v>
      </c>
      <c r="D580" s="288" t="s">
        <v>165</v>
      </c>
      <c r="E580" s="288" t="s">
        <v>1739</v>
      </c>
      <c r="F580" s="289">
        <v>46255</v>
      </c>
      <c r="G580" s="289">
        <v>46255</v>
      </c>
      <c r="H580" s="288" t="s">
        <v>1970</v>
      </c>
      <c r="I580" s="288" t="s">
        <v>1749</v>
      </c>
      <c r="J580" s="288" t="s">
        <v>53</v>
      </c>
      <c r="K580" s="288" t="s">
        <v>53</v>
      </c>
      <c r="L580" s="290">
        <v>176.24</v>
      </c>
      <c r="M580" s="290">
        <v>0</v>
      </c>
      <c r="N580" s="291">
        <v>0</v>
      </c>
      <c r="O580" s="290">
        <v>40</v>
      </c>
      <c r="P580" s="291">
        <v>7050</v>
      </c>
      <c r="Q580" s="290">
        <v>69</v>
      </c>
      <c r="R580" s="291">
        <v>12160</v>
      </c>
      <c r="S580" s="288" t="s">
        <v>1744</v>
      </c>
      <c r="T580" s="288" t="s">
        <v>1745</v>
      </c>
      <c r="U580" s="288" t="s">
        <v>1890</v>
      </c>
      <c r="V580" s="288" t="s">
        <v>1891</v>
      </c>
      <c r="W580" s="288" t="s">
        <v>1795</v>
      </c>
      <c r="X580" s="288" t="s">
        <v>1796</v>
      </c>
    </row>
    <row r="581" spans="1:24" ht="51">
      <c r="A581" s="288" t="s">
        <v>1737</v>
      </c>
      <c r="B581" s="288" t="s">
        <v>1738</v>
      </c>
      <c r="C581" s="288" t="s">
        <v>290</v>
      </c>
      <c r="D581" s="288" t="s">
        <v>165</v>
      </c>
      <c r="E581" s="288" t="s">
        <v>1739</v>
      </c>
      <c r="F581" s="289">
        <v>46275</v>
      </c>
      <c r="G581" s="289">
        <v>46275</v>
      </c>
      <c r="H581" s="288" t="s">
        <v>1926</v>
      </c>
      <c r="I581" s="288" t="s">
        <v>1749</v>
      </c>
      <c r="J581" s="288" t="s">
        <v>53</v>
      </c>
      <c r="K581" s="288" t="s">
        <v>53</v>
      </c>
      <c r="L581" s="290">
        <v>176.23</v>
      </c>
      <c r="M581" s="290">
        <v>0</v>
      </c>
      <c r="N581" s="291">
        <v>0</v>
      </c>
      <c r="O581" s="290">
        <v>4</v>
      </c>
      <c r="P581" s="291">
        <v>705</v>
      </c>
      <c r="Q581" s="290">
        <v>65</v>
      </c>
      <c r="R581" s="291">
        <v>11455</v>
      </c>
      <c r="S581" s="288" t="s">
        <v>1744</v>
      </c>
      <c r="T581" s="288" t="s">
        <v>1745</v>
      </c>
      <c r="U581" s="288" t="s">
        <v>1851</v>
      </c>
      <c r="V581" s="288" t="s">
        <v>1852</v>
      </c>
      <c r="W581" s="288" t="s">
        <v>1795</v>
      </c>
      <c r="X581" s="288" t="s">
        <v>1796</v>
      </c>
    </row>
    <row r="582" spans="1:24" ht="51">
      <c r="A582" s="288" t="s">
        <v>1737</v>
      </c>
      <c r="B582" s="288" t="s">
        <v>1738</v>
      </c>
      <c r="C582" s="288" t="s">
        <v>290</v>
      </c>
      <c r="D582" s="288" t="s">
        <v>165</v>
      </c>
      <c r="E582" s="288" t="s">
        <v>1739</v>
      </c>
      <c r="F582" s="289">
        <v>46280</v>
      </c>
      <c r="G582" s="289">
        <v>46280</v>
      </c>
      <c r="H582" s="288" t="s">
        <v>1976</v>
      </c>
      <c r="I582" s="288" t="s">
        <v>1749</v>
      </c>
      <c r="J582" s="288" t="s">
        <v>53</v>
      </c>
      <c r="K582" s="288" t="s">
        <v>53</v>
      </c>
      <c r="L582" s="290">
        <v>176.23</v>
      </c>
      <c r="M582" s="290">
        <v>0</v>
      </c>
      <c r="N582" s="291">
        <v>0</v>
      </c>
      <c r="O582" s="290">
        <v>6</v>
      </c>
      <c r="P582" s="291">
        <v>1057</v>
      </c>
      <c r="Q582" s="290">
        <v>59</v>
      </c>
      <c r="R582" s="291">
        <v>10398</v>
      </c>
      <c r="S582" s="288" t="s">
        <v>1744</v>
      </c>
      <c r="T582" s="288" t="s">
        <v>1745</v>
      </c>
      <c r="U582" s="288" t="s">
        <v>1851</v>
      </c>
      <c r="V582" s="288" t="s">
        <v>1852</v>
      </c>
      <c r="W582" s="288" t="s">
        <v>1795</v>
      </c>
      <c r="X582" s="288" t="s">
        <v>1796</v>
      </c>
    </row>
    <row r="583" spans="1:24" ht="51">
      <c r="A583" s="288" t="s">
        <v>1737</v>
      </c>
      <c r="B583" s="288" t="s">
        <v>1738</v>
      </c>
      <c r="C583" s="288" t="s">
        <v>290</v>
      </c>
      <c r="D583" s="288" t="s">
        <v>165</v>
      </c>
      <c r="E583" s="288" t="s">
        <v>1739</v>
      </c>
      <c r="F583" s="289">
        <v>46280</v>
      </c>
      <c r="G583" s="289">
        <v>46280</v>
      </c>
      <c r="H583" s="288" t="s">
        <v>1977</v>
      </c>
      <c r="I583" s="288" t="s">
        <v>1749</v>
      </c>
      <c r="J583" s="288" t="s">
        <v>53</v>
      </c>
      <c r="K583" s="288" t="s">
        <v>53</v>
      </c>
      <c r="L583" s="290">
        <v>176.23</v>
      </c>
      <c r="M583" s="290">
        <v>0</v>
      </c>
      <c r="N583" s="291">
        <v>0</v>
      </c>
      <c r="O583" s="290">
        <v>10</v>
      </c>
      <c r="P583" s="291">
        <v>1762</v>
      </c>
      <c r="Q583" s="290">
        <v>49</v>
      </c>
      <c r="R583" s="291">
        <v>8636</v>
      </c>
      <c r="S583" s="288" t="s">
        <v>1744</v>
      </c>
      <c r="T583" s="288" t="s">
        <v>1745</v>
      </c>
      <c r="U583" s="288" t="s">
        <v>1855</v>
      </c>
      <c r="V583" s="288" t="s">
        <v>1856</v>
      </c>
      <c r="W583" s="288" t="s">
        <v>1795</v>
      </c>
      <c r="X583" s="288" t="s">
        <v>1796</v>
      </c>
    </row>
    <row r="584" spans="1:24" ht="51">
      <c r="A584" s="288" t="s">
        <v>1737</v>
      </c>
      <c r="B584" s="288" t="s">
        <v>1738</v>
      </c>
      <c r="C584" s="288" t="s">
        <v>290</v>
      </c>
      <c r="D584" s="288" t="s">
        <v>165</v>
      </c>
      <c r="E584" s="288" t="s">
        <v>1739</v>
      </c>
      <c r="F584" s="289">
        <v>46300</v>
      </c>
      <c r="G584" s="289">
        <v>46300</v>
      </c>
      <c r="H584" s="288" t="s">
        <v>1888</v>
      </c>
      <c r="I584" s="288" t="s">
        <v>1877</v>
      </c>
      <c r="J584" s="288" t="s">
        <v>53</v>
      </c>
      <c r="K584" s="288" t="s">
        <v>53</v>
      </c>
      <c r="L584" s="290">
        <v>176.23</v>
      </c>
      <c r="M584" s="290">
        <v>10</v>
      </c>
      <c r="N584" s="291">
        <v>1762</v>
      </c>
      <c r="O584" s="290">
        <v>0</v>
      </c>
      <c r="P584" s="291">
        <v>0</v>
      </c>
      <c r="Q584" s="290">
        <v>59</v>
      </c>
      <c r="R584" s="291">
        <v>10398</v>
      </c>
      <c r="S584" s="288" t="s">
        <v>1744</v>
      </c>
      <c r="T584" s="288" t="s">
        <v>1745</v>
      </c>
      <c r="U584" s="288" t="s">
        <v>1890</v>
      </c>
      <c r="V584" s="288" t="s">
        <v>1891</v>
      </c>
      <c r="W584" s="288" t="s">
        <v>1795</v>
      </c>
      <c r="X584" s="288" t="s">
        <v>1796</v>
      </c>
    </row>
    <row r="585" spans="1:24" ht="51">
      <c r="A585" s="288" t="s">
        <v>1737</v>
      </c>
      <c r="B585" s="288" t="s">
        <v>1738</v>
      </c>
      <c r="C585" s="288" t="s">
        <v>290</v>
      </c>
      <c r="D585" s="288" t="s">
        <v>165</v>
      </c>
      <c r="E585" s="288" t="s">
        <v>1739</v>
      </c>
      <c r="F585" s="289">
        <v>46300</v>
      </c>
      <c r="G585" s="289">
        <v>46300</v>
      </c>
      <c r="H585" s="288" t="s">
        <v>1888</v>
      </c>
      <c r="I585" s="288" t="s">
        <v>1877</v>
      </c>
      <c r="J585" s="288" t="s">
        <v>53</v>
      </c>
      <c r="K585" s="288" t="s">
        <v>53</v>
      </c>
      <c r="L585" s="290">
        <v>176.23</v>
      </c>
      <c r="M585" s="290">
        <v>5</v>
      </c>
      <c r="N585" s="291">
        <v>881</v>
      </c>
      <c r="O585" s="290">
        <v>0</v>
      </c>
      <c r="P585" s="291">
        <v>0</v>
      </c>
      <c r="Q585" s="290">
        <v>64</v>
      </c>
      <c r="R585" s="291">
        <v>11279</v>
      </c>
      <c r="S585" s="288" t="s">
        <v>1744</v>
      </c>
      <c r="T585" s="288" t="s">
        <v>1745</v>
      </c>
      <c r="U585" s="288" t="s">
        <v>1855</v>
      </c>
      <c r="V585" s="288" t="s">
        <v>1856</v>
      </c>
      <c r="W585" s="288" t="s">
        <v>1795</v>
      </c>
      <c r="X585" s="288" t="s">
        <v>1796</v>
      </c>
    </row>
    <row r="586" spans="1:24" ht="51">
      <c r="A586" s="288" t="s">
        <v>1737</v>
      </c>
      <c r="B586" s="288" t="s">
        <v>1738</v>
      </c>
      <c r="C586" s="288" t="s">
        <v>290</v>
      </c>
      <c r="D586" s="288" t="s">
        <v>165</v>
      </c>
      <c r="E586" s="288" t="s">
        <v>1739</v>
      </c>
      <c r="F586" s="289">
        <v>46300</v>
      </c>
      <c r="G586" s="289">
        <v>46300</v>
      </c>
      <c r="H586" s="288" t="s">
        <v>1888</v>
      </c>
      <c r="I586" s="288" t="s">
        <v>1877</v>
      </c>
      <c r="J586" s="288" t="s">
        <v>53</v>
      </c>
      <c r="K586" s="288" t="s">
        <v>53</v>
      </c>
      <c r="L586" s="290">
        <v>176.23</v>
      </c>
      <c r="M586" s="290">
        <v>5</v>
      </c>
      <c r="N586" s="291">
        <v>881</v>
      </c>
      <c r="O586" s="290">
        <v>0</v>
      </c>
      <c r="P586" s="291">
        <v>0</v>
      </c>
      <c r="Q586" s="290">
        <v>69</v>
      </c>
      <c r="R586" s="291">
        <v>12160</v>
      </c>
      <c r="S586" s="288" t="s">
        <v>1744</v>
      </c>
      <c r="T586" s="288" t="s">
        <v>1745</v>
      </c>
      <c r="U586" s="288" t="s">
        <v>1851</v>
      </c>
      <c r="V586" s="288" t="s">
        <v>1852</v>
      </c>
      <c r="W586" s="288" t="s">
        <v>1795</v>
      </c>
      <c r="X586" s="288" t="s">
        <v>1796</v>
      </c>
    </row>
    <row r="587" spans="1:24" ht="28.5">
      <c r="A587" s="284" t="s">
        <v>1737</v>
      </c>
      <c r="B587" s="284" t="s">
        <v>1738</v>
      </c>
      <c r="C587" s="284" t="s">
        <v>1160</v>
      </c>
      <c r="D587" s="284" t="s">
        <v>1161</v>
      </c>
      <c r="E587" s="284" t="s">
        <v>1739</v>
      </c>
      <c r="F587" s="285" t="s">
        <v>1739</v>
      </c>
      <c r="G587" s="285" t="s">
        <v>1739</v>
      </c>
      <c r="H587" s="284" t="s">
        <v>1739</v>
      </c>
      <c r="I587" s="284" t="s">
        <v>1740</v>
      </c>
      <c r="J587" s="284" t="s">
        <v>53</v>
      </c>
      <c r="K587" s="284" t="s">
        <v>53</v>
      </c>
      <c r="L587" s="286">
        <v>46000</v>
      </c>
      <c r="M587" s="286">
        <v>0</v>
      </c>
      <c r="N587" s="287">
        <v>0</v>
      </c>
      <c r="O587" s="286">
        <v>0</v>
      </c>
      <c r="P587" s="287">
        <v>0</v>
      </c>
      <c r="Q587" s="286">
        <v>1</v>
      </c>
      <c r="R587" s="287">
        <v>46000</v>
      </c>
      <c r="S587" s="284" t="s">
        <v>1739</v>
      </c>
      <c r="T587" s="284" t="s">
        <v>1739</v>
      </c>
      <c r="U587" s="284" t="s">
        <v>1739</v>
      </c>
      <c r="V587" s="284" t="s">
        <v>1739</v>
      </c>
      <c r="W587" s="284" t="s">
        <v>1739</v>
      </c>
      <c r="X587" s="284" t="s">
        <v>1739</v>
      </c>
    </row>
    <row r="588" spans="1:24" ht="14.25">
      <c r="A588" s="284" t="s">
        <v>1737</v>
      </c>
      <c r="B588" s="284" t="s">
        <v>1738</v>
      </c>
      <c r="C588" s="284" t="s">
        <v>459</v>
      </c>
      <c r="D588" s="284" t="s">
        <v>173</v>
      </c>
      <c r="E588" s="284" t="s">
        <v>1739</v>
      </c>
      <c r="F588" s="285" t="s">
        <v>1739</v>
      </c>
      <c r="G588" s="285" t="s">
        <v>1739</v>
      </c>
      <c r="H588" s="284" t="s">
        <v>1739</v>
      </c>
      <c r="I588" s="284" t="s">
        <v>1740</v>
      </c>
      <c r="J588" s="284" t="s">
        <v>53</v>
      </c>
      <c r="K588" s="284" t="s">
        <v>53</v>
      </c>
      <c r="L588" s="286">
        <v>4069.25</v>
      </c>
      <c r="M588" s="286">
        <v>0</v>
      </c>
      <c r="N588" s="287">
        <v>0</v>
      </c>
      <c r="O588" s="286">
        <v>0</v>
      </c>
      <c r="P588" s="287">
        <v>0</v>
      </c>
      <c r="Q588" s="286">
        <v>4</v>
      </c>
      <c r="R588" s="287">
        <v>16277</v>
      </c>
      <c r="S588" s="284" t="s">
        <v>1739</v>
      </c>
      <c r="T588" s="284" t="s">
        <v>1739</v>
      </c>
      <c r="U588" s="284" t="s">
        <v>1739</v>
      </c>
      <c r="V588" s="284" t="s">
        <v>1739</v>
      </c>
      <c r="W588" s="284" t="s">
        <v>1739</v>
      </c>
      <c r="X588" s="284" t="s">
        <v>1739</v>
      </c>
    </row>
    <row r="589" spans="1:24" ht="38.25">
      <c r="A589" s="288" t="s">
        <v>1737</v>
      </c>
      <c r="B589" s="288" t="s">
        <v>1738</v>
      </c>
      <c r="C589" s="288" t="s">
        <v>459</v>
      </c>
      <c r="D589" s="288" t="s">
        <v>173</v>
      </c>
      <c r="E589" s="288" t="s">
        <v>1739</v>
      </c>
      <c r="F589" s="289">
        <v>46254</v>
      </c>
      <c r="G589" s="289">
        <v>46254</v>
      </c>
      <c r="H589" s="288" t="s">
        <v>1922</v>
      </c>
      <c r="I589" s="288" t="s">
        <v>1923</v>
      </c>
      <c r="J589" s="288" t="s">
        <v>53</v>
      </c>
      <c r="K589" s="288" t="s">
        <v>53</v>
      </c>
      <c r="L589" s="290">
        <v>3000</v>
      </c>
      <c r="M589" s="290">
        <v>164</v>
      </c>
      <c r="N589" s="291">
        <v>492000</v>
      </c>
      <c r="O589" s="290">
        <v>0</v>
      </c>
      <c r="P589" s="291">
        <v>0</v>
      </c>
      <c r="Q589" s="290">
        <v>168</v>
      </c>
      <c r="R589" s="291">
        <v>508277</v>
      </c>
      <c r="S589" s="288" t="s">
        <v>1744</v>
      </c>
      <c r="T589" s="288" t="s">
        <v>1810</v>
      </c>
      <c r="U589" s="288" t="s">
        <v>1739</v>
      </c>
      <c r="V589" s="288" t="s">
        <v>1739</v>
      </c>
      <c r="W589" s="288" t="s">
        <v>1739</v>
      </c>
      <c r="X589" s="288" t="s">
        <v>1739</v>
      </c>
    </row>
    <row r="590" spans="1:24" ht="51">
      <c r="A590" s="288" t="s">
        <v>1737</v>
      </c>
      <c r="B590" s="288" t="s">
        <v>1738</v>
      </c>
      <c r="C590" s="288" t="s">
        <v>459</v>
      </c>
      <c r="D590" s="288" t="s">
        <v>173</v>
      </c>
      <c r="E590" s="288" t="s">
        <v>1739</v>
      </c>
      <c r="F590" s="289">
        <v>46260</v>
      </c>
      <c r="G590" s="289">
        <v>46260</v>
      </c>
      <c r="H590" s="288" t="s">
        <v>1924</v>
      </c>
      <c r="I590" s="288" t="s">
        <v>1749</v>
      </c>
      <c r="J590" s="288" t="s">
        <v>53</v>
      </c>
      <c r="K590" s="288" t="s">
        <v>53</v>
      </c>
      <c r="L590" s="290">
        <v>3025.46</v>
      </c>
      <c r="M590" s="290">
        <v>0</v>
      </c>
      <c r="N590" s="291">
        <v>0</v>
      </c>
      <c r="O590" s="290">
        <v>2</v>
      </c>
      <c r="P590" s="291">
        <v>6051</v>
      </c>
      <c r="Q590" s="290">
        <v>166</v>
      </c>
      <c r="R590" s="291">
        <v>502226</v>
      </c>
      <c r="S590" s="288" t="s">
        <v>1744</v>
      </c>
      <c r="T590" s="288" t="s">
        <v>1745</v>
      </c>
      <c r="U590" s="288" t="s">
        <v>1755</v>
      </c>
      <c r="V590" s="288" t="s">
        <v>1756</v>
      </c>
      <c r="W590" s="288" t="s">
        <v>1795</v>
      </c>
      <c r="X590" s="288" t="s">
        <v>1796</v>
      </c>
    </row>
    <row r="591" spans="1:24" ht="51">
      <c r="A591" s="288" t="s">
        <v>1737</v>
      </c>
      <c r="B591" s="288" t="s">
        <v>1738</v>
      </c>
      <c r="C591" s="288" t="s">
        <v>459</v>
      </c>
      <c r="D591" s="288" t="s">
        <v>173</v>
      </c>
      <c r="E591" s="288" t="s">
        <v>1739</v>
      </c>
      <c r="F591" s="289">
        <v>46261</v>
      </c>
      <c r="G591" s="289">
        <v>46261</v>
      </c>
      <c r="H591" s="288" t="s">
        <v>1906</v>
      </c>
      <c r="I591" s="288" t="s">
        <v>1749</v>
      </c>
      <c r="J591" s="288" t="s">
        <v>53</v>
      </c>
      <c r="K591" s="288" t="s">
        <v>53</v>
      </c>
      <c r="L591" s="290">
        <v>3025.46</v>
      </c>
      <c r="M591" s="290">
        <v>0</v>
      </c>
      <c r="N591" s="291">
        <v>0</v>
      </c>
      <c r="O591" s="290">
        <v>40</v>
      </c>
      <c r="P591" s="291">
        <v>121018</v>
      </c>
      <c r="Q591" s="290">
        <v>126</v>
      </c>
      <c r="R591" s="291">
        <v>381208</v>
      </c>
      <c r="S591" s="288" t="s">
        <v>1744</v>
      </c>
      <c r="T591" s="288" t="s">
        <v>1745</v>
      </c>
      <c r="U591" s="288" t="s">
        <v>1750</v>
      </c>
      <c r="V591" s="288" t="s">
        <v>1751</v>
      </c>
      <c r="W591" s="288" t="s">
        <v>1795</v>
      </c>
      <c r="X591" s="288" t="s">
        <v>1796</v>
      </c>
    </row>
    <row r="592" spans="1:24" ht="51">
      <c r="A592" s="288" t="s">
        <v>1737</v>
      </c>
      <c r="B592" s="288" t="s">
        <v>1738</v>
      </c>
      <c r="C592" s="288" t="s">
        <v>459</v>
      </c>
      <c r="D592" s="288" t="s">
        <v>173</v>
      </c>
      <c r="E592" s="288" t="s">
        <v>1739</v>
      </c>
      <c r="F592" s="289">
        <v>46262</v>
      </c>
      <c r="G592" s="289">
        <v>46262</v>
      </c>
      <c r="H592" s="288" t="s">
        <v>1903</v>
      </c>
      <c r="I592" s="288" t="s">
        <v>1749</v>
      </c>
      <c r="J592" s="288" t="s">
        <v>53</v>
      </c>
      <c r="K592" s="288" t="s">
        <v>53</v>
      </c>
      <c r="L592" s="290">
        <v>3025.46</v>
      </c>
      <c r="M592" s="290">
        <v>0</v>
      </c>
      <c r="N592" s="291">
        <v>0</v>
      </c>
      <c r="O592" s="290">
        <v>80</v>
      </c>
      <c r="P592" s="291">
        <v>242037</v>
      </c>
      <c r="Q592" s="290">
        <v>46</v>
      </c>
      <c r="R592" s="291">
        <v>139171</v>
      </c>
      <c r="S592" s="288" t="s">
        <v>1744</v>
      </c>
      <c r="T592" s="288" t="s">
        <v>1745</v>
      </c>
      <c r="U592" s="288" t="s">
        <v>1755</v>
      </c>
      <c r="V592" s="288" t="s">
        <v>1756</v>
      </c>
      <c r="W592" s="288" t="s">
        <v>1795</v>
      </c>
      <c r="X592" s="288" t="s">
        <v>1796</v>
      </c>
    </row>
    <row r="593" spans="1:24" ht="51">
      <c r="A593" s="288" t="s">
        <v>1737</v>
      </c>
      <c r="B593" s="288" t="s">
        <v>1738</v>
      </c>
      <c r="C593" s="288" t="s">
        <v>459</v>
      </c>
      <c r="D593" s="288" t="s">
        <v>173</v>
      </c>
      <c r="E593" s="288" t="s">
        <v>1739</v>
      </c>
      <c r="F593" s="289">
        <v>46274</v>
      </c>
      <c r="G593" s="289">
        <v>46274</v>
      </c>
      <c r="H593" s="288" t="s">
        <v>1939</v>
      </c>
      <c r="I593" s="288" t="s">
        <v>1749</v>
      </c>
      <c r="J593" s="288" t="s">
        <v>53</v>
      </c>
      <c r="K593" s="288" t="s">
        <v>53</v>
      </c>
      <c r="L593" s="290">
        <v>3025.46</v>
      </c>
      <c r="M593" s="290">
        <v>0</v>
      </c>
      <c r="N593" s="291">
        <v>0</v>
      </c>
      <c r="O593" s="290">
        <v>40</v>
      </c>
      <c r="P593" s="291">
        <v>121018</v>
      </c>
      <c r="Q593" s="290">
        <v>6</v>
      </c>
      <c r="R593" s="291">
        <v>18153</v>
      </c>
      <c r="S593" s="288" t="s">
        <v>1744</v>
      </c>
      <c r="T593" s="288" t="s">
        <v>1745</v>
      </c>
      <c r="U593" s="288" t="s">
        <v>1755</v>
      </c>
      <c r="V593" s="288" t="s">
        <v>1756</v>
      </c>
      <c r="W593" s="288" t="s">
        <v>1795</v>
      </c>
      <c r="X593" s="288" t="s">
        <v>1796</v>
      </c>
    </row>
    <row r="594" spans="1:24" ht="51">
      <c r="A594" s="288" t="s">
        <v>1737</v>
      </c>
      <c r="B594" s="288" t="s">
        <v>1738</v>
      </c>
      <c r="C594" s="288" t="s">
        <v>459</v>
      </c>
      <c r="D594" s="288" t="s">
        <v>173</v>
      </c>
      <c r="E594" s="288" t="s">
        <v>1739</v>
      </c>
      <c r="F594" s="289">
        <v>46300</v>
      </c>
      <c r="G594" s="289">
        <v>46300</v>
      </c>
      <c r="H594" s="288" t="s">
        <v>2017</v>
      </c>
      <c r="I594" s="288" t="s">
        <v>1877</v>
      </c>
      <c r="J594" s="288" t="s">
        <v>53</v>
      </c>
      <c r="K594" s="288" t="s">
        <v>53</v>
      </c>
      <c r="L594" s="290">
        <v>3025.46</v>
      </c>
      <c r="M594" s="290">
        <v>1</v>
      </c>
      <c r="N594" s="291">
        <v>3025</v>
      </c>
      <c r="O594" s="290">
        <v>0</v>
      </c>
      <c r="P594" s="291">
        <v>0</v>
      </c>
      <c r="Q594" s="290">
        <v>7</v>
      </c>
      <c r="R594" s="291">
        <v>21178</v>
      </c>
      <c r="S594" s="288" t="s">
        <v>1744</v>
      </c>
      <c r="T594" s="288" t="s">
        <v>1745</v>
      </c>
      <c r="U594" s="288" t="s">
        <v>1750</v>
      </c>
      <c r="V594" s="288" t="s">
        <v>1751</v>
      </c>
      <c r="W594" s="288" t="s">
        <v>1795</v>
      </c>
      <c r="X594" s="288" t="s">
        <v>1796</v>
      </c>
    </row>
    <row r="595" spans="1:24" ht="14.25">
      <c r="A595" s="284" t="s">
        <v>1737</v>
      </c>
      <c r="B595" s="284" t="s">
        <v>1738</v>
      </c>
      <c r="C595" s="284" t="s">
        <v>519</v>
      </c>
      <c r="D595" s="284" t="s">
        <v>1221</v>
      </c>
      <c r="E595" s="284" t="s">
        <v>1739</v>
      </c>
      <c r="F595" s="285" t="s">
        <v>1739</v>
      </c>
      <c r="G595" s="285" t="s">
        <v>1739</v>
      </c>
      <c r="H595" s="284" t="s">
        <v>1739</v>
      </c>
      <c r="I595" s="284" t="s">
        <v>1740</v>
      </c>
      <c r="J595" s="284" t="s">
        <v>53</v>
      </c>
      <c r="K595" s="284" t="s">
        <v>53</v>
      </c>
      <c r="L595" s="286">
        <v>6000</v>
      </c>
      <c r="M595" s="286">
        <v>0</v>
      </c>
      <c r="N595" s="287">
        <v>0</v>
      </c>
      <c r="O595" s="286">
        <v>0</v>
      </c>
      <c r="P595" s="287">
        <v>0</v>
      </c>
      <c r="Q595" s="286">
        <v>4</v>
      </c>
      <c r="R595" s="287">
        <v>24000</v>
      </c>
      <c r="S595" s="284" t="s">
        <v>1739</v>
      </c>
      <c r="T595" s="284" t="s">
        <v>1739</v>
      </c>
      <c r="U595" s="284" t="s">
        <v>1739</v>
      </c>
      <c r="V595" s="284" t="s">
        <v>1739</v>
      </c>
      <c r="W595" s="284" t="s">
        <v>1739</v>
      </c>
      <c r="X595" s="284" t="s">
        <v>1739</v>
      </c>
    </row>
    <row r="596" spans="1:24" ht="38.25">
      <c r="A596" s="288" t="s">
        <v>1737</v>
      </c>
      <c r="B596" s="288" t="s">
        <v>1738</v>
      </c>
      <c r="C596" s="288" t="s">
        <v>519</v>
      </c>
      <c r="D596" s="288" t="s">
        <v>1221</v>
      </c>
      <c r="E596" s="288" t="s">
        <v>1739</v>
      </c>
      <c r="F596" s="289">
        <v>46283</v>
      </c>
      <c r="G596" s="289">
        <v>46283</v>
      </c>
      <c r="H596" s="288" t="s">
        <v>2029</v>
      </c>
      <c r="I596" s="288" t="s">
        <v>2030</v>
      </c>
      <c r="J596" s="288" t="s">
        <v>53</v>
      </c>
      <c r="K596" s="288" t="s">
        <v>53</v>
      </c>
      <c r="L596" s="290">
        <v>6000</v>
      </c>
      <c r="M596" s="290">
        <v>50</v>
      </c>
      <c r="N596" s="291">
        <v>300000</v>
      </c>
      <c r="O596" s="290">
        <v>0</v>
      </c>
      <c r="P596" s="291">
        <v>0</v>
      </c>
      <c r="Q596" s="290">
        <v>54</v>
      </c>
      <c r="R596" s="291">
        <v>324000</v>
      </c>
      <c r="S596" s="288" t="s">
        <v>1744</v>
      </c>
      <c r="T596" s="288" t="s">
        <v>1767</v>
      </c>
      <c r="U596" s="288" t="s">
        <v>1739</v>
      </c>
      <c r="V596" s="288" t="s">
        <v>1739</v>
      </c>
      <c r="W596" s="288" t="s">
        <v>1739</v>
      </c>
      <c r="X596" s="288" t="s">
        <v>1739</v>
      </c>
    </row>
    <row r="597" spans="1:24" ht="51">
      <c r="A597" s="288" t="s">
        <v>1737</v>
      </c>
      <c r="B597" s="288" t="s">
        <v>1738</v>
      </c>
      <c r="C597" s="288" t="s">
        <v>519</v>
      </c>
      <c r="D597" s="288" t="s">
        <v>1221</v>
      </c>
      <c r="E597" s="288" t="s">
        <v>1739</v>
      </c>
      <c r="F597" s="289">
        <v>46289</v>
      </c>
      <c r="G597" s="289">
        <v>46289</v>
      </c>
      <c r="H597" s="288" t="s">
        <v>1827</v>
      </c>
      <c r="I597" s="288" t="s">
        <v>1749</v>
      </c>
      <c r="J597" s="288" t="s">
        <v>53</v>
      </c>
      <c r="K597" s="288" t="s">
        <v>53</v>
      </c>
      <c r="L597" s="290">
        <v>6000</v>
      </c>
      <c r="M597" s="290">
        <v>0</v>
      </c>
      <c r="N597" s="291">
        <v>0</v>
      </c>
      <c r="O597" s="290">
        <v>2</v>
      </c>
      <c r="P597" s="291">
        <v>12000</v>
      </c>
      <c r="Q597" s="290">
        <v>52</v>
      </c>
      <c r="R597" s="291">
        <v>312000</v>
      </c>
      <c r="S597" s="288" t="s">
        <v>1744</v>
      </c>
      <c r="T597" s="288" t="s">
        <v>1745</v>
      </c>
      <c r="U597" s="288" t="s">
        <v>1750</v>
      </c>
      <c r="V597" s="288" t="s">
        <v>1751</v>
      </c>
      <c r="W597" s="288" t="s">
        <v>1795</v>
      </c>
      <c r="X597" s="288" t="s">
        <v>1796</v>
      </c>
    </row>
    <row r="598" spans="1:24" ht="51">
      <c r="A598" s="288" t="s">
        <v>1737</v>
      </c>
      <c r="B598" s="288" t="s">
        <v>1738</v>
      </c>
      <c r="C598" s="288" t="s">
        <v>519</v>
      </c>
      <c r="D598" s="288" t="s">
        <v>1221</v>
      </c>
      <c r="E598" s="288" t="s">
        <v>1739</v>
      </c>
      <c r="F598" s="289">
        <v>46289</v>
      </c>
      <c r="G598" s="289">
        <v>46289</v>
      </c>
      <c r="H598" s="288" t="s">
        <v>1827</v>
      </c>
      <c r="I598" s="288" t="s">
        <v>1749</v>
      </c>
      <c r="J598" s="288" t="s">
        <v>53</v>
      </c>
      <c r="K598" s="288" t="s">
        <v>53</v>
      </c>
      <c r="L598" s="290">
        <v>6000</v>
      </c>
      <c r="M598" s="290">
        <v>0</v>
      </c>
      <c r="N598" s="291">
        <v>0</v>
      </c>
      <c r="O598" s="290">
        <v>2</v>
      </c>
      <c r="P598" s="291">
        <v>12000</v>
      </c>
      <c r="Q598" s="290">
        <v>50</v>
      </c>
      <c r="R598" s="291">
        <v>300000</v>
      </c>
      <c r="S598" s="288" t="s">
        <v>1744</v>
      </c>
      <c r="T598" s="288" t="s">
        <v>1745</v>
      </c>
      <c r="U598" s="288" t="s">
        <v>1755</v>
      </c>
      <c r="V598" s="288" t="s">
        <v>1756</v>
      </c>
      <c r="W598" s="288" t="s">
        <v>1795</v>
      </c>
      <c r="X598" s="288" t="s">
        <v>1796</v>
      </c>
    </row>
    <row r="599" spans="1:24" ht="51">
      <c r="A599" s="288" t="s">
        <v>1737</v>
      </c>
      <c r="B599" s="288" t="s">
        <v>1738</v>
      </c>
      <c r="C599" s="288" t="s">
        <v>519</v>
      </c>
      <c r="D599" s="288" t="s">
        <v>1221</v>
      </c>
      <c r="E599" s="288" t="s">
        <v>1739</v>
      </c>
      <c r="F599" s="289">
        <v>46296</v>
      </c>
      <c r="G599" s="289">
        <v>46296</v>
      </c>
      <c r="H599" s="288" t="s">
        <v>1911</v>
      </c>
      <c r="I599" s="288" t="s">
        <v>1749</v>
      </c>
      <c r="J599" s="288" t="s">
        <v>53</v>
      </c>
      <c r="K599" s="288" t="s">
        <v>53</v>
      </c>
      <c r="L599" s="290">
        <v>6000</v>
      </c>
      <c r="M599" s="290">
        <v>0</v>
      </c>
      <c r="N599" s="291">
        <v>0</v>
      </c>
      <c r="O599" s="290">
        <v>5</v>
      </c>
      <c r="P599" s="291">
        <v>30000</v>
      </c>
      <c r="Q599" s="290">
        <v>45</v>
      </c>
      <c r="R599" s="291">
        <v>270000</v>
      </c>
      <c r="S599" s="288" t="s">
        <v>1744</v>
      </c>
      <c r="T599" s="288" t="s">
        <v>1745</v>
      </c>
      <c r="U599" s="288" t="s">
        <v>1755</v>
      </c>
      <c r="V599" s="288" t="s">
        <v>1756</v>
      </c>
      <c r="W599" s="288" t="s">
        <v>1795</v>
      </c>
      <c r="X599" s="288" t="s">
        <v>1796</v>
      </c>
    </row>
    <row r="600" spans="1:24" ht="51">
      <c r="A600" s="288" t="s">
        <v>1737</v>
      </c>
      <c r="B600" s="288" t="s">
        <v>1738</v>
      </c>
      <c r="C600" s="288" t="s">
        <v>519</v>
      </c>
      <c r="D600" s="288" t="s">
        <v>1221</v>
      </c>
      <c r="E600" s="288" t="s">
        <v>1739</v>
      </c>
      <c r="F600" s="289">
        <v>46300</v>
      </c>
      <c r="G600" s="289">
        <v>46300</v>
      </c>
      <c r="H600" s="288" t="s">
        <v>1912</v>
      </c>
      <c r="I600" s="288" t="s">
        <v>1877</v>
      </c>
      <c r="J600" s="288" t="s">
        <v>53</v>
      </c>
      <c r="K600" s="288" t="s">
        <v>53</v>
      </c>
      <c r="L600" s="290">
        <v>6000</v>
      </c>
      <c r="M600" s="290">
        <v>4</v>
      </c>
      <c r="N600" s="291">
        <v>24000</v>
      </c>
      <c r="O600" s="290">
        <v>0</v>
      </c>
      <c r="P600" s="291">
        <v>0</v>
      </c>
      <c r="Q600" s="290">
        <v>49</v>
      </c>
      <c r="R600" s="291">
        <v>294000</v>
      </c>
      <c r="S600" s="288" t="s">
        <v>1744</v>
      </c>
      <c r="T600" s="288" t="s">
        <v>1745</v>
      </c>
      <c r="U600" s="288" t="s">
        <v>1750</v>
      </c>
      <c r="V600" s="288" t="s">
        <v>1751</v>
      </c>
      <c r="W600" s="288" t="s">
        <v>1795</v>
      </c>
      <c r="X600" s="288" t="s">
        <v>1796</v>
      </c>
    </row>
    <row r="601" spans="1:24" ht="51">
      <c r="A601" s="288" t="s">
        <v>1737</v>
      </c>
      <c r="B601" s="288" t="s">
        <v>1738</v>
      </c>
      <c r="C601" s="288" t="s">
        <v>519</v>
      </c>
      <c r="D601" s="288" t="s">
        <v>1221</v>
      </c>
      <c r="E601" s="288" t="s">
        <v>1739</v>
      </c>
      <c r="F601" s="289">
        <v>46301</v>
      </c>
      <c r="G601" s="289">
        <v>46301</v>
      </c>
      <c r="H601" s="288" t="s">
        <v>2031</v>
      </c>
      <c r="I601" s="288" t="s">
        <v>1749</v>
      </c>
      <c r="J601" s="288" t="s">
        <v>53</v>
      </c>
      <c r="K601" s="288" t="s">
        <v>53</v>
      </c>
      <c r="L601" s="290">
        <v>6000</v>
      </c>
      <c r="M601" s="290">
        <v>0</v>
      </c>
      <c r="N601" s="291">
        <v>0</v>
      </c>
      <c r="O601" s="290">
        <v>7</v>
      </c>
      <c r="P601" s="291">
        <v>42000</v>
      </c>
      <c r="Q601" s="290">
        <v>42</v>
      </c>
      <c r="R601" s="291">
        <v>252000</v>
      </c>
      <c r="S601" s="288" t="s">
        <v>1744</v>
      </c>
      <c r="T601" s="288" t="s">
        <v>1745</v>
      </c>
      <c r="U601" s="288" t="s">
        <v>1750</v>
      </c>
      <c r="V601" s="288" t="s">
        <v>1751</v>
      </c>
      <c r="W601" s="288" t="s">
        <v>1795</v>
      </c>
      <c r="X601" s="288" t="s">
        <v>1796</v>
      </c>
    </row>
    <row r="602" spans="1:24" ht="14.25">
      <c r="A602" s="284" t="s">
        <v>1737</v>
      </c>
      <c r="B602" s="284" t="s">
        <v>1738</v>
      </c>
      <c r="C602" s="284" t="s">
        <v>521</v>
      </c>
      <c r="D602" s="284" t="s">
        <v>1222</v>
      </c>
      <c r="E602" s="284" t="s">
        <v>1739</v>
      </c>
      <c r="F602" s="285" t="s">
        <v>1739</v>
      </c>
      <c r="G602" s="285" t="s">
        <v>1739</v>
      </c>
      <c r="H602" s="284" t="s">
        <v>1739</v>
      </c>
      <c r="I602" s="284" t="s">
        <v>1740</v>
      </c>
      <c r="J602" s="284" t="s">
        <v>53</v>
      </c>
      <c r="K602" s="284" t="s">
        <v>53</v>
      </c>
      <c r="L602" s="286">
        <v>6000</v>
      </c>
      <c r="M602" s="286">
        <v>0</v>
      </c>
      <c r="N602" s="287">
        <v>0</v>
      </c>
      <c r="O602" s="286">
        <v>0</v>
      </c>
      <c r="P602" s="287">
        <v>0</v>
      </c>
      <c r="Q602" s="286">
        <v>4</v>
      </c>
      <c r="R602" s="287">
        <v>24000</v>
      </c>
      <c r="S602" s="284" t="s">
        <v>1739</v>
      </c>
      <c r="T602" s="284" t="s">
        <v>1739</v>
      </c>
      <c r="U602" s="284" t="s">
        <v>1739</v>
      </c>
      <c r="V602" s="284" t="s">
        <v>1739</v>
      </c>
      <c r="W602" s="284" t="s">
        <v>1739</v>
      </c>
      <c r="X602" s="284" t="s">
        <v>1739</v>
      </c>
    </row>
    <row r="603" spans="1:24" ht="38.25">
      <c r="A603" s="288" t="s">
        <v>1737</v>
      </c>
      <c r="B603" s="288" t="s">
        <v>1738</v>
      </c>
      <c r="C603" s="288" t="s">
        <v>521</v>
      </c>
      <c r="D603" s="288" t="s">
        <v>1222</v>
      </c>
      <c r="E603" s="288" t="s">
        <v>1739</v>
      </c>
      <c r="F603" s="289">
        <v>46283</v>
      </c>
      <c r="G603" s="289">
        <v>46283</v>
      </c>
      <c r="H603" s="288" t="s">
        <v>2029</v>
      </c>
      <c r="I603" s="288" t="s">
        <v>2030</v>
      </c>
      <c r="J603" s="288" t="s">
        <v>53</v>
      </c>
      <c r="K603" s="288" t="s">
        <v>53</v>
      </c>
      <c r="L603" s="290">
        <v>6000</v>
      </c>
      <c r="M603" s="290">
        <v>50</v>
      </c>
      <c r="N603" s="291">
        <v>300000</v>
      </c>
      <c r="O603" s="290">
        <v>0</v>
      </c>
      <c r="P603" s="291">
        <v>0</v>
      </c>
      <c r="Q603" s="290">
        <v>54</v>
      </c>
      <c r="R603" s="291">
        <v>324000</v>
      </c>
      <c r="S603" s="288" t="s">
        <v>1744</v>
      </c>
      <c r="T603" s="288" t="s">
        <v>1767</v>
      </c>
      <c r="U603" s="288" t="s">
        <v>1739</v>
      </c>
      <c r="V603" s="288" t="s">
        <v>1739</v>
      </c>
      <c r="W603" s="288" t="s">
        <v>1739</v>
      </c>
      <c r="X603" s="288" t="s">
        <v>1739</v>
      </c>
    </row>
    <row r="604" spans="1:24" ht="51">
      <c r="A604" s="288" t="s">
        <v>1737</v>
      </c>
      <c r="B604" s="288" t="s">
        <v>1738</v>
      </c>
      <c r="C604" s="288" t="s">
        <v>521</v>
      </c>
      <c r="D604" s="288" t="s">
        <v>1222</v>
      </c>
      <c r="E604" s="288" t="s">
        <v>1739</v>
      </c>
      <c r="F604" s="289">
        <v>46289</v>
      </c>
      <c r="G604" s="289">
        <v>46289</v>
      </c>
      <c r="H604" s="288" t="s">
        <v>1827</v>
      </c>
      <c r="I604" s="288" t="s">
        <v>1749</v>
      </c>
      <c r="J604" s="288" t="s">
        <v>53</v>
      </c>
      <c r="K604" s="288" t="s">
        <v>53</v>
      </c>
      <c r="L604" s="290">
        <v>6000</v>
      </c>
      <c r="M604" s="290">
        <v>0</v>
      </c>
      <c r="N604" s="291">
        <v>0</v>
      </c>
      <c r="O604" s="290">
        <v>2</v>
      </c>
      <c r="P604" s="291">
        <v>12000</v>
      </c>
      <c r="Q604" s="290">
        <v>52</v>
      </c>
      <c r="R604" s="291">
        <v>312000</v>
      </c>
      <c r="S604" s="288" t="s">
        <v>1744</v>
      </c>
      <c r="T604" s="288" t="s">
        <v>1745</v>
      </c>
      <c r="U604" s="288" t="s">
        <v>1750</v>
      </c>
      <c r="V604" s="288" t="s">
        <v>1751</v>
      </c>
      <c r="W604" s="288" t="s">
        <v>1795</v>
      </c>
      <c r="X604" s="288" t="s">
        <v>1796</v>
      </c>
    </row>
    <row r="605" spans="1:24" ht="51">
      <c r="A605" s="288" t="s">
        <v>1737</v>
      </c>
      <c r="B605" s="288" t="s">
        <v>1738</v>
      </c>
      <c r="C605" s="288" t="s">
        <v>521</v>
      </c>
      <c r="D605" s="288" t="s">
        <v>1222</v>
      </c>
      <c r="E605" s="288" t="s">
        <v>1739</v>
      </c>
      <c r="F605" s="289">
        <v>46289</v>
      </c>
      <c r="G605" s="289">
        <v>46289</v>
      </c>
      <c r="H605" s="288" t="s">
        <v>1827</v>
      </c>
      <c r="I605" s="288" t="s">
        <v>1749</v>
      </c>
      <c r="J605" s="288" t="s">
        <v>53</v>
      </c>
      <c r="K605" s="288" t="s">
        <v>53</v>
      </c>
      <c r="L605" s="290">
        <v>6000</v>
      </c>
      <c r="M605" s="290">
        <v>0</v>
      </c>
      <c r="N605" s="291">
        <v>0</v>
      </c>
      <c r="O605" s="290">
        <v>2</v>
      </c>
      <c r="P605" s="291">
        <v>12000</v>
      </c>
      <c r="Q605" s="290">
        <v>50</v>
      </c>
      <c r="R605" s="291">
        <v>300000</v>
      </c>
      <c r="S605" s="288" t="s">
        <v>1744</v>
      </c>
      <c r="T605" s="288" t="s">
        <v>1745</v>
      </c>
      <c r="U605" s="288" t="s">
        <v>1755</v>
      </c>
      <c r="V605" s="288" t="s">
        <v>1756</v>
      </c>
      <c r="W605" s="288" t="s">
        <v>1795</v>
      </c>
      <c r="X605" s="288" t="s">
        <v>1796</v>
      </c>
    </row>
    <row r="606" spans="1:24" ht="51">
      <c r="A606" s="288" t="s">
        <v>1737</v>
      </c>
      <c r="B606" s="288" t="s">
        <v>1738</v>
      </c>
      <c r="C606" s="288" t="s">
        <v>521</v>
      </c>
      <c r="D606" s="288" t="s">
        <v>1222</v>
      </c>
      <c r="E606" s="288" t="s">
        <v>1739</v>
      </c>
      <c r="F606" s="289">
        <v>46296</v>
      </c>
      <c r="G606" s="289">
        <v>46296</v>
      </c>
      <c r="H606" s="288" t="s">
        <v>1911</v>
      </c>
      <c r="I606" s="288" t="s">
        <v>1749</v>
      </c>
      <c r="J606" s="288" t="s">
        <v>53</v>
      </c>
      <c r="K606" s="288" t="s">
        <v>53</v>
      </c>
      <c r="L606" s="290">
        <v>6000</v>
      </c>
      <c r="M606" s="290">
        <v>0</v>
      </c>
      <c r="N606" s="291">
        <v>0</v>
      </c>
      <c r="O606" s="290">
        <v>2</v>
      </c>
      <c r="P606" s="291">
        <v>12000</v>
      </c>
      <c r="Q606" s="290">
        <v>48</v>
      </c>
      <c r="R606" s="291">
        <v>288000</v>
      </c>
      <c r="S606" s="288" t="s">
        <v>1744</v>
      </c>
      <c r="T606" s="288" t="s">
        <v>1745</v>
      </c>
      <c r="U606" s="288" t="s">
        <v>1755</v>
      </c>
      <c r="V606" s="288" t="s">
        <v>1756</v>
      </c>
      <c r="W606" s="288" t="s">
        <v>1795</v>
      </c>
      <c r="X606" s="288" t="s">
        <v>1796</v>
      </c>
    </row>
    <row r="607" spans="1:24" ht="51">
      <c r="A607" s="288" t="s">
        <v>1737</v>
      </c>
      <c r="B607" s="288" t="s">
        <v>1738</v>
      </c>
      <c r="C607" s="288" t="s">
        <v>521</v>
      </c>
      <c r="D607" s="288" t="s">
        <v>1222</v>
      </c>
      <c r="E607" s="288" t="s">
        <v>1739</v>
      </c>
      <c r="F607" s="289">
        <v>46300</v>
      </c>
      <c r="G607" s="289">
        <v>46300</v>
      </c>
      <c r="H607" s="288" t="s">
        <v>1912</v>
      </c>
      <c r="I607" s="288" t="s">
        <v>1877</v>
      </c>
      <c r="J607" s="288" t="s">
        <v>53</v>
      </c>
      <c r="K607" s="288" t="s">
        <v>53</v>
      </c>
      <c r="L607" s="290">
        <v>6000</v>
      </c>
      <c r="M607" s="290">
        <v>4</v>
      </c>
      <c r="N607" s="291">
        <v>24000</v>
      </c>
      <c r="O607" s="290">
        <v>0</v>
      </c>
      <c r="P607" s="291">
        <v>0</v>
      </c>
      <c r="Q607" s="290">
        <v>52</v>
      </c>
      <c r="R607" s="291">
        <v>312000</v>
      </c>
      <c r="S607" s="288" t="s">
        <v>1744</v>
      </c>
      <c r="T607" s="288" t="s">
        <v>1745</v>
      </c>
      <c r="U607" s="288" t="s">
        <v>1750</v>
      </c>
      <c r="V607" s="288" t="s">
        <v>1751</v>
      </c>
      <c r="W607" s="288" t="s">
        <v>1795</v>
      </c>
      <c r="X607" s="288" t="s">
        <v>1796</v>
      </c>
    </row>
    <row r="608" spans="1:24" ht="51">
      <c r="A608" s="288" t="s">
        <v>1737</v>
      </c>
      <c r="B608" s="288" t="s">
        <v>1738</v>
      </c>
      <c r="C608" s="288" t="s">
        <v>521</v>
      </c>
      <c r="D608" s="288" t="s">
        <v>1222</v>
      </c>
      <c r="E608" s="288" t="s">
        <v>1739</v>
      </c>
      <c r="F608" s="289">
        <v>46301</v>
      </c>
      <c r="G608" s="289">
        <v>46301</v>
      </c>
      <c r="H608" s="288" t="s">
        <v>2031</v>
      </c>
      <c r="I608" s="288" t="s">
        <v>1749</v>
      </c>
      <c r="J608" s="288" t="s">
        <v>53</v>
      </c>
      <c r="K608" s="288" t="s">
        <v>53</v>
      </c>
      <c r="L608" s="290">
        <v>6000</v>
      </c>
      <c r="M608" s="290">
        <v>0</v>
      </c>
      <c r="N608" s="291">
        <v>0</v>
      </c>
      <c r="O608" s="290">
        <v>7</v>
      </c>
      <c r="P608" s="291">
        <v>42000</v>
      </c>
      <c r="Q608" s="290">
        <v>45</v>
      </c>
      <c r="R608" s="291">
        <v>270000</v>
      </c>
      <c r="S608" s="288" t="s">
        <v>1744</v>
      </c>
      <c r="T608" s="288" t="s">
        <v>1745</v>
      </c>
      <c r="U608" s="288" t="s">
        <v>1750</v>
      </c>
      <c r="V608" s="288" t="s">
        <v>1751</v>
      </c>
      <c r="W608" s="288" t="s">
        <v>1795</v>
      </c>
      <c r="X608" s="288" t="s">
        <v>1796</v>
      </c>
    </row>
    <row r="609" spans="1:24" ht="28.5">
      <c r="A609" s="284" t="s">
        <v>1737</v>
      </c>
      <c r="B609" s="284" t="s">
        <v>1738</v>
      </c>
      <c r="C609" s="284" t="s">
        <v>823</v>
      </c>
      <c r="D609" s="284" t="s">
        <v>824</v>
      </c>
      <c r="E609" s="284" t="s">
        <v>1739</v>
      </c>
      <c r="F609" s="285" t="s">
        <v>1739</v>
      </c>
      <c r="G609" s="285" t="s">
        <v>1739</v>
      </c>
      <c r="H609" s="284" t="s">
        <v>1739</v>
      </c>
      <c r="I609" s="284" t="s">
        <v>1740</v>
      </c>
      <c r="J609" s="284" t="s">
        <v>716</v>
      </c>
      <c r="K609" s="284" t="s">
        <v>716</v>
      </c>
      <c r="L609" s="286">
        <v>500.78</v>
      </c>
      <c r="M609" s="286">
        <v>0</v>
      </c>
      <c r="N609" s="287">
        <v>0</v>
      </c>
      <c r="O609" s="286">
        <v>0</v>
      </c>
      <c r="P609" s="287">
        <v>0</v>
      </c>
      <c r="Q609" s="286">
        <v>59</v>
      </c>
      <c r="R609" s="287">
        <v>29546</v>
      </c>
      <c r="S609" s="284" t="s">
        <v>1739</v>
      </c>
      <c r="T609" s="284" t="s">
        <v>1739</v>
      </c>
      <c r="U609" s="284" t="s">
        <v>1739</v>
      </c>
      <c r="V609" s="284" t="s">
        <v>1739</v>
      </c>
      <c r="W609" s="284" t="s">
        <v>1739</v>
      </c>
      <c r="X609" s="284" t="s">
        <v>1739</v>
      </c>
    </row>
    <row r="610" spans="1:24" ht="51">
      <c r="A610" s="288" t="s">
        <v>1737</v>
      </c>
      <c r="B610" s="288" t="s">
        <v>1738</v>
      </c>
      <c r="C610" s="288" t="s">
        <v>823</v>
      </c>
      <c r="D610" s="288" t="s">
        <v>824</v>
      </c>
      <c r="E610" s="288" t="s">
        <v>1739</v>
      </c>
      <c r="F610" s="289">
        <v>46181</v>
      </c>
      <c r="G610" s="289">
        <v>46181</v>
      </c>
      <c r="H610" s="288" t="s">
        <v>1803</v>
      </c>
      <c r="I610" s="288" t="s">
        <v>1749</v>
      </c>
      <c r="J610" s="288" t="s">
        <v>716</v>
      </c>
      <c r="K610" s="288" t="s">
        <v>716</v>
      </c>
      <c r="L610" s="290">
        <v>500.78</v>
      </c>
      <c r="M610" s="290">
        <v>0</v>
      </c>
      <c r="N610" s="291">
        <v>0</v>
      </c>
      <c r="O610" s="290">
        <v>24</v>
      </c>
      <c r="P610" s="291">
        <v>12019</v>
      </c>
      <c r="Q610" s="290">
        <v>35</v>
      </c>
      <c r="R610" s="291">
        <v>17527</v>
      </c>
      <c r="S610" s="288" t="s">
        <v>1744</v>
      </c>
      <c r="T610" s="288" t="s">
        <v>1745</v>
      </c>
      <c r="U610" s="288" t="s">
        <v>1804</v>
      </c>
      <c r="V610" s="288" t="s">
        <v>1805</v>
      </c>
      <c r="W610" s="288" t="s">
        <v>1795</v>
      </c>
      <c r="X610" s="288" t="s">
        <v>1796</v>
      </c>
    </row>
    <row r="611" spans="1:24" ht="28.5">
      <c r="A611" s="284" t="s">
        <v>1737</v>
      </c>
      <c r="B611" s="284" t="s">
        <v>1738</v>
      </c>
      <c r="C611" s="284" t="s">
        <v>825</v>
      </c>
      <c r="D611" s="284" t="s">
        <v>586</v>
      </c>
      <c r="E611" s="284" t="s">
        <v>1739</v>
      </c>
      <c r="F611" s="285" t="s">
        <v>1739</v>
      </c>
      <c r="G611" s="285" t="s">
        <v>1739</v>
      </c>
      <c r="H611" s="284" t="s">
        <v>1739</v>
      </c>
      <c r="I611" s="284" t="s">
        <v>1740</v>
      </c>
      <c r="J611" s="284" t="s">
        <v>53</v>
      </c>
      <c r="K611" s="284" t="s">
        <v>53</v>
      </c>
      <c r="L611" s="286">
        <v>600.63</v>
      </c>
      <c r="M611" s="286">
        <v>0</v>
      </c>
      <c r="N611" s="287">
        <v>0</v>
      </c>
      <c r="O611" s="286">
        <v>0</v>
      </c>
      <c r="P611" s="287">
        <v>0</v>
      </c>
      <c r="Q611" s="286">
        <v>73</v>
      </c>
      <c r="R611" s="287">
        <v>43846</v>
      </c>
      <c r="S611" s="284" t="s">
        <v>1739</v>
      </c>
      <c r="T611" s="284" t="s">
        <v>1739</v>
      </c>
      <c r="U611" s="284" t="s">
        <v>1739</v>
      </c>
      <c r="V611" s="284" t="s">
        <v>1739</v>
      </c>
      <c r="W611" s="284" t="s">
        <v>1739</v>
      </c>
      <c r="X611" s="284" t="s">
        <v>1739</v>
      </c>
    </row>
    <row r="612" spans="1:24" ht="51">
      <c r="A612" s="288" t="s">
        <v>1737</v>
      </c>
      <c r="B612" s="288" t="s">
        <v>1738</v>
      </c>
      <c r="C612" s="288" t="s">
        <v>825</v>
      </c>
      <c r="D612" s="288" t="s">
        <v>586</v>
      </c>
      <c r="E612" s="288" t="s">
        <v>1739</v>
      </c>
      <c r="F612" s="289">
        <v>46181</v>
      </c>
      <c r="G612" s="289">
        <v>46181</v>
      </c>
      <c r="H612" s="288" t="s">
        <v>1803</v>
      </c>
      <c r="I612" s="288" t="s">
        <v>1749</v>
      </c>
      <c r="J612" s="288" t="s">
        <v>53</v>
      </c>
      <c r="K612" s="288" t="s">
        <v>53</v>
      </c>
      <c r="L612" s="290">
        <v>600.63</v>
      </c>
      <c r="M612" s="290">
        <v>0</v>
      </c>
      <c r="N612" s="291">
        <v>0</v>
      </c>
      <c r="O612" s="290">
        <v>4</v>
      </c>
      <c r="P612" s="291">
        <v>2403</v>
      </c>
      <c r="Q612" s="290">
        <v>69</v>
      </c>
      <c r="R612" s="291">
        <v>41443</v>
      </c>
      <c r="S612" s="288" t="s">
        <v>1744</v>
      </c>
      <c r="T612" s="288" t="s">
        <v>1745</v>
      </c>
      <c r="U612" s="288" t="s">
        <v>1804</v>
      </c>
      <c r="V612" s="288" t="s">
        <v>1805</v>
      </c>
      <c r="W612" s="288" t="s">
        <v>1795</v>
      </c>
      <c r="X612" s="288" t="s">
        <v>1796</v>
      </c>
    </row>
    <row r="613" spans="1:24" ht="63.75">
      <c r="A613" s="288" t="s">
        <v>1737</v>
      </c>
      <c r="B613" s="288" t="s">
        <v>1738</v>
      </c>
      <c r="C613" s="288" t="s">
        <v>825</v>
      </c>
      <c r="D613" s="288" t="s">
        <v>586</v>
      </c>
      <c r="E613" s="288" t="s">
        <v>1739</v>
      </c>
      <c r="F613" s="289">
        <v>46226</v>
      </c>
      <c r="G613" s="289">
        <v>46226</v>
      </c>
      <c r="H613" s="288" t="s">
        <v>1963</v>
      </c>
      <c r="I613" s="288" t="s">
        <v>1749</v>
      </c>
      <c r="J613" s="288" t="s">
        <v>53</v>
      </c>
      <c r="K613" s="288" t="s">
        <v>53</v>
      </c>
      <c r="L613" s="290">
        <v>600.62</v>
      </c>
      <c r="M613" s="290">
        <v>0</v>
      </c>
      <c r="N613" s="291">
        <v>0</v>
      </c>
      <c r="O613" s="290">
        <v>5</v>
      </c>
      <c r="P613" s="291">
        <v>3003</v>
      </c>
      <c r="Q613" s="290">
        <v>64</v>
      </c>
      <c r="R613" s="291">
        <v>38440</v>
      </c>
      <c r="S613" s="288" t="s">
        <v>1744</v>
      </c>
      <c r="T613" s="288" t="s">
        <v>1820</v>
      </c>
      <c r="U613" s="288" t="s">
        <v>1964</v>
      </c>
      <c r="V613" s="288" t="s">
        <v>1965</v>
      </c>
      <c r="W613" s="288" t="s">
        <v>1795</v>
      </c>
      <c r="X613" s="288" t="s">
        <v>1796</v>
      </c>
    </row>
    <row r="614" spans="1:24" ht="63.75">
      <c r="A614" s="288" t="s">
        <v>1737</v>
      </c>
      <c r="B614" s="288" t="s">
        <v>1738</v>
      </c>
      <c r="C614" s="288" t="s">
        <v>825</v>
      </c>
      <c r="D614" s="288" t="s">
        <v>586</v>
      </c>
      <c r="E614" s="288" t="s">
        <v>1739</v>
      </c>
      <c r="F614" s="289">
        <v>46283</v>
      </c>
      <c r="G614" s="289">
        <v>46283</v>
      </c>
      <c r="H614" s="288" t="s">
        <v>1978</v>
      </c>
      <c r="I614" s="288" t="s">
        <v>1749</v>
      </c>
      <c r="J614" s="288" t="s">
        <v>53</v>
      </c>
      <c r="K614" s="288" t="s">
        <v>53</v>
      </c>
      <c r="L614" s="290">
        <v>600.63</v>
      </c>
      <c r="M614" s="290">
        <v>0</v>
      </c>
      <c r="N614" s="291">
        <v>0</v>
      </c>
      <c r="O614" s="290">
        <v>38</v>
      </c>
      <c r="P614" s="291">
        <v>22824</v>
      </c>
      <c r="Q614" s="290">
        <v>26</v>
      </c>
      <c r="R614" s="291">
        <v>15616</v>
      </c>
      <c r="S614" s="288" t="s">
        <v>1744</v>
      </c>
      <c r="T614" s="288" t="s">
        <v>1745</v>
      </c>
      <c r="U614" s="288" t="s">
        <v>1835</v>
      </c>
      <c r="V614" s="288" t="s">
        <v>1836</v>
      </c>
      <c r="W614" s="288" t="s">
        <v>1795</v>
      </c>
      <c r="X614" s="288" t="s">
        <v>1796</v>
      </c>
    </row>
    <row r="615" spans="1:24" ht="63.75">
      <c r="A615" s="288" t="s">
        <v>1737</v>
      </c>
      <c r="B615" s="288" t="s">
        <v>1738</v>
      </c>
      <c r="C615" s="288" t="s">
        <v>825</v>
      </c>
      <c r="D615" s="288" t="s">
        <v>586</v>
      </c>
      <c r="E615" s="288" t="s">
        <v>1739</v>
      </c>
      <c r="F615" s="289">
        <v>46286</v>
      </c>
      <c r="G615" s="289">
        <v>46286</v>
      </c>
      <c r="H615" s="288" t="s">
        <v>2032</v>
      </c>
      <c r="I615" s="288" t="s">
        <v>1749</v>
      </c>
      <c r="J615" s="288" t="s">
        <v>53</v>
      </c>
      <c r="K615" s="288" t="s">
        <v>53</v>
      </c>
      <c r="L615" s="290">
        <v>600.63</v>
      </c>
      <c r="M615" s="290">
        <v>0</v>
      </c>
      <c r="N615" s="291">
        <v>0</v>
      </c>
      <c r="O615" s="290">
        <v>3</v>
      </c>
      <c r="P615" s="291">
        <v>1802</v>
      </c>
      <c r="Q615" s="290">
        <v>23</v>
      </c>
      <c r="R615" s="291">
        <v>13814</v>
      </c>
      <c r="S615" s="288" t="s">
        <v>1744</v>
      </c>
      <c r="T615" s="288" t="s">
        <v>1745</v>
      </c>
      <c r="U615" s="288" t="s">
        <v>1835</v>
      </c>
      <c r="V615" s="288" t="s">
        <v>1836</v>
      </c>
      <c r="W615" s="288" t="s">
        <v>1795</v>
      </c>
      <c r="X615" s="288" t="s">
        <v>1796</v>
      </c>
    </row>
    <row r="616" spans="1:24" ht="28.5">
      <c r="A616" s="284" t="s">
        <v>1737</v>
      </c>
      <c r="B616" s="284" t="s">
        <v>1738</v>
      </c>
      <c r="C616" s="284" t="s">
        <v>828</v>
      </c>
      <c r="D616" s="284" t="s">
        <v>829</v>
      </c>
      <c r="E616" s="284" t="s">
        <v>1739</v>
      </c>
      <c r="F616" s="285" t="s">
        <v>1739</v>
      </c>
      <c r="G616" s="285" t="s">
        <v>1739</v>
      </c>
      <c r="H616" s="284" t="s">
        <v>1739</v>
      </c>
      <c r="I616" s="284" t="s">
        <v>1740</v>
      </c>
      <c r="J616" s="284" t="s">
        <v>53</v>
      </c>
      <c r="K616" s="284" t="s">
        <v>53</v>
      </c>
      <c r="L616" s="286">
        <v>3179.92</v>
      </c>
      <c r="M616" s="286">
        <v>0</v>
      </c>
      <c r="N616" s="287">
        <v>0</v>
      </c>
      <c r="O616" s="286">
        <v>0</v>
      </c>
      <c r="P616" s="287">
        <v>0</v>
      </c>
      <c r="Q616" s="286">
        <v>24</v>
      </c>
      <c r="R616" s="287">
        <v>76318</v>
      </c>
      <c r="S616" s="284" t="s">
        <v>1739</v>
      </c>
      <c r="T616" s="284" t="s">
        <v>1739</v>
      </c>
      <c r="U616" s="284" t="s">
        <v>1739</v>
      </c>
      <c r="V616" s="284" t="s">
        <v>1739</v>
      </c>
      <c r="W616" s="284" t="s">
        <v>1739</v>
      </c>
      <c r="X616" s="284" t="s">
        <v>1739</v>
      </c>
    </row>
    <row r="617" spans="1:24" ht="28.5">
      <c r="A617" s="284" t="s">
        <v>1737</v>
      </c>
      <c r="B617" s="284" t="s">
        <v>1738</v>
      </c>
      <c r="C617" s="284" t="s">
        <v>356</v>
      </c>
      <c r="D617" s="284" t="s">
        <v>72</v>
      </c>
      <c r="E617" s="284" t="s">
        <v>1739</v>
      </c>
      <c r="F617" s="285" t="s">
        <v>1739</v>
      </c>
      <c r="G617" s="285" t="s">
        <v>1739</v>
      </c>
      <c r="H617" s="284" t="s">
        <v>1739</v>
      </c>
      <c r="I617" s="284" t="s">
        <v>1740</v>
      </c>
      <c r="J617" s="284" t="s">
        <v>727</v>
      </c>
      <c r="K617" s="284" t="s">
        <v>727</v>
      </c>
      <c r="L617" s="286">
        <v>773.34</v>
      </c>
      <c r="M617" s="286">
        <v>0</v>
      </c>
      <c r="N617" s="287">
        <v>0</v>
      </c>
      <c r="O617" s="286">
        <v>0</v>
      </c>
      <c r="P617" s="287">
        <v>0</v>
      </c>
      <c r="Q617" s="286">
        <v>640</v>
      </c>
      <c r="R617" s="287">
        <v>494938</v>
      </c>
      <c r="S617" s="284" t="s">
        <v>1739</v>
      </c>
      <c r="T617" s="284" t="s">
        <v>1739</v>
      </c>
      <c r="U617" s="284" t="s">
        <v>1739</v>
      </c>
      <c r="V617" s="284" t="s">
        <v>1739</v>
      </c>
      <c r="W617" s="284" t="s">
        <v>1739</v>
      </c>
      <c r="X617" s="284" t="s">
        <v>1739</v>
      </c>
    </row>
    <row r="618" spans="1:24" ht="25.5">
      <c r="A618" s="288" t="s">
        <v>1737</v>
      </c>
      <c r="B618" s="288" t="s">
        <v>1738</v>
      </c>
      <c r="C618" s="288" t="s">
        <v>356</v>
      </c>
      <c r="D618" s="288" t="s">
        <v>72</v>
      </c>
      <c r="E618" s="288" t="s">
        <v>1739</v>
      </c>
      <c r="F618" s="289">
        <v>46223</v>
      </c>
      <c r="G618" s="289">
        <v>46223</v>
      </c>
      <c r="H618" s="288" t="s">
        <v>1876</v>
      </c>
      <c r="I618" s="288" t="s">
        <v>1877</v>
      </c>
      <c r="J618" s="288" t="s">
        <v>727</v>
      </c>
      <c r="K618" s="288" t="s">
        <v>727</v>
      </c>
      <c r="L618" s="290">
        <v>324</v>
      </c>
      <c r="M618" s="290">
        <v>41</v>
      </c>
      <c r="N618" s="291">
        <v>13284</v>
      </c>
      <c r="O618" s="290">
        <v>0</v>
      </c>
      <c r="P618" s="291">
        <v>0</v>
      </c>
      <c r="Q618" s="290">
        <v>681</v>
      </c>
      <c r="R618" s="291">
        <v>508222</v>
      </c>
      <c r="S618" s="288" t="s">
        <v>1744</v>
      </c>
      <c r="T618" s="288" t="s">
        <v>1745</v>
      </c>
      <c r="U618" s="288" t="s">
        <v>1739</v>
      </c>
      <c r="V618" s="288" t="s">
        <v>1739</v>
      </c>
      <c r="W618" s="288" t="s">
        <v>1795</v>
      </c>
      <c r="X618" s="288" t="s">
        <v>1796</v>
      </c>
    </row>
    <row r="619" spans="1:24" ht="51">
      <c r="A619" s="288" t="s">
        <v>1737</v>
      </c>
      <c r="B619" s="288" t="s">
        <v>1738</v>
      </c>
      <c r="C619" s="288" t="s">
        <v>356</v>
      </c>
      <c r="D619" s="288" t="s">
        <v>72</v>
      </c>
      <c r="E619" s="288" t="s">
        <v>1739</v>
      </c>
      <c r="F619" s="289">
        <v>46248</v>
      </c>
      <c r="G619" s="289">
        <v>46248</v>
      </c>
      <c r="H619" s="288" t="s">
        <v>1936</v>
      </c>
      <c r="I619" s="288" t="s">
        <v>1749</v>
      </c>
      <c r="J619" s="288" t="s">
        <v>727</v>
      </c>
      <c r="K619" s="288" t="s">
        <v>727</v>
      </c>
      <c r="L619" s="290">
        <v>527.15</v>
      </c>
      <c r="M619" s="290">
        <v>0</v>
      </c>
      <c r="N619" s="291">
        <v>0</v>
      </c>
      <c r="O619" s="290">
        <v>483</v>
      </c>
      <c r="P619" s="291">
        <v>254613</v>
      </c>
      <c r="Q619" s="290">
        <v>198</v>
      </c>
      <c r="R619" s="291">
        <v>253609</v>
      </c>
      <c r="S619" s="288" t="s">
        <v>1744</v>
      </c>
      <c r="T619" s="288" t="s">
        <v>1745</v>
      </c>
      <c r="U619" s="288" t="s">
        <v>1750</v>
      </c>
      <c r="V619" s="288" t="s">
        <v>1751</v>
      </c>
      <c r="W619" s="288" t="s">
        <v>1795</v>
      </c>
      <c r="X619" s="288" t="s">
        <v>1796</v>
      </c>
    </row>
    <row r="620" spans="1:24" ht="51">
      <c r="A620" s="288" t="s">
        <v>1737</v>
      </c>
      <c r="B620" s="288" t="s">
        <v>1738</v>
      </c>
      <c r="C620" s="288" t="s">
        <v>356</v>
      </c>
      <c r="D620" s="288" t="s">
        <v>72</v>
      </c>
      <c r="E620" s="288" t="s">
        <v>1739</v>
      </c>
      <c r="F620" s="289">
        <v>46248</v>
      </c>
      <c r="G620" s="289">
        <v>46248</v>
      </c>
      <c r="H620" s="288" t="s">
        <v>1936</v>
      </c>
      <c r="I620" s="288" t="s">
        <v>1749</v>
      </c>
      <c r="J620" s="288" t="s">
        <v>727</v>
      </c>
      <c r="K620" s="288" t="s">
        <v>727</v>
      </c>
      <c r="L620" s="290">
        <v>527.15</v>
      </c>
      <c r="M620" s="290">
        <v>0</v>
      </c>
      <c r="N620" s="291">
        <v>0</v>
      </c>
      <c r="O620" s="290">
        <v>186.76</v>
      </c>
      <c r="P620" s="291">
        <v>98451</v>
      </c>
      <c r="Q620" s="290">
        <v>11.24</v>
      </c>
      <c r="R620" s="291">
        <v>155158</v>
      </c>
      <c r="S620" s="288" t="s">
        <v>1744</v>
      </c>
      <c r="T620" s="288" t="s">
        <v>1820</v>
      </c>
      <c r="U620" s="288" t="s">
        <v>1750</v>
      </c>
      <c r="V620" s="288" t="s">
        <v>1751</v>
      </c>
      <c r="W620" s="288" t="s">
        <v>1795</v>
      </c>
      <c r="X620" s="288" t="s">
        <v>1796</v>
      </c>
    </row>
    <row r="621" spans="1:24" ht="38.25">
      <c r="A621" s="288" t="s">
        <v>1737</v>
      </c>
      <c r="B621" s="288" t="s">
        <v>1738</v>
      </c>
      <c r="C621" s="288" t="s">
        <v>356</v>
      </c>
      <c r="D621" s="288" t="s">
        <v>72</v>
      </c>
      <c r="E621" s="288" t="s">
        <v>1739</v>
      </c>
      <c r="F621" s="289">
        <v>46254</v>
      </c>
      <c r="G621" s="289">
        <v>46254</v>
      </c>
      <c r="H621" s="288" t="s">
        <v>1922</v>
      </c>
      <c r="I621" s="288" t="s">
        <v>1923</v>
      </c>
      <c r="J621" s="288" t="s">
        <v>727</v>
      </c>
      <c r="K621" s="288" t="s">
        <v>727</v>
      </c>
      <c r="L621" s="290">
        <v>372.67</v>
      </c>
      <c r="M621" s="290">
        <v>966</v>
      </c>
      <c r="N621" s="291">
        <v>360000</v>
      </c>
      <c r="O621" s="290">
        <v>0</v>
      </c>
      <c r="P621" s="291">
        <v>0</v>
      </c>
      <c r="Q621" s="290">
        <v>977.24</v>
      </c>
      <c r="R621" s="291">
        <v>515158</v>
      </c>
      <c r="S621" s="288" t="s">
        <v>1744</v>
      </c>
      <c r="T621" s="288" t="s">
        <v>1810</v>
      </c>
      <c r="U621" s="288" t="s">
        <v>1739</v>
      </c>
      <c r="V621" s="288" t="s">
        <v>1739</v>
      </c>
      <c r="W621" s="288" t="s">
        <v>1739</v>
      </c>
      <c r="X621" s="288" t="s">
        <v>1739</v>
      </c>
    </row>
    <row r="622" spans="1:24" ht="51">
      <c r="A622" s="288" t="s">
        <v>1737</v>
      </c>
      <c r="B622" s="288" t="s">
        <v>1738</v>
      </c>
      <c r="C622" s="288" t="s">
        <v>356</v>
      </c>
      <c r="D622" s="288" t="s">
        <v>72</v>
      </c>
      <c r="E622" s="288" t="s">
        <v>1739</v>
      </c>
      <c r="F622" s="289">
        <v>46255</v>
      </c>
      <c r="G622" s="289">
        <v>46255</v>
      </c>
      <c r="H622" s="288" t="s">
        <v>1937</v>
      </c>
      <c r="I622" s="288" t="s">
        <v>1749</v>
      </c>
      <c r="J622" s="288" t="s">
        <v>727</v>
      </c>
      <c r="K622" s="288" t="s">
        <v>727</v>
      </c>
      <c r="L622" s="290">
        <v>527.15</v>
      </c>
      <c r="M622" s="290">
        <v>0</v>
      </c>
      <c r="N622" s="291">
        <v>0</v>
      </c>
      <c r="O622" s="290">
        <v>193.2</v>
      </c>
      <c r="P622" s="291">
        <v>101845</v>
      </c>
      <c r="Q622" s="290">
        <v>784.04</v>
      </c>
      <c r="R622" s="291">
        <v>413313</v>
      </c>
      <c r="S622" s="288" t="s">
        <v>1744</v>
      </c>
      <c r="T622" s="288" t="s">
        <v>1745</v>
      </c>
      <c r="U622" s="288" t="s">
        <v>1755</v>
      </c>
      <c r="V622" s="288" t="s">
        <v>1756</v>
      </c>
      <c r="W622" s="288" t="s">
        <v>1795</v>
      </c>
      <c r="X622" s="288" t="s">
        <v>1796</v>
      </c>
    </row>
    <row r="623" spans="1:24" ht="51">
      <c r="A623" s="288" t="s">
        <v>1737</v>
      </c>
      <c r="B623" s="288" t="s">
        <v>1738</v>
      </c>
      <c r="C623" s="288" t="s">
        <v>356</v>
      </c>
      <c r="D623" s="288" t="s">
        <v>72</v>
      </c>
      <c r="E623" s="288" t="s">
        <v>1739</v>
      </c>
      <c r="F623" s="289">
        <v>46268</v>
      </c>
      <c r="G623" s="289">
        <v>46268</v>
      </c>
      <c r="H623" s="288" t="s">
        <v>1828</v>
      </c>
      <c r="I623" s="288" t="s">
        <v>1749</v>
      </c>
      <c r="J623" s="288" t="s">
        <v>727</v>
      </c>
      <c r="K623" s="288" t="s">
        <v>727</v>
      </c>
      <c r="L623" s="290">
        <v>527.16</v>
      </c>
      <c r="M623" s="290">
        <v>0</v>
      </c>
      <c r="N623" s="291">
        <v>0</v>
      </c>
      <c r="O623" s="290">
        <v>161</v>
      </c>
      <c r="P623" s="291">
        <v>84873</v>
      </c>
      <c r="Q623" s="290">
        <v>623.04</v>
      </c>
      <c r="R623" s="291">
        <v>328440</v>
      </c>
      <c r="S623" s="288" t="s">
        <v>1744</v>
      </c>
      <c r="T623" s="288" t="s">
        <v>1745</v>
      </c>
      <c r="U623" s="288" t="s">
        <v>1750</v>
      </c>
      <c r="V623" s="288" t="s">
        <v>1751</v>
      </c>
      <c r="W623" s="288" t="s">
        <v>1795</v>
      </c>
      <c r="X623" s="288" t="s">
        <v>1796</v>
      </c>
    </row>
    <row r="624" spans="1:24" ht="51">
      <c r="A624" s="288" t="s">
        <v>1737</v>
      </c>
      <c r="B624" s="288" t="s">
        <v>1738</v>
      </c>
      <c r="C624" s="288" t="s">
        <v>356</v>
      </c>
      <c r="D624" s="288" t="s">
        <v>72</v>
      </c>
      <c r="E624" s="288" t="s">
        <v>1739</v>
      </c>
      <c r="F624" s="289">
        <v>46273</v>
      </c>
      <c r="G624" s="289">
        <v>46273</v>
      </c>
      <c r="H624" s="288" t="s">
        <v>1938</v>
      </c>
      <c r="I624" s="288" t="s">
        <v>1749</v>
      </c>
      <c r="J624" s="288" t="s">
        <v>727</v>
      </c>
      <c r="K624" s="288" t="s">
        <v>727</v>
      </c>
      <c r="L624" s="290">
        <v>527.16</v>
      </c>
      <c r="M624" s="290">
        <v>0</v>
      </c>
      <c r="N624" s="291">
        <v>0</v>
      </c>
      <c r="O624" s="290">
        <v>161</v>
      </c>
      <c r="P624" s="291">
        <v>84873</v>
      </c>
      <c r="Q624" s="290">
        <v>462.04</v>
      </c>
      <c r="R624" s="291">
        <v>243567</v>
      </c>
      <c r="S624" s="288" t="s">
        <v>1744</v>
      </c>
      <c r="T624" s="288" t="s">
        <v>1745</v>
      </c>
      <c r="U624" s="288" t="s">
        <v>1750</v>
      </c>
      <c r="V624" s="288" t="s">
        <v>1751</v>
      </c>
      <c r="W624" s="288" t="s">
        <v>1795</v>
      </c>
      <c r="X624" s="288" t="s">
        <v>1796</v>
      </c>
    </row>
    <row r="625" spans="1:24" ht="51">
      <c r="A625" s="288" t="s">
        <v>1737</v>
      </c>
      <c r="B625" s="288" t="s">
        <v>1738</v>
      </c>
      <c r="C625" s="288" t="s">
        <v>356</v>
      </c>
      <c r="D625" s="288" t="s">
        <v>72</v>
      </c>
      <c r="E625" s="288" t="s">
        <v>1739</v>
      </c>
      <c r="F625" s="289">
        <v>46274</v>
      </c>
      <c r="G625" s="289">
        <v>46274</v>
      </c>
      <c r="H625" s="288" t="s">
        <v>1939</v>
      </c>
      <c r="I625" s="288" t="s">
        <v>1749</v>
      </c>
      <c r="J625" s="288" t="s">
        <v>727</v>
      </c>
      <c r="K625" s="288" t="s">
        <v>727</v>
      </c>
      <c r="L625" s="290">
        <v>527.16</v>
      </c>
      <c r="M625" s="290">
        <v>0</v>
      </c>
      <c r="N625" s="291">
        <v>0</v>
      </c>
      <c r="O625" s="290">
        <v>322</v>
      </c>
      <c r="P625" s="291">
        <v>169746</v>
      </c>
      <c r="Q625" s="290">
        <v>140.04</v>
      </c>
      <c r="R625" s="291">
        <v>73821</v>
      </c>
      <c r="S625" s="288" t="s">
        <v>1744</v>
      </c>
      <c r="T625" s="288" t="s">
        <v>1745</v>
      </c>
      <c r="U625" s="288" t="s">
        <v>1755</v>
      </c>
      <c r="V625" s="288" t="s">
        <v>1756</v>
      </c>
      <c r="W625" s="288" t="s">
        <v>1795</v>
      </c>
      <c r="X625" s="288" t="s">
        <v>1796</v>
      </c>
    </row>
    <row r="626" spans="1:24" ht="51">
      <c r="A626" s="288" t="s">
        <v>1737</v>
      </c>
      <c r="B626" s="288" t="s">
        <v>1738</v>
      </c>
      <c r="C626" s="288" t="s">
        <v>356</v>
      </c>
      <c r="D626" s="288" t="s">
        <v>72</v>
      </c>
      <c r="E626" s="288" t="s">
        <v>1739</v>
      </c>
      <c r="F626" s="289">
        <v>46300</v>
      </c>
      <c r="G626" s="289">
        <v>46300</v>
      </c>
      <c r="H626" s="288" t="s">
        <v>2017</v>
      </c>
      <c r="I626" s="288" t="s">
        <v>1877</v>
      </c>
      <c r="J626" s="288" t="s">
        <v>727</v>
      </c>
      <c r="K626" s="288" t="s">
        <v>727</v>
      </c>
      <c r="L626" s="290">
        <v>527.16</v>
      </c>
      <c r="M626" s="290">
        <v>90.16</v>
      </c>
      <c r="N626" s="291">
        <v>47529</v>
      </c>
      <c r="O626" s="290">
        <v>0</v>
      </c>
      <c r="P626" s="291">
        <v>0</v>
      </c>
      <c r="Q626" s="290">
        <v>230.2</v>
      </c>
      <c r="R626" s="291">
        <v>121350</v>
      </c>
      <c r="S626" s="288" t="s">
        <v>1744</v>
      </c>
      <c r="T626" s="288" t="s">
        <v>1745</v>
      </c>
      <c r="U626" s="288" t="s">
        <v>1750</v>
      </c>
      <c r="V626" s="288" t="s">
        <v>1751</v>
      </c>
      <c r="W626" s="288" t="s">
        <v>1795</v>
      </c>
      <c r="X626" s="288" t="s">
        <v>1796</v>
      </c>
    </row>
    <row r="627" spans="1:24" ht="51">
      <c r="A627" s="288" t="s">
        <v>1737</v>
      </c>
      <c r="B627" s="288" t="s">
        <v>1738</v>
      </c>
      <c r="C627" s="288" t="s">
        <v>356</v>
      </c>
      <c r="D627" s="288" t="s">
        <v>72</v>
      </c>
      <c r="E627" s="288" t="s">
        <v>1739</v>
      </c>
      <c r="F627" s="289">
        <v>46300</v>
      </c>
      <c r="G627" s="289">
        <v>46300</v>
      </c>
      <c r="H627" s="288" t="s">
        <v>1888</v>
      </c>
      <c r="I627" s="288" t="s">
        <v>1877</v>
      </c>
      <c r="J627" s="288" t="s">
        <v>727</v>
      </c>
      <c r="K627" s="288" t="s">
        <v>727</v>
      </c>
      <c r="L627" s="290">
        <v>527.16</v>
      </c>
      <c r="M627" s="290">
        <v>1</v>
      </c>
      <c r="N627" s="291">
        <v>527</v>
      </c>
      <c r="O627" s="290">
        <v>0</v>
      </c>
      <c r="P627" s="291">
        <v>0</v>
      </c>
      <c r="Q627" s="290">
        <v>231.2</v>
      </c>
      <c r="R627" s="291">
        <v>121877</v>
      </c>
      <c r="S627" s="288" t="s">
        <v>1744</v>
      </c>
      <c r="T627" s="288" t="s">
        <v>1745</v>
      </c>
      <c r="U627" s="288" t="s">
        <v>1750</v>
      </c>
      <c r="V627" s="288" t="s">
        <v>1751</v>
      </c>
      <c r="W627" s="288" t="s">
        <v>1795</v>
      </c>
      <c r="X627" s="288" t="s">
        <v>1796</v>
      </c>
    </row>
    <row r="628" spans="1:24" ht="28.5">
      <c r="A628" s="284" t="s">
        <v>1737</v>
      </c>
      <c r="B628" s="284" t="s">
        <v>1738</v>
      </c>
      <c r="C628" s="284" t="s">
        <v>275</v>
      </c>
      <c r="D628" s="284" t="s">
        <v>180</v>
      </c>
      <c r="E628" s="284" t="s">
        <v>1739</v>
      </c>
      <c r="F628" s="285" t="s">
        <v>1739</v>
      </c>
      <c r="G628" s="285" t="s">
        <v>1739</v>
      </c>
      <c r="H628" s="284" t="s">
        <v>1739</v>
      </c>
      <c r="I628" s="284" t="s">
        <v>1740</v>
      </c>
      <c r="J628" s="284" t="s">
        <v>727</v>
      </c>
      <c r="K628" s="284" t="s">
        <v>727</v>
      </c>
      <c r="L628" s="286">
        <v>110.21</v>
      </c>
      <c r="M628" s="286">
        <v>0</v>
      </c>
      <c r="N628" s="287">
        <v>0</v>
      </c>
      <c r="O628" s="286">
        <v>0</v>
      </c>
      <c r="P628" s="287">
        <v>0</v>
      </c>
      <c r="Q628" s="286">
        <v>1595.22</v>
      </c>
      <c r="R628" s="287">
        <v>175815</v>
      </c>
      <c r="S628" s="284" t="s">
        <v>1739</v>
      </c>
      <c r="T628" s="284" t="s">
        <v>1739</v>
      </c>
      <c r="U628" s="284" t="s">
        <v>1739</v>
      </c>
      <c r="V628" s="284" t="s">
        <v>1739</v>
      </c>
      <c r="W628" s="284" t="s">
        <v>1739</v>
      </c>
      <c r="X628" s="284" t="s">
        <v>1739</v>
      </c>
    </row>
    <row r="629" spans="1:24" ht="25.5">
      <c r="A629" s="288" t="s">
        <v>1737</v>
      </c>
      <c r="B629" s="288" t="s">
        <v>1738</v>
      </c>
      <c r="C629" s="288" t="s">
        <v>275</v>
      </c>
      <c r="D629" s="288" t="s">
        <v>180</v>
      </c>
      <c r="E629" s="288" t="s">
        <v>1739</v>
      </c>
      <c r="F629" s="289">
        <v>46223</v>
      </c>
      <c r="G629" s="289">
        <v>46223</v>
      </c>
      <c r="H629" s="288" t="s">
        <v>2033</v>
      </c>
      <c r="I629" s="288" t="s">
        <v>1877</v>
      </c>
      <c r="J629" s="288" t="s">
        <v>727</v>
      </c>
      <c r="K629" s="288" t="s">
        <v>727</v>
      </c>
      <c r="L629" s="290">
        <v>110.21</v>
      </c>
      <c r="M629" s="290">
        <v>8.77</v>
      </c>
      <c r="N629" s="291">
        <v>967</v>
      </c>
      <c r="O629" s="290">
        <v>0</v>
      </c>
      <c r="P629" s="291">
        <v>0</v>
      </c>
      <c r="Q629" s="290">
        <v>1603.99</v>
      </c>
      <c r="R629" s="291">
        <v>176782</v>
      </c>
      <c r="S629" s="288" t="s">
        <v>1744</v>
      </c>
      <c r="T629" s="288" t="s">
        <v>1745</v>
      </c>
      <c r="U629" s="288" t="s">
        <v>1739</v>
      </c>
      <c r="V629" s="288" t="s">
        <v>1739</v>
      </c>
      <c r="W629" s="288" t="s">
        <v>1795</v>
      </c>
      <c r="X629" s="288" t="s">
        <v>1796</v>
      </c>
    </row>
    <row r="630" spans="1:24" ht="51">
      <c r="A630" s="288" t="s">
        <v>1737</v>
      </c>
      <c r="B630" s="288" t="s">
        <v>1738</v>
      </c>
      <c r="C630" s="288" t="s">
        <v>275</v>
      </c>
      <c r="D630" s="288" t="s">
        <v>180</v>
      </c>
      <c r="E630" s="288" t="s">
        <v>1739</v>
      </c>
      <c r="F630" s="289">
        <v>46258</v>
      </c>
      <c r="G630" s="289">
        <v>46258</v>
      </c>
      <c r="H630" s="288" t="s">
        <v>1981</v>
      </c>
      <c r="I630" s="288" t="s">
        <v>1749</v>
      </c>
      <c r="J630" s="288" t="s">
        <v>727</v>
      </c>
      <c r="K630" s="288" t="s">
        <v>727</v>
      </c>
      <c r="L630" s="290">
        <v>110.21</v>
      </c>
      <c r="M630" s="290">
        <v>0</v>
      </c>
      <c r="N630" s="291">
        <v>0</v>
      </c>
      <c r="O630" s="290">
        <v>175.4</v>
      </c>
      <c r="P630" s="291">
        <v>19331</v>
      </c>
      <c r="Q630" s="290">
        <v>1428.59</v>
      </c>
      <c r="R630" s="291">
        <v>157451</v>
      </c>
      <c r="S630" s="288" t="s">
        <v>1744</v>
      </c>
      <c r="T630" s="288" t="s">
        <v>1745</v>
      </c>
      <c r="U630" s="288" t="s">
        <v>1890</v>
      </c>
      <c r="V630" s="288" t="s">
        <v>1891</v>
      </c>
      <c r="W630" s="288" t="s">
        <v>1795</v>
      </c>
      <c r="X630" s="288" t="s">
        <v>1796</v>
      </c>
    </row>
    <row r="631" spans="1:24" ht="63.75">
      <c r="A631" s="288" t="s">
        <v>1737</v>
      </c>
      <c r="B631" s="288" t="s">
        <v>1738</v>
      </c>
      <c r="C631" s="288" t="s">
        <v>275</v>
      </c>
      <c r="D631" s="288" t="s">
        <v>180</v>
      </c>
      <c r="E631" s="288" t="s">
        <v>1739</v>
      </c>
      <c r="F631" s="289">
        <v>46259</v>
      </c>
      <c r="G631" s="289">
        <v>46259</v>
      </c>
      <c r="H631" s="288" t="s">
        <v>1973</v>
      </c>
      <c r="I631" s="288" t="s">
        <v>1749</v>
      </c>
      <c r="J631" s="288" t="s">
        <v>727</v>
      </c>
      <c r="K631" s="288" t="s">
        <v>727</v>
      </c>
      <c r="L631" s="290">
        <v>110.21</v>
      </c>
      <c r="M631" s="290">
        <v>0</v>
      </c>
      <c r="N631" s="291">
        <v>0</v>
      </c>
      <c r="O631" s="290">
        <v>43.85</v>
      </c>
      <c r="P631" s="291">
        <v>4833</v>
      </c>
      <c r="Q631" s="290">
        <v>1384.74</v>
      </c>
      <c r="R631" s="291">
        <v>152618</v>
      </c>
      <c r="S631" s="288" t="s">
        <v>1744</v>
      </c>
      <c r="T631" s="288" t="s">
        <v>1745</v>
      </c>
      <c r="U631" s="288" t="s">
        <v>1840</v>
      </c>
      <c r="V631" s="288" t="s">
        <v>1841</v>
      </c>
      <c r="W631" s="288" t="s">
        <v>1795</v>
      </c>
      <c r="X631" s="288" t="s">
        <v>1796</v>
      </c>
    </row>
    <row r="632" spans="1:24" ht="63.75">
      <c r="A632" s="288" t="s">
        <v>1737</v>
      </c>
      <c r="B632" s="288" t="s">
        <v>1738</v>
      </c>
      <c r="C632" s="288" t="s">
        <v>275</v>
      </c>
      <c r="D632" s="288" t="s">
        <v>180</v>
      </c>
      <c r="E632" s="288" t="s">
        <v>1739</v>
      </c>
      <c r="F632" s="289">
        <v>46259</v>
      </c>
      <c r="G632" s="289">
        <v>46259</v>
      </c>
      <c r="H632" s="288" t="s">
        <v>1974</v>
      </c>
      <c r="I632" s="288" t="s">
        <v>1749</v>
      </c>
      <c r="J632" s="288" t="s">
        <v>727</v>
      </c>
      <c r="K632" s="288" t="s">
        <v>727</v>
      </c>
      <c r="L632" s="290">
        <v>110.21</v>
      </c>
      <c r="M632" s="290">
        <v>0</v>
      </c>
      <c r="N632" s="291">
        <v>0</v>
      </c>
      <c r="O632" s="290">
        <v>43.85</v>
      </c>
      <c r="P632" s="291">
        <v>4833</v>
      </c>
      <c r="Q632" s="290">
        <v>1340.89</v>
      </c>
      <c r="R632" s="291">
        <v>147785</v>
      </c>
      <c r="S632" s="288" t="s">
        <v>1744</v>
      </c>
      <c r="T632" s="288" t="s">
        <v>1745</v>
      </c>
      <c r="U632" s="288" t="s">
        <v>1835</v>
      </c>
      <c r="V632" s="288" t="s">
        <v>1836</v>
      </c>
      <c r="W632" s="288" t="s">
        <v>1795</v>
      </c>
      <c r="X632" s="288" t="s">
        <v>1796</v>
      </c>
    </row>
    <row r="633" spans="1:24" ht="63.75">
      <c r="A633" s="288" t="s">
        <v>1737</v>
      </c>
      <c r="B633" s="288" t="s">
        <v>1738</v>
      </c>
      <c r="C633" s="288" t="s">
        <v>275</v>
      </c>
      <c r="D633" s="288" t="s">
        <v>180</v>
      </c>
      <c r="E633" s="288" t="s">
        <v>1739</v>
      </c>
      <c r="F633" s="289">
        <v>46260</v>
      </c>
      <c r="G633" s="289">
        <v>46260</v>
      </c>
      <c r="H633" s="288" t="s">
        <v>1975</v>
      </c>
      <c r="I633" s="288" t="s">
        <v>1749</v>
      </c>
      <c r="J633" s="288" t="s">
        <v>727</v>
      </c>
      <c r="K633" s="288" t="s">
        <v>727</v>
      </c>
      <c r="L633" s="290">
        <v>110.21</v>
      </c>
      <c r="M633" s="290">
        <v>0</v>
      </c>
      <c r="N633" s="291">
        <v>0</v>
      </c>
      <c r="O633" s="290">
        <v>43.85</v>
      </c>
      <c r="P633" s="291">
        <v>4833</v>
      </c>
      <c r="Q633" s="290">
        <v>1297.04</v>
      </c>
      <c r="R633" s="291">
        <v>142952</v>
      </c>
      <c r="S633" s="288" t="s">
        <v>1744</v>
      </c>
      <c r="T633" s="288" t="s">
        <v>1745</v>
      </c>
      <c r="U633" s="288" t="s">
        <v>1835</v>
      </c>
      <c r="V633" s="288" t="s">
        <v>1836</v>
      </c>
      <c r="W633" s="288" t="s">
        <v>1795</v>
      </c>
      <c r="X633" s="288" t="s">
        <v>1796</v>
      </c>
    </row>
    <row r="634" spans="1:24" ht="51">
      <c r="A634" s="288" t="s">
        <v>1737</v>
      </c>
      <c r="B634" s="288" t="s">
        <v>1738</v>
      </c>
      <c r="C634" s="288" t="s">
        <v>275</v>
      </c>
      <c r="D634" s="288" t="s">
        <v>180</v>
      </c>
      <c r="E634" s="288" t="s">
        <v>1739</v>
      </c>
      <c r="F634" s="289">
        <v>46268</v>
      </c>
      <c r="G634" s="289">
        <v>46268</v>
      </c>
      <c r="H634" s="288" t="s">
        <v>1828</v>
      </c>
      <c r="I634" s="288" t="s">
        <v>1749</v>
      </c>
      <c r="J634" s="288" t="s">
        <v>727</v>
      </c>
      <c r="K634" s="288" t="s">
        <v>727</v>
      </c>
      <c r="L634" s="290">
        <v>110.21</v>
      </c>
      <c r="M634" s="290">
        <v>0</v>
      </c>
      <c r="N634" s="291">
        <v>0</v>
      </c>
      <c r="O634" s="290">
        <v>176</v>
      </c>
      <c r="P634" s="291">
        <v>19397</v>
      </c>
      <c r="Q634" s="290">
        <v>1121.04</v>
      </c>
      <c r="R634" s="291">
        <v>123555</v>
      </c>
      <c r="S634" s="288" t="s">
        <v>1744</v>
      </c>
      <c r="T634" s="288" t="s">
        <v>1745</v>
      </c>
      <c r="U634" s="288" t="s">
        <v>1750</v>
      </c>
      <c r="V634" s="288" t="s">
        <v>1751</v>
      </c>
      <c r="W634" s="288" t="s">
        <v>1795</v>
      </c>
      <c r="X634" s="288" t="s">
        <v>1796</v>
      </c>
    </row>
    <row r="635" spans="1:24" ht="51">
      <c r="A635" s="288" t="s">
        <v>1737</v>
      </c>
      <c r="B635" s="288" t="s">
        <v>1738</v>
      </c>
      <c r="C635" s="288" t="s">
        <v>275</v>
      </c>
      <c r="D635" s="288" t="s">
        <v>180</v>
      </c>
      <c r="E635" s="288" t="s">
        <v>1739</v>
      </c>
      <c r="F635" s="289">
        <v>46275</v>
      </c>
      <c r="G635" s="289">
        <v>46275</v>
      </c>
      <c r="H635" s="288" t="s">
        <v>1925</v>
      </c>
      <c r="I635" s="288" t="s">
        <v>1749</v>
      </c>
      <c r="J635" s="288" t="s">
        <v>727</v>
      </c>
      <c r="K635" s="288" t="s">
        <v>727</v>
      </c>
      <c r="L635" s="290">
        <v>110.21</v>
      </c>
      <c r="M635" s="290">
        <v>0</v>
      </c>
      <c r="N635" s="291">
        <v>0</v>
      </c>
      <c r="O635" s="290">
        <v>8</v>
      </c>
      <c r="P635" s="291">
        <v>882</v>
      </c>
      <c r="Q635" s="290">
        <v>1113.04</v>
      </c>
      <c r="R635" s="291">
        <v>122673</v>
      </c>
      <c r="S635" s="288" t="s">
        <v>1744</v>
      </c>
      <c r="T635" s="288" t="s">
        <v>1745</v>
      </c>
      <c r="U635" s="288" t="s">
        <v>1851</v>
      </c>
      <c r="V635" s="288" t="s">
        <v>1852</v>
      </c>
      <c r="W635" s="288" t="s">
        <v>1795</v>
      </c>
      <c r="X635" s="288" t="s">
        <v>1796</v>
      </c>
    </row>
    <row r="636" spans="1:24" ht="51">
      <c r="A636" s="288" t="s">
        <v>1737</v>
      </c>
      <c r="B636" s="288" t="s">
        <v>1738</v>
      </c>
      <c r="C636" s="288" t="s">
        <v>275</v>
      </c>
      <c r="D636" s="288" t="s">
        <v>180</v>
      </c>
      <c r="E636" s="288" t="s">
        <v>1739</v>
      </c>
      <c r="F636" s="289">
        <v>46276</v>
      </c>
      <c r="G636" s="289">
        <v>46276</v>
      </c>
      <c r="H636" s="288" t="s">
        <v>1982</v>
      </c>
      <c r="I636" s="288" t="s">
        <v>1749</v>
      </c>
      <c r="J636" s="288" t="s">
        <v>727</v>
      </c>
      <c r="K636" s="288" t="s">
        <v>727</v>
      </c>
      <c r="L636" s="290">
        <v>110.21</v>
      </c>
      <c r="M636" s="290">
        <v>0</v>
      </c>
      <c r="N636" s="291">
        <v>0</v>
      </c>
      <c r="O636" s="290">
        <v>80</v>
      </c>
      <c r="P636" s="291">
        <v>8817</v>
      </c>
      <c r="Q636" s="290">
        <v>1033.04</v>
      </c>
      <c r="R636" s="291">
        <v>113856</v>
      </c>
      <c r="S636" s="288" t="s">
        <v>1744</v>
      </c>
      <c r="T636" s="288" t="s">
        <v>1745</v>
      </c>
      <c r="U636" s="288" t="s">
        <v>1755</v>
      </c>
      <c r="V636" s="288" t="s">
        <v>1756</v>
      </c>
      <c r="W636" s="288" t="s">
        <v>1795</v>
      </c>
      <c r="X636" s="288" t="s">
        <v>1796</v>
      </c>
    </row>
    <row r="637" spans="1:24" ht="63.75">
      <c r="A637" s="288" t="s">
        <v>1737</v>
      </c>
      <c r="B637" s="288" t="s">
        <v>1738</v>
      </c>
      <c r="C637" s="288" t="s">
        <v>275</v>
      </c>
      <c r="D637" s="288" t="s">
        <v>180</v>
      </c>
      <c r="E637" s="288" t="s">
        <v>1739</v>
      </c>
      <c r="F637" s="289">
        <v>46283</v>
      </c>
      <c r="G637" s="289">
        <v>46283</v>
      </c>
      <c r="H637" s="288" t="s">
        <v>1978</v>
      </c>
      <c r="I637" s="288" t="s">
        <v>1749</v>
      </c>
      <c r="J637" s="288" t="s">
        <v>727</v>
      </c>
      <c r="K637" s="288" t="s">
        <v>727</v>
      </c>
      <c r="L637" s="290">
        <v>110.21</v>
      </c>
      <c r="M637" s="290">
        <v>0</v>
      </c>
      <c r="N637" s="291">
        <v>0</v>
      </c>
      <c r="O637" s="290">
        <v>63</v>
      </c>
      <c r="P637" s="291">
        <v>6943</v>
      </c>
      <c r="Q637" s="290">
        <v>970.04</v>
      </c>
      <c r="R637" s="291">
        <v>106913</v>
      </c>
      <c r="S637" s="288" t="s">
        <v>1744</v>
      </c>
      <c r="T637" s="288" t="s">
        <v>1745</v>
      </c>
      <c r="U637" s="288" t="s">
        <v>1840</v>
      </c>
      <c r="V637" s="288" t="s">
        <v>1841</v>
      </c>
      <c r="W637" s="288" t="s">
        <v>1795</v>
      </c>
      <c r="X637" s="288" t="s">
        <v>1796</v>
      </c>
    </row>
    <row r="638" spans="1:24" ht="63.75">
      <c r="A638" s="288" t="s">
        <v>1737</v>
      </c>
      <c r="B638" s="288" t="s">
        <v>1738</v>
      </c>
      <c r="C638" s="288" t="s">
        <v>275</v>
      </c>
      <c r="D638" s="288" t="s">
        <v>180</v>
      </c>
      <c r="E638" s="288" t="s">
        <v>1739</v>
      </c>
      <c r="F638" s="289">
        <v>46283</v>
      </c>
      <c r="G638" s="289">
        <v>46283</v>
      </c>
      <c r="H638" s="288" t="s">
        <v>1978</v>
      </c>
      <c r="I638" s="288" t="s">
        <v>1749</v>
      </c>
      <c r="J638" s="288" t="s">
        <v>727</v>
      </c>
      <c r="K638" s="288" t="s">
        <v>727</v>
      </c>
      <c r="L638" s="290">
        <v>110.21</v>
      </c>
      <c r="M638" s="290">
        <v>0</v>
      </c>
      <c r="N638" s="291">
        <v>0</v>
      </c>
      <c r="O638" s="290">
        <v>95</v>
      </c>
      <c r="P638" s="291">
        <v>10470</v>
      </c>
      <c r="Q638" s="290">
        <v>875.04</v>
      </c>
      <c r="R638" s="291">
        <v>96443</v>
      </c>
      <c r="S638" s="288" t="s">
        <v>1744</v>
      </c>
      <c r="T638" s="288" t="s">
        <v>1745</v>
      </c>
      <c r="U638" s="288" t="s">
        <v>1835</v>
      </c>
      <c r="V638" s="288" t="s">
        <v>1836</v>
      </c>
      <c r="W638" s="288" t="s">
        <v>1795</v>
      </c>
      <c r="X638" s="288" t="s">
        <v>1796</v>
      </c>
    </row>
    <row r="639" spans="1:24" ht="51">
      <c r="A639" s="288" t="s">
        <v>1737</v>
      </c>
      <c r="B639" s="288" t="s">
        <v>1738</v>
      </c>
      <c r="C639" s="288" t="s">
        <v>275</v>
      </c>
      <c r="D639" s="288" t="s">
        <v>180</v>
      </c>
      <c r="E639" s="288" t="s">
        <v>1739</v>
      </c>
      <c r="F639" s="289">
        <v>46286</v>
      </c>
      <c r="G639" s="289">
        <v>46286</v>
      </c>
      <c r="H639" s="288" t="s">
        <v>2016</v>
      </c>
      <c r="I639" s="288" t="s">
        <v>1749</v>
      </c>
      <c r="J639" s="288" t="s">
        <v>727</v>
      </c>
      <c r="K639" s="288" t="s">
        <v>727</v>
      </c>
      <c r="L639" s="290">
        <v>110.21</v>
      </c>
      <c r="M639" s="290">
        <v>0</v>
      </c>
      <c r="N639" s="291">
        <v>0</v>
      </c>
      <c r="O639" s="290">
        <v>84</v>
      </c>
      <c r="P639" s="291">
        <v>9258</v>
      </c>
      <c r="Q639" s="290">
        <v>791.04</v>
      </c>
      <c r="R639" s="291">
        <v>87185</v>
      </c>
      <c r="S639" s="288" t="s">
        <v>1744</v>
      </c>
      <c r="T639" s="288" t="s">
        <v>1745</v>
      </c>
      <c r="U639" s="288" t="s">
        <v>1801</v>
      </c>
      <c r="V639" s="288" t="s">
        <v>1802</v>
      </c>
      <c r="W639" s="288" t="s">
        <v>1795</v>
      </c>
      <c r="X639" s="288" t="s">
        <v>1796</v>
      </c>
    </row>
    <row r="640" spans="1:24" ht="51">
      <c r="A640" s="288" t="s">
        <v>1737</v>
      </c>
      <c r="B640" s="288" t="s">
        <v>1738</v>
      </c>
      <c r="C640" s="288" t="s">
        <v>275</v>
      </c>
      <c r="D640" s="288" t="s">
        <v>180</v>
      </c>
      <c r="E640" s="288" t="s">
        <v>1739</v>
      </c>
      <c r="F640" s="289">
        <v>46300</v>
      </c>
      <c r="G640" s="289">
        <v>46300</v>
      </c>
      <c r="H640" s="288" t="s">
        <v>2017</v>
      </c>
      <c r="I640" s="288" t="s">
        <v>1877</v>
      </c>
      <c r="J640" s="288" t="s">
        <v>727</v>
      </c>
      <c r="K640" s="288" t="s">
        <v>727</v>
      </c>
      <c r="L640" s="290">
        <v>153.26</v>
      </c>
      <c r="M640" s="290">
        <v>43.85</v>
      </c>
      <c r="N640" s="291">
        <v>6720</v>
      </c>
      <c r="O640" s="290">
        <v>0</v>
      </c>
      <c r="P640" s="291">
        <v>0</v>
      </c>
      <c r="Q640" s="290">
        <v>834.89</v>
      </c>
      <c r="R640" s="291">
        <v>93905</v>
      </c>
      <c r="S640" s="288" t="s">
        <v>1744</v>
      </c>
      <c r="T640" s="288" t="s">
        <v>1745</v>
      </c>
      <c r="U640" s="288" t="s">
        <v>1755</v>
      </c>
      <c r="V640" s="288" t="s">
        <v>1756</v>
      </c>
      <c r="W640" s="288" t="s">
        <v>1795</v>
      </c>
      <c r="X640" s="288" t="s">
        <v>1796</v>
      </c>
    </row>
    <row r="641" spans="1:24" ht="51">
      <c r="A641" s="288" t="s">
        <v>1737</v>
      </c>
      <c r="B641" s="288" t="s">
        <v>1738</v>
      </c>
      <c r="C641" s="288" t="s">
        <v>275</v>
      </c>
      <c r="D641" s="288" t="s">
        <v>180</v>
      </c>
      <c r="E641" s="288" t="s">
        <v>1739</v>
      </c>
      <c r="F641" s="289">
        <v>46300</v>
      </c>
      <c r="G641" s="289">
        <v>46300</v>
      </c>
      <c r="H641" s="288" t="s">
        <v>2017</v>
      </c>
      <c r="I641" s="288" t="s">
        <v>1877</v>
      </c>
      <c r="J641" s="288" t="s">
        <v>727</v>
      </c>
      <c r="K641" s="288" t="s">
        <v>727</v>
      </c>
      <c r="L641" s="290">
        <v>153.26</v>
      </c>
      <c r="M641" s="290">
        <v>157.86000000000001</v>
      </c>
      <c r="N641" s="291">
        <v>24194</v>
      </c>
      <c r="O641" s="290">
        <v>0</v>
      </c>
      <c r="P641" s="291">
        <v>0</v>
      </c>
      <c r="Q641" s="290">
        <v>992.75</v>
      </c>
      <c r="R641" s="291">
        <v>118099</v>
      </c>
      <c r="S641" s="288" t="s">
        <v>1744</v>
      </c>
      <c r="T641" s="288" t="s">
        <v>1745</v>
      </c>
      <c r="U641" s="288" t="s">
        <v>1750</v>
      </c>
      <c r="V641" s="288" t="s">
        <v>1751</v>
      </c>
      <c r="W641" s="288" t="s">
        <v>1795</v>
      </c>
      <c r="X641" s="288" t="s">
        <v>1796</v>
      </c>
    </row>
    <row r="642" spans="1:24" ht="51">
      <c r="A642" s="288" t="s">
        <v>1737</v>
      </c>
      <c r="B642" s="288" t="s">
        <v>1738</v>
      </c>
      <c r="C642" s="288" t="s">
        <v>275</v>
      </c>
      <c r="D642" s="288" t="s">
        <v>180</v>
      </c>
      <c r="E642" s="288" t="s">
        <v>1739</v>
      </c>
      <c r="F642" s="289">
        <v>46300</v>
      </c>
      <c r="G642" s="289">
        <v>46300</v>
      </c>
      <c r="H642" s="288" t="s">
        <v>2017</v>
      </c>
      <c r="I642" s="288" t="s">
        <v>1877</v>
      </c>
      <c r="J642" s="288" t="s">
        <v>727</v>
      </c>
      <c r="K642" s="288" t="s">
        <v>727</v>
      </c>
      <c r="L642" s="290">
        <v>153.26</v>
      </c>
      <c r="M642" s="290">
        <v>157.86000000000001</v>
      </c>
      <c r="N642" s="291">
        <v>24194</v>
      </c>
      <c r="O642" s="290">
        <v>0</v>
      </c>
      <c r="P642" s="291">
        <v>0</v>
      </c>
      <c r="Q642" s="290">
        <v>1150.6099999999999</v>
      </c>
      <c r="R642" s="291">
        <v>142293</v>
      </c>
      <c r="S642" s="288" t="s">
        <v>1744</v>
      </c>
      <c r="T642" s="288" t="s">
        <v>1745</v>
      </c>
      <c r="U642" s="288" t="s">
        <v>1890</v>
      </c>
      <c r="V642" s="288" t="s">
        <v>1891</v>
      </c>
      <c r="W642" s="288" t="s">
        <v>1795</v>
      </c>
      <c r="X642" s="288" t="s">
        <v>1796</v>
      </c>
    </row>
    <row r="643" spans="1:24" ht="28.5">
      <c r="A643" s="284" t="s">
        <v>1737</v>
      </c>
      <c r="B643" s="284" t="s">
        <v>1738</v>
      </c>
      <c r="C643" s="284" t="s">
        <v>836</v>
      </c>
      <c r="D643" s="284" t="s">
        <v>837</v>
      </c>
      <c r="E643" s="284" t="s">
        <v>1739</v>
      </c>
      <c r="F643" s="285" t="s">
        <v>1739</v>
      </c>
      <c r="G643" s="285" t="s">
        <v>1739</v>
      </c>
      <c r="H643" s="284" t="s">
        <v>1739</v>
      </c>
      <c r="I643" s="284" t="s">
        <v>1740</v>
      </c>
      <c r="J643" s="284" t="s">
        <v>716</v>
      </c>
      <c r="K643" s="284" t="s">
        <v>716</v>
      </c>
      <c r="L643" s="286">
        <v>71.05</v>
      </c>
      <c r="M643" s="286">
        <v>0</v>
      </c>
      <c r="N643" s="287">
        <v>0</v>
      </c>
      <c r="O643" s="286">
        <v>0</v>
      </c>
      <c r="P643" s="287">
        <v>0</v>
      </c>
      <c r="Q643" s="286">
        <v>1000</v>
      </c>
      <c r="R643" s="287">
        <v>71047</v>
      </c>
      <c r="S643" s="284" t="s">
        <v>1739</v>
      </c>
      <c r="T643" s="284" t="s">
        <v>1739</v>
      </c>
      <c r="U643" s="284" t="s">
        <v>1739</v>
      </c>
      <c r="V643" s="284" t="s">
        <v>1739</v>
      </c>
      <c r="W643" s="284" t="s">
        <v>1739</v>
      </c>
      <c r="X643" s="284" t="s">
        <v>1739</v>
      </c>
    </row>
    <row r="644" spans="1:24" ht="28.5">
      <c r="A644" s="284" t="s">
        <v>1737</v>
      </c>
      <c r="B644" s="284" t="s">
        <v>1738</v>
      </c>
      <c r="C644" s="284" t="s">
        <v>315</v>
      </c>
      <c r="D644" s="284" t="s">
        <v>210</v>
      </c>
      <c r="E644" s="284" t="s">
        <v>1739</v>
      </c>
      <c r="F644" s="285" t="s">
        <v>1739</v>
      </c>
      <c r="G644" s="285" t="s">
        <v>1739</v>
      </c>
      <c r="H644" s="284" t="s">
        <v>1739</v>
      </c>
      <c r="I644" s="284" t="s">
        <v>1740</v>
      </c>
      <c r="J644" s="284" t="s">
        <v>53</v>
      </c>
      <c r="K644" s="284" t="s">
        <v>53</v>
      </c>
      <c r="L644" s="286">
        <v>81.2</v>
      </c>
      <c r="M644" s="286">
        <v>0</v>
      </c>
      <c r="N644" s="287">
        <v>0</v>
      </c>
      <c r="O644" s="286">
        <v>0</v>
      </c>
      <c r="P644" s="287">
        <v>0</v>
      </c>
      <c r="Q644" s="286">
        <v>976</v>
      </c>
      <c r="R644" s="287">
        <v>79247</v>
      </c>
      <c r="S644" s="284" t="s">
        <v>1739</v>
      </c>
      <c r="T644" s="284" t="s">
        <v>1739</v>
      </c>
      <c r="U644" s="284" t="s">
        <v>1739</v>
      </c>
      <c r="V644" s="284" t="s">
        <v>1739</v>
      </c>
      <c r="W644" s="284" t="s">
        <v>1739</v>
      </c>
      <c r="X644" s="284" t="s">
        <v>1739</v>
      </c>
    </row>
    <row r="645" spans="1:24" ht="28.5">
      <c r="A645" s="284" t="s">
        <v>1737</v>
      </c>
      <c r="B645" s="284" t="s">
        <v>1738</v>
      </c>
      <c r="C645" s="284" t="s">
        <v>678</v>
      </c>
      <c r="D645" s="284" t="s">
        <v>551</v>
      </c>
      <c r="E645" s="284" t="s">
        <v>1739</v>
      </c>
      <c r="F645" s="285" t="s">
        <v>1739</v>
      </c>
      <c r="G645" s="285" t="s">
        <v>1739</v>
      </c>
      <c r="H645" s="284" t="s">
        <v>1739</v>
      </c>
      <c r="I645" s="284" t="s">
        <v>1740</v>
      </c>
      <c r="J645" s="284" t="s">
        <v>53</v>
      </c>
      <c r="K645" s="284" t="s">
        <v>53</v>
      </c>
      <c r="L645" s="286">
        <v>101.49</v>
      </c>
      <c r="M645" s="286">
        <v>0</v>
      </c>
      <c r="N645" s="287">
        <v>0</v>
      </c>
      <c r="O645" s="286">
        <v>0</v>
      </c>
      <c r="P645" s="287">
        <v>0</v>
      </c>
      <c r="Q645" s="286">
        <v>970</v>
      </c>
      <c r="R645" s="287">
        <v>98449</v>
      </c>
      <c r="S645" s="284" t="s">
        <v>1739</v>
      </c>
      <c r="T645" s="284" t="s">
        <v>1739</v>
      </c>
      <c r="U645" s="284" t="s">
        <v>1739</v>
      </c>
      <c r="V645" s="284" t="s">
        <v>1739</v>
      </c>
      <c r="W645" s="284" t="s">
        <v>1739</v>
      </c>
      <c r="X645" s="284" t="s">
        <v>1739</v>
      </c>
    </row>
    <row r="646" spans="1:24" ht="51">
      <c r="A646" s="288" t="s">
        <v>1737</v>
      </c>
      <c r="B646" s="288" t="s">
        <v>1738</v>
      </c>
      <c r="C646" s="288" t="s">
        <v>678</v>
      </c>
      <c r="D646" s="288" t="s">
        <v>551</v>
      </c>
      <c r="E646" s="288" t="s">
        <v>1739</v>
      </c>
      <c r="F646" s="289">
        <v>46275</v>
      </c>
      <c r="G646" s="289">
        <v>46275</v>
      </c>
      <c r="H646" s="288" t="s">
        <v>1925</v>
      </c>
      <c r="I646" s="288" t="s">
        <v>1749</v>
      </c>
      <c r="J646" s="288" t="s">
        <v>53</v>
      </c>
      <c r="K646" s="288" t="s">
        <v>53</v>
      </c>
      <c r="L646" s="290">
        <v>101.49</v>
      </c>
      <c r="M646" s="290">
        <v>0</v>
      </c>
      <c r="N646" s="291">
        <v>0</v>
      </c>
      <c r="O646" s="290">
        <v>8</v>
      </c>
      <c r="P646" s="291">
        <v>812</v>
      </c>
      <c r="Q646" s="290">
        <v>962</v>
      </c>
      <c r="R646" s="291">
        <v>97637</v>
      </c>
      <c r="S646" s="288" t="s">
        <v>1744</v>
      </c>
      <c r="T646" s="288" t="s">
        <v>1745</v>
      </c>
      <c r="U646" s="288" t="s">
        <v>1851</v>
      </c>
      <c r="V646" s="288" t="s">
        <v>1852</v>
      </c>
      <c r="W646" s="288" t="s">
        <v>1795</v>
      </c>
      <c r="X646" s="288" t="s">
        <v>1796</v>
      </c>
    </row>
    <row r="647" spans="1:24" ht="51">
      <c r="A647" s="288" t="s">
        <v>1737</v>
      </c>
      <c r="B647" s="288" t="s">
        <v>1738</v>
      </c>
      <c r="C647" s="288" t="s">
        <v>678</v>
      </c>
      <c r="D647" s="288" t="s">
        <v>551</v>
      </c>
      <c r="E647" s="288" t="s">
        <v>1739</v>
      </c>
      <c r="F647" s="289">
        <v>46280</v>
      </c>
      <c r="G647" s="289">
        <v>46280</v>
      </c>
      <c r="H647" s="288" t="s">
        <v>1927</v>
      </c>
      <c r="I647" s="288" t="s">
        <v>1749</v>
      </c>
      <c r="J647" s="288" t="s">
        <v>53</v>
      </c>
      <c r="K647" s="288" t="s">
        <v>53</v>
      </c>
      <c r="L647" s="290">
        <v>101.49</v>
      </c>
      <c r="M647" s="290">
        <v>0</v>
      </c>
      <c r="N647" s="291">
        <v>0</v>
      </c>
      <c r="O647" s="290">
        <v>18</v>
      </c>
      <c r="P647" s="291">
        <v>1827</v>
      </c>
      <c r="Q647" s="290">
        <v>944</v>
      </c>
      <c r="R647" s="291">
        <v>95810</v>
      </c>
      <c r="S647" s="288" t="s">
        <v>1744</v>
      </c>
      <c r="T647" s="288" t="s">
        <v>1745</v>
      </c>
      <c r="U647" s="288" t="s">
        <v>1851</v>
      </c>
      <c r="V647" s="288" t="s">
        <v>1852</v>
      </c>
      <c r="W647" s="288" t="s">
        <v>1795</v>
      </c>
      <c r="X647" s="288" t="s">
        <v>1796</v>
      </c>
    </row>
    <row r="648" spans="1:24" ht="51">
      <c r="A648" s="288" t="s">
        <v>1737</v>
      </c>
      <c r="B648" s="288" t="s">
        <v>1738</v>
      </c>
      <c r="C648" s="288" t="s">
        <v>678</v>
      </c>
      <c r="D648" s="288" t="s">
        <v>551</v>
      </c>
      <c r="E648" s="288" t="s">
        <v>1739</v>
      </c>
      <c r="F648" s="289">
        <v>46280</v>
      </c>
      <c r="G648" s="289">
        <v>46280</v>
      </c>
      <c r="H648" s="288" t="s">
        <v>1928</v>
      </c>
      <c r="I648" s="288" t="s">
        <v>1749</v>
      </c>
      <c r="J648" s="288" t="s">
        <v>53</v>
      </c>
      <c r="K648" s="288" t="s">
        <v>53</v>
      </c>
      <c r="L648" s="290">
        <v>101.49</v>
      </c>
      <c r="M648" s="290">
        <v>0</v>
      </c>
      <c r="N648" s="291">
        <v>0</v>
      </c>
      <c r="O648" s="290">
        <v>30</v>
      </c>
      <c r="P648" s="291">
        <v>3045</v>
      </c>
      <c r="Q648" s="290">
        <v>914</v>
      </c>
      <c r="R648" s="291">
        <v>92765</v>
      </c>
      <c r="S648" s="288" t="s">
        <v>1744</v>
      </c>
      <c r="T648" s="288" t="s">
        <v>1745</v>
      </c>
      <c r="U648" s="288" t="s">
        <v>1855</v>
      </c>
      <c r="V648" s="288" t="s">
        <v>1856</v>
      </c>
      <c r="W648" s="288" t="s">
        <v>1795</v>
      </c>
      <c r="X648" s="288" t="s">
        <v>1796</v>
      </c>
    </row>
    <row r="649" spans="1:24" ht="51">
      <c r="A649" s="288" t="s">
        <v>1737</v>
      </c>
      <c r="B649" s="288" t="s">
        <v>1738</v>
      </c>
      <c r="C649" s="288" t="s">
        <v>678</v>
      </c>
      <c r="D649" s="288" t="s">
        <v>551</v>
      </c>
      <c r="E649" s="288" t="s">
        <v>1739</v>
      </c>
      <c r="F649" s="289">
        <v>46295</v>
      </c>
      <c r="G649" s="289">
        <v>46295</v>
      </c>
      <c r="H649" s="288" t="s">
        <v>2034</v>
      </c>
      <c r="I649" s="288" t="s">
        <v>1749</v>
      </c>
      <c r="J649" s="288" t="s">
        <v>53</v>
      </c>
      <c r="K649" s="288" t="s">
        <v>53</v>
      </c>
      <c r="L649" s="290">
        <v>101.49</v>
      </c>
      <c r="M649" s="290">
        <v>0</v>
      </c>
      <c r="N649" s="291">
        <v>0</v>
      </c>
      <c r="O649" s="290">
        <v>5</v>
      </c>
      <c r="P649" s="291">
        <v>507</v>
      </c>
      <c r="Q649" s="290">
        <v>909</v>
      </c>
      <c r="R649" s="291">
        <v>92258</v>
      </c>
      <c r="S649" s="288" t="s">
        <v>1744</v>
      </c>
      <c r="T649" s="288" t="s">
        <v>1745</v>
      </c>
      <c r="U649" s="288" t="s">
        <v>1851</v>
      </c>
      <c r="V649" s="288" t="s">
        <v>1852</v>
      </c>
      <c r="W649" s="288" t="s">
        <v>1795</v>
      </c>
      <c r="X649" s="288" t="s">
        <v>1796</v>
      </c>
    </row>
    <row r="650" spans="1:24" ht="28.5">
      <c r="A650" s="284" t="s">
        <v>1737</v>
      </c>
      <c r="B650" s="284" t="s">
        <v>1738</v>
      </c>
      <c r="C650" s="284" t="s">
        <v>364</v>
      </c>
      <c r="D650" s="284" t="s">
        <v>175</v>
      </c>
      <c r="E650" s="284" t="s">
        <v>1739</v>
      </c>
      <c r="F650" s="285" t="s">
        <v>1739</v>
      </c>
      <c r="G650" s="285" t="s">
        <v>1739</v>
      </c>
      <c r="H650" s="284" t="s">
        <v>1739</v>
      </c>
      <c r="I650" s="284" t="s">
        <v>1740</v>
      </c>
      <c r="J650" s="284" t="s">
        <v>53</v>
      </c>
      <c r="K650" s="284" t="s">
        <v>53</v>
      </c>
      <c r="L650" s="286">
        <v>5475.15</v>
      </c>
      <c r="M650" s="286">
        <v>0</v>
      </c>
      <c r="N650" s="287">
        <v>0</v>
      </c>
      <c r="O650" s="286">
        <v>0</v>
      </c>
      <c r="P650" s="287">
        <v>0</v>
      </c>
      <c r="Q650" s="286">
        <v>41</v>
      </c>
      <c r="R650" s="287">
        <v>224481</v>
      </c>
      <c r="S650" s="284" t="s">
        <v>1739</v>
      </c>
      <c r="T650" s="284" t="s">
        <v>1739</v>
      </c>
      <c r="U650" s="284" t="s">
        <v>1739</v>
      </c>
      <c r="V650" s="284" t="s">
        <v>1739</v>
      </c>
      <c r="W650" s="284" t="s">
        <v>1739</v>
      </c>
      <c r="X650" s="284" t="s">
        <v>1739</v>
      </c>
    </row>
    <row r="651" spans="1:24" ht="51">
      <c r="A651" s="288" t="s">
        <v>1737</v>
      </c>
      <c r="B651" s="288" t="s">
        <v>1738</v>
      </c>
      <c r="C651" s="288" t="s">
        <v>364</v>
      </c>
      <c r="D651" s="288" t="s">
        <v>175</v>
      </c>
      <c r="E651" s="288" t="s">
        <v>1739</v>
      </c>
      <c r="F651" s="289">
        <v>46212</v>
      </c>
      <c r="G651" s="289">
        <v>46212</v>
      </c>
      <c r="H651" s="288" t="s">
        <v>1996</v>
      </c>
      <c r="I651" s="288" t="s">
        <v>1749</v>
      </c>
      <c r="J651" s="288" t="s">
        <v>53</v>
      </c>
      <c r="K651" s="288" t="s">
        <v>53</v>
      </c>
      <c r="L651" s="290">
        <v>5475.15</v>
      </c>
      <c r="M651" s="290">
        <v>0</v>
      </c>
      <c r="N651" s="291">
        <v>0</v>
      </c>
      <c r="O651" s="290">
        <v>1</v>
      </c>
      <c r="P651" s="291">
        <v>5475</v>
      </c>
      <c r="Q651" s="290">
        <v>40</v>
      </c>
      <c r="R651" s="291">
        <v>219006</v>
      </c>
      <c r="S651" s="288" t="s">
        <v>1744</v>
      </c>
      <c r="T651" s="288" t="s">
        <v>1745</v>
      </c>
      <c r="U651" s="288" t="s">
        <v>1750</v>
      </c>
      <c r="V651" s="288" t="s">
        <v>1751</v>
      </c>
      <c r="W651" s="288" t="s">
        <v>1795</v>
      </c>
      <c r="X651" s="288" t="s">
        <v>1796</v>
      </c>
    </row>
    <row r="652" spans="1:24" ht="51">
      <c r="A652" s="288" t="s">
        <v>1737</v>
      </c>
      <c r="B652" s="288" t="s">
        <v>1738</v>
      </c>
      <c r="C652" s="288" t="s">
        <v>364</v>
      </c>
      <c r="D652" s="288" t="s">
        <v>175</v>
      </c>
      <c r="E652" s="288" t="s">
        <v>1739</v>
      </c>
      <c r="F652" s="289">
        <v>46226</v>
      </c>
      <c r="G652" s="289">
        <v>46226</v>
      </c>
      <c r="H652" s="288" t="s">
        <v>1920</v>
      </c>
      <c r="I652" s="288" t="s">
        <v>1749</v>
      </c>
      <c r="J652" s="288" t="s">
        <v>53</v>
      </c>
      <c r="K652" s="288" t="s">
        <v>53</v>
      </c>
      <c r="L652" s="290">
        <v>5475.15</v>
      </c>
      <c r="M652" s="290">
        <v>0</v>
      </c>
      <c r="N652" s="291">
        <v>0</v>
      </c>
      <c r="O652" s="290">
        <v>6</v>
      </c>
      <c r="P652" s="291">
        <v>32851</v>
      </c>
      <c r="Q652" s="290">
        <v>34</v>
      </c>
      <c r="R652" s="291">
        <v>186155</v>
      </c>
      <c r="S652" s="288" t="s">
        <v>1744</v>
      </c>
      <c r="T652" s="288" t="s">
        <v>1745</v>
      </c>
      <c r="U652" s="288" t="s">
        <v>1750</v>
      </c>
      <c r="V652" s="288" t="s">
        <v>1751</v>
      </c>
      <c r="W652" s="288" t="s">
        <v>1795</v>
      </c>
      <c r="X652" s="288" t="s">
        <v>1796</v>
      </c>
    </row>
    <row r="653" spans="1:24" ht="38.25">
      <c r="A653" s="288" t="s">
        <v>1737</v>
      </c>
      <c r="B653" s="288" t="s">
        <v>1738</v>
      </c>
      <c r="C653" s="288" t="s">
        <v>364</v>
      </c>
      <c r="D653" s="288" t="s">
        <v>175</v>
      </c>
      <c r="E653" s="288" t="s">
        <v>1739</v>
      </c>
      <c r="F653" s="289">
        <v>46254</v>
      </c>
      <c r="G653" s="289">
        <v>46254</v>
      </c>
      <c r="H653" s="288" t="s">
        <v>1922</v>
      </c>
      <c r="I653" s="288" t="s">
        <v>1923</v>
      </c>
      <c r="J653" s="288" t="s">
        <v>53</v>
      </c>
      <c r="K653" s="288" t="s">
        <v>53</v>
      </c>
      <c r="L653" s="290">
        <v>4800</v>
      </c>
      <c r="M653" s="290">
        <v>56</v>
      </c>
      <c r="N653" s="291">
        <v>268800</v>
      </c>
      <c r="O653" s="290">
        <v>0</v>
      </c>
      <c r="P653" s="291">
        <v>0</v>
      </c>
      <c r="Q653" s="290">
        <v>90</v>
      </c>
      <c r="R653" s="291">
        <v>454955</v>
      </c>
      <c r="S653" s="288" t="s">
        <v>1744</v>
      </c>
      <c r="T653" s="288" t="s">
        <v>1810</v>
      </c>
      <c r="U653" s="288" t="s">
        <v>1739</v>
      </c>
      <c r="V653" s="288" t="s">
        <v>1739</v>
      </c>
      <c r="W653" s="288" t="s">
        <v>1739</v>
      </c>
      <c r="X653" s="288" t="s">
        <v>1739</v>
      </c>
    </row>
    <row r="654" spans="1:24" ht="51">
      <c r="A654" s="288" t="s">
        <v>1737</v>
      </c>
      <c r="B654" s="288" t="s">
        <v>1738</v>
      </c>
      <c r="C654" s="288" t="s">
        <v>364</v>
      </c>
      <c r="D654" s="288" t="s">
        <v>175</v>
      </c>
      <c r="E654" s="288" t="s">
        <v>1739</v>
      </c>
      <c r="F654" s="289">
        <v>46261</v>
      </c>
      <c r="G654" s="289">
        <v>46261</v>
      </c>
      <c r="H654" s="288" t="s">
        <v>1906</v>
      </c>
      <c r="I654" s="288" t="s">
        <v>1749</v>
      </c>
      <c r="J654" s="288" t="s">
        <v>53</v>
      </c>
      <c r="K654" s="288" t="s">
        <v>53</v>
      </c>
      <c r="L654" s="290">
        <v>5055.0600000000004</v>
      </c>
      <c r="M654" s="290">
        <v>0</v>
      </c>
      <c r="N654" s="291">
        <v>0</v>
      </c>
      <c r="O654" s="290">
        <v>80</v>
      </c>
      <c r="P654" s="291">
        <v>404405</v>
      </c>
      <c r="Q654" s="290">
        <v>10</v>
      </c>
      <c r="R654" s="291">
        <v>50550</v>
      </c>
      <c r="S654" s="288" t="s">
        <v>1744</v>
      </c>
      <c r="T654" s="288" t="s">
        <v>1745</v>
      </c>
      <c r="U654" s="288" t="s">
        <v>1750</v>
      </c>
      <c r="V654" s="288" t="s">
        <v>1751</v>
      </c>
      <c r="W654" s="288" t="s">
        <v>1795</v>
      </c>
      <c r="X654" s="288" t="s">
        <v>1796</v>
      </c>
    </row>
    <row r="655" spans="1:24" ht="51">
      <c r="A655" s="288" t="s">
        <v>1737</v>
      </c>
      <c r="B655" s="288" t="s">
        <v>1738</v>
      </c>
      <c r="C655" s="288" t="s">
        <v>364</v>
      </c>
      <c r="D655" s="288" t="s">
        <v>175</v>
      </c>
      <c r="E655" s="288" t="s">
        <v>1739</v>
      </c>
      <c r="F655" s="289">
        <v>46300</v>
      </c>
      <c r="G655" s="289">
        <v>46300</v>
      </c>
      <c r="H655" s="288" t="s">
        <v>2035</v>
      </c>
      <c r="I655" s="288" t="s">
        <v>1877</v>
      </c>
      <c r="J655" s="288" t="s">
        <v>53</v>
      </c>
      <c r="K655" s="288" t="s">
        <v>53</v>
      </c>
      <c r="L655" s="290">
        <v>5055.0600000000004</v>
      </c>
      <c r="M655" s="290">
        <v>7</v>
      </c>
      <c r="N655" s="291">
        <v>35385</v>
      </c>
      <c r="O655" s="290">
        <v>0</v>
      </c>
      <c r="P655" s="291">
        <v>0</v>
      </c>
      <c r="Q655" s="290">
        <v>17</v>
      </c>
      <c r="R655" s="291">
        <v>85935</v>
      </c>
      <c r="S655" s="288" t="s">
        <v>1744</v>
      </c>
      <c r="T655" s="288" t="s">
        <v>1745</v>
      </c>
      <c r="U655" s="288" t="s">
        <v>1750</v>
      </c>
      <c r="V655" s="288" t="s">
        <v>1751</v>
      </c>
      <c r="W655" s="288" t="s">
        <v>1795</v>
      </c>
      <c r="X655" s="288" t="s">
        <v>1796</v>
      </c>
    </row>
    <row r="656" spans="1:24" ht="42.75">
      <c r="A656" s="284" t="s">
        <v>1737</v>
      </c>
      <c r="B656" s="284" t="s">
        <v>1738</v>
      </c>
      <c r="C656" s="284" t="s">
        <v>846</v>
      </c>
      <c r="D656" s="284" t="s">
        <v>847</v>
      </c>
      <c r="E656" s="284" t="s">
        <v>1739</v>
      </c>
      <c r="F656" s="285" t="s">
        <v>1739</v>
      </c>
      <c r="G656" s="285" t="s">
        <v>1739</v>
      </c>
      <c r="H656" s="284" t="s">
        <v>1739</v>
      </c>
      <c r="I656" s="284" t="s">
        <v>1740</v>
      </c>
      <c r="J656" s="284" t="s">
        <v>716</v>
      </c>
      <c r="K656" s="284" t="s">
        <v>716</v>
      </c>
      <c r="L656" s="286">
        <v>4934.68</v>
      </c>
      <c r="M656" s="286">
        <v>0</v>
      </c>
      <c r="N656" s="287">
        <v>0</v>
      </c>
      <c r="O656" s="286">
        <v>0</v>
      </c>
      <c r="P656" s="287">
        <v>0</v>
      </c>
      <c r="Q656" s="286">
        <v>28</v>
      </c>
      <c r="R656" s="287">
        <v>138171</v>
      </c>
      <c r="S656" s="284" t="s">
        <v>1739</v>
      </c>
      <c r="T656" s="284" t="s">
        <v>1739</v>
      </c>
      <c r="U656" s="284" t="s">
        <v>1739</v>
      </c>
      <c r="V656" s="284" t="s">
        <v>1739</v>
      </c>
      <c r="W656" s="284" t="s">
        <v>1739</v>
      </c>
      <c r="X656" s="284" t="s">
        <v>1739</v>
      </c>
    </row>
    <row r="657" spans="1:24" ht="28.5">
      <c r="A657" s="284" t="s">
        <v>1737</v>
      </c>
      <c r="B657" s="284" t="s">
        <v>1738</v>
      </c>
      <c r="C657" s="284" t="s">
        <v>848</v>
      </c>
      <c r="D657" s="284" t="s">
        <v>849</v>
      </c>
      <c r="E657" s="284" t="s">
        <v>1739</v>
      </c>
      <c r="F657" s="285" t="s">
        <v>1739</v>
      </c>
      <c r="G657" s="285" t="s">
        <v>1739</v>
      </c>
      <c r="H657" s="284" t="s">
        <v>1739</v>
      </c>
      <c r="I657" s="284" t="s">
        <v>1740</v>
      </c>
      <c r="J657" s="284" t="s">
        <v>716</v>
      </c>
      <c r="K657" s="284" t="s">
        <v>716</v>
      </c>
      <c r="L657" s="286">
        <v>5015</v>
      </c>
      <c r="M657" s="286">
        <v>0</v>
      </c>
      <c r="N657" s="287">
        <v>0</v>
      </c>
      <c r="O657" s="286">
        <v>0</v>
      </c>
      <c r="P657" s="287">
        <v>0</v>
      </c>
      <c r="Q657" s="286">
        <v>88</v>
      </c>
      <c r="R657" s="287">
        <v>441320</v>
      </c>
      <c r="S657" s="284" t="s">
        <v>1739</v>
      </c>
      <c r="T657" s="284" t="s">
        <v>1739</v>
      </c>
      <c r="U657" s="284" t="s">
        <v>1739</v>
      </c>
      <c r="V657" s="284" t="s">
        <v>1739</v>
      </c>
      <c r="W657" s="284" t="s">
        <v>1739</v>
      </c>
      <c r="X657" s="284" t="s">
        <v>1739</v>
      </c>
    </row>
    <row r="658" spans="1:24" ht="28.5">
      <c r="A658" s="284" t="s">
        <v>1737</v>
      </c>
      <c r="B658" s="284" t="s">
        <v>1738</v>
      </c>
      <c r="C658" s="284" t="s">
        <v>850</v>
      </c>
      <c r="D658" s="284" t="s">
        <v>851</v>
      </c>
      <c r="E658" s="284" t="s">
        <v>1739</v>
      </c>
      <c r="F658" s="285" t="s">
        <v>1739</v>
      </c>
      <c r="G658" s="285" t="s">
        <v>1739</v>
      </c>
      <c r="H658" s="284" t="s">
        <v>1739</v>
      </c>
      <c r="I658" s="284" t="s">
        <v>1740</v>
      </c>
      <c r="J658" s="284" t="s">
        <v>53</v>
      </c>
      <c r="K658" s="284" t="s">
        <v>53</v>
      </c>
      <c r="L658" s="286">
        <v>1561.12</v>
      </c>
      <c r="M658" s="286">
        <v>0</v>
      </c>
      <c r="N658" s="287">
        <v>0</v>
      </c>
      <c r="O658" s="286">
        <v>0</v>
      </c>
      <c r="P658" s="287">
        <v>0</v>
      </c>
      <c r="Q658" s="286">
        <v>58</v>
      </c>
      <c r="R658" s="287">
        <v>90545</v>
      </c>
      <c r="S658" s="284" t="s">
        <v>1739</v>
      </c>
      <c r="T658" s="284" t="s">
        <v>1739</v>
      </c>
      <c r="U658" s="284" t="s">
        <v>1739</v>
      </c>
      <c r="V658" s="284" t="s">
        <v>1739</v>
      </c>
      <c r="W658" s="284" t="s">
        <v>1739</v>
      </c>
      <c r="X658" s="284" t="s">
        <v>1739</v>
      </c>
    </row>
    <row r="659" spans="1:24" ht="25.5">
      <c r="A659" s="288" t="s">
        <v>1737</v>
      </c>
      <c r="B659" s="288" t="s">
        <v>1738</v>
      </c>
      <c r="C659" s="288" t="s">
        <v>850</v>
      </c>
      <c r="D659" s="288" t="s">
        <v>851</v>
      </c>
      <c r="E659" s="288" t="s">
        <v>1739</v>
      </c>
      <c r="F659" s="289">
        <v>46223</v>
      </c>
      <c r="G659" s="289">
        <v>46223</v>
      </c>
      <c r="H659" s="288" t="s">
        <v>1742</v>
      </c>
      <c r="I659" s="288" t="s">
        <v>1743</v>
      </c>
      <c r="J659" s="288" t="s">
        <v>53</v>
      </c>
      <c r="K659" s="288" t="s">
        <v>53</v>
      </c>
      <c r="L659" s="290">
        <v>1561.12</v>
      </c>
      <c r="M659" s="290">
        <v>0</v>
      </c>
      <c r="N659" s="291">
        <v>0</v>
      </c>
      <c r="O659" s="290">
        <v>58</v>
      </c>
      <c r="P659" s="291">
        <v>90545</v>
      </c>
      <c r="Q659" s="290">
        <v>0</v>
      </c>
      <c r="R659" s="291">
        <v>0</v>
      </c>
      <c r="S659" s="288" t="s">
        <v>1744</v>
      </c>
      <c r="T659" s="288" t="s">
        <v>1820</v>
      </c>
      <c r="U659" s="288" t="s">
        <v>1739</v>
      </c>
      <c r="V659" s="288" t="s">
        <v>1739</v>
      </c>
      <c r="W659" s="288" t="s">
        <v>1795</v>
      </c>
      <c r="X659" s="288" t="s">
        <v>1796</v>
      </c>
    </row>
    <row r="660" spans="1:24" ht="14.25">
      <c r="A660" s="284" t="s">
        <v>1737</v>
      </c>
      <c r="B660" s="284" t="s">
        <v>1738</v>
      </c>
      <c r="C660" s="284" t="s">
        <v>1225</v>
      </c>
      <c r="D660" s="284" t="s">
        <v>1226</v>
      </c>
      <c r="E660" s="284" t="s">
        <v>1739</v>
      </c>
      <c r="F660" s="285" t="s">
        <v>1739</v>
      </c>
      <c r="G660" s="285" t="s">
        <v>1739</v>
      </c>
      <c r="H660" s="284" t="s">
        <v>1739</v>
      </c>
      <c r="I660" s="284" t="s">
        <v>1740</v>
      </c>
      <c r="J660" s="284" t="s">
        <v>1073</v>
      </c>
      <c r="K660" s="284" t="s">
        <v>1073</v>
      </c>
      <c r="L660" s="286">
        <v>503000</v>
      </c>
      <c r="M660" s="286">
        <v>0</v>
      </c>
      <c r="N660" s="287">
        <v>0</v>
      </c>
      <c r="O660" s="286">
        <v>0</v>
      </c>
      <c r="P660" s="287">
        <v>0</v>
      </c>
      <c r="Q660" s="286">
        <v>0.03</v>
      </c>
      <c r="R660" s="287">
        <v>15090</v>
      </c>
      <c r="S660" s="284" t="s">
        <v>1739</v>
      </c>
      <c r="T660" s="284" t="s">
        <v>1739</v>
      </c>
      <c r="U660" s="284" t="s">
        <v>1739</v>
      </c>
      <c r="V660" s="284" t="s">
        <v>1739</v>
      </c>
      <c r="W660" s="284" t="s">
        <v>1739</v>
      </c>
      <c r="X660" s="284" t="s">
        <v>1739</v>
      </c>
    </row>
    <row r="661" spans="1:24" ht="25.5">
      <c r="A661" s="288" t="s">
        <v>1737</v>
      </c>
      <c r="B661" s="288" t="s">
        <v>1738</v>
      </c>
      <c r="C661" s="288" t="s">
        <v>1225</v>
      </c>
      <c r="D661" s="288" t="s">
        <v>1226</v>
      </c>
      <c r="E661" s="288" t="s">
        <v>1739</v>
      </c>
      <c r="F661" s="289">
        <v>46223</v>
      </c>
      <c r="G661" s="289">
        <v>46223</v>
      </c>
      <c r="H661" s="288" t="s">
        <v>1742</v>
      </c>
      <c r="I661" s="288" t="s">
        <v>1743</v>
      </c>
      <c r="J661" s="288" t="s">
        <v>1073</v>
      </c>
      <c r="K661" s="288" t="s">
        <v>1073</v>
      </c>
      <c r="L661" s="290">
        <v>503000</v>
      </c>
      <c r="M661" s="290">
        <v>0</v>
      </c>
      <c r="N661" s="291">
        <v>0</v>
      </c>
      <c r="O661" s="290">
        <v>0.03</v>
      </c>
      <c r="P661" s="291">
        <v>15090</v>
      </c>
      <c r="Q661" s="290">
        <v>0</v>
      </c>
      <c r="R661" s="291">
        <v>0</v>
      </c>
      <c r="S661" s="288" t="s">
        <v>1744</v>
      </c>
      <c r="T661" s="288" t="s">
        <v>1820</v>
      </c>
      <c r="U661" s="288" t="s">
        <v>1739</v>
      </c>
      <c r="V661" s="288" t="s">
        <v>1739</v>
      </c>
      <c r="W661" s="288" t="s">
        <v>1795</v>
      </c>
      <c r="X661" s="288" t="s">
        <v>1796</v>
      </c>
    </row>
    <row r="662" spans="1:24" ht="14.25">
      <c r="A662" s="284" t="s">
        <v>1737</v>
      </c>
      <c r="B662" s="284" t="s">
        <v>1738</v>
      </c>
      <c r="C662" s="284" t="s">
        <v>1227</v>
      </c>
      <c r="D662" s="284" t="s">
        <v>1228</v>
      </c>
      <c r="E662" s="284" t="s">
        <v>1739</v>
      </c>
      <c r="F662" s="285" t="s">
        <v>1739</v>
      </c>
      <c r="G662" s="285" t="s">
        <v>1739</v>
      </c>
      <c r="H662" s="284" t="s">
        <v>1739</v>
      </c>
      <c r="I662" s="284" t="s">
        <v>1740</v>
      </c>
      <c r="J662" s="284" t="s">
        <v>261</v>
      </c>
      <c r="K662" s="284" t="s">
        <v>261</v>
      </c>
      <c r="L662" s="286">
        <v>150000</v>
      </c>
      <c r="M662" s="286">
        <v>0</v>
      </c>
      <c r="N662" s="287">
        <v>0</v>
      </c>
      <c r="O662" s="286">
        <v>0</v>
      </c>
      <c r="P662" s="287">
        <v>0</v>
      </c>
      <c r="Q662" s="286">
        <v>1</v>
      </c>
      <c r="R662" s="287">
        <v>150000</v>
      </c>
      <c r="S662" s="284" t="s">
        <v>1739</v>
      </c>
      <c r="T662" s="284" t="s">
        <v>1739</v>
      </c>
      <c r="U662" s="284" t="s">
        <v>1739</v>
      </c>
      <c r="V662" s="284" t="s">
        <v>1739</v>
      </c>
      <c r="W662" s="284" t="s">
        <v>1739</v>
      </c>
      <c r="X662" s="284" t="s">
        <v>1739</v>
      </c>
    </row>
    <row r="663" spans="1:24" ht="28.5">
      <c r="A663" s="284" t="s">
        <v>1737</v>
      </c>
      <c r="B663" s="284" t="s">
        <v>1738</v>
      </c>
      <c r="C663" s="284" t="s">
        <v>1229</v>
      </c>
      <c r="D663" s="284" t="s">
        <v>1230</v>
      </c>
      <c r="E663" s="284" t="s">
        <v>1739</v>
      </c>
      <c r="F663" s="285" t="s">
        <v>1739</v>
      </c>
      <c r="G663" s="285" t="s">
        <v>1739</v>
      </c>
      <c r="H663" s="284" t="s">
        <v>1739</v>
      </c>
      <c r="I663" s="284" t="s">
        <v>1740</v>
      </c>
      <c r="J663" s="284" t="s">
        <v>53</v>
      </c>
      <c r="K663" s="284" t="s">
        <v>53</v>
      </c>
      <c r="L663" s="286">
        <v>35000</v>
      </c>
      <c r="M663" s="286">
        <v>0</v>
      </c>
      <c r="N663" s="287">
        <v>0</v>
      </c>
      <c r="O663" s="286">
        <v>0</v>
      </c>
      <c r="P663" s="287">
        <v>0</v>
      </c>
      <c r="Q663" s="286">
        <v>5</v>
      </c>
      <c r="R663" s="287">
        <v>175000</v>
      </c>
      <c r="S663" s="284" t="s">
        <v>1739</v>
      </c>
      <c r="T663" s="284" t="s">
        <v>1739</v>
      </c>
      <c r="U663" s="284" t="s">
        <v>1739</v>
      </c>
      <c r="V663" s="284" t="s">
        <v>1739</v>
      </c>
      <c r="W663" s="284" t="s">
        <v>1739</v>
      </c>
      <c r="X663" s="284" t="s">
        <v>1739</v>
      </c>
    </row>
    <row r="664" spans="1:24" ht="25.5">
      <c r="A664" s="288" t="s">
        <v>1737</v>
      </c>
      <c r="B664" s="288" t="s">
        <v>1738</v>
      </c>
      <c r="C664" s="288" t="s">
        <v>1236</v>
      </c>
      <c r="D664" s="288" t="s">
        <v>1237</v>
      </c>
      <c r="E664" s="288" t="s">
        <v>1739</v>
      </c>
      <c r="F664" s="289">
        <v>46226</v>
      </c>
      <c r="G664" s="289">
        <v>46226</v>
      </c>
      <c r="H664" s="288" t="s">
        <v>2036</v>
      </c>
      <c r="I664" s="288" t="s">
        <v>1793</v>
      </c>
      <c r="J664" s="288" t="s">
        <v>53</v>
      </c>
      <c r="K664" s="288" t="s">
        <v>53</v>
      </c>
      <c r="L664" s="290">
        <v>85000</v>
      </c>
      <c r="M664" s="290">
        <v>1</v>
      </c>
      <c r="N664" s="291">
        <v>85000</v>
      </c>
      <c r="O664" s="290">
        <v>0</v>
      </c>
      <c r="P664" s="291">
        <v>0</v>
      </c>
      <c r="Q664" s="290">
        <v>1</v>
      </c>
      <c r="R664" s="291">
        <v>85000</v>
      </c>
      <c r="S664" s="288" t="s">
        <v>1744</v>
      </c>
      <c r="T664" s="288" t="s">
        <v>1767</v>
      </c>
      <c r="U664" s="288" t="s">
        <v>1739</v>
      </c>
      <c r="V664" s="288" t="s">
        <v>1739</v>
      </c>
      <c r="W664" s="288" t="s">
        <v>1739</v>
      </c>
      <c r="X664" s="288" t="s">
        <v>1739</v>
      </c>
    </row>
    <row r="665" spans="1:24" ht="28.5">
      <c r="A665" s="284" t="s">
        <v>1737</v>
      </c>
      <c r="B665" s="284" t="s">
        <v>1738</v>
      </c>
      <c r="C665" s="284" t="s">
        <v>361</v>
      </c>
      <c r="D665" s="284" t="s">
        <v>193</v>
      </c>
      <c r="E665" s="284" t="s">
        <v>1739</v>
      </c>
      <c r="F665" s="285" t="s">
        <v>1739</v>
      </c>
      <c r="G665" s="285" t="s">
        <v>1739</v>
      </c>
      <c r="H665" s="284" t="s">
        <v>1739</v>
      </c>
      <c r="I665" s="284" t="s">
        <v>1740</v>
      </c>
      <c r="J665" s="284" t="s">
        <v>53</v>
      </c>
      <c r="K665" s="284" t="s">
        <v>53</v>
      </c>
      <c r="L665" s="286">
        <v>404.49</v>
      </c>
      <c r="M665" s="286">
        <v>0</v>
      </c>
      <c r="N665" s="287">
        <v>0</v>
      </c>
      <c r="O665" s="286">
        <v>0</v>
      </c>
      <c r="P665" s="287">
        <v>0</v>
      </c>
      <c r="Q665" s="286">
        <v>179</v>
      </c>
      <c r="R665" s="287">
        <v>72403</v>
      </c>
      <c r="S665" s="284" t="s">
        <v>1739</v>
      </c>
      <c r="T665" s="284" t="s">
        <v>1739</v>
      </c>
      <c r="U665" s="284" t="s">
        <v>1739</v>
      </c>
      <c r="V665" s="284" t="s">
        <v>1739</v>
      </c>
      <c r="W665" s="284" t="s">
        <v>1739</v>
      </c>
      <c r="X665" s="284" t="s">
        <v>1739</v>
      </c>
    </row>
    <row r="666" spans="1:24" ht="25.5">
      <c r="A666" s="288" t="s">
        <v>1737</v>
      </c>
      <c r="B666" s="288" t="s">
        <v>1738</v>
      </c>
      <c r="C666" s="288" t="s">
        <v>361</v>
      </c>
      <c r="D666" s="288" t="s">
        <v>193</v>
      </c>
      <c r="E666" s="288" t="s">
        <v>1739</v>
      </c>
      <c r="F666" s="289">
        <v>46223</v>
      </c>
      <c r="G666" s="289">
        <v>46223</v>
      </c>
      <c r="H666" s="288" t="s">
        <v>1876</v>
      </c>
      <c r="I666" s="288" t="s">
        <v>1877</v>
      </c>
      <c r="J666" s="288" t="s">
        <v>53</v>
      </c>
      <c r="K666" s="288" t="s">
        <v>53</v>
      </c>
      <c r="L666" s="290">
        <v>404.49</v>
      </c>
      <c r="M666" s="290">
        <v>2</v>
      </c>
      <c r="N666" s="291">
        <v>809</v>
      </c>
      <c r="O666" s="290">
        <v>0</v>
      </c>
      <c r="P666" s="291">
        <v>0</v>
      </c>
      <c r="Q666" s="290">
        <v>181</v>
      </c>
      <c r="R666" s="291">
        <v>73212</v>
      </c>
      <c r="S666" s="288" t="s">
        <v>1744</v>
      </c>
      <c r="T666" s="288" t="s">
        <v>1745</v>
      </c>
      <c r="U666" s="288" t="s">
        <v>1739</v>
      </c>
      <c r="V666" s="288" t="s">
        <v>1739</v>
      </c>
      <c r="W666" s="288" t="s">
        <v>1795</v>
      </c>
      <c r="X666" s="288" t="s">
        <v>1796</v>
      </c>
    </row>
    <row r="667" spans="1:24" ht="51">
      <c r="A667" s="288" t="s">
        <v>1737</v>
      </c>
      <c r="B667" s="288" t="s">
        <v>1738</v>
      </c>
      <c r="C667" s="288" t="s">
        <v>361</v>
      </c>
      <c r="D667" s="288" t="s">
        <v>193</v>
      </c>
      <c r="E667" s="288" t="s">
        <v>1739</v>
      </c>
      <c r="F667" s="289">
        <v>46255</v>
      </c>
      <c r="G667" s="289">
        <v>46255</v>
      </c>
      <c r="H667" s="288" t="s">
        <v>1937</v>
      </c>
      <c r="I667" s="288" t="s">
        <v>1749</v>
      </c>
      <c r="J667" s="288" t="s">
        <v>53</v>
      </c>
      <c r="K667" s="288" t="s">
        <v>53</v>
      </c>
      <c r="L667" s="290">
        <v>404.49</v>
      </c>
      <c r="M667" s="290">
        <v>0</v>
      </c>
      <c r="N667" s="291">
        <v>0</v>
      </c>
      <c r="O667" s="290">
        <v>174.8</v>
      </c>
      <c r="P667" s="291">
        <v>70705</v>
      </c>
      <c r="Q667" s="290">
        <v>6.2</v>
      </c>
      <c r="R667" s="291">
        <v>2507</v>
      </c>
      <c r="S667" s="288" t="s">
        <v>1744</v>
      </c>
      <c r="T667" s="288" t="s">
        <v>1745</v>
      </c>
      <c r="U667" s="288" t="s">
        <v>1755</v>
      </c>
      <c r="V667" s="288" t="s">
        <v>1756</v>
      </c>
      <c r="W667" s="288" t="s">
        <v>1795</v>
      </c>
      <c r="X667" s="288" t="s">
        <v>1796</v>
      </c>
    </row>
    <row r="668" spans="1:24" ht="28.5">
      <c r="A668" s="284" t="s">
        <v>1737</v>
      </c>
      <c r="B668" s="284" t="s">
        <v>1738</v>
      </c>
      <c r="C668" s="284" t="s">
        <v>856</v>
      </c>
      <c r="D668" s="284" t="s">
        <v>857</v>
      </c>
      <c r="E668" s="284" t="s">
        <v>1739</v>
      </c>
      <c r="F668" s="285" t="s">
        <v>1739</v>
      </c>
      <c r="G668" s="285" t="s">
        <v>1739</v>
      </c>
      <c r="H668" s="284" t="s">
        <v>1739</v>
      </c>
      <c r="I668" s="284" t="s">
        <v>1740</v>
      </c>
      <c r="J668" s="284" t="s">
        <v>53</v>
      </c>
      <c r="K668" s="284" t="s">
        <v>53</v>
      </c>
      <c r="L668" s="286">
        <v>408.13</v>
      </c>
      <c r="M668" s="286">
        <v>0</v>
      </c>
      <c r="N668" s="287">
        <v>0</v>
      </c>
      <c r="O668" s="286">
        <v>0</v>
      </c>
      <c r="P668" s="287">
        <v>0</v>
      </c>
      <c r="Q668" s="286">
        <v>15</v>
      </c>
      <c r="R668" s="287">
        <v>6122</v>
      </c>
      <c r="S668" s="284" t="s">
        <v>1739</v>
      </c>
      <c r="T668" s="284" t="s">
        <v>1739</v>
      </c>
      <c r="U668" s="284" t="s">
        <v>1739</v>
      </c>
      <c r="V668" s="284" t="s">
        <v>1739</v>
      </c>
      <c r="W668" s="284" t="s">
        <v>1739</v>
      </c>
      <c r="X668" s="284" t="s">
        <v>1739</v>
      </c>
    </row>
    <row r="669" spans="1:24" ht="28.5">
      <c r="A669" s="284" t="s">
        <v>1737</v>
      </c>
      <c r="B669" s="284" t="s">
        <v>1738</v>
      </c>
      <c r="C669" s="284" t="s">
        <v>860</v>
      </c>
      <c r="D669" s="284" t="s">
        <v>861</v>
      </c>
      <c r="E669" s="284" t="s">
        <v>1739</v>
      </c>
      <c r="F669" s="285" t="s">
        <v>1739</v>
      </c>
      <c r="G669" s="285" t="s">
        <v>1739</v>
      </c>
      <c r="H669" s="284" t="s">
        <v>1739</v>
      </c>
      <c r="I669" s="284" t="s">
        <v>1740</v>
      </c>
      <c r="J669" s="284" t="s">
        <v>53</v>
      </c>
      <c r="K669" s="284" t="s">
        <v>53</v>
      </c>
      <c r="L669" s="286">
        <v>714.15</v>
      </c>
      <c r="M669" s="286">
        <v>0</v>
      </c>
      <c r="N669" s="287">
        <v>0</v>
      </c>
      <c r="O669" s="286">
        <v>0</v>
      </c>
      <c r="P669" s="287">
        <v>0</v>
      </c>
      <c r="Q669" s="286">
        <v>75</v>
      </c>
      <c r="R669" s="287">
        <v>53561</v>
      </c>
      <c r="S669" s="284" t="s">
        <v>1739</v>
      </c>
      <c r="T669" s="284" t="s">
        <v>1739</v>
      </c>
      <c r="U669" s="284" t="s">
        <v>1739</v>
      </c>
      <c r="V669" s="284" t="s">
        <v>1739</v>
      </c>
      <c r="W669" s="284" t="s">
        <v>1739</v>
      </c>
      <c r="X669" s="284" t="s">
        <v>1739</v>
      </c>
    </row>
    <row r="670" spans="1:24" ht="25.5">
      <c r="A670" s="288" t="s">
        <v>1737</v>
      </c>
      <c r="B670" s="288" t="s">
        <v>1738</v>
      </c>
      <c r="C670" s="288" t="s">
        <v>860</v>
      </c>
      <c r="D670" s="288" t="s">
        <v>861</v>
      </c>
      <c r="E670" s="288" t="s">
        <v>1739</v>
      </c>
      <c r="F670" s="289">
        <v>46223</v>
      </c>
      <c r="G670" s="289">
        <v>46223</v>
      </c>
      <c r="H670" s="288" t="s">
        <v>1876</v>
      </c>
      <c r="I670" s="288" t="s">
        <v>1877</v>
      </c>
      <c r="J670" s="288" t="s">
        <v>53</v>
      </c>
      <c r="K670" s="288" t="s">
        <v>53</v>
      </c>
      <c r="L670" s="290">
        <v>714.15</v>
      </c>
      <c r="M670" s="290">
        <v>13</v>
      </c>
      <c r="N670" s="291">
        <v>9284</v>
      </c>
      <c r="O670" s="290">
        <v>0</v>
      </c>
      <c r="P670" s="291">
        <v>0</v>
      </c>
      <c r="Q670" s="290">
        <v>88</v>
      </c>
      <c r="R670" s="291">
        <v>62845</v>
      </c>
      <c r="S670" s="288" t="s">
        <v>1744</v>
      </c>
      <c r="T670" s="288" t="s">
        <v>1745</v>
      </c>
      <c r="U670" s="288" t="s">
        <v>1739</v>
      </c>
      <c r="V670" s="288" t="s">
        <v>1739</v>
      </c>
      <c r="W670" s="288" t="s">
        <v>1795</v>
      </c>
      <c r="X670" s="288" t="s">
        <v>1796</v>
      </c>
    </row>
    <row r="671" spans="1:24" ht="28.5">
      <c r="A671" s="284" t="s">
        <v>1737</v>
      </c>
      <c r="B671" s="284" t="s">
        <v>1738</v>
      </c>
      <c r="C671" s="284" t="s">
        <v>319</v>
      </c>
      <c r="D671" s="284" t="s">
        <v>124</v>
      </c>
      <c r="E671" s="284" t="s">
        <v>1739</v>
      </c>
      <c r="F671" s="285" t="s">
        <v>1739</v>
      </c>
      <c r="G671" s="285" t="s">
        <v>1739</v>
      </c>
      <c r="H671" s="284" t="s">
        <v>1739</v>
      </c>
      <c r="I671" s="284" t="s">
        <v>1740</v>
      </c>
      <c r="J671" s="284" t="s">
        <v>716</v>
      </c>
      <c r="K671" s="284" t="s">
        <v>716</v>
      </c>
      <c r="L671" s="286">
        <v>2046.03</v>
      </c>
      <c r="M671" s="286">
        <v>0</v>
      </c>
      <c r="N671" s="287">
        <v>0</v>
      </c>
      <c r="O671" s="286">
        <v>0</v>
      </c>
      <c r="P671" s="287">
        <v>0</v>
      </c>
      <c r="Q671" s="286">
        <v>101</v>
      </c>
      <c r="R671" s="287">
        <v>206649</v>
      </c>
      <c r="S671" s="284" t="s">
        <v>1739</v>
      </c>
      <c r="T671" s="284" t="s">
        <v>1739</v>
      </c>
      <c r="U671" s="284" t="s">
        <v>1739</v>
      </c>
      <c r="V671" s="284" t="s">
        <v>1739</v>
      </c>
      <c r="W671" s="284" t="s">
        <v>1739</v>
      </c>
      <c r="X671" s="284" t="s">
        <v>1739</v>
      </c>
    </row>
    <row r="672" spans="1:24" ht="51">
      <c r="A672" s="288" t="s">
        <v>1737</v>
      </c>
      <c r="B672" s="288" t="s">
        <v>1738</v>
      </c>
      <c r="C672" s="288" t="s">
        <v>319</v>
      </c>
      <c r="D672" s="288" t="s">
        <v>124</v>
      </c>
      <c r="E672" s="288" t="s">
        <v>1739</v>
      </c>
      <c r="F672" s="289">
        <v>46296</v>
      </c>
      <c r="G672" s="289">
        <v>46296</v>
      </c>
      <c r="H672" s="288" t="s">
        <v>1911</v>
      </c>
      <c r="I672" s="288" t="s">
        <v>1749</v>
      </c>
      <c r="J672" s="288" t="s">
        <v>716</v>
      </c>
      <c r="K672" s="288" t="s">
        <v>716</v>
      </c>
      <c r="L672" s="290">
        <v>2046.03</v>
      </c>
      <c r="M672" s="290">
        <v>0</v>
      </c>
      <c r="N672" s="291">
        <v>0</v>
      </c>
      <c r="O672" s="290">
        <v>40</v>
      </c>
      <c r="P672" s="291">
        <v>81841</v>
      </c>
      <c r="Q672" s="290">
        <v>61</v>
      </c>
      <c r="R672" s="291">
        <v>124808</v>
      </c>
      <c r="S672" s="288" t="s">
        <v>1744</v>
      </c>
      <c r="T672" s="288" t="s">
        <v>1745</v>
      </c>
      <c r="U672" s="288" t="s">
        <v>1755</v>
      </c>
      <c r="V672" s="288" t="s">
        <v>1756</v>
      </c>
      <c r="W672" s="288" t="s">
        <v>1795</v>
      </c>
      <c r="X672" s="288" t="s">
        <v>1796</v>
      </c>
    </row>
    <row r="673" spans="1:24" ht="28.5">
      <c r="A673" s="284" t="s">
        <v>1737</v>
      </c>
      <c r="B673" s="284" t="s">
        <v>1738</v>
      </c>
      <c r="C673" s="284" t="s">
        <v>1248</v>
      </c>
      <c r="D673" s="284" t="s">
        <v>1249</v>
      </c>
      <c r="E673" s="284" t="s">
        <v>1739</v>
      </c>
      <c r="F673" s="285" t="s">
        <v>1739</v>
      </c>
      <c r="G673" s="285" t="s">
        <v>1739</v>
      </c>
      <c r="H673" s="284" t="s">
        <v>1739</v>
      </c>
      <c r="I673" s="284" t="s">
        <v>1740</v>
      </c>
      <c r="J673" s="284" t="s">
        <v>53</v>
      </c>
      <c r="K673" s="284" t="s">
        <v>53</v>
      </c>
      <c r="L673" s="286">
        <v>5000</v>
      </c>
      <c r="M673" s="286">
        <v>0</v>
      </c>
      <c r="N673" s="287">
        <v>0</v>
      </c>
      <c r="O673" s="286">
        <v>0</v>
      </c>
      <c r="P673" s="287">
        <v>0</v>
      </c>
      <c r="Q673" s="286">
        <v>1</v>
      </c>
      <c r="R673" s="287">
        <v>5000</v>
      </c>
      <c r="S673" s="284" t="s">
        <v>1739</v>
      </c>
      <c r="T673" s="284" t="s">
        <v>1739</v>
      </c>
      <c r="U673" s="284" t="s">
        <v>1739</v>
      </c>
      <c r="V673" s="284" t="s">
        <v>1739</v>
      </c>
      <c r="W673" s="284" t="s">
        <v>1739</v>
      </c>
      <c r="X673" s="284" t="s">
        <v>1739</v>
      </c>
    </row>
    <row r="674" spans="1:24" ht="28.5">
      <c r="A674" s="284" t="s">
        <v>1737</v>
      </c>
      <c r="B674" s="284" t="s">
        <v>1738</v>
      </c>
      <c r="C674" s="284" t="s">
        <v>866</v>
      </c>
      <c r="D674" s="284" t="s">
        <v>595</v>
      </c>
      <c r="E674" s="284" t="s">
        <v>1739</v>
      </c>
      <c r="F674" s="285" t="s">
        <v>1739</v>
      </c>
      <c r="G674" s="285" t="s">
        <v>1739</v>
      </c>
      <c r="H674" s="284" t="s">
        <v>1739</v>
      </c>
      <c r="I674" s="284" t="s">
        <v>1740</v>
      </c>
      <c r="J674" s="284" t="s">
        <v>53</v>
      </c>
      <c r="K674" s="284" t="s">
        <v>53</v>
      </c>
      <c r="L674" s="286">
        <v>950</v>
      </c>
      <c r="M674" s="286">
        <v>0</v>
      </c>
      <c r="N674" s="287">
        <v>0</v>
      </c>
      <c r="O674" s="286">
        <v>0</v>
      </c>
      <c r="P674" s="287">
        <v>0</v>
      </c>
      <c r="Q674" s="286">
        <v>82</v>
      </c>
      <c r="R674" s="287">
        <v>77900</v>
      </c>
      <c r="S674" s="284" t="s">
        <v>1739</v>
      </c>
      <c r="T674" s="284" t="s">
        <v>1739</v>
      </c>
      <c r="U674" s="284" t="s">
        <v>1739</v>
      </c>
      <c r="V674" s="284" t="s">
        <v>1739</v>
      </c>
      <c r="W674" s="284" t="s">
        <v>1739</v>
      </c>
      <c r="X674" s="284" t="s">
        <v>1739</v>
      </c>
    </row>
    <row r="675" spans="1:24" ht="51">
      <c r="A675" s="288" t="s">
        <v>1737</v>
      </c>
      <c r="B675" s="288" t="s">
        <v>1738</v>
      </c>
      <c r="C675" s="288" t="s">
        <v>866</v>
      </c>
      <c r="D675" s="288" t="s">
        <v>595</v>
      </c>
      <c r="E675" s="288" t="s">
        <v>1739</v>
      </c>
      <c r="F675" s="289">
        <v>46181</v>
      </c>
      <c r="G675" s="289">
        <v>46181</v>
      </c>
      <c r="H675" s="288" t="s">
        <v>1803</v>
      </c>
      <c r="I675" s="288" t="s">
        <v>1749</v>
      </c>
      <c r="J675" s="288" t="s">
        <v>53</v>
      </c>
      <c r="K675" s="288" t="s">
        <v>53</v>
      </c>
      <c r="L675" s="290">
        <v>950</v>
      </c>
      <c r="M675" s="290">
        <v>0</v>
      </c>
      <c r="N675" s="291">
        <v>0</v>
      </c>
      <c r="O675" s="290">
        <v>12</v>
      </c>
      <c r="P675" s="291">
        <v>11400</v>
      </c>
      <c r="Q675" s="290">
        <v>70</v>
      </c>
      <c r="R675" s="291">
        <v>66500</v>
      </c>
      <c r="S675" s="288" t="s">
        <v>1744</v>
      </c>
      <c r="T675" s="288" t="s">
        <v>1745</v>
      </c>
      <c r="U675" s="288" t="s">
        <v>1804</v>
      </c>
      <c r="V675" s="288" t="s">
        <v>1805</v>
      </c>
      <c r="W675" s="288" t="s">
        <v>1795</v>
      </c>
      <c r="X675" s="288" t="s">
        <v>1796</v>
      </c>
    </row>
    <row r="676" spans="1:24" ht="25.5">
      <c r="A676" s="288" t="s">
        <v>1737</v>
      </c>
      <c r="B676" s="288" t="s">
        <v>1738</v>
      </c>
      <c r="C676" s="288" t="s">
        <v>866</v>
      </c>
      <c r="D676" s="288" t="s">
        <v>595</v>
      </c>
      <c r="E676" s="288" t="s">
        <v>1739</v>
      </c>
      <c r="F676" s="289">
        <v>46223</v>
      </c>
      <c r="G676" s="289">
        <v>46223</v>
      </c>
      <c r="H676" s="288" t="s">
        <v>1876</v>
      </c>
      <c r="I676" s="288" t="s">
        <v>1877</v>
      </c>
      <c r="J676" s="288" t="s">
        <v>53</v>
      </c>
      <c r="K676" s="288" t="s">
        <v>53</v>
      </c>
      <c r="L676" s="290">
        <v>950</v>
      </c>
      <c r="M676" s="290">
        <v>3</v>
      </c>
      <c r="N676" s="291">
        <v>2850</v>
      </c>
      <c r="O676" s="290">
        <v>0</v>
      </c>
      <c r="P676" s="291">
        <v>0</v>
      </c>
      <c r="Q676" s="290">
        <v>73</v>
      </c>
      <c r="R676" s="291">
        <v>69350</v>
      </c>
      <c r="S676" s="288" t="s">
        <v>1744</v>
      </c>
      <c r="T676" s="288" t="s">
        <v>1745</v>
      </c>
      <c r="U676" s="288" t="s">
        <v>1739</v>
      </c>
      <c r="V676" s="288" t="s">
        <v>1739</v>
      </c>
      <c r="W676" s="288" t="s">
        <v>1795</v>
      </c>
      <c r="X676" s="288" t="s">
        <v>1796</v>
      </c>
    </row>
    <row r="677" spans="1:24" ht="63.75">
      <c r="A677" s="288" t="s">
        <v>1737</v>
      </c>
      <c r="B677" s="288" t="s">
        <v>1738</v>
      </c>
      <c r="C677" s="288" t="s">
        <v>866</v>
      </c>
      <c r="D677" s="288" t="s">
        <v>595</v>
      </c>
      <c r="E677" s="288" t="s">
        <v>1739</v>
      </c>
      <c r="F677" s="289">
        <v>46283</v>
      </c>
      <c r="G677" s="289">
        <v>46283</v>
      </c>
      <c r="H677" s="288" t="s">
        <v>1978</v>
      </c>
      <c r="I677" s="288" t="s">
        <v>1749</v>
      </c>
      <c r="J677" s="288" t="s">
        <v>53</v>
      </c>
      <c r="K677" s="288" t="s">
        <v>53</v>
      </c>
      <c r="L677" s="290">
        <v>950</v>
      </c>
      <c r="M677" s="290">
        <v>0</v>
      </c>
      <c r="N677" s="291">
        <v>0</v>
      </c>
      <c r="O677" s="290">
        <v>16</v>
      </c>
      <c r="P677" s="291">
        <v>15200</v>
      </c>
      <c r="Q677" s="290">
        <v>57</v>
      </c>
      <c r="R677" s="291">
        <v>54150</v>
      </c>
      <c r="S677" s="288" t="s">
        <v>1744</v>
      </c>
      <c r="T677" s="288" t="s">
        <v>1745</v>
      </c>
      <c r="U677" s="288" t="s">
        <v>1835</v>
      </c>
      <c r="V677" s="288" t="s">
        <v>1836</v>
      </c>
      <c r="W677" s="288" t="s">
        <v>1795</v>
      </c>
      <c r="X677" s="288" t="s">
        <v>1796</v>
      </c>
    </row>
    <row r="678" spans="1:24" ht="25.5">
      <c r="A678" s="288" t="s">
        <v>1737</v>
      </c>
      <c r="B678" s="288" t="s">
        <v>1738</v>
      </c>
      <c r="C678" s="288" t="s">
        <v>670</v>
      </c>
      <c r="D678" s="288" t="s">
        <v>2037</v>
      </c>
      <c r="E678" s="288" t="s">
        <v>1739</v>
      </c>
      <c r="F678" s="289">
        <v>46255</v>
      </c>
      <c r="G678" s="289">
        <v>46255</v>
      </c>
      <c r="H678" s="288" t="s">
        <v>2002</v>
      </c>
      <c r="I678" s="288" t="s">
        <v>2003</v>
      </c>
      <c r="J678" s="288" t="s">
        <v>53</v>
      </c>
      <c r="K678" s="288" t="s">
        <v>53</v>
      </c>
      <c r="L678" s="290">
        <v>335</v>
      </c>
      <c r="M678" s="290">
        <v>250</v>
      </c>
      <c r="N678" s="291">
        <v>83750</v>
      </c>
      <c r="O678" s="290">
        <v>0</v>
      </c>
      <c r="P678" s="291">
        <v>0</v>
      </c>
      <c r="Q678" s="290">
        <v>250</v>
      </c>
      <c r="R678" s="291">
        <v>83750</v>
      </c>
      <c r="S678" s="288" t="s">
        <v>1744</v>
      </c>
      <c r="T678" s="288" t="s">
        <v>1810</v>
      </c>
      <c r="U678" s="288" t="s">
        <v>1739</v>
      </c>
      <c r="V678" s="288" t="s">
        <v>1739</v>
      </c>
      <c r="W678" s="288" t="s">
        <v>1739</v>
      </c>
      <c r="X678" s="288" t="s">
        <v>1739</v>
      </c>
    </row>
    <row r="679" spans="1:24" ht="51">
      <c r="A679" s="288" t="s">
        <v>1737</v>
      </c>
      <c r="B679" s="288" t="s">
        <v>1738</v>
      </c>
      <c r="C679" s="288" t="s">
        <v>670</v>
      </c>
      <c r="D679" s="288" t="s">
        <v>2037</v>
      </c>
      <c r="E679" s="288" t="s">
        <v>1739</v>
      </c>
      <c r="F679" s="289">
        <v>46275</v>
      </c>
      <c r="G679" s="289">
        <v>46275</v>
      </c>
      <c r="H679" s="288" t="s">
        <v>1925</v>
      </c>
      <c r="I679" s="288" t="s">
        <v>1749</v>
      </c>
      <c r="J679" s="288" t="s">
        <v>53</v>
      </c>
      <c r="K679" s="288" t="s">
        <v>53</v>
      </c>
      <c r="L679" s="290">
        <v>335</v>
      </c>
      <c r="M679" s="290">
        <v>0</v>
      </c>
      <c r="N679" s="291">
        <v>0</v>
      </c>
      <c r="O679" s="290">
        <v>4</v>
      </c>
      <c r="P679" s="291">
        <v>1340</v>
      </c>
      <c r="Q679" s="290">
        <v>246</v>
      </c>
      <c r="R679" s="291">
        <v>82410</v>
      </c>
      <c r="S679" s="288" t="s">
        <v>1744</v>
      </c>
      <c r="T679" s="288" t="s">
        <v>1745</v>
      </c>
      <c r="U679" s="288" t="s">
        <v>1851</v>
      </c>
      <c r="V679" s="288" t="s">
        <v>1852</v>
      </c>
      <c r="W679" s="288" t="s">
        <v>1795</v>
      </c>
      <c r="X679" s="288" t="s">
        <v>1796</v>
      </c>
    </row>
    <row r="680" spans="1:24" ht="51">
      <c r="A680" s="288" t="s">
        <v>1737</v>
      </c>
      <c r="B680" s="288" t="s">
        <v>1738</v>
      </c>
      <c r="C680" s="288" t="s">
        <v>670</v>
      </c>
      <c r="D680" s="288" t="s">
        <v>2037</v>
      </c>
      <c r="E680" s="288" t="s">
        <v>1739</v>
      </c>
      <c r="F680" s="289">
        <v>46280</v>
      </c>
      <c r="G680" s="289">
        <v>46280</v>
      </c>
      <c r="H680" s="288" t="s">
        <v>1927</v>
      </c>
      <c r="I680" s="288" t="s">
        <v>1749</v>
      </c>
      <c r="J680" s="288" t="s">
        <v>53</v>
      </c>
      <c r="K680" s="288" t="s">
        <v>53</v>
      </c>
      <c r="L680" s="290">
        <v>335</v>
      </c>
      <c r="M680" s="290">
        <v>0</v>
      </c>
      <c r="N680" s="291">
        <v>0</v>
      </c>
      <c r="O680" s="290">
        <v>6</v>
      </c>
      <c r="P680" s="291">
        <v>2010</v>
      </c>
      <c r="Q680" s="290">
        <v>240</v>
      </c>
      <c r="R680" s="291">
        <v>80400</v>
      </c>
      <c r="S680" s="288" t="s">
        <v>1744</v>
      </c>
      <c r="T680" s="288" t="s">
        <v>1745</v>
      </c>
      <c r="U680" s="288" t="s">
        <v>1851</v>
      </c>
      <c r="V680" s="288" t="s">
        <v>1852</v>
      </c>
      <c r="W680" s="288" t="s">
        <v>1795</v>
      </c>
      <c r="X680" s="288" t="s">
        <v>1796</v>
      </c>
    </row>
    <row r="681" spans="1:24" ht="51">
      <c r="A681" s="288" t="s">
        <v>1737</v>
      </c>
      <c r="B681" s="288" t="s">
        <v>1738</v>
      </c>
      <c r="C681" s="288" t="s">
        <v>670</v>
      </c>
      <c r="D681" s="288" t="s">
        <v>2037</v>
      </c>
      <c r="E681" s="288" t="s">
        <v>1739</v>
      </c>
      <c r="F681" s="289">
        <v>46280</v>
      </c>
      <c r="G681" s="289">
        <v>46280</v>
      </c>
      <c r="H681" s="288" t="s">
        <v>1928</v>
      </c>
      <c r="I681" s="288" t="s">
        <v>1749</v>
      </c>
      <c r="J681" s="288" t="s">
        <v>53</v>
      </c>
      <c r="K681" s="288" t="s">
        <v>53</v>
      </c>
      <c r="L681" s="290">
        <v>335</v>
      </c>
      <c r="M681" s="290">
        <v>0</v>
      </c>
      <c r="N681" s="291">
        <v>0</v>
      </c>
      <c r="O681" s="290">
        <v>10</v>
      </c>
      <c r="P681" s="291">
        <v>3350</v>
      </c>
      <c r="Q681" s="290">
        <v>230</v>
      </c>
      <c r="R681" s="291">
        <v>77050</v>
      </c>
      <c r="S681" s="288" t="s">
        <v>1744</v>
      </c>
      <c r="T681" s="288" t="s">
        <v>1745</v>
      </c>
      <c r="U681" s="288" t="s">
        <v>1855</v>
      </c>
      <c r="V681" s="288" t="s">
        <v>1856</v>
      </c>
      <c r="W681" s="288" t="s">
        <v>1795</v>
      </c>
      <c r="X681" s="288" t="s">
        <v>1796</v>
      </c>
    </row>
    <row r="682" spans="1:24" ht="63.75">
      <c r="A682" s="288" t="s">
        <v>1737</v>
      </c>
      <c r="B682" s="288" t="s">
        <v>1738</v>
      </c>
      <c r="C682" s="288" t="s">
        <v>670</v>
      </c>
      <c r="D682" s="288" t="s">
        <v>2037</v>
      </c>
      <c r="E682" s="288" t="s">
        <v>1739</v>
      </c>
      <c r="F682" s="289">
        <v>46281</v>
      </c>
      <c r="G682" s="289">
        <v>46281</v>
      </c>
      <c r="H682" s="288" t="s">
        <v>2038</v>
      </c>
      <c r="I682" s="288" t="s">
        <v>1749</v>
      </c>
      <c r="J682" s="288" t="s">
        <v>53</v>
      </c>
      <c r="K682" s="288" t="s">
        <v>53</v>
      </c>
      <c r="L682" s="290">
        <v>335</v>
      </c>
      <c r="M682" s="290">
        <v>0</v>
      </c>
      <c r="N682" s="291">
        <v>0</v>
      </c>
      <c r="O682" s="290">
        <v>9</v>
      </c>
      <c r="P682" s="291">
        <v>3015</v>
      </c>
      <c r="Q682" s="290">
        <v>221</v>
      </c>
      <c r="R682" s="291">
        <v>74035</v>
      </c>
      <c r="S682" s="288" t="s">
        <v>1744</v>
      </c>
      <c r="T682" s="288" t="s">
        <v>1745</v>
      </c>
      <c r="U682" s="288" t="s">
        <v>1835</v>
      </c>
      <c r="V682" s="288" t="s">
        <v>1836</v>
      </c>
      <c r="W682" s="288" t="s">
        <v>1795</v>
      </c>
      <c r="X682" s="288" t="s">
        <v>1796</v>
      </c>
    </row>
    <row r="683" spans="1:24" ht="63.75">
      <c r="A683" s="288" t="s">
        <v>1737</v>
      </c>
      <c r="B683" s="288" t="s">
        <v>1738</v>
      </c>
      <c r="C683" s="288" t="s">
        <v>670</v>
      </c>
      <c r="D683" s="288" t="s">
        <v>2037</v>
      </c>
      <c r="E683" s="288" t="s">
        <v>1739</v>
      </c>
      <c r="F683" s="289">
        <v>46281</v>
      </c>
      <c r="G683" s="289">
        <v>46281</v>
      </c>
      <c r="H683" s="288" t="s">
        <v>2038</v>
      </c>
      <c r="I683" s="288" t="s">
        <v>1749</v>
      </c>
      <c r="J683" s="288" t="s">
        <v>53</v>
      </c>
      <c r="K683" s="288" t="s">
        <v>53</v>
      </c>
      <c r="L683" s="290">
        <v>335</v>
      </c>
      <c r="M683" s="290">
        <v>0</v>
      </c>
      <c r="N683" s="291">
        <v>0</v>
      </c>
      <c r="O683" s="290">
        <v>9</v>
      </c>
      <c r="P683" s="291">
        <v>3015</v>
      </c>
      <c r="Q683" s="290">
        <v>212</v>
      </c>
      <c r="R683" s="291">
        <v>71020</v>
      </c>
      <c r="S683" s="288" t="s">
        <v>1744</v>
      </c>
      <c r="T683" s="288" t="s">
        <v>1745</v>
      </c>
      <c r="U683" s="288" t="s">
        <v>1840</v>
      </c>
      <c r="V683" s="288" t="s">
        <v>1841</v>
      </c>
      <c r="W683" s="288" t="s">
        <v>1795</v>
      </c>
      <c r="X683" s="288" t="s">
        <v>1796</v>
      </c>
    </row>
    <row r="684" spans="1:24" ht="63.75">
      <c r="A684" s="288" t="s">
        <v>1737</v>
      </c>
      <c r="B684" s="288" t="s">
        <v>1738</v>
      </c>
      <c r="C684" s="288" t="s">
        <v>670</v>
      </c>
      <c r="D684" s="288" t="s">
        <v>2037</v>
      </c>
      <c r="E684" s="288" t="s">
        <v>1739</v>
      </c>
      <c r="F684" s="289">
        <v>46283</v>
      </c>
      <c r="G684" s="289">
        <v>46283</v>
      </c>
      <c r="H684" s="288" t="s">
        <v>2039</v>
      </c>
      <c r="I684" s="288" t="s">
        <v>1749</v>
      </c>
      <c r="J684" s="288" t="s">
        <v>53</v>
      </c>
      <c r="K684" s="288" t="s">
        <v>53</v>
      </c>
      <c r="L684" s="290">
        <v>335</v>
      </c>
      <c r="M684" s="290">
        <v>0</v>
      </c>
      <c r="N684" s="291">
        <v>0</v>
      </c>
      <c r="O684" s="290">
        <v>9</v>
      </c>
      <c r="P684" s="291">
        <v>3015</v>
      </c>
      <c r="Q684" s="290">
        <v>203</v>
      </c>
      <c r="R684" s="291">
        <v>68005</v>
      </c>
      <c r="S684" s="288" t="s">
        <v>1744</v>
      </c>
      <c r="T684" s="288" t="s">
        <v>1745</v>
      </c>
      <c r="U684" s="288" t="s">
        <v>1835</v>
      </c>
      <c r="V684" s="288" t="s">
        <v>1836</v>
      </c>
      <c r="W684" s="288" t="s">
        <v>1795</v>
      </c>
      <c r="X684" s="288" t="s">
        <v>1796</v>
      </c>
    </row>
    <row r="685" spans="1:24" ht="63.75">
      <c r="A685" s="288" t="s">
        <v>1737</v>
      </c>
      <c r="B685" s="288" t="s">
        <v>1738</v>
      </c>
      <c r="C685" s="288" t="s">
        <v>670</v>
      </c>
      <c r="D685" s="288" t="s">
        <v>2037</v>
      </c>
      <c r="E685" s="288" t="s">
        <v>1739</v>
      </c>
      <c r="F685" s="289">
        <v>46283</v>
      </c>
      <c r="G685" s="289">
        <v>46283</v>
      </c>
      <c r="H685" s="288" t="s">
        <v>2039</v>
      </c>
      <c r="I685" s="288" t="s">
        <v>1749</v>
      </c>
      <c r="J685" s="288" t="s">
        <v>53</v>
      </c>
      <c r="K685" s="288" t="s">
        <v>53</v>
      </c>
      <c r="L685" s="290">
        <v>335</v>
      </c>
      <c r="M685" s="290">
        <v>0</v>
      </c>
      <c r="N685" s="291">
        <v>0</v>
      </c>
      <c r="O685" s="290">
        <v>9</v>
      </c>
      <c r="P685" s="291">
        <v>3015</v>
      </c>
      <c r="Q685" s="290">
        <v>194</v>
      </c>
      <c r="R685" s="291">
        <v>64990</v>
      </c>
      <c r="S685" s="288" t="s">
        <v>1744</v>
      </c>
      <c r="T685" s="288" t="s">
        <v>1745</v>
      </c>
      <c r="U685" s="288" t="s">
        <v>1840</v>
      </c>
      <c r="V685" s="288" t="s">
        <v>1841</v>
      </c>
      <c r="W685" s="288" t="s">
        <v>1795</v>
      </c>
      <c r="X685" s="288" t="s">
        <v>1796</v>
      </c>
    </row>
    <row r="686" spans="1:24" ht="63.75">
      <c r="A686" s="288" t="s">
        <v>1737</v>
      </c>
      <c r="B686" s="288" t="s">
        <v>1738</v>
      </c>
      <c r="C686" s="288" t="s">
        <v>670</v>
      </c>
      <c r="D686" s="288" t="s">
        <v>2037</v>
      </c>
      <c r="E686" s="288" t="s">
        <v>1739</v>
      </c>
      <c r="F686" s="289">
        <v>46300</v>
      </c>
      <c r="G686" s="289">
        <v>46300</v>
      </c>
      <c r="H686" s="288" t="s">
        <v>1979</v>
      </c>
      <c r="I686" s="288" t="s">
        <v>1980</v>
      </c>
      <c r="J686" s="288" t="s">
        <v>53</v>
      </c>
      <c r="K686" s="288" t="s">
        <v>53</v>
      </c>
      <c r="L686" s="290">
        <v>335</v>
      </c>
      <c r="M686" s="290">
        <v>2</v>
      </c>
      <c r="N686" s="291">
        <v>670</v>
      </c>
      <c r="O686" s="290">
        <v>0</v>
      </c>
      <c r="P686" s="291">
        <v>0</v>
      </c>
      <c r="Q686" s="290">
        <v>196</v>
      </c>
      <c r="R686" s="291">
        <v>65660</v>
      </c>
      <c r="S686" s="288" t="s">
        <v>1744</v>
      </c>
      <c r="T686" s="288" t="s">
        <v>1745</v>
      </c>
      <c r="U686" s="288" t="s">
        <v>1835</v>
      </c>
      <c r="V686" s="288" t="s">
        <v>1836</v>
      </c>
      <c r="W686" s="288" t="s">
        <v>1795</v>
      </c>
      <c r="X686" s="288" t="s">
        <v>1796</v>
      </c>
    </row>
    <row r="687" spans="1:24" ht="63.75">
      <c r="A687" s="288" t="s">
        <v>1737</v>
      </c>
      <c r="B687" s="288" t="s">
        <v>1738</v>
      </c>
      <c r="C687" s="288" t="s">
        <v>670</v>
      </c>
      <c r="D687" s="288" t="s">
        <v>2037</v>
      </c>
      <c r="E687" s="288" t="s">
        <v>1739</v>
      </c>
      <c r="F687" s="289">
        <v>46300</v>
      </c>
      <c r="G687" s="289">
        <v>46300</v>
      </c>
      <c r="H687" s="288" t="s">
        <v>1979</v>
      </c>
      <c r="I687" s="288" t="s">
        <v>1980</v>
      </c>
      <c r="J687" s="288" t="s">
        <v>53</v>
      </c>
      <c r="K687" s="288" t="s">
        <v>53</v>
      </c>
      <c r="L687" s="290">
        <v>335</v>
      </c>
      <c r="M687" s="290">
        <v>1</v>
      </c>
      <c r="N687" s="291">
        <v>335</v>
      </c>
      <c r="O687" s="290">
        <v>0</v>
      </c>
      <c r="P687" s="291">
        <v>0</v>
      </c>
      <c r="Q687" s="290">
        <v>197</v>
      </c>
      <c r="R687" s="291">
        <v>65995</v>
      </c>
      <c r="S687" s="288" t="s">
        <v>1744</v>
      </c>
      <c r="T687" s="288" t="s">
        <v>1745</v>
      </c>
      <c r="U687" s="288" t="s">
        <v>1840</v>
      </c>
      <c r="V687" s="288" t="s">
        <v>1841</v>
      </c>
      <c r="W687" s="288" t="s">
        <v>1795</v>
      </c>
      <c r="X687" s="288" t="s">
        <v>1796</v>
      </c>
    </row>
    <row r="688" spans="1:24" ht="14.25">
      <c r="A688" s="284" t="s">
        <v>1737</v>
      </c>
      <c r="B688" s="284" t="s">
        <v>1738</v>
      </c>
      <c r="C688" s="284" t="s">
        <v>1264</v>
      </c>
      <c r="D688" s="284" t="s">
        <v>2040</v>
      </c>
      <c r="E688" s="284" t="s">
        <v>1739</v>
      </c>
      <c r="F688" s="285" t="s">
        <v>1739</v>
      </c>
      <c r="G688" s="285" t="s">
        <v>1739</v>
      </c>
      <c r="H688" s="284" t="s">
        <v>1739</v>
      </c>
      <c r="I688" s="284" t="s">
        <v>1740</v>
      </c>
      <c r="J688" s="284" t="s">
        <v>261</v>
      </c>
      <c r="K688" s="284" t="s">
        <v>261</v>
      </c>
      <c r="L688" s="286">
        <v>128000</v>
      </c>
      <c r="M688" s="286">
        <v>0</v>
      </c>
      <c r="N688" s="287">
        <v>0</v>
      </c>
      <c r="O688" s="286">
        <v>0</v>
      </c>
      <c r="P688" s="287">
        <v>0</v>
      </c>
      <c r="Q688" s="286">
        <v>3</v>
      </c>
      <c r="R688" s="287">
        <v>384000</v>
      </c>
      <c r="S688" s="284" t="s">
        <v>1739</v>
      </c>
      <c r="T688" s="284" t="s">
        <v>1739</v>
      </c>
      <c r="U688" s="284" t="s">
        <v>1739</v>
      </c>
      <c r="V688" s="284" t="s">
        <v>1739</v>
      </c>
      <c r="W688" s="284" t="s">
        <v>1739</v>
      </c>
      <c r="X688" s="284" t="s">
        <v>1739</v>
      </c>
    </row>
    <row r="689" spans="1:24" ht="14.25">
      <c r="A689" s="284" t="s">
        <v>1737</v>
      </c>
      <c r="B689" s="284" t="s">
        <v>1738</v>
      </c>
      <c r="C689" s="284" t="s">
        <v>1268</v>
      </c>
      <c r="D689" s="284" t="s">
        <v>1269</v>
      </c>
      <c r="E689" s="284" t="s">
        <v>1739</v>
      </c>
      <c r="F689" s="285" t="s">
        <v>1739</v>
      </c>
      <c r="G689" s="285" t="s">
        <v>1739</v>
      </c>
      <c r="H689" s="284" t="s">
        <v>1739</v>
      </c>
      <c r="I689" s="284" t="s">
        <v>1740</v>
      </c>
      <c r="J689" s="284" t="s">
        <v>845</v>
      </c>
      <c r="K689" s="284" t="s">
        <v>845</v>
      </c>
      <c r="L689" s="286">
        <v>20000</v>
      </c>
      <c r="M689" s="286">
        <v>0</v>
      </c>
      <c r="N689" s="287">
        <v>0</v>
      </c>
      <c r="O689" s="286">
        <v>0</v>
      </c>
      <c r="P689" s="287">
        <v>0</v>
      </c>
      <c r="Q689" s="286">
        <v>1</v>
      </c>
      <c r="R689" s="287">
        <v>20000</v>
      </c>
      <c r="S689" s="284" t="s">
        <v>1739</v>
      </c>
      <c r="T689" s="284" t="s">
        <v>1739</v>
      </c>
      <c r="U689" s="284" t="s">
        <v>1739</v>
      </c>
      <c r="V689" s="284" t="s">
        <v>1739</v>
      </c>
      <c r="W689" s="284" t="s">
        <v>1739</v>
      </c>
      <c r="X689" s="284" t="s">
        <v>1739</v>
      </c>
    </row>
    <row r="690" spans="1:24">
      <c r="A690" s="288" t="s">
        <v>1737</v>
      </c>
      <c r="B690" s="288" t="s">
        <v>1738</v>
      </c>
      <c r="C690" s="288" t="s">
        <v>1268</v>
      </c>
      <c r="D690" s="288" t="s">
        <v>1269</v>
      </c>
      <c r="E690" s="288" t="s">
        <v>1739</v>
      </c>
      <c r="F690" s="289">
        <v>46223</v>
      </c>
      <c r="G690" s="289">
        <v>46223</v>
      </c>
      <c r="H690" s="288" t="s">
        <v>1880</v>
      </c>
      <c r="I690" s="288" t="s">
        <v>1881</v>
      </c>
      <c r="J690" s="288" t="s">
        <v>845</v>
      </c>
      <c r="K690" s="288" t="s">
        <v>845</v>
      </c>
      <c r="L690" s="290">
        <v>20000</v>
      </c>
      <c r="M690" s="290">
        <v>0</v>
      </c>
      <c r="N690" s="291">
        <v>0</v>
      </c>
      <c r="O690" s="290">
        <v>1</v>
      </c>
      <c r="P690" s="291">
        <v>20000</v>
      </c>
      <c r="Q690" s="290">
        <v>0</v>
      </c>
      <c r="R690" s="291">
        <v>0</v>
      </c>
      <c r="S690" s="288" t="s">
        <v>1744</v>
      </c>
      <c r="T690" s="288" t="s">
        <v>1745</v>
      </c>
      <c r="U690" s="288" t="s">
        <v>1739</v>
      </c>
      <c r="V690" s="288" t="s">
        <v>1739</v>
      </c>
      <c r="W690" s="288" t="s">
        <v>1746</v>
      </c>
      <c r="X690" s="288" t="s">
        <v>1747</v>
      </c>
    </row>
    <row r="691" spans="1:24" ht="14.25">
      <c r="A691" s="284" t="s">
        <v>1737</v>
      </c>
      <c r="B691" s="284" t="s">
        <v>1738</v>
      </c>
      <c r="C691" s="284" t="s">
        <v>1316</v>
      </c>
      <c r="D691" s="284" t="s">
        <v>517</v>
      </c>
      <c r="E691" s="284" t="s">
        <v>1739</v>
      </c>
      <c r="F691" s="285" t="s">
        <v>1739</v>
      </c>
      <c r="G691" s="285" t="s">
        <v>1739</v>
      </c>
      <c r="H691" s="284" t="s">
        <v>1739</v>
      </c>
      <c r="I691" s="284" t="s">
        <v>1740</v>
      </c>
      <c r="J691" s="284" t="s">
        <v>53</v>
      </c>
      <c r="K691" s="284" t="s">
        <v>53</v>
      </c>
      <c r="L691" s="286">
        <v>168.13</v>
      </c>
      <c r="M691" s="286">
        <v>0</v>
      </c>
      <c r="N691" s="287">
        <v>0</v>
      </c>
      <c r="O691" s="286">
        <v>0</v>
      </c>
      <c r="P691" s="287">
        <v>0</v>
      </c>
      <c r="Q691" s="286">
        <v>47</v>
      </c>
      <c r="R691" s="287">
        <v>7902</v>
      </c>
      <c r="S691" s="284" t="s">
        <v>1739</v>
      </c>
      <c r="T691" s="284" t="s">
        <v>1739</v>
      </c>
      <c r="U691" s="284" t="s">
        <v>1739</v>
      </c>
      <c r="V691" s="284" t="s">
        <v>1739</v>
      </c>
      <c r="W691" s="284" t="s">
        <v>1739</v>
      </c>
      <c r="X691" s="284" t="s">
        <v>1739</v>
      </c>
    </row>
    <row r="692" spans="1:24" ht="51">
      <c r="A692" s="288" t="s">
        <v>1737</v>
      </c>
      <c r="B692" s="288" t="s">
        <v>1738</v>
      </c>
      <c r="C692" s="288" t="s">
        <v>1316</v>
      </c>
      <c r="D692" s="288" t="s">
        <v>517</v>
      </c>
      <c r="E692" s="288" t="s">
        <v>1739</v>
      </c>
      <c r="F692" s="289">
        <v>46269</v>
      </c>
      <c r="G692" s="289">
        <v>46269</v>
      </c>
      <c r="H692" s="288" t="s">
        <v>2041</v>
      </c>
      <c r="I692" s="288" t="s">
        <v>1749</v>
      </c>
      <c r="J692" s="288" t="s">
        <v>53</v>
      </c>
      <c r="K692" s="288" t="s">
        <v>53</v>
      </c>
      <c r="L692" s="290">
        <v>168.13</v>
      </c>
      <c r="M692" s="290">
        <v>0</v>
      </c>
      <c r="N692" s="291">
        <v>0</v>
      </c>
      <c r="O692" s="290">
        <v>2</v>
      </c>
      <c r="P692" s="291">
        <v>336</v>
      </c>
      <c r="Q692" s="290">
        <v>45</v>
      </c>
      <c r="R692" s="291">
        <v>7566</v>
      </c>
      <c r="S692" s="288" t="s">
        <v>1744</v>
      </c>
      <c r="T692" s="288" t="s">
        <v>1820</v>
      </c>
      <c r="U692" s="288" t="s">
        <v>1750</v>
      </c>
      <c r="V692" s="288" t="s">
        <v>1751</v>
      </c>
      <c r="W692" s="288" t="s">
        <v>1795</v>
      </c>
      <c r="X692" s="288" t="s">
        <v>1796</v>
      </c>
    </row>
    <row r="693" spans="1:24" ht="28.5">
      <c r="A693" s="284" t="s">
        <v>1737</v>
      </c>
      <c r="B693" s="284" t="s">
        <v>1738</v>
      </c>
      <c r="C693" s="284" t="s">
        <v>868</v>
      </c>
      <c r="D693" s="284" t="s">
        <v>869</v>
      </c>
      <c r="E693" s="284" t="s">
        <v>1739</v>
      </c>
      <c r="F693" s="285" t="s">
        <v>1739</v>
      </c>
      <c r="G693" s="285" t="s">
        <v>1739</v>
      </c>
      <c r="H693" s="284" t="s">
        <v>1739</v>
      </c>
      <c r="I693" s="284" t="s">
        <v>1740</v>
      </c>
      <c r="J693" s="284" t="s">
        <v>716</v>
      </c>
      <c r="K693" s="284" t="s">
        <v>716</v>
      </c>
      <c r="L693" s="286">
        <v>1221.95</v>
      </c>
      <c r="M693" s="286">
        <v>0</v>
      </c>
      <c r="N693" s="287">
        <v>0</v>
      </c>
      <c r="O693" s="286">
        <v>0</v>
      </c>
      <c r="P693" s="287">
        <v>0</v>
      </c>
      <c r="Q693" s="286">
        <v>39</v>
      </c>
      <c r="R693" s="287">
        <v>47656</v>
      </c>
      <c r="S693" s="284" t="s">
        <v>1739</v>
      </c>
      <c r="T693" s="284" t="s">
        <v>1739</v>
      </c>
      <c r="U693" s="284" t="s">
        <v>1739</v>
      </c>
      <c r="V693" s="284" t="s">
        <v>1739</v>
      </c>
      <c r="W693" s="284" t="s">
        <v>1739</v>
      </c>
      <c r="X693" s="284" t="s">
        <v>1739</v>
      </c>
    </row>
    <row r="694" spans="1:24" ht="25.5">
      <c r="A694" s="288" t="s">
        <v>1737</v>
      </c>
      <c r="B694" s="288" t="s">
        <v>1738</v>
      </c>
      <c r="C694" s="288" t="s">
        <v>868</v>
      </c>
      <c r="D694" s="288" t="s">
        <v>869</v>
      </c>
      <c r="E694" s="288" t="s">
        <v>1739</v>
      </c>
      <c r="F694" s="289">
        <v>46223</v>
      </c>
      <c r="G694" s="289">
        <v>46223</v>
      </c>
      <c r="H694" s="288" t="s">
        <v>1876</v>
      </c>
      <c r="I694" s="288" t="s">
        <v>1877</v>
      </c>
      <c r="J694" s="288" t="s">
        <v>716</v>
      </c>
      <c r="K694" s="288" t="s">
        <v>716</v>
      </c>
      <c r="L694" s="290">
        <v>1221.95</v>
      </c>
      <c r="M694" s="290">
        <v>1</v>
      </c>
      <c r="N694" s="291">
        <v>1222</v>
      </c>
      <c r="O694" s="290">
        <v>0</v>
      </c>
      <c r="P694" s="291">
        <v>0</v>
      </c>
      <c r="Q694" s="290">
        <v>40</v>
      </c>
      <c r="R694" s="291">
        <v>48878</v>
      </c>
      <c r="S694" s="288" t="s">
        <v>1744</v>
      </c>
      <c r="T694" s="288" t="s">
        <v>1745</v>
      </c>
      <c r="U694" s="288" t="s">
        <v>1739</v>
      </c>
      <c r="V694" s="288" t="s">
        <v>1739</v>
      </c>
      <c r="W694" s="288" t="s">
        <v>1795</v>
      </c>
      <c r="X694" s="288" t="s">
        <v>1796</v>
      </c>
    </row>
    <row r="695" spans="1:24" ht="28.5">
      <c r="A695" s="284" t="s">
        <v>1737</v>
      </c>
      <c r="B695" s="284" t="s">
        <v>1738</v>
      </c>
      <c r="C695" s="284" t="s">
        <v>1319</v>
      </c>
      <c r="D695" s="284" t="s">
        <v>2042</v>
      </c>
      <c r="E695" s="284" t="s">
        <v>1739</v>
      </c>
      <c r="F695" s="285" t="s">
        <v>1739</v>
      </c>
      <c r="G695" s="285" t="s">
        <v>1739</v>
      </c>
      <c r="H695" s="284" t="s">
        <v>1739</v>
      </c>
      <c r="I695" s="284" t="s">
        <v>1740</v>
      </c>
      <c r="J695" s="284" t="s">
        <v>53</v>
      </c>
      <c r="K695" s="284" t="s">
        <v>53</v>
      </c>
      <c r="L695" s="286">
        <v>9471</v>
      </c>
      <c r="M695" s="286">
        <v>0</v>
      </c>
      <c r="N695" s="287">
        <v>0</v>
      </c>
      <c r="O695" s="286">
        <v>0</v>
      </c>
      <c r="P695" s="287">
        <v>0</v>
      </c>
      <c r="Q695" s="286">
        <v>44</v>
      </c>
      <c r="R695" s="287">
        <v>416724</v>
      </c>
      <c r="S695" s="284" t="s">
        <v>1739</v>
      </c>
      <c r="T695" s="284" t="s">
        <v>1739</v>
      </c>
      <c r="U695" s="284" t="s">
        <v>1739</v>
      </c>
      <c r="V695" s="284" t="s">
        <v>1739</v>
      </c>
      <c r="W695" s="284" t="s">
        <v>1739</v>
      </c>
      <c r="X695" s="284" t="s">
        <v>1739</v>
      </c>
    </row>
    <row r="696" spans="1:24" ht="14.25">
      <c r="A696" s="284" t="s">
        <v>1737</v>
      </c>
      <c r="B696" s="284" t="s">
        <v>1738</v>
      </c>
      <c r="C696" s="284" t="s">
        <v>655</v>
      </c>
      <c r="D696" s="284" t="s">
        <v>566</v>
      </c>
      <c r="E696" s="284" t="s">
        <v>1739</v>
      </c>
      <c r="F696" s="285" t="s">
        <v>1739</v>
      </c>
      <c r="G696" s="285" t="s">
        <v>1739</v>
      </c>
      <c r="H696" s="284" t="s">
        <v>1739</v>
      </c>
      <c r="I696" s="284" t="s">
        <v>1740</v>
      </c>
      <c r="J696" s="284" t="s">
        <v>53</v>
      </c>
      <c r="K696" s="284" t="s">
        <v>53</v>
      </c>
      <c r="L696" s="286">
        <v>661.72</v>
      </c>
      <c r="M696" s="286">
        <v>0</v>
      </c>
      <c r="N696" s="287">
        <v>0</v>
      </c>
      <c r="O696" s="286">
        <v>0</v>
      </c>
      <c r="P696" s="287">
        <v>0</v>
      </c>
      <c r="Q696" s="286">
        <v>244</v>
      </c>
      <c r="R696" s="287">
        <v>161460</v>
      </c>
      <c r="S696" s="284" t="s">
        <v>1739</v>
      </c>
      <c r="T696" s="284" t="s">
        <v>1739</v>
      </c>
      <c r="U696" s="284" t="s">
        <v>1739</v>
      </c>
      <c r="V696" s="284" t="s">
        <v>1739</v>
      </c>
      <c r="W696" s="284" t="s">
        <v>1739</v>
      </c>
      <c r="X696" s="284" t="s">
        <v>1739</v>
      </c>
    </row>
    <row r="697" spans="1:24" ht="51">
      <c r="A697" s="288" t="s">
        <v>1737</v>
      </c>
      <c r="B697" s="288" t="s">
        <v>1738</v>
      </c>
      <c r="C697" s="288" t="s">
        <v>655</v>
      </c>
      <c r="D697" s="288" t="s">
        <v>566</v>
      </c>
      <c r="E697" s="288" t="s">
        <v>1739</v>
      </c>
      <c r="F697" s="289">
        <v>46275</v>
      </c>
      <c r="G697" s="289">
        <v>46275</v>
      </c>
      <c r="H697" s="288" t="s">
        <v>1926</v>
      </c>
      <c r="I697" s="288" t="s">
        <v>1749</v>
      </c>
      <c r="J697" s="288" t="s">
        <v>53</v>
      </c>
      <c r="K697" s="288" t="s">
        <v>53</v>
      </c>
      <c r="L697" s="290">
        <v>661.72</v>
      </c>
      <c r="M697" s="290">
        <v>0</v>
      </c>
      <c r="N697" s="291">
        <v>0</v>
      </c>
      <c r="O697" s="290">
        <v>4</v>
      </c>
      <c r="P697" s="291">
        <v>2647</v>
      </c>
      <c r="Q697" s="290">
        <v>240</v>
      </c>
      <c r="R697" s="291">
        <v>158813</v>
      </c>
      <c r="S697" s="288" t="s">
        <v>1744</v>
      </c>
      <c r="T697" s="288" t="s">
        <v>1745</v>
      </c>
      <c r="U697" s="288" t="s">
        <v>1851</v>
      </c>
      <c r="V697" s="288" t="s">
        <v>1852</v>
      </c>
      <c r="W697" s="288" t="s">
        <v>1795</v>
      </c>
      <c r="X697" s="288" t="s">
        <v>1796</v>
      </c>
    </row>
    <row r="698" spans="1:24" ht="51">
      <c r="A698" s="288" t="s">
        <v>1737</v>
      </c>
      <c r="B698" s="288" t="s">
        <v>1738</v>
      </c>
      <c r="C698" s="288" t="s">
        <v>655</v>
      </c>
      <c r="D698" s="288" t="s">
        <v>566</v>
      </c>
      <c r="E698" s="288" t="s">
        <v>1739</v>
      </c>
      <c r="F698" s="289">
        <v>46280</v>
      </c>
      <c r="G698" s="289">
        <v>46280</v>
      </c>
      <c r="H698" s="288" t="s">
        <v>1976</v>
      </c>
      <c r="I698" s="288" t="s">
        <v>1749</v>
      </c>
      <c r="J698" s="288" t="s">
        <v>53</v>
      </c>
      <c r="K698" s="288" t="s">
        <v>53</v>
      </c>
      <c r="L698" s="290">
        <v>661.72</v>
      </c>
      <c r="M698" s="290">
        <v>0</v>
      </c>
      <c r="N698" s="291">
        <v>0</v>
      </c>
      <c r="O698" s="290">
        <v>6</v>
      </c>
      <c r="P698" s="291">
        <v>3970</v>
      </c>
      <c r="Q698" s="290">
        <v>234</v>
      </c>
      <c r="R698" s="291">
        <v>154843</v>
      </c>
      <c r="S698" s="288" t="s">
        <v>1744</v>
      </c>
      <c r="T698" s="288" t="s">
        <v>1745</v>
      </c>
      <c r="U698" s="288" t="s">
        <v>1851</v>
      </c>
      <c r="V698" s="288" t="s">
        <v>1852</v>
      </c>
      <c r="W698" s="288" t="s">
        <v>1795</v>
      </c>
      <c r="X698" s="288" t="s">
        <v>1796</v>
      </c>
    </row>
    <row r="699" spans="1:24" ht="51">
      <c r="A699" s="288" t="s">
        <v>1737</v>
      </c>
      <c r="B699" s="288" t="s">
        <v>1738</v>
      </c>
      <c r="C699" s="288" t="s">
        <v>655</v>
      </c>
      <c r="D699" s="288" t="s">
        <v>566</v>
      </c>
      <c r="E699" s="288" t="s">
        <v>1739</v>
      </c>
      <c r="F699" s="289">
        <v>46280</v>
      </c>
      <c r="G699" s="289">
        <v>46280</v>
      </c>
      <c r="H699" s="288" t="s">
        <v>1977</v>
      </c>
      <c r="I699" s="288" t="s">
        <v>1749</v>
      </c>
      <c r="J699" s="288" t="s">
        <v>53</v>
      </c>
      <c r="K699" s="288" t="s">
        <v>53</v>
      </c>
      <c r="L699" s="290">
        <v>661.72</v>
      </c>
      <c r="M699" s="290">
        <v>0</v>
      </c>
      <c r="N699" s="291">
        <v>0</v>
      </c>
      <c r="O699" s="290">
        <v>10</v>
      </c>
      <c r="P699" s="291">
        <v>6617</v>
      </c>
      <c r="Q699" s="290">
        <v>224</v>
      </c>
      <c r="R699" s="291">
        <v>148226</v>
      </c>
      <c r="S699" s="288" t="s">
        <v>1744</v>
      </c>
      <c r="T699" s="288" t="s">
        <v>1745</v>
      </c>
      <c r="U699" s="288" t="s">
        <v>1855</v>
      </c>
      <c r="V699" s="288" t="s">
        <v>1856</v>
      </c>
      <c r="W699" s="288" t="s">
        <v>1795</v>
      </c>
      <c r="X699" s="288" t="s">
        <v>1796</v>
      </c>
    </row>
    <row r="700" spans="1:24" ht="14.25">
      <c r="A700" s="284" t="s">
        <v>1737</v>
      </c>
      <c r="B700" s="284" t="s">
        <v>1738</v>
      </c>
      <c r="C700" s="284" t="s">
        <v>429</v>
      </c>
      <c r="D700" s="284" t="s">
        <v>187</v>
      </c>
      <c r="E700" s="284" t="s">
        <v>1739</v>
      </c>
      <c r="F700" s="285" t="s">
        <v>1739</v>
      </c>
      <c r="G700" s="285" t="s">
        <v>1739</v>
      </c>
      <c r="H700" s="284" t="s">
        <v>1739</v>
      </c>
      <c r="I700" s="284" t="s">
        <v>1740</v>
      </c>
      <c r="J700" s="284" t="s">
        <v>1643</v>
      </c>
      <c r="K700" s="284" t="s">
        <v>1643</v>
      </c>
      <c r="L700" s="286">
        <v>102900</v>
      </c>
      <c r="M700" s="286">
        <v>0</v>
      </c>
      <c r="N700" s="287">
        <v>0</v>
      </c>
      <c r="O700" s="286">
        <v>0</v>
      </c>
      <c r="P700" s="287">
        <v>0</v>
      </c>
      <c r="Q700" s="286">
        <v>5.28</v>
      </c>
      <c r="R700" s="287">
        <v>543312</v>
      </c>
      <c r="S700" s="284" t="s">
        <v>1739</v>
      </c>
      <c r="T700" s="284" t="s">
        <v>1739</v>
      </c>
      <c r="U700" s="284" t="s">
        <v>1739</v>
      </c>
      <c r="V700" s="284" t="s">
        <v>1739</v>
      </c>
      <c r="W700" s="284" t="s">
        <v>1739</v>
      </c>
      <c r="X700" s="284" t="s">
        <v>1739</v>
      </c>
    </row>
    <row r="701" spans="1:24" ht="51">
      <c r="A701" s="288" t="s">
        <v>1737</v>
      </c>
      <c r="B701" s="288" t="s">
        <v>1738</v>
      </c>
      <c r="C701" s="288" t="s">
        <v>429</v>
      </c>
      <c r="D701" s="288" t="s">
        <v>187</v>
      </c>
      <c r="E701" s="288" t="s">
        <v>1739</v>
      </c>
      <c r="F701" s="289">
        <v>46223</v>
      </c>
      <c r="G701" s="289">
        <v>46223</v>
      </c>
      <c r="H701" s="288" t="s">
        <v>1742</v>
      </c>
      <c r="I701" s="288" t="s">
        <v>1743</v>
      </c>
      <c r="J701" s="288" t="s">
        <v>1643</v>
      </c>
      <c r="K701" s="288" t="s">
        <v>1643</v>
      </c>
      <c r="L701" s="290">
        <v>102900</v>
      </c>
      <c r="M701" s="290">
        <v>0</v>
      </c>
      <c r="N701" s="291">
        <v>0</v>
      </c>
      <c r="O701" s="290">
        <v>0.28000000000000003</v>
      </c>
      <c r="P701" s="291">
        <v>28812</v>
      </c>
      <c r="Q701" s="290">
        <v>5</v>
      </c>
      <c r="R701" s="291">
        <v>514500</v>
      </c>
      <c r="S701" s="288" t="s">
        <v>1744</v>
      </c>
      <c r="T701" s="288" t="s">
        <v>1820</v>
      </c>
      <c r="U701" s="288" t="s">
        <v>1755</v>
      </c>
      <c r="V701" s="288" t="s">
        <v>1756</v>
      </c>
      <c r="W701" s="288" t="s">
        <v>1795</v>
      </c>
      <c r="X701" s="288" t="s">
        <v>1796</v>
      </c>
    </row>
    <row r="702" spans="1:24" ht="51">
      <c r="A702" s="288" t="s">
        <v>1737</v>
      </c>
      <c r="B702" s="288" t="s">
        <v>1738</v>
      </c>
      <c r="C702" s="288" t="s">
        <v>429</v>
      </c>
      <c r="D702" s="288" t="s">
        <v>187</v>
      </c>
      <c r="E702" s="288" t="s">
        <v>1739</v>
      </c>
      <c r="F702" s="289">
        <v>46255</v>
      </c>
      <c r="G702" s="289">
        <v>46255</v>
      </c>
      <c r="H702" s="288" t="s">
        <v>1937</v>
      </c>
      <c r="I702" s="288" t="s">
        <v>1749</v>
      </c>
      <c r="J702" s="288" t="s">
        <v>1643</v>
      </c>
      <c r="K702" s="288" t="s">
        <v>1643</v>
      </c>
      <c r="L702" s="290">
        <v>102900</v>
      </c>
      <c r="M702" s="290">
        <v>0</v>
      </c>
      <c r="N702" s="291">
        <v>0</v>
      </c>
      <c r="O702" s="290">
        <v>1.1599999999999999</v>
      </c>
      <c r="P702" s="291">
        <v>119364</v>
      </c>
      <c r="Q702" s="290">
        <v>3.84</v>
      </c>
      <c r="R702" s="291">
        <v>395136</v>
      </c>
      <c r="S702" s="288" t="s">
        <v>1744</v>
      </c>
      <c r="T702" s="288" t="s">
        <v>1745</v>
      </c>
      <c r="U702" s="288" t="s">
        <v>1755</v>
      </c>
      <c r="V702" s="288" t="s">
        <v>1756</v>
      </c>
      <c r="W702" s="288" t="s">
        <v>1795</v>
      </c>
      <c r="X702" s="288" t="s">
        <v>1796</v>
      </c>
    </row>
    <row r="703" spans="1:24" ht="14.25">
      <c r="A703" s="284" t="s">
        <v>1737</v>
      </c>
      <c r="B703" s="284" t="s">
        <v>1738</v>
      </c>
      <c r="C703" s="284" t="s">
        <v>1321</v>
      </c>
      <c r="D703" s="284" t="s">
        <v>1322</v>
      </c>
      <c r="E703" s="284" t="s">
        <v>1739</v>
      </c>
      <c r="F703" s="285" t="s">
        <v>1739</v>
      </c>
      <c r="G703" s="285" t="s">
        <v>1739</v>
      </c>
      <c r="H703" s="284" t="s">
        <v>1739</v>
      </c>
      <c r="I703" s="284" t="s">
        <v>1740</v>
      </c>
      <c r="J703" s="284" t="s">
        <v>1643</v>
      </c>
      <c r="K703" s="284" t="s">
        <v>1643</v>
      </c>
      <c r="L703" s="286">
        <v>622800</v>
      </c>
      <c r="M703" s="286">
        <v>0</v>
      </c>
      <c r="N703" s="287">
        <v>0</v>
      </c>
      <c r="O703" s="286">
        <v>0</v>
      </c>
      <c r="P703" s="287">
        <v>0</v>
      </c>
      <c r="Q703" s="286">
        <v>3.4</v>
      </c>
      <c r="R703" s="287">
        <v>2117520</v>
      </c>
      <c r="S703" s="284" t="s">
        <v>1739</v>
      </c>
      <c r="T703" s="284" t="s">
        <v>1739</v>
      </c>
      <c r="U703" s="284" t="s">
        <v>1739</v>
      </c>
      <c r="V703" s="284" t="s">
        <v>1739</v>
      </c>
      <c r="W703" s="284" t="s">
        <v>1739</v>
      </c>
      <c r="X703" s="284" t="s">
        <v>1739</v>
      </c>
    </row>
    <row r="704" spans="1:24" ht="28.5">
      <c r="A704" s="284" t="s">
        <v>1737</v>
      </c>
      <c r="B704" s="284" t="s">
        <v>1738</v>
      </c>
      <c r="C704" s="284" t="s">
        <v>1356</v>
      </c>
      <c r="D704" s="284" t="s">
        <v>2043</v>
      </c>
      <c r="E704" s="284" t="s">
        <v>1739</v>
      </c>
      <c r="F704" s="285" t="s">
        <v>1739</v>
      </c>
      <c r="G704" s="285" t="s">
        <v>1739</v>
      </c>
      <c r="H704" s="284" t="s">
        <v>1739</v>
      </c>
      <c r="I704" s="284" t="s">
        <v>1740</v>
      </c>
      <c r="J704" s="284" t="s">
        <v>53</v>
      </c>
      <c r="K704" s="284" t="s">
        <v>53</v>
      </c>
      <c r="L704" s="286">
        <v>0</v>
      </c>
      <c r="M704" s="286">
        <v>0</v>
      </c>
      <c r="N704" s="287">
        <v>0</v>
      </c>
      <c r="O704" s="286">
        <v>0</v>
      </c>
      <c r="P704" s="287">
        <v>0</v>
      </c>
      <c r="Q704" s="286">
        <v>30</v>
      </c>
      <c r="R704" s="287">
        <v>0</v>
      </c>
      <c r="S704" s="284" t="s">
        <v>1739</v>
      </c>
      <c r="T704" s="284" t="s">
        <v>1739</v>
      </c>
      <c r="U704" s="284" t="s">
        <v>1739</v>
      </c>
      <c r="V704" s="284" t="s">
        <v>1739</v>
      </c>
      <c r="W704" s="284" t="s">
        <v>1739</v>
      </c>
      <c r="X704" s="284" t="s">
        <v>1739</v>
      </c>
    </row>
    <row r="705" spans="1:24" ht="25.5">
      <c r="A705" s="288" t="s">
        <v>1737</v>
      </c>
      <c r="B705" s="288" t="s">
        <v>1738</v>
      </c>
      <c r="C705" s="288" t="s">
        <v>1356</v>
      </c>
      <c r="D705" s="288" t="s">
        <v>2043</v>
      </c>
      <c r="E705" s="288" t="s">
        <v>1739</v>
      </c>
      <c r="F705" s="289">
        <v>46224</v>
      </c>
      <c r="G705" s="289">
        <v>46224</v>
      </c>
      <c r="H705" s="288" t="s">
        <v>2044</v>
      </c>
      <c r="I705" s="288" t="s">
        <v>1749</v>
      </c>
      <c r="J705" s="288" t="s">
        <v>53</v>
      </c>
      <c r="K705" s="288" t="s">
        <v>53</v>
      </c>
      <c r="L705" s="290">
        <v>0</v>
      </c>
      <c r="M705" s="290">
        <v>0</v>
      </c>
      <c r="N705" s="291">
        <v>0</v>
      </c>
      <c r="O705" s="290">
        <v>2</v>
      </c>
      <c r="P705" s="291">
        <v>0</v>
      </c>
      <c r="Q705" s="290">
        <v>28</v>
      </c>
      <c r="R705" s="291">
        <v>0</v>
      </c>
      <c r="S705" s="288" t="s">
        <v>1744</v>
      </c>
      <c r="T705" s="288" t="s">
        <v>1745</v>
      </c>
      <c r="U705" s="288" t="s">
        <v>1739</v>
      </c>
      <c r="V705" s="288" t="s">
        <v>1739</v>
      </c>
      <c r="W705" s="288" t="s">
        <v>1955</v>
      </c>
      <c r="X705" s="288" t="s">
        <v>1956</v>
      </c>
    </row>
    <row r="706" spans="1:24" ht="25.5">
      <c r="A706" s="288" t="s">
        <v>1737</v>
      </c>
      <c r="B706" s="288" t="s">
        <v>1738</v>
      </c>
      <c r="C706" s="288" t="s">
        <v>1356</v>
      </c>
      <c r="D706" s="288" t="s">
        <v>2043</v>
      </c>
      <c r="E706" s="288" t="s">
        <v>1739</v>
      </c>
      <c r="F706" s="289">
        <v>46230</v>
      </c>
      <c r="G706" s="289">
        <v>46230</v>
      </c>
      <c r="H706" s="288" t="s">
        <v>2045</v>
      </c>
      <c r="I706" s="288" t="s">
        <v>1749</v>
      </c>
      <c r="J706" s="288" t="s">
        <v>53</v>
      </c>
      <c r="K706" s="288" t="s">
        <v>53</v>
      </c>
      <c r="L706" s="290">
        <v>0</v>
      </c>
      <c r="M706" s="290">
        <v>0</v>
      </c>
      <c r="N706" s="291">
        <v>0</v>
      </c>
      <c r="O706" s="290">
        <v>1</v>
      </c>
      <c r="P706" s="291">
        <v>0</v>
      </c>
      <c r="Q706" s="290">
        <v>27</v>
      </c>
      <c r="R706" s="291">
        <v>0</v>
      </c>
      <c r="S706" s="288" t="s">
        <v>1744</v>
      </c>
      <c r="T706" s="288" t="s">
        <v>1745</v>
      </c>
      <c r="U706" s="288" t="s">
        <v>1739</v>
      </c>
      <c r="V706" s="288" t="s">
        <v>1739</v>
      </c>
      <c r="W706" s="288" t="s">
        <v>1955</v>
      </c>
      <c r="X706" s="288" t="s">
        <v>1956</v>
      </c>
    </row>
    <row r="707" spans="1:24" ht="25.5">
      <c r="A707" s="288" t="s">
        <v>1737</v>
      </c>
      <c r="B707" s="288" t="s">
        <v>1738</v>
      </c>
      <c r="C707" s="288" t="s">
        <v>1356</v>
      </c>
      <c r="D707" s="288" t="s">
        <v>2043</v>
      </c>
      <c r="E707" s="288" t="s">
        <v>1739</v>
      </c>
      <c r="F707" s="289">
        <v>46238</v>
      </c>
      <c r="G707" s="289">
        <v>46238</v>
      </c>
      <c r="H707" s="288" t="s">
        <v>1752</v>
      </c>
      <c r="I707" s="288" t="s">
        <v>1749</v>
      </c>
      <c r="J707" s="288" t="s">
        <v>53</v>
      </c>
      <c r="K707" s="288" t="s">
        <v>53</v>
      </c>
      <c r="L707" s="290">
        <v>0</v>
      </c>
      <c r="M707" s="290">
        <v>0</v>
      </c>
      <c r="N707" s="291">
        <v>0</v>
      </c>
      <c r="O707" s="290">
        <v>1</v>
      </c>
      <c r="P707" s="291">
        <v>0</v>
      </c>
      <c r="Q707" s="290">
        <v>26</v>
      </c>
      <c r="R707" s="291">
        <v>0</v>
      </c>
      <c r="S707" s="288" t="s">
        <v>1744</v>
      </c>
      <c r="T707" s="288" t="s">
        <v>1745</v>
      </c>
      <c r="U707" s="288" t="s">
        <v>1739</v>
      </c>
      <c r="V707" s="288" t="s">
        <v>1739</v>
      </c>
      <c r="W707" s="288" t="s">
        <v>1955</v>
      </c>
      <c r="X707" s="288" t="s">
        <v>1956</v>
      </c>
    </row>
    <row r="708" spans="1:24" ht="14.25">
      <c r="A708" s="284" t="s">
        <v>1737</v>
      </c>
      <c r="B708" s="284" t="s">
        <v>1738</v>
      </c>
      <c r="C708" s="284" t="s">
        <v>1362</v>
      </c>
      <c r="D708" s="284" t="s">
        <v>1363</v>
      </c>
      <c r="E708" s="284" t="s">
        <v>1739</v>
      </c>
      <c r="F708" s="285" t="s">
        <v>1739</v>
      </c>
      <c r="G708" s="285" t="s">
        <v>1739</v>
      </c>
      <c r="H708" s="284" t="s">
        <v>1739</v>
      </c>
      <c r="I708" s="284" t="s">
        <v>1740</v>
      </c>
      <c r="J708" s="284" t="s">
        <v>53</v>
      </c>
      <c r="K708" s="284" t="s">
        <v>53</v>
      </c>
      <c r="L708" s="286">
        <v>285000</v>
      </c>
      <c r="M708" s="286">
        <v>0</v>
      </c>
      <c r="N708" s="287">
        <v>0</v>
      </c>
      <c r="O708" s="286">
        <v>0</v>
      </c>
      <c r="P708" s="287">
        <v>0</v>
      </c>
      <c r="Q708" s="286">
        <v>1</v>
      </c>
      <c r="R708" s="287">
        <v>285000</v>
      </c>
      <c r="S708" s="284" t="s">
        <v>1739</v>
      </c>
      <c r="T708" s="284" t="s">
        <v>1739</v>
      </c>
      <c r="U708" s="284" t="s">
        <v>1739</v>
      </c>
      <c r="V708" s="284" t="s">
        <v>1739</v>
      </c>
      <c r="W708" s="284" t="s">
        <v>1739</v>
      </c>
      <c r="X708" s="284" t="s">
        <v>1739</v>
      </c>
    </row>
    <row r="709" spans="1:24" ht="51">
      <c r="A709" s="288" t="s">
        <v>1737</v>
      </c>
      <c r="B709" s="288" t="s">
        <v>1738</v>
      </c>
      <c r="C709" s="288" t="s">
        <v>1362</v>
      </c>
      <c r="D709" s="288" t="s">
        <v>1363</v>
      </c>
      <c r="E709" s="288" t="s">
        <v>1739</v>
      </c>
      <c r="F709" s="289">
        <v>46223</v>
      </c>
      <c r="G709" s="289">
        <v>46223</v>
      </c>
      <c r="H709" s="288" t="s">
        <v>1742</v>
      </c>
      <c r="I709" s="288" t="s">
        <v>1743</v>
      </c>
      <c r="J709" s="288" t="s">
        <v>53</v>
      </c>
      <c r="K709" s="288" t="s">
        <v>53</v>
      </c>
      <c r="L709" s="290">
        <v>285000</v>
      </c>
      <c r="M709" s="290">
        <v>0</v>
      </c>
      <c r="N709" s="291">
        <v>0</v>
      </c>
      <c r="O709" s="290">
        <v>1</v>
      </c>
      <c r="P709" s="291">
        <v>285000</v>
      </c>
      <c r="Q709" s="290">
        <v>0</v>
      </c>
      <c r="R709" s="291">
        <v>0</v>
      </c>
      <c r="S709" s="288" t="s">
        <v>1744</v>
      </c>
      <c r="T709" s="288" t="s">
        <v>1820</v>
      </c>
      <c r="U709" s="288" t="s">
        <v>1890</v>
      </c>
      <c r="V709" s="288" t="s">
        <v>1891</v>
      </c>
      <c r="W709" s="288" t="s">
        <v>1795</v>
      </c>
      <c r="X709" s="288" t="s">
        <v>1796</v>
      </c>
    </row>
    <row r="710" spans="1:24" ht="28.5">
      <c r="A710" s="284" t="s">
        <v>1737</v>
      </c>
      <c r="B710" s="284" t="s">
        <v>1738</v>
      </c>
      <c r="C710" s="284" t="s">
        <v>1366</v>
      </c>
      <c r="D710" s="284" t="s">
        <v>2046</v>
      </c>
      <c r="E710" s="284" t="s">
        <v>1739</v>
      </c>
      <c r="F710" s="285" t="s">
        <v>1739</v>
      </c>
      <c r="G710" s="285" t="s">
        <v>1739</v>
      </c>
      <c r="H710" s="284" t="s">
        <v>1739</v>
      </c>
      <c r="I710" s="284" t="s">
        <v>1740</v>
      </c>
      <c r="J710" s="284" t="s">
        <v>53</v>
      </c>
      <c r="K710" s="284" t="s">
        <v>53</v>
      </c>
      <c r="L710" s="286">
        <v>20000</v>
      </c>
      <c r="M710" s="286">
        <v>0</v>
      </c>
      <c r="N710" s="287">
        <v>0</v>
      </c>
      <c r="O710" s="286">
        <v>0</v>
      </c>
      <c r="P710" s="287">
        <v>0</v>
      </c>
      <c r="Q710" s="286">
        <v>2</v>
      </c>
      <c r="R710" s="287">
        <v>40000</v>
      </c>
      <c r="S710" s="284" t="s">
        <v>1739</v>
      </c>
      <c r="T710" s="284" t="s">
        <v>1739</v>
      </c>
      <c r="U710" s="284" t="s">
        <v>1739</v>
      </c>
      <c r="V710" s="284" t="s">
        <v>1739</v>
      </c>
      <c r="W710" s="284" t="s">
        <v>1739</v>
      </c>
      <c r="X710" s="284" t="s">
        <v>1739</v>
      </c>
    </row>
    <row r="711" spans="1:24" ht="28.5">
      <c r="A711" s="284" t="s">
        <v>1737</v>
      </c>
      <c r="B711" s="284" t="s">
        <v>1738</v>
      </c>
      <c r="C711" s="284" t="s">
        <v>874</v>
      </c>
      <c r="D711" s="284" t="s">
        <v>875</v>
      </c>
      <c r="E711" s="284" t="s">
        <v>1739</v>
      </c>
      <c r="F711" s="285" t="s">
        <v>1739</v>
      </c>
      <c r="G711" s="285" t="s">
        <v>1739</v>
      </c>
      <c r="H711" s="284" t="s">
        <v>1739</v>
      </c>
      <c r="I711" s="284" t="s">
        <v>1740</v>
      </c>
      <c r="J711" s="284" t="s">
        <v>716</v>
      </c>
      <c r="K711" s="284" t="s">
        <v>716</v>
      </c>
      <c r="L711" s="286">
        <v>2800</v>
      </c>
      <c r="M711" s="286">
        <v>0</v>
      </c>
      <c r="N711" s="287">
        <v>0</v>
      </c>
      <c r="O711" s="286">
        <v>0</v>
      </c>
      <c r="P711" s="287">
        <v>0</v>
      </c>
      <c r="Q711" s="286">
        <v>99</v>
      </c>
      <c r="R711" s="287">
        <v>277200</v>
      </c>
      <c r="S711" s="284" t="s">
        <v>1739</v>
      </c>
      <c r="T711" s="284" t="s">
        <v>1739</v>
      </c>
      <c r="U711" s="284" t="s">
        <v>1739</v>
      </c>
      <c r="V711" s="284" t="s">
        <v>1739</v>
      </c>
      <c r="W711" s="284" t="s">
        <v>1739</v>
      </c>
      <c r="X711" s="284" t="s">
        <v>1739</v>
      </c>
    </row>
    <row r="712" spans="1:24" ht="51">
      <c r="A712" s="288" t="s">
        <v>1737</v>
      </c>
      <c r="B712" s="288" t="s">
        <v>1738</v>
      </c>
      <c r="C712" s="288" t="s">
        <v>874</v>
      </c>
      <c r="D712" s="288" t="s">
        <v>875</v>
      </c>
      <c r="E712" s="288" t="s">
        <v>1739</v>
      </c>
      <c r="F712" s="289">
        <v>46181</v>
      </c>
      <c r="G712" s="289">
        <v>46181</v>
      </c>
      <c r="H712" s="288" t="s">
        <v>1803</v>
      </c>
      <c r="I712" s="288" t="s">
        <v>1749</v>
      </c>
      <c r="J712" s="288" t="s">
        <v>716</v>
      </c>
      <c r="K712" s="288" t="s">
        <v>716</v>
      </c>
      <c r="L712" s="290">
        <v>2800</v>
      </c>
      <c r="M712" s="290">
        <v>0</v>
      </c>
      <c r="N712" s="291">
        <v>0</v>
      </c>
      <c r="O712" s="290">
        <v>4</v>
      </c>
      <c r="P712" s="291">
        <v>11200</v>
      </c>
      <c r="Q712" s="290">
        <v>95</v>
      </c>
      <c r="R712" s="291">
        <v>266000</v>
      </c>
      <c r="S712" s="288" t="s">
        <v>1744</v>
      </c>
      <c r="T712" s="288" t="s">
        <v>1745</v>
      </c>
      <c r="U712" s="288" t="s">
        <v>1804</v>
      </c>
      <c r="V712" s="288" t="s">
        <v>1805</v>
      </c>
      <c r="W712" s="288" t="s">
        <v>1795</v>
      </c>
      <c r="X712" s="288" t="s">
        <v>1796</v>
      </c>
    </row>
    <row r="713" spans="1:24" ht="28.5">
      <c r="A713" s="284" t="s">
        <v>1737</v>
      </c>
      <c r="B713" s="284" t="s">
        <v>1738</v>
      </c>
      <c r="C713" s="284" t="s">
        <v>405</v>
      </c>
      <c r="D713" s="284" t="s">
        <v>119</v>
      </c>
      <c r="E713" s="284" t="s">
        <v>1739</v>
      </c>
      <c r="F713" s="285" t="s">
        <v>1739</v>
      </c>
      <c r="G713" s="285" t="s">
        <v>1739</v>
      </c>
      <c r="H713" s="284" t="s">
        <v>1739</v>
      </c>
      <c r="I713" s="284" t="s">
        <v>1740</v>
      </c>
      <c r="J713" s="284" t="s">
        <v>53</v>
      </c>
      <c r="K713" s="284" t="s">
        <v>53</v>
      </c>
      <c r="L713" s="286">
        <v>87423.5</v>
      </c>
      <c r="M713" s="286">
        <v>0</v>
      </c>
      <c r="N713" s="287">
        <v>0</v>
      </c>
      <c r="O713" s="286">
        <v>0</v>
      </c>
      <c r="P713" s="287">
        <v>0</v>
      </c>
      <c r="Q713" s="286">
        <v>2</v>
      </c>
      <c r="R713" s="287">
        <v>174847</v>
      </c>
      <c r="S713" s="284" t="s">
        <v>1739</v>
      </c>
      <c r="T713" s="284" t="s">
        <v>1739</v>
      </c>
      <c r="U713" s="284" t="s">
        <v>1739</v>
      </c>
      <c r="V713" s="284" t="s">
        <v>1739</v>
      </c>
      <c r="W713" s="284" t="s">
        <v>1739</v>
      </c>
      <c r="X713" s="284" t="s">
        <v>1739</v>
      </c>
    </row>
    <row r="714" spans="1:24" ht="51">
      <c r="A714" s="288" t="s">
        <v>1737</v>
      </c>
      <c r="B714" s="288" t="s">
        <v>1738</v>
      </c>
      <c r="C714" s="288" t="s">
        <v>405</v>
      </c>
      <c r="D714" s="288" t="s">
        <v>119</v>
      </c>
      <c r="E714" s="288" t="s">
        <v>1739</v>
      </c>
      <c r="F714" s="289">
        <v>46223</v>
      </c>
      <c r="G714" s="289">
        <v>46223</v>
      </c>
      <c r="H714" s="288" t="s">
        <v>1742</v>
      </c>
      <c r="I714" s="288" t="s">
        <v>1743</v>
      </c>
      <c r="J714" s="288" t="s">
        <v>53</v>
      </c>
      <c r="K714" s="288" t="s">
        <v>53</v>
      </c>
      <c r="L714" s="290">
        <v>87423.5</v>
      </c>
      <c r="M714" s="290">
        <v>0</v>
      </c>
      <c r="N714" s="291">
        <v>0</v>
      </c>
      <c r="O714" s="290">
        <v>2</v>
      </c>
      <c r="P714" s="291">
        <v>174847</v>
      </c>
      <c r="Q714" s="290">
        <v>0</v>
      </c>
      <c r="R714" s="291">
        <v>0</v>
      </c>
      <c r="S714" s="288" t="s">
        <v>1744</v>
      </c>
      <c r="T714" s="288" t="s">
        <v>1820</v>
      </c>
      <c r="U714" s="288" t="s">
        <v>1750</v>
      </c>
      <c r="V714" s="288" t="s">
        <v>1751</v>
      </c>
      <c r="W714" s="288" t="s">
        <v>1795</v>
      </c>
      <c r="X714" s="288" t="s">
        <v>1796</v>
      </c>
    </row>
    <row r="715" spans="1:24" ht="63.75">
      <c r="A715" s="288" t="s">
        <v>1737</v>
      </c>
      <c r="B715" s="288" t="s">
        <v>1738</v>
      </c>
      <c r="C715" s="288" t="s">
        <v>445</v>
      </c>
      <c r="D715" s="288" t="s">
        <v>107</v>
      </c>
      <c r="E715" s="288" t="s">
        <v>1739</v>
      </c>
      <c r="F715" s="289">
        <v>46256</v>
      </c>
      <c r="G715" s="289">
        <v>46256</v>
      </c>
      <c r="H715" s="288" t="s">
        <v>1941</v>
      </c>
      <c r="I715" s="288" t="s">
        <v>1942</v>
      </c>
      <c r="J715" s="288" t="s">
        <v>53</v>
      </c>
      <c r="K715" s="288" t="s">
        <v>53</v>
      </c>
      <c r="L715" s="290">
        <v>35000</v>
      </c>
      <c r="M715" s="290">
        <v>10</v>
      </c>
      <c r="N715" s="291">
        <v>350000</v>
      </c>
      <c r="O715" s="290">
        <v>0</v>
      </c>
      <c r="P715" s="291">
        <v>0</v>
      </c>
      <c r="Q715" s="290">
        <v>10</v>
      </c>
      <c r="R715" s="291">
        <v>350000</v>
      </c>
      <c r="S715" s="288" t="s">
        <v>1744</v>
      </c>
      <c r="T715" s="288" t="s">
        <v>1810</v>
      </c>
      <c r="U715" s="288" t="s">
        <v>1739</v>
      </c>
      <c r="V715" s="288" t="s">
        <v>1739</v>
      </c>
      <c r="W715" s="288" t="s">
        <v>1739</v>
      </c>
      <c r="X715" s="288" t="s">
        <v>1739</v>
      </c>
    </row>
    <row r="716" spans="1:24" ht="51">
      <c r="A716" s="288" t="s">
        <v>1737</v>
      </c>
      <c r="B716" s="288" t="s">
        <v>1738</v>
      </c>
      <c r="C716" s="288" t="s">
        <v>445</v>
      </c>
      <c r="D716" s="288" t="s">
        <v>107</v>
      </c>
      <c r="E716" s="288" t="s">
        <v>1739</v>
      </c>
      <c r="F716" s="289">
        <v>46296</v>
      </c>
      <c r="G716" s="289">
        <v>46296</v>
      </c>
      <c r="H716" s="288" t="s">
        <v>1911</v>
      </c>
      <c r="I716" s="288" t="s">
        <v>1749</v>
      </c>
      <c r="J716" s="288" t="s">
        <v>53</v>
      </c>
      <c r="K716" s="288" t="s">
        <v>53</v>
      </c>
      <c r="L716" s="290">
        <v>35000</v>
      </c>
      <c r="M716" s="290">
        <v>0</v>
      </c>
      <c r="N716" s="291">
        <v>0</v>
      </c>
      <c r="O716" s="290">
        <v>10</v>
      </c>
      <c r="P716" s="291">
        <v>350000</v>
      </c>
      <c r="Q716" s="290">
        <v>0</v>
      </c>
      <c r="R716" s="291">
        <v>0</v>
      </c>
      <c r="S716" s="288" t="s">
        <v>1744</v>
      </c>
      <c r="T716" s="288" t="s">
        <v>1745</v>
      </c>
      <c r="U716" s="288" t="s">
        <v>1755</v>
      </c>
      <c r="V716" s="288" t="s">
        <v>1756</v>
      </c>
      <c r="W716" s="288" t="s">
        <v>1795</v>
      </c>
      <c r="X716" s="288" t="s">
        <v>1796</v>
      </c>
    </row>
    <row r="717" spans="1:24" ht="63.75">
      <c r="A717" s="288" t="s">
        <v>1737</v>
      </c>
      <c r="B717" s="288" t="s">
        <v>1738</v>
      </c>
      <c r="C717" s="288" t="s">
        <v>332</v>
      </c>
      <c r="D717" s="288" t="s">
        <v>2047</v>
      </c>
      <c r="E717" s="288" t="s">
        <v>1739</v>
      </c>
      <c r="F717" s="289">
        <v>46256</v>
      </c>
      <c r="G717" s="289">
        <v>46256</v>
      </c>
      <c r="H717" s="288" t="s">
        <v>1941</v>
      </c>
      <c r="I717" s="288" t="s">
        <v>1942</v>
      </c>
      <c r="J717" s="288" t="s">
        <v>53</v>
      </c>
      <c r="K717" s="288" t="s">
        <v>53</v>
      </c>
      <c r="L717" s="290">
        <v>240000</v>
      </c>
      <c r="M717" s="290">
        <v>13</v>
      </c>
      <c r="N717" s="291">
        <v>3120000</v>
      </c>
      <c r="O717" s="290">
        <v>0</v>
      </c>
      <c r="P717" s="291">
        <v>0</v>
      </c>
      <c r="Q717" s="290">
        <v>13</v>
      </c>
      <c r="R717" s="291">
        <v>3120000</v>
      </c>
      <c r="S717" s="288" t="s">
        <v>1744</v>
      </c>
      <c r="T717" s="288" t="s">
        <v>1810</v>
      </c>
      <c r="U717" s="288" t="s">
        <v>1739</v>
      </c>
      <c r="V717" s="288" t="s">
        <v>1739</v>
      </c>
      <c r="W717" s="288" t="s">
        <v>1739</v>
      </c>
      <c r="X717" s="288" t="s">
        <v>1739</v>
      </c>
    </row>
    <row r="718" spans="1:24" ht="51">
      <c r="A718" s="288" t="s">
        <v>1737</v>
      </c>
      <c r="B718" s="288" t="s">
        <v>1738</v>
      </c>
      <c r="C718" s="288" t="s">
        <v>332</v>
      </c>
      <c r="D718" s="288" t="s">
        <v>2047</v>
      </c>
      <c r="E718" s="288" t="s">
        <v>1739</v>
      </c>
      <c r="F718" s="289">
        <v>46276</v>
      </c>
      <c r="G718" s="289">
        <v>46276</v>
      </c>
      <c r="H718" s="288" t="s">
        <v>1982</v>
      </c>
      <c r="I718" s="288" t="s">
        <v>1749</v>
      </c>
      <c r="J718" s="288" t="s">
        <v>53</v>
      </c>
      <c r="K718" s="288" t="s">
        <v>53</v>
      </c>
      <c r="L718" s="290">
        <v>240000</v>
      </c>
      <c r="M718" s="290">
        <v>0</v>
      </c>
      <c r="N718" s="291">
        <v>0</v>
      </c>
      <c r="O718" s="290">
        <v>12.5</v>
      </c>
      <c r="P718" s="291">
        <v>3000000</v>
      </c>
      <c r="Q718" s="290">
        <v>0.5</v>
      </c>
      <c r="R718" s="291">
        <v>120000</v>
      </c>
      <c r="S718" s="288" t="s">
        <v>1744</v>
      </c>
      <c r="T718" s="288" t="s">
        <v>1745</v>
      </c>
      <c r="U718" s="288" t="s">
        <v>1755</v>
      </c>
      <c r="V718" s="288" t="s">
        <v>1756</v>
      </c>
      <c r="W718" s="288" t="s">
        <v>1795</v>
      </c>
      <c r="X718" s="288" t="s">
        <v>1796</v>
      </c>
    </row>
    <row r="719" spans="1:24" ht="25.5">
      <c r="A719" s="288" t="s">
        <v>1737</v>
      </c>
      <c r="B719" s="288" t="s">
        <v>1738</v>
      </c>
      <c r="C719" s="288" t="s">
        <v>394</v>
      </c>
      <c r="D719" s="288" t="s">
        <v>203</v>
      </c>
      <c r="E719" s="288" t="s">
        <v>1739</v>
      </c>
      <c r="F719" s="289">
        <v>46259</v>
      </c>
      <c r="G719" s="289">
        <v>46259</v>
      </c>
      <c r="H719" s="288" t="s">
        <v>2048</v>
      </c>
      <c r="I719" s="288" t="s">
        <v>2049</v>
      </c>
      <c r="J719" s="288" t="s">
        <v>53</v>
      </c>
      <c r="K719" s="288" t="s">
        <v>53</v>
      </c>
      <c r="L719" s="290">
        <v>161914.79999999999</v>
      </c>
      <c r="M719" s="290">
        <v>10</v>
      </c>
      <c r="N719" s="291">
        <v>1619148</v>
      </c>
      <c r="O719" s="290">
        <v>0</v>
      </c>
      <c r="P719" s="291">
        <v>0</v>
      </c>
      <c r="Q719" s="290">
        <v>10</v>
      </c>
      <c r="R719" s="291">
        <v>1619148</v>
      </c>
      <c r="S719" s="288" t="s">
        <v>1744</v>
      </c>
      <c r="T719" s="288" t="s">
        <v>1810</v>
      </c>
      <c r="U719" s="288" t="s">
        <v>1739</v>
      </c>
      <c r="V719" s="288" t="s">
        <v>1739</v>
      </c>
      <c r="W719" s="288" t="s">
        <v>1739</v>
      </c>
      <c r="X719" s="288" t="s">
        <v>1739</v>
      </c>
    </row>
    <row r="720" spans="1:24" ht="51">
      <c r="A720" s="288" t="s">
        <v>1737</v>
      </c>
      <c r="B720" s="288" t="s">
        <v>1738</v>
      </c>
      <c r="C720" s="288" t="s">
        <v>394</v>
      </c>
      <c r="D720" s="288" t="s">
        <v>203</v>
      </c>
      <c r="E720" s="288" t="s">
        <v>1739</v>
      </c>
      <c r="F720" s="289">
        <v>46290</v>
      </c>
      <c r="G720" s="289">
        <v>46290</v>
      </c>
      <c r="H720" s="288" t="s">
        <v>2050</v>
      </c>
      <c r="I720" s="288" t="s">
        <v>1749</v>
      </c>
      <c r="J720" s="288" t="s">
        <v>53</v>
      </c>
      <c r="K720" s="288" t="s">
        <v>53</v>
      </c>
      <c r="L720" s="290">
        <v>161914.79999999999</v>
      </c>
      <c r="M720" s="290">
        <v>0</v>
      </c>
      <c r="N720" s="291">
        <v>0</v>
      </c>
      <c r="O720" s="290">
        <v>10</v>
      </c>
      <c r="P720" s="291">
        <v>1619148</v>
      </c>
      <c r="Q720" s="290">
        <v>0</v>
      </c>
      <c r="R720" s="291">
        <v>0</v>
      </c>
      <c r="S720" s="288" t="s">
        <v>1744</v>
      </c>
      <c r="T720" s="288" t="s">
        <v>1745</v>
      </c>
      <c r="U720" s="288" t="s">
        <v>1755</v>
      </c>
      <c r="V720" s="288" t="s">
        <v>1756</v>
      </c>
      <c r="W720" s="288" t="s">
        <v>1795</v>
      </c>
      <c r="X720" s="288" t="s">
        <v>1796</v>
      </c>
    </row>
    <row r="721" spans="1:24" ht="14.25">
      <c r="A721" s="284" t="s">
        <v>1737</v>
      </c>
      <c r="B721" s="284" t="s">
        <v>1738</v>
      </c>
      <c r="C721" s="284" t="s">
        <v>456</v>
      </c>
      <c r="D721" s="284" t="s">
        <v>189</v>
      </c>
      <c r="E721" s="284" t="s">
        <v>1739</v>
      </c>
      <c r="F721" s="285" t="s">
        <v>1739</v>
      </c>
      <c r="G721" s="285" t="s">
        <v>1739</v>
      </c>
      <c r="H721" s="284" t="s">
        <v>1739</v>
      </c>
      <c r="I721" s="284" t="s">
        <v>1740</v>
      </c>
      <c r="J721" s="284" t="s">
        <v>716</v>
      </c>
      <c r="K721" s="284" t="s">
        <v>716</v>
      </c>
      <c r="L721" s="286">
        <v>3000</v>
      </c>
      <c r="M721" s="286">
        <v>0</v>
      </c>
      <c r="N721" s="287">
        <v>0</v>
      </c>
      <c r="O721" s="286">
        <v>0</v>
      </c>
      <c r="P721" s="287">
        <v>0</v>
      </c>
      <c r="Q721" s="286">
        <v>6</v>
      </c>
      <c r="R721" s="287">
        <v>18000</v>
      </c>
      <c r="S721" s="284" t="s">
        <v>1739</v>
      </c>
      <c r="T721" s="284" t="s">
        <v>1739</v>
      </c>
      <c r="U721" s="284" t="s">
        <v>1739</v>
      </c>
      <c r="V721" s="284" t="s">
        <v>1739</v>
      </c>
      <c r="W721" s="284" t="s">
        <v>1739</v>
      </c>
      <c r="X721" s="284" t="s">
        <v>1739</v>
      </c>
    </row>
    <row r="722" spans="1:24" ht="38.25">
      <c r="A722" s="288" t="s">
        <v>1737</v>
      </c>
      <c r="B722" s="288" t="s">
        <v>1738</v>
      </c>
      <c r="C722" s="288" t="s">
        <v>456</v>
      </c>
      <c r="D722" s="288" t="s">
        <v>189</v>
      </c>
      <c r="E722" s="288" t="s">
        <v>1739</v>
      </c>
      <c r="F722" s="289">
        <v>46254</v>
      </c>
      <c r="G722" s="289">
        <v>46254</v>
      </c>
      <c r="H722" s="288" t="s">
        <v>1922</v>
      </c>
      <c r="I722" s="288" t="s">
        <v>1923</v>
      </c>
      <c r="J722" s="288" t="s">
        <v>716</v>
      </c>
      <c r="K722" s="288" t="s">
        <v>716</v>
      </c>
      <c r="L722" s="290">
        <v>2500</v>
      </c>
      <c r="M722" s="290">
        <v>120</v>
      </c>
      <c r="N722" s="291">
        <v>300000</v>
      </c>
      <c r="O722" s="290">
        <v>0</v>
      </c>
      <c r="P722" s="291">
        <v>0</v>
      </c>
      <c r="Q722" s="290">
        <v>126</v>
      </c>
      <c r="R722" s="291">
        <v>318000</v>
      </c>
      <c r="S722" s="288" t="s">
        <v>1744</v>
      </c>
      <c r="T722" s="288" t="s">
        <v>1810</v>
      </c>
      <c r="U722" s="288" t="s">
        <v>1739</v>
      </c>
      <c r="V722" s="288" t="s">
        <v>1739</v>
      </c>
      <c r="W722" s="288" t="s">
        <v>1739</v>
      </c>
      <c r="X722" s="288" t="s">
        <v>1739</v>
      </c>
    </row>
    <row r="723" spans="1:24" ht="51">
      <c r="A723" s="288" t="s">
        <v>1737</v>
      </c>
      <c r="B723" s="288" t="s">
        <v>1738</v>
      </c>
      <c r="C723" s="288" t="s">
        <v>456</v>
      </c>
      <c r="D723" s="288" t="s">
        <v>189</v>
      </c>
      <c r="E723" s="288" t="s">
        <v>1739</v>
      </c>
      <c r="F723" s="289">
        <v>46255</v>
      </c>
      <c r="G723" s="289">
        <v>46255</v>
      </c>
      <c r="H723" s="288" t="s">
        <v>1937</v>
      </c>
      <c r="I723" s="288" t="s">
        <v>1749</v>
      </c>
      <c r="J723" s="288" t="s">
        <v>716</v>
      </c>
      <c r="K723" s="288" t="s">
        <v>716</v>
      </c>
      <c r="L723" s="290">
        <v>2523.81</v>
      </c>
      <c r="M723" s="290">
        <v>0</v>
      </c>
      <c r="N723" s="291">
        <v>0</v>
      </c>
      <c r="O723" s="290">
        <v>120</v>
      </c>
      <c r="P723" s="291">
        <v>302857</v>
      </c>
      <c r="Q723" s="290">
        <v>6</v>
      </c>
      <c r="R723" s="291">
        <v>15143</v>
      </c>
      <c r="S723" s="288" t="s">
        <v>1744</v>
      </c>
      <c r="T723" s="288" t="s">
        <v>1745</v>
      </c>
      <c r="U723" s="288" t="s">
        <v>1755</v>
      </c>
      <c r="V723" s="288" t="s">
        <v>1756</v>
      </c>
      <c r="W723" s="288" t="s">
        <v>1795</v>
      </c>
      <c r="X723" s="288" t="s">
        <v>1796</v>
      </c>
    </row>
    <row r="724" spans="1:24" ht="25.5">
      <c r="A724" s="288" t="s">
        <v>1737</v>
      </c>
      <c r="B724" s="288" t="s">
        <v>1738</v>
      </c>
      <c r="C724" s="288" t="s">
        <v>433</v>
      </c>
      <c r="D724" s="288" t="s">
        <v>90</v>
      </c>
      <c r="E724" s="288" t="s">
        <v>1739</v>
      </c>
      <c r="F724" s="289">
        <v>46192</v>
      </c>
      <c r="G724" s="289">
        <v>46192</v>
      </c>
      <c r="H724" s="288" t="s">
        <v>1985</v>
      </c>
      <c r="I724" s="288" t="s">
        <v>1986</v>
      </c>
      <c r="J724" s="288" t="s">
        <v>1643</v>
      </c>
      <c r="K724" s="288" t="s">
        <v>1643</v>
      </c>
      <c r="L724" s="290">
        <v>755833.33</v>
      </c>
      <c r="M724" s="290">
        <v>12</v>
      </c>
      <c r="N724" s="291">
        <v>9070000</v>
      </c>
      <c r="O724" s="290">
        <v>0</v>
      </c>
      <c r="P724" s="291">
        <v>0</v>
      </c>
      <c r="Q724" s="290">
        <v>12</v>
      </c>
      <c r="R724" s="291">
        <v>9070000</v>
      </c>
      <c r="S724" s="288" t="s">
        <v>1744</v>
      </c>
      <c r="T724" s="288" t="s">
        <v>1799</v>
      </c>
      <c r="U724" s="288" t="s">
        <v>1739</v>
      </c>
      <c r="V724" s="288" t="s">
        <v>1739</v>
      </c>
      <c r="W724" s="288" t="s">
        <v>1739</v>
      </c>
      <c r="X724" s="288" t="s">
        <v>1739</v>
      </c>
    </row>
    <row r="725" spans="1:24" ht="51">
      <c r="A725" s="288" t="s">
        <v>1737</v>
      </c>
      <c r="B725" s="288" t="s">
        <v>1738</v>
      </c>
      <c r="C725" s="288" t="s">
        <v>433</v>
      </c>
      <c r="D725" s="288" t="s">
        <v>90</v>
      </c>
      <c r="E725" s="288" t="s">
        <v>1739</v>
      </c>
      <c r="F725" s="289">
        <v>46192</v>
      </c>
      <c r="G725" s="289">
        <v>46192</v>
      </c>
      <c r="H725" s="288" t="s">
        <v>2051</v>
      </c>
      <c r="I725" s="288" t="s">
        <v>1749</v>
      </c>
      <c r="J725" s="288" t="s">
        <v>1643</v>
      </c>
      <c r="K725" s="288" t="s">
        <v>1643</v>
      </c>
      <c r="L725" s="290">
        <v>755833.33</v>
      </c>
      <c r="M725" s="290">
        <v>0</v>
      </c>
      <c r="N725" s="291">
        <v>0</v>
      </c>
      <c r="O725" s="290">
        <v>10.5</v>
      </c>
      <c r="P725" s="291">
        <v>7936250</v>
      </c>
      <c r="Q725" s="290">
        <v>1.5</v>
      </c>
      <c r="R725" s="291">
        <v>1133750</v>
      </c>
      <c r="S725" s="288" t="s">
        <v>1744</v>
      </c>
      <c r="T725" s="288" t="s">
        <v>1745</v>
      </c>
      <c r="U725" s="288" t="s">
        <v>1755</v>
      </c>
      <c r="V725" s="288" t="s">
        <v>1756</v>
      </c>
      <c r="W725" s="288" t="s">
        <v>1795</v>
      </c>
      <c r="X725" s="288" t="s">
        <v>1796</v>
      </c>
    </row>
    <row r="726" spans="1:24" ht="51">
      <c r="A726" s="288" t="s">
        <v>1737</v>
      </c>
      <c r="B726" s="288" t="s">
        <v>1738</v>
      </c>
      <c r="C726" s="288" t="s">
        <v>433</v>
      </c>
      <c r="D726" s="288" t="s">
        <v>90</v>
      </c>
      <c r="E726" s="288" t="s">
        <v>1739</v>
      </c>
      <c r="F726" s="289">
        <v>46225</v>
      </c>
      <c r="G726" s="289">
        <v>46225</v>
      </c>
      <c r="H726" s="288" t="s">
        <v>2052</v>
      </c>
      <c r="I726" s="288" t="s">
        <v>1749</v>
      </c>
      <c r="J726" s="288" t="s">
        <v>1643</v>
      </c>
      <c r="K726" s="288" t="s">
        <v>1643</v>
      </c>
      <c r="L726" s="290">
        <v>755833.33</v>
      </c>
      <c r="M726" s="290">
        <v>0</v>
      </c>
      <c r="N726" s="291">
        <v>0</v>
      </c>
      <c r="O726" s="290">
        <v>0.31</v>
      </c>
      <c r="P726" s="291">
        <v>234308</v>
      </c>
      <c r="Q726" s="290">
        <v>1.19</v>
      </c>
      <c r="R726" s="291">
        <v>899442</v>
      </c>
      <c r="S726" s="288" t="s">
        <v>1744</v>
      </c>
      <c r="T726" s="288" t="s">
        <v>1745</v>
      </c>
      <c r="U726" s="288" t="s">
        <v>1755</v>
      </c>
      <c r="V726" s="288" t="s">
        <v>1756</v>
      </c>
      <c r="W726" s="288" t="s">
        <v>1795</v>
      </c>
      <c r="X726" s="288" t="s">
        <v>1796</v>
      </c>
    </row>
    <row r="727" spans="1:24" ht="51">
      <c r="A727" s="288" t="s">
        <v>1737</v>
      </c>
      <c r="B727" s="288" t="s">
        <v>1738</v>
      </c>
      <c r="C727" s="288" t="s">
        <v>433</v>
      </c>
      <c r="D727" s="288" t="s">
        <v>90</v>
      </c>
      <c r="E727" s="288" t="s">
        <v>1739</v>
      </c>
      <c r="F727" s="289">
        <v>46225</v>
      </c>
      <c r="G727" s="289">
        <v>46225</v>
      </c>
      <c r="H727" s="288" t="s">
        <v>2052</v>
      </c>
      <c r="I727" s="288" t="s">
        <v>1749</v>
      </c>
      <c r="J727" s="288" t="s">
        <v>1643</v>
      </c>
      <c r="K727" s="288" t="s">
        <v>1643</v>
      </c>
      <c r="L727" s="290">
        <v>755833.33</v>
      </c>
      <c r="M727" s="290">
        <v>0</v>
      </c>
      <c r="N727" s="291">
        <v>0</v>
      </c>
      <c r="O727" s="290">
        <v>0.09</v>
      </c>
      <c r="P727" s="291">
        <v>68025</v>
      </c>
      <c r="Q727" s="290">
        <v>1.1000000000000001</v>
      </c>
      <c r="R727" s="291">
        <v>831417</v>
      </c>
      <c r="S727" s="288" t="s">
        <v>1744</v>
      </c>
      <c r="T727" s="288" t="s">
        <v>1820</v>
      </c>
      <c r="U727" s="288" t="s">
        <v>1755</v>
      </c>
      <c r="V727" s="288" t="s">
        <v>1756</v>
      </c>
      <c r="W727" s="288" t="s">
        <v>1795</v>
      </c>
      <c r="X727" s="288" t="s">
        <v>1796</v>
      </c>
    </row>
    <row r="728" spans="1:24" ht="28.5">
      <c r="A728" s="284" t="s">
        <v>1737</v>
      </c>
      <c r="B728" s="284" t="s">
        <v>1738</v>
      </c>
      <c r="C728" s="284" t="s">
        <v>1380</v>
      </c>
      <c r="D728" s="284" t="s">
        <v>1381</v>
      </c>
      <c r="E728" s="284" t="s">
        <v>1739</v>
      </c>
      <c r="F728" s="285" t="s">
        <v>1739</v>
      </c>
      <c r="G728" s="285" t="s">
        <v>1739</v>
      </c>
      <c r="H728" s="284" t="s">
        <v>1739</v>
      </c>
      <c r="I728" s="284" t="s">
        <v>1740</v>
      </c>
      <c r="J728" s="284" t="s">
        <v>53</v>
      </c>
      <c r="K728" s="284" t="s">
        <v>53</v>
      </c>
      <c r="L728" s="286">
        <v>120000</v>
      </c>
      <c r="M728" s="286">
        <v>0</v>
      </c>
      <c r="N728" s="287">
        <v>0</v>
      </c>
      <c r="O728" s="286">
        <v>0</v>
      </c>
      <c r="P728" s="287">
        <v>0</v>
      </c>
      <c r="Q728" s="286">
        <v>1</v>
      </c>
      <c r="R728" s="287">
        <v>120000</v>
      </c>
      <c r="S728" s="284" t="s">
        <v>1739</v>
      </c>
      <c r="T728" s="284" t="s">
        <v>1739</v>
      </c>
      <c r="U728" s="284" t="s">
        <v>1739</v>
      </c>
      <c r="V728" s="284" t="s">
        <v>1739</v>
      </c>
      <c r="W728" s="284" t="s">
        <v>1739</v>
      </c>
      <c r="X728" s="284" t="s">
        <v>1739</v>
      </c>
    </row>
    <row r="729" spans="1:24" ht="14.25">
      <c r="A729" s="284" t="s">
        <v>1737</v>
      </c>
      <c r="B729" s="284" t="s">
        <v>1738</v>
      </c>
      <c r="C729" s="284" t="s">
        <v>2053</v>
      </c>
      <c r="D729" s="284" t="s">
        <v>1385</v>
      </c>
      <c r="E729" s="284" t="s">
        <v>1739</v>
      </c>
      <c r="F729" s="285" t="s">
        <v>1739</v>
      </c>
      <c r="G729" s="285" t="s">
        <v>1739</v>
      </c>
      <c r="H729" s="284" t="s">
        <v>1739</v>
      </c>
      <c r="I729" s="284" t="s">
        <v>1740</v>
      </c>
      <c r="J729" s="284" t="s">
        <v>1073</v>
      </c>
      <c r="K729" s="284" t="s">
        <v>1073</v>
      </c>
      <c r="L729" s="286">
        <v>4000</v>
      </c>
      <c r="M729" s="286">
        <v>0</v>
      </c>
      <c r="N729" s="287">
        <v>0</v>
      </c>
      <c r="O729" s="286">
        <v>0</v>
      </c>
      <c r="P729" s="287">
        <v>0</v>
      </c>
      <c r="Q729" s="286">
        <v>7.5</v>
      </c>
      <c r="R729" s="287">
        <v>30000</v>
      </c>
      <c r="S729" s="284" t="s">
        <v>1739</v>
      </c>
      <c r="T729" s="284" t="s">
        <v>1739</v>
      </c>
      <c r="U729" s="284" t="s">
        <v>1739</v>
      </c>
      <c r="V729" s="284" t="s">
        <v>1739</v>
      </c>
      <c r="W729" s="284" t="s">
        <v>1739</v>
      </c>
      <c r="X729" s="284" t="s">
        <v>1739</v>
      </c>
    </row>
    <row r="730" spans="1:24">
      <c r="A730" s="288" t="s">
        <v>1737</v>
      </c>
      <c r="B730" s="288" t="s">
        <v>1738</v>
      </c>
      <c r="C730" s="288" t="s">
        <v>2053</v>
      </c>
      <c r="D730" s="288" t="s">
        <v>1385</v>
      </c>
      <c r="E730" s="288" t="s">
        <v>1739</v>
      </c>
      <c r="F730" s="289">
        <v>46223</v>
      </c>
      <c r="G730" s="289">
        <v>46223</v>
      </c>
      <c r="H730" s="288" t="s">
        <v>1742</v>
      </c>
      <c r="I730" s="288" t="s">
        <v>1743</v>
      </c>
      <c r="J730" s="288" t="s">
        <v>1073</v>
      </c>
      <c r="K730" s="288" t="s">
        <v>1073</v>
      </c>
      <c r="L730" s="290">
        <v>4000</v>
      </c>
      <c r="M730" s="290">
        <v>0</v>
      </c>
      <c r="N730" s="291">
        <v>0</v>
      </c>
      <c r="O730" s="290">
        <v>0.5</v>
      </c>
      <c r="P730" s="291">
        <v>2000</v>
      </c>
      <c r="Q730" s="290">
        <v>7</v>
      </c>
      <c r="R730" s="291">
        <v>28000</v>
      </c>
      <c r="S730" s="288" t="s">
        <v>1744</v>
      </c>
      <c r="T730" s="288" t="s">
        <v>1745</v>
      </c>
      <c r="U730" s="288" t="s">
        <v>1739</v>
      </c>
      <c r="V730" s="288" t="s">
        <v>1739</v>
      </c>
      <c r="W730" s="288" t="s">
        <v>1746</v>
      </c>
      <c r="X730" s="288" t="s">
        <v>1747</v>
      </c>
    </row>
    <row r="731" spans="1:24" ht="28.5">
      <c r="A731" s="284" t="s">
        <v>1737</v>
      </c>
      <c r="B731" s="284" t="s">
        <v>1738</v>
      </c>
      <c r="C731" s="284" t="s">
        <v>965</v>
      </c>
      <c r="D731" s="284" t="s">
        <v>1386</v>
      </c>
      <c r="E731" s="284" t="s">
        <v>1739</v>
      </c>
      <c r="F731" s="285" t="s">
        <v>1739</v>
      </c>
      <c r="G731" s="285" t="s">
        <v>1739</v>
      </c>
      <c r="H731" s="284" t="s">
        <v>1739</v>
      </c>
      <c r="I731" s="284" t="s">
        <v>1740</v>
      </c>
      <c r="J731" s="284" t="s">
        <v>178</v>
      </c>
      <c r="K731" s="284" t="s">
        <v>178</v>
      </c>
      <c r="L731" s="286">
        <v>145454.6</v>
      </c>
      <c r="M731" s="286">
        <v>0</v>
      </c>
      <c r="N731" s="287">
        <v>0</v>
      </c>
      <c r="O731" s="286">
        <v>0</v>
      </c>
      <c r="P731" s="287">
        <v>0</v>
      </c>
      <c r="Q731" s="286">
        <v>5</v>
      </c>
      <c r="R731" s="287">
        <v>727273</v>
      </c>
      <c r="S731" s="284" t="s">
        <v>1739</v>
      </c>
      <c r="T731" s="284" t="s">
        <v>1739</v>
      </c>
      <c r="U731" s="284" t="s">
        <v>1739</v>
      </c>
      <c r="V731" s="284" t="s">
        <v>1739</v>
      </c>
      <c r="W731" s="284" t="s">
        <v>1739</v>
      </c>
      <c r="X731" s="284" t="s">
        <v>1739</v>
      </c>
    </row>
    <row r="732" spans="1:24" ht="25.5">
      <c r="A732" s="288" t="s">
        <v>1737</v>
      </c>
      <c r="B732" s="288" t="s">
        <v>1738</v>
      </c>
      <c r="C732" s="288" t="s">
        <v>880</v>
      </c>
      <c r="D732" s="288" t="s">
        <v>881</v>
      </c>
      <c r="E732" s="288" t="s">
        <v>1739</v>
      </c>
      <c r="F732" s="289">
        <v>46226</v>
      </c>
      <c r="G732" s="289">
        <v>46226</v>
      </c>
      <c r="H732" s="288" t="s">
        <v>2036</v>
      </c>
      <c r="I732" s="288" t="s">
        <v>1793</v>
      </c>
      <c r="J732" s="288" t="s">
        <v>727</v>
      </c>
      <c r="K732" s="288" t="s">
        <v>727</v>
      </c>
      <c r="L732" s="290">
        <v>125</v>
      </c>
      <c r="M732" s="290">
        <v>28</v>
      </c>
      <c r="N732" s="291">
        <v>3500</v>
      </c>
      <c r="O732" s="290">
        <v>0</v>
      </c>
      <c r="P732" s="291">
        <v>0</v>
      </c>
      <c r="Q732" s="290">
        <v>28</v>
      </c>
      <c r="R732" s="291">
        <v>3500</v>
      </c>
      <c r="S732" s="288" t="s">
        <v>1744</v>
      </c>
      <c r="T732" s="288" t="s">
        <v>1767</v>
      </c>
      <c r="U732" s="288" t="s">
        <v>1739</v>
      </c>
      <c r="V732" s="288" t="s">
        <v>1739</v>
      </c>
      <c r="W732" s="288" t="s">
        <v>1739</v>
      </c>
      <c r="X732" s="288" t="s">
        <v>1739</v>
      </c>
    </row>
    <row r="733" spans="1:24" ht="63.75">
      <c r="A733" s="288" t="s">
        <v>1737</v>
      </c>
      <c r="B733" s="288" t="s">
        <v>1738</v>
      </c>
      <c r="C733" s="288" t="s">
        <v>880</v>
      </c>
      <c r="D733" s="288" t="s">
        <v>881</v>
      </c>
      <c r="E733" s="288" t="s">
        <v>1739</v>
      </c>
      <c r="F733" s="289">
        <v>46226</v>
      </c>
      <c r="G733" s="289">
        <v>46226</v>
      </c>
      <c r="H733" s="288" t="s">
        <v>1963</v>
      </c>
      <c r="I733" s="288" t="s">
        <v>1749</v>
      </c>
      <c r="J733" s="288" t="s">
        <v>727</v>
      </c>
      <c r="K733" s="288" t="s">
        <v>727</v>
      </c>
      <c r="L733" s="290">
        <v>125</v>
      </c>
      <c r="M733" s="290">
        <v>0</v>
      </c>
      <c r="N733" s="291">
        <v>0</v>
      </c>
      <c r="O733" s="290">
        <v>1</v>
      </c>
      <c r="P733" s="291">
        <v>125</v>
      </c>
      <c r="Q733" s="290">
        <v>27</v>
      </c>
      <c r="R733" s="291">
        <v>3375</v>
      </c>
      <c r="S733" s="288" t="s">
        <v>1744</v>
      </c>
      <c r="T733" s="288" t="s">
        <v>1745</v>
      </c>
      <c r="U733" s="288" t="s">
        <v>1964</v>
      </c>
      <c r="V733" s="288" t="s">
        <v>1965</v>
      </c>
      <c r="W733" s="288" t="s">
        <v>1795</v>
      </c>
      <c r="X733" s="288" t="s">
        <v>1796</v>
      </c>
    </row>
    <row r="734" spans="1:24" ht="14.25">
      <c r="A734" s="284" t="s">
        <v>1737</v>
      </c>
      <c r="B734" s="284" t="s">
        <v>1738</v>
      </c>
      <c r="C734" s="284" t="s">
        <v>437</v>
      </c>
      <c r="D734" s="284" t="s">
        <v>103</v>
      </c>
      <c r="E734" s="284" t="s">
        <v>1739</v>
      </c>
      <c r="F734" s="285" t="s">
        <v>1739</v>
      </c>
      <c r="G734" s="285" t="s">
        <v>1739</v>
      </c>
      <c r="H734" s="284" t="s">
        <v>1739</v>
      </c>
      <c r="I734" s="284" t="s">
        <v>1740</v>
      </c>
      <c r="J734" s="284" t="s">
        <v>1643</v>
      </c>
      <c r="K734" s="284" t="s">
        <v>1643</v>
      </c>
      <c r="L734" s="286">
        <v>928675.86</v>
      </c>
      <c r="M734" s="286">
        <v>0</v>
      </c>
      <c r="N734" s="287">
        <v>0</v>
      </c>
      <c r="O734" s="286">
        <v>0</v>
      </c>
      <c r="P734" s="287">
        <v>0</v>
      </c>
      <c r="Q734" s="286">
        <v>0.57999999999999996</v>
      </c>
      <c r="R734" s="287">
        <v>538632</v>
      </c>
      <c r="S734" s="284" t="s">
        <v>1739</v>
      </c>
      <c r="T734" s="284" t="s">
        <v>1739</v>
      </c>
      <c r="U734" s="284" t="s">
        <v>1739</v>
      </c>
      <c r="V734" s="284" t="s">
        <v>1739</v>
      </c>
      <c r="W734" s="284" t="s">
        <v>1739</v>
      </c>
      <c r="X734" s="284" t="s">
        <v>1739</v>
      </c>
    </row>
    <row r="735" spans="1:24" ht="51">
      <c r="A735" s="288" t="s">
        <v>1737</v>
      </c>
      <c r="B735" s="288" t="s">
        <v>1738</v>
      </c>
      <c r="C735" s="288" t="s">
        <v>437</v>
      </c>
      <c r="D735" s="288" t="s">
        <v>103</v>
      </c>
      <c r="E735" s="288" t="s">
        <v>1739</v>
      </c>
      <c r="F735" s="289">
        <v>46171</v>
      </c>
      <c r="G735" s="289">
        <v>46171</v>
      </c>
      <c r="H735" s="288" t="s">
        <v>2054</v>
      </c>
      <c r="I735" s="288" t="s">
        <v>2055</v>
      </c>
      <c r="J735" s="288" t="s">
        <v>1643</v>
      </c>
      <c r="K735" s="288" t="s">
        <v>1643</v>
      </c>
      <c r="L735" s="290">
        <v>713939</v>
      </c>
      <c r="M735" s="290">
        <v>1.5</v>
      </c>
      <c r="N735" s="291">
        <v>1070909</v>
      </c>
      <c r="O735" s="290">
        <v>0</v>
      </c>
      <c r="P735" s="291">
        <v>0</v>
      </c>
      <c r="Q735" s="290">
        <v>2.08</v>
      </c>
      <c r="R735" s="291">
        <v>1609541</v>
      </c>
      <c r="S735" s="288" t="s">
        <v>1744</v>
      </c>
      <c r="T735" s="288" t="s">
        <v>1799</v>
      </c>
      <c r="U735" s="288" t="s">
        <v>1739</v>
      </c>
      <c r="V735" s="288" t="s">
        <v>1739</v>
      </c>
      <c r="W735" s="288" t="s">
        <v>1739</v>
      </c>
      <c r="X735" s="288" t="s">
        <v>1739</v>
      </c>
    </row>
    <row r="736" spans="1:24" ht="51">
      <c r="A736" s="288" t="s">
        <v>1737</v>
      </c>
      <c r="B736" s="288" t="s">
        <v>1738</v>
      </c>
      <c r="C736" s="288" t="s">
        <v>437</v>
      </c>
      <c r="D736" s="288" t="s">
        <v>103</v>
      </c>
      <c r="E736" s="288" t="s">
        <v>1739</v>
      </c>
      <c r="F736" s="289">
        <v>46184</v>
      </c>
      <c r="G736" s="289">
        <v>46184</v>
      </c>
      <c r="H736" s="288" t="s">
        <v>2056</v>
      </c>
      <c r="I736" s="288" t="s">
        <v>1749</v>
      </c>
      <c r="J736" s="288" t="s">
        <v>1643</v>
      </c>
      <c r="K736" s="288" t="s">
        <v>1643</v>
      </c>
      <c r="L736" s="290">
        <v>748271.71</v>
      </c>
      <c r="M736" s="290">
        <v>0</v>
      </c>
      <c r="N736" s="291">
        <v>0</v>
      </c>
      <c r="O736" s="290">
        <v>1.92</v>
      </c>
      <c r="P736" s="291">
        <v>1436682</v>
      </c>
      <c r="Q736" s="290">
        <v>0.16</v>
      </c>
      <c r="R736" s="291">
        <v>172859</v>
      </c>
      <c r="S736" s="288" t="s">
        <v>1744</v>
      </c>
      <c r="T736" s="288" t="s">
        <v>1745</v>
      </c>
      <c r="U736" s="288" t="s">
        <v>1801</v>
      </c>
      <c r="V736" s="288" t="s">
        <v>1802</v>
      </c>
      <c r="W736" s="288" t="s">
        <v>1795</v>
      </c>
      <c r="X736" s="288" t="s">
        <v>1796</v>
      </c>
    </row>
    <row r="737" spans="1:24" ht="51">
      <c r="A737" s="288" t="s">
        <v>1737</v>
      </c>
      <c r="B737" s="288" t="s">
        <v>1738</v>
      </c>
      <c r="C737" s="288" t="s">
        <v>437</v>
      </c>
      <c r="D737" s="288" t="s">
        <v>103</v>
      </c>
      <c r="E737" s="288" t="s">
        <v>1739</v>
      </c>
      <c r="F737" s="289">
        <v>46184</v>
      </c>
      <c r="G737" s="289">
        <v>46184</v>
      </c>
      <c r="H737" s="288" t="s">
        <v>2056</v>
      </c>
      <c r="I737" s="288" t="s">
        <v>1749</v>
      </c>
      <c r="J737" s="288" t="s">
        <v>1643</v>
      </c>
      <c r="K737" s="288" t="s">
        <v>1643</v>
      </c>
      <c r="L737" s="290">
        <v>748271.71</v>
      </c>
      <c r="M737" s="290">
        <v>0</v>
      </c>
      <c r="N737" s="291">
        <v>0</v>
      </c>
      <c r="O737" s="290">
        <v>0.16</v>
      </c>
      <c r="P737" s="291">
        <v>119723</v>
      </c>
      <c r="Q737" s="290">
        <v>0</v>
      </c>
      <c r="R737" s="291">
        <v>53136</v>
      </c>
      <c r="S737" s="288" t="s">
        <v>1744</v>
      </c>
      <c r="T737" s="288" t="s">
        <v>1820</v>
      </c>
      <c r="U737" s="288" t="s">
        <v>1801</v>
      </c>
      <c r="V737" s="288" t="s">
        <v>1802</v>
      </c>
      <c r="W737" s="288" t="s">
        <v>1795</v>
      </c>
      <c r="X737" s="288" t="s">
        <v>1796</v>
      </c>
    </row>
    <row r="738" spans="1:24" ht="25.5">
      <c r="A738" s="288" t="s">
        <v>1737</v>
      </c>
      <c r="B738" s="288" t="s">
        <v>1738</v>
      </c>
      <c r="C738" s="288" t="s">
        <v>437</v>
      </c>
      <c r="D738" s="288" t="s">
        <v>103</v>
      </c>
      <c r="E738" s="288" t="s">
        <v>1739</v>
      </c>
      <c r="F738" s="289">
        <v>46192</v>
      </c>
      <c r="G738" s="289">
        <v>46192</v>
      </c>
      <c r="H738" s="288" t="s">
        <v>1985</v>
      </c>
      <c r="I738" s="288" t="s">
        <v>1986</v>
      </c>
      <c r="J738" s="288" t="s">
        <v>1643</v>
      </c>
      <c r="K738" s="288" t="s">
        <v>1643</v>
      </c>
      <c r="L738" s="290">
        <v>642000</v>
      </c>
      <c r="M738" s="290">
        <v>0.5</v>
      </c>
      <c r="N738" s="291">
        <v>321000</v>
      </c>
      <c r="O738" s="290">
        <v>0</v>
      </c>
      <c r="P738" s="291">
        <v>0</v>
      </c>
      <c r="Q738" s="290">
        <v>0.5</v>
      </c>
      <c r="R738" s="291">
        <v>374136</v>
      </c>
      <c r="S738" s="288" t="s">
        <v>1744</v>
      </c>
      <c r="T738" s="288" t="s">
        <v>1799</v>
      </c>
      <c r="U738" s="288" t="s">
        <v>1739</v>
      </c>
      <c r="V738" s="288" t="s">
        <v>1739</v>
      </c>
      <c r="W738" s="288" t="s">
        <v>1739</v>
      </c>
      <c r="X738" s="288" t="s">
        <v>1739</v>
      </c>
    </row>
    <row r="739" spans="1:24" ht="51">
      <c r="A739" s="288" t="s">
        <v>1737</v>
      </c>
      <c r="B739" s="288" t="s">
        <v>1738</v>
      </c>
      <c r="C739" s="288" t="s">
        <v>437</v>
      </c>
      <c r="D739" s="288" t="s">
        <v>103</v>
      </c>
      <c r="E739" s="288" t="s">
        <v>1739</v>
      </c>
      <c r="F739" s="289">
        <v>46192</v>
      </c>
      <c r="G739" s="289">
        <v>46192</v>
      </c>
      <c r="H739" s="288" t="s">
        <v>1987</v>
      </c>
      <c r="I739" s="288" t="s">
        <v>1749</v>
      </c>
      <c r="J739" s="288" t="s">
        <v>1643</v>
      </c>
      <c r="K739" s="288" t="s">
        <v>1643</v>
      </c>
      <c r="L739" s="290">
        <v>748271.71</v>
      </c>
      <c r="M739" s="290">
        <v>0</v>
      </c>
      <c r="N739" s="291">
        <v>0</v>
      </c>
      <c r="O739" s="290">
        <v>0.1</v>
      </c>
      <c r="P739" s="291">
        <v>74827</v>
      </c>
      <c r="Q739" s="290">
        <v>0.4</v>
      </c>
      <c r="R739" s="291">
        <v>299309</v>
      </c>
      <c r="S739" s="288" t="s">
        <v>1744</v>
      </c>
      <c r="T739" s="288" t="s">
        <v>1745</v>
      </c>
      <c r="U739" s="288" t="s">
        <v>1801</v>
      </c>
      <c r="V739" s="288" t="s">
        <v>1802</v>
      </c>
      <c r="W739" s="288" t="s">
        <v>1795</v>
      </c>
      <c r="X739" s="288" t="s">
        <v>1796</v>
      </c>
    </row>
    <row r="740" spans="1:24" ht="25.5">
      <c r="A740" s="288" t="s">
        <v>1737</v>
      </c>
      <c r="B740" s="288" t="s">
        <v>1738</v>
      </c>
      <c r="C740" s="288" t="s">
        <v>437</v>
      </c>
      <c r="D740" s="288" t="s">
        <v>103</v>
      </c>
      <c r="E740" s="288" t="s">
        <v>1739</v>
      </c>
      <c r="F740" s="289">
        <v>46223</v>
      </c>
      <c r="G740" s="289">
        <v>46223</v>
      </c>
      <c r="H740" s="288" t="s">
        <v>1876</v>
      </c>
      <c r="I740" s="288" t="s">
        <v>1877</v>
      </c>
      <c r="J740" s="288" t="s">
        <v>1643</v>
      </c>
      <c r="K740" s="288" t="s">
        <v>1643</v>
      </c>
      <c r="L740" s="290">
        <v>748271.71</v>
      </c>
      <c r="M740" s="290">
        <v>0.14000000000000001</v>
      </c>
      <c r="N740" s="291">
        <v>104758</v>
      </c>
      <c r="O740" s="290">
        <v>0</v>
      </c>
      <c r="P740" s="291">
        <v>0</v>
      </c>
      <c r="Q740" s="290">
        <v>0.54</v>
      </c>
      <c r="R740" s="291">
        <v>404067</v>
      </c>
      <c r="S740" s="288" t="s">
        <v>1744</v>
      </c>
      <c r="T740" s="288" t="s">
        <v>1745</v>
      </c>
      <c r="U740" s="288" t="s">
        <v>1739</v>
      </c>
      <c r="V740" s="288" t="s">
        <v>1739</v>
      </c>
      <c r="W740" s="288" t="s">
        <v>1795</v>
      </c>
      <c r="X740" s="288" t="s">
        <v>1796</v>
      </c>
    </row>
    <row r="741" spans="1:24" ht="14.25">
      <c r="A741" s="284" t="s">
        <v>1737</v>
      </c>
      <c r="B741" s="284" t="s">
        <v>1738</v>
      </c>
      <c r="C741" s="284" t="s">
        <v>432</v>
      </c>
      <c r="D741" s="284" t="s">
        <v>105</v>
      </c>
      <c r="E741" s="284" t="s">
        <v>1739</v>
      </c>
      <c r="F741" s="285" t="s">
        <v>1739</v>
      </c>
      <c r="G741" s="285" t="s">
        <v>1739</v>
      </c>
      <c r="H741" s="284" t="s">
        <v>1739</v>
      </c>
      <c r="I741" s="284" t="s">
        <v>1740</v>
      </c>
      <c r="J741" s="284" t="s">
        <v>1643</v>
      </c>
      <c r="K741" s="284" t="s">
        <v>1643</v>
      </c>
      <c r="L741" s="286">
        <v>360292</v>
      </c>
      <c r="M741" s="286">
        <v>0</v>
      </c>
      <c r="N741" s="287">
        <v>0</v>
      </c>
      <c r="O741" s="286">
        <v>0</v>
      </c>
      <c r="P741" s="287">
        <v>0</v>
      </c>
      <c r="Q741" s="286">
        <v>0.5</v>
      </c>
      <c r="R741" s="287">
        <v>180146</v>
      </c>
      <c r="S741" s="284" t="s">
        <v>1739</v>
      </c>
      <c r="T741" s="284" t="s">
        <v>1739</v>
      </c>
      <c r="U741" s="284" t="s">
        <v>1739</v>
      </c>
      <c r="V741" s="284" t="s">
        <v>1739</v>
      </c>
      <c r="W741" s="284" t="s">
        <v>1739</v>
      </c>
      <c r="X741" s="284" t="s">
        <v>1739</v>
      </c>
    </row>
    <row r="742" spans="1:24" ht="51">
      <c r="A742" s="288" t="s">
        <v>1737</v>
      </c>
      <c r="B742" s="288" t="s">
        <v>1738</v>
      </c>
      <c r="C742" s="288" t="s">
        <v>432</v>
      </c>
      <c r="D742" s="288" t="s">
        <v>105</v>
      </c>
      <c r="E742" s="288" t="s">
        <v>1739</v>
      </c>
      <c r="F742" s="289">
        <v>46171</v>
      </c>
      <c r="G742" s="289">
        <v>46171</v>
      </c>
      <c r="H742" s="288" t="s">
        <v>2054</v>
      </c>
      <c r="I742" s="288" t="s">
        <v>2055</v>
      </c>
      <c r="J742" s="288" t="s">
        <v>1643</v>
      </c>
      <c r="K742" s="288" t="s">
        <v>1643</v>
      </c>
      <c r="L742" s="290">
        <v>251300</v>
      </c>
      <c r="M742" s="290">
        <v>1.7</v>
      </c>
      <c r="N742" s="291">
        <v>427210</v>
      </c>
      <c r="O742" s="290">
        <v>0</v>
      </c>
      <c r="P742" s="291">
        <v>0</v>
      </c>
      <c r="Q742" s="290">
        <v>2.2000000000000002</v>
      </c>
      <c r="R742" s="291">
        <v>607356</v>
      </c>
      <c r="S742" s="288" t="s">
        <v>1744</v>
      </c>
      <c r="T742" s="288" t="s">
        <v>1799</v>
      </c>
      <c r="U742" s="288" t="s">
        <v>1739</v>
      </c>
      <c r="V742" s="288" t="s">
        <v>1739</v>
      </c>
      <c r="W742" s="288" t="s">
        <v>1739</v>
      </c>
      <c r="X742" s="288" t="s">
        <v>1739</v>
      </c>
    </row>
    <row r="743" spans="1:24" ht="51">
      <c r="A743" s="288" t="s">
        <v>1737</v>
      </c>
      <c r="B743" s="288" t="s">
        <v>1738</v>
      </c>
      <c r="C743" s="288" t="s">
        <v>432</v>
      </c>
      <c r="D743" s="288" t="s">
        <v>105</v>
      </c>
      <c r="E743" s="288" t="s">
        <v>1739</v>
      </c>
      <c r="F743" s="289">
        <v>46184</v>
      </c>
      <c r="G743" s="289">
        <v>46184</v>
      </c>
      <c r="H743" s="288" t="s">
        <v>2056</v>
      </c>
      <c r="I743" s="288" t="s">
        <v>1749</v>
      </c>
      <c r="J743" s="288" t="s">
        <v>1643</v>
      </c>
      <c r="K743" s="288" t="s">
        <v>1643</v>
      </c>
      <c r="L743" s="290">
        <v>276070.90999999997</v>
      </c>
      <c r="M743" s="290">
        <v>0</v>
      </c>
      <c r="N743" s="291">
        <v>0</v>
      </c>
      <c r="O743" s="290">
        <v>2.1</v>
      </c>
      <c r="P743" s="291">
        <v>579749</v>
      </c>
      <c r="Q743" s="290">
        <v>0.1</v>
      </c>
      <c r="R743" s="291">
        <v>27607</v>
      </c>
      <c r="S743" s="288" t="s">
        <v>1744</v>
      </c>
      <c r="T743" s="288" t="s">
        <v>1745</v>
      </c>
      <c r="U743" s="288" t="s">
        <v>1801</v>
      </c>
      <c r="V743" s="288" t="s">
        <v>1802</v>
      </c>
      <c r="W743" s="288" t="s">
        <v>1795</v>
      </c>
      <c r="X743" s="288" t="s">
        <v>1796</v>
      </c>
    </row>
    <row r="744" spans="1:24" ht="51">
      <c r="A744" s="288" t="s">
        <v>1737</v>
      </c>
      <c r="B744" s="288" t="s">
        <v>1738</v>
      </c>
      <c r="C744" s="288" t="s">
        <v>432</v>
      </c>
      <c r="D744" s="288" t="s">
        <v>105</v>
      </c>
      <c r="E744" s="288" t="s">
        <v>1739</v>
      </c>
      <c r="F744" s="289">
        <v>46223</v>
      </c>
      <c r="G744" s="289">
        <v>46223</v>
      </c>
      <c r="H744" s="288" t="s">
        <v>1742</v>
      </c>
      <c r="I744" s="288" t="s">
        <v>1743</v>
      </c>
      <c r="J744" s="288" t="s">
        <v>1643</v>
      </c>
      <c r="K744" s="288" t="s">
        <v>1643</v>
      </c>
      <c r="L744" s="290">
        <v>276070</v>
      </c>
      <c r="M744" s="290">
        <v>0</v>
      </c>
      <c r="N744" s="291">
        <v>0</v>
      </c>
      <c r="O744" s="290">
        <v>0.03</v>
      </c>
      <c r="P744" s="291">
        <v>8282</v>
      </c>
      <c r="Q744" s="290">
        <v>7.0000000000000007E-2</v>
      </c>
      <c r="R744" s="291">
        <v>19325</v>
      </c>
      <c r="S744" s="288" t="s">
        <v>1744</v>
      </c>
      <c r="T744" s="288" t="s">
        <v>1745</v>
      </c>
      <c r="U744" s="288" t="s">
        <v>1801</v>
      </c>
      <c r="V744" s="288" t="s">
        <v>1802</v>
      </c>
      <c r="W744" s="288" t="s">
        <v>1795</v>
      </c>
      <c r="X744" s="288" t="s">
        <v>1796</v>
      </c>
    </row>
    <row r="745" spans="1:24" ht="28.5">
      <c r="A745" s="284" t="s">
        <v>1737</v>
      </c>
      <c r="B745" s="284" t="s">
        <v>1738</v>
      </c>
      <c r="C745" s="284" t="s">
        <v>392</v>
      </c>
      <c r="D745" s="284" t="s">
        <v>265</v>
      </c>
      <c r="E745" s="284" t="s">
        <v>1739</v>
      </c>
      <c r="F745" s="285" t="s">
        <v>1739</v>
      </c>
      <c r="G745" s="285" t="s">
        <v>1739</v>
      </c>
      <c r="H745" s="284" t="s">
        <v>1739</v>
      </c>
      <c r="I745" s="284" t="s">
        <v>1740</v>
      </c>
      <c r="J745" s="284" t="s">
        <v>1643</v>
      </c>
      <c r="K745" s="284" t="s">
        <v>1643</v>
      </c>
      <c r="L745" s="286">
        <v>45053</v>
      </c>
      <c r="M745" s="286">
        <v>0</v>
      </c>
      <c r="N745" s="287">
        <v>0</v>
      </c>
      <c r="O745" s="286">
        <v>0</v>
      </c>
      <c r="P745" s="287">
        <v>0</v>
      </c>
      <c r="Q745" s="286">
        <v>12</v>
      </c>
      <c r="R745" s="287">
        <v>540636</v>
      </c>
      <c r="S745" s="284" t="s">
        <v>1739</v>
      </c>
      <c r="T745" s="284" t="s">
        <v>1739</v>
      </c>
      <c r="U745" s="284" t="s">
        <v>1739</v>
      </c>
      <c r="V745" s="284" t="s">
        <v>1739</v>
      </c>
      <c r="W745" s="284" t="s">
        <v>1739</v>
      </c>
      <c r="X745" s="284" t="s">
        <v>1739</v>
      </c>
    </row>
    <row r="746" spans="1:24" ht="25.5">
      <c r="A746" s="288" t="s">
        <v>1737</v>
      </c>
      <c r="B746" s="288" t="s">
        <v>1738</v>
      </c>
      <c r="C746" s="288" t="s">
        <v>392</v>
      </c>
      <c r="D746" s="288" t="s">
        <v>265</v>
      </c>
      <c r="E746" s="288" t="s">
        <v>1739</v>
      </c>
      <c r="F746" s="289">
        <v>46171</v>
      </c>
      <c r="G746" s="289">
        <v>46171</v>
      </c>
      <c r="H746" s="288" t="s">
        <v>1943</v>
      </c>
      <c r="I746" s="288" t="s">
        <v>1944</v>
      </c>
      <c r="J746" s="288" t="s">
        <v>1643</v>
      </c>
      <c r="K746" s="288" t="s">
        <v>1643</v>
      </c>
      <c r="L746" s="290">
        <v>60000</v>
      </c>
      <c r="M746" s="290">
        <v>1</v>
      </c>
      <c r="N746" s="291">
        <v>60000</v>
      </c>
      <c r="O746" s="290">
        <v>0</v>
      </c>
      <c r="P746" s="291">
        <v>0</v>
      </c>
      <c r="Q746" s="290">
        <v>13</v>
      </c>
      <c r="R746" s="291">
        <v>600636</v>
      </c>
      <c r="S746" s="288" t="s">
        <v>1744</v>
      </c>
      <c r="T746" s="288" t="s">
        <v>1810</v>
      </c>
      <c r="U746" s="288" t="s">
        <v>1739</v>
      </c>
      <c r="V746" s="288" t="s">
        <v>1739</v>
      </c>
      <c r="W746" s="288" t="s">
        <v>1739</v>
      </c>
      <c r="X746" s="288" t="s">
        <v>1739</v>
      </c>
    </row>
    <row r="747" spans="1:24" ht="51">
      <c r="A747" s="288" t="s">
        <v>1737</v>
      </c>
      <c r="B747" s="288" t="s">
        <v>1738</v>
      </c>
      <c r="C747" s="288" t="s">
        <v>392</v>
      </c>
      <c r="D747" s="288" t="s">
        <v>265</v>
      </c>
      <c r="E747" s="288" t="s">
        <v>1739</v>
      </c>
      <c r="F747" s="289">
        <v>46175</v>
      </c>
      <c r="G747" s="289">
        <v>46175</v>
      </c>
      <c r="H747" s="288" t="s">
        <v>2015</v>
      </c>
      <c r="I747" s="288" t="s">
        <v>1749</v>
      </c>
      <c r="J747" s="288" t="s">
        <v>1643</v>
      </c>
      <c r="K747" s="288" t="s">
        <v>1643</v>
      </c>
      <c r="L747" s="290">
        <v>46202.77</v>
      </c>
      <c r="M747" s="290">
        <v>0</v>
      </c>
      <c r="N747" s="291">
        <v>0</v>
      </c>
      <c r="O747" s="290">
        <v>12.42</v>
      </c>
      <c r="P747" s="291">
        <v>573838</v>
      </c>
      <c r="Q747" s="290">
        <v>0.57999999999999996</v>
      </c>
      <c r="R747" s="291">
        <v>26798</v>
      </c>
      <c r="S747" s="288" t="s">
        <v>1744</v>
      </c>
      <c r="T747" s="288" t="s">
        <v>1745</v>
      </c>
      <c r="U747" s="288" t="s">
        <v>1750</v>
      </c>
      <c r="V747" s="288" t="s">
        <v>1751</v>
      </c>
      <c r="W747" s="288" t="s">
        <v>1795</v>
      </c>
      <c r="X747" s="288" t="s">
        <v>1796</v>
      </c>
    </row>
    <row r="748" spans="1:24" ht="51">
      <c r="A748" s="288" t="s">
        <v>1737</v>
      </c>
      <c r="B748" s="288" t="s">
        <v>1738</v>
      </c>
      <c r="C748" s="288" t="s">
        <v>392</v>
      </c>
      <c r="D748" s="288" t="s">
        <v>265</v>
      </c>
      <c r="E748" s="288" t="s">
        <v>1739</v>
      </c>
      <c r="F748" s="289">
        <v>46223</v>
      </c>
      <c r="G748" s="289">
        <v>46223</v>
      </c>
      <c r="H748" s="288" t="s">
        <v>1742</v>
      </c>
      <c r="I748" s="288" t="s">
        <v>1743</v>
      </c>
      <c r="J748" s="288" t="s">
        <v>1643</v>
      </c>
      <c r="K748" s="288" t="s">
        <v>1643</v>
      </c>
      <c r="L748" s="290">
        <v>46203.45</v>
      </c>
      <c r="M748" s="290">
        <v>0</v>
      </c>
      <c r="N748" s="291">
        <v>0</v>
      </c>
      <c r="O748" s="290">
        <v>0.05</v>
      </c>
      <c r="P748" s="291">
        <v>2310</v>
      </c>
      <c r="Q748" s="290">
        <v>0.53</v>
      </c>
      <c r="R748" s="291">
        <v>24488</v>
      </c>
      <c r="S748" s="288" t="s">
        <v>1744</v>
      </c>
      <c r="T748" s="288" t="s">
        <v>1745</v>
      </c>
      <c r="U748" s="288" t="s">
        <v>1750</v>
      </c>
      <c r="V748" s="288" t="s">
        <v>1751</v>
      </c>
      <c r="W748" s="288" t="s">
        <v>1795</v>
      </c>
      <c r="X748" s="288" t="s">
        <v>1796</v>
      </c>
    </row>
    <row r="749" spans="1:24" ht="63.75">
      <c r="A749" s="288" t="s">
        <v>1737</v>
      </c>
      <c r="B749" s="288" t="s">
        <v>1738</v>
      </c>
      <c r="C749" s="288" t="s">
        <v>392</v>
      </c>
      <c r="D749" s="288" t="s">
        <v>265</v>
      </c>
      <c r="E749" s="288" t="s">
        <v>1739</v>
      </c>
      <c r="F749" s="289">
        <v>46225</v>
      </c>
      <c r="G749" s="289">
        <v>46225</v>
      </c>
      <c r="H749" s="288" t="s">
        <v>2057</v>
      </c>
      <c r="I749" s="288" t="s">
        <v>1749</v>
      </c>
      <c r="J749" s="288" t="s">
        <v>1643</v>
      </c>
      <c r="K749" s="288" t="s">
        <v>1643</v>
      </c>
      <c r="L749" s="290">
        <v>46203.45</v>
      </c>
      <c r="M749" s="290">
        <v>0</v>
      </c>
      <c r="N749" s="291">
        <v>0</v>
      </c>
      <c r="O749" s="290">
        <v>0.15</v>
      </c>
      <c r="P749" s="291">
        <v>6931</v>
      </c>
      <c r="Q749" s="290">
        <v>0.38</v>
      </c>
      <c r="R749" s="291">
        <v>17557</v>
      </c>
      <c r="S749" s="288" t="s">
        <v>1744</v>
      </c>
      <c r="T749" s="288" t="s">
        <v>1820</v>
      </c>
      <c r="U749" s="288" t="s">
        <v>1840</v>
      </c>
      <c r="V749" s="288" t="s">
        <v>1841</v>
      </c>
      <c r="W749" s="288" t="s">
        <v>1795</v>
      </c>
      <c r="X749" s="288" t="s">
        <v>1796</v>
      </c>
    </row>
    <row r="750" spans="1:24" ht="63.75">
      <c r="A750" s="288" t="s">
        <v>1737</v>
      </c>
      <c r="B750" s="288" t="s">
        <v>1738</v>
      </c>
      <c r="C750" s="288" t="s">
        <v>392</v>
      </c>
      <c r="D750" s="288" t="s">
        <v>265</v>
      </c>
      <c r="E750" s="288" t="s">
        <v>1739</v>
      </c>
      <c r="F750" s="289">
        <v>46253</v>
      </c>
      <c r="G750" s="289">
        <v>46253</v>
      </c>
      <c r="H750" s="288" t="s">
        <v>2058</v>
      </c>
      <c r="I750" s="288" t="s">
        <v>1749</v>
      </c>
      <c r="J750" s="288" t="s">
        <v>1643</v>
      </c>
      <c r="K750" s="288" t="s">
        <v>1643</v>
      </c>
      <c r="L750" s="290">
        <v>49957.55</v>
      </c>
      <c r="M750" s="290">
        <v>0</v>
      </c>
      <c r="N750" s="291">
        <v>0</v>
      </c>
      <c r="O750" s="290">
        <v>0.31</v>
      </c>
      <c r="P750" s="291">
        <v>15487</v>
      </c>
      <c r="Q750" s="290">
        <v>7.0000000000000007E-2</v>
      </c>
      <c r="R750" s="291">
        <v>2070</v>
      </c>
      <c r="S750" s="288" t="s">
        <v>1744</v>
      </c>
      <c r="T750" s="288" t="s">
        <v>1820</v>
      </c>
      <c r="U750" s="288" t="s">
        <v>1840</v>
      </c>
      <c r="V750" s="288" t="s">
        <v>1841</v>
      </c>
      <c r="W750" s="288" t="s">
        <v>1795</v>
      </c>
      <c r="X750" s="288" t="s">
        <v>1796</v>
      </c>
    </row>
    <row r="751" spans="1:24" ht="38.25">
      <c r="A751" s="288" t="s">
        <v>1737</v>
      </c>
      <c r="B751" s="288" t="s">
        <v>1738</v>
      </c>
      <c r="C751" s="288" t="s">
        <v>392</v>
      </c>
      <c r="D751" s="288" t="s">
        <v>265</v>
      </c>
      <c r="E751" s="288" t="s">
        <v>1739</v>
      </c>
      <c r="F751" s="289">
        <v>46258</v>
      </c>
      <c r="G751" s="289">
        <v>46258</v>
      </c>
      <c r="H751" s="288" t="s">
        <v>2059</v>
      </c>
      <c r="I751" s="288" t="s">
        <v>2060</v>
      </c>
      <c r="J751" s="288" t="s">
        <v>1643</v>
      </c>
      <c r="K751" s="288" t="s">
        <v>1643</v>
      </c>
      <c r="L751" s="290">
        <v>50142.86</v>
      </c>
      <c r="M751" s="290">
        <v>7.7</v>
      </c>
      <c r="N751" s="291">
        <v>386100</v>
      </c>
      <c r="O751" s="290">
        <v>0</v>
      </c>
      <c r="P751" s="291">
        <v>0</v>
      </c>
      <c r="Q751" s="290">
        <v>7.77</v>
      </c>
      <c r="R751" s="291">
        <v>388170</v>
      </c>
      <c r="S751" s="288" t="s">
        <v>1744</v>
      </c>
      <c r="T751" s="288" t="s">
        <v>1767</v>
      </c>
      <c r="U751" s="288" t="s">
        <v>1739</v>
      </c>
      <c r="V751" s="288" t="s">
        <v>1739</v>
      </c>
      <c r="W751" s="288" t="s">
        <v>1739</v>
      </c>
      <c r="X751" s="288" t="s">
        <v>1739</v>
      </c>
    </row>
    <row r="752" spans="1:24" ht="63.75">
      <c r="A752" s="288" t="s">
        <v>1737</v>
      </c>
      <c r="B752" s="288" t="s">
        <v>1738</v>
      </c>
      <c r="C752" s="288" t="s">
        <v>392</v>
      </c>
      <c r="D752" s="288" t="s">
        <v>265</v>
      </c>
      <c r="E752" s="288" t="s">
        <v>1739</v>
      </c>
      <c r="F752" s="289">
        <v>46258</v>
      </c>
      <c r="G752" s="289">
        <v>46258</v>
      </c>
      <c r="H752" s="288" t="s">
        <v>2061</v>
      </c>
      <c r="I752" s="288" t="s">
        <v>1749</v>
      </c>
      <c r="J752" s="288" t="s">
        <v>1643</v>
      </c>
      <c r="K752" s="288" t="s">
        <v>1643</v>
      </c>
      <c r="L752" s="290">
        <v>49957.55</v>
      </c>
      <c r="M752" s="290">
        <v>0</v>
      </c>
      <c r="N752" s="291">
        <v>0</v>
      </c>
      <c r="O752" s="290">
        <v>3.85</v>
      </c>
      <c r="P752" s="291">
        <v>192337</v>
      </c>
      <c r="Q752" s="290">
        <v>3.92</v>
      </c>
      <c r="R752" s="291">
        <v>195833</v>
      </c>
      <c r="S752" s="288" t="s">
        <v>1744</v>
      </c>
      <c r="T752" s="288" t="s">
        <v>1745</v>
      </c>
      <c r="U752" s="288" t="s">
        <v>1835</v>
      </c>
      <c r="V752" s="288" t="s">
        <v>1836</v>
      </c>
      <c r="W752" s="288" t="s">
        <v>1795</v>
      </c>
      <c r="X752" s="288" t="s">
        <v>1796</v>
      </c>
    </row>
    <row r="753" spans="1:24" ht="63.75">
      <c r="A753" s="288" t="s">
        <v>1737</v>
      </c>
      <c r="B753" s="288" t="s">
        <v>1738</v>
      </c>
      <c r="C753" s="288" t="s">
        <v>392</v>
      </c>
      <c r="D753" s="288" t="s">
        <v>265</v>
      </c>
      <c r="E753" s="288" t="s">
        <v>1739</v>
      </c>
      <c r="F753" s="289">
        <v>46258</v>
      </c>
      <c r="G753" s="289">
        <v>46258</v>
      </c>
      <c r="H753" s="288" t="s">
        <v>2061</v>
      </c>
      <c r="I753" s="288" t="s">
        <v>1749</v>
      </c>
      <c r="J753" s="288" t="s">
        <v>1643</v>
      </c>
      <c r="K753" s="288" t="s">
        <v>1643</v>
      </c>
      <c r="L753" s="290">
        <v>49957.55</v>
      </c>
      <c r="M753" s="290">
        <v>0</v>
      </c>
      <c r="N753" s="291">
        <v>0</v>
      </c>
      <c r="O753" s="290">
        <v>3.85</v>
      </c>
      <c r="P753" s="291">
        <v>192337</v>
      </c>
      <c r="Q753" s="290">
        <v>7.0000000000000007E-2</v>
      </c>
      <c r="R753" s="291">
        <v>3496</v>
      </c>
      <c r="S753" s="288" t="s">
        <v>1744</v>
      </c>
      <c r="T753" s="288" t="s">
        <v>1745</v>
      </c>
      <c r="U753" s="288" t="s">
        <v>1840</v>
      </c>
      <c r="V753" s="288" t="s">
        <v>1841</v>
      </c>
      <c r="W753" s="288" t="s">
        <v>1795</v>
      </c>
      <c r="X753" s="288" t="s">
        <v>1796</v>
      </c>
    </row>
    <row r="754" spans="1:24" ht="63.75">
      <c r="A754" s="288" t="s">
        <v>1737</v>
      </c>
      <c r="B754" s="288" t="s">
        <v>1738</v>
      </c>
      <c r="C754" s="288" t="s">
        <v>392</v>
      </c>
      <c r="D754" s="288" t="s">
        <v>265</v>
      </c>
      <c r="E754" s="288" t="s">
        <v>1739</v>
      </c>
      <c r="F754" s="289">
        <v>46258</v>
      </c>
      <c r="G754" s="289">
        <v>46258</v>
      </c>
      <c r="H754" s="288" t="s">
        <v>2061</v>
      </c>
      <c r="I754" s="288" t="s">
        <v>1749</v>
      </c>
      <c r="J754" s="288" t="s">
        <v>1643</v>
      </c>
      <c r="K754" s="288" t="s">
        <v>1643</v>
      </c>
      <c r="L754" s="290">
        <v>49957.55</v>
      </c>
      <c r="M754" s="290">
        <v>0</v>
      </c>
      <c r="N754" s="291">
        <v>0</v>
      </c>
      <c r="O754" s="290">
        <v>0.04</v>
      </c>
      <c r="P754" s="291">
        <v>1998</v>
      </c>
      <c r="Q754" s="290">
        <v>0.03</v>
      </c>
      <c r="R754" s="291">
        <v>1498</v>
      </c>
      <c r="S754" s="288" t="s">
        <v>1744</v>
      </c>
      <c r="T754" s="288" t="s">
        <v>1820</v>
      </c>
      <c r="U754" s="288" t="s">
        <v>1835</v>
      </c>
      <c r="V754" s="288" t="s">
        <v>1836</v>
      </c>
      <c r="W754" s="288" t="s">
        <v>1795</v>
      </c>
      <c r="X754" s="288" t="s">
        <v>1796</v>
      </c>
    </row>
    <row r="755" spans="1:24" ht="63.75">
      <c r="A755" s="288" t="s">
        <v>1737</v>
      </c>
      <c r="B755" s="288" t="s">
        <v>1738</v>
      </c>
      <c r="C755" s="288" t="s">
        <v>392</v>
      </c>
      <c r="D755" s="288" t="s">
        <v>265</v>
      </c>
      <c r="E755" s="288" t="s">
        <v>1739</v>
      </c>
      <c r="F755" s="289">
        <v>46258</v>
      </c>
      <c r="G755" s="289">
        <v>46258</v>
      </c>
      <c r="H755" s="288" t="s">
        <v>2061</v>
      </c>
      <c r="I755" s="288" t="s">
        <v>1749</v>
      </c>
      <c r="J755" s="288" t="s">
        <v>1643</v>
      </c>
      <c r="K755" s="288" t="s">
        <v>1643</v>
      </c>
      <c r="L755" s="290">
        <v>49957.55</v>
      </c>
      <c r="M755" s="290">
        <v>0</v>
      </c>
      <c r="N755" s="291">
        <v>0</v>
      </c>
      <c r="O755" s="290">
        <v>0.03</v>
      </c>
      <c r="P755" s="291">
        <v>1498</v>
      </c>
      <c r="Q755" s="290">
        <v>0</v>
      </c>
      <c r="R755" s="291">
        <v>0</v>
      </c>
      <c r="S755" s="288" t="s">
        <v>1744</v>
      </c>
      <c r="T755" s="288" t="s">
        <v>1820</v>
      </c>
      <c r="U755" s="288" t="s">
        <v>1840</v>
      </c>
      <c r="V755" s="288" t="s">
        <v>1841</v>
      </c>
      <c r="W755" s="288" t="s">
        <v>1795</v>
      </c>
      <c r="X755" s="288" t="s">
        <v>1796</v>
      </c>
    </row>
    <row r="756" spans="1:24" ht="42.75">
      <c r="A756" s="284" t="s">
        <v>1737</v>
      </c>
      <c r="B756" s="284" t="s">
        <v>1738</v>
      </c>
      <c r="C756" s="284" t="s">
        <v>422</v>
      </c>
      <c r="D756" s="284" t="s">
        <v>237</v>
      </c>
      <c r="E756" s="284" t="s">
        <v>1739</v>
      </c>
      <c r="F756" s="285" t="s">
        <v>1739</v>
      </c>
      <c r="G756" s="285" t="s">
        <v>1739</v>
      </c>
      <c r="H756" s="284" t="s">
        <v>1739</v>
      </c>
      <c r="I756" s="284" t="s">
        <v>1740</v>
      </c>
      <c r="J756" s="284" t="s">
        <v>1643</v>
      </c>
      <c r="K756" s="284" t="s">
        <v>1643</v>
      </c>
      <c r="L756" s="286">
        <v>234160</v>
      </c>
      <c r="M756" s="286">
        <v>0</v>
      </c>
      <c r="N756" s="287">
        <v>0</v>
      </c>
      <c r="O756" s="286">
        <v>0</v>
      </c>
      <c r="P756" s="287">
        <v>0</v>
      </c>
      <c r="Q756" s="286">
        <v>1.75</v>
      </c>
      <c r="R756" s="287">
        <v>409780</v>
      </c>
      <c r="S756" s="284" t="s">
        <v>1739</v>
      </c>
      <c r="T756" s="284" t="s">
        <v>1739</v>
      </c>
      <c r="U756" s="284" t="s">
        <v>1739</v>
      </c>
      <c r="V756" s="284" t="s">
        <v>1739</v>
      </c>
      <c r="W756" s="284" t="s">
        <v>1739</v>
      </c>
      <c r="X756" s="284" t="s">
        <v>1739</v>
      </c>
    </row>
    <row r="757" spans="1:24" ht="51">
      <c r="A757" s="288" t="s">
        <v>1737</v>
      </c>
      <c r="B757" s="288" t="s">
        <v>1738</v>
      </c>
      <c r="C757" s="288" t="s">
        <v>422</v>
      </c>
      <c r="D757" s="288" t="s">
        <v>237</v>
      </c>
      <c r="E757" s="288" t="s">
        <v>1739</v>
      </c>
      <c r="F757" s="289">
        <v>46216</v>
      </c>
      <c r="G757" s="289">
        <v>46216</v>
      </c>
      <c r="H757" s="288" t="s">
        <v>2014</v>
      </c>
      <c r="I757" s="288" t="s">
        <v>1749</v>
      </c>
      <c r="J757" s="288" t="s">
        <v>1643</v>
      </c>
      <c r="K757" s="288" t="s">
        <v>1643</v>
      </c>
      <c r="L757" s="290">
        <v>234160</v>
      </c>
      <c r="M757" s="290">
        <v>0</v>
      </c>
      <c r="N757" s="291">
        <v>0</v>
      </c>
      <c r="O757" s="290">
        <v>1.4</v>
      </c>
      <c r="P757" s="291">
        <v>327824</v>
      </c>
      <c r="Q757" s="290">
        <v>0.35</v>
      </c>
      <c r="R757" s="291">
        <v>81956</v>
      </c>
      <c r="S757" s="288" t="s">
        <v>1744</v>
      </c>
      <c r="T757" s="288" t="s">
        <v>1745</v>
      </c>
      <c r="U757" s="288" t="s">
        <v>1755</v>
      </c>
      <c r="V757" s="288" t="s">
        <v>1756</v>
      </c>
      <c r="W757" s="288" t="s">
        <v>1795</v>
      </c>
      <c r="X757" s="288" t="s">
        <v>1796</v>
      </c>
    </row>
    <row r="758" spans="1:24" ht="51">
      <c r="A758" s="288" t="s">
        <v>1737</v>
      </c>
      <c r="B758" s="288" t="s">
        <v>1738</v>
      </c>
      <c r="C758" s="288" t="s">
        <v>422</v>
      </c>
      <c r="D758" s="288" t="s">
        <v>237</v>
      </c>
      <c r="E758" s="288" t="s">
        <v>1739</v>
      </c>
      <c r="F758" s="289">
        <v>46223</v>
      </c>
      <c r="G758" s="289">
        <v>46223</v>
      </c>
      <c r="H758" s="288" t="s">
        <v>1885</v>
      </c>
      <c r="I758" s="288" t="s">
        <v>1743</v>
      </c>
      <c r="J758" s="288" t="s">
        <v>1643</v>
      </c>
      <c r="K758" s="288" t="s">
        <v>1643</v>
      </c>
      <c r="L758" s="290">
        <v>234160</v>
      </c>
      <c r="M758" s="290">
        <v>0</v>
      </c>
      <c r="N758" s="291">
        <v>0</v>
      </c>
      <c r="O758" s="290">
        <v>0.25</v>
      </c>
      <c r="P758" s="291">
        <v>58540</v>
      </c>
      <c r="Q758" s="290">
        <v>0.1</v>
      </c>
      <c r="R758" s="291">
        <v>23416</v>
      </c>
      <c r="S758" s="288" t="s">
        <v>1744</v>
      </c>
      <c r="T758" s="288" t="s">
        <v>1820</v>
      </c>
      <c r="U758" s="288" t="s">
        <v>1755</v>
      </c>
      <c r="V758" s="288" t="s">
        <v>1756</v>
      </c>
      <c r="W758" s="288" t="s">
        <v>1795</v>
      </c>
      <c r="X758" s="288" t="s">
        <v>1796</v>
      </c>
    </row>
    <row r="759" spans="1:24" ht="28.5">
      <c r="A759" s="284" t="s">
        <v>1737</v>
      </c>
      <c r="B759" s="284" t="s">
        <v>1738</v>
      </c>
      <c r="C759" s="284" t="s">
        <v>435</v>
      </c>
      <c r="D759" s="284" t="s">
        <v>57</v>
      </c>
      <c r="E759" s="284" t="s">
        <v>1739</v>
      </c>
      <c r="F759" s="285" t="s">
        <v>1739</v>
      </c>
      <c r="G759" s="285" t="s">
        <v>1739</v>
      </c>
      <c r="H759" s="284" t="s">
        <v>1739</v>
      </c>
      <c r="I759" s="284" t="s">
        <v>1740</v>
      </c>
      <c r="J759" s="284" t="s">
        <v>1643</v>
      </c>
      <c r="K759" s="284" t="s">
        <v>1643</v>
      </c>
      <c r="L759" s="286">
        <v>150168.17000000001</v>
      </c>
      <c r="M759" s="286">
        <v>0</v>
      </c>
      <c r="N759" s="287">
        <v>0</v>
      </c>
      <c r="O759" s="286">
        <v>0</v>
      </c>
      <c r="P759" s="287">
        <v>0</v>
      </c>
      <c r="Q759" s="286">
        <v>7.76</v>
      </c>
      <c r="R759" s="287">
        <v>1165305</v>
      </c>
      <c r="S759" s="284" t="s">
        <v>1739</v>
      </c>
      <c r="T759" s="284" t="s">
        <v>1739</v>
      </c>
      <c r="U759" s="284" t="s">
        <v>1739</v>
      </c>
      <c r="V759" s="284" t="s">
        <v>1739</v>
      </c>
      <c r="W759" s="284" t="s">
        <v>1739</v>
      </c>
      <c r="X759" s="284" t="s">
        <v>1739</v>
      </c>
    </row>
    <row r="760" spans="1:24" ht="25.5">
      <c r="A760" s="288" t="s">
        <v>1737</v>
      </c>
      <c r="B760" s="288" t="s">
        <v>1738</v>
      </c>
      <c r="C760" s="288" t="s">
        <v>435</v>
      </c>
      <c r="D760" s="288" t="s">
        <v>57</v>
      </c>
      <c r="E760" s="288" t="s">
        <v>1739</v>
      </c>
      <c r="F760" s="289">
        <v>46171</v>
      </c>
      <c r="G760" s="289">
        <v>46171</v>
      </c>
      <c r="H760" s="288" t="s">
        <v>1943</v>
      </c>
      <c r="I760" s="288" t="s">
        <v>1944</v>
      </c>
      <c r="J760" s="288" t="s">
        <v>1643</v>
      </c>
      <c r="K760" s="288" t="s">
        <v>1643</v>
      </c>
      <c r="L760" s="290">
        <v>154166.67000000001</v>
      </c>
      <c r="M760" s="290">
        <v>24</v>
      </c>
      <c r="N760" s="291">
        <v>3700000</v>
      </c>
      <c r="O760" s="290">
        <v>0</v>
      </c>
      <c r="P760" s="291">
        <v>0</v>
      </c>
      <c r="Q760" s="290">
        <v>31.76</v>
      </c>
      <c r="R760" s="291">
        <v>4865305</v>
      </c>
      <c r="S760" s="288" t="s">
        <v>1744</v>
      </c>
      <c r="T760" s="288" t="s">
        <v>1810</v>
      </c>
      <c r="U760" s="288" t="s">
        <v>1739</v>
      </c>
      <c r="V760" s="288" t="s">
        <v>1739</v>
      </c>
      <c r="W760" s="288" t="s">
        <v>1739</v>
      </c>
      <c r="X760" s="288" t="s">
        <v>1739</v>
      </c>
    </row>
    <row r="761" spans="1:24" ht="51">
      <c r="A761" s="288" t="s">
        <v>1737</v>
      </c>
      <c r="B761" s="288" t="s">
        <v>1738</v>
      </c>
      <c r="C761" s="288" t="s">
        <v>435</v>
      </c>
      <c r="D761" s="288" t="s">
        <v>57</v>
      </c>
      <c r="E761" s="288" t="s">
        <v>1739</v>
      </c>
      <c r="F761" s="289">
        <v>46171</v>
      </c>
      <c r="G761" s="289">
        <v>46171</v>
      </c>
      <c r="H761" s="288" t="s">
        <v>2062</v>
      </c>
      <c r="I761" s="288" t="s">
        <v>1749</v>
      </c>
      <c r="J761" s="288" t="s">
        <v>1643</v>
      </c>
      <c r="K761" s="288" t="s">
        <v>1643</v>
      </c>
      <c r="L761" s="290">
        <v>153189.70000000001</v>
      </c>
      <c r="M761" s="290">
        <v>0</v>
      </c>
      <c r="N761" s="291">
        <v>0</v>
      </c>
      <c r="O761" s="290">
        <v>15.4</v>
      </c>
      <c r="P761" s="291">
        <v>2359122</v>
      </c>
      <c r="Q761" s="290">
        <v>16.36</v>
      </c>
      <c r="R761" s="291">
        <v>2506183</v>
      </c>
      <c r="S761" s="288" t="s">
        <v>1744</v>
      </c>
      <c r="T761" s="288" t="s">
        <v>1745</v>
      </c>
      <c r="U761" s="288" t="s">
        <v>1750</v>
      </c>
      <c r="V761" s="288" t="s">
        <v>1751</v>
      </c>
      <c r="W761" s="288" t="s">
        <v>1795</v>
      </c>
      <c r="X761" s="288" t="s">
        <v>1796</v>
      </c>
    </row>
    <row r="762" spans="1:24" ht="51">
      <c r="A762" s="288" t="s">
        <v>1737</v>
      </c>
      <c r="B762" s="288" t="s">
        <v>1738</v>
      </c>
      <c r="C762" s="288" t="s">
        <v>435</v>
      </c>
      <c r="D762" s="288" t="s">
        <v>57</v>
      </c>
      <c r="E762" s="288" t="s">
        <v>1739</v>
      </c>
      <c r="F762" s="289">
        <v>46171</v>
      </c>
      <c r="G762" s="289">
        <v>46171</v>
      </c>
      <c r="H762" s="288" t="s">
        <v>2062</v>
      </c>
      <c r="I762" s="288" t="s">
        <v>1749</v>
      </c>
      <c r="J762" s="288" t="s">
        <v>1643</v>
      </c>
      <c r="K762" s="288" t="s">
        <v>1643</v>
      </c>
      <c r="L762" s="290">
        <v>153189.70000000001</v>
      </c>
      <c r="M762" s="290">
        <v>0</v>
      </c>
      <c r="N762" s="291">
        <v>0</v>
      </c>
      <c r="O762" s="290">
        <v>10</v>
      </c>
      <c r="P762" s="291">
        <v>1531897</v>
      </c>
      <c r="Q762" s="290">
        <v>6.36</v>
      </c>
      <c r="R762" s="291">
        <v>974286</v>
      </c>
      <c r="S762" s="288" t="s">
        <v>1744</v>
      </c>
      <c r="T762" s="288" t="s">
        <v>1745</v>
      </c>
      <c r="U762" s="288" t="s">
        <v>1755</v>
      </c>
      <c r="V762" s="288" t="s">
        <v>1756</v>
      </c>
      <c r="W762" s="288" t="s">
        <v>1795</v>
      </c>
      <c r="X762" s="288" t="s">
        <v>1796</v>
      </c>
    </row>
    <row r="763" spans="1:24" ht="51">
      <c r="A763" s="288" t="s">
        <v>1737</v>
      </c>
      <c r="B763" s="288" t="s">
        <v>1738</v>
      </c>
      <c r="C763" s="288" t="s">
        <v>435</v>
      </c>
      <c r="D763" s="288" t="s">
        <v>57</v>
      </c>
      <c r="E763" s="288" t="s">
        <v>1739</v>
      </c>
      <c r="F763" s="289">
        <v>46223</v>
      </c>
      <c r="G763" s="289">
        <v>46223</v>
      </c>
      <c r="H763" s="288" t="s">
        <v>2063</v>
      </c>
      <c r="I763" s="288" t="s">
        <v>1749</v>
      </c>
      <c r="J763" s="288" t="s">
        <v>1643</v>
      </c>
      <c r="K763" s="288" t="s">
        <v>1643</v>
      </c>
      <c r="L763" s="290">
        <v>153189.62</v>
      </c>
      <c r="M763" s="290">
        <v>0</v>
      </c>
      <c r="N763" s="291">
        <v>0</v>
      </c>
      <c r="O763" s="290">
        <v>0.43</v>
      </c>
      <c r="P763" s="291">
        <v>65872</v>
      </c>
      <c r="Q763" s="290">
        <v>5.93</v>
      </c>
      <c r="R763" s="291">
        <v>908414</v>
      </c>
      <c r="S763" s="288" t="s">
        <v>1744</v>
      </c>
      <c r="T763" s="288" t="s">
        <v>1745</v>
      </c>
      <c r="U763" s="288" t="s">
        <v>1755</v>
      </c>
      <c r="V763" s="288" t="s">
        <v>1756</v>
      </c>
      <c r="W763" s="288" t="s">
        <v>1795</v>
      </c>
      <c r="X763" s="288" t="s">
        <v>1796</v>
      </c>
    </row>
    <row r="764" spans="1:24" ht="51">
      <c r="A764" s="288" t="s">
        <v>1737</v>
      </c>
      <c r="B764" s="288" t="s">
        <v>1738</v>
      </c>
      <c r="C764" s="288" t="s">
        <v>435</v>
      </c>
      <c r="D764" s="288" t="s">
        <v>57</v>
      </c>
      <c r="E764" s="288" t="s">
        <v>1739</v>
      </c>
      <c r="F764" s="289">
        <v>46223</v>
      </c>
      <c r="G764" s="289">
        <v>46223</v>
      </c>
      <c r="H764" s="288" t="s">
        <v>2063</v>
      </c>
      <c r="I764" s="288" t="s">
        <v>1749</v>
      </c>
      <c r="J764" s="288" t="s">
        <v>1643</v>
      </c>
      <c r="K764" s="288" t="s">
        <v>1643</v>
      </c>
      <c r="L764" s="290">
        <v>153189.62</v>
      </c>
      <c r="M764" s="290">
        <v>0</v>
      </c>
      <c r="N764" s="291">
        <v>0</v>
      </c>
      <c r="O764" s="290">
        <v>0.35</v>
      </c>
      <c r="P764" s="291">
        <v>53616</v>
      </c>
      <c r="Q764" s="290">
        <v>5.58</v>
      </c>
      <c r="R764" s="291">
        <v>854798</v>
      </c>
      <c r="S764" s="288" t="s">
        <v>1744</v>
      </c>
      <c r="T764" s="288" t="s">
        <v>1745</v>
      </c>
      <c r="U764" s="288" t="s">
        <v>1750</v>
      </c>
      <c r="V764" s="288" t="s">
        <v>1751</v>
      </c>
      <c r="W764" s="288" t="s">
        <v>1795</v>
      </c>
      <c r="X764" s="288" t="s">
        <v>1796</v>
      </c>
    </row>
    <row r="765" spans="1:24" ht="25.5">
      <c r="A765" s="288" t="s">
        <v>1737</v>
      </c>
      <c r="B765" s="288" t="s">
        <v>1738</v>
      </c>
      <c r="C765" s="288" t="s">
        <v>435</v>
      </c>
      <c r="D765" s="288" t="s">
        <v>57</v>
      </c>
      <c r="E765" s="288" t="s">
        <v>1739</v>
      </c>
      <c r="F765" s="289">
        <v>46223</v>
      </c>
      <c r="G765" s="289">
        <v>46223</v>
      </c>
      <c r="H765" s="288" t="s">
        <v>2063</v>
      </c>
      <c r="I765" s="288" t="s">
        <v>1749</v>
      </c>
      <c r="J765" s="288" t="s">
        <v>1643</v>
      </c>
      <c r="K765" s="288" t="s">
        <v>1643</v>
      </c>
      <c r="L765" s="290">
        <v>153189.62</v>
      </c>
      <c r="M765" s="290">
        <v>0</v>
      </c>
      <c r="N765" s="291">
        <v>0</v>
      </c>
      <c r="O765" s="290">
        <v>0.05</v>
      </c>
      <c r="P765" s="291">
        <v>7659</v>
      </c>
      <c r="Q765" s="290">
        <v>5.53</v>
      </c>
      <c r="R765" s="291">
        <v>847139</v>
      </c>
      <c r="S765" s="288" t="s">
        <v>1744</v>
      </c>
      <c r="T765" s="288" t="s">
        <v>1820</v>
      </c>
      <c r="U765" s="288" t="s">
        <v>1739</v>
      </c>
      <c r="V765" s="288" t="s">
        <v>1739</v>
      </c>
      <c r="W765" s="288" t="s">
        <v>1795</v>
      </c>
      <c r="X765" s="288" t="s">
        <v>1796</v>
      </c>
    </row>
    <row r="766" spans="1:24" ht="28.5">
      <c r="A766" s="284" t="s">
        <v>1737</v>
      </c>
      <c r="B766" s="284" t="s">
        <v>1738</v>
      </c>
      <c r="C766" s="284" t="s">
        <v>439</v>
      </c>
      <c r="D766" s="284" t="s">
        <v>235</v>
      </c>
      <c r="E766" s="284" t="s">
        <v>1739</v>
      </c>
      <c r="F766" s="285" t="s">
        <v>1739</v>
      </c>
      <c r="G766" s="285" t="s">
        <v>1739</v>
      </c>
      <c r="H766" s="284" t="s">
        <v>1739</v>
      </c>
      <c r="I766" s="284" t="s">
        <v>1740</v>
      </c>
      <c r="J766" s="284" t="s">
        <v>1643</v>
      </c>
      <c r="K766" s="284" t="s">
        <v>1643</v>
      </c>
      <c r="L766" s="286">
        <v>136316.67000000001</v>
      </c>
      <c r="M766" s="286">
        <v>0</v>
      </c>
      <c r="N766" s="287">
        <v>0</v>
      </c>
      <c r="O766" s="286">
        <v>0</v>
      </c>
      <c r="P766" s="287">
        <v>0</v>
      </c>
      <c r="Q766" s="286">
        <v>9.18</v>
      </c>
      <c r="R766" s="287">
        <v>1251387</v>
      </c>
      <c r="S766" s="284" t="s">
        <v>1739</v>
      </c>
      <c r="T766" s="284" t="s">
        <v>1739</v>
      </c>
      <c r="U766" s="284" t="s">
        <v>1739</v>
      </c>
      <c r="V766" s="284" t="s">
        <v>1739</v>
      </c>
      <c r="W766" s="284" t="s">
        <v>1739</v>
      </c>
      <c r="X766" s="284" t="s">
        <v>1739</v>
      </c>
    </row>
    <row r="767" spans="1:24" ht="25.5">
      <c r="A767" s="288" t="s">
        <v>1737</v>
      </c>
      <c r="B767" s="288" t="s">
        <v>1738</v>
      </c>
      <c r="C767" s="288" t="s">
        <v>439</v>
      </c>
      <c r="D767" s="288" t="s">
        <v>235</v>
      </c>
      <c r="E767" s="288" t="s">
        <v>1739</v>
      </c>
      <c r="F767" s="289">
        <v>46171</v>
      </c>
      <c r="G767" s="289">
        <v>46171</v>
      </c>
      <c r="H767" s="288" t="s">
        <v>1943</v>
      </c>
      <c r="I767" s="288" t="s">
        <v>1944</v>
      </c>
      <c r="J767" s="288" t="s">
        <v>1643</v>
      </c>
      <c r="K767" s="288" t="s">
        <v>1643</v>
      </c>
      <c r="L767" s="290">
        <v>138833.32999999999</v>
      </c>
      <c r="M767" s="290">
        <v>6</v>
      </c>
      <c r="N767" s="291">
        <v>833000</v>
      </c>
      <c r="O767" s="290">
        <v>0</v>
      </c>
      <c r="P767" s="291">
        <v>0</v>
      </c>
      <c r="Q767" s="290">
        <v>15.18</v>
      </c>
      <c r="R767" s="291">
        <v>2084387</v>
      </c>
      <c r="S767" s="288" t="s">
        <v>1744</v>
      </c>
      <c r="T767" s="288" t="s">
        <v>1810</v>
      </c>
      <c r="U767" s="288" t="s">
        <v>1739</v>
      </c>
      <c r="V767" s="288" t="s">
        <v>1739</v>
      </c>
      <c r="W767" s="288" t="s">
        <v>1739</v>
      </c>
      <c r="X767" s="288" t="s">
        <v>1739</v>
      </c>
    </row>
    <row r="768" spans="1:24" ht="51">
      <c r="A768" s="288" t="s">
        <v>1737</v>
      </c>
      <c r="B768" s="288" t="s">
        <v>1738</v>
      </c>
      <c r="C768" s="288" t="s">
        <v>439</v>
      </c>
      <c r="D768" s="288" t="s">
        <v>235</v>
      </c>
      <c r="E768" s="288" t="s">
        <v>1739</v>
      </c>
      <c r="F768" s="289">
        <v>46171</v>
      </c>
      <c r="G768" s="289">
        <v>46171</v>
      </c>
      <c r="H768" s="288" t="s">
        <v>2062</v>
      </c>
      <c r="I768" s="288" t="s">
        <v>1749</v>
      </c>
      <c r="J768" s="288" t="s">
        <v>1643</v>
      </c>
      <c r="K768" s="288" t="s">
        <v>1643</v>
      </c>
      <c r="L768" s="290">
        <v>137311.4</v>
      </c>
      <c r="M768" s="290">
        <v>0</v>
      </c>
      <c r="N768" s="291">
        <v>0</v>
      </c>
      <c r="O768" s="290">
        <v>14.3</v>
      </c>
      <c r="P768" s="291">
        <v>1963553</v>
      </c>
      <c r="Q768" s="290">
        <v>0.88</v>
      </c>
      <c r="R768" s="291">
        <v>120834</v>
      </c>
      <c r="S768" s="288" t="s">
        <v>1744</v>
      </c>
      <c r="T768" s="288" t="s">
        <v>1745</v>
      </c>
      <c r="U768" s="288" t="s">
        <v>1755</v>
      </c>
      <c r="V768" s="288" t="s">
        <v>1756</v>
      </c>
      <c r="W768" s="288" t="s">
        <v>1795</v>
      </c>
      <c r="X768" s="288" t="s">
        <v>1796</v>
      </c>
    </row>
    <row r="769" spans="1:24" ht="51">
      <c r="A769" s="288" t="s">
        <v>1737</v>
      </c>
      <c r="B769" s="288" t="s">
        <v>1738</v>
      </c>
      <c r="C769" s="288" t="s">
        <v>439</v>
      </c>
      <c r="D769" s="288" t="s">
        <v>235</v>
      </c>
      <c r="E769" s="288" t="s">
        <v>1739</v>
      </c>
      <c r="F769" s="289">
        <v>46223</v>
      </c>
      <c r="G769" s="289">
        <v>46223</v>
      </c>
      <c r="H769" s="288" t="s">
        <v>1742</v>
      </c>
      <c r="I769" s="288" t="s">
        <v>1743</v>
      </c>
      <c r="J769" s="288" t="s">
        <v>1643</v>
      </c>
      <c r="K769" s="288" t="s">
        <v>1643</v>
      </c>
      <c r="L769" s="290">
        <v>137311.35999999999</v>
      </c>
      <c r="M769" s="290">
        <v>0</v>
      </c>
      <c r="N769" s="291">
        <v>0</v>
      </c>
      <c r="O769" s="290">
        <v>0.15</v>
      </c>
      <c r="P769" s="291">
        <v>20597</v>
      </c>
      <c r="Q769" s="290">
        <v>0.73</v>
      </c>
      <c r="R769" s="291">
        <v>100237</v>
      </c>
      <c r="S769" s="288" t="s">
        <v>1744</v>
      </c>
      <c r="T769" s="288" t="s">
        <v>1745</v>
      </c>
      <c r="U769" s="288" t="s">
        <v>1755</v>
      </c>
      <c r="V769" s="288" t="s">
        <v>1756</v>
      </c>
      <c r="W769" s="288" t="s">
        <v>1795</v>
      </c>
      <c r="X769" s="288" t="s">
        <v>1796</v>
      </c>
    </row>
    <row r="770" spans="1:24" ht="38.25">
      <c r="A770" s="288" t="s">
        <v>1737</v>
      </c>
      <c r="B770" s="288" t="s">
        <v>1738</v>
      </c>
      <c r="C770" s="288" t="s">
        <v>298</v>
      </c>
      <c r="D770" s="288" t="s">
        <v>77</v>
      </c>
      <c r="E770" s="288" t="s">
        <v>1739</v>
      </c>
      <c r="F770" s="289">
        <v>46254</v>
      </c>
      <c r="G770" s="289">
        <v>46254</v>
      </c>
      <c r="H770" s="288" t="s">
        <v>1922</v>
      </c>
      <c r="I770" s="288" t="s">
        <v>1923</v>
      </c>
      <c r="J770" s="288" t="s">
        <v>716</v>
      </c>
      <c r="K770" s="288" t="s">
        <v>716</v>
      </c>
      <c r="L770" s="290">
        <v>2500</v>
      </c>
      <c r="M770" s="290">
        <v>84</v>
      </c>
      <c r="N770" s="291">
        <v>210000</v>
      </c>
      <c r="O770" s="290">
        <v>0</v>
      </c>
      <c r="P770" s="291">
        <v>0</v>
      </c>
      <c r="Q770" s="290">
        <v>84</v>
      </c>
      <c r="R770" s="291">
        <v>210000</v>
      </c>
      <c r="S770" s="288" t="s">
        <v>1744</v>
      </c>
      <c r="T770" s="288" t="s">
        <v>1810</v>
      </c>
      <c r="U770" s="288" t="s">
        <v>1739</v>
      </c>
      <c r="V770" s="288" t="s">
        <v>1739</v>
      </c>
      <c r="W770" s="288" t="s">
        <v>1739</v>
      </c>
      <c r="X770" s="288" t="s">
        <v>1739</v>
      </c>
    </row>
    <row r="771" spans="1:24" ht="51">
      <c r="A771" s="288" t="s">
        <v>1737</v>
      </c>
      <c r="B771" s="288" t="s">
        <v>1738</v>
      </c>
      <c r="C771" s="288" t="s">
        <v>298</v>
      </c>
      <c r="D771" s="288" t="s">
        <v>77</v>
      </c>
      <c r="E771" s="288" t="s">
        <v>1739</v>
      </c>
      <c r="F771" s="289">
        <v>46289</v>
      </c>
      <c r="G771" s="289">
        <v>46289</v>
      </c>
      <c r="H771" s="288" t="s">
        <v>1827</v>
      </c>
      <c r="I771" s="288" t="s">
        <v>1749</v>
      </c>
      <c r="J771" s="288" t="s">
        <v>716</v>
      </c>
      <c r="K771" s="288" t="s">
        <v>716</v>
      </c>
      <c r="L771" s="290">
        <v>2500</v>
      </c>
      <c r="M771" s="290">
        <v>0</v>
      </c>
      <c r="N771" s="291">
        <v>0</v>
      </c>
      <c r="O771" s="290">
        <v>40</v>
      </c>
      <c r="P771" s="291">
        <v>100000</v>
      </c>
      <c r="Q771" s="290">
        <v>44</v>
      </c>
      <c r="R771" s="291">
        <v>110000</v>
      </c>
      <c r="S771" s="288" t="s">
        <v>1744</v>
      </c>
      <c r="T771" s="288" t="s">
        <v>1745</v>
      </c>
      <c r="U771" s="288" t="s">
        <v>1755</v>
      </c>
      <c r="V771" s="288" t="s">
        <v>1756</v>
      </c>
      <c r="W771" s="288" t="s">
        <v>1795</v>
      </c>
      <c r="X771" s="288" t="s">
        <v>1796</v>
      </c>
    </row>
    <row r="772" spans="1:24" ht="51">
      <c r="A772" s="288" t="s">
        <v>1737</v>
      </c>
      <c r="B772" s="288" t="s">
        <v>1738</v>
      </c>
      <c r="C772" s="288" t="s">
        <v>298</v>
      </c>
      <c r="D772" s="288" t="s">
        <v>77</v>
      </c>
      <c r="E772" s="288" t="s">
        <v>1739</v>
      </c>
      <c r="F772" s="289">
        <v>46289</v>
      </c>
      <c r="G772" s="289">
        <v>46289</v>
      </c>
      <c r="H772" s="288" t="s">
        <v>1827</v>
      </c>
      <c r="I772" s="288" t="s">
        <v>1749</v>
      </c>
      <c r="J772" s="288" t="s">
        <v>716</v>
      </c>
      <c r="K772" s="288" t="s">
        <v>716</v>
      </c>
      <c r="L772" s="290">
        <v>2500</v>
      </c>
      <c r="M772" s="290">
        <v>0</v>
      </c>
      <c r="N772" s="291">
        <v>0</v>
      </c>
      <c r="O772" s="290">
        <v>40</v>
      </c>
      <c r="P772" s="291">
        <v>100000</v>
      </c>
      <c r="Q772" s="290">
        <v>4</v>
      </c>
      <c r="R772" s="291">
        <v>10000</v>
      </c>
      <c r="S772" s="288" t="s">
        <v>1744</v>
      </c>
      <c r="T772" s="288" t="s">
        <v>1745</v>
      </c>
      <c r="U772" s="288" t="s">
        <v>1750</v>
      </c>
      <c r="V772" s="288" t="s">
        <v>1751</v>
      </c>
      <c r="W772" s="288" t="s">
        <v>1795</v>
      </c>
      <c r="X772" s="288" t="s">
        <v>1796</v>
      </c>
    </row>
    <row r="773" spans="1:24" ht="51">
      <c r="A773" s="288" t="s">
        <v>1737</v>
      </c>
      <c r="B773" s="288" t="s">
        <v>1738</v>
      </c>
      <c r="C773" s="288" t="s">
        <v>298</v>
      </c>
      <c r="D773" s="288" t="s">
        <v>77</v>
      </c>
      <c r="E773" s="288" t="s">
        <v>1739</v>
      </c>
      <c r="F773" s="289">
        <v>46300</v>
      </c>
      <c r="G773" s="289">
        <v>46300</v>
      </c>
      <c r="H773" s="288" t="s">
        <v>1888</v>
      </c>
      <c r="I773" s="288" t="s">
        <v>1877</v>
      </c>
      <c r="J773" s="288" t="s">
        <v>716</v>
      </c>
      <c r="K773" s="288" t="s">
        <v>716</v>
      </c>
      <c r="L773" s="290">
        <v>2500</v>
      </c>
      <c r="M773" s="290">
        <v>4</v>
      </c>
      <c r="N773" s="291">
        <v>10000</v>
      </c>
      <c r="O773" s="290">
        <v>0</v>
      </c>
      <c r="P773" s="291">
        <v>0</v>
      </c>
      <c r="Q773" s="290">
        <v>8</v>
      </c>
      <c r="R773" s="291">
        <v>20000</v>
      </c>
      <c r="S773" s="288" t="s">
        <v>1744</v>
      </c>
      <c r="T773" s="288" t="s">
        <v>1745</v>
      </c>
      <c r="U773" s="288" t="s">
        <v>1755</v>
      </c>
      <c r="V773" s="288" t="s">
        <v>1756</v>
      </c>
      <c r="W773" s="288" t="s">
        <v>1795</v>
      </c>
      <c r="X773" s="288" t="s">
        <v>1796</v>
      </c>
    </row>
    <row r="774" spans="1:24" ht="51">
      <c r="A774" s="288" t="s">
        <v>1737</v>
      </c>
      <c r="B774" s="288" t="s">
        <v>1738</v>
      </c>
      <c r="C774" s="288" t="s">
        <v>298</v>
      </c>
      <c r="D774" s="288" t="s">
        <v>77</v>
      </c>
      <c r="E774" s="288" t="s">
        <v>1739</v>
      </c>
      <c r="F774" s="289">
        <v>46300</v>
      </c>
      <c r="G774" s="289">
        <v>46300</v>
      </c>
      <c r="H774" s="288" t="s">
        <v>1888</v>
      </c>
      <c r="I774" s="288" t="s">
        <v>1877</v>
      </c>
      <c r="J774" s="288" t="s">
        <v>716</v>
      </c>
      <c r="K774" s="288" t="s">
        <v>716</v>
      </c>
      <c r="L774" s="290">
        <v>2500</v>
      </c>
      <c r="M774" s="290">
        <v>4</v>
      </c>
      <c r="N774" s="291">
        <v>10000</v>
      </c>
      <c r="O774" s="290">
        <v>0</v>
      </c>
      <c r="P774" s="291">
        <v>0</v>
      </c>
      <c r="Q774" s="290">
        <v>12</v>
      </c>
      <c r="R774" s="291">
        <v>30000</v>
      </c>
      <c r="S774" s="288" t="s">
        <v>1744</v>
      </c>
      <c r="T774" s="288" t="s">
        <v>1745</v>
      </c>
      <c r="U774" s="288" t="s">
        <v>1750</v>
      </c>
      <c r="V774" s="288" t="s">
        <v>1751</v>
      </c>
      <c r="W774" s="288" t="s">
        <v>1795</v>
      </c>
      <c r="X774" s="288" t="s">
        <v>1796</v>
      </c>
    </row>
    <row r="775" spans="1:24" ht="28.5">
      <c r="A775" s="284" t="s">
        <v>1737</v>
      </c>
      <c r="B775" s="284" t="s">
        <v>1738</v>
      </c>
      <c r="C775" s="284" t="s">
        <v>308</v>
      </c>
      <c r="D775" s="284" t="s">
        <v>69</v>
      </c>
      <c r="E775" s="284" t="s">
        <v>1739</v>
      </c>
      <c r="F775" s="285" t="s">
        <v>1739</v>
      </c>
      <c r="G775" s="285" t="s">
        <v>1739</v>
      </c>
      <c r="H775" s="284" t="s">
        <v>1739</v>
      </c>
      <c r="I775" s="284" t="s">
        <v>1740</v>
      </c>
      <c r="J775" s="284" t="s">
        <v>716</v>
      </c>
      <c r="K775" s="284" t="s">
        <v>716</v>
      </c>
      <c r="L775" s="286">
        <v>9155.8799999999992</v>
      </c>
      <c r="M775" s="286">
        <v>0</v>
      </c>
      <c r="N775" s="287">
        <v>0</v>
      </c>
      <c r="O775" s="286">
        <v>0</v>
      </c>
      <c r="P775" s="287">
        <v>0</v>
      </c>
      <c r="Q775" s="286">
        <v>8</v>
      </c>
      <c r="R775" s="287">
        <v>73247</v>
      </c>
      <c r="S775" s="284" t="s">
        <v>1739</v>
      </c>
      <c r="T775" s="284" t="s">
        <v>1739</v>
      </c>
      <c r="U775" s="284" t="s">
        <v>1739</v>
      </c>
      <c r="V775" s="284" t="s">
        <v>1739</v>
      </c>
      <c r="W775" s="284" t="s">
        <v>1739</v>
      </c>
      <c r="X775" s="284" t="s">
        <v>1739</v>
      </c>
    </row>
    <row r="776" spans="1:24" ht="38.25">
      <c r="A776" s="288" t="s">
        <v>1737</v>
      </c>
      <c r="B776" s="288" t="s">
        <v>1738</v>
      </c>
      <c r="C776" s="288" t="s">
        <v>308</v>
      </c>
      <c r="D776" s="288" t="s">
        <v>69</v>
      </c>
      <c r="E776" s="288" t="s">
        <v>1739</v>
      </c>
      <c r="F776" s="289">
        <v>46254</v>
      </c>
      <c r="G776" s="289">
        <v>46254</v>
      </c>
      <c r="H776" s="288" t="s">
        <v>1922</v>
      </c>
      <c r="I776" s="288" t="s">
        <v>1923</v>
      </c>
      <c r="J776" s="288" t="s">
        <v>716</v>
      </c>
      <c r="K776" s="288" t="s">
        <v>716</v>
      </c>
      <c r="L776" s="290">
        <v>7000</v>
      </c>
      <c r="M776" s="290">
        <v>97</v>
      </c>
      <c r="N776" s="291">
        <v>679000</v>
      </c>
      <c r="O776" s="290">
        <v>0</v>
      </c>
      <c r="P776" s="291">
        <v>0</v>
      </c>
      <c r="Q776" s="290">
        <v>105</v>
      </c>
      <c r="R776" s="291">
        <v>752247</v>
      </c>
      <c r="S776" s="288" t="s">
        <v>1744</v>
      </c>
      <c r="T776" s="288" t="s">
        <v>1810</v>
      </c>
      <c r="U776" s="288" t="s">
        <v>1739</v>
      </c>
      <c r="V776" s="288" t="s">
        <v>1739</v>
      </c>
      <c r="W776" s="288" t="s">
        <v>1739</v>
      </c>
      <c r="X776" s="288" t="s">
        <v>1739</v>
      </c>
    </row>
    <row r="777" spans="1:24" ht="51">
      <c r="A777" s="288" t="s">
        <v>1737</v>
      </c>
      <c r="B777" s="288" t="s">
        <v>1738</v>
      </c>
      <c r="C777" s="288" t="s">
        <v>308</v>
      </c>
      <c r="D777" s="288" t="s">
        <v>69</v>
      </c>
      <c r="E777" s="288" t="s">
        <v>1739</v>
      </c>
      <c r="F777" s="289">
        <v>46273</v>
      </c>
      <c r="G777" s="289">
        <v>46273</v>
      </c>
      <c r="H777" s="288" t="s">
        <v>1938</v>
      </c>
      <c r="I777" s="288" t="s">
        <v>1749</v>
      </c>
      <c r="J777" s="288" t="s">
        <v>716</v>
      </c>
      <c r="K777" s="288" t="s">
        <v>716</v>
      </c>
      <c r="L777" s="290">
        <v>7164.26</v>
      </c>
      <c r="M777" s="290">
        <v>0</v>
      </c>
      <c r="N777" s="291">
        <v>0</v>
      </c>
      <c r="O777" s="290">
        <v>30</v>
      </c>
      <c r="P777" s="291">
        <v>214928</v>
      </c>
      <c r="Q777" s="290">
        <v>75</v>
      </c>
      <c r="R777" s="291">
        <v>537319</v>
      </c>
      <c r="S777" s="288" t="s">
        <v>1744</v>
      </c>
      <c r="T777" s="288" t="s">
        <v>1745</v>
      </c>
      <c r="U777" s="288" t="s">
        <v>1750</v>
      </c>
      <c r="V777" s="288" t="s">
        <v>1751</v>
      </c>
      <c r="W777" s="288" t="s">
        <v>1795</v>
      </c>
      <c r="X777" s="288" t="s">
        <v>1796</v>
      </c>
    </row>
    <row r="778" spans="1:24" ht="51">
      <c r="A778" s="288" t="s">
        <v>1737</v>
      </c>
      <c r="B778" s="288" t="s">
        <v>1738</v>
      </c>
      <c r="C778" s="288" t="s">
        <v>308</v>
      </c>
      <c r="D778" s="288" t="s">
        <v>69</v>
      </c>
      <c r="E778" s="288" t="s">
        <v>1739</v>
      </c>
      <c r="F778" s="289">
        <v>46274</v>
      </c>
      <c r="G778" s="289">
        <v>46274</v>
      </c>
      <c r="H778" s="288" t="s">
        <v>1939</v>
      </c>
      <c r="I778" s="288" t="s">
        <v>1749</v>
      </c>
      <c r="J778" s="288" t="s">
        <v>716</v>
      </c>
      <c r="K778" s="288" t="s">
        <v>716</v>
      </c>
      <c r="L778" s="290">
        <v>7164.26</v>
      </c>
      <c r="M778" s="290">
        <v>0</v>
      </c>
      <c r="N778" s="291">
        <v>0</v>
      </c>
      <c r="O778" s="290">
        <v>70</v>
      </c>
      <c r="P778" s="291">
        <v>501498</v>
      </c>
      <c r="Q778" s="290">
        <v>5</v>
      </c>
      <c r="R778" s="291">
        <v>35821</v>
      </c>
      <c r="S778" s="288" t="s">
        <v>1744</v>
      </c>
      <c r="T778" s="288" t="s">
        <v>1745</v>
      </c>
      <c r="U778" s="288" t="s">
        <v>1755</v>
      </c>
      <c r="V778" s="288" t="s">
        <v>1756</v>
      </c>
      <c r="W778" s="288" t="s">
        <v>1795</v>
      </c>
      <c r="X778" s="288" t="s">
        <v>1796</v>
      </c>
    </row>
    <row r="779" spans="1:24" ht="28.5">
      <c r="A779" s="284" t="s">
        <v>1737</v>
      </c>
      <c r="B779" s="284" t="s">
        <v>1738</v>
      </c>
      <c r="C779" s="284" t="s">
        <v>310</v>
      </c>
      <c r="D779" s="284" t="s">
        <v>166</v>
      </c>
      <c r="E779" s="284" t="s">
        <v>1739</v>
      </c>
      <c r="F779" s="285" t="s">
        <v>1739</v>
      </c>
      <c r="G779" s="285" t="s">
        <v>1739</v>
      </c>
      <c r="H779" s="284" t="s">
        <v>1739</v>
      </c>
      <c r="I779" s="284" t="s">
        <v>1740</v>
      </c>
      <c r="J779" s="284" t="s">
        <v>716</v>
      </c>
      <c r="K779" s="284" t="s">
        <v>716</v>
      </c>
      <c r="L779" s="286">
        <v>13225</v>
      </c>
      <c r="M779" s="286">
        <v>0</v>
      </c>
      <c r="N779" s="287">
        <v>0</v>
      </c>
      <c r="O779" s="286">
        <v>0</v>
      </c>
      <c r="P779" s="287">
        <v>0</v>
      </c>
      <c r="Q779" s="286">
        <v>4</v>
      </c>
      <c r="R779" s="287">
        <v>52900</v>
      </c>
      <c r="S779" s="284" t="s">
        <v>1739</v>
      </c>
      <c r="T779" s="284" t="s">
        <v>1739</v>
      </c>
      <c r="U779" s="284" t="s">
        <v>1739</v>
      </c>
      <c r="V779" s="284" t="s">
        <v>1739</v>
      </c>
      <c r="W779" s="284" t="s">
        <v>1739</v>
      </c>
      <c r="X779" s="284" t="s">
        <v>1739</v>
      </c>
    </row>
    <row r="780" spans="1:24" ht="38.25">
      <c r="A780" s="288" t="s">
        <v>1737</v>
      </c>
      <c r="B780" s="288" t="s">
        <v>1738</v>
      </c>
      <c r="C780" s="288" t="s">
        <v>310</v>
      </c>
      <c r="D780" s="288" t="s">
        <v>166</v>
      </c>
      <c r="E780" s="288" t="s">
        <v>1739</v>
      </c>
      <c r="F780" s="289">
        <v>46254</v>
      </c>
      <c r="G780" s="289">
        <v>46254</v>
      </c>
      <c r="H780" s="288" t="s">
        <v>1922</v>
      </c>
      <c r="I780" s="288" t="s">
        <v>1923</v>
      </c>
      <c r="J780" s="288" t="s">
        <v>716</v>
      </c>
      <c r="K780" s="288" t="s">
        <v>716</v>
      </c>
      <c r="L780" s="290">
        <v>11000</v>
      </c>
      <c r="M780" s="290">
        <v>80</v>
      </c>
      <c r="N780" s="291">
        <v>880000</v>
      </c>
      <c r="O780" s="290">
        <v>0</v>
      </c>
      <c r="P780" s="291">
        <v>0</v>
      </c>
      <c r="Q780" s="290">
        <v>84</v>
      </c>
      <c r="R780" s="291">
        <v>932900</v>
      </c>
      <c r="S780" s="288" t="s">
        <v>1744</v>
      </c>
      <c r="T780" s="288" t="s">
        <v>1810</v>
      </c>
      <c r="U780" s="288" t="s">
        <v>1739</v>
      </c>
      <c r="V780" s="288" t="s">
        <v>1739</v>
      </c>
      <c r="W780" s="288" t="s">
        <v>1739</v>
      </c>
      <c r="X780" s="288" t="s">
        <v>1739</v>
      </c>
    </row>
    <row r="781" spans="1:24" ht="51">
      <c r="A781" s="288" t="s">
        <v>1737</v>
      </c>
      <c r="B781" s="288" t="s">
        <v>1738</v>
      </c>
      <c r="C781" s="288" t="s">
        <v>310</v>
      </c>
      <c r="D781" s="288" t="s">
        <v>166</v>
      </c>
      <c r="E781" s="288" t="s">
        <v>1739</v>
      </c>
      <c r="F781" s="289">
        <v>46262</v>
      </c>
      <c r="G781" s="289">
        <v>46262</v>
      </c>
      <c r="H781" s="288" t="s">
        <v>1903</v>
      </c>
      <c r="I781" s="288" t="s">
        <v>1749</v>
      </c>
      <c r="J781" s="288" t="s">
        <v>716</v>
      </c>
      <c r="K781" s="288" t="s">
        <v>716</v>
      </c>
      <c r="L781" s="290">
        <v>11105.95</v>
      </c>
      <c r="M781" s="290">
        <v>0</v>
      </c>
      <c r="N781" s="291">
        <v>0</v>
      </c>
      <c r="O781" s="290">
        <v>80</v>
      </c>
      <c r="P781" s="291">
        <v>888476</v>
      </c>
      <c r="Q781" s="290">
        <v>4</v>
      </c>
      <c r="R781" s="291">
        <v>44424</v>
      </c>
      <c r="S781" s="288" t="s">
        <v>1744</v>
      </c>
      <c r="T781" s="288" t="s">
        <v>1745</v>
      </c>
      <c r="U781" s="288" t="s">
        <v>1755</v>
      </c>
      <c r="V781" s="288" t="s">
        <v>1756</v>
      </c>
      <c r="W781" s="288" t="s">
        <v>1795</v>
      </c>
      <c r="X781" s="288" t="s">
        <v>1796</v>
      </c>
    </row>
    <row r="782" spans="1:24" ht="28.5">
      <c r="A782" s="284" t="s">
        <v>1737</v>
      </c>
      <c r="B782" s="284" t="s">
        <v>1738</v>
      </c>
      <c r="C782" s="284" t="s">
        <v>312</v>
      </c>
      <c r="D782" s="284" t="s">
        <v>170</v>
      </c>
      <c r="E782" s="284" t="s">
        <v>1739</v>
      </c>
      <c r="F782" s="285" t="s">
        <v>1739</v>
      </c>
      <c r="G782" s="285" t="s">
        <v>1739</v>
      </c>
      <c r="H782" s="284" t="s">
        <v>1739</v>
      </c>
      <c r="I782" s="284" t="s">
        <v>1740</v>
      </c>
      <c r="J782" s="284" t="s">
        <v>716</v>
      </c>
      <c r="K782" s="284" t="s">
        <v>716</v>
      </c>
      <c r="L782" s="286">
        <v>16277</v>
      </c>
      <c r="M782" s="286">
        <v>0</v>
      </c>
      <c r="N782" s="287">
        <v>0</v>
      </c>
      <c r="O782" s="286">
        <v>0</v>
      </c>
      <c r="P782" s="287">
        <v>0</v>
      </c>
      <c r="Q782" s="286">
        <v>12</v>
      </c>
      <c r="R782" s="287">
        <v>195324</v>
      </c>
      <c r="S782" s="284" t="s">
        <v>1739</v>
      </c>
      <c r="T782" s="284" t="s">
        <v>1739</v>
      </c>
      <c r="U782" s="284" t="s">
        <v>1739</v>
      </c>
      <c r="V782" s="284" t="s">
        <v>1739</v>
      </c>
      <c r="W782" s="284" t="s">
        <v>1739</v>
      </c>
      <c r="X782" s="284" t="s">
        <v>1739</v>
      </c>
    </row>
    <row r="783" spans="1:24" ht="38.25">
      <c r="A783" s="288" t="s">
        <v>1737</v>
      </c>
      <c r="B783" s="288" t="s">
        <v>1738</v>
      </c>
      <c r="C783" s="288" t="s">
        <v>312</v>
      </c>
      <c r="D783" s="288" t="s">
        <v>170</v>
      </c>
      <c r="E783" s="288" t="s">
        <v>1739</v>
      </c>
      <c r="F783" s="289">
        <v>46254</v>
      </c>
      <c r="G783" s="289">
        <v>46254</v>
      </c>
      <c r="H783" s="288" t="s">
        <v>1922</v>
      </c>
      <c r="I783" s="288" t="s">
        <v>1923</v>
      </c>
      <c r="J783" s="288" t="s">
        <v>716</v>
      </c>
      <c r="K783" s="288" t="s">
        <v>716</v>
      </c>
      <c r="L783" s="290">
        <v>15000</v>
      </c>
      <c r="M783" s="290">
        <v>30</v>
      </c>
      <c r="N783" s="291">
        <v>450000</v>
      </c>
      <c r="O783" s="290">
        <v>0</v>
      </c>
      <c r="P783" s="291">
        <v>0</v>
      </c>
      <c r="Q783" s="290">
        <v>42</v>
      </c>
      <c r="R783" s="291">
        <v>645324</v>
      </c>
      <c r="S783" s="288" t="s">
        <v>1744</v>
      </c>
      <c r="T783" s="288" t="s">
        <v>1810</v>
      </c>
      <c r="U783" s="288" t="s">
        <v>1739</v>
      </c>
      <c r="V783" s="288" t="s">
        <v>1739</v>
      </c>
      <c r="W783" s="288" t="s">
        <v>1739</v>
      </c>
      <c r="X783" s="288" t="s">
        <v>1739</v>
      </c>
    </row>
    <row r="784" spans="1:24" ht="51">
      <c r="A784" s="288" t="s">
        <v>1737</v>
      </c>
      <c r="B784" s="288" t="s">
        <v>1738</v>
      </c>
      <c r="C784" s="288" t="s">
        <v>312</v>
      </c>
      <c r="D784" s="288" t="s">
        <v>170</v>
      </c>
      <c r="E784" s="288" t="s">
        <v>1739</v>
      </c>
      <c r="F784" s="289">
        <v>46274</v>
      </c>
      <c r="G784" s="289">
        <v>46274</v>
      </c>
      <c r="H784" s="288" t="s">
        <v>1939</v>
      </c>
      <c r="I784" s="288" t="s">
        <v>1749</v>
      </c>
      <c r="J784" s="288" t="s">
        <v>716</v>
      </c>
      <c r="K784" s="288" t="s">
        <v>716</v>
      </c>
      <c r="L784" s="290">
        <v>15364.86</v>
      </c>
      <c r="M784" s="290">
        <v>0</v>
      </c>
      <c r="N784" s="291">
        <v>0</v>
      </c>
      <c r="O784" s="290">
        <v>40</v>
      </c>
      <c r="P784" s="291">
        <v>614594</v>
      </c>
      <c r="Q784" s="290">
        <v>2</v>
      </c>
      <c r="R784" s="291">
        <v>30730</v>
      </c>
      <c r="S784" s="288" t="s">
        <v>1744</v>
      </c>
      <c r="T784" s="288" t="s">
        <v>1745</v>
      </c>
      <c r="U784" s="288" t="s">
        <v>1755</v>
      </c>
      <c r="V784" s="288" t="s">
        <v>1756</v>
      </c>
      <c r="W784" s="288" t="s">
        <v>1795</v>
      </c>
      <c r="X784" s="288" t="s">
        <v>1796</v>
      </c>
    </row>
    <row r="785" spans="1:24" ht="28.5">
      <c r="A785" s="284" t="s">
        <v>1737</v>
      </c>
      <c r="B785" s="284" t="s">
        <v>1738</v>
      </c>
      <c r="C785" s="284" t="s">
        <v>384</v>
      </c>
      <c r="D785" s="284" t="s">
        <v>206</v>
      </c>
      <c r="E785" s="284" t="s">
        <v>1739</v>
      </c>
      <c r="F785" s="285" t="s">
        <v>1739</v>
      </c>
      <c r="G785" s="285" t="s">
        <v>1739</v>
      </c>
      <c r="H785" s="284" t="s">
        <v>1739</v>
      </c>
      <c r="I785" s="284" t="s">
        <v>1740</v>
      </c>
      <c r="J785" s="284" t="s">
        <v>716</v>
      </c>
      <c r="K785" s="284" t="s">
        <v>716</v>
      </c>
      <c r="L785" s="286">
        <v>20346.25</v>
      </c>
      <c r="M785" s="286">
        <v>0</v>
      </c>
      <c r="N785" s="287">
        <v>0</v>
      </c>
      <c r="O785" s="286">
        <v>0</v>
      </c>
      <c r="P785" s="287">
        <v>0</v>
      </c>
      <c r="Q785" s="286">
        <v>12</v>
      </c>
      <c r="R785" s="287">
        <v>244155</v>
      </c>
      <c r="S785" s="284" t="s">
        <v>1739</v>
      </c>
      <c r="T785" s="284" t="s">
        <v>1739</v>
      </c>
      <c r="U785" s="284" t="s">
        <v>1739</v>
      </c>
      <c r="V785" s="284" t="s">
        <v>1739</v>
      </c>
      <c r="W785" s="284" t="s">
        <v>1739</v>
      </c>
      <c r="X785" s="284" t="s">
        <v>1739</v>
      </c>
    </row>
    <row r="786" spans="1:24" ht="38.25">
      <c r="A786" s="288" t="s">
        <v>1737</v>
      </c>
      <c r="B786" s="288" t="s">
        <v>1738</v>
      </c>
      <c r="C786" s="288" t="s">
        <v>384</v>
      </c>
      <c r="D786" s="288" t="s">
        <v>206</v>
      </c>
      <c r="E786" s="288" t="s">
        <v>1739</v>
      </c>
      <c r="F786" s="289">
        <v>46254</v>
      </c>
      <c r="G786" s="289">
        <v>46254</v>
      </c>
      <c r="H786" s="288" t="s">
        <v>1922</v>
      </c>
      <c r="I786" s="288" t="s">
        <v>1923</v>
      </c>
      <c r="J786" s="288" t="s">
        <v>716</v>
      </c>
      <c r="K786" s="288" t="s">
        <v>716</v>
      </c>
      <c r="L786" s="290">
        <v>17000</v>
      </c>
      <c r="M786" s="290">
        <v>93</v>
      </c>
      <c r="N786" s="291">
        <v>1581000</v>
      </c>
      <c r="O786" s="290">
        <v>0</v>
      </c>
      <c r="P786" s="291">
        <v>0</v>
      </c>
      <c r="Q786" s="290">
        <v>105</v>
      </c>
      <c r="R786" s="291">
        <v>1825155</v>
      </c>
      <c r="S786" s="288" t="s">
        <v>1744</v>
      </c>
      <c r="T786" s="288" t="s">
        <v>1810</v>
      </c>
      <c r="U786" s="288" t="s">
        <v>1739</v>
      </c>
      <c r="V786" s="288" t="s">
        <v>1739</v>
      </c>
      <c r="W786" s="288" t="s">
        <v>1739</v>
      </c>
      <c r="X786" s="288" t="s">
        <v>1739</v>
      </c>
    </row>
    <row r="787" spans="1:24" ht="51">
      <c r="A787" s="288" t="s">
        <v>1737</v>
      </c>
      <c r="B787" s="288" t="s">
        <v>1738</v>
      </c>
      <c r="C787" s="288" t="s">
        <v>384</v>
      </c>
      <c r="D787" s="288" t="s">
        <v>206</v>
      </c>
      <c r="E787" s="288" t="s">
        <v>1739</v>
      </c>
      <c r="F787" s="289">
        <v>46261</v>
      </c>
      <c r="G787" s="289">
        <v>46261</v>
      </c>
      <c r="H787" s="288" t="s">
        <v>1906</v>
      </c>
      <c r="I787" s="288" t="s">
        <v>1749</v>
      </c>
      <c r="J787" s="288" t="s">
        <v>716</v>
      </c>
      <c r="K787" s="288" t="s">
        <v>716</v>
      </c>
      <c r="L787" s="290">
        <v>17382.43</v>
      </c>
      <c r="M787" s="290">
        <v>0</v>
      </c>
      <c r="N787" s="291">
        <v>0</v>
      </c>
      <c r="O787" s="290">
        <v>40</v>
      </c>
      <c r="P787" s="291">
        <v>695297</v>
      </c>
      <c r="Q787" s="290">
        <v>65</v>
      </c>
      <c r="R787" s="291">
        <v>1129858</v>
      </c>
      <c r="S787" s="288" t="s">
        <v>1744</v>
      </c>
      <c r="T787" s="288" t="s">
        <v>1745</v>
      </c>
      <c r="U787" s="288" t="s">
        <v>1750</v>
      </c>
      <c r="V787" s="288" t="s">
        <v>1751</v>
      </c>
      <c r="W787" s="288" t="s">
        <v>1795</v>
      </c>
      <c r="X787" s="288" t="s">
        <v>1796</v>
      </c>
    </row>
    <row r="788" spans="1:24" ht="42.75">
      <c r="A788" s="284" t="s">
        <v>1737</v>
      </c>
      <c r="B788" s="284" t="s">
        <v>1738</v>
      </c>
      <c r="C788" s="284" t="s">
        <v>372</v>
      </c>
      <c r="D788" s="284" t="s">
        <v>181</v>
      </c>
      <c r="E788" s="284" t="s">
        <v>1739</v>
      </c>
      <c r="F788" s="285" t="s">
        <v>1739</v>
      </c>
      <c r="G788" s="285" t="s">
        <v>1739</v>
      </c>
      <c r="H788" s="284" t="s">
        <v>1739</v>
      </c>
      <c r="I788" s="284" t="s">
        <v>1740</v>
      </c>
      <c r="J788" s="284" t="s">
        <v>716</v>
      </c>
      <c r="K788" s="284" t="s">
        <v>716</v>
      </c>
      <c r="L788" s="286">
        <v>5595.25</v>
      </c>
      <c r="M788" s="286">
        <v>0</v>
      </c>
      <c r="N788" s="287">
        <v>0</v>
      </c>
      <c r="O788" s="286">
        <v>0</v>
      </c>
      <c r="P788" s="287">
        <v>0</v>
      </c>
      <c r="Q788" s="286">
        <v>4</v>
      </c>
      <c r="R788" s="287">
        <v>22381</v>
      </c>
      <c r="S788" s="284" t="s">
        <v>1739</v>
      </c>
      <c r="T788" s="284" t="s">
        <v>1739</v>
      </c>
      <c r="U788" s="284" t="s">
        <v>1739</v>
      </c>
      <c r="V788" s="284" t="s">
        <v>1739</v>
      </c>
      <c r="W788" s="284" t="s">
        <v>1739</v>
      </c>
      <c r="X788" s="284" t="s">
        <v>1739</v>
      </c>
    </row>
    <row r="789" spans="1:24" ht="51">
      <c r="A789" s="288" t="s">
        <v>1737</v>
      </c>
      <c r="B789" s="288" t="s">
        <v>1738</v>
      </c>
      <c r="C789" s="288" t="s">
        <v>372</v>
      </c>
      <c r="D789" s="288" t="s">
        <v>181</v>
      </c>
      <c r="E789" s="288" t="s">
        <v>1739</v>
      </c>
      <c r="F789" s="289">
        <v>46226</v>
      </c>
      <c r="G789" s="289">
        <v>46226</v>
      </c>
      <c r="H789" s="288" t="s">
        <v>1920</v>
      </c>
      <c r="I789" s="288" t="s">
        <v>1749</v>
      </c>
      <c r="J789" s="288" t="s">
        <v>716</v>
      </c>
      <c r="K789" s="288" t="s">
        <v>716</v>
      </c>
      <c r="L789" s="290">
        <v>5595.25</v>
      </c>
      <c r="M789" s="290">
        <v>0</v>
      </c>
      <c r="N789" s="291">
        <v>0</v>
      </c>
      <c r="O789" s="290">
        <v>4</v>
      </c>
      <c r="P789" s="291">
        <v>22381</v>
      </c>
      <c r="Q789" s="290">
        <v>0</v>
      </c>
      <c r="R789" s="291">
        <v>0</v>
      </c>
      <c r="S789" s="288" t="s">
        <v>1744</v>
      </c>
      <c r="T789" s="288" t="s">
        <v>1745</v>
      </c>
      <c r="U789" s="288" t="s">
        <v>1750</v>
      </c>
      <c r="V789" s="288" t="s">
        <v>1751</v>
      </c>
      <c r="W789" s="288" t="s">
        <v>1795</v>
      </c>
      <c r="X789" s="288" t="s">
        <v>1796</v>
      </c>
    </row>
    <row r="790" spans="1:24" ht="38.25">
      <c r="A790" s="288" t="s">
        <v>1737</v>
      </c>
      <c r="B790" s="288" t="s">
        <v>1738</v>
      </c>
      <c r="C790" s="288" t="s">
        <v>372</v>
      </c>
      <c r="D790" s="288" t="s">
        <v>181</v>
      </c>
      <c r="E790" s="288" t="s">
        <v>1739</v>
      </c>
      <c r="F790" s="289">
        <v>46254</v>
      </c>
      <c r="G790" s="289">
        <v>46254</v>
      </c>
      <c r="H790" s="288" t="s">
        <v>1922</v>
      </c>
      <c r="I790" s="288" t="s">
        <v>1923</v>
      </c>
      <c r="J790" s="288" t="s">
        <v>716</v>
      </c>
      <c r="K790" s="288" t="s">
        <v>716</v>
      </c>
      <c r="L790" s="290">
        <v>5000</v>
      </c>
      <c r="M790" s="290">
        <v>130</v>
      </c>
      <c r="N790" s="291">
        <v>650000</v>
      </c>
      <c r="O790" s="290">
        <v>0</v>
      </c>
      <c r="P790" s="291">
        <v>0</v>
      </c>
      <c r="Q790" s="290">
        <v>130</v>
      </c>
      <c r="R790" s="291">
        <v>650000</v>
      </c>
      <c r="S790" s="288" t="s">
        <v>1744</v>
      </c>
      <c r="T790" s="288" t="s">
        <v>1810</v>
      </c>
      <c r="U790" s="288" t="s">
        <v>1739</v>
      </c>
      <c r="V790" s="288" t="s">
        <v>1739</v>
      </c>
      <c r="W790" s="288" t="s">
        <v>1739</v>
      </c>
      <c r="X790" s="288" t="s">
        <v>1739</v>
      </c>
    </row>
    <row r="791" spans="1:24" ht="51">
      <c r="A791" s="288" t="s">
        <v>1737</v>
      </c>
      <c r="B791" s="288" t="s">
        <v>1738</v>
      </c>
      <c r="C791" s="288" t="s">
        <v>372</v>
      </c>
      <c r="D791" s="288" t="s">
        <v>181</v>
      </c>
      <c r="E791" s="288" t="s">
        <v>1739</v>
      </c>
      <c r="F791" s="289">
        <v>46261</v>
      </c>
      <c r="G791" s="289">
        <v>46261</v>
      </c>
      <c r="H791" s="288" t="s">
        <v>1906</v>
      </c>
      <c r="I791" s="288" t="s">
        <v>1749</v>
      </c>
      <c r="J791" s="288" t="s">
        <v>716</v>
      </c>
      <c r="K791" s="288" t="s">
        <v>716</v>
      </c>
      <c r="L791" s="290">
        <v>5000</v>
      </c>
      <c r="M791" s="290">
        <v>0</v>
      </c>
      <c r="N791" s="291">
        <v>0</v>
      </c>
      <c r="O791" s="290">
        <v>120</v>
      </c>
      <c r="P791" s="291">
        <v>600000</v>
      </c>
      <c r="Q791" s="290">
        <v>10</v>
      </c>
      <c r="R791" s="291">
        <v>50000</v>
      </c>
      <c r="S791" s="288" t="s">
        <v>1744</v>
      </c>
      <c r="T791" s="288" t="s">
        <v>1745</v>
      </c>
      <c r="U791" s="288" t="s">
        <v>1750</v>
      </c>
      <c r="V791" s="288" t="s">
        <v>1751</v>
      </c>
      <c r="W791" s="288" t="s">
        <v>1795</v>
      </c>
      <c r="X791" s="288" t="s">
        <v>1796</v>
      </c>
    </row>
    <row r="792" spans="1:24" ht="51">
      <c r="A792" s="288" t="s">
        <v>1737</v>
      </c>
      <c r="B792" s="288" t="s">
        <v>1738</v>
      </c>
      <c r="C792" s="288" t="s">
        <v>372</v>
      </c>
      <c r="D792" s="288" t="s">
        <v>181</v>
      </c>
      <c r="E792" s="288" t="s">
        <v>1739</v>
      </c>
      <c r="F792" s="289">
        <v>46309</v>
      </c>
      <c r="G792" s="289">
        <v>46309</v>
      </c>
      <c r="H792" s="288" t="s">
        <v>1899</v>
      </c>
      <c r="I792" s="288" t="s">
        <v>1749</v>
      </c>
      <c r="J792" s="288" t="s">
        <v>716</v>
      </c>
      <c r="K792" s="288" t="s">
        <v>716</v>
      </c>
      <c r="L792" s="290">
        <v>5000</v>
      </c>
      <c r="M792" s="290">
        <v>0</v>
      </c>
      <c r="N792" s="291">
        <v>0</v>
      </c>
      <c r="O792" s="290">
        <v>1</v>
      </c>
      <c r="P792" s="291">
        <v>5000</v>
      </c>
      <c r="Q792" s="290">
        <v>9</v>
      </c>
      <c r="R792" s="291">
        <v>45000</v>
      </c>
      <c r="S792" s="288" t="s">
        <v>1744</v>
      </c>
      <c r="T792" s="288" t="s">
        <v>1745</v>
      </c>
      <c r="U792" s="288" t="s">
        <v>1750</v>
      </c>
      <c r="V792" s="288" t="s">
        <v>1751</v>
      </c>
      <c r="W792" s="288" t="s">
        <v>1795</v>
      </c>
      <c r="X792" s="288" t="s">
        <v>1796</v>
      </c>
    </row>
    <row r="793" spans="1:24" ht="14.25">
      <c r="A793" s="284" t="s">
        <v>1737</v>
      </c>
      <c r="B793" s="284" t="s">
        <v>1738</v>
      </c>
      <c r="C793" s="284" t="s">
        <v>424</v>
      </c>
      <c r="D793" s="284" t="s">
        <v>54</v>
      </c>
      <c r="E793" s="284" t="s">
        <v>1739</v>
      </c>
      <c r="F793" s="285" t="s">
        <v>1739</v>
      </c>
      <c r="G793" s="285" t="s">
        <v>1739</v>
      </c>
      <c r="H793" s="284" t="s">
        <v>1739</v>
      </c>
      <c r="I793" s="284" t="s">
        <v>1740</v>
      </c>
      <c r="J793" s="284" t="s">
        <v>581</v>
      </c>
      <c r="K793" s="284" t="s">
        <v>581</v>
      </c>
      <c r="L793" s="286">
        <v>15949</v>
      </c>
      <c r="M793" s="286">
        <v>0</v>
      </c>
      <c r="N793" s="287">
        <v>0</v>
      </c>
      <c r="O793" s="286">
        <v>0</v>
      </c>
      <c r="P793" s="287">
        <v>0</v>
      </c>
      <c r="Q793" s="286">
        <v>1</v>
      </c>
      <c r="R793" s="287">
        <v>15949</v>
      </c>
      <c r="S793" s="284" t="s">
        <v>1739</v>
      </c>
      <c r="T793" s="284" t="s">
        <v>1739</v>
      </c>
      <c r="U793" s="284" t="s">
        <v>1739</v>
      </c>
      <c r="V793" s="284" t="s">
        <v>1739</v>
      </c>
      <c r="W793" s="284" t="s">
        <v>1739</v>
      </c>
      <c r="X793" s="284" t="s">
        <v>1739</v>
      </c>
    </row>
    <row r="794" spans="1:24" ht="51">
      <c r="A794" s="288" t="s">
        <v>1737</v>
      </c>
      <c r="B794" s="288" t="s">
        <v>1738</v>
      </c>
      <c r="C794" s="288" t="s">
        <v>424</v>
      </c>
      <c r="D794" s="288" t="s">
        <v>54</v>
      </c>
      <c r="E794" s="288" t="s">
        <v>1739</v>
      </c>
      <c r="F794" s="289">
        <v>46220</v>
      </c>
      <c r="G794" s="289">
        <v>46220</v>
      </c>
      <c r="H794" s="288" t="s">
        <v>1991</v>
      </c>
      <c r="I794" s="288" t="s">
        <v>1992</v>
      </c>
      <c r="J794" s="288" t="s">
        <v>581</v>
      </c>
      <c r="K794" s="288" t="s">
        <v>581</v>
      </c>
      <c r="L794" s="290">
        <v>12500</v>
      </c>
      <c r="M794" s="290">
        <v>42</v>
      </c>
      <c r="N794" s="291">
        <v>525000</v>
      </c>
      <c r="O794" s="290">
        <v>0</v>
      </c>
      <c r="P794" s="291">
        <v>0</v>
      </c>
      <c r="Q794" s="290">
        <v>43</v>
      </c>
      <c r="R794" s="291">
        <v>540949</v>
      </c>
      <c r="S794" s="288" t="s">
        <v>1744</v>
      </c>
      <c r="T794" s="288" t="s">
        <v>1799</v>
      </c>
      <c r="U794" s="288" t="s">
        <v>1739</v>
      </c>
      <c r="V794" s="288" t="s">
        <v>1739</v>
      </c>
      <c r="W794" s="288" t="s">
        <v>1739</v>
      </c>
      <c r="X794" s="288" t="s">
        <v>1739</v>
      </c>
    </row>
    <row r="795" spans="1:24" ht="51">
      <c r="A795" s="288" t="s">
        <v>1737</v>
      </c>
      <c r="B795" s="288" t="s">
        <v>1738</v>
      </c>
      <c r="C795" s="288" t="s">
        <v>424</v>
      </c>
      <c r="D795" s="288" t="s">
        <v>54</v>
      </c>
      <c r="E795" s="288" t="s">
        <v>1739</v>
      </c>
      <c r="F795" s="289">
        <v>46223</v>
      </c>
      <c r="G795" s="289">
        <v>46223</v>
      </c>
      <c r="H795" s="288" t="s">
        <v>1742</v>
      </c>
      <c r="I795" s="288" t="s">
        <v>1743</v>
      </c>
      <c r="J795" s="288" t="s">
        <v>581</v>
      </c>
      <c r="K795" s="288" t="s">
        <v>581</v>
      </c>
      <c r="L795" s="290">
        <v>12580.21</v>
      </c>
      <c r="M795" s="290">
        <v>0</v>
      </c>
      <c r="N795" s="291">
        <v>0</v>
      </c>
      <c r="O795" s="290">
        <v>0.1</v>
      </c>
      <c r="P795" s="291">
        <v>1258</v>
      </c>
      <c r="Q795" s="290">
        <v>42.9</v>
      </c>
      <c r="R795" s="291">
        <v>539691</v>
      </c>
      <c r="S795" s="288" t="s">
        <v>1744</v>
      </c>
      <c r="T795" s="288" t="s">
        <v>1745</v>
      </c>
      <c r="U795" s="288" t="s">
        <v>1801</v>
      </c>
      <c r="V795" s="288" t="s">
        <v>1802</v>
      </c>
      <c r="W795" s="288" t="s">
        <v>1795</v>
      </c>
      <c r="X795" s="288" t="s">
        <v>1796</v>
      </c>
    </row>
    <row r="796" spans="1:24" ht="51">
      <c r="A796" s="288" t="s">
        <v>1737</v>
      </c>
      <c r="B796" s="288" t="s">
        <v>1738</v>
      </c>
      <c r="C796" s="288" t="s">
        <v>424</v>
      </c>
      <c r="D796" s="288" t="s">
        <v>54</v>
      </c>
      <c r="E796" s="288" t="s">
        <v>1739</v>
      </c>
      <c r="F796" s="289">
        <v>46258</v>
      </c>
      <c r="G796" s="289">
        <v>46258</v>
      </c>
      <c r="H796" s="288" t="s">
        <v>2064</v>
      </c>
      <c r="I796" s="288" t="s">
        <v>1749</v>
      </c>
      <c r="J796" s="288" t="s">
        <v>581</v>
      </c>
      <c r="K796" s="288" t="s">
        <v>581</v>
      </c>
      <c r="L796" s="290">
        <v>12580.21</v>
      </c>
      <c r="M796" s="290">
        <v>0</v>
      </c>
      <c r="N796" s="291">
        <v>0</v>
      </c>
      <c r="O796" s="290">
        <v>42</v>
      </c>
      <c r="P796" s="291">
        <v>528369</v>
      </c>
      <c r="Q796" s="290">
        <v>0.9</v>
      </c>
      <c r="R796" s="291">
        <v>11322</v>
      </c>
      <c r="S796" s="288" t="s">
        <v>1744</v>
      </c>
      <c r="T796" s="288" t="s">
        <v>1745</v>
      </c>
      <c r="U796" s="288" t="s">
        <v>1801</v>
      </c>
      <c r="V796" s="288" t="s">
        <v>1802</v>
      </c>
      <c r="W796" s="288" t="s">
        <v>1795</v>
      </c>
      <c r="X796" s="288" t="s">
        <v>1796</v>
      </c>
    </row>
    <row r="797" spans="1:24" ht="38.25">
      <c r="A797" s="288" t="s">
        <v>1737</v>
      </c>
      <c r="B797" s="288" t="s">
        <v>1738</v>
      </c>
      <c r="C797" s="288" t="s">
        <v>307</v>
      </c>
      <c r="D797" s="288" t="s">
        <v>145</v>
      </c>
      <c r="E797" s="288" t="s">
        <v>1739</v>
      </c>
      <c r="F797" s="289">
        <v>46254</v>
      </c>
      <c r="G797" s="289">
        <v>46254</v>
      </c>
      <c r="H797" s="288" t="s">
        <v>1922</v>
      </c>
      <c r="I797" s="288" t="s">
        <v>1923</v>
      </c>
      <c r="J797" s="288" t="s">
        <v>727</v>
      </c>
      <c r="K797" s="288" t="s">
        <v>727</v>
      </c>
      <c r="L797" s="290">
        <v>3000</v>
      </c>
      <c r="M797" s="290">
        <v>30</v>
      </c>
      <c r="N797" s="291">
        <v>90000</v>
      </c>
      <c r="O797" s="290">
        <v>0</v>
      </c>
      <c r="P797" s="291">
        <v>0</v>
      </c>
      <c r="Q797" s="290">
        <v>30</v>
      </c>
      <c r="R797" s="291">
        <v>90000</v>
      </c>
      <c r="S797" s="288" t="s">
        <v>1744</v>
      </c>
      <c r="T797" s="288" t="s">
        <v>1810</v>
      </c>
      <c r="U797" s="288" t="s">
        <v>1739</v>
      </c>
      <c r="V797" s="288" t="s">
        <v>1739</v>
      </c>
      <c r="W797" s="288" t="s">
        <v>1739</v>
      </c>
      <c r="X797" s="288" t="s">
        <v>1739</v>
      </c>
    </row>
    <row r="798" spans="1:24" ht="38.25">
      <c r="A798" s="288" t="s">
        <v>1737</v>
      </c>
      <c r="B798" s="288" t="s">
        <v>1738</v>
      </c>
      <c r="C798" s="288" t="s">
        <v>307</v>
      </c>
      <c r="D798" s="288" t="s">
        <v>145</v>
      </c>
      <c r="E798" s="288" t="s">
        <v>1739</v>
      </c>
      <c r="F798" s="289">
        <v>46255</v>
      </c>
      <c r="G798" s="289">
        <v>46255</v>
      </c>
      <c r="H798" s="288" t="s">
        <v>2065</v>
      </c>
      <c r="I798" s="288" t="s">
        <v>2066</v>
      </c>
      <c r="J798" s="288" t="s">
        <v>727</v>
      </c>
      <c r="K798" s="288" t="s">
        <v>727</v>
      </c>
      <c r="L798" s="290">
        <v>3000</v>
      </c>
      <c r="M798" s="290">
        <v>50</v>
      </c>
      <c r="N798" s="291">
        <v>150000</v>
      </c>
      <c r="O798" s="290">
        <v>0</v>
      </c>
      <c r="P798" s="291">
        <v>0</v>
      </c>
      <c r="Q798" s="290">
        <v>80</v>
      </c>
      <c r="R798" s="291">
        <v>240000</v>
      </c>
      <c r="S798" s="288" t="s">
        <v>1744</v>
      </c>
      <c r="T798" s="288" t="s">
        <v>1767</v>
      </c>
      <c r="U798" s="288" t="s">
        <v>1739</v>
      </c>
      <c r="V798" s="288" t="s">
        <v>1739</v>
      </c>
      <c r="W798" s="288" t="s">
        <v>1739</v>
      </c>
      <c r="X798" s="288" t="s">
        <v>1739</v>
      </c>
    </row>
    <row r="799" spans="1:24" ht="51">
      <c r="A799" s="288" t="s">
        <v>1737</v>
      </c>
      <c r="B799" s="288" t="s">
        <v>1738</v>
      </c>
      <c r="C799" s="288" t="s">
        <v>307</v>
      </c>
      <c r="D799" s="288" t="s">
        <v>145</v>
      </c>
      <c r="E799" s="288" t="s">
        <v>1739</v>
      </c>
      <c r="F799" s="289">
        <v>46255</v>
      </c>
      <c r="G799" s="289">
        <v>46255</v>
      </c>
      <c r="H799" s="288" t="s">
        <v>1970</v>
      </c>
      <c r="I799" s="288" t="s">
        <v>1749</v>
      </c>
      <c r="J799" s="288" t="s">
        <v>727</v>
      </c>
      <c r="K799" s="288" t="s">
        <v>727</v>
      </c>
      <c r="L799" s="290">
        <v>3000</v>
      </c>
      <c r="M799" s="290">
        <v>0</v>
      </c>
      <c r="N799" s="291">
        <v>0</v>
      </c>
      <c r="O799" s="290">
        <v>60</v>
      </c>
      <c r="P799" s="291">
        <v>180000</v>
      </c>
      <c r="Q799" s="290">
        <v>20</v>
      </c>
      <c r="R799" s="291">
        <v>60000</v>
      </c>
      <c r="S799" s="288" t="s">
        <v>1744</v>
      </c>
      <c r="T799" s="288" t="s">
        <v>1745</v>
      </c>
      <c r="U799" s="288" t="s">
        <v>1890</v>
      </c>
      <c r="V799" s="288" t="s">
        <v>1891</v>
      </c>
      <c r="W799" s="288" t="s">
        <v>1795</v>
      </c>
      <c r="X799" s="288" t="s">
        <v>1796</v>
      </c>
    </row>
    <row r="800" spans="1:24" ht="51">
      <c r="A800" s="288" t="s">
        <v>1737</v>
      </c>
      <c r="B800" s="288" t="s">
        <v>1738</v>
      </c>
      <c r="C800" s="288" t="s">
        <v>307</v>
      </c>
      <c r="D800" s="288" t="s">
        <v>145</v>
      </c>
      <c r="E800" s="288" t="s">
        <v>1739</v>
      </c>
      <c r="F800" s="289">
        <v>46290</v>
      </c>
      <c r="G800" s="289">
        <v>46290</v>
      </c>
      <c r="H800" s="288" t="s">
        <v>2050</v>
      </c>
      <c r="I800" s="288" t="s">
        <v>1749</v>
      </c>
      <c r="J800" s="288" t="s">
        <v>727</v>
      </c>
      <c r="K800" s="288" t="s">
        <v>727</v>
      </c>
      <c r="L800" s="290">
        <v>3000</v>
      </c>
      <c r="M800" s="290">
        <v>0</v>
      </c>
      <c r="N800" s="291">
        <v>0</v>
      </c>
      <c r="O800" s="290">
        <v>3</v>
      </c>
      <c r="P800" s="291">
        <v>9000</v>
      </c>
      <c r="Q800" s="290">
        <v>17</v>
      </c>
      <c r="R800" s="291">
        <v>51000</v>
      </c>
      <c r="S800" s="288" t="s">
        <v>1744</v>
      </c>
      <c r="T800" s="288" t="s">
        <v>1820</v>
      </c>
      <c r="U800" s="288" t="s">
        <v>1801</v>
      </c>
      <c r="V800" s="288" t="s">
        <v>1802</v>
      </c>
      <c r="W800" s="288" t="s">
        <v>1795</v>
      </c>
      <c r="X800" s="288" t="s">
        <v>1796</v>
      </c>
    </row>
    <row r="801" spans="1:24" ht="14.25">
      <c r="A801" s="284" t="s">
        <v>1737</v>
      </c>
      <c r="B801" s="284" t="s">
        <v>1738</v>
      </c>
      <c r="C801" s="284" t="s">
        <v>891</v>
      </c>
      <c r="D801" s="284" t="s">
        <v>892</v>
      </c>
      <c r="E801" s="284" t="s">
        <v>1739</v>
      </c>
      <c r="F801" s="285" t="s">
        <v>1739</v>
      </c>
      <c r="G801" s="285" t="s">
        <v>1739</v>
      </c>
      <c r="H801" s="284" t="s">
        <v>1739</v>
      </c>
      <c r="I801" s="284" t="s">
        <v>1740</v>
      </c>
      <c r="J801" s="284" t="s">
        <v>716</v>
      </c>
      <c r="K801" s="284" t="s">
        <v>716</v>
      </c>
      <c r="L801" s="286">
        <v>718.29</v>
      </c>
      <c r="M801" s="286">
        <v>0</v>
      </c>
      <c r="N801" s="287">
        <v>0</v>
      </c>
      <c r="O801" s="286">
        <v>0</v>
      </c>
      <c r="P801" s="287">
        <v>0</v>
      </c>
      <c r="Q801" s="286">
        <v>100</v>
      </c>
      <c r="R801" s="287">
        <v>71829</v>
      </c>
      <c r="S801" s="284" t="s">
        <v>1739</v>
      </c>
      <c r="T801" s="284" t="s">
        <v>1739</v>
      </c>
      <c r="U801" s="284" t="s">
        <v>1739</v>
      </c>
      <c r="V801" s="284" t="s">
        <v>1739</v>
      </c>
      <c r="W801" s="284" t="s">
        <v>1739</v>
      </c>
      <c r="X801" s="284" t="s">
        <v>1739</v>
      </c>
    </row>
    <row r="802" spans="1:24" ht="28.5">
      <c r="A802" s="284" t="s">
        <v>1737</v>
      </c>
      <c r="B802" s="284" t="s">
        <v>1738</v>
      </c>
      <c r="C802" s="284" t="s">
        <v>606</v>
      </c>
      <c r="D802" s="284" t="s">
        <v>554</v>
      </c>
      <c r="E802" s="284" t="s">
        <v>1739</v>
      </c>
      <c r="F802" s="285" t="s">
        <v>1739</v>
      </c>
      <c r="G802" s="285" t="s">
        <v>1739</v>
      </c>
      <c r="H802" s="284" t="s">
        <v>1739</v>
      </c>
      <c r="I802" s="284" t="s">
        <v>1740</v>
      </c>
      <c r="J802" s="284" t="s">
        <v>716</v>
      </c>
      <c r="K802" s="284" t="s">
        <v>716</v>
      </c>
      <c r="L802" s="286">
        <v>2052.27</v>
      </c>
      <c r="M802" s="286">
        <v>0</v>
      </c>
      <c r="N802" s="287">
        <v>0</v>
      </c>
      <c r="O802" s="286">
        <v>0</v>
      </c>
      <c r="P802" s="287">
        <v>0</v>
      </c>
      <c r="Q802" s="286">
        <v>26</v>
      </c>
      <c r="R802" s="287">
        <v>53359</v>
      </c>
      <c r="S802" s="284" t="s">
        <v>1739</v>
      </c>
      <c r="T802" s="284" t="s">
        <v>1739</v>
      </c>
      <c r="U802" s="284" t="s">
        <v>1739</v>
      </c>
      <c r="V802" s="284" t="s">
        <v>1739</v>
      </c>
      <c r="W802" s="284" t="s">
        <v>1739</v>
      </c>
      <c r="X802" s="284" t="s">
        <v>1739</v>
      </c>
    </row>
    <row r="803" spans="1:24" ht="25.5">
      <c r="A803" s="288" t="s">
        <v>1737</v>
      </c>
      <c r="B803" s="288" t="s">
        <v>1738</v>
      </c>
      <c r="C803" s="288" t="s">
        <v>606</v>
      </c>
      <c r="D803" s="288" t="s">
        <v>554</v>
      </c>
      <c r="E803" s="288" t="s">
        <v>1739</v>
      </c>
      <c r="F803" s="289">
        <v>46223</v>
      </c>
      <c r="G803" s="289">
        <v>46223</v>
      </c>
      <c r="H803" s="288" t="s">
        <v>1876</v>
      </c>
      <c r="I803" s="288" t="s">
        <v>1877</v>
      </c>
      <c r="J803" s="288" t="s">
        <v>716</v>
      </c>
      <c r="K803" s="288" t="s">
        <v>716</v>
      </c>
      <c r="L803" s="290">
        <v>2052.2600000000002</v>
      </c>
      <c r="M803" s="290">
        <v>20</v>
      </c>
      <c r="N803" s="291">
        <v>41045</v>
      </c>
      <c r="O803" s="290">
        <v>0</v>
      </c>
      <c r="P803" s="291">
        <v>0</v>
      </c>
      <c r="Q803" s="290">
        <v>46</v>
      </c>
      <c r="R803" s="291">
        <v>94404</v>
      </c>
      <c r="S803" s="288" t="s">
        <v>1744</v>
      </c>
      <c r="T803" s="288" t="s">
        <v>1745</v>
      </c>
      <c r="U803" s="288" t="s">
        <v>1739</v>
      </c>
      <c r="V803" s="288" t="s">
        <v>1739</v>
      </c>
      <c r="W803" s="288" t="s">
        <v>1795</v>
      </c>
      <c r="X803" s="288" t="s">
        <v>1796</v>
      </c>
    </row>
    <row r="804" spans="1:24" ht="51">
      <c r="A804" s="288" t="s">
        <v>1737</v>
      </c>
      <c r="B804" s="288" t="s">
        <v>1738</v>
      </c>
      <c r="C804" s="288" t="s">
        <v>606</v>
      </c>
      <c r="D804" s="288" t="s">
        <v>554</v>
      </c>
      <c r="E804" s="288" t="s">
        <v>1739</v>
      </c>
      <c r="F804" s="289">
        <v>46275</v>
      </c>
      <c r="G804" s="289">
        <v>46275</v>
      </c>
      <c r="H804" s="288" t="s">
        <v>1925</v>
      </c>
      <c r="I804" s="288" t="s">
        <v>1749</v>
      </c>
      <c r="J804" s="288" t="s">
        <v>716</v>
      </c>
      <c r="K804" s="288" t="s">
        <v>716</v>
      </c>
      <c r="L804" s="290">
        <v>2052.2600000000002</v>
      </c>
      <c r="M804" s="290">
        <v>0</v>
      </c>
      <c r="N804" s="291">
        <v>0</v>
      </c>
      <c r="O804" s="290">
        <v>4</v>
      </c>
      <c r="P804" s="291">
        <v>8209</v>
      </c>
      <c r="Q804" s="290">
        <v>42</v>
      </c>
      <c r="R804" s="291">
        <v>86195</v>
      </c>
      <c r="S804" s="288" t="s">
        <v>1744</v>
      </c>
      <c r="T804" s="288" t="s">
        <v>1745</v>
      </c>
      <c r="U804" s="288" t="s">
        <v>1851</v>
      </c>
      <c r="V804" s="288" t="s">
        <v>1852</v>
      </c>
      <c r="W804" s="288" t="s">
        <v>1795</v>
      </c>
      <c r="X804" s="288" t="s">
        <v>1796</v>
      </c>
    </row>
    <row r="805" spans="1:24" ht="51">
      <c r="A805" s="288" t="s">
        <v>1737</v>
      </c>
      <c r="B805" s="288" t="s">
        <v>1738</v>
      </c>
      <c r="C805" s="288" t="s">
        <v>606</v>
      </c>
      <c r="D805" s="288" t="s">
        <v>554</v>
      </c>
      <c r="E805" s="288" t="s">
        <v>1739</v>
      </c>
      <c r="F805" s="289">
        <v>46300</v>
      </c>
      <c r="G805" s="289">
        <v>46300</v>
      </c>
      <c r="H805" s="288" t="s">
        <v>1888</v>
      </c>
      <c r="I805" s="288" t="s">
        <v>1877</v>
      </c>
      <c r="J805" s="288" t="s">
        <v>716</v>
      </c>
      <c r="K805" s="288" t="s">
        <v>716</v>
      </c>
      <c r="L805" s="290">
        <v>2093.98</v>
      </c>
      <c r="M805" s="290">
        <v>2</v>
      </c>
      <c r="N805" s="291">
        <v>4188</v>
      </c>
      <c r="O805" s="290">
        <v>0</v>
      </c>
      <c r="P805" s="291">
        <v>0</v>
      </c>
      <c r="Q805" s="290">
        <v>44</v>
      </c>
      <c r="R805" s="291">
        <v>90383</v>
      </c>
      <c r="S805" s="288" t="s">
        <v>1744</v>
      </c>
      <c r="T805" s="288" t="s">
        <v>1745</v>
      </c>
      <c r="U805" s="288" t="s">
        <v>1851</v>
      </c>
      <c r="V805" s="288" t="s">
        <v>1852</v>
      </c>
      <c r="W805" s="288" t="s">
        <v>1795</v>
      </c>
      <c r="X805" s="288" t="s">
        <v>1796</v>
      </c>
    </row>
    <row r="806" spans="1:24" ht="28.5">
      <c r="A806" s="284" t="s">
        <v>1737</v>
      </c>
      <c r="B806" s="284" t="s">
        <v>1738</v>
      </c>
      <c r="C806" s="284" t="s">
        <v>607</v>
      </c>
      <c r="D806" s="284" t="s">
        <v>559</v>
      </c>
      <c r="E806" s="284" t="s">
        <v>1739</v>
      </c>
      <c r="F806" s="285" t="s">
        <v>1739</v>
      </c>
      <c r="G806" s="285" t="s">
        <v>1739</v>
      </c>
      <c r="H806" s="284" t="s">
        <v>1739</v>
      </c>
      <c r="I806" s="284" t="s">
        <v>1740</v>
      </c>
      <c r="J806" s="284" t="s">
        <v>716</v>
      </c>
      <c r="K806" s="284" t="s">
        <v>716</v>
      </c>
      <c r="L806" s="286">
        <v>307.83999999999997</v>
      </c>
      <c r="M806" s="286">
        <v>0</v>
      </c>
      <c r="N806" s="287">
        <v>0</v>
      </c>
      <c r="O806" s="286">
        <v>0</v>
      </c>
      <c r="P806" s="287">
        <v>0</v>
      </c>
      <c r="Q806" s="286">
        <v>184</v>
      </c>
      <c r="R806" s="287">
        <v>56643</v>
      </c>
      <c r="S806" s="284" t="s">
        <v>1739</v>
      </c>
      <c r="T806" s="284" t="s">
        <v>1739</v>
      </c>
      <c r="U806" s="284" t="s">
        <v>1739</v>
      </c>
      <c r="V806" s="284" t="s">
        <v>1739</v>
      </c>
      <c r="W806" s="284" t="s">
        <v>1739</v>
      </c>
      <c r="X806" s="284" t="s">
        <v>1739</v>
      </c>
    </row>
    <row r="807" spans="1:24" ht="51">
      <c r="A807" s="288" t="s">
        <v>1737</v>
      </c>
      <c r="B807" s="288" t="s">
        <v>1738</v>
      </c>
      <c r="C807" s="288" t="s">
        <v>607</v>
      </c>
      <c r="D807" s="288" t="s">
        <v>559</v>
      </c>
      <c r="E807" s="288" t="s">
        <v>1739</v>
      </c>
      <c r="F807" s="289">
        <v>46223</v>
      </c>
      <c r="G807" s="289">
        <v>46223</v>
      </c>
      <c r="H807" s="288" t="s">
        <v>1742</v>
      </c>
      <c r="I807" s="288" t="s">
        <v>1743</v>
      </c>
      <c r="J807" s="288" t="s">
        <v>716</v>
      </c>
      <c r="K807" s="288" t="s">
        <v>716</v>
      </c>
      <c r="L807" s="290">
        <v>307.83999999999997</v>
      </c>
      <c r="M807" s="290">
        <v>0</v>
      </c>
      <c r="N807" s="291">
        <v>0</v>
      </c>
      <c r="O807" s="290">
        <v>1</v>
      </c>
      <c r="P807" s="291">
        <v>308</v>
      </c>
      <c r="Q807" s="290">
        <v>183</v>
      </c>
      <c r="R807" s="291">
        <v>56335</v>
      </c>
      <c r="S807" s="288" t="s">
        <v>1744</v>
      </c>
      <c r="T807" s="288" t="s">
        <v>1745</v>
      </c>
      <c r="U807" s="288" t="s">
        <v>1851</v>
      </c>
      <c r="V807" s="288" t="s">
        <v>1852</v>
      </c>
      <c r="W807" s="288" t="s">
        <v>1795</v>
      </c>
      <c r="X807" s="288" t="s">
        <v>1796</v>
      </c>
    </row>
    <row r="808" spans="1:24" ht="51">
      <c r="A808" s="288" t="s">
        <v>1737</v>
      </c>
      <c r="B808" s="288" t="s">
        <v>1738</v>
      </c>
      <c r="C808" s="288" t="s">
        <v>607</v>
      </c>
      <c r="D808" s="288" t="s">
        <v>559</v>
      </c>
      <c r="E808" s="288" t="s">
        <v>1739</v>
      </c>
      <c r="F808" s="289">
        <v>46275</v>
      </c>
      <c r="G808" s="289">
        <v>46275</v>
      </c>
      <c r="H808" s="288" t="s">
        <v>1925</v>
      </c>
      <c r="I808" s="288" t="s">
        <v>1749</v>
      </c>
      <c r="J808" s="288" t="s">
        <v>716</v>
      </c>
      <c r="K808" s="288" t="s">
        <v>716</v>
      </c>
      <c r="L808" s="290">
        <v>307.83999999999997</v>
      </c>
      <c r="M808" s="290">
        <v>0</v>
      </c>
      <c r="N808" s="291">
        <v>0</v>
      </c>
      <c r="O808" s="290">
        <v>16</v>
      </c>
      <c r="P808" s="291">
        <v>4925</v>
      </c>
      <c r="Q808" s="290">
        <v>167</v>
      </c>
      <c r="R808" s="291">
        <v>51410</v>
      </c>
      <c r="S808" s="288" t="s">
        <v>1744</v>
      </c>
      <c r="T808" s="288" t="s">
        <v>1745</v>
      </c>
      <c r="U808" s="288" t="s">
        <v>1851</v>
      </c>
      <c r="V808" s="288" t="s">
        <v>1852</v>
      </c>
      <c r="W808" s="288" t="s">
        <v>1795</v>
      </c>
      <c r="X808" s="288" t="s">
        <v>1796</v>
      </c>
    </row>
    <row r="809" spans="1:24" ht="51">
      <c r="A809" s="288" t="s">
        <v>1737</v>
      </c>
      <c r="B809" s="288" t="s">
        <v>1738</v>
      </c>
      <c r="C809" s="288" t="s">
        <v>607</v>
      </c>
      <c r="D809" s="288" t="s">
        <v>559</v>
      </c>
      <c r="E809" s="288" t="s">
        <v>1739</v>
      </c>
      <c r="F809" s="289">
        <v>46280</v>
      </c>
      <c r="G809" s="289">
        <v>46280</v>
      </c>
      <c r="H809" s="288" t="s">
        <v>1927</v>
      </c>
      <c r="I809" s="288" t="s">
        <v>1749</v>
      </c>
      <c r="J809" s="288" t="s">
        <v>716</v>
      </c>
      <c r="K809" s="288" t="s">
        <v>716</v>
      </c>
      <c r="L809" s="290">
        <v>307.83999999999997</v>
      </c>
      <c r="M809" s="290">
        <v>0</v>
      </c>
      <c r="N809" s="291">
        <v>0</v>
      </c>
      <c r="O809" s="290">
        <v>24</v>
      </c>
      <c r="P809" s="291">
        <v>7388</v>
      </c>
      <c r="Q809" s="290">
        <v>143</v>
      </c>
      <c r="R809" s="291">
        <v>44022</v>
      </c>
      <c r="S809" s="288" t="s">
        <v>1744</v>
      </c>
      <c r="T809" s="288" t="s">
        <v>1745</v>
      </c>
      <c r="U809" s="288" t="s">
        <v>1851</v>
      </c>
      <c r="V809" s="288" t="s">
        <v>1852</v>
      </c>
      <c r="W809" s="288" t="s">
        <v>1795</v>
      </c>
      <c r="X809" s="288" t="s">
        <v>1796</v>
      </c>
    </row>
    <row r="810" spans="1:24" ht="51">
      <c r="A810" s="288" t="s">
        <v>1737</v>
      </c>
      <c r="B810" s="288" t="s">
        <v>1738</v>
      </c>
      <c r="C810" s="288" t="s">
        <v>607</v>
      </c>
      <c r="D810" s="288" t="s">
        <v>559</v>
      </c>
      <c r="E810" s="288" t="s">
        <v>1739</v>
      </c>
      <c r="F810" s="289">
        <v>46280</v>
      </c>
      <c r="G810" s="289">
        <v>46280</v>
      </c>
      <c r="H810" s="288" t="s">
        <v>1928</v>
      </c>
      <c r="I810" s="288" t="s">
        <v>1749</v>
      </c>
      <c r="J810" s="288" t="s">
        <v>716</v>
      </c>
      <c r="K810" s="288" t="s">
        <v>716</v>
      </c>
      <c r="L810" s="290">
        <v>307.83999999999997</v>
      </c>
      <c r="M810" s="290">
        <v>0</v>
      </c>
      <c r="N810" s="291">
        <v>0</v>
      </c>
      <c r="O810" s="290">
        <v>40</v>
      </c>
      <c r="P810" s="291">
        <v>12314</v>
      </c>
      <c r="Q810" s="290">
        <v>103</v>
      </c>
      <c r="R810" s="291">
        <v>31708</v>
      </c>
      <c r="S810" s="288" t="s">
        <v>1744</v>
      </c>
      <c r="T810" s="288" t="s">
        <v>1745</v>
      </c>
      <c r="U810" s="288" t="s">
        <v>1855</v>
      </c>
      <c r="V810" s="288" t="s">
        <v>1856</v>
      </c>
      <c r="W810" s="288" t="s">
        <v>1795</v>
      </c>
      <c r="X810" s="288" t="s">
        <v>1796</v>
      </c>
    </row>
    <row r="811" spans="1:24" ht="28.5">
      <c r="A811" s="284" t="s">
        <v>1737</v>
      </c>
      <c r="B811" s="284" t="s">
        <v>1738</v>
      </c>
      <c r="C811" s="284" t="s">
        <v>612</v>
      </c>
      <c r="D811" s="284" t="s">
        <v>558</v>
      </c>
      <c r="E811" s="284" t="s">
        <v>1739</v>
      </c>
      <c r="F811" s="285" t="s">
        <v>1739</v>
      </c>
      <c r="G811" s="285" t="s">
        <v>1739</v>
      </c>
      <c r="H811" s="284" t="s">
        <v>1739</v>
      </c>
      <c r="I811" s="284" t="s">
        <v>1740</v>
      </c>
      <c r="J811" s="284" t="s">
        <v>716</v>
      </c>
      <c r="K811" s="284" t="s">
        <v>716</v>
      </c>
      <c r="L811" s="286">
        <v>307.83999999999997</v>
      </c>
      <c r="M811" s="286">
        <v>0</v>
      </c>
      <c r="N811" s="287">
        <v>0</v>
      </c>
      <c r="O811" s="286">
        <v>0</v>
      </c>
      <c r="P811" s="287">
        <v>0</v>
      </c>
      <c r="Q811" s="286">
        <v>192</v>
      </c>
      <c r="R811" s="287">
        <v>59105</v>
      </c>
      <c r="S811" s="284" t="s">
        <v>1739</v>
      </c>
      <c r="T811" s="284" t="s">
        <v>1739</v>
      </c>
      <c r="U811" s="284" t="s">
        <v>1739</v>
      </c>
      <c r="V811" s="284" t="s">
        <v>1739</v>
      </c>
      <c r="W811" s="284" t="s">
        <v>1739</v>
      </c>
      <c r="X811" s="284" t="s">
        <v>1739</v>
      </c>
    </row>
    <row r="812" spans="1:24" ht="51">
      <c r="A812" s="288" t="s">
        <v>1737</v>
      </c>
      <c r="B812" s="288" t="s">
        <v>1738</v>
      </c>
      <c r="C812" s="288" t="s">
        <v>612</v>
      </c>
      <c r="D812" s="288" t="s">
        <v>558</v>
      </c>
      <c r="E812" s="288" t="s">
        <v>1739</v>
      </c>
      <c r="F812" s="289">
        <v>46181</v>
      </c>
      <c r="G812" s="289">
        <v>46181</v>
      </c>
      <c r="H812" s="288" t="s">
        <v>1803</v>
      </c>
      <c r="I812" s="288" t="s">
        <v>1749</v>
      </c>
      <c r="J812" s="288" t="s">
        <v>716</v>
      </c>
      <c r="K812" s="288" t="s">
        <v>716</v>
      </c>
      <c r="L812" s="290">
        <v>307.83999999999997</v>
      </c>
      <c r="M812" s="290">
        <v>0</v>
      </c>
      <c r="N812" s="291">
        <v>0</v>
      </c>
      <c r="O812" s="290">
        <v>8</v>
      </c>
      <c r="P812" s="291">
        <v>2463</v>
      </c>
      <c r="Q812" s="290">
        <v>184</v>
      </c>
      <c r="R812" s="291">
        <v>56642</v>
      </c>
      <c r="S812" s="288" t="s">
        <v>1744</v>
      </c>
      <c r="T812" s="288" t="s">
        <v>1745</v>
      </c>
      <c r="U812" s="288" t="s">
        <v>1804</v>
      </c>
      <c r="V812" s="288" t="s">
        <v>1805</v>
      </c>
      <c r="W812" s="288" t="s">
        <v>1795</v>
      </c>
      <c r="X812" s="288" t="s">
        <v>1796</v>
      </c>
    </row>
    <row r="813" spans="1:24" ht="25.5">
      <c r="A813" s="288" t="s">
        <v>1737</v>
      </c>
      <c r="B813" s="288" t="s">
        <v>1738</v>
      </c>
      <c r="C813" s="288" t="s">
        <v>612</v>
      </c>
      <c r="D813" s="288" t="s">
        <v>558</v>
      </c>
      <c r="E813" s="288" t="s">
        <v>1739</v>
      </c>
      <c r="F813" s="289">
        <v>46223</v>
      </c>
      <c r="G813" s="289">
        <v>46223</v>
      </c>
      <c r="H813" s="288" t="s">
        <v>1876</v>
      </c>
      <c r="I813" s="288" t="s">
        <v>1877</v>
      </c>
      <c r="J813" s="288" t="s">
        <v>716</v>
      </c>
      <c r="K813" s="288" t="s">
        <v>716</v>
      </c>
      <c r="L813" s="290">
        <v>307.83999999999997</v>
      </c>
      <c r="M813" s="290">
        <v>1</v>
      </c>
      <c r="N813" s="291">
        <v>308</v>
      </c>
      <c r="O813" s="290">
        <v>0</v>
      </c>
      <c r="P813" s="291">
        <v>0</v>
      </c>
      <c r="Q813" s="290">
        <v>185</v>
      </c>
      <c r="R813" s="291">
        <v>56950</v>
      </c>
      <c r="S813" s="288" t="s">
        <v>1744</v>
      </c>
      <c r="T813" s="288" t="s">
        <v>1745</v>
      </c>
      <c r="U813" s="288" t="s">
        <v>1739</v>
      </c>
      <c r="V813" s="288" t="s">
        <v>1739</v>
      </c>
      <c r="W813" s="288" t="s">
        <v>1795</v>
      </c>
      <c r="X813" s="288" t="s">
        <v>1796</v>
      </c>
    </row>
    <row r="814" spans="1:24" ht="51">
      <c r="A814" s="288" t="s">
        <v>1737</v>
      </c>
      <c r="B814" s="288" t="s">
        <v>1738</v>
      </c>
      <c r="C814" s="288" t="s">
        <v>612</v>
      </c>
      <c r="D814" s="288" t="s">
        <v>558</v>
      </c>
      <c r="E814" s="288" t="s">
        <v>1739</v>
      </c>
      <c r="F814" s="289">
        <v>46275</v>
      </c>
      <c r="G814" s="289">
        <v>46275</v>
      </c>
      <c r="H814" s="288" t="s">
        <v>1925</v>
      </c>
      <c r="I814" s="288" t="s">
        <v>1749</v>
      </c>
      <c r="J814" s="288" t="s">
        <v>716</v>
      </c>
      <c r="K814" s="288" t="s">
        <v>716</v>
      </c>
      <c r="L814" s="290">
        <v>307.83999999999997</v>
      </c>
      <c r="M814" s="290">
        <v>0</v>
      </c>
      <c r="N814" s="291">
        <v>0</v>
      </c>
      <c r="O814" s="290">
        <v>12</v>
      </c>
      <c r="P814" s="291">
        <v>3694</v>
      </c>
      <c r="Q814" s="290">
        <v>173</v>
      </c>
      <c r="R814" s="291">
        <v>53256</v>
      </c>
      <c r="S814" s="288" t="s">
        <v>1744</v>
      </c>
      <c r="T814" s="288" t="s">
        <v>1745</v>
      </c>
      <c r="U814" s="288" t="s">
        <v>1851</v>
      </c>
      <c r="V814" s="288" t="s">
        <v>1852</v>
      </c>
      <c r="W814" s="288" t="s">
        <v>1795</v>
      </c>
      <c r="X814" s="288" t="s">
        <v>1796</v>
      </c>
    </row>
    <row r="815" spans="1:24" ht="51">
      <c r="A815" s="288" t="s">
        <v>1737</v>
      </c>
      <c r="B815" s="288" t="s">
        <v>1738</v>
      </c>
      <c r="C815" s="288" t="s">
        <v>612</v>
      </c>
      <c r="D815" s="288" t="s">
        <v>558</v>
      </c>
      <c r="E815" s="288" t="s">
        <v>1739</v>
      </c>
      <c r="F815" s="289">
        <v>46280</v>
      </c>
      <c r="G815" s="289">
        <v>46280</v>
      </c>
      <c r="H815" s="288" t="s">
        <v>1927</v>
      </c>
      <c r="I815" s="288" t="s">
        <v>1749</v>
      </c>
      <c r="J815" s="288" t="s">
        <v>716</v>
      </c>
      <c r="K815" s="288" t="s">
        <v>716</v>
      </c>
      <c r="L815" s="290">
        <v>307.83999999999997</v>
      </c>
      <c r="M815" s="290">
        <v>0</v>
      </c>
      <c r="N815" s="291">
        <v>0</v>
      </c>
      <c r="O815" s="290">
        <v>18</v>
      </c>
      <c r="P815" s="291">
        <v>5541</v>
      </c>
      <c r="Q815" s="290">
        <v>155</v>
      </c>
      <c r="R815" s="291">
        <v>47715</v>
      </c>
      <c r="S815" s="288" t="s">
        <v>1744</v>
      </c>
      <c r="T815" s="288" t="s">
        <v>1745</v>
      </c>
      <c r="U815" s="288" t="s">
        <v>1851</v>
      </c>
      <c r="V815" s="288" t="s">
        <v>1852</v>
      </c>
      <c r="W815" s="288" t="s">
        <v>1795</v>
      </c>
      <c r="X815" s="288" t="s">
        <v>1796</v>
      </c>
    </row>
    <row r="816" spans="1:24" ht="51">
      <c r="A816" s="288" t="s">
        <v>1737</v>
      </c>
      <c r="B816" s="288" t="s">
        <v>1738</v>
      </c>
      <c r="C816" s="288" t="s">
        <v>612</v>
      </c>
      <c r="D816" s="288" t="s">
        <v>558</v>
      </c>
      <c r="E816" s="288" t="s">
        <v>1739</v>
      </c>
      <c r="F816" s="289">
        <v>46280</v>
      </c>
      <c r="G816" s="289">
        <v>46280</v>
      </c>
      <c r="H816" s="288" t="s">
        <v>1928</v>
      </c>
      <c r="I816" s="288" t="s">
        <v>1749</v>
      </c>
      <c r="J816" s="288" t="s">
        <v>716</v>
      </c>
      <c r="K816" s="288" t="s">
        <v>716</v>
      </c>
      <c r="L816" s="290">
        <v>307.83999999999997</v>
      </c>
      <c r="M816" s="290">
        <v>0</v>
      </c>
      <c r="N816" s="291">
        <v>0</v>
      </c>
      <c r="O816" s="290">
        <v>30</v>
      </c>
      <c r="P816" s="291">
        <v>9235</v>
      </c>
      <c r="Q816" s="290">
        <v>125</v>
      </c>
      <c r="R816" s="291">
        <v>38480</v>
      </c>
      <c r="S816" s="288" t="s">
        <v>1744</v>
      </c>
      <c r="T816" s="288" t="s">
        <v>1745</v>
      </c>
      <c r="U816" s="288" t="s">
        <v>1855</v>
      </c>
      <c r="V816" s="288" t="s">
        <v>1856</v>
      </c>
      <c r="W816" s="288" t="s">
        <v>1795</v>
      </c>
      <c r="X816" s="288" t="s">
        <v>1796</v>
      </c>
    </row>
    <row r="817" spans="1:24" ht="28.5">
      <c r="A817" s="284" t="s">
        <v>1737</v>
      </c>
      <c r="B817" s="284" t="s">
        <v>1738</v>
      </c>
      <c r="C817" s="284" t="s">
        <v>899</v>
      </c>
      <c r="D817" s="284" t="s">
        <v>155</v>
      </c>
      <c r="E817" s="284" t="s">
        <v>1739</v>
      </c>
      <c r="F817" s="285" t="s">
        <v>1739</v>
      </c>
      <c r="G817" s="285" t="s">
        <v>1739</v>
      </c>
      <c r="H817" s="284" t="s">
        <v>1739</v>
      </c>
      <c r="I817" s="284" t="s">
        <v>1740</v>
      </c>
      <c r="J817" s="284" t="s">
        <v>716</v>
      </c>
      <c r="K817" s="284" t="s">
        <v>716</v>
      </c>
      <c r="L817" s="286">
        <v>513.07000000000005</v>
      </c>
      <c r="M817" s="286">
        <v>0</v>
      </c>
      <c r="N817" s="287">
        <v>0</v>
      </c>
      <c r="O817" s="286">
        <v>0</v>
      </c>
      <c r="P817" s="287">
        <v>0</v>
      </c>
      <c r="Q817" s="286">
        <v>200</v>
      </c>
      <c r="R817" s="287">
        <v>102613</v>
      </c>
      <c r="S817" s="284" t="s">
        <v>1739</v>
      </c>
      <c r="T817" s="284" t="s">
        <v>1739</v>
      </c>
      <c r="U817" s="284" t="s">
        <v>1739</v>
      </c>
      <c r="V817" s="284" t="s">
        <v>1739</v>
      </c>
      <c r="W817" s="284" t="s">
        <v>1739</v>
      </c>
      <c r="X817" s="284" t="s">
        <v>1739</v>
      </c>
    </row>
    <row r="818" spans="1:24" ht="25.5">
      <c r="A818" s="288" t="s">
        <v>1737</v>
      </c>
      <c r="B818" s="288" t="s">
        <v>1738</v>
      </c>
      <c r="C818" s="288" t="s">
        <v>899</v>
      </c>
      <c r="D818" s="288" t="s">
        <v>155</v>
      </c>
      <c r="E818" s="288" t="s">
        <v>1739</v>
      </c>
      <c r="F818" s="289">
        <v>46223</v>
      </c>
      <c r="G818" s="289">
        <v>46223</v>
      </c>
      <c r="H818" s="288" t="s">
        <v>1876</v>
      </c>
      <c r="I818" s="288" t="s">
        <v>1877</v>
      </c>
      <c r="J818" s="288" t="s">
        <v>716</v>
      </c>
      <c r="K818" s="288" t="s">
        <v>716</v>
      </c>
      <c r="L818" s="290">
        <v>513.07000000000005</v>
      </c>
      <c r="M818" s="290">
        <v>2</v>
      </c>
      <c r="N818" s="291">
        <v>1026</v>
      </c>
      <c r="O818" s="290">
        <v>0</v>
      </c>
      <c r="P818" s="291">
        <v>0</v>
      </c>
      <c r="Q818" s="290">
        <v>202</v>
      </c>
      <c r="R818" s="291">
        <v>103639</v>
      </c>
      <c r="S818" s="288" t="s">
        <v>1744</v>
      </c>
      <c r="T818" s="288" t="s">
        <v>1745</v>
      </c>
      <c r="U818" s="288" t="s">
        <v>1739</v>
      </c>
      <c r="V818" s="288" t="s">
        <v>1739</v>
      </c>
      <c r="W818" s="288" t="s">
        <v>1795</v>
      </c>
      <c r="X818" s="288" t="s">
        <v>1796</v>
      </c>
    </row>
    <row r="819" spans="1:24" ht="38.25">
      <c r="A819" s="288" t="s">
        <v>1737</v>
      </c>
      <c r="B819" s="288" t="s">
        <v>1738</v>
      </c>
      <c r="C819" s="288" t="s">
        <v>899</v>
      </c>
      <c r="D819" s="288" t="s">
        <v>155</v>
      </c>
      <c r="E819" s="288" t="s">
        <v>1739</v>
      </c>
      <c r="F819" s="289">
        <v>46254</v>
      </c>
      <c r="G819" s="289">
        <v>46254</v>
      </c>
      <c r="H819" s="288" t="s">
        <v>1922</v>
      </c>
      <c r="I819" s="288" t="s">
        <v>1923</v>
      </c>
      <c r="J819" s="288" t="s">
        <v>716</v>
      </c>
      <c r="K819" s="288" t="s">
        <v>716</v>
      </c>
      <c r="L819" s="290">
        <v>500</v>
      </c>
      <c r="M819" s="290">
        <v>100</v>
      </c>
      <c r="N819" s="291">
        <v>50000</v>
      </c>
      <c r="O819" s="290">
        <v>0</v>
      </c>
      <c r="P819" s="291">
        <v>0</v>
      </c>
      <c r="Q819" s="290">
        <v>302</v>
      </c>
      <c r="R819" s="291">
        <v>153639</v>
      </c>
      <c r="S819" s="288" t="s">
        <v>1744</v>
      </c>
      <c r="T819" s="288" t="s">
        <v>1810</v>
      </c>
      <c r="U819" s="288" t="s">
        <v>1739</v>
      </c>
      <c r="V819" s="288" t="s">
        <v>1739</v>
      </c>
      <c r="W819" s="288" t="s">
        <v>1739</v>
      </c>
      <c r="X819" s="288" t="s">
        <v>1739</v>
      </c>
    </row>
    <row r="820" spans="1:24" ht="51">
      <c r="A820" s="288" t="s">
        <v>1737</v>
      </c>
      <c r="B820" s="288" t="s">
        <v>1738</v>
      </c>
      <c r="C820" s="288" t="s">
        <v>899</v>
      </c>
      <c r="D820" s="288" t="s">
        <v>155</v>
      </c>
      <c r="E820" s="288" t="s">
        <v>1739</v>
      </c>
      <c r="F820" s="289">
        <v>46255</v>
      </c>
      <c r="G820" s="289">
        <v>46255</v>
      </c>
      <c r="H820" s="288" t="s">
        <v>1970</v>
      </c>
      <c r="I820" s="288" t="s">
        <v>1749</v>
      </c>
      <c r="J820" s="288" t="s">
        <v>716</v>
      </c>
      <c r="K820" s="288" t="s">
        <v>716</v>
      </c>
      <c r="L820" s="290">
        <v>508.74</v>
      </c>
      <c r="M820" s="290">
        <v>0</v>
      </c>
      <c r="N820" s="291">
        <v>0</v>
      </c>
      <c r="O820" s="290">
        <v>40</v>
      </c>
      <c r="P820" s="291">
        <v>20350</v>
      </c>
      <c r="Q820" s="290">
        <v>262</v>
      </c>
      <c r="R820" s="291">
        <v>133289</v>
      </c>
      <c r="S820" s="288" t="s">
        <v>1744</v>
      </c>
      <c r="T820" s="288" t="s">
        <v>1745</v>
      </c>
      <c r="U820" s="288" t="s">
        <v>1890</v>
      </c>
      <c r="V820" s="288" t="s">
        <v>1891</v>
      </c>
      <c r="W820" s="288" t="s">
        <v>1795</v>
      </c>
      <c r="X820" s="288" t="s">
        <v>1796</v>
      </c>
    </row>
    <row r="821" spans="1:24" ht="51">
      <c r="A821" s="288" t="s">
        <v>1737</v>
      </c>
      <c r="B821" s="288" t="s">
        <v>1738</v>
      </c>
      <c r="C821" s="288" t="s">
        <v>899</v>
      </c>
      <c r="D821" s="288" t="s">
        <v>155</v>
      </c>
      <c r="E821" s="288" t="s">
        <v>1739</v>
      </c>
      <c r="F821" s="289">
        <v>46275</v>
      </c>
      <c r="G821" s="289">
        <v>46275</v>
      </c>
      <c r="H821" s="288" t="s">
        <v>1925</v>
      </c>
      <c r="I821" s="288" t="s">
        <v>1749</v>
      </c>
      <c r="J821" s="288" t="s">
        <v>716</v>
      </c>
      <c r="K821" s="288" t="s">
        <v>716</v>
      </c>
      <c r="L821" s="290">
        <v>508.74</v>
      </c>
      <c r="M821" s="290">
        <v>0</v>
      </c>
      <c r="N821" s="291">
        <v>0</v>
      </c>
      <c r="O821" s="290">
        <v>8</v>
      </c>
      <c r="P821" s="291">
        <v>4070</v>
      </c>
      <c r="Q821" s="290">
        <v>254</v>
      </c>
      <c r="R821" s="291">
        <v>129219</v>
      </c>
      <c r="S821" s="288" t="s">
        <v>1744</v>
      </c>
      <c r="T821" s="288" t="s">
        <v>1745</v>
      </c>
      <c r="U821" s="288" t="s">
        <v>1851</v>
      </c>
      <c r="V821" s="288" t="s">
        <v>1852</v>
      </c>
      <c r="W821" s="288" t="s">
        <v>1795</v>
      </c>
      <c r="X821" s="288" t="s">
        <v>1796</v>
      </c>
    </row>
    <row r="822" spans="1:24" ht="51">
      <c r="A822" s="288" t="s">
        <v>1737</v>
      </c>
      <c r="B822" s="288" t="s">
        <v>1738</v>
      </c>
      <c r="C822" s="288" t="s">
        <v>899</v>
      </c>
      <c r="D822" s="288" t="s">
        <v>155</v>
      </c>
      <c r="E822" s="288" t="s">
        <v>1739</v>
      </c>
      <c r="F822" s="289">
        <v>46280</v>
      </c>
      <c r="G822" s="289">
        <v>46280</v>
      </c>
      <c r="H822" s="288" t="s">
        <v>1927</v>
      </c>
      <c r="I822" s="288" t="s">
        <v>1749</v>
      </c>
      <c r="J822" s="288" t="s">
        <v>716</v>
      </c>
      <c r="K822" s="288" t="s">
        <v>716</v>
      </c>
      <c r="L822" s="290">
        <v>508.74</v>
      </c>
      <c r="M822" s="290">
        <v>0</v>
      </c>
      <c r="N822" s="291">
        <v>0</v>
      </c>
      <c r="O822" s="290">
        <v>12</v>
      </c>
      <c r="P822" s="291">
        <v>6105</v>
      </c>
      <c r="Q822" s="290">
        <v>242</v>
      </c>
      <c r="R822" s="291">
        <v>123114</v>
      </c>
      <c r="S822" s="288" t="s">
        <v>1744</v>
      </c>
      <c r="T822" s="288" t="s">
        <v>1745</v>
      </c>
      <c r="U822" s="288" t="s">
        <v>1851</v>
      </c>
      <c r="V822" s="288" t="s">
        <v>1852</v>
      </c>
      <c r="W822" s="288" t="s">
        <v>1795</v>
      </c>
      <c r="X822" s="288" t="s">
        <v>1796</v>
      </c>
    </row>
    <row r="823" spans="1:24" ht="51">
      <c r="A823" s="288" t="s">
        <v>1737</v>
      </c>
      <c r="B823" s="288" t="s">
        <v>1738</v>
      </c>
      <c r="C823" s="288" t="s">
        <v>899</v>
      </c>
      <c r="D823" s="288" t="s">
        <v>155</v>
      </c>
      <c r="E823" s="288" t="s">
        <v>1739</v>
      </c>
      <c r="F823" s="289">
        <v>46280</v>
      </c>
      <c r="G823" s="289">
        <v>46280</v>
      </c>
      <c r="H823" s="288" t="s">
        <v>1928</v>
      </c>
      <c r="I823" s="288" t="s">
        <v>1749</v>
      </c>
      <c r="J823" s="288" t="s">
        <v>716</v>
      </c>
      <c r="K823" s="288" t="s">
        <v>716</v>
      </c>
      <c r="L823" s="290">
        <v>508.74</v>
      </c>
      <c r="M823" s="290">
        <v>0</v>
      </c>
      <c r="N823" s="291">
        <v>0</v>
      </c>
      <c r="O823" s="290">
        <v>20</v>
      </c>
      <c r="P823" s="291">
        <v>10175</v>
      </c>
      <c r="Q823" s="290">
        <v>222</v>
      </c>
      <c r="R823" s="291">
        <v>112939</v>
      </c>
      <c r="S823" s="288" t="s">
        <v>1744</v>
      </c>
      <c r="T823" s="288" t="s">
        <v>1745</v>
      </c>
      <c r="U823" s="288" t="s">
        <v>1855</v>
      </c>
      <c r="V823" s="288" t="s">
        <v>1856</v>
      </c>
      <c r="W823" s="288" t="s">
        <v>1795</v>
      </c>
      <c r="X823" s="288" t="s">
        <v>1796</v>
      </c>
    </row>
    <row r="824" spans="1:24" ht="28.5">
      <c r="A824" s="284" t="s">
        <v>1737</v>
      </c>
      <c r="B824" s="284" t="s">
        <v>1738</v>
      </c>
      <c r="C824" s="284" t="s">
        <v>902</v>
      </c>
      <c r="D824" s="284" t="s">
        <v>903</v>
      </c>
      <c r="E824" s="284" t="s">
        <v>1739</v>
      </c>
      <c r="F824" s="285" t="s">
        <v>1739</v>
      </c>
      <c r="G824" s="285" t="s">
        <v>1739</v>
      </c>
      <c r="H824" s="284" t="s">
        <v>1739</v>
      </c>
      <c r="I824" s="284" t="s">
        <v>1740</v>
      </c>
      <c r="J824" s="284" t="s">
        <v>716</v>
      </c>
      <c r="K824" s="284" t="s">
        <v>716</v>
      </c>
      <c r="L824" s="286">
        <v>923.51</v>
      </c>
      <c r="M824" s="286">
        <v>0</v>
      </c>
      <c r="N824" s="287">
        <v>0</v>
      </c>
      <c r="O824" s="286">
        <v>0</v>
      </c>
      <c r="P824" s="287">
        <v>0</v>
      </c>
      <c r="Q824" s="286">
        <v>98</v>
      </c>
      <c r="R824" s="287">
        <v>90504</v>
      </c>
      <c r="S824" s="284" t="s">
        <v>1739</v>
      </c>
      <c r="T824" s="284" t="s">
        <v>1739</v>
      </c>
      <c r="U824" s="284" t="s">
        <v>1739</v>
      </c>
      <c r="V824" s="284" t="s">
        <v>1739</v>
      </c>
      <c r="W824" s="284" t="s">
        <v>1739</v>
      </c>
      <c r="X824" s="284" t="s">
        <v>1739</v>
      </c>
    </row>
    <row r="825" spans="1:24" ht="25.5">
      <c r="A825" s="288" t="s">
        <v>1737</v>
      </c>
      <c r="B825" s="288" t="s">
        <v>1738</v>
      </c>
      <c r="C825" s="288" t="s">
        <v>902</v>
      </c>
      <c r="D825" s="288" t="s">
        <v>903</v>
      </c>
      <c r="E825" s="288" t="s">
        <v>1739</v>
      </c>
      <c r="F825" s="289">
        <v>46223</v>
      </c>
      <c r="G825" s="289">
        <v>46223</v>
      </c>
      <c r="H825" s="288" t="s">
        <v>1742</v>
      </c>
      <c r="I825" s="288" t="s">
        <v>1743</v>
      </c>
      <c r="J825" s="288" t="s">
        <v>716</v>
      </c>
      <c r="K825" s="288" t="s">
        <v>716</v>
      </c>
      <c r="L825" s="290">
        <v>923.51</v>
      </c>
      <c r="M825" s="290">
        <v>0</v>
      </c>
      <c r="N825" s="291">
        <v>0</v>
      </c>
      <c r="O825" s="290">
        <v>4</v>
      </c>
      <c r="P825" s="291">
        <v>3694</v>
      </c>
      <c r="Q825" s="290">
        <v>94</v>
      </c>
      <c r="R825" s="291">
        <v>86810</v>
      </c>
      <c r="S825" s="288" t="s">
        <v>1744</v>
      </c>
      <c r="T825" s="288" t="s">
        <v>1820</v>
      </c>
      <c r="U825" s="288" t="s">
        <v>1739</v>
      </c>
      <c r="V825" s="288" t="s">
        <v>1739</v>
      </c>
      <c r="W825" s="288" t="s">
        <v>1795</v>
      </c>
      <c r="X825" s="288" t="s">
        <v>1796</v>
      </c>
    </row>
    <row r="826" spans="1:24" ht="28.5">
      <c r="A826" s="284" t="s">
        <v>1737</v>
      </c>
      <c r="B826" s="284" t="s">
        <v>1738</v>
      </c>
      <c r="C826" s="284" t="s">
        <v>615</v>
      </c>
      <c r="D826" s="284" t="s">
        <v>582</v>
      </c>
      <c r="E826" s="284" t="s">
        <v>1739</v>
      </c>
      <c r="F826" s="285" t="s">
        <v>1739</v>
      </c>
      <c r="G826" s="285" t="s">
        <v>1739</v>
      </c>
      <c r="H826" s="284" t="s">
        <v>1739</v>
      </c>
      <c r="I826" s="284" t="s">
        <v>1740</v>
      </c>
      <c r="J826" s="284" t="s">
        <v>716</v>
      </c>
      <c r="K826" s="284" t="s">
        <v>716</v>
      </c>
      <c r="L826" s="286">
        <v>1436.58</v>
      </c>
      <c r="M826" s="286">
        <v>0</v>
      </c>
      <c r="N826" s="287">
        <v>0</v>
      </c>
      <c r="O826" s="286">
        <v>0</v>
      </c>
      <c r="P826" s="287">
        <v>0</v>
      </c>
      <c r="Q826" s="286">
        <v>96</v>
      </c>
      <c r="R826" s="287">
        <v>137912</v>
      </c>
      <c r="S826" s="284" t="s">
        <v>1739</v>
      </c>
      <c r="T826" s="284" t="s">
        <v>1739</v>
      </c>
      <c r="U826" s="284" t="s">
        <v>1739</v>
      </c>
      <c r="V826" s="284" t="s">
        <v>1739</v>
      </c>
      <c r="W826" s="284" t="s">
        <v>1739</v>
      </c>
      <c r="X826" s="284" t="s">
        <v>1739</v>
      </c>
    </row>
    <row r="827" spans="1:24" ht="25.5">
      <c r="A827" s="288" t="s">
        <v>1737</v>
      </c>
      <c r="B827" s="288" t="s">
        <v>1738</v>
      </c>
      <c r="C827" s="288" t="s">
        <v>615</v>
      </c>
      <c r="D827" s="288" t="s">
        <v>582</v>
      </c>
      <c r="E827" s="288" t="s">
        <v>1739</v>
      </c>
      <c r="F827" s="289">
        <v>46223</v>
      </c>
      <c r="G827" s="289">
        <v>46223</v>
      </c>
      <c r="H827" s="288" t="s">
        <v>1876</v>
      </c>
      <c r="I827" s="288" t="s">
        <v>1877</v>
      </c>
      <c r="J827" s="288" t="s">
        <v>716</v>
      </c>
      <c r="K827" s="288" t="s">
        <v>716</v>
      </c>
      <c r="L827" s="290">
        <v>1436.58</v>
      </c>
      <c r="M827" s="290">
        <v>2</v>
      </c>
      <c r="N827" s="291">
        <v>2873</v>
      </c>
      <c r="O827" s="290">
        <v>0</v>
      </c>
      <c r="P827" s="291">
        <v>0</v>
      </c>
      <c r="Q827" s="290">
        <v>98</v>
      </c>
      <c r="R827" s="291">
        <v>140785</v>
      </c>
      <c r="S827" s="288" t="s">
        <v>1744</v>
      </c>
      <c r="T827" s="288" t="s">
        <v>1745</v>
      </c>
      <c r="U827" s="288" t="s">
        <v>1739</v>
      </c>
      <c r="V827" s="288" t="s">
        <v>1739</v>
      </c>
      <c r="W827" s="288" t="s">
        <v>1795</v>
      </c>
      <c r="X827" s="288" t="s">
        <v>1796</v>
      </c>
    </row>
    <row r="828" spans="1:24" ht="63.75">
      <c r="A828" s="288" t="s">
        <v>1737</v>
      </c>
      <c r="B828" s="288" t="s">
        <v>1738</v>
      </c>
      <c r="C828" s="288" t="s">
        <v>615</v>
      </c>
      <c r="D828" s="288" t="s">
        <v>582</v>
      </c>
      <c r="E828" s="288" t="s">
        <v>1739</v>
      </c>
      <c r="F828" s="289">
        <v>46259</v>
      </c>
      <c r="G828" s="289">
        <v>46259</v>
      </c>
      <c r="H828" s="288" t="s">
        <v>2067</v>
      </c>
      <c r="I828" s="288" t="s">
        <v>1749</v>
      </c>
      <c r="J828" s="288" t="s">
        <v>716</v>
      </c>
      <c r="K828" s="288" t="s">
        <v>716</v>
      </c>
      <c r="L828" s="290">
        <v>1436.58</v>
      </c>
      <c r="M828" s="290">
        <v>0</v>
      </c>
      <c r="N828" s="291">
        <v>0</v>
      </c>
      <c r="O828" s="290">
        <v>12</v>
      </c>
      <c r="P828" s="291">
        <v>17239</v>
      </c>
      <c r="Q828" s="290">
        <v>86</v>
      </c>
      <c r="R828" s="291">
        <v>123546</v>
      </c>
      <c r="S828" s="288" t="s">
        <v>1744</v>
      </c>
      <c r="T828" s="288" t="s">
        <v>1745</v>
      </c>
      <c r="U828" s="288" t="s">
        <v>1835</v>
      </c>
      <c r="V828" s="288" t="s">
        <v>1836</v>
      </c>
      <c r="W828" s="288" t="s">
        <v>1795</v>
      </c>
      <c r="X828" s="288" t="s">
        <v>1796</v>
      </c>
    </row>
    <row r="829" spans="1:24" ht="63.75">
      <c r="A829" s="288" t="s">
        <v>1737</v>
      </c>
      <c r="B829" s="288" t="s">
        <v>1738</v>
      </c>
      <c r="C829" s="288" t="s">
        <v>615</v>
      </c>
      <c r="D829" s="288" t="s">
        <v>582</v>
      </c>
      <c r="E829" s="288" t="s">
        <v>1739</v>
      </c>
      <c r="F829" s="289">
        <v>46283</v>
      </c>
      <c r="G829" s="289">
        <v>46283</v>
      </c>
      <c r="H829" s="288" t="s">
        <v>1978</v>
      </c>
      <c r="I829" s="288" t="s">
        <v>1749</v>
      </c>
      <c r="J829" s="288" t="s">
        <v>716</v>
      </c>
      <c r="K829" s="288" t="s">
        <v>716</v>
      </c>
      <c r="L829" s="290">
        <v>1436.58</v>
      </c>
      <c r="M829" s="290">
        <v>0</v>
      </c>
      <c r="N829" s="291">
        <v>0</v>
      </c>
      <c r="O829" s="290">
        <v>16</v>
      </c>
      <c r="P829" s="291">
        <v>22985</v>
      </c>
      <c r="Q829" s="290">
        <v>70</v>
      </c>
      <c r="R829" s="291">
        <v>100561</v>
      </c>
      <c r="S829" s="288" t="s">
        <v>1744</v>
      </c>
      <c r="T829" s="288" t="s">
        <v>1745</v>
      </c>
      <c r="U829" s="288" t="s">
        <v>1835</v>
      </c>
      <c r="V829" s="288" t="s">
        <v>1836</v>
      </c>
      <c r="W829" s="288" t="s">
        <v>1795</v>
      </c>
      <c r="X829" s="288" t="s">
        <v>1796</v>
      </c>
    </row>
    <row r="830" spans="1:24" ht="28.5">
      <c r="A830" s="284" t="s">
        <v>1737</v>
      </c>
      <c r="B830" s="284" t="s">
        <v>1738</v>
      </c>
      <c r="C830" s="284" t="s">
        <v>908</v>
      </c>
      <c r="D830" s="284" t="s">
        <v>909</v>
      </c>
      <c r="E830" s="284" t="s">
        <v>1739</v>
      </c>
      <c r="F830" s="285" t="s">
        <v>1739</v>
      </c>
      <c r="G830" s="285" t="s">
        <v>1739</v>
      </c>
      <c r="H830" s="284" t="s">
        <v>1739</v>
      </c>
      <c r="I830" s="284" t="s">
        <v>1740</v>
      </c>
      <c r="J830" s="284" t="s">
        <v>53</v>
      </c>
      <c r="K830" s="284" t="s">
        <v>53</v>
      </c>
      <c r="L830" s="286">
        <v>1451.2</v>
      </c>
      <c r="M830" s="286">
        <v>0</v>
      </c>
      <c r="N830" s="287">
        <v>0</v>
      </c>
      <c r="O830" s="286">
        <v>0</v>
      </c>
      <c r="P830" s="287">
        <v>0</v>
      </c>
      <c r="Q830" s="286">
        <v>100</v>
      </c>
      <c r="R830" s="287">
        <v>145120</v>
      </c>
      <c r="S830" s="284" t="s">
        <v>1739</v>
      </c>
      <c r="T830" s="284" t="s">
        <v>1739</v>
      </c>
      <c r="U830" s="284" t="s">
        <v>1739</v>
      </c>
      <c r="V830" s="284" t="s">
        <v>1739</v>
      </c>
      <c r="W830" s="284" t="s">
        <v>1739</v>
      </c>
      <c r="X830" s="284" t="s">
        <v>1739</v>
      </c>
    </row>
    <row r="831" spans="1:24" ht="25.5">
      <c r="A831" s="288" t="s">
        <v>1737</v>
      </c>
      <c r="B831" s="288" t="s">
        <v>1738</v>
      </c>
      <c r="C831" s="288" t="s">
        <v>908</v>
      </c>
      <c r="D831" s="288" t="s">
        <v>909</v>
      </c>
      <c r="E831" s="288" t="s">
        <v>1739</v>
      </c>
      <c r="F831" s="289">
        <v>46223</v>
      </c>
      <c r="G831" s="289">
        <v>46223</v>
      </c>
      <c r="H831" s="288" t="s">
        <v>1742</v>
      </c>
      <c r="I831" s="288" t="s">
        <v>1743</v>
      </c>
      <c r="J831" s="288" t="s">
        <v>53</v>
      </c>
      <c r="K831" s="288" t="s">
        <v>53</v>
      </c>
      <c r="L831" s="290">
        <v>1451.2</v>
      </c>
      <c r="M831" s="290">
        <v>0</v>
      </c>
      <c r="N831" s="291">
        <v>0</v>
      </c>
      <c r="O831" s="290">
        <v>3</v>
      </c>
      <c r="P831" s="291">
        <v>4354</v>
      </c>
      <c r="Q831" s="290">
        <v>97</v>
      </c>
      <c r="R831" s="291">
        <v>140766</v>
      </c>
      <c r="S831" s="288" t="s">
        <v>1744</v>
      </c>
      <c r="T831" s="288" t="s">
        <v>1820</v>
      </c>
      <c r="U831" s="288" t="s">
        <v>1739</v>
      </c>
      <c r="V831" s="288" t="s">
        <v>1739</v>
      </c>
      <c r="W831" s="288" t="s">
        <v>1795</v>
      </c>
      <c r="X831" s="288" t="s">
        <v>1796</v>
      </c>
    </row>
    <row r="832" spans="1:24" ht="28.5">
      <c r="A832" s="284" t="s">
        <v>1737</v>
      </c>
      <c r="B832" s="284" t="s">
        <v>1738</v>
      </c>
      <c r="C832" s="284" t="s">
        <v>912</v>
      </c>
      <c r="D832" s="284" t="s">
        <v>913</v>
      </c>
      <c r="E832" s="284" t="s">
        <v>1739</v>
      </c>
      <c r="F832" s="285" t="s">
        <v>1739</v>
      </c>
      <c r="G832" s="285" t="s">
        <v>1739</v>
      </c>
      <c r="H832" s="284" t="s">
        <v>1739</v>
      </c>
      <c r="I832" s="284" t="s">
        <v>1740</v>
      </c>
      <c r="J832" s="284" t="s">
        <v>716</v>
      </c>
      <c r="K832" s="284" t="s">
        <v>716</v>
      </c>
      <c r="L832" s="286">
        <v>2257.4899999999998</v>
      </c>
      <c r="M832" s="286">
        <v>0</v>
      </c>
      <c r="N832" s="287">
        <v>0</v>
      </c>
      <c r="O832" s="286">
        <v>0</v>
      </c>
      <c r="P832" s="287">
        <v>0</v>
      </c>
      <c r="Q832" s="286">
        <v>49</v>
      </c>
      <c r="R832" s="287">
        <v>110617</v>
      </c>
      <c r="S832" s="284" t="s">
        <v>1739</v>
      </c>
      <c r="T832" s="284" t="s">
        <v>1739</v>
      </c>
      <c r="U832" s="284" t="s">
        <v>1739</v>
      </c>
      <c r="V832" s="284" t="s">
        <v>1739</v>
      </c>
      <c r="W832" s="284" t="s">
        <v>1739</v>
      </c>
      <c r="X832" s="284" t="s">
        <v>1739</v>
      </c>
    </row>
    <row r="833" spans="1:24" ht="25.5">
      <c r="A833" s="288" t="s">
        <v>1737</v>
      </c>
      <c r="B833" s="288" t="s">
        <v>1738</v>
      </c>
      <c r="C833" s="288" t="s">
        <v>912</v>
      </c>
      <c r="D833" s="288" t="s">
        <v>913</v>
      </c>
      <c r="E833" s="288" t="s">
        <v>1739</v>
      </c>
      <c r="F833" s="289">
        <v>46223</v>
      </c>
      <c r="G833" s="289">
        <v>46223</v>
      </c>
      <c r="H833" s="288" t="s">
        <v>1876</v>
      </c>
      <c r="I833" s="288" t="s">
        <v>1877</v>
      </c>
      <c r="J833" s="288" t="s">
        <v>716</v>
      </c>
      <c r="K833" s="288" t="s">
        <v>716</v>
      </c>
      <c r="L833" s="290">
        <v>2257.48</v>
      </c>
      <c r="M833" s="290">
        <v>1</v>
      </c>
      <c r="N833" s="291">
        <v>2257</v>
      </c>
      <c r="O833" s="290">
        <v>0</v>
      </c>
      <c r="P833" s="291">
        <v>0</v>
      </c>
      <c r="Q833" s="290">
        <v>50</v>
      </c>
      <c r="R833" s="291">
        <v>112874</v>
      </c>
      <c r="S833" s="288" t="s">
        <v>1744</v>
      </c>
      <c r="T833" s="288" t="s">
        <v>1745</v>
      </c>
      <c r="U833" s="288" t="s">
        <v>1739</v>
      </c>
      <c r="V833" s="288" t="s">
        <v>1739</v>
      </c>
      <c r="W833" s="288" t="s">
        <v>1795</v>
      </c>
      <c r="X833" s="288" t="s">
        <v>1796</v>
      </c>
    </row>
    <row r="834" spans="1:24" ht="28.5">
      <c r="A834" s="284" t="s">
        <v>1737</v>
      </c>
      <c r="B834" s="284" t="s">
        <v>1738</v>
      </c>
      <c r="C834" s="284" t="s">
        <v>406</v>
      </c>
      <c r="D834" s="284" t="s">
        <v>71</v>
      </c>
      <c r="E834" s="284" t="s">
        <v>1739</v>
      </c>
      <c r="F834" s="285" t="s">
        <v>1739</v>
      </c>
      <c r="G834" s="285" t="s">
        <v>1739</v>
      </c>
      <c r="H834" s="284" t="s">
        <v>1739</v>
      </c>
      <c r="I834" s="284" t="s">
        <v>1740</v>
      </c>
      <c r="J834" s="284" t="s">
        <v>53</v>
      </c>
      <c r="K834" s="284" t="s">
        <v>53</v>
      </c>
      <c r="L834" s="286">
        <v>362.16</v>
      </c>
      <c r="M834" s="286">
        <v>0</v>
      </c>
      <c r="N834" s="287">
        <v>0</v>
      </c>
      <c r="O834" s="286">
        <v>0</v>
      </c>
      <c r="P834" s="287">
        <v>0</v>
      </c>
      <c r="Q834" s="286">
        <v>284</v>
      </c>
      <c r="R834" s="287">
        <v>102853</v>
      </c>
      <c r="S834" s="284" t="s">
        <v>1739</v>
      </c>
      <c r="T834" s="284" t="s">
        <v>1739</v>
      </c>
      <c r="U834" s="284" t="s">
        <v>1739</v>
      </c>
      <c r="V834" s="284" t="s">
        <v>1739</v>
      </c>
      <c r="W834" s="284" t="s">
        <v>1739</v>
      </c>
      <c r="X834" s="284" t="s">
        <v>1739</v>
      </c>
    </row>
    <row r="835" spans="1:24" ht="25.5">
      <c r="A835" s="288" t="s">
        <v>1737</v>
      </c>
      <c r="B835" s="288" t="s">
        <v>1738</v>
      </c>
      <c r="C835" s="288" t="s">
        <v>406</v>
      </c>
      <c r="D835" s="288" t="s">
        <v>71</v>
      </c>
      <c r="E835" s="288" t="s">
        <v>1739</v>
      </c>
      <c r="F835" s="289">
        <v>46223</v>
      </c>
      <c r="G835" s="289">
        <v>46223</v>
      </c>
      <c r="H835" s="288" t="s">
        <v>1876</v>
      </c>
      <c r="I835" s="288" t="s">
        <v>1877</v>
      </c>
      <c r="J835" s="288" t="s">
        <v>53</v>
      </c>
      <c r="K835" s="288" t="s">
        <v>53</v>
      </c>
      <c r="L835" s="290">
        <v>362.16</v>
      </c>
      <c r="M835" s="290">
        <v>4</v>
      </c>
      <c r="N835" s="291">
        <v>1449</v>
      </c>
      <c r="O835" s="290">
        <v>0</v>
      </c>
      <c r="P835" s="291">
        <v>0</v>
      </c>
      <c r="Q835" s="290">
        <v>288</v>
      </c>
      <c r="R835" s="291">
        <v>104302</v>
      </c>
      <c r="S835" s="288" t="s">
        <v>1744</v>
      </c>
      <c r="T835" s="288" t="s">
        <v>1745</v>
      </c>
      <c r="U835" s="288" t="s">
        <v>1739</v>
      </c>
      <c r="V835" s="288" t="s">
        <v>1739</v>
      </c>
      <c r="W835" s="288" t="s">
        <v>1795</v>
      </c>
      <c r="X835" s="288" t="s">
        <v>1796</v>
      </c>
    </row>
    <row r="836" spans="1:24" ht="38.25">
      <c r="A836" s="288" t="s">
        <v>1737</v>
      </c>
      <c r="B836" s="288" t="s">
        <v>1738</v>
      </c>
      <c r="C836" s="288" t="s">
        <v>406</v>
      </c>
      <c r="D836" s="288" t="s">
        <v>71</v>
      </c>
      <c r="E836" s="288" t="s">
        <v>1739</v>
      </c>
      <c r="F836" s="289">
        <v>46254</v>
      </c>
      <c r="G836" s="289">
        <v>46254</v>
      </c>
      <c r="H836" s="288" t="s">
        <v>1922</v>
      </c>
      <c r="I836" s="288" t="s">
        <v>1923</v>
      </c>
      <c r="J836" s="288" t="s">
        <v>53</v>
      </c>
      <c r="K836" s="288" t="s">
        <v>53</v>
      </c>
      <c r="L836" s="290">
        <v>349.85</v>
      </c>
      <c r="M836" s="290">
        <v>343</v>
      </c>
      <c r="N836" s="291">
        <v>120000</v>
      </c>
      <c r="O836" s="290">
        <v>0</v>
      </c>
      <c r="P836" s="291">
        <v>0</v>
      </c>
      <c r="Q836" s="290">
        <v>631</v>
      </c>
      <c r="R836" s="291">
        <v>224302</v>
      </c>
      <c r="S836" s="288" t="s">
        <v>1744</v>
      </c>
      <c r="T836" s="288" t="s">
        <v>1810</v>
      </c>
      <c r="U836" s="288" t="s">
        <v>1739</v>
      </c>
      <c r="V836" s="288" t="s">
        <v>1739</v>
      </c>
      <c r="W836" s="288" t="s">
        <v>1739</v>
      </c>
      <c r="X836" s="288" t="s">
        <v>1739</v>
      </c>
    </row>
    <row r="837" spans="1:24" ht="51">
      <c r="A837" s="288" t="s">
        <v>1737</v>
      </c>
      <c r="B837" s="288" t="s">
        <v>1738</v>
      </c>
      <c r="C837" s="288" t="s">
        <v>406</v>
      </c>
      <c r="D837" s="288" t="s">
        <v>71</v>
      </c>
      <c r="E837" s="288" t="s">
        <v>1739</v>
      </c>
      <c r="F837" s="289">
        <v>46275</v>
      </c>
      <c r="G837" s="289">
        <v>46275</v>
      </c>
      <c r="H837" s="288" t="s">
        <v>1925</v>
      </c>
      <c r="I837" s="288" t="s">
        <v>1749</v>
      </c>
      <c r="J837" s="288" t="s">
        <v>53</v>
      </c>
      <c r="K837" s="288" t="s">
        <v>53</v>
      </c>
      <c r="L837" s="290">
        <v>355.47</v>
      </c>
      <c r="M837" s="290">
        <v>0</v>
      </c>
      <c r="N837" s="291">
        <v>0</v>
      </c>
      <c r="O837" s="290">
        <v>24</v>
      </c>
      <c r="P837" s="291">
        <v>8531</v>
      </c>
      <c r="Q837" s="290">
        <v>607</v>
      </c>
      <c r="R837" s="291">
        <v>215771</v>
      </c>
      <c r="S837" s="288" t="s">
        <v>1744</v>
      </c>
      <c r="T837" s="288" t="s">
        <v>1745</v>
      </c>
      <c r="U837" s="288" t="s">
        <v>1851</v>
      </c>
      <c r="V837" s="288" t="s">
        <v>1852</v>
      </c>
      <c r="W837" s="288" t="s">
        <v>1795</v>
      </c>
      <c r="X837" s="288" t="s">
        <v>1796</v>
      </c>
    </row>
    <row r="838" spans="1:24" ht="51">
      <c r="A838" s="288" t="s">
        <v>1737</v>
      </c>
      <c r="B838" s="288" t="s">
        <v>1738</v>
      </c>
      <c r="C838" s="288" t="s">
        <v>406</v>
      </c>
      <c r="D838" s="288" t="s">
        <v>71</v>
      </c>
      <c r="E838" s="288" t="s">
        <v>1739</v>
      </c>
      <c r="F838" s="289">
        <v>46280</v>
      </c>
      <c r="G838" s="289">
        <v>46280</v>
      </c>
      <c r="H838" s="288" t="s">
        <v>1927</v>
      </c>
      <c r="I838" s="288" t="s">
        <v>1749</v>
      </c>
      <c r="J838" s="288" t="s">
        <v>53</v>
      </c>
      <c r="K838" s="288" t="s">
        <v>53</v>
      </c>
      <c r="L838" s="290">
        <v>355.47</v>
      </c>
      <c r="M838" s="290">
        <v>0</v>
      </c>
      <c r="N838" s="291">
        <v>0</v>
      </c>
      <c r="O838" s="290">
        <v>12</v>
      </c>
      <c r="P838" s="291">
        <v>4266</v>
      </c>
      <c r="Q838" s="290">
        <v>595</v>
      </c>
      <c r="R838" s="291">
        <v>211505</v>
      </c>
      <c r="S838" s="288" t="s">
        <v>1744</v>
      </c>
      <c r="T838" s="288" t="s">
        <v>1745</v>
      </c>
      <c r="U838" s="288" t="s">
        <v>1851</v>
      </c>
      <c r="V838" s="288" t="s">
        <v>1852</v>
      </c>
      <c r="W838" s="288" t="s">
        <v>1795</v>
      </c>
      <c r="X838" s="288" t="s">
        <v>1796</v>
      </c>
    </row>
    <row r="839" spans="1:24" ht="51">
      <c r="A839" s="288" t="s">
        <v>1737</v>
      </c>
      <c r="B839" s="288" t="s">
        <v>1738</v>
      </c>
      <c r="C839" s="288" t="s">
        <v>406</v>
      </c>
      <c r="D839" s="288" t="s">
        <v>71</v>
      </c>
      <c r="E839" s="288" t="s">
        <v>1739</v>
      </c>
      <c r="F839" s="289">
        <v>46280</v>
      </c>
      <c r="G839" s="289">
        <v>46280</v>
      </c>
      <c r="H839" s="288" t="s">
        <v>1928</v>
      </c>
      <c r="I839" s="288" t="s">
        <v>1749</v>
      </c>
      <c r="J839" s="288" t="s">
        <v>53</v>
      </c>
      <c r="K839" s="288" t="s">
        <v>53</v>
      </c>
      <c r="L839" s="290">
        <v>355.47</v>
      </c>
      <c r="M839" s="290">
        <v>0</v>
      </c>
      <c r="N839" s="291">
        <v>0</v>
      </c>
      <c r="O839" s="290">
        <v>20</v>
      </c>
      <c r="P839" s="291">
        <v>7109</v>
      </c>
      <c r="Q839" s="290">
        <v>575</v>
      </c>
      <c r="R839" s="291">
        <v>204396</v>
      </c>
      <c r="S839" s="288" t="s">
        <v>1744</v>
      </c>
      <c r="T839" s="288" t="s">
        <v>1745</v>
      </c>
      <c r="U839" s="288" t="s">
        <v>1855</v>
      </c>
      <c r="V839" s="288" t="s">
        <v>1856</v>
      </c>
      <c r="W839" s="288" t="s">
        <v>1795</v>
      </c>
      <c r="X839" s="288" t="s">
        <v>1796</v>
      </c>
    </row>
    <row r="840" spans="1:24" ht="51">
      <c r="A840" s="288" t="s">
        <v>1737</v>
      </c>
      <c r="B840" s="288" t="s">
        <v>1738</v>
      </c>
      <c r="C840" s="288" t="s">
        <v>406</v>
      </c>
      <c r="D840" s="288" t="s">
        <v>71</v>
      </c>
      <c r="E840" s="288" t="s">
        <v>1739</v>
      </c>
      <c r="F840" s="289">
        <v>46286</v>
      </c>
      <c r="G840" s="289">
        <v>46286</v>
      </c>
      <c r="H840" s="288" t="s">
        <v>2016</v>
      </c>
      <c r="I840" s="288" t="s">
        <v>1749</v>
      </c>
      <c r="J840" s="288" t="s">
        <v>53</v>
      </c>
      <c r="K840" s="288" t="s">
        <v>53</v>
      </c>
      <c r="L840" s="290">
        <v>355.47</v>
      </c>
      <c r="M840" s="290">
        <v>0</v>
      </c>
      <c r="N840" s="291">
        <v>0</v>
      </c>
      <c r="O840" s="290">
        <v>284</v>
      </c>
      <c r="P840" s="291">
        <v>100953</v>
      </c>
      <c r="Q840" s="290">
        <v>291</v>
      </c>
      <c r="R840" s="291">
        <v>103443</v>
      </c>
      <c r="S840" s="288" t="s">
        <v>1744</v>
      </c>
      <c r="T840" s="288" t="s">
        <v>1745</v>
      </c>
      <c r="U840" s="288" t="s">
        <v>1801</v>
      </c>
      <c r="V840" s="288" t="s">
        <v>1802</v>
      </c>
      <c r="W840" s="288" t="s">
        <v>1795</v>
      </c>
      <c r="X840" s="288" t="s">
        <v>1796</v>
      </c>
    </row>
    <row r="841" spans="1:24" ht="51">
      <c r="A841" s="288" t="s">
        <v>1737</v>
      </c>
      <c r="B841" s="288" t="s">
        <v>1738</v>
      </c>
      <c r="C841" s="288" t="s">
        <v>406</v>
      </c>
      <c r="D841" s="288" t="s">
        <v>71</v>
      </c>
      <c r="E841" s="288" t="s">
        <v>1739</v>
      </c>
      <c r="F841" s="289">
        <v>46300</v>
      </c>
      <c r="G841" s="289">
        <v>46300</v>
      </c>
      <c r="H841" s="288" t="s">
        <v>1888</v>
      </c>
      <c r="I841" s="288" t="s">
        <v>1877</v>
      </c>
      <c r="J841" s="288" t="s">
        <v>53</v>
      </c>
      <c r="K841" s="288" t="s">
        <v>53</v>
      </c>
      <c r="L841" s="290">
        <v>355.47</v>
      </c>
      <c r="M841" s="290">
        <v>114</v>
      </c>
      <c r="N841" s="291">
        <v>40523</v>
      </c>
      <c r="O841" s="290">
        <v>0</v>
      </c>
      <c r="P841" s="291">
        <v>0</v>
      </c>
      <c r="Q841" s="290">
        <v>405</v>
      </c>
      <c r="R841" s="291">
        <v>143966</v>
      </c>
      <c r="S841" s="288" t="s">
        <v>1744</v>
      </c>
      <c r="T841" s="288" t="s">
        <v>1745</v>
      </c>
      <c r="U841" s="288" t="s">
        <v>1801</v>
      </c>
      <c r="V841" s="288" t="s">
        <v>1802</v>
      </c>
      <c r="W841" s="288" t="s">
        <v>1795</v>
      </c>
      <c r="X841" s="288" t="s">
        <v>1796</v>
      </c>
    </row>
    <row r="842" spans="1:24" ht="51">
      <c r="A842" s="288" t="s">
        <v>1737</v>
      </c>
      <c r="B842" s="288" t="s">
        <v>1738</v>
      </c>
      <c r="C842" s="288" t="s">
        <v>406</v>
      </c>
      <c r="D842" s="288" t="s">
        <v>71</v>
      </c>
      <c r="E842" s="288" t="s">
        <v>1739</v>
      </c>
      <c r="F842" s="289">
        <v>46300</v>
      </c>
      <c r="G842" s="289">
        <v>46300</v>
      </c>
      <c r="H842" s="288" t="s">
        <v>1888</v>
      </c>
      <c r="I842" s="288" t="s">
        <v>1877</v>
      </c>
      <c r="J842" s="288" t="s">
        <v>53</v>
      </c>
      <c r="K842" s="288" t="s">
        <v>53</v>
      </c>
      <c r="L842" s="290">
        <v>355.47</v>
      </c>
      <c r="M842" s="290">
        <v>16</v>
      </c>
      <c r="N842" s="291">
        <v>5688</v>
      </c>
      <c r="O842" s="290">
        <v>0</v>
      </c>
      <c r="P842" s="291">
        <v>0</v>
      </c>
      <c r="Q842" s="290">
        <v>421</v>
      </c>
      <c r="R842" s="291">
        <v>149654</v>
      </c>
      <c r="S842" s="288" t="s">
        <v>1744</v>
      </c>
      <c r="T842" s="288" t="s">
        <v>1745</v>
      </c>
      <c r="U842" s="288" t="s">
        <v>1851</v>
      </c>
      <c r="V842" s="288" t="s">
        <v>1852</v>
      </c>
      <c r="W842" s="288" t="s">
        <v>1795</v>
      </c>
      <c r="X842" s="288" t="s">
        <v>1796</v>
      </c>
    </row>
    <row r="843" spans="1:24" ht="25.5">
      <c r="A843" s="288" t="s">
        <v>1737</v>
      </c>
      <c r="B843" s="288" t="s">
        <v>1738</v>
      </c>
      <c r="C843" s="288" t="s">
        <v>446</v>
      </c>
      <c r="D843" s="288" t="s">
        <v>2068</v>
      </c>
      <c r="E843" s="288" t="s">
        <v>1739</v>
      </c>
      <c r="F843" s="289">
        <v>46253</v>
      </c>
      <c r="G843" s="289">
        <v>46253</v>
      </c>
      <c r="H843" s="288" t="s">
        <v>2005</v>
      </c>
      <c r="I843" s="288" t="s">
        <v>2006</v>
      </c>
      <c r="J843" s="288" t="s">
        <v>53</v>
      </c>
      <c r="K843" s="288" t="s">
        <v>53</v>
      </c>
      <c r="L843" s="290">
        <v>3901</v>
      </c>
      <c r="M843" s="290">
        <v>25</v>
      </c>
      <c r="N843" s="291">
        <v>97525</v>
      </c>
      <c r="O843" s="290">
        <v>0</v>
      </c>
      <c r="P843" s="291">
        <v>0</v>
      </c>
      <c r="Q843" s="290">
        <v>25</v>
      </c>
      <c r="R843" s="291">
        <v>97525</v>
      </c>
      <c r="S843" s="288" t="s">
        <v>1744</v>
      </c>
      <c r="T843" s="288" t="s">
        <v>1767</v>
      </c>
      <c r="U843" s="288" t="s">
        <v>1739</v>
      </c>
      <c r="V843" s="288" t="s">
        <v>1739</v>
      </c>
      <c r="W843" s="288" t="s">
        <v>1739</v>
      </c>
      <c r="X843" s="288" t="s">
        <v>1739</v>
      </c>
    </row>
    <row r="844" spans="1:24" ht="51">
      <c r="A844" s="288" t="s">
        <v>1737</v>
      </c>
      <c r="B844" s="288" t="s">
        <v>1738</v>
      </c>
      <c r="C844" s="288" t="s">
        <v>446</v>
      </c>
      <c r="D844" s="288" t="s">
        <v>2068</v>
      </c>
      <c r="E844" s="288" t="s">
        <v>1739</v>
      </c>
      <c r="F844" s="289">
        <v>46286</v>
      </c>
      <c r="G844" s="289">
        <v>46286</v>
      </c>
      <c r="H844" s="288" t="s">
        <v>1800</v>
      </c>
      <c r="I844" s="288" t="s">
        <v>1749</v>
      </c>
      <c r="J844" s="288" t="s">
        <v>53</v>
      </c>
      <c r="K844" s="288" t="s">
        <v>53</v>
      </c>
      <c r="L844" s="290">
        <v>3901</v>
      </c>
      <c r="M844" s="290">
        <v>0</v>
      </c>
      <c r="N844" s="291">
        <v>0</v>
      </c>
      <c r="O844" s="290">
        <v>21</v>
      </c>
      <c r="P844" s="291">
        <v>81921</v>
      </c>
      <c r="Q844" s="290">
        <v>4</v>
      </c>
      <c r="R844" s="291">
        <v>15604</v>
      </c>
      <c r="S844" s="288" t="s">
        <v>1744</v>
      </c>
      <c r="T844" s="288" t="s">
        <v>1745</v>
      </c>
      <c r="U844" s="288" t="s">
        <v>1801</v>
      </c>
      <c r="V844" s="288" t="s">
        <v>1802</v>
      </c>
      <c r="W844" s="288" t="s">
        <v>1795</v>
      </c>
      <c r="X844" s="288" t="s">
        <v>1796</v>
      </c>
    </row>
    <row r="845" spans="1:24" ht="25.5">
      <c r="A845" s="288" t="s">
        <v>1737</v>
      </c>
      <c r="B845" s="288" t="s">
        <v>1738</v>
      </c>
      <c r="C845" s="288" t="s">
        <v>663</v>
      </c>
      <c r="D845" s="288" t="s">
        <v>2069</v>
      </c>
      <c r="E845" s="288" t="s">
        <v>1739</v>
      </c>
      <c r="F845" s="289">
        <v>46253</v>
      </c>
      <c r="G845" s="289">
        <v>46253</v>
      </c>
      <c r="H845" s="288" t="s">
        <v>2005</v>
      </c>
      <c r="I845" s="288" t="s">
        <v>2006</v>
      </c>
      <c r="J845" s="288" t="s">
        <v>53</v>
      </c>
      <c r="K845" s="288" t="s">
        <v>53</v>
      </c>
      <c r="L845" s="290">
        <v>2703</v>
      </c>
      <c r="M845" s="290">
        <v>50</v>
      </c>
      <c r="N845" s="291">
        <v>135150</v>
      </c>
      <c r="O845" s="290">
        <v>0</v>
      </c>
      <c r="P845" s="291">
        <v>0</v>
      </c>
      <c r="Q845" s="290">
        <v>50</v>
      </c>
      <c r="R845" s="291">
        <v>135150</v>
      </c>
      <c r="S845" s="288" t="s">
        <v>1744</v>
      </c>
      <c r="T845" s="288" t="s">
        <v>1767</v>
      </c>
      <c r="U845" s="288" t="s">
        <v>1739</v>
      </c>
      <c r="V845" s="288" t="s">
        <v>1739</v>
      </c>
      <c r="W845" s="288" t="s">
        <v>1739</v>
      </c>
      <c r="X845" s="288" t="s">
        <v>1739</v>
      </c>
    </row>
    <row r="846" spans="1:24" ht="51">
      <c r="A846" s="288" t="s">
        <v>1737</v>
      </c>
      <c r="B846" s="288" t="s">
        <v>1738</v>
      </c>
      <c r="C846" s="288" t="s">
        <v>663</v>
      </c>
      <c r="D846" s="288" t="s">
        <v>2069</v>
      </c>
      <c r="E846" s="288" t="s">
        <v>1739</v>
      </c>
      <c r="F846" s="289">
        <v>46276</v>
      </c>
      <c r="G846" s="289">
        <v>46276</v>
      </c>
      <c r="H846" s="288" t="s">
        <v>1869</v>
      </c>
      <c r="I846" s="288" t="s">
        <v>1850</v>
      </c>
      <c r="J846" s="288" t="s">
        <v>53</v>
      </c>
      <c r="K846" s="288" t="s">
        <v>53</v>
      </c>
      <c r="L846" s="290">
        <v>2703</v>
      </c>
      <c r="M846" s="290">
        <v>0</v>
      </c>
      <c r="N846" s="291">
        <v>0</v>
      </c>
      <c r="O846" s="290">
        <v>4</v>
      </c>
      <c r="P846" s="291">
        <v>10812</v>
      </c>
      <c r="Q846" s="290">
        <v>46</v>
      </c>
      <c r="R846" s="291">
        <v>124338</v>
      </c>
      <c r="S846" s="288" t="s">
        <v>1744</v>
      </c>
      <c r="T846" s="288" t="s">
        <v>1745</v>
      </c>
      <c r="U846" s="288" t="s">
        <v>1851</v>
      </c>
      <c r="V846" s="288" t="s">
        <v>1852</v>
      </c>
      <c r="W846" s="288" t="s">
        <v>1795</v>
      </c>
      <c r="X846" s="288" t="s">
        <v>1796</v>
      </c>
    </row>
    <row r="847" spans="1:24" ht="51">
      <c r="A847" s="288" t="s">
        <v>1737</v>
      </c>
      <c r="B847" s="288" t="s">
        <v>1738</v>
      </c>
      <c r="C847" s="288" t="s">
        <v>663</v>
      </c>
      <c r="D847" s="288" t="s">
        <v>2069</v>
      </c>
      <c r="E847" s="288" t="s">
        <v>1739</v>
      </c>
      <c r="F847" s="289">
        <v>46280</v>
      </c>
      <c r="G847" s="289">
        <v>46280</v>
      </c>
      <c r="H847" s="288" t="s">
        <v>1976</v>
      </c>
      <c r="I847" s="288" t="s">
        <v>1749</v>
      </c>
      <c r="J847" s="288" t="s">
        <v>53</v>
      </c>
      <c r="K847" s="288" t="s">
        <v>53</v>
      </c>
      <c r="L847" s="290">
        <v>2703</v>
      </c>
      <c r="M847" s="290">
        <v>0</v>
      </c>
      <c r="N847" s="291">
        <v>0</v>
      </c>
      <c r="O847" s="290">
        <v>6</v>
      </c>
      <c r="P847" s="291">
        <v>16218</v>
      </c>
      <c r="Q847" s="290">
        <v>40</v>
      </c>
      <c r="R847" s="291">
        <v>108120</v>
      </c>
      <c r="S847" s="288" t="s">
        <v>1744</v>
      </c>
      <c r="T847" s="288" t="s">
        <v>1745</v>
      </c>
      <c r="U847" s="288" t="s">
        <v>1851</v>
      </c>
      <c r="V847" s="288" t="s">
        <v>1852</v>
      </c>
      <c r="W847" s="288" t="s">
        <v>1795</v>
      </c>
      <c r="X847" s="288" t="s">
        <v>1796</v>
      </c>
    </row>
    <row r="848" spans="1:24" ht="51">
      <c r="A848" s="288" t="s">
        <v>1737</v>
      </c>
      <c r="B848" s="288" t="s">
        <v>1738</v>
      </c>
      <c r="C848" s="288" t="s">
        <v>663</v>
      </c>
      <c r="D848" s="288" t="s">
        <v>2069</v>
      </c>
      <c r="E848" s="288" t="s">
        <v>1739</v>
      </c>
      <c r="F848" s="289">
        <v>46280</v>
      </c>
      <c r="G848" s="289">
        <v>46280</v>
      </c>
      <c r="H848" s="288" t="s">
        <v>1977</v>
      </c>
      <c r="I848" s="288" t="s">
        <v>1749</v>
      </c>
      <c r="J848" s="288" t="s">
        <v>53</v>
      </c>
      <c r="K848" s="288" t="s">
        <v>53</v>
      </c>
      <c r="L848" s="290">
        <v>2703</v>
      </c>
      <c r="M848" s="290">
        <v>0</v>
      </c>
      <c r="N848" s="291">
        <v>0</v>
      </c>
      <c r="O848" s="290">
        <v>10</v>
      </c>
      <c r="P848" s="291">
        <v>27030</v>
      </c>
      <c r="Q848" s="290">
        <v>30</v>
      </c>
      <c r="R848" s="291">
        <v>81090</v>
      </c>
      <c r="S848" s="288" t="s">
        <v>1744</v>
      </c>
      <c r="T848" s="288" t="s">
        <v>1745</v>
      </c>
      <c r="U848" s="288" t="s">
        <v>1855</v>
      </c>
      <c r="V848" s="288" t="s">
        <v>1856</v>
      </c>
      <c r="W848" s="288" t="s">
        <v>1795</v>
      </c>
      <c r="X848" s="288" t="s">
        <v>1796</v>
      </c>
    </row>
    <row r="849" spans="1:24" ht="38.25">
      <c r="A849" s="288" t="s">
        <v>1737</v>
      </c>
      <c r="B849" s="288" t="s">
        <v>1738</v>
      </c>
      <c r="C849" s="288" t="s">
        <v>337</v>
      </c>
      <c r="D849" s="288" t="s">
        <v>163</v>
      </c>
      <c r="E849" s="288" t="s">
        <v>1739</v>
      </c>
      <c r="F849" s="289">
        <v>46254</v>
      </c>
      <c r="G849" s="289">
        <v>46254</v>
      </c>
      <c r="H849" s="288" t="s">
        <v>1922</v>
      </c>
      <c r="I849" s="288" t="s">
        <v>1923</v>
      </c>
      <c r="J849" s="288" t="s">
        <v>53</v>
      </c>
      <c r="K849" s="288" t="s">
        <v>53</v>
      </c>
      <c r="L849" s="290">
        <v>1400</v>
      </c>
      <c r="M849" s="290">
        <v>50</v>
      </c>
      <c r="N849" s="291">
        <v>70000</v>
      </c>
      <c r="O849" s="290">
        <v>0</v>
      </c>
      <c r="P849" s="291">
        <v>0</v>
      </c>
      <c r="Q849" s="290">
        <v>50</v>
      </c>
      <c r="R849" s="291">
        <v>70000</v>
      </c>
      <c r="S849" s="288" t="s">
        <v>1744</v>
      </c>
      <c r="T849" s="288" t="s">
        <v>1810</v>
      </c>
      <c r="U849" s="288" t="s">
        <v>1739</v>
      </c>
      <c r="V849" s="288" t="s">
        <v>1739</v>
      </c>
      <c r="W849" s="288" t="s">
        <v>1739</v>
      </c>
      <c r="X849" s="288" t="s">
        <v>1739</v>
      </c>
    </row>
    <row r="850" spans="1:24" ht="51">
      <c r="A850" s="288" t="s">
        <v>1737</v>
      </c>
      <c r="B850" s="288" t="s">
        <v>1738</v>
      </c>
      <c r="C850" s="288" t="s">
        <v>337</v>
      </c>
      <c r="D850" s="288" t="s">
        <v>163</v>
      </c>
      <c r="E850" s="288" t="s">
        <v>1739</v>
      </c>
      <c r="F850" s="289">
        <v>46286</v>
      </c>
      <c r="G850" s="289">
        <v>46286</v>
      </c>
      <c r="H850" s="288" t="s">
        <v>1800</v>
      </c>
      <c r="I850" s="288" t="s">
        <v>1749</v>
      </c>
      <c r="J850" s="288" t="s">
        <v>53</v>
      </c>
      <c r="K850" s="288" t="s">
        <v>53</v>
      </c>
      <c r="L850" s="290">
        <v>1400</v>
      </c>
      <c r="M850" s="290">
        <v>0</v>
      </c>
      <c r="N850" s="291">
        <v>0</v>
      </c>
      <c r="O850" s="290">
        <v>21</v>
      </c>
      <c r="P850" s="291">
        <v>29400</v>
      </c>
      <c r="Q850" s="290">
        <v>29</v>
      </c>
      <c r="R850" s="291">
        <v>40600</v>
      </c>
      <c r="S850" s="288" t="s">
        <v>1744</v>
      </c>
      <c r="T850" s="288" t="s">
        <v>1745</v>
      </c>
      <c r="U850" s="288" t="s">
        <v>1801</v>
      </c>
      <c r="V850" s="288" t="s">
        <v>1802</v>
      </c>
      <c r="W850" s="288" t="s">
        <v>1795</v>
      </c>
      <c r="X850" s="288" t="s">
        <v>1796</v>
      </c>
    </row>
    <row r="851" spans="1:24" ht="51">
      <c r="A851" s="288" t="s">
        <v>1737</v>
      </c>
      <c r="B851" s="288" t="s">
        <v>1738</v>
      </c>
      <c r="C851" s="288" t="s">
        <v>337</v>
      </c>
      <c r="D851" s="288" t="s">
        <v>163</v>
      </c>
      <c r="E851" s="288" t="s">
        <v>1739</v>
      </c>
      <c r="F851" s="289">
        <v>46290</v>
      </c>
      <c r="G851" s="289">
        <v>46290</v>
      </c>
      <c r="H851" s="288" t="s">
        <v>2050</v>
      </c>
      <c r="I851" s="288" t="s">
        <v>1749</v>
      </c>
      <c r="J851" s="288" t="s">
        <v>53</v>
      </c>
      <c r="K851" s="288" t="s">
        <v>53</v>
      </c>
      <c r="L851" s="290">
        <v>1400</v>
      </c>
      <c r="M851" s="290">
        <v>0</v>
      </c>
      <c r="N851" s="291">
        <v>0</v>
      </c>
      <c r="O851" s="290">
        <v>20</v>
      </c>
      <c r="P851" s="291">
        <v>28000</v>
      </c>
      <c r="Q851" s="290">
        <v>9</v>
      </c>
      <c r="R851" s="291">
        <v>12600</v>
      </c>
      <c r="S851" s="288" t="s">
        <v>1744</v>
      </c>
      <c r="T851" s="288" t="s">
        <v>1745</v>
      </c>
      <c r="U851" s="288" t="s">
        <v>1801</v>
      </c>
      <c r="V851" s="288" t="s">
        <v>1802</v>
      </c>
      <c r="W851" s="288" t="s">
        <v>1795</v>
      </c>
      <c r="X851" s="288" t="s">
        <v>1796</v>
      </c>
    </row>
    <row r="852" spans="1:24" ht="51">
      <c r="A852" s="288" t="s">
        <v>1737</v>
      </c>
      <c r="B852" s="288" t="s">
        <v>1738</v>
      </c>
      <c r="C852" s="288" t="s">
        <v>337</v>
      </c>
      <c r="D852" s="288" t="s">
        <v>163</v>
      </c>
      <c r="E852" s="288" t="s">
        <v>1739</v>
      </c>
      <c r="F852" s="289">
        <v>46300</v>
      </c>
      <c r="G852" s="289">
        <v>46300</v>
      </c>
      <c r="H852" s="288" t="s">
        <v>1888</v>
      </c>
      <c r="I852" s="288" t="s">
        <v>1877</v>
      </c>
      <c r="J852" s="288" t="s">
        <v>53</v>
      </c>
      <c r="K852" s="288" t="s">
        <v>53</v>
      </c>
      <c r="L852" s="290">
        <v>1400</v>
      </c>
      <c r="M852" s="290">
        <v>1</v>
      </c>
      <c r="N852" s="291">
        <v>1400</v>
      </c>
      <c r="O852" s="290">
        <v>0</v>
      </c>
      <c r="P852" s="291">
        <v>0</v>
      </c>
      <c r="Q852" s="290">
        <v>10</v>
      </c>
      <c r="R852" s="291">
        <v>14000</v>
      </c>
      <c r="S852" s="288" t="s">
        <v>1744</v>
      </c>
      <c r="T852" s="288" t="s">
        <v>1745</v>
      </c>
      <c r="U852" s="288" t="s">
        <v>1801</v>
      </c>
      <c r="V852" s="288" t="s">
        <v>1802</v>
      </c>
      <c r="W852" s="288" t="s">
        <v>1795</v>
      </c>
      <c r="X852" s="288" t="s">
        <v>1796</v>
      </c>
    </row>
    <row r="853" spans="1:24" ht="25.5">
      <c r="A853" s="288" t="s">
        <v>1737</v>
      </c>
      <c r="B853" s="288" t="s">
        <v>1738</v>
      </c>
      <c r="C853" s="288" t="s">
        <v>661</v>
      </c>
      <c r="D853" s="288" t="s">
        <v>2070</v>
      </c>
      <c r="E853" s="288" t="s">
        <v>1739</v>
      </c>
      <c r="F853" s="289">
        <v>46253</v>
      </c>
      <c r="G853" s="289">
        <v>46253</v>
      </c>
      <c r="H853" s="288" t="s">
        <v>2005</v>
      </c>
      <c r="I853" s="288" t="s">
        <v>2006</v>
      </c>
      <c r="J853" s="288" t="s">
        <v>53</v>
      </c>
      <c r="K853" s="288" t="s">
        <v>53</v>
      </c>
      <c r="L853" s="290">
        <v>4908</v>
      </c>
      <c r="M853" s="290">
        <v>25</v>
      </c>
      <c r="N853" s="291">
        <v>122700</v>
      </c>
      <c r="O853" s="290">
        <v>0</v>
      </c>
      <c r="P853" s="291">
        <v>0</v>
      </c>
      <c r="Q853" s="290">
        <v>25</v>
      </c>
      <c r="R853" s="291">
        <v>122700</v>
      </c>
      <c r="S853" s="288" t="s">
        <v>1744</v>
      </c>
      <c r="T853" s="288" t="s">
        <v>1767</v>
      </c>
      <c r="U853" s="288" t="s">
        <v>1739</v>
      </c>
      <c r="V853" s="288" t="s">
        <v>1739</v>
      </c>
      <c r="W853" s="288" t="s">
        <v>1739</v>
      </c>
      <c r="X853" s="288" t="s">
        <v>1739</v>
      </c>
    </row>
    <row r="854" spans="1:24" ht="51">
      <c r="A854" s="288" t="s">
        <v>1737</v>
      </c>
      <c r="B854" s="288" t="s">
        <v>1738</v>
      </c>
      <c r="C854" s="288" t="s">
        <v>661</v>
      </c>
      <c r="D854" s="288" t="s">
        <v>2070</v>
      </c>
      <c r="E854" s="288" t="s">
        <v>1739</v>
      </c>
      <c r="F854" s="289">
        <v>46275</v>
      </c>
      <c r="G854" s="289">
        <v>46275</v>
      </c>
      <c r="H854" s="288" t="s">
        <v>1925</v>
      </c>
      <c r="I854" s="288" t="s">
        <v>1749</v>
      </c>
      <c r="J854" s="288" t="s">
        <v>53</v>
      </c>
      <c r="K854" s="288" t="s">
        <v>53</v>
      </c>
      <c r="L854" s="290">
        <v>4908</v>
      </c>
      <c r="M854" s="290">
        <v>0</v>
      </c>
      <c r="N854" s="291">
        <v>0</v>
      </c>
      <c r="O854" s="290">
        <v>4</v>
      </c>
      <c r="P854" s="291">
        <v>19632</v>
      </c>
      <c r="Q854" s="290">
        <v>21</v>
      </c>
      <c r="R854" s="291">
        <v>103068</v>
      </c>
      <c r="S854" s="288" t="s">
        <v>1744</v>
      </c>
      <c r="T854" s="288" t="s">
        <v>1745</v>
      </c>
      <c r="U854" s="288" t="s">
        <v>1851</v>
      </c>
      <c r="V854" s="288" t="s">
        <v>1852</v>
      </c>
      <c r="W854" s="288" t="s">
        <v>1795</v>
      </c>
      <c r="X854" s="288" t="s">
        <v>1796</v>
      </c>
    </row>
    <row r="855" spans="1:24" ht="51">
      <c r="A855" s="288" t="s">
        <v>1737</v>
      </c>
      <c r="B855" s="288" t="s">
        <v>1738</v>
      </c>
      <c r="C855" s="288" t="s">
        <v>661</v>
      </c>
      <c r="D855" s="288" t="s">
        <v>2070</v>
      </c>
      <c r="E855" s="288" t="s">
        <v>1739</v>
      </c>
      <c r="F855" s="289">
        <v>46280</v>
      </c>
      <c r="G855" s="289">
        <v>46280</v>
      </c>
      <c r="H855" s="288" t="s">
        <v>1927</v>
      </c>
      <c r="I855" s="288" t="s">
        <v>1749</v>
      </c>
      <c r="J855" s="288" t="s">
        <v>53</v>
      </c>
      <c r="K855" s="288" t="s">
        <v>53</v>
      </c>
      <c r="L855" s="290">
        <v>4908</v>
      </c>
      <c r="M855" s="290">
        <v>0</v>
      </c>
      <c r="N855" s="291">
        <v>0</v>
      </c>
      <c r="O855" s="290">
        <v>6</v>
      </c>
      <c r="P855" s="291">
        <v>29448</v>
      </c>
      <c r="Q855" s="290">
        <v>15</v>
      </c>
      <c r="R855" s="291">
        <v>73620</v>
      </c>
      <c r="S855" s="288" t="s">
        <v>1744</v>
      </c>
      <c r="T855" s="288" t="s">
        <v>1745</v>
      </c>
      <c r="U855" s="288" t="s">
        <v>1851</v>
      </c>
      <c r="V855" s="288" t="s">
        <v>1852</v>
      </c>
      <c r="W855" s="288" t="s">
        <v>1795</v>
      </c>
      <c r="X855" s="288" t="s">
        <v>1796</v>
      </c>
    </row>
    <row r="856" spans="1:24" ht="51">
      <c r="A856" s="288" t="s">
        <v>1737</v>
      </c>
      <c r="B856" s="288" t="s">
        <v>1738</v>
      </c>
      <c r="C856" s="288" t="s">
        <v>661</v>
      </c>
      <c r="D856" s="288" t="s">
        <v>2070</v>
      </c>
      <c r="E856" s="288" t="s">
        <v>1739</v>
      </c>
      <c r="F856" s="289">
        <v>46280</v>
      </c>
      <c r="G856" s="289">
        <v>46280</v>
      </c>
      <c r="H856" s="288" t="s">
        <v>1928</v>
      </c>
      <c r="I856" s="288" t="s">
        <v>1749</v>
      </c>
      <c r="J856" s="288" t="s">
        <v>53</v>
      </c>
      <c r="K856" s="288" t="s">
        <v>53</v>
      </c>
      <c r="L856" s="290">
        <v>4908</v>
      </c>
      <c r="M856" s="290">
        <v>0</v>
      </c>
      <c r="N856" s="291">
        <v>0</v>
      </c>
      <c r="O856" s="290">
        <v>10</v>
      </c>
      <c r="P856" s="291">
        <v>49080</v>
      </c>
      <c r="Q856" s="290">
        <v>5</v>
      </c>
      <c r="R856" s="291">
        <v>24540</v>
      </c>
      <c r="S856" s="288" t="s">
        <v>1744</v>
      </c>
      <c r="T856" s="288" t="s">
        <v>1745</v>
      </c>
      <c r="U856" s="288" t="s">
        <v>1855</v>
      </c>
      <c r="V856" s="288" t="s">
        <v>1856</v>
      </c>
      <c r="W856" s="288" t="s">
        <v>1795</v>
      </c>
      <c r="X856" s="288" t="s">
        <v>1796</v>
      </c>
    </row>
    <row r="857" spans="1:24" ht="14.25">
      <c r="A857" s="284" t="s">
        <v>1737</v>
      </c>
      <c r="B857" s="284" t="s">
        <v>1738</v>
      </c>
      <c r="C857" s="284" t="s">
        <v>666</v>
      </c>
      <c r="D857" s="284" t="s">
        <v>562</v>
      </c>
      <c r="E857" s="284" t="s">
        <v>1739</v>
      </c>
      <c r="F857" s="285" t="s">
        <v>1739</v>
      </c>
      <c r="G857" s="285" t="s">
        <v>1739</v>
      </c>
      <c r="H857" s="284" t="s">
        <v>1739</v>
      </c>
      <c r="I857" s="284" t="s">
        <v>1740</v>
      </c>
      <c r="J857" s="284" t="s">
        <v>261</v>
      </c>
      <c r="K857" s="284" t="s">
        <v>261</v>
      </c>
      <c r="L857" s="286">
        <v>3600</v>
      </c>
      <c r="M857" s="286">
        <v>0</v>
      </c>
      <c r="N857" s="287">
        <v>0</v>
      </c>
      <c r="O857" s="286">
        <v>0</v>
      </c>
      <c r="P857" s="287">
        <v>0</v>
      </c>
      <c r="Q857" s="286">
        <v>1</v>
      </c>
      <c r="R857" s="287">
        <v>3600</v>
      </c>
      <c r="S857" s="284" t="s">
        <v>1739</v>
      </c>
      <c r="T857" s="284" t="s">
        <v>1739</v>
      </c>
      <c r="U857" s="284" t="s">
        <v>1739</v>
      </c>
      <c r="V857" s="284" t="s">
        <v>1739</v>
      </c>
      <c r="W857" s="284" t="s">
        <v>1739</v>
      </c>
      <c r="X857" s="284" t="s">
        <v>1739</v>
      </c>
    </row>
    <row r="858" spans="1:24" ht="25.5">
      <c r="A858" s="288" t="s">
        <v>1737</v>
      </c>
      <c r="B858" s="288" t="s">
        <v>1738</v>
      </c>
      <c r="C858" s="288" t="s">
        <v>666</v>
      </c>
      <c r="D858" s="288" t="s">
        <v>562</v>
      </c>
      <c r="E858" s="288" t="s">
        <v>1739</v>
      </c>
      <c r="F858" s="289">
        <v>46258</v>
      </c>
      <c r="G858" s="289">
        <v>46258</v>
      </c>
      <c r="H858" s="288" t="s">
        <v>2071</v>
      </c>
      <c r="I858" s="288" t="s">
        <v>2072</v>
      </c>
      <c r="J858" s="288" t="s">
        <v>261</v>
      </c>
      <c r="K858" s="288" t="s">
        <v>261</v>
      </c>
      <c r="L858" s="290">
        <v>3400</v>
      </c>
      <c r="M858" s="290">
        <v>21</v>
      </c>
      <c r="N858" s="291">
        <v>71400</v>
      </c>
      <c r="O858" s="290">
        <v>0</v>
      </c>
      <c r="P858" s="291">
        <v>0</v>
      </c>
      <c r="Q858" s="290">
        <v>22</v>
      </c>
      <c r="R858" s="291">
        <v>75000</v>
      </c>
      <c r="S858" s="288" t="s">
        <v>1744</v>
      </c>
      <c r="T858" s="288" t="s">
        <v>1767</v>
      </c>
      <c r="U858" s="288" t="s">
        <v>1739</v>
      </c>
      <c r="V858" s="288" t="s">
        <v>1739</v>
      </c>
      <c r="W858" s="288" t="s">
        <v>1739</v>
      </c>
      <c r="X858" s="288" t="s">
        <v>1739</v>
      </c>
    </row>
    <row r="859" spans="1:24" ht="51">
      <c r="A859" s="288" t="s">
        <v>1737</v>
      </c>
      <c r="B859" s="288" t="s">
        <v>1738</v>
      </c>
      <c r="C859" s="288" t="s">
        <v>666</v>
      </c>
      <c r="D859" s="288" t="s">
        <v>562</v>
      </c>
      <c r="E859" s="288" t="s">
        <v>1739</v>
      </c>
      <c r="F859" s="289">
        <v>46275</v>
      </c>
      <c r="G859" s="289">
        <v>46275</v>
      </c>
      <c r="H859" s="288" t="s">
        <v>1925</v>
      </c>
      <c r="I859" s="288" t="s">
        <v>1749</v>
      </c>
      <c r="J859" s="288" t="s">
        <v>261</v>
      </c>
      <c r="K859" s="288" t="s">
        <v>261</v>
      </c>
      <c r="L859" s="290">
        <v>3409.09</v>
      </c>
      <c r="M859" s="290">
        <v>0</v>
      </c>
      <c r="N859" s="291">
        <v>0</v>
      </c>
      <c r="O859" s="290">
        <v>4</v>
      </c>
      <c r="P859" s="291">
        <v>13636</v>
      </c>
      <c r="Q859" s="290">
        <v>18</v>
      </c>
      <c r="R859" s="291">
        <v>61364</v>
      </c>
      <c r="S859" s="288" t="s">
        <v>1744</v>
      </c>
      <c r="T859" s="288" t="s">
        <v>1745</v>
      </c>
      <c r="U859" s="288" t="s">
        <v>1851</v>
      </c>
      <c r="V859" s="288" t="s">
        <v>1852</v>
      </c>
      <c r="W859" s="288" t="s">
        <v>1795</v>
      </c>
      <c r="X859" s="288" t="s">
        <v>1796</v>
      </c>
    </row>
    <row r="860" spans="1:24" ht="51">
      <c r="A860" s="288" t="s">
        <v>1737</v>
      </c>
      <c r="B860" s="288" t="s">
        <v>1738</v>
      </c>
      <c r="C860" s="288" t="s">
        <v>666</v>
      </c>
      <c r="D860" s="288" t="s">
        <v>562</v>
      </c>
      <c r="E860" s="288" t="s">
        <v>1739</v>
      </c>
      <c r="F860" s="289">
        <v>46300</v>
      </c>
      <c r="G860" s="289">
        <v>46300</v>
      </c>
      <c r="H860" s="288" t="s">
        <v>1888</v>
      </c>
      <c r="I860" s="288" t="s">
        <v>1877</v>
      </c>
      <c r="J860" s="288" t="s">
        <v>261</v>
      </c>
      <c r="K860" s="288" t="s">
        <v>261</v>
      </c>
      <c r="L860" s="290">
        <v>3409.09</v>
      </c>
      <c r="M860" s="290">
        <v>3</v>
      </c>
      <c r="N860" s="291">
        <v>10227</v>
      </c>
      <c r="O860" s="290">
        <v>0</v>
      </c>
      <c r="P860" s="291">
        <v>0</v>
      </c>
      <c r="Q860" s="290">
        <v>21</v>
      </c>
      <c r="R860" s="291">
        <v>71591</v>
      </c>
      <c r="S860" s="288" t="s">
        <v>1744</v>
      </c>
      <c r="T860" s="288" t="s">
        <v>1745</v>
      </c>
      <c r="U860" s="288" t="s">
        <v>1851</v>
      </c>
      <c r="V860" s="288" t="s">
        <v>1852</v>
      </c>
      <c r="W860" s="288" t="s">
        <v>1795</v>
      </c>
      <c r="X860" s="288" t="s">
        <v>1796</v>
      </c>
    </row>
    <row r="861" spans="1:24" ht="14.25">
      <c r="A861" s="284" t="s">
        <v>1737</v>
      </c>
      <c r="B861" s="284" t="s">
        <v>1738</v>
      </c>
      <c r="C861" s="284" t="s">
        <v>667</v>
      </c>
      <c r="D861" s="284" t="s">
        <v>561</v>
      </c>
      <c r="E861" s="284" t="s">
        <v>1739</v>
      </c>
      <c r="F861" s="285" t="s">
        <v>1739</v>
      </c>
      <c r="G861" s="285" t="s">
        <v>1739</v>
      </c>
      <c r="H861" s="284" t="s">
        <v>1739</v>
      </c>
      <c r="I861" s="284" t="s">
        <v>1740</v>
      </c>
      <c r="J861" s="284" t="s">
        <v>261</v>
      </c>
      <c r="K861" s="284" t="s">
        <v>261</v>
      </c>
      <c r="L861" s="286">
        <v>4000</v>
      </c>
      <c r="M861" s="286">
        <v>0</v>
      </c>
      <c r="N861" s="287">
        <v>0</v>
      </c>
      <c r="O861" s="286">
        <v>0</v>
      </c>
      <c r="P861" s="287">
        <v>0</v>
      </c>
      <c r="Q861" s="286">
        <v>1</v>
      </c>
      <c r="R861" s="287">
        <v>4000</v>
      </c>
      <c r="S861" s="284" t="s">
        <v>1739</v>
      </c>
      <c r="T861" s="284" t="s">
        <v>1739</v>
      </c>
      <c r="U861" s="284" t="s">
        <v>1739</v>
      </c>
      <c r="V861" s="284" t="s">
        <v>1739</v>
      </c>
      <c r="W861" s="284" t="s">
        <v>1739</v>
      </c>
      <c r="X861" s="284" t="s">
        <v>1739</v>
      </c>
    </row>
    <row r="862" spans="1:24" ht="25.5">
      <c r="A862" s="288" t="s">
        <v>1737</v>
      </c>
      <c r="B862" s="288" t="s">
        <v>1738</v>
      </c>
      <c r="C862" s="288" t="s">
        <v>667</v>
      </c>
      <c r="D862" s="288" t="s">
        <v>561</v>
      </c>
      <c r="E862" s="288" t="s">
        <v>1739</v>
      </c>
      <c r="F862" s="289">
        <v>46258</v>
      </c>
      <c r="G862" s="289">
        <v>46258</v>
      </c>
      <c r="H862" s="288" t="s">
        <v>2071</v>
      </c>
      <c r="I862" s="288" t="s">
        <v>2072</v>
      </c>
      <c r="J862" s="288" t="s">
        <v>261</v>
      </c>
      <c r="K862" s="288" t="s">
        <v>261</v>
      </c>
      <c r="L862" s="290">
        <v>4100</v>
      </c>
      <c r="M862" s="290">
        <v>21</v>
      </c>
      <c r="N862" s="291">
        <v>86100</v>
      </c>
      <c r="O862" s="290">
        <v>0</v>
      </c>
      <c r="P862" s="291">
        <v>0</v>
      </c>
      <c r="Q862" s="290">
        <v>22</v>
      </c>
      <c r="R862" s="291">
        <v>90100</v>
      </c>
      <c r="S862" s="288" t="s">
        <v>1744</v>
      </c>
      <c r="T862" s="288" t="s">
        <v>1767</v>
      </c>
      <c r="U862" s="288" t="s">
        <v>1739</v>
      </c>
      <c r="V862" s="288" t="s">
        <v>1739</v>
      </c>
      <c r="W862" s="288" t="s">
        <v>1739</v>
      </c>
      <c r="X862" s="288" t="s">
        <v>1739</v>
      </c>
    </row>
    <row r="863" spans="1:24" ht="51">
      <c r="A863" s="288" t="s">
        <v>1737</v>
      </c>
      <c r="B863" s="288" t="s">
        <v>1738</v>
      </c>
      <c r="C863" s="288" t="s">
        <v>667</v>
      </c>
      <c r="D863" s="288" t="s">
        <v>561</v>
      </c>
      <c r="E863" s="288" t="s">
        <v>1739</v>
      </c>
      <c r="F863" s="289">
        <v>46275</v>
      </c>
      <c r="G863" s="289">
        <v>46275</v>
      </c>
      <c r="H863" s="288" t="s">
        <v>1925</v>
      </c>
      <c r="I863" s="288" t="s">
        <v>1749</v>
      </c>
      <c r="J863" s="288" t="s">
        <v>261</v>
      </c>
      <c r="K863" s="288" t="s">
        <v>261</v>
      </c>
      <c r="L863" s="290">
        <v>4095.45</v>
      </c>
      <c r="M863" s="290">
        <v>0</v>
      </c>
      <c r="N863" s="291">
        <v>0</v>
      </c>
      <c r="O863" s="290">
        <v>4</v>
      </c>
      <c r="P863" s="291">
        <v>16382</v>
      </c>
      <c r="Q863" s="290">
        <v>18</v>
      </c>
      <c r="R863" s="291">
        <v>73718</v>
      </c>
      <c r="S863" s="288" t="s">
        <v>1744</v>
      </c>
      <c r="T863" s="288" t="s">
        <v>1745</v>
      </c>
      <c r="U863" s="288" t="s">
        <v>1851</v>
      </c>
      <c r="V863" s="288" t="s">
        <v>1852</v>
      </c>
      <c r="W863" s="288" t="s">
        <v>1795</v>
      </c>
      <c r="X863" s="288" t="s">
        <v>1796</v>
      </c>
    </row>
    <row r="864" spans="1:24" ht="51">
      <c r="A864" s="288" t="s">
        <v>1737</v>
      </c>
      <c r="B864" s="288" t="s">
        <v>1738</v>
      </c>
      <c r="C864" s="288" t="s">
        <v>667</v>
      </c>
      <c r="D864" s="288" t="s">
        <v>561</v>
      </c>
      <c r="E864" s="288" t="s">
        <v>1739</v>
      </c>
      <c r="F864" s="289">
        <v>46280</v>
      </c>
      <c r="G864" s="289">
        <v>46280</v>
      </c>
      <c r="H864" s="288" t="s">
        <v>1927</v>
      </c>
      <c r="I864" s="288" t="s">
        <v>1749</v>
      </c>
      <c r="J864" s="288" t="s">
        <v>261</v>
      </c>
      <c r="K864" s="288" t="s">
        <v>261</v>
      </c>
      <c r="L864" s="290">
        <v>4095.45</v>
      </c>
      <c r="M864" s="290">
        <v>0</v>
      </c>
      <c r="N864" s="291">
        <v>0</v>
      </c>
      <c r="O864" s="290">
        <v>6</v>
      </c>
      <c r="P864" s="291">
        <v>24573</v>
      </c>
      <c r="Q864" s="290">
        <v>12</v>
      </c>
      <c r="R864" s="291">
        <v>49145</v>
      </c>
      <c r="S864" s="288" t="s">
        <v>1744</v>
      </c>
      <c r="T864" s="288" t="s">
        <v>1745</v>
      </c>
      <c r="U864" s="288" t="s">
        <v>1851</v>
      </c>
      <c r="V864" s="288" t="s">
        <v>1852</v>
      </c>
      <c r="W864" s="288" t="s">
        <v>1795</v>
      </c>
      <c r="X864" s="288" t="s">
        <v>1796</v>
      </c>
    </row>
    <row r="865" spans="1:24" ht="51">
      <c r="A865" s="288" t="s">
        <v>1737</v>
      </c>
      <c r="B865" s="288" t="s">
        <v>1738</v>
      </c>
      <c r="C865" s="288" t="s">
        <v>667</v>
      </c>
      <c r="D865" s="288" t="s">
        <v>561</v>
      </c>
      <c r="E865" s="288" t="s">
        <v>1739</v>
      </c>
      <c r="F865" s="289">
        <v>46280</v>
      </c>
      <c r="G865" s="289">
        <v>46280</v>
      </c>
      <c r="H865" s="288" t="s">
        <v>1928</v>
      </c>
      <c r="I865" s="288" t="s">
        <v>1749</v>
      </c>
      <c r="J865" s="288" t="s">
        <v>261</v>
      </c>
      <c r="K865" s="288" t="s">
        <v>261</v>
      </c>
      <c r="L865" s="290">
        <v>4095.45</v>
      </c>
      <c r="M865" s="290">
        <v>0</v>
      </c>
      <c r="N865" s="291">
        <v>0</v>
      </c>
      <c r="O865" s="290">
        <v>10</v>
      </c>
      <c r="P865" s="291">
        <v>40955</v>
      </c>
      <c r="Q865" s="290">
        <v>2</v>
      </c>
      <c r="R865" s="291">
        <v>8190</v>
      </c>
      <c r="S865" s="288" t="s">
        <v>1744</v>
      </c>
      <c r="T865" s="288" t="s">
        <v>1745</v>
      </c>
      <c r="U865" s="288" t="s">
        <v>1855</v>
      </c>
      <c r="V865" s="288" t="s">
        <v>1856</v>
      </c>
      <c r="W865" s="288" t="s">
        <v>1795</v>
      </c>
      <c r="X865" s="288" t="s">
        <v>1796</v>
      </c>
    </row>
    <row r="866" spans="1:24" ht="14.25">
      <c r="A866" s="284" t="s">
        <v>1737</v>
      </c>
      <c r="B866" s="284" t="s">
        <v>1738</v>
      </c>
      <c r="C866" s="284" t="s">
        <v>618</v>
      </c>
      <c r="D866" s="284" t="s">
        <v>556</v>
      </c>
      <c r="E866" s="284" t="s">
        <v>1739</v>
      </c>
      <c r="F866" s="285" t="s">
        <v>1739</v>
      </c>
      <c r="G866" s="285" t="s">
        <v>1739</v>
      </c>
      <c r="H866" s="284" t="s">
        <v>1739</v>
      </c>
      <c r="I866" s="284" t="s">
        <v>1740</v>
      </c>
      <c r="J866" s="284" t="s">
        <v>53</v>
      </c>
      <c r="K866" s="284" t="s">
        <v>53</v>
      </c>
      <c r="L866" s="286">
        <v>2000</v>
      </c>
      <c r="M866" s="286">
        <v>0</v>
      </c>
      <c r="N866" s="287">
        <v>0</v>
      </c>
      <c r="O866" s="286">
        <v>0</v>
      </c>
      <c r="P866" s="287">
        <v>0</v>
      </c>
      <c r="Q866" s="286">
        <v>2</v>
      </c>
      <c r="R866" s="287">
        <v>4000</v>
      </c>
      <c r="S866" s="284" t="s">
        <v>1739</v>
      </c>
      <c r="T866" s="284" t="s">
        <v>1739</v>
      </c>
      <c r="U866" s="284" t="s">
        <v>1739</v>
      </c>
      <c r="V866" s="284" t="s">
        <v>1739</v>
      </c>
      <c r="W866" s="284" t="s">
        <v>1739</v>
      </c>
      <c r="X866" s="284" t="s">
        <v>1739</v>
      </c>
    </row>
    <row r="867" spans="1:24" ht="25.5">
      <c r="A867" s="288" t="s">
        <v>1737</v>
      </c>
      <c r="B867" s="288" t="s">
        <v>1738</v>
      </c>
      <c r="C867" s="288" t="s">
        <v>618</v>
      </c>
      <c r="D867" s="288" t="s">
        <v>556</v>
      </c>
      <c r="E867" s="288" t="s">
        <v>1739</v>
      </c>
      <c r="F867" s="289">
        <v>46223</v>
      </c>
      <c r="G867" s="289">
        <v>46223</v>
      </c>
      <c r="H867" s="288" t="s">
        <v>1742</v>
      </c>
      <c r="I867" s="288" t="s">
        <v>1743</v>
      </c>
      <c r="J867" s="288" t="s">
        <v>53</v>
      </c>
      <c r="K867" s="288" t="s">
        <v>53</v>
      </c>
      <c r="L867" s="290">
        <v>2000</v>
      </c>
      <c r="M867" s="290">
        <v>0</v>
      </c>
      <c r="N867" s="291">
        <v>0</v>
      </c>
      <c r="O867" s="290">
        <v>2</v>
      </c>
      <c r="P867" s="291">
        <v>4000</v>
      </c>
      <c r="Q867" s="290">
        <v>0</v>
      </c>
      <c r="R867" s="291">
        <v>0</v>
      </c>
      <c r="S867" s="288" t="s">
        <v>1744</v>
      </c>
      <c r="T867" s="288" t="s">
        <v>1820</v>
      </c>
      <c r="U867" s="288" t="s">
        <v>1739</v>
      </c>
      <c r="V867" s="288" t="s">
        <v>1739</v>
      </c>
      <c r="W867" s="288" t="s">
        <v>1795</v>
      </c>
      <c r="X867" s="288" t="s">
        <v>1796</v>
      </c>
    </row>
    <row r="868" spans="1:24" ht="14.25">
      <c r="A868" s="284" t="s">
        <v>1737</v>
      </c>
      <c r="B868" s="284" t="s">
        <v>1738</v>
      </c>
      <c r="C868" s="284" t="s">
        <v>1439</v>
      </c>
      <c r="D868" s="284" t="s">
        <v>1440</v>
      </c>
      <c r="E868" s="284" t="s">
        <v>1739</v>
      </c>
      <c r="F868" s="285" t="s">
        <v>1739</v>
      </c>
      <c r="G868" s="285" t="s">
        <v>1739</v>
      </c>
      <c r="H868" s="284" t="s">
        <v>1739</v>
      </c>
      <c r="I868" s="284" t="s">
        <v>1740</v>
      </c>
      <c r="J868" s="284" t="s">
        <v>53</v>
      </c>
      <c r="K868" s="284" t="s">
        <v>53</v>
      </c>
      <c r="L868" s="286">
        <v>3000</v>
      </c>
      <c r="M868" s="286">
        <v>0</v>
      </c>
      <c r="N868" s="287">
        <v>0</v>
      </c>
      <c r="O868" s="286">
        <v>0</v>
      </c>
      <c r="P868" s="287">
        <v>0</v>
      </c>
      <c r="Q868" s="286">
        <v>1</v>
      </c>
      <c r="R868" s="287">
        <v>3000</v>
      </c>
      <c r="S868" s="284" t="s">
        <v>1739</v>
      </c>
      <c r="T868" s="284" t="s">
        <v>1739</v>
      </c>
      <c r="U868" s="284" t="s">
        <v>1739</v>
      </c>
      <c r="V868" s="284" t="s">
        <v>1739</v>
      </c>
      <c r="W868" s="284" t="s">
        <v>1739</v>
      </c>
      <c r="X868" s="284" t="s">
        <v>1739</v>
      </c>
    </row>
    <row r="869" spans="1:24" ht="25.5">
      <c r="A869" s="288" t="s">
        <v>1737</v>
      </c>
      <c r="B869" s="288" t="s">
        <v>1738</v>
      </c>
      <c r="C869" s="288" t="s">
        <v>1439</v>
      </c>
      <c r="D869" s="288" t="s">
        <v>1440</v>
      </c>
      <c r="E869" s="288" t="s">
        <v>1739</v>
      </c>
      <c r="F869" s="289">
        <v>46223</v>
      </c>
      <c r="G869" s="289">
        <v>46223</v>
      </c>
      <c r="H869" s="288" t="s">
        <v>1742</v>
      </c>
      <c r="I869" s="288" t="s">
        <v>1743</v>
      </c>
      <c r="J869" s="288" t="s">
        <v>53</v>
      </c>
      <c r="K869" s="288" t="s">
        <v>53</v>
      </c>
      <c r="L869" s="290">
        <v>3000</v>
      </c>
      <c r="M869" s="290">
        <v>0</v>
      </c>
      <c r="N869" s="291">
        <v>0</v>
      </c>
      <c r="O869" s="290">
        <v>1</v>
      </c>
      <c r="P869" s="291">
        <v>3000</v>
      </c>
      <c r="Q869" s="290">
        <v>0</v>
      </c>
      <c r="R869" s="291">
        <v>0</v>
      </c>
      <c r="S869" s="288" t="s">
        <v>1744</v>
      </c>
      <c r="T869" s="288" t="s">
        <v>1820</v>
      </c>
      <c r="U869" s="288" t="s">
        <v>1739</v>
      </c>
      <c r="V869" s="288" t="s">
        <v>1739</v>
      </c>
      <c r="W869" s="288" t="s">
        <v>1795</v>
      </c>
      <c r="X869" s="288" t="s">
        <v>1796</v>
      </c>
    </row>
    <row r="870" spans="1:24" ht="14.25">
      <c r="A870" s="284" t="s">
        <v>1737</v>
      </c>
      <c r="B870" s="284" t="s">
        <v>1738</v>
      </c>
      <c r="C870" s="284" t="s">
        <v>1441</v>
      </c>
      <c r="D870" s="284" t="s">
        <v>1442</v>
      </c>
      <c r="E870" s="284" t="s">
        <v>1739</v>
      </c>
      <c r="F870" s="285" t="s">
        <v>1739</v>
      </c>
      <c r="G870" s="285" t="s">
        <v>1739</v>
      </c>
      <c r="H870" s="284" t="s">
        <v>1739</v>
      </c>
      <c r="I870" s="284" t="s">
        <v>1740</v>
      </c>
      <c r="J870" s="284" t="s">
        <v>1643</v>
      </c>
      <c r="K870" s="284" t="s">
        <v>1643</v>
      </c>
      <c r="L870" s="286">
        <v>75970.25</v>
      </c>
      <c r="M870" s="286">
        <v>0</v>
      </c>
      <c r="N870" s="287">
        <v>0</v>
      </c>
      <c r="O870" s="286">
        <v>0</v>
      </c>
      <c r="P870" s="287">
        <v>0</v>
      </c>
      <c r="Q870" s="286">
        <v>12</v>
      </c>
      <c r="R870" s="287">
        <v>911643</v>
      </c>
      <c r="S870" s="284" t="s">
        <v>1739</v>
      </c>
      <c r="T870" s="284" t="s">
        <v>1739</v>
      </c>
      <c r="U870" s="284" t="s">
        <v>1739</v>
      </c>
      <c r="V870" s="284" t="s">
        <v>1739</v>
      </c>
      <c r="W870" s="284" t="s">
        <v>1739</v>
      </c>
      <c r="X870" s="284" t="s">
        <v>1739</v>
      </c>
    </row>
    <row r="871" spans="1:24" ht="51">
      <c r="A871" s="288" t="s">
        <v>1737</v>
      </c>
      <c r="B871" s="288" t="s">
        <v>1738</v>
      </c>
      <c r="C871" s="288" t="s">
        <v>1441</v>
      </c>
      <c r="D871" s="288" t="s">
        <v>1442</v>
      </c>
      <c r="E871" s="288" t="s">
        <v>1739</v>
      </c>
      <c r="F871" s="289">
        <v>46223</v>
      </c>
      <c r="G871" s="289">
        <v>46223</v>
      </c>
      <c r="H871" s="288" t="s">
        <v>1742</v>
      </c>
      <c r="I871" s="288" t="s">
        <v>1743</v>
      </c>
      <c r="J871" s="288" t="s">
        <v>1643</v>
      </c>
      <c r="K871" s="288" t="s">
        <v>1643</v>
      </c>
      <c r="L871" s="290">
        <v>75970.25</v>
      </c>
      <c r="M871" s="290">
        <v>0</v>
      </c>
      <c r="N871" s="291">
        <v>0</v>
      </c>
      <c r="O871" s="290">
        <v>2.2000000000000002</v>
      </c>
      <c r="P871" s="291">
        <v>167135</v>
      </c>
      <c r="Q871" s="290">
        <v>9.8000000000000007</v>
      </c>
      <c r="R871" s="291">
        <v>744508</v>
      </c>
      <c r="S871" s="288" t="s">
        <v>1744</v>
      </c>
      <c r="T871" s="288" t="s">
        <v>1820</v>
      </c>
      <c r="U871" s="288" t="s">
        <v>1750</v>
      </c>
      <c r="V871" s="288" t="s">
        <v>1751</v>
      </c>
      <c r="W871" s="288" t="s">
        <v>1795</v>
      </c>
      <c r="X871" s="288" t="s">
        <v>1796</v>
      </c>
    </row>
    <row r="872" spans="1:24" ht="38.25">
      <c r="A872" s="288" t="s">
        <v>1737</v>
      </c>
      <c r="B872" s="288" t="s">
        <v>1738</v>
      </c>
      <c r="C872" s="288" t="s">
        <v>1441</v>
      </c>
      <c r="D872" s="288" t="s">
        <v>1442</v>
      </c>
      <c r="E872" s="288" t="s">
        <v>1739</v>
      </c>
      <c r="F872" s="289">
        <v>46259</v>
      </c>
      <c r="G872" s="289">
        <v>46259</v>
      </c>
      <c r="H872" s="288" t="s">
        <v>1908</v>
      </c>
      <c r="I872" s="288" t="s">
        <v>1909</v>
      </c>
      <c r="J872" s="288" t="s">
        <v>1643</v>
      </c>
      <c r="K872" s="288" t="s">
        <v>1643</v>
      </c>
      <c r="L872" s="290">
        <v>66666.67</v>
      </c>
      <c r="M872" s="290">
        <v>33</v>
      </c>
      <c r="N872" s="291">
        <v>2200000</v>
      </c>
      <c r="O872" s="290">
        <v>0</v>
      </c>
      <c r="P872" s="291">
        <v>0</v>
      </c>
      <c r="Q872" s="290">
        <v>42.8</v>
      </c>
      <c r="R872" s="291">
        <v>2944508</v>
      </c>
      <c r="S872" s="288" t="s">
        <v>1744</v>
      </c>
      <c r="T872" s="288" t="s">
        <v>1810</v>
      </c>
      <c r="U872" s="288" t="s">
        <v>1739</v>
      </c>
      <c r="V872" s="288" t="s">
        <v>1739</v>
      </c>
      <c r="W872" s="288" t="s">
        <v>1739</v>
      </c>
      <c r="X872" s="288" t="s">
        <v>1739</v>
      </c>
    </row>
    <row r="873" spans="1:24" ht="51">
      <c r="A873" s="288" t="s">
        <v>1737</v>
      </c>
      <c r="B873" s="288" t="s">
        <v>1738</v>
      </c>
      <c r="C873" s="288" t="s">
        <v>1441</v>
      </c>
      <c r="D873" s="288" t="s">
        <v>1442</v>
      </c>
      <c r="E873" s="288" t="s">
        <v>1739</v>
      </c>
      <c r="F873" s="289">
        <v>46289</v>
      </c>
      <c r="G873" s="289">
        <v>46289</v>
      </c>
      <c r="H873" s="288" t="s">
        <v>1827</v>
      </c>
      <c r="I873" s="288" t="s">
        <v>1749</v>
      </c>
      <c r="J873" s="288" t="s">
        <v>1643</v>
      </c>
      <c r="K873" s="288" t="s">
        <v>1643</v>
      </c>
      <c r="L873" s="290">
        <v>68796.92</v>
      </c>
      <c r="M873" s="290">
        <v>0</v>
      </c>
      <c r="N873" s="291">
        <v>0</v>
      </c>
      <c r="O873" s="290">
        <v>4.5199999999999996</v>
      </c>
      <c r="P873" s="291">
        <v>310962</v>
      </c>
      <c r="Q873" s="290">
        <v>38.28</v>
      </c>
      <c r="R873" s="291">
        <v>2633546</v>
      </c>
      <c r="S873" s="288" t="s">
        <v>1744</v>
      </c>
      <c r="T873" s="288" t="s">
        <v>1745</v>
      </c>
      <c r="U873" s="288" t="s">
        <v>1750</v>
      </c>
      <c r="V873" s="288" t="s">
        <v>1751</v>
      </c>
      <c r="W873" s="288" t="s">
        <v>1795</v>
      </c>
      <c r="X873" s="288" t="s">
        <v>1796</v>
      </c>
    </row>
    <row r="874" spans="1:24" ht="51">
      <c r="A874" s="288" t="s">
        <v>1737</v>
      </c>
      <c r="B874" s="288" t="s">
        <v>1738</v>
      </c>
      <c r="C874" s="288" t="s">
        <v>1441</v>
      </c>
      <c r="D874" s="288" t="s">
        <v>1442</v>
      </c>
      <c r="E874" s="288" t="s">
        <v>1739</v>
      </c>
      <c r="F874" s="289">
        <v>46289</v>
      </c>
      <c r="G874" s="289">
        <v>46289</v>
      </c>
      <c r="H874" s="288" t="s">
        <v>1827</v>
      </c>
      <c r="I874" s="288" t="s">
        <v>1749</v>
      </c>
      <c r="J874" s="288" t="s">
        <v>1643</v>
      </c>
      <c r="K874" s="288" t="s">
        <v>1643</v>
      </c>
      <c r="L874" s="290">
        <v>68796.92</v>
      </c>
      <c r="M874" s="290">
        <v>0</v>
      </c>
      <c r="N874" s="291">
        <v>0</v>
      </c>
      <c r="O874" s="290">
        <v>4.88</v>
      </c>
      <c r="P874" s="291">
        <v>335729</v>
      </c>
      <c r="Q874" s="290">
        <v>33.4</v>
      </c>
      <c r="R874" s="291">
        <v>2297817</v>
      </c>
      <c r="S874" s="288" t="s">
        <v>1744</v>
      </c>
      <c r="T874" s="288" t="s">
        <v>1745</v>
      </c>
      <c r="U874" s="288" t="s">
        <v>1755</v>
      </c>
      <c r="V874" s="288" t="s">
        <v>1756</v>
      </c>
      <c r="W874" s="288" t="s">
        <v>1795</v>
      </c>
      <c r="X874" s="288" t="s">
        <v>1796</v>
      </c>
    </row>
    <row r="875" spans="1:24" ht="51">
      <c r="A875" s="288" t="s">
        <v>1737</v>
      </c>
      <c r="B875" s="288" t="s">
        <v>1738</v>
      </c>
      <c r="C875" s="288" t="s">
        <v>1441</v>
      </c>
      <c r="D875" s="288" t="s">
        <v>1442</v>
      </c>
      <c r="E875" s="288" t="s">
        <v>1739</v>
      </c>
      <c r="F875" s="289">
        <v>46296</v>
      </c>
      <c r="G875" s="289">
        <v>46296</v>
      </c>
      <c r="H875" s="288" t="s">
        <v>1911</v>
      </c>
      <c r="I875" s="288" t="s">
        <v>1749</v>
      </c>
      <c r="J875" s="288" t="s">
        <v>1643</v>
      </c>
      <c r="K875" s="288" t="s">
        <v>1643</v>
      </c>
      <c r="L875" s="290">
        <v>68796.92</v>
      </c>
      <c r="M875" s="290">
        <v>0</v>
      </c>
      <c r="N875" s="291">
        <v>0</v>
      </c>
      <c r="O875" s="290">
        <v>18.079999999999998</v>
      </c>
      <c r="P875" s="291">
        <v>1243848</v>
      </c>
      <c r="Q875" s="290">
        <v>15.32</v>
      </c>
      <c r="R875" s="291">
        <v>1053969</v>
      </c>
      <c r="S875" s="288" t="s">
        <v>1744</v>
      </c>
      <c r="T875" s="288" t="s">
        <v>1745</v>
      </c>
      <c r="U875" s="288" t="s">
        <v>1755</v>
      </c>
      <c r="V875" s="288" t="s">
        <v>1756</v>
      </c>
      <c r="W875" s="288" t="s">
        <v>1795</v>
      </c>
      <c r="X875" s="288" t="s">
        <v>1796</v>
      </c>
    </row>
    <row r="876" spans="1:24" ht="51">
      <c r="A876" s="288" t="s">
        <v>1737</v>
      </c>
      <c r="B876" s="288" t="s">
        <v>1738</v>
      </c>
      <c r="C876" s="288" t="s">
        <v>1441</v>
      </c>
      <c r="D876" s="288" t="s">
        <v>1442</v>
      </c>
      <c r="E876" s="288" t="s">
        <v>1739</v>
      </c>
      <c r="F876" s="289">
        <v>46301</v>
      </c>
      <c r="G876" s="289">
        <v>46301</v>
      </c>
      <c r="H876" s="288" t="s">
        <v>1794</v>
      </c>
      <c r="I876" s="288" t="s">
        <v>1749</v>
      </c>
      <c r="J876" s="288" t="s">
        <v>1643</v>
      </c>
      <c r="K876" s="288" t="s">
        <v>1643</v>
      </c>
      <c r="L876" s="290">
        <v>68796.92</v>
      </c>
      <c r="M876" s="290">
        <v>0</v>
      </c>
      <c r="N876" s="291">
        <v>0</v>
      </c>
      <c r="O876" s="290">
        <v>11.18</v>
      </c>
      <c r="P876" s="291">
        <v>769150</v>
      </c>
      <c r="Q876" s="290">
        <v>4.1399999999999997</v>
      </c>
      <c r="R876" s="291">
        <v>284819</v>
      </c>
      <c r="S876" s="288" t="s">
        <v>1744</v>
      </c>
      <c r="T876" s="288" t="s">
        <v>1745</v>
      </c>
      <c r="U876" s="288" t="s">
        <v>1750</v>
      </c>
      <c r="V876" s="288" t="s">
        <v>1751</v>
      </c>
      <c r="W876" s="288" t="s">
        <v>1795</v>
      </c>
      <c r="X876" s="288" t="s">
        <v>1796</v>
      </c>
    </row>
    <row r="877" spans="1:24" ht="51">
      <c r="A877" s="288" t="s">
        <v>1737</v>
      </c>
      <c r="B877" s="288" t="s">
        <v>1738</v>
      </c>
      <c r="C877" s="288" t="s">
        <v>1441</v>
      </c>
      <c r="D877" s="288" t="s">
        <v>1442</v>
      </c>
      <c r="E877" s="288" t="s">
        <v>1739</v>
      </c>
      <c r="F877" s="289">
        <v>46310</v>
      </c>
      <c r="G877" s="289">
        <v>46310</v>
      </c>
      <c r="H877" s="288" t="s">
        <v>2073</v>
      </c>
      <c r="I877" s="288" t="s">
        <v>2074</v>
      </c>
      <c r="J877" s="288" t="s">
        <v>1643</v>
      </c>
      <c r="K877" s="288" t="s">
        <v>1643</v>
      </c>
      <c r="L877" s="290">
        <v>68796.92</v>
      </c>
      <c r="M877" s="290">
        <v>1.3</v>
      </c>
      <c r="N877" s="291">
        <v>89436</v>
      </c>
      <c r="O877" s="290">
        <v>0</v>
      </c>
      <c r="P877" s="291">
        <v>0</v>
      </c>
      <c r="Q877" s="290">
        <v>5.44</v>
      </c>
      <c r="R877" s="291">
        <v>374255</v>
      </c>
      <c r="S877" s="288" t="s">
        <v>1744</v>
      </c>
      <c r="T877" s="288" t="s">
        <v>1767</v>
      </c>
      <c r="U877" s="288" t="s">
        <v>1750</v>
      </c>
      <c r="V877" s="288" t="s">
        <v>1751</v>
      </c>
      <c r="W877" s="288" t="s">
        <v>1795</v>
      </c>
      <c r="X877" s="288" t="s">
        <v>1796</v>
      </c>
    </row>
    <row r="878" spans="1:24" ht="51">
      <c r="A878" s="288" t="s">
        <v>1737</v>
      </c>
      <c r="B878" s="288" t="s">
        <v>1738</v>
      </c>
      <c r="C878" s="288" t="s">
        <v>1441</v>
      </c>
      <c r="D878" s="288" t="s">
        <v>1442</v>
      </c>
      <c r="E878" s="288" t="s">
        <v>1739</v>
      </c>
      <c r="F878" s="289">
        <v>46314</v>
      </c>
      <c r="G878" s="289">
        <v>46314</v>
      </c>
      <c r="H878" s="288" t="s">
        <v>1932</v>
      </c>
      <c r="I878" s="288" t="s">
        <v>1933</v>
      </c>
      <c r="J878" s="288" t="s">
        <v>1643</v>
      </c>
      <c r="K878" s="288" t="s">
        <v>1643</v>
      </c>
      <c r="L878" s="290">
        <v>68796.92</v>
      </c>
      <c r="M878" s="290">
        <v>0</v>
      </c>
      <c r="N878" s="291">
        <v>0</v>
      </c>
      <c r="O878" s="290">
        <v>4.1399999999999997</v>
      </c>
      <c r="P878" s="291">
        <v>284819</v>
      </c>
      <c r="Q878" s="290">
        <v>1.3</v>
      </c>
      <c r="R878" s="291">
        <v>89436</v>
      </c>
      <c r="S878" s="288" t="s">
        <v>1744</v>
      </c>
      <c r="T878" s="288" t="s">
        <v>1745</v>
      </c>
      <c r="U878" s="288" t="s">
        <v>1750</v>
      </c>
      <c r="V878" s="288" t="s">
        <v>1751</v>
      </c>
      <c r="W878" s="288" t="s">
        <v>1795</v>
      </c>
      <c r="X878" s="288" t="s">
        <v>1796</v>
      </c>
    </row>
    <row r="879" spans="1:24" ht="14.25">
      <c r="A879" s="284" t="s">
        <v>1737</v>
      </c>
      <c r="B879" s="284" t="s">
        <v>1738</v>
      </c>
      <c r="C879" s="284" t="s">
        <v>1443</v>
      </c>
      <c r="D879" s="284" t="s">
        <v>1444</v>
      </c>
      <c r="E879" s="284" t="s">
        <v>1739</v>
      </c>
      <c r="F879" s="285" t="s">
        <v>1739</v>
      </c>
      <c r="G879" s="285" t="s">
        <v>1739</v>
      </c>
      <c r="H879" s="284" t="s">
        <v>1739</v>
      </c>
      <c r="I879" s="284" t="s">
        <v>1740</v>
      </c>
      <c r="J879" s="284" t="s">
        <v>1643</v>
      </c>
      <c r="K879" s="284" t="s">
        <v>1643</v>
      </c>
      <c r="L879" s="286">
        <v>64000</v>
      </c>
      <c r="M879" s="286">
        <v>0</v>
      </c>
      <c r="N879" s="287">
        <v>0</v>
      </c>
      <c r="O879" s="286">
        <v>0</v>
      </c>
      <c r="P879" s="287">
        <v>0</v>
      </c>
      <c r="Q879" s="286">
        <v>1</v>
      </c>
      <c r="R879" s="287">
        <v>64000</v>
      </c>
      <c r="S879" s="284" t="s">
        <v>1739</v>
      </c>
      <c r="T879" s="284" t="s">
        <v>1739</v>
      </c>
      <c r="U879" s="284" t="s">
        <v>1739</v>
      </c>
      <c r="V879" s="284" t="s">
        <v>1739</v>
      </c>
      <c r="W879" s="284" t="s">
        <v>1739</v>
      </c>
      <c r="X879" s="284" t="s">
        <v>1739</v>
      </c>
    </row>
    <row r="880" spans="1:24" ht="25.5">
      <c r="A880" s="288" t="s">
        <v>1737</v>
      </c>
      <c r="B880" s="288" t="s">
        <v>1738</v>
      </c>
      <c r="C880" s="288" t="s">
        <v>1443</v>
      </c>
      <c r="D880" s="288" t="s">
        <v>1444</v>
      </c>
      <c r="E880" s="288" t="s">
        <v>1739</v>
      </c>
      <c r="F880" s="289">
        <v>46223</v>
      </c>
      <c r="G880" s="289">
        <v>46223</v>
      </c>
      <c r="H880" s="288" t="s">
        <v>1742</v>
      </c>
      <c r="I880" s="288" t="s">
        <v>1743</v>
      </c>
      <c r="J880" s="288" t="s">
        <v>1643</v>
      </c>
      <c r="K880" s="288" t="s">
        <v>1643</v>
      </c>
      <c r="L880" s="290">
        <v>64000</v>
      </c>
      <c r="M880" s="290">
        <v>0</v>
      </c>
      <c r="N880" s="291">
        <v>0</v>
      </c>
      <c r="O880" s="290">
        <v>0.37</v>
      </c>
      <c r="P880" s="291">
        <v>23680</v>
      </c>
      <c r="Q880" s="290">
        <v>0.63</v>
      </c>
      <c r="R880" s="291">
        <v>40320</v>
      </c>
      <c r="S880" s="288" t="s">
        <v>1744</v>
      </c>
      <c r="T880" s="288" t="s">
        <v>1820</v>
      </c>
      <c r="U880" s="288" t="s">
        <v>1739</v>
      </c>
      <c r="V880" s="288" t="s">
        <v>1739</v>
      </c>
      <c r="W880" s="288" t="s">
        <v>1795</v>
      </c>
      <c r="X880" s="288" t="s">
        <v>1796</v>
      </c>
    </row>
    <row r="881" spans="1:24" ht="38.25">
      <c r="A881" s="288" t="s">
        <v>1737</v>
      </c>
      <c r="B881" s="288" t="s">
        <v>1738</v>
      </c>
      <c r="C881" s="288" t="s">
        <v>360</v>
      </c>
      <c r="D881" s="288" t="s">
        <v>109</v>
      </c>
      <c r="E881" s="288" t="s">
        <v>1739</v>
      </c>
      <c r="F881" s="289">
        <v>46199</v>
      </c>
      <c r="G881" s="289">
        <v>46199</v>
      </c>
      <c r="H881" s="288" t="s">
        <v>2075</v>
      </c>
      <c r="I881" s="288" t="s">
        <v>2076</v>
      </c>
      <c r="J881" s="288" t="s">
        <v>53</v>
      </c>
      <c r="K881" s="288" t="s">
        <v>53</v>
      </c>
      <c r="L881" s="290">
        <v>95000</v>
      </c>
      <c r="M881" s="290">
        <v>20</v>
      </c>
      <c r="N881" s="291">
        <v>1900000</v>
      </c>
      <c r="O881" s="290">
        <v>0</v>
      </c>
      <c r="P881" s="291">
        <v>0</v>
      </c>
      <c r="Q881" s="290">
        <v>20</v>
      </c>
      <c r="R881" s="291">
        <v>1900000</v>
      </c>
      <c r="S881" s="288" t="s">
        <v>1744</v>
      </c>
      <c r="T881" s="288" t="s">
        <v>1810</v>
      </c>
      <c r="U881" s="288" t="s">
        <v>1739</v>
      </c>
      <c r="V881" s="288" t="s">
        <v>1739</v>
      </c>
      <c r="W881" s="288" t="s">
        <v>1739</v>
      </c>
      <c r="X881" s="288" t="s">
        <v>1739</v>
      </c>
    </row>
    <row r="882" spans="1:24" ht="51">
      <c r="A882" s="288" t="s">
        <v>1737</v>
      </c>
      <c r="B882" s="288" t="s">
        <v>1738</v>
      </c>
      <c r="C882" s="288" t="s">
        <v>360</v>
      </c>
      <c r="D882" s="288" t="s">
        <v>109</v>
      </c>
      <c r="E882" s="288" t="s">
        <v>1739</v>
      </c>
      <c r="F882" s="289">
        <v>46209</v>
      </c>
      <c r="G882" s="289">
        <v>46209</v>
      </c>
      <c r="H882" s="288" t="s">
        <v>2077</v>
      </c>
      <c r="I882" s="288" t="s">
        <v>1749</v>
      </c>
      <c r="J882" s="288" t="s">
        <v>53</v>
      </c>
      <c r="K882" s="288" t="s">
        <v>53</v>
      </c>
      <c r="L882" s="290">
        <v>95000</v>
      </c>
      <c r="M882" s="290">
        <v>0</v>
      </c>
      <c r="N882" s="291">
        <v>0</v>
      </c>
      <c r="O882" s="290">
        <v>20</v>
      </c>
      <c r="P882" s="291">
        <v>1900000</v>
      </c>
      <c r="Q882" s="290">
        <v>0</v>
      </c>
      <c r="R882" s="291">
        <v>0</v>
      </c>
      <c r="S882" s="288" t="s">
        <v>1744</v>
      </c>
      <c r="T882" s="288" t="s">
        <v>1745</v>
      </c>
      <c r="U882" s="288" t="s">
        <v>1801</v>
      </c>
      <c r="V882" s="288" t="s">
        <v>1802</v>
      </c>
      <c r="W882" s="288" t="s">
        <v>1795</v>
      </c>
      <c r="X882" s="288" t="s">
        <v>1796</v>
      </c>
    </row>
    <row r="883" spans="1:24" ht="28.5">
      <c r="A883" s="284" t="s">
        <v>1737</v>
      </c>
      <c r="B883" s="284" t="s">
        <v>1738</v>
      </c>
      <c r="C883" s="284" t="s">
        <v>916</v>
      </c>
      <c r="D883" s="284" t="s">
        <v>917</v>
      </c>
      <c r="E883" s="284" t="s">
        <v>1739</v>
      </c>
      <c r="F883" s="285" t="s">
        <v>1739</v>
      </c>
      <c r="G883" s="285" t="s">
        <v>1739</v>
      </c>
      <c r="H883" s="284" t="s">
        <v>1739</v>
      </c>
      <c r="I883" s="284" t="s">
        <v>1740</v>
      </c>
      <c r="J883" s="284" t="s">
        <v>53</v>
      </c>
      <c r="K883" s="284" t="s">
        <v>53</v>
      </c>
      <c r="L883" s="286">
        <v>732.91</v>
      </c>
      <c r="M883" s="286">
        <v>0</v>
      </c>
      <c r="N883" s="287">
        <v>0</v>
      </c>
      <c r="O883" s="286">
        <v>0</v>
      </c>
      <c r="P883" s="287">
        <v>0</v>
      </c>
      <c r="Q883" s="286">
        <v>96</v>
      </c>
      <c r="R883" s="287">
        <v>70359</v>
      </c>
      <c r="S883" s="284" t="s">
        <v>1739</v>
      </c>
      <c r="T883" s="284" t="s">
        <v>1739</v>
      </c>
      <c r="U883" s="284" t="s">
        <v>1739</v>
      </c>
      <c r="V883" s="284" t="s">
        <v>1739</v>
      </c>
      <c r="W883" s="284" t="s">
        <v>1739</v>
      </c>
      <c r="X883" s="284" t="s">
        <v>1739</v>
      </c>
    </row>
    <row r="884" spans="1:24" ht="28.5">
      <c r="A884" s="284" t="s">
        <v>1737</v>
      </c>
      <c r="B884" s="284" t="s">
        <v>1738</v>
      </c>
      <c r="C884" s="284" t="s">
        <v>918</v>
      </c>
      <c r="D884" s="284" t="s">
        <v>2078</v>
      </c>
      <c r="E884" s="284" t="s">
        <v>1739</v>
      </c>
      <c r="F884" s="285" t="s">
        <v>1739</v>
      </c>
      <c r="G884" s="285" t="s">
        <v>1739</v>
      </c>
      <c r="H884" s="284" t="s">
        <v>1739</v>
      </c>
      <c r="I884" s="284" t="s">
        <v>1740</v>
      </c>
      <c r="J884" s="284" t="s">
        <v>53</v>
      </c>
      <c r="K884" s="284" t="s">
        <v>53</v>
      </c>
      <c r="L884" s="286">
        <v>1256.4100000000001</v>
      </c>
      <c r="M884" s="286">
        <v>0</v>
      </c>
      <c r="N884" s="287">
        <v>0</v>
      </c>
      <c r="O884" s="286">
        <v>0</v>
      </c>
      <c r="P884" s="287">
        <v>0</v>
      </c>
      <c r="Q884" s="286">
        <v>46</v>
      </c>
      <c r="R884" s="287">
        <v>57795</v>
      </c>
      <c r="S884" s="284" t="s">
        <v>1739</v>
      </c>
      <c r="T884" s="284" t="s">
        <v>1739</v>
      </c>
      <c r="U884" s="284" t="s">
        <v>1739</v>
      </c>
      <c r="V884" s="284" t="s">
        <v>1739</v>
      </c>
      <c r="W884" s="284" t="s">
        <v>1739</v>
      </c>
      <c r="X884" s="284" t="s">
        <v>1739</v>
      </c>
    </row>
    <row r="885" spans="1:24" ht="28.5">
      <c r="A885" s="284" t="s">
        <v>1737</v>
      </c>
      <c r="B885" s="284" t="s">
        <v>1738</v>
      </c>
      <c r="C885" s="284" t="s">
        <v>333</v>
      </c>
      <c r="D885" s="284" t="s">
        <v>167</v>
      </c>
      <c r="E885" s="284" t="s">
        <v>1739</v>
      </c>
      <c r="F885" s="285" t="s">
        <v>1739</v>
      </c>
      <c r="G885" s="285" t="s">
        <v>1739</v>
      </c>
      <c r="H885" s="284" t="s">
        <v>1739</v>
      </c>
      <c r="I885" s="284" t="s">
        <v>1740</v>
      </c>
      <c r="J885" s="284" t="s">
        <v>53</v>
      </c>
      <c r="K885" s="284" t="s">
        <v>53</v>
      </c>
      <c r="L885" s="286">
        <v>4188.04</v>
      </c>
      <c r="M885" s="286">
        <v>0</v>
      </c>
      <c r="N885" s="287">
        <v>0</v>
      </c>
      <c r="O885" s="286">
        <v>0</v>
      </c>
      <c r="P885" s="287">
        <v>0</v>
      </c>
      <c r="Q885" s="286">
        <v>48</v>
      </c>
      <c r="R885" s="287">
        <v>201026</v>
      </c>
      <c r="S885" s="284" t="s">
        <v>1739</v>
      </c>
      <c r="T885" s="284" t="s">
        <v>1739</v>
      </c>
      <c r="U885" s="284" t="s">
        <v>1739</v>
      </c>
      <c r="V885" s="284" t="s">
        <v>1739</v>
      </c>
      <c r="W885" s="284" t="s">
        <v>1739</v>
      </c>
      <c r="X885" s="284" t="s">
        <v>1739</v>
      </c>
    </row>
    <row r="886" spans="1:24" ht="51">
      <c r="A886" s="288" t="s">
        <v>1737</v>
      </c>
      <c r="B886" s="288" t="s">
        <v>1738</v>
      </c>
      <c r="C886" s="288" t="s">
        <v>333</v>
      </c>
      <c r="D886" s="288" t="s">
        <v>167</v>
      </c>
      <c r="E886" s="288" t="s">
        <v>1739</v>
      </c>
      <c r="F886" s="289">
        <v>46286</v>
      </c>
      <c r="G886" s="289">
        <v>46286</v>
      </c>
      <c r="H886" s="288" t="s">
        <v>1800</v>
      </c>
      <c r="I886" s="288" t="s">
        <v>1749</v>
      </c>
      <c r="J886" s="288" t="s">
        <v>53</v>
      </c>
      <c r="K886" s="288" t="s">
        <v>53</v>
      </c>
      <c r="L886" s="290">
        <v>4188.04</v>
      </c>
      <c r="M886" s="290">
        <v>0</v>
      </c>
      <c r="N886" s="291">
        <v>0</v>
      </c>
      <c r="O886" s="290">
        <v>11</v>
      </c>
      <c r="P886" s="291">
        <v>46068</v>
      </c>
      <c r="Q886" s="290">
        <v>37</v>
      </c>
      <c r="R886" s="291">
        <v>154958</v>
      </c>
      <c r="S886" s="288" t="s">
        <v>1744</v>
      </c>
      <c r="T886" s="288" t="s">
        <v>1745</v>
      </c>
      <c r="U886" s="288" t="s">
        <v>1801</v>
      </c>
      <c r="V886" s="288" t="s">
        <v>1802</v>
      </c>
      <c r="W886" s="288" t="s">
        <v>1795</v>
      </c>
      <c r="X886" s="288" t="s">
        <v>1796</v>
      </c>
    </row>
    <row r="887" spans="1:24" ht="14.25">
      <c r="A887" s="284" t="s">
        <v>1737</v>
      </c>
      <c r="B887" s="284" t="s">
        <v>1738</v>
      </c>
      <c r="C887" s="284" t="s">
        <v>348</v>
      </c>
      <c r="D887" s="284" t="s">
        <v>64</v>
      </c>
      <c r="E887" s="284" t="s">
        <v>1739</v>
      </c>
      <c r="F887" s="285" t="s">
        <v>1739</v>
      </c>
      <c r="G887" s="285" t="s">
        <v>1739</v>
      </c>
      <c r="H887" s="284" t="s">
        <v>1739</v>
      </c>
      <c r="I887" s="284" t="s">
        <v>1740</v>
      </c>
      <c r="J887" s="284" t="s">
        <v>716</v>
      </c>
      <c r="K887" s="284" t="s">
        <v>716</v>
      </c>
      <c r="L887" s="286">
        <v>1465.83</v>
      </c>
      <c r="M887" s="286">
        <v>0</v>
      </c>
      <c r="N887" s="287">
        <v>0</v>
      </c>
      <c r="O887" s="286">
        <v>0</v>
      </c>
      <c r="P887" s="287">
        <v>0</v>
      </c>
      <c r="Q887" s="286">
        <v>42</v>
      </c>
      <c r="R887" s="287">
        <v>61565</v>
      </c>
      <c r="S887" s="284" t="s">
        <v>1739</v>
      </c>
      <c r="T887" s="284" t="s">
        <v>1739</v>
      </c>
      <c r="U887" s="284" t="s">
        <v>1739</v>
      </c>
      <c r="V887" s="284" t="s">
        <v>1739</v>
      </c>
      <c r="W887" s="284" t="s">
        <v>1739</v>
      </c>
      <c r="X887" s="284" t="s">
        <v>1739</v>
      </c>
    </row>
    <row r="888" spans="1:24" ht="51">
      <c r="A888" s="288" t="s">
        <v>1737</v>
      </c>
      <c r="B888" s="288" t="s">
        <v>1738</v>
      </c>
      <c r="C888" s="288" t="s">
        <v>348</v>
      </c>
      <c r="D888" s="288" t="s">
        <v>64</v>
      </c>
      <c r="E888" s="288" t="s">
        <v>1739</v>
      </c>
      <c r="F888" s="289">
        <v>46286</v>
      </c>
      <c r="G888" s="289">
        <v>46286</v>
      </c>
      <c r="H888" s="288" t="s">
        <v>1800</v>
      </c>
      <c r="I888" s="288" t="s">
        <v>1749</v>
      </c>
      <c r="J888" s="288" t="s">
        <v>716</v>
      </c>
      <c r="K888" s="288" t="s">
        <v>716</v>
      </c>
      <c r="L888" s="290">
        <v>1465.83</v>
      </c>
      <c r="M888" s="290">
        <v>0</v>
      </c>
      <c r="N888" s="291">
        <v>0</v>
      </c>
      <c r="O888" s="290">
        <v>42</v>
      </c>
      <c r="P888" s="291">
        <v>61565</v>
      </c>
      <c r="Q888" s="290">
        <v>0</v>
      </c>
      <c r="R888" s="291">
        <v>0</v>
      </c>
      <c r="S888" s="288" t="s">
        <v>1744</v>
      </c>
      <c r="T888" s="288" t="s">
        <v>1745</v>
      </c>
      <c r="U888" s="288" t="s">
        <v>1801</v>
      </c>
      <c r="V888" s="288" t="s">
        <v>1802</v>
      </c>
      <c r="W888" s="288" t="s">
        <v>1795</v>
      </c>
      <c r="X888" s="288" t="s">
        <v>1796</v>
      </c>
    </row>
    <row r="889" spans="1:24" ht="51">
      <c r="A889" s="288" t="s">
        <v>1737</v>
      </c>
      <c r="B889" s="288" t="s">
        <v>1738</v>
      </c>
      <c r="C889" s="288" t="s">
        <v>348</v>
      </c>
      <c r="D889" s="288" t="s">
        <v>64</v>
      </c>
      <c r="E889" s="288" t="s">
        <v>1739</v>
      </c>
      <c r="F889" s="289">
        <v>46300</v>
      </c>
      <c r="G889" s="289">
        <v>46300</v>
      </c>
      <c r="H889" s="288" t="s">
        <v>1888</v>
      </c>
      <c r="I889" s="288" t="s">
        <v>1877</v>
      </c>
      <c r="J889" s="288" t="s">
        <v>716</v>
      </c>
      <c r="K889" s="288" t="s">
        <v>716</v>
      </c>
      <c r="L889" s="290">
        <v>1465.83</v>
      </c>
      <c r="M889" s="290">
        <v>2</v>
      </c>
      <c r="N889" s="291">
        <v>2932</v>
      </c>
      <c r="O889" s="290">
        <v>0</v>
      </c>
      <c r="P889" s="291">
        <v>0</v>
      </c>
      <c r="Q889" s="290">
        <v>2</v>
      </c>
      <c r="R889" s="291">
        <v>2932</v>
      </c>
      <c r="S889" s="288" t="s">
        <v>1744</v>
      </c>
      <c r="T889" s="288" t="s">
        <v>1745</v>
      </c>
      <c r="U889" s="288" t="s">
        <v>1801</v>
      </c>
      <c r="V889" s="288" t="s">
        <v>1802</v>
      </c>
      <c r="W889" s="288" t="s">
        <v>1795</v>
      </c>
      <c r="X889" s="288" t="s">
        <v>1796</v>
      </c>
    </row>
    <row r="890" spans="1:24" ht="28.5">
      <c r="A890" s="284" t="s">
        <v>1737</v>
      </c>
      <c r="B890" s="284" t="s">
        <v>1738</v>
      </c>
      <c r="C890" s="284" t="s">
        <v>328</v>
      </c>
      <c r="D890" s="284" t="s">
        <v>66</v>
      </c>
      <c r="E890" s="284" t="s">
        <v>1739</v>
      </c>
      <c r="F890" s="285" t="s">
        <v>1739</v>
      </c>
      <c r="G890" s="285" t="s">
        <v>1739</v>
      </c>
      <c r="H890" s="284" t="s">
        <v>1739</v>
      </c>
      <c r="I890" s="284" t="s">
        <v>1740</v>
      </c>
      <c r="J890" s="284" t="s">
        <v>716</v>
      </c>
      <c r="K890" s="284" t="s">
        <v>716</v>
      </c>
      <c r="L890" s="286">
        <v>2093.98</v>
      </c>
      <c r="M890" s="286">
        <v>0</v>
      </c>
      <c r="N890" s="287">
        <v>0</v>
      </c>
      <c r="O890" s="286">
        <v>0</v>
      </c>
      <c r="P890" s="287">
        <v>0</v>
      </c>
      <c r="Q890" s="286">
        <v>42</v>
      </c>
      <c r="R890" s="287">
        <v>87947</v>
      </c>
      <c r="S890" s="284" t="s">
        <v>1739</v>
      </c>
      <c r="T890" s="284" t="s">
        <v>1739</v>
      </c>
      <c r="U890" s="284" t="s">
        <v>1739</v>
      </c>
      <c r="V890" s="284" t="s">
        <v>1739</v>
      </c>
      <c r="W890" s="284" t="s">
        <v>1739</v>
      </c>
      <c r="X890" s="284" t="s">
        <v>1739</v>
      </c>
    </row>
    <row r="891" spans="1:24" ht="51">
      <c r="A891" s="288" t="s">
        <v>1737</v>
      </c>
      <c r="B891" s="288" t="s">
        <v>1738</v>
      </c>
      <c r="C891" s="288" t="s">
        <v>328</v>
      </c>
      <c r="D891" s="288" t="s">
        <v>66</v>
      </c>
      <c r="E891" s="288" t="s">
        <v>1739</v>
      </c>
      <c r="F891" s="289">
        <v>46286</v>
      </c>
      <c r="G891" s="289">
        <v>46286</v>
      </c>
      <c r="H891" s="288" t="s">
        <v>1800</v>
      </c>
      <c r="I891" s="288" t="s">
        <v>1749</v>
      </c>
      <c r="J891" s="288" t="s">
        <v>716</v>
      </c>
      <c r="K891" s="288" t="s">
        <v>716</v>
      </c>
      <c r="L891" s="290">
        <v>2093.98</v>
      </c>
      <c r="M891" s="290">
        <v>0</v>
      </c>
      <c r="N891" s="291">
        <v>0</v>
      </c>
      <c r="O891" s="290">
        <v>32</v>
      </c>
      <c r="P891" s="291">
        <v>67007</v>
      </c>
      <c r="Q891" s="290">
        <v>10</v>
      </c>
      <c r="R891" s="291">
        <v>20940</v>
      </c>
      <c r="S891" s="288" t="s">
        <v>1744</v>
      </c>
      <c r="T891" s="288" t="s">
        <v>1745</v>
      </c>
      <c r="U891" s="288" t="s">
        <v>1801</v>
      </c>
      <c r="V891" s="288" t="s">
        <v>1802</v>
      </c>
      <c r="W891" s="288" t="s">
        <v>1795</v>
      </c>
      <c r="X891" s="288" t="s">
        <v>1796</v>
      </c>
    </row>
    <row r="892" spans="1:24" ht="51">
      <c r="A892" s="288" t="s">
        <v>1737</v>
      </c>
      <c r="B892" s="288" t="s">
        <v>1738</v>
      </c>
      <c r="C892" s="288" t="s">
        <v>328</v>
      </c>
      <c r="D892" s="288" t="s">
        <v>66</v>
      </c>
      <c r="E892" s="288" t="s">
        <v>1739</v>
      </c>
      <c r="F892" s="289">
        <v>46290</v>
      </c>
      <c r="G892" s="289">
        <v>46290</v>
      </c>
      <c r="H892" s="288" t="s">
        <v>2050</v>
      </c>
      <c r="I892" s="288" t="s">
        <v>1749</v>
      </c>
      <c r="J892" s="288" t="s">
        <v>716</v>
      </c>
      <c r="K892" s="288" t="s">
        <v>716</v>
      </c>
      <c r="L892" s="290">
        <v>2093.98</v>
      </c>
      <c r="M892" s="290">
        <v>0</v>
      </c>
      <c r="N892" s="291">
        <v>0</v>
      </c>
      <c r="O892" s="290">
        <v>10</v>
      </c>
      <c r="P892" s="291">
        <v>20940</v>
      </c>
      <c r="Q892" s="290">
        <v>0</v>
      </c>
      <c r="R892" s="291">
        <v>0</v>
      </c>
      <c r="S892" s="288" t="s">
        <v>1744</v>
      </c>
      <c r="T892" s="288" t="s">
        <v>1745</v>
      </c>
      <c r="U892" s="288" t="s">
        <v>1801</v>
      </c>
      <c r="V892" s="288" t="s">
        <v>1802</v>
      </c>
      <c r="W892" s="288" t="s">
        <v>1795</v>
      </c>
      <c r="X892" s="288" t="s">
        <v>1796</v>
      </c>
    </row>
    <row r="893" spans="1:24" ht="28.5">
      <c r="A893" s="284" t="s">
        <v>1737</v>
      </c>
      <c r="B893" s="284" t="s">
        <v>1738</v>
      </c>
      <c r="C893" s="284" t="s">
        <v>925</v>
      </c>
      <c r="D893" s="284" t="s">
        <v>2079</v>
      </c>
      <c r="E893" s="284" t="s">
        <v>1739</v>
      </c>
      <c r="F893" s="285" t="s">
        <v>1739</v>
      </c>
      <c r="G893" s="285" t="s">
        <v>1739</v>
      </c>
      <c r="H893" s="284" t="s">
        <v>1739</v>
      </c>
      <c r="I893" s="284" t="s">
        <v>1740</v>
      </c>
      <c r="J893" s="284" t="s">
        <v>53</v>
      </c>
      <c r="K893" s="284" t="s">
        <v>53</v>
      </c>
      <c r="L893" s="286">
        <v>7870.68</v>
      </c>
      <c r="M893" s="286">
        <v>0</v>
      </c>
      <c r="N893" s="287">
        <v>0</v>
      </c>
      <c r="O893" s="286">
        <v>0</v>
      </c>
      <c r="P893" s="287">
        <v>0</v>
      </c>
      <c r="Q893" s="286">
        <v>200</v>
      </c>
      <c r="R893" s="287">
        <v>1574136</v>
      </c>
      <c r="S893" s="284" t="s">
        <v>1739</v>
      </c>
      <c r="T893" s="284" t="s">
        <v>1739</v>
      </c>
      <c r="U893" s="284" t="s">
        <v>1739</v>
      </c>
      <c r="V893" s="284" t="s">
        <v>1739</v>
      </c>
      <c r="W893" s="284" t="s">
        <v>1739</v>
      </c>
      <c r="X893" s="284" t="s">
        <v>1739</v>
      </c>
    </row>
    <row r="894" spans="1:24" ht="25.5">
      <c r="A894" s="288" t="s">
        <v>1737</v>
      </c>
      <c r="B894" s="288" t="s">
        <v>1738</v>
      </c>
      <c r="C894" s="288" t="s">
        <v>484</v>
      </c>
      <c r="D894" s="288" t="s">
        <v>112</v>
      </c>
      <c r="E894" s="288" t="s">
        <v>1739</v>
      </c>
      <c r="F894" s="289">
        <v>46192</v>
      </c>
      <c r="G894" s="289">
        <v>46192</v>
      </c>
      <c r="H894" s="288" t="s">
        <v>1985</v>
      </c>
      <c r="I894" s="288" t="s">
        <v>1986</v>
      </c>
      <c r="J894" s="288" t="s">
        <v>581</v>
      </c>
      <c r="K894" s="288" t="s">
        <v>581</v>
      </c>
      <c r="L894" s="290">
        <v>331000</v>
      </c>
      <c r="M894" s="290">
        <v>0.5</v>
      </c>
      <c r="N894" s="291">
        <v>165500</v>
      </c>
      <c r="O894" s="290">
        <v>0</v>
      </c>
      <c r="P894" s="291">
        <v>0</v>
      </c>
      <c r="Q894" s="290">
        <v>0.5</v>
      </c>
      <c r="R894" s="291">
        <v>165500</v>
      </c>
      <c r="S894" s="288" t="s">
        <v>1744</v>
      </c>
      <c r="T894" s="288" t="s">
        <v>1799</v>
      </c>
      <c r="U894" s="288" t="s">
        <v>1739</v>
      </c>
      <c r="V894" s="288" t="s">
        <v>1739</v>
      </c>
      <c r="W894" s="288" t="s">
        <v>1739</v>
      </c>
      <c r="X894" s="288" t="s">
        <v>1739</v>
      </c>
    </row>
    <row r="895" spans="1:24" ht="51">
      <c r="A895" s="288" t="s">
        <v>1737</v>
      </c>
      <c r="B895" s="288" t="s">
        <v>1738</v>
      </c>
      <c r="C895" s="288" t="s">
        <v>484</v>
      </c>
      <c r="D895" s="288" t="s">
        <v>112</v>
      </c>
      <c r="E895" s="288" t="s">
        <v>1739</v>
      </c>
      <c r="F895" s="289">
        <v>46195</v>
      </c>
      <c r="G895" s="289">
        <v>46195</v>
      </c>
      <c r="H895" s="288" t="s">
        <v>2080</v>
      </c>
      <c r="I895" s="288" t="s">
        <v>1749</v>
      </c>
      <c r="J895" s="288" t="s">
        <v>581</v>
      </c>
      <c r="K895" s="288" t="s">
        <v>581</v>
      </c>
      <c r="L895" s="290">
        <v>331000</v>
      </c>
      <c r="M895" s="290">
        <v>0</v>
      </c>
      <c r="N895" s="291">
        <v>0</v>
      </c>
      <c r="O895" s="290">
        <v>7.0000000000000007E-2</v>
      </c>
      <c r="P895" s="291">
        <v>23170</v>
      </c>
      <c r="Q895" s="290">
        <v>0.43</v>
      </c>
      <c r="R895" s="291">
        <v>142330</v>
      </c>
      <c r="S895" s="288" t="s">
        <v>1744</v>
      </c>
      <c r="T895" s="288" t="s">
        <v>1745</v>
      </c>
      <c r="U895" s="288" t="s">
        <v>1801</v>
      </c>
      <c r="V895" s="288" t="s">
        <v>1802</v>
      </c>
      <c r="W895" s="288" t="s">
        <v>1795</v>
      </c>
      <c r="X895" s="288" t="s">
        <v>1796</v>
      </c>
    </row>
    <row r="896" spans="1:24" ht="51">
      <c r="A896" s="288" t="s">
        <v>1737</v>
      </c>
      <c r="B896" s="288" t="s">
        <v>1738</v>
      </c>
      <c r="C896" s="288" t="s">
        <v>484</v>
      </c>
      <c r="D896" s="288" t="s">
        <v>112</v>
      </c>
      <c r="E896" s="288" t="s">
        <v>1739</v>
      </c>
      <c r="F896" s="289">
        <v>46223</v>
      </c>
      <c r="G896" s="289">
        <v>46223</v>
      </c>
      <c r="H896" s="288" t="s">
        <v>2081</v>
      </c>
      <c r="I896" s="288" t="s">
        <v>1743</v>
      </c>
      <c r="J896" s="288" t="s">
        <v>581</v>
      </c>
      <c r="K896" s="288" t="s">
        <v>581</v>
      </c>
      <c r="L896" s="290">
        <v>331000</v>
      </c>
      <c r="M896" s="290">
        <v>0</v>
      </c>
      <c r="N896" s="291">
        <v>0</v>
      </c>
      <c r="O896" s="290">
        <v>0.02</v>
      </c>
      <c r="P896" s="291">
        <v>6620</v>
      </c>
      <c r="Q896" s="290">
        <v>0.41</v>
      </c>
      <c r="R896" s="291">
        <v>135710</v>
      </c>
      <c r="S896" s="288" t="s">
        <v>1744</v>
      </c>
      <c r="T896" s="288" t="s">
        <v>1820</v>
      </c>
      <c r="U896" s="288" t="s">
        <v>1801</v>
      </c>
      <c r="V896" s="288" t="s">
        <v>1802</v>
      </c>
      <c r="W896" s="288" t="s">
        <v>1795</v>
      </c>
      <c r="X896" s="288" t="s">
        <v>1796</v>
      </c>
    </row>
    <row r="897" spans="1:24" ht="51">
      <c r="A897" s="288" t="s">
        <v>1737</v>
      </c>
      <c r="B897" s="288" t="s">
        <v>1738</v>
      </c>
      <c r="C897" s="288" t="s">
        <v>468</v>
      </c>
      <c r="D897" s="288" t="s">
        <v>147</v>
      </c>
      <c r="E897" s="288" t="s">
        <v>1739</v>
      </c>
      <c r="F897" s="289">
        <v>46195</v>
      </c>
      <c r="G897" s="289">
        <v>46195</v>
      </c>
      <c r="H897" s="288" t="s">
        <v>1959</v>
      </c>
      <c r="I897" s="288" t="s">
        <v>1960</v>
      </c>
      <c r="J897" s="288" t="s">
        <v>1073</v>
      </c>
      <c r="K897" s="288" t="s">
        <v>1073</v>
      </c>
      <c r="L897" s="290">
        <v>703000</v>
      </c>
      <c r="M897" s="290">
        <v>10</v>
      </c>
      <c r="N897" s="291">
        <v>7030000</v>
      </c>
      <c r="O897" s="290">
        <v>0</v>
      </c>
      <c r="P897" s="291">
        <v>0</v>
      </c>
      <c r="Q897" s="290">
        <v>10</v>
      </c>
      <c r="R897" s="291">
        <v>7030000</v>
      </c>
      <c r="S897" s="288" t="s">
        <v>1744</v>
      </c>
      <c r="T897" s="288" t="s">
        <v>1799</v>
      </c>
      <c r="U897" s="288" t="s">
        <v>1739</v>
      </c>
      <c r="V897" s="288" t="s">
        <v>1739</v>
      </c>
      <c r="W897" s="288" t="s">
        <v>1739</v>
      </c>
      <c r="X897" s="288" t="s">
        <v>1739</v>
      </c>
    </row>
    <row r="898" spans="1:24" ht="51">
      <c r="A898" s="288" t="s">
        <v>1737</v>
      </c>
      <c r="B898" s="288" t="s">
        <v>1738</v>
      </c>
      <c r="C898" s="288" t="s">
        <v>468</v>
      </c>
      <c r="D898" s="288" t="s">
        <v>147</v>
      </c>
      <c r="E898" s="288" t="s">
        <v>1739</v>
      </c>
      <c r="F898" s="289">
        <v>46197</v>
      </c>
      <c r="G898" s="289">
        <v>46197</v>
      </c>
      <c r="H898" s="288" t="s">
        <v>2011</v>
      </c>
      <c r="I898" s="288" t="s">
        <v>1749</v>
      </c>
      <c r="J898" s="288" t="s">
        <v>1073</v>
      </c>
      <c r="K898" s="288" t="s">
        <v>1073</v>
      </c>
      <c r="L898" s="290">
        <v>703000</v>
      </c>
      <c r="M898" s="290">
        <v>0</v>
      </c>
      <c r="N898" s="291">
        <v>0</v>
      </c>
      <c r="O898" s="290">
        <v>8.6</v>
      </c>
      <c r="P898" s="291">
        <v>6045800</v>
      </c>
      <c r="Q898" s="290">
        <v>1.4</v>
      </c>
      <c r="R898" s="291">
        <v>984200</v>
      </c>
      <c r="S898" s="288" t="s">
        <v>1744</v>
      </c>
      <c r="T898" s="288" t="s">
        <v>1745</v>
      </c>
      <c r="U898" s="288" t="s">
        <v>1750</v>
      </c>
      <c r="V898" s="288" t="s">
        <v>1751</v>
      </c>
      <c r="W898" s="288" t="s">
        <v>1795</v>
      </c>
      <c r="X898" s="288" t="s">
        <v>1796</v>
      </c>
    </row>
    <row r="899" spans="1:24" ht="25.5">
      <c r="A899" s="288" t="s">
        <v>1737</v>
      </c>
      <c r="B899" s="288" t="s">
        <v>1738</v>
      </c>
      <c r="C899" s="288" t="s">
        <v>468</v>
      </c>
      <c r="D899" s="288" t="s">
        <v>147</v>
      </c>
      <c r="E899" s="288" t="s">
        <v>1739</v>
      </c>
      <c r="F899" s="289">
        <v>46223</v>
      </c>
      <c r="G899" s="289">
        <v>46223</v>
      </c>
      <c r="H899" s="288" t="s">
        <v>2033</v>
      </c>
      <c r="I899" s="288" t="s">
        <v>1877</v>
      </c>
      <c r="J899" s="288" t="s">
        <v>1073</v>
      </c>
      <c r="K899" s="288" t="s">
        <v>1073</v>
      </c>
      <c r="L899" s="290">
        <v>703000.02</v>
      </c>
      <c r="M899" s="290">
        <v>0</v>
      </c>
      <c r="N899" s="291">
        <v>2343</v>
      </c>
      <c r="O899" s="290">
        <v>0</v>
      </c>
      <c r="P899" s="291">
        <v>0</v>
      </c>
      <c r="Q899" s="290">
        <v>1.4</v>
      </c>
      <c r="R899" s="291">
        <v>986543</v>
      </c>
      <c r="S899" s="288" t="s">
        <v>1744</v>
      </c>
      <c r="T899" s="288" t="s">
        <v>1745</v>
      </c>
      <c r="U899" s="288" t="s">
        <v>1739</v>
      </c>
      <c r="V899" s="288" t="s">
        <v>1739</v>
      </c>
      <c r="W899" s="288" t="s">
        <v>1795</v>
      </c>
      <c r="X899" s="288" t="s">
        <v>1796</v>
      </c>
    </row>
    <row r="900" spans="1:24" ht="51">
      <c r="A900" s="288" t="s">
        <v>1737</v>
      </c>
      <c r="B900" s="288" t="s">
        <v>1738</v>
      </c>
      <c r="C900" s="288" t="s">
        <v>474</v>
      </c>
      <c r="D900" s="288" t="s">
        <v>152</v>
      </c>
      <c r="E900" s="288" t="s">
        <v>1739</v>
      </c>
      <c r="F900" s="289">
        <v>46195</v>
      </c>
      <c r="G900" s="289">
        <v>46195</v>
      </c>
      <c r="H900" s="288" t="s">
        <v>1959</v>
      </c>
      <c r="I900" s="288" t="s">
        <v>1960</v>
      </c>
      <c r="J900" s="288" t="s">
        <v>1643</v>
      </c>
      <c r="K900" s="288" t="s">
        <v>1643</v>
      </c>
      <c r="L900" s="290">
        <v>51666.67</v>
      </c>
      <c r="M900" s="290">
        <v>6</v>
      </c>
      <c r="N900" s="291">
        <v>310000</v>
      </c>
      <c r="O900" s="290">
        <v>0</v>
      </c>
      <c r="P900" s="291">
        <v>0</v>
      </c>
      <c r="Q900" s="290">
        <v>6</v>
      </c>
      <c r="R900" s="291">
        <v>310000</v>
      </c>
      <c r="S900" s="288" t="s">
        <v>1744</v>
      </c>
      <c r="T900" s="288" t="s">
        <v>1799</v>
      </c>
      <c r="U900" s="288" t="s">
        <v>1739</v>
      </c>
      <c r="V900" s="288" t="s">
        <v>1739</v>
      </c>
      <c r="W900" s="288" t="s">
        <v>1739</v>
      </c>
      <c r="X900" s="288" t="s">
        <v>1739</v>
      </c>
    </row>
    <row r="901" spans="1:24" ht="51">
      <c r="A901" s="288" t="s">
        <v>1737</v>
      </c>
      <c r="B901" s="288" t="s">
        <v>1738</v>
      </c>
      <c r="C901" s="288" t="s">
        <v>474</v>
      </c>
      <c r="D901" s="288" t="s">
        <v>152</v>
      </c>
      <c r="E901" s="288" t="s">
        <v>1739</v>
      </c>
      <c r="F901" s="289">
        <v>46195</v>
      </c>
      <c r="G901" s="289">
        <v>46195</v>
      </c>
      <c r="H901" s="288" t="s">
        <v>1959</v>
      </c>
      <c r="I901" s="288" t="s">
        <v>1960</v>
      </c>
      <c r="J901" s="288" t="s">
        <v>1643</v>
      </c>
      <c r="K901" s="288" t="s">
        <v>1643</v>
      </c>
      <c r="L901" s="290">
        <v>53333.33</v>
      </c>
      <c r="M901" s="290">
        <v>3</v>
      </c>
      <c r="N901" s="291">
        <v>160000</v>
      </c>
      <c r="O901" s="290">
        <v>0</v>
      </c>
      <c r="P901" s="291">
        <v>0</v>
      </c>
      <c r="Q901" s="290">
        <v>9</v>
      </c>
      <c r="R901" s="291">
        <v>470000</v>
      </c>
      <c r="S901" s="288" t="s">
        <v>1744</v>
      </c>
      <c r="T901" s="288" t="s">
        <v>1799</v>
      </c>
      <c r="U901" s="288" t="s">
        <v>1739</v>
      </c>
      <c r="V901" s="288" t="s">
        <v>1739</v>
      </c>
      <c r="W901" s="288" t="s">
        <v>1739</v>
      </c>
      <c r="X901" s="288" t="s">
        <v>1739</v>
      </c>
    </row>
    <row r="902" spans="1:24" ht="51">
      <c r="A902" s="288" t="s">
        <v>1737</v>
      </c>
      <c r="B902" s="288" t="s">
        <v>1738</v>
      </c>
      <c r="C902" s="288" t="s">
        <v>474</v>
      </c>
      <c r="D902" s="288" t="s">
        <v>152</v>
      </c>
      <c r="E902" s="288" t="s">
        <v>1739</v>
      </c>
      <c r="F902" s="289">
        <v>46210</v>
      </c>
      <c r="G902" s="289">
        <v>46210</v>
      </c>
      <c r="H902" s="288" t="s">
        <v>2082</v>
      </c>
      <c r="I902" s="288" t="s">
        <v>1749</v>
      </c>
      <c r="J902" s="288" t="s">
        <v>1643</v>
      </c>
      <c r="K902" s="288" t="s">
        <v>1643</v>
      </c>
      <c r="L902" s="290">
        <v>51777.78</v>
      </c>
      <c r="M902" s="290">
        <v>0</v>
      </c>
      <c r="N902" s="291">
        <v>0</v>
      </c>
      <c r="O902" s="290">
        <v>9</v>
      </c>
      <c r="P902" s="291">
        <v>466000</v>
      </c>
      <c r="Q902" s="290">
        <v>0</v>
      </c>
      <c r="R902" s="291">
        <v>4000</v>
      </c>
      <c r="S902" s="288" t="s">
        <v>1744</v>
      </c>
      <c r="T902" s="288" t="s">
        <v>1745</v>
      </c>
      <c r="U902" s="288" t="s">
        <v>1750</v>
      </c>
      <c r="V902" s="288" t="s">
        <v>1751</v>
      </c>
      <c r="W902" s="288" t="s">
        <v>1795</v>
      </c>
      <c r="X902" s="288" t="s">
        <v>1796</v>
      </c>
    </row>
    <row r="903" spans="1:24" ht="51">
      <c r="A903" s="288" t="s">
        <v>1737</v>
      </c>
      <c r="B903" s="288" t="s">
        <v>1738</v>
      </c>
      <c r="C903" s="288" t="s">
        <v>474</v>
      </c>
      <c r="D903" s="288" t="s">
        <v>152</v>
      </c>
      <c r="E903" s="288" t="s">
        <v>1739</v>
      </c>
      <c r="F903" s="289">
        <v>46220</v>
      </c>
      <c r="G903" s="289">
        <v>46220</v>
      </c>
      <c r="H903" s="288" t="s">
        <v>1991</v>
      </c>
      <c r="I903" s="288" t="s">
        <v>1992</v>
      </c>
      <c r="J903" s="288" t="s">
        <v>1643</v>
      </c>
      <c r="K903" s="288" t="s">
        <v>1643</v>
      </c>
      <c r="L903" s="290">
        <v>51666.67</v>
      </c>
      <c r="M903" s="290">
        <v>36</v>
      </c>
      <c r="N903" s="291">
        <v>1860000</v>
      </c>
      <c r="O903" s="290">
        <v>0</v>
      </c>
      <c r="P903" s="291">
        <v>0</v>
      </c>
      <c r="Q903" s="290">
        <v>36</v>
      </c>
      <c r="R903" s="291">
        <v>1864000</v>
      </c>
      <c r="S903" s="288" t="s">
        <v>1744</v>
      </c>
      <c r="T903" s="288" t="s">
        <v>1799</v>
      </c>
      <c r="U903" s="288" t="s">
        <v>1739</v>
      </c>
      <c r="V903" s="288" t="s">
        <v>1739</v>
      </c>
      <c r="W903" s="288" t="s">
        <v>1739</v>
      </c>
      <c r="X903" s="288" t="s">
        <v>1739</v>
      </c>
    </row>
    <row r="904" spans="1:24" ht="51">
      <c r="A904" s="288" t="s">
        <v>1737</v>
      </c>
      <c r="B904" s="288" t="s">
        <v>1738</v>
      </c>
      <c r="C904" s="288" t="s">
        <v>474</v>
      </c>
      <c r="D904" s="288" t="s">
        <v>152</v>
      </c>
      <c r="E904" s="288" t="s">
        <v>1739</v>
      </c>
      <c r="F904" s="289">
        <v>46220</v>
      </c>
      <c r="G904" s="289">
        <v>46220</v>
      </c>
      <c r="H904" s="288" t="s">
        <v>2083</v>
      </c>
      <c r="I904" s="288" t="s">
        <v>1749</v>
      </c>
      <c r="J904" s="288" t="s">
        <v>1643</v>
      </c>
      <c r="K904" s="288" t="s">
        <v>1643</v>
      </c>
      <c r="L904" s="290">
        <v>51777.78</v>
      </c>
      <c r="M904" s="290">
        <v>0</v>
      </c>
      <c r="N904" s="291">
        <v>0</v>
      </c>
      <c r="O904" s="290">
        <v>32</v>
      </c>
      <c r="P904" s="291">
        <v>1656889</v>
      </c>
      <c r="Q904" s="290">
        <v>4</v>
      </c>
      <c r="R904" s="291">
        <v>207111</v>
      </c>
      <c r="S904" s="288" t="s">
        <v>1744</v>
      </c>
      <c r="T904" s="288" t="s">
        <v>1745</v>
      </c>
      <c r="U904" s="288" t="s">
        <v>1750</v>
      </c>
      <c r="V904" s="288" t="s">
        <v>1751</v>
      </c>
      <c r="W904" s="288" t="s">
        <v>1795</v>
      </c>
      <c r="X904" s="288" t="s">
        <v>1796</v>
      </c>
    </row>
    <row r="905" spans="1:24" ht="51">
      <c r="A905" s="288" t="s">
        <v>1737</v>
      </c>
      <c r="B905" s="288" t="s">
        <v>1738</v>
      </c>
      <c r="C905" s="288" t="s">
        <v>474</v>
      </c>
      <c r="D905" s="288" t="s">
        <v>152</v>
      </c>
      <c r="E905" s="288" t="s">
        <v>1739</v>
      </c>
      <c r="F905" s="289">
        <v>46223</v>
      </c>
      <c r="G905" s="289">
        <v>46223</v>
      </c>
      <c r="H905" s="288" t="s">
        <v>2084</v>
      </c>
      <c r="I905" s="288" t="s">
        <v>2085</v>
      </c>
      <c r="J905" s="288" t="s">
        <v>1643</v>
      </c>
      <c r="K905" s="288" t="s">
        <v>1643</v>
      </c>
      <c r="L905" s="290">
        <v>51777.78</v>
      </c>
      <c r="M905" s="290">
        <v>0</v>
      </c>
      <c r="N905" s="291">
        <v>0</v>
      </c>
      <c r="O905" s="290">
        <v>0.26</v>
      </c>
      <c r="P905" s="291">
        <v>13462</v>
      </c>
      <c r="Q905" s="290">
        <v>3.74</v>
      </c>
      <c r="R905" s="291">
        <v>193649</v>
      </c>
      <c r="S905" s="288" t="s">
        <v>1744</v>
      </c>
      <c r="T905" s="288" t="s">
        <v>1745</v>
      </c>
      <c r="U905" s="288" t="s">
        <v>1750</v>
      </c>
      <c r="V905" s="288" t="s">
        <v>1751</v>
      </c>
      <c r="W905" s="288" t="s">
        <v>1795</v>
      </c>
      <c r="X905" s="288" t="s">
        <v>1796</v>
      </c>
    </row>
    <row r="906" spans="1:24" ht="14.25">
      <c r="A906" s="284" t="s">
        <v>1737</v>
      </c>
      <c r="B906" s="284" t="s">
        <v>1738</v>
      </c>
      <c r="C906" s="284" t="s">
        <v>303</v>
      </c>
      <c r="D906" s="284" t="s">
        <v>188</v>
      </c>
      <c r="E906" s="284" t="s">
        <v>1739</v>
      </c>
      <c r="F906" s="285" t="s">
        <v>1739</v>
      </c>
      <c r="G906" s="285" t="s">
        <v>1739</v>
      </c>
      <c r="H906" s="284" t="s">
        <v>1739</v>
      </c>
      <c r="I906" s="284" t="s">
        <v>1740</v>
      </c>
      <c r="J906" s="284" t="s">
        <v>581</v>
      </c>
      <c r="K906" s="284" t="s">
        <v>581</v>
      </c>
      <c r="L906" s="286">
        <v>250934.04</v>
      </c>
      <c r="M906" s="286">
        <v>0</v>
      </c>
      <c r="N906" s="287">
        <v>0</v>
      </c>
      <c r="O906" s="286">
        <v>0</v>
      </c>
      <c r="P906" s="287">
        <v>0</v>
      </c>
      <c r="Q906" s="286">
        <v>0.94</v>
      </c>
      <c r="R906" s="287">
        <v>235878</v>
      </c>
      <c r="S906" s="284" t="s">
        <v>1739</v>
      </c>
      <c r="T906" s="284" t="s">
        <v>1739</v>
      </c>
      <c r="U906" s="284" t="s">
        <v>1739</v>
      </c>
      <c r="V906" s="284" t="s">
        <v>1739</v>
      </c>
      <c r="W906" s="284" t="s">
        <v>1739</v>
      </c>
      <c r="X906" s="284" t="s">
        <v>1739</v>
      </c>
    </row>
    <row r="907" spans="1:24" ht="51">
      <c r="A907" s="288" t="s">
        <v>1737</v>
      </c>
      <c r="B907" s="288" t="s">
        <v>1738</v>
      </c>
      <c r="C907" s="288" t="s">
        <v>303</v>
      </c>
      <c r="D907" s="288" t="s">
        <v>188</v>
      </c>
      <c r="E907" s="288" t="s">
        <v>1739</v>
      </c>
      <c r="F907" s="289">
        <v>46218</v>
      </c>
      <c r="G907" s="289">
        <v>46218</v>
      </c>
      <c r="H907" s="288" t="s">
        <v>2086</v>
      </c>
      <c r="I907" s="288" t="s">
        <v>1749</v>
      </c>
      <c r="J907" s="288" t="s">
        <v>581</v>
      </c>
      <c r="K907" s="288" t="s">
        <v>581</v>
      </c>
      <c r="L907" s="290">
        <v>250934.04</v>
      </c>
      <c r="M907" s="290">
        <v>0</v>
      </c>
      <c r="N907" s="291">
        <v>0</v>
      </c>
      <c r="O907" s="290">
        <v>0.36</v>
      </c>
      <c r="P907" s="291">
        <v>90336</v>
      </c>
      <c r="Q907" s="290">
        <v>0.57999999999999996</v>
      </c>
      <c r="R907" s="291">
        <v>145542</v>
      </c>
      <c r="S907" s="288" t="s">
        <v>1744</v>
      </c>
      <c r="T907" s="288" t="s">
        <v>1745</v>
      </c>
      <c r="U907" s="288" t="s">
        <v>1890</v>
      </c>
      <c r="V907" s="288" t="s">
        <v>1891</v>
      </c>
      <c r="W907" s="288" t="s">
        <v>1795</v>
      </c>
      <c r="X907" s="288" t="s">
        <v>1796</v>
      </c>
    </row>
    <row r="908" spans="1:24" ht="51">
      <c r="A908" s="288" t="s">
        <v>1737</v>
      </c>
      <c r="B908" s="288" t="s">
        <v>1738</v>
      </c>
      <c r="C908" s="288" t="s">
        <v>303</v>
      </c>
      <c r="D908" s="288" t="s">
        <v>188</v>
      </c>
      <c r="E908" s="288" t="s">
        <v>1739</v>
      </c>
      <c r="F908" s="289">
        <v>46300</v>
      </c>
      <c r="G908" s="289">
        <v>46300</v>
      </c>
      <c r="H908" s="288" t="s">
        <v>2087</v>
      </c>
      <c r="I908" s="288" t="s">
        <v>1749</v>
      </c>
      <c r="J908" s="288" t="s">
        <v>581</v>
      </c>
      <c r="K908" s="288" t="s">
        <v>581</v>
      </c>
      <c r="L908" s="290">
        <v>250934.48</v>
      </c>
      <c r="M908" s="290">
        <v>0</v>
      </c>
      <c r="N908" s="291">
        <v>0</v>
      </c>
      <c r="O908" s="290">
        <v>0.08</v>
      </c>
      <c r="P908" s="291">
        <v>20075</v>
      </c>
      <c r="Q908" s="290">
        <v>0.5</v>
      </c>
      <c r="R908" s="291">
        <v>125467</v>
      </c>
      <c r="S908" s="288" t="s">
        <v>1744</v>
      </c>
      <c r="T908" s="288" t="s">
        <v>1745</v>
      </c>
      <c r="U908" s="288" t="s">
        <v>1890</v>
      </c>
      <c r="V908" s="288" t="s">
        <v>1891</v>
      </c>
      <c r="W908" s="288" t="s">
        <v>1795</v>
      </c>
      <c r="X908" s="288" t="s">
        <v>1796</v>
      </c>
    </row>
    <row r="909" spans="1:24" ht="51">
      <c r="A909" s="288" t="s">
        <v>1737</v>
      </c>
      <c r="B909" s="288" t="s">
        <v>1738</v>
      </c>
      <c r="C909" s="288" t="s">
        <v>303</v>
      </c>
      <c r="D909" s="288" t="s">
        <v>188</v>
      </c>
      <c r="E909" s="288" t="s">
        <v>1739</v>
      </c>
      <c r="F909" s="289">
        <v>46300</v>
      </c>
      <c r="G909" s="289">
        <v>46300</v>
      </c>
      <c r="H909" s="288" t="s">
        <v>2087</v>
      </c>
      <c r="I909" s="288" t="s">
        <v>1749</v>
      </c>
      <c r="J909" s="288" t="s">
        <v>581</v>
      </c>
      <c r="K909" s="288" t="s">
        <v>581</v>
      </c>
      <c r="L909" s="290">
        <v>250934.48</v>
      </c>
      <c r="M909" s="290">
        <v>0</v>
      </c>
      <c r="N909" s="291">
        <v>0</v>
      </c>
      <c r="O909" s="290">
        <v>0.06</v>
      </c>
      <c r="P909" s="291">
        <v>15056</v>
      </c>
      <c r="Q909" s="290">
        <v>0.44</v>
      </c>
      <c r="R909" s="291">
        <v>110411</v>
      </c>
      <c r="S909" s="288" t="s">
        <v>1744</v>
      </c>
      <c r="T909" s="288" t="s">
        <v>1820</v>
      </c>
      <c r="U909" s="288" t="s">
        <v>1890</v>
      </c>
      <c r="V909" s="288" t="s">
        <v>1891</v>
      </c>
      <c r="W909" s="288" t="s">
        <v>1795</v>
      </c>
      <c r="X909" s="288" t="s">
        <v>1796</v>
      </c>
    </row>
    <row r="910" spans="1:24" ht="14.25">
      <c r="A910" s="284" t="s">
        <v>1737</v>
      </c>
      <c r="B910" s="284" t="s">
        <v>1738</v>
      </c>
      <c r="C910" s="284" t="s">
        <v>1493</v>
      </c>
      <c r="D910" s="284" t="s">
        <v>1494</v>
      </c>
      <c r="E910" s="284" t="s">
        <v>1739</v>
      </c>
      <c r="F910" s="285" t="s">
        <v>1739</v>
      </c>
      <c r="G910" s="285" t="s">
        <v>1739</v>
      </c>
      <c r="H910" s="284" t="s">
        <v>1739</v>
      </c>
      <c r="I910" s="284" t="s">
        <v>1740</v>
      </c>
      <c r="J910" s="284" t="s">
        <v>581</v>
      </c>
      <c r="K910" s="284" t="s">
        <v>581</v>
      </c>
      <c r="L910" s="286">
        <v>563538.55000000005</v>
      </c>
      <c r="M910" s="286">
        <v>0</v>
      </c>
      <c r="N910" s="287">
        <v>0</v>
      </c>
      <c r="O910" s="286">
        <v>0</v>
      </c>
      <c r="P910" s="287">
        <v>0</v>
      </c>
      <c r="Q910" s="286">
        <v>0.83</v>
      </c>
      <c r="R910" s="287">
        <v>467737</v>
      </c>
      <c r="S910" s="284" t="s">
        <v>1739</v>
      </c>
      <c r="T910" s="284" t="s">
        <v>1739</v>
      </c>
      <c r="U910" s="284" t="s">
        <v>1739</v>
      </c>
      <c r="V910" s="284" t="s">
        <v>1739</v>
      </c>
      <c r="W910" s="284" t="s">
        <v>1739</v>
      </c>
      <c r="X910" s="284" t="s">
        <v>1739</v>
      </c>
    </row>
    <row r="911" spans="1:24" ht="25.5">
      <c r="A911" s="288" t="s">
        <v>1737</v>
      </c>
      <c r="B911" s="288" t="s">
        <v>1738</v>
      </c>
      <c r="C911" s="288" t="s">
        <v>1493</v>
      </c>
      <c r="D911" s="288" t="s">
        <v>1494</v>
      </c>
      <c r="E911" s="288" t="s">
        <v>1739</v>
      </c>
      <c r="F911" s="289">
        <v>46223</v>
      </c>
      <c r="G911" s="289">
        <v>46223</v>
      </c>
      <c r="H911" s="288" t="s">
        <v>2081</v>
      </c>
      <c r="I911" s="288" t="s">
        <v>1743</v>
      </c>
      <c r="J911" s="288" t="s">
        <v>581</v>
      </c>
      <c r="K911" s="288" t="s">
        <v>581</v>
      </c>
      <c r="L911" s="290">
        <v>563538.55000000005</v>
      </c>
      <c r="M911" s="290">
        <v>0</v>
      </c>
      <c r="N911" s="291">
        <v>0</v>
      </c>
      <c r="O911" s="290">
        <v>0.01</v>
      </c>
      <c r="P911" s="291">
        <v>5635</v>
      </c>
      <c r="Q911" s="290">
        <v>0.82</v>
      </c>
      <c r="R911" s="291">
        <v>462102</v>
      </c>
      <c r="S911" s="288" t="s">
        <v>1744</v>
      </c>
      <c r="T911" s="288" t="s">
        <v>1820</v>
      </c>
      <c r="U911" s="288" t="s">
        <v>1739</v>
      </c>
      <c r="V911" s="288" t="s">
        <v>1739</v>
      </c>
      <c r="W911" s="288" t="s">
        <v>1795</v>
      </c>
      <c r="X911" s="288" t="s">
        <v>1796</v>
      </c>
    </row>
    <row r="912" spans="1:24" ht="14.25">
      <c r="A912" s="284" t="s">
        <v>1737</v>
      </c>
      <c r="B912" s="284" t="s">
        <v>1738</v>
      </c>
      <c r="C912" s="284" t="s">
        <v>280</v>
      </c>
      <c r="D912" s="284" t="s">
        <v>113</v>
      </c>
      <c r="E912" s="284" t="s">
        <v>1739</v>
      </c>
      <c r="F912" s="285" t="s">
        <v>1739</v>
      </c>
      <c r="G912" s="285" t="s">
        <v>1739</v>
      </c>
      <c r="H912" s="284" t="s">
        <v>1739</v>
      </c>
      <c r="I912" s="284" t="s">
        <v>1740</v>
      </c>
      <c r="J912" s="284" t="s">
        <v>581</v>
      </c>
      <c r="K912" s="284" t="s">
        <v>581</v>
      </c>
      <c r="L912" s="286">
        <v>227542.42</v>
      </c>
      <c r="M912" s="286">
        <v>0</v>
      </c>
      <c r="N912" s="287">
        <v>0</v>
      </c>
      <c r="O912" s="286">
        <v>0</v>
      </c>
      <c r="P912" s="287">
        <v>0</v>
      </c>
      <c r="Q912" s="286">
        <v>0.66</v>
      </c>
      <c r="R912" s="287">
        <v>150178</v>
      </c>
      <c r="S912" s="284" t="s">
        <v>1739</v>
      </c>
      <c r="T912" s="284" t="s">
        <v>1739</v>
      </c>
      <c r="U912" s="284" t="s">
        <v>1739</v>
      </c>
      <c r="V912" s="284" t="s">
        <v>1739</v>
      </c>
      <c r="W912" s="284" t="s">
        <v>1739</v>
      </c>
      <c r="X912" s="284" t="s">
        <v>1739</v>
      </c>
    </row>
    <row r="913" spans="1:24" ht="51">
      <c r="A913" s="288" t="s">
        <v>1737</v>
      </c>
      <c r="B913" s="288" t="s">
        <v>1738</v>
      </c>
      <c r="C913" s="288" t="s">
        <v>280</v>
      </c>
      <c r="D913" s="288" t="s">
        <v>113</v>
      </c>
      <c r="E913" s="288" t="s">
        <v>1739</v>
      </c>
      <c r="F913" s="289">
        <v>46185</v>
      </c>
      <c r="G913" s="289">
        <v>46185</v>
      </c>
      <c r="H913" s="288" t="s">
        <v>2088</v>
      </c>
      <c r="I913" s="288" t="s">
        <v>1749</v>
      </c>
      <c r="J913" s="288" t="s">
        <v>581</v>
      </c>
      <c r="K913" s="288" t="s">
        <v>581</v>
      </c>
      <c r="L913" s="290">
        <v>224291.38</v>
      </c>
      <c r="M913" s="290">
        <v>0</v>
      </c>
      <c r="N913" s="291">
        <v>0</v>
      </c>
      <c r="O913" s="290">
        <v>0.65</v>
      </c>
      <c r="P913" s="291">
        <v>145789</v>
      </c>
      <c r="Q913" s="290">
        <v>0.01</v>
      </c>
      <c r="R913" s="291">
        <v>4389</v>
      </c>
      <c r="S913" s="288" t="s">
        <v>1744</v>
      </c>
      <c r="T913" s="288" t="s">
        <v>1745</v>
      </c>
      <c r="U913" s="288" t="s">
        <v>1890</v>
      </c>
      <c r="V913" s="288" t="s">
        <v>1891</v>
      </c>
      <c r="W913" s="288" t="s">
        <v>1795</v>
      </c>
      <c r="X913" s="288" t="s">
        <v>1796</v>
      </c>
    </row>
    <row r="914" spans="1:24" ht="51">
      <c r="A914" s="288" t="s">
        <v>1737</v>
      </c>
      <c r="B914" s="288" t="s">
        <v>1738</v>
      </c>
      <c r="C914" s="288" t="s">
        <v>280</v>
      </c>
      <c r="D914" s="288" t="s">
        <v>113</v>
      </c>
      <c r="E914" s="288" t="s">
        <v>1739</v>
      </c>
      <c r="F914" s="289">
        <v>46195</v>
      </c>
      <c r="G914" s="289">
        <v>46195</v>
      </c>
      <c r="H914" s="288" t="s">
        <v>1959</v>
      </c>
      <c r="I914" s="288" t="s">
        <v>1960</v>
      </c>
      <c r="J914" s="288" t="s">
        <v>581</v>
      </c>
      <c r="K914" s="288" t="s">
        <v>581</v>
      </c>
      <c r="L914" s="290">
        <v>220000</v>
      </c>
      <c r="M914" s="290">
        <v>0.5</v>
      </c>
      <c r="N914" s="291">
        <v>110000</v>
      </c>
      <c r="O914" s="290">
        <v>0</v>
      </c>
      <c r="P914" s="291">
        <v>0</v>
      </c>
      <c r="Q914" s="290">
        <v>0.51</v>
      </c>
      <c r="R914" s="291">
        <v>114389</v>
      </c>
      <c r="S914" s="288" t="s">
        <v>1744</v>
      </c>
      <c r="T914" s="288" t="s">
        <v>1799</v>
      </c>
      <c r="U914" s="288" t="s">
        <v>1739</v>
      </c>
      <c r="V914" s="288" t="s">
        <v>1739</v>
      </c>
      <c r="W914" s="288" t="s">
        <v>1739</v>
      </c>
      <c r="X914" s="288" t="s">
        <v>1739</v>
      </c>
    </row>
    <row r="915" spans="1:24" ht="51">
      <c r="A915" s="288" t="s">
        <v>1737</v>
      </c>
      <c r="B915" s="288" t="s">
        <v>1738</v>
      </c>
      <c r="C915" s="288" t="s">
        <v>280</v>
      </c>
      <c r="D915" s="288" t="s">
        <v>113</v>
      </c>
      <c r="E915" s="288" t="s">
        <v>1739</v>
      </c>
      <c r="F915" s="289">
        <v>46195</v>
      </c>
      <c r="G915" s="289">
        <v>46195</v>
      </c>
      <c r="H915" s="288" t="s">
        <v>2080</v>
      </c>
      <c r="I915" s="288" t="s">
        <v>1749</v>
      </c>
      <c r="J915" s="288" t="s">
        <v>581</v>
      </c>
      <c r="K915" s="288" t="s">
        <v>581</v>
      </c>
      <c r="L915" s="290">
        <v>224291.38</v>
      </c>
      <c r="M915" s="290">
        <v>0</v>
      </c>
      <c r="N915" s="291">
        <v>0</v>
      </c>
      <c r="O915" s="290">
        <v>0.17</v>
      </c>
      <c r="P915" s="291">
        <v>38130</v>
      </c>
      <c r="Q915" s="290">
        <v>0.34</v>
      </c>
      <c r="R915" s="291">
        <v>76259</v>
      </c>
      <c r="S915" s="288" t="s">
        <v>1744</v>
      </c>
      <c r="T915" s="288" t="s">
        <v>1745</v>
      </c>
      <c r="U915" s="288" t="s">
        <v>1890</v>
      </c>
      <c r="V915" s="288" t="s">
        <v>1891</v>
      </c>
      <c r="W915" s="288" t="s">
        <v>1795</v>
      </c>
      <c r="X915" s="288" t="s">
        <v>1796</v>
      </c>
    </row>
    <row r="916" spans="1:24" ht="51">
      <c r="A916" s="288" t="s">
        <v>1737</v>
      </c>
      <c r="B916" s="288" t="s">
        <v>1738</v>
      </c>
      <c r="C916" s="288" t="s">
        <v>280</v>
      </c>
      <c r="D916" s="288" t="s">
        <v>113</v>
      </c>
      <c r="E916" s="288" t="s">
        <v>1739</v>
      </c>
      <c r="F916" s="289">
        <v>46223</v>
      </c>
      <c r="G916" s="289">
        <v>46223</v>
      </c>
      <c r="H916" s="288" t="s">
        <v>1885</v>
      </c>
      <c r="I916" s="288" t="s">
        <v>1743</v>
      </c>
      <c r="J916" s="288" t="s">
        <v>581</v>
      </c>
      <c r="K916" s="288" t="s">
        <v>581</v>
      </c>
      <c r="L916" s="290">
        <v>224291.18</v>
      </c>
      <c r="M916" s="290">
        <v>0</v>
      </c>
      <c r="N916" s="291">
        <v>0</v>
      </c>
      <c r="O916" s="290">
        <v>0.01</v>
      </c>
      <c r="P916" s="291">
        <v>2243</v>
      </c>
      <c r="Q916" s="290">
        <v>0.33</v>
      </c>
      <c r="R916" s="291">
        <v>74016</v>
      </c>
      <c r="S916" s="288" t="s">
        <v>1744</v>
      </c>
      <c r="T916" s="288" t="s">
        <v>1745</v>
      </c>
      <c r="U916" s="288" t="s">
        <v>1890</v>
      </c>
      <c r="V916" s="288" t="s">
        <v>1891</v>
      </c>
      <c r="W916" s="288" t="s">
        <v>1795</v>
      </c>
      <c r="X916" s="288" t="s">
        <v>1796</v>
      </c>
    </row>
    <row r="917" spans="1:24" ht="28.5">
      <c r="A917" s="284" t="s">
        <v>1737</v>
      </c>
      <c r="B917" s="284" t="s">
        <v>1738</v>
      </c>
      <c r="C917" s="284" t="s">
        <v>1495</v>
      </c>
      <c r="D917" s="284" t="s">
        <v>2089</v>
      </c>
      <c r="E917" s="284" t="s">
        <v>1739</v>
      </c>
      <c r="F917" s="285" t="s">
        <v>1739</v>
      </c>
      <c r="G917" s="285" t="s">
        <v>1739</v>
      </c>
      <c r="H917" s="284" t="s">
        <v>1739</v>
      </c>
      <c r="I917" s="284" t="s">
        <v>1740</v>
      </c>
      <c r="J917" s="284" t="s">
        <v>581</v>
      </c>
      <c r="K917" s="284" t="s">
        <v>581</v>
      </c>
      <c r="L917" s="286">
        <v>325000</v>
      </c>
      <c r="M917" s="286">
        <v>0</v>
      </c>
      <c r="N917" s="287">
        <v>0</v>
      </c>
      <c r="O917" s="286">
        <v>0</v>
      </c>
      <c r="P917" s="287">
        <v>0</v>
      </c>
      <c r="Q917" s="286">
        <v>0.92</v>
      </c>
      <c r="R917" s="287">
        <v>299000</v>
      </c>
      <c r="S917" s="284" t="s">
        <v>1739</v>
      </c>
      <c r="T917" s="284" t="s">
        <v>1739</v>
      </c>
      <c r="U917" s="284" t="s">
        <v>1739</v>
      </c>
      <c r="V917" s="284" t="s">
        <v>1739</v>
      </c>
      <c r="W917" s="284" t="s">
        <v>1739</v>
      </c>
      <c r="X917" s="284" t="s">
        <v>1739</v>
      </c>
    </row>
    <row r="918" spans="1:24" ht="63.75">
      <c r="A918" s="288" t="s">
        <v>1737</v>
      </c>
      <c r="B918" s="288" t="s">
        <v>1738</v>
      </c>
      <c r="C918" s="288" t="s">
        <v>1495</v>
      </c>
      <c r="D918" s="288" t="s">
        <v>2089</v>
      </c>
      <c r="E918" s="288" t="s">
        <v>1739</v>
      </c>
      <c r="F918" s="289">
        <v>46223</v>
      </c>
      <c r="G918" s="289">
        <v>46223</v>
      </c>
      <c r="H918" s="288" t="s">
        <v>2081</v>
      </c>
      <c r="I918" s="288" t="s">
        <v>1743</v>
      </c>
      <c r="J918" s="288" t="s">
        <v>581</v>
      </c>
      <c r="K918" s="288" t="s">
        <v>581</v>
      </c>
      <c r="L918" s="290">
        <v>325000</v>
      </c>
      <c r="M918" s="290">
        <v>0</v>
      </c>
      <c r="N918" s="291">
        <v>0</v>
      </c>
      <c r="O918" s="290">
        <v>0.08</v>
      </c>
      <c r="P918" s="291">
        <v>26000</v>
      </c>
      <c r="Q918" s="290">
        <v>0.84</v>
      </c>
      <c r="R918" s="291">
        <v>273000</v>
      </c>
      <c r="S918" s="288" t="s">
        <v>1744</v>
      </c>
      <c r="T918" s="288" t="s">
        <v>1820</v>
      </c>
      <c r="U918" s="288" t="s">
        <v>1835</v>
      </c>
      <c r="V918" s="288" t="s">
        <v>1836</v>
      </c>
      <c r="W918" s="288" t="s">
        <v>1795</v>
      </c>
      <c r="X918" s="288" t="s">
        <v>1796</v>
      </c>
    </row>
    <row r="919" spans="1:24" ht="63.75">
      <c r="A919" s="288" t="s">
        <v>1737</v>
      </c>
      <c r="B919" s="288" t="s">
        <v>1738</v>
      </c>
      <c r="C919" s="288" t="s">
        <v>1495</v>
      </c>
      <c r="D919" s="288" t="s">
        <v>2089</v>
      </c>
      <c r="E919" s="288" t="s">
        <v>1739</v>
      </c>
      <c r="F919" s="289">
        <v>46225</v>
      </c>
      <c r="G919" s="289">
        <v>46225</v>
      </c>
      <c r="H919" s="288" t="s">
        <v>2057</v>
      </c>
      <c r="I919" s="288" t="s">
        <v>1749</v>
      </c>
      <c r="J919" s="288" t="s">
        <v>581</v>
      </c>
      <c r="K919" s="288" t="s">
        <v>581</v>
      </c>
      <c r="L919" s="290">
        <v>325000</v>
      </c>
      <c r="M919" s="290">
        <v>0</v>
      </c>
      <c r="N919" s="291">
        <v>0</v>
      </c>
      <c r="O919" s="290">
        <v>0.02</v>
      </c>
      <c r="P919" s="291">
        <v>6500</v>
      </c>
      <c r="Q919" s="290">
        <v>0.82</v>
      </c>
      <c r="R919" s="291">
        <v>266500</v>
      </c>
      <c r="S919" s="288" t="s">
        <v>1744</v>
      </c>
      <c r="T919" s="288" t="s">
        <v>1745</v>
      </c>
      <c r="U919" s="288" t="s">
        <v>1840</v>
      </c>
      <c r="V919" s="288" t="s">
        <v>1841</v>
      </c>
      <c r="W919" s="288" t="s">
        <v>1795</v>
      </c>
      <c r="X919" s="288" t="s">
        <v>1796</v>
      </c>
    </row>
    <row r="920" spans="1:24" ht="63.75">
      <c r="A920" s="288" t="s">
        <v>1737</v>
      </c>
      <c r="B920" s="288" t="s">
        <v>1738</v>
      </c>
      <c r="C920" s="288" t="s">
        <v>1495</v>
      </c>
      <c r="D920" s="288" t="s">
        <v>2089</v>
      </c>
      <c r="E920" s="288" t="s">
        <v>1739</v>
      </c>
      <c r="F920" s="289">
        <v>46258</v>
      </c>
      <c r="G920" s="289">
        <v>46258</v>
      </c>
      <c r="H920" s="288" t="s">
        <v>2090</v>
      </c>
      <c r="I920" s="288" t="s">
        <v>1749</v>
      </c>
      <c r="J920" s="288" t="s">
        <v>581</v>
      </c>
      <c r="K920" s="288" t="s">
        <v>581</v>
      </c>
      <c r="L920" s="290">
        <v>325000</v>
      </c>
      <c r="M920" s="290">
        <v>0</v>
      </c>
      <c r="N920" s="291">
        <v>0</v>
      </c>
      <c r="O920" s="290">
        <v>0.16</v>
      </c>
      <c r="P920" s="291">
        <v>52000</v>
      </c>
      <c r="Q920" s="290">
        <v>0.66</v>
      </c>
      <c r="R920" s="291">
        <v>214500</v>
      </c>
      <c r="S920" s="288" t="s">
        <v>1744</v>
      </c>
      <c r="T920" s="288" t="s">
        <v>1745</v>
      </c>
      <c r="U920" s="288" t="s">
        <v>1835</v>
      </c>
      <c r="V920" s="288" t="s">
        <v>1836</v>
      </c>
      <c r="W920" s="288" t="s">
        <v>1795</v>
      </c>
      <c r="X920" s="288" t="s">
        <v>1796</v>
      </c>
    </row>
    <row r="921" spans="1:24" ht="63.75">
      <c r="A921" s="288" t="s">
        <v>1737</v>
      </c>
      <c r="B921" s="288" t="s">
        <v>1738</v>
      </c>
      <c r="C921" s="288" t="s">
        <v>1495</v>
      </c>
      <c r="D921" s="288" t="s">
        <v>2089</v>
      </c>
      <c r="E921" s="288" t="s">
        <v>1739</v>
      </c>
      <c r="F921" s="289">
        <v>46258</v>
      </c>
      <c r="G921" s="289">
        <v>46258</v>
      </c>
      <c r="H921" s="288" t="s">
        <v>2090</v>
      </c>
      <c r="I921" s="288" t="s">
        <v>1749</v>
      </c>
      <c r="J921" s="288" t="s">
        <v>581</v>
      </c>
      <c r="K921" s="288" t="s">
        <v>581</v>
      </c>
      <c r="L921" s="290">
        <v>325000</v>
      </c>
      <c r="M921" s="290">
        <v>0</v>
      </c>
      <c r="N921" s="291">
        <v>0</v>
      </c>
      <c r="O921" s="290">
        <v>0.16</v>
      </c>
      <c r="P921" s="291">
        <v>52000</v>
      </c>
      <c r="Q921" s="290">
        <v>0.5</v>
      </c>
      <c r="R921" s="291">
        <v>162500</v>
      </c>
      <c r="S921" s="288" t="s">
        <v>1744</v>
      </c>
      <c r="T921" s="288" t="s">
        <v>1745</v>
      </c>
      <c r="U921" s="288" t="s">
        <v>1840</v>
      </c>
      <c r="V921" s="288" t="s">
        <v>1841</v>
      </c>
      <c r="W921" s="288" t="s">
        <v>1795</v>
      </c>
      <c r="X921" s="288" t="s">
        <v>1796</v>
      </c>
    </row>
    <row r="922" spans="1:24" ht="63.75">
      <c r="A922" s="288" t="s">
        <v>1737</v>
      </c>
      <c r="B922" s="288" t="s">
        <v>1738</v>
      </c>
      <c r="C922" s="288" t="s">
        <v>1495</v>
      </c>
      <c r="D922" s="288" t="s">
        <v>2089</v>
      </c>
      <c r="E922" s="288" t="s">
        <v>1739</v>
      </c>
      <c r="F922" s="289">
        <v>46281</v>
      </c>
      <c r="G922" s="289">
        <v>46281</v>
      </c>
      <c r="H922" s="288" t="s">
        <v>2091</v>
      </c>
      <c r="I922" s="288" t="s">
        <v>1749</v>
      </c>
      <c r="J922" s="288" t="s">
        <v>581</v>
      </c>
      <c r="K922" s="288" t="s">
        <v>581</v>
      </c>
      <c r="L922" s="290">
        <v>325000</v>
      </c>
      <c r="M922" s="290">
        <v>0</v>
      </c>
      <c r="N922" s="291">
        <v>0</v>
      </c>
      <c r="O922" s="290">
        <v>0.19</v>
      </c>
      <c r="P922" s="291">
        <v>61750</v>
      </c>
      <c r="Q922" s="290">
        <v>0.31</v>
      </c>
      <c r="R922" s="291">
        <v>100750</v>
      </c>
      <c r="S922" s="288" t="s">
        <v>1744</v>
      </c>
      <c r="T922" s="288" t="s">
        <v>1745</v>
      </c>
      <c r="U922" s="288" t="s">
        <v>1840</v>
      </c>
      <c r="V922" s="288" t="s">
        <v>1841</v>
      </c>
      <c r="W922" s="288" t="s">
        <v>1795</v>
      </c>
      <c r="X922" s="288" t="s">
        <v>1796</v>
      </c>
    </row>
    <row r="923" spans="1:24" ht="63.75">
      <c r="A923" s="288" t="s">
        <v>1737</v>
      </c>
      <c r="B923" s="288" t="s">
        <v>1738</v>
      </c>
      <c r="C923" s="288" t="s">
        <v>1495</v>
      </c>
      <c r="D923" s="288" t="s">
        <v>2089</v>
      </c>
      <c r="E923" s="288" t="s">
        <v>1739</v>
      </c>
      <c r="F923" s="289">
        <v>46281</v>
      </c>
      <c r="G923" s="289">
        <v>46281</v>
      </c>
      <c r="H923" s="288" t="s">
        <v>2091</v>
      </c>
      <c r="I923" s="288" t="s">
        <v>1749</v>
      </c>
      <c r="J923" s="288" t="s">
        <v>581</v>
      </c>
      <c r="K923" s="288" t="s">
        <v>581</v>
      </c>
      <c r="L923" s="290">
        <v>325000</v>
      </c>
      <c r="M923" s="290">
        <v>0</v>
      </c>
      <c r="N923" s="291">
        <v>0</v>
      </c>
      <c r="O923" s="290">
        <v>0.19</v>
      </c>
      <c r="P923" s="291">
        <v>61750</v>
      </c>
      <c r="Q923" s="290">
        <v>0.12</v>
      </c>
      <c r="R923" s="291">
        <v>39000</v>
      </c>
      <c r="S923" s="288" t="s">
        <v>1744</v>
      </c>
      <c r="T923" s="288" t="s">
        <v>1745</v>
      </c>
      <c r="U923" s="288" t="s">
        <v>1835</v>
      </c>
      <c r="V923" s="288" t="s">
        <v>1836</v>
      </c>
      <c r="W923" s="288" t="s">
        <v>1795</v>
      </c>
      <c r="X923" s="288" t="s">
        <v>1796</v>
      </c>
    </row>
    <row r="924" spans="1:24" ht="42.75">
      <c r="A924" s="284" t="s">
        <v>1737</v>
      </c>
      <c r="B924" s="284" t="s">
        <v>1738</v>
      </c>
      <c r="C924" s="284" t="s">
        <v>929</v>
      </c>
      <c r="D924" s="284" t="s">
        <v>930</v>
      </c>
      <c r="E924" s="284" t="s">
        <v>1739</v>
      </c>
      <c r="F924" s="285" t="s">
        <v>1739</v>
      </c>
      <c r="G924" s="285" t="s">
        <v>1739</v>
      </c>
      <c r="H924" s="284" t="s">
        <v>1739</v>
      </c>
      <c r="I924" s="284" t="s">
        <v>1740</v>
      </c>
      <c r="J924" s="284" t="s">
        <v>716</v>
      </c>
      <c r="K924" s="284" t="s">
        <v>716</v>
      </c>
      <c r="L924" s="286">
        <v>3423.31</v>
      </c>
      <c r="M924" s="286">
        <v>0</v>
      </c>
      <c r="N924" s="287">
        <v>0</v>
      </c>
      <c r="O924" s="286">
        <v>0</v>
      </c>
      <c r="P924" s="287">
        <v>0</v>
      </c>
      <c r="Q924" s="286">
        <v>16</v>
      </c>
      <c r="R924" s="287">
        <v>54773</v>
      </c>
      <c r="S924" s="284" t="s">
        <v>1739</v>
      </c>
      <c r="T924" s="284" t="s">
        <v>1739</v>
      </c>
      <c r="U924" s="284" t="s">
        <v>1739</v>
      </c>
      <c r="V924" s="284" t="s">
        <v>1739</v>
      </c>
      <c r="W924" s="284" t="s">
        <v>1739</v>
      </c>
      <c r="X924" s="284" t="s">
        <v>1739</v>
      </c>
    </row>
    <row r="925" spans="1:24" ht="51">
      <c r="A925" s="288" t="s">
        <v>1737</v>
      </c>
      <c r="B925" s="288" t="s">
        <v>1738</v>
      </c>
      <c r="C925" s="288" t="s">
        <v>929</v>
      </c>
      <c r="D925" s="288" t="s">
        <v>930</v>
      </c>
      <c r="E925" s="288" t="s">
        <v>1739</v>
      </c>
      <c r="F925" s="289">
        <v>46258</v>
      </c>
      <c r="G925" s="289">
        <v>46258</v>
      </c>
      <c r="H925" s="288" t="s">
        <v>2064</v>
      </c>
      <c r="I925" s="288" t="s">
        <v>1749</v>
      </c>
      <c r="J925" s="288" t="s">
        <v>716</v>
      </c>
      <c r="K925" s="288" t="s">
        <v>716</v>
      </c>
      <c r="L925" s="290">
        <v>3423.31</v>
      </c>
      <c r="M925" s="290">
        <v>0</v>
      </c>
      <c r="N925" s="291">
        <v>0</v>
      </c>
      <c r="O925" s="290">
        <v>6</v>
      </c>
      <c r="P925" s="291">
        <v>20540</v>
      </c>
      <c r="Q925" s="290">
        <v>10</v>
      </c>
      <c r="R925" s="291">
        <v>34233</v>
      </c>
      <c r="S925" s="288" t="s">
        <v>1744</v>
      </c>
      <c r="T925" s="288" t="s">
        <v>1745</v>
      </c>
      <c r="U925" s="288" t="s">
        <v>1890</v>
      </c>
      <c r="V925" s="288" t="s">
        <v>1891</v>
      </c>
      <c r="W925" s="288" t="s">
        <v>1795</v>
      </c>
      <c r="X925" s="288" t="s">
        <v>1796</v>
      </c>
    </row>
    <row r="926" spans="1:24" ht="42.75">
      <c r="A926" s="284" t="s">
        <v>1737</v>
      </c>
      <c r="B926" s="284" t="s">
        <v>1738</v>
      </c>
      <c r="C926" s="284" t="s">
        <v>933</v>
      </c>
      <c r="D926" s="284" t="s">
        <v>934</v>
      </c>
      <c r="E926" s="284" t="s">
        <v>1739</v>
      </c>
      <c r="F926" s="285" t="s">
        <v>1739</v>
      </c>
      <c r="G926" s="285" t="s">
        <v>1739</v>
      </c>
      <c r="H926" s="284" t="s">
        <v>1739</v>
      </c>
      <c r="I926" s="284" t="s">
        <v>1740</v>
      </c>
      <c r="J926" s="284" t="s">
        <v>716</v>
      </c>
      <c r="K926" s="284" t="s">
        <v>716</v>
      </c>
      <c r="L926" s="286">
        <v>3993.88</v>
      </c>
      <c r="M926" s="286">
        <v>0</v>
      </c>
      <c r="N926" s="287">
        <v>0</v>
      </c>
      <c r="O926" s="286">
        <v>0</v>
      </c>
      <c r="P926" s="287">
        <v>0</v>
      </c>
      <c r="Q926" s="286">
        <v>8</v>
      </c>
      <c r="R926" s="287">
        <v>31951</v>
      </c>
      <c r="S926" s="284" t="s">
        <v>1739</v>
      </c>
      <c r="T926" s="284" t="s">
        <v>1739</v>
      </c>
      <c r="U926" s="284" t="s">
        <v>1739</v>
      </c>
      <c r="V926" s="284" t="s">
        <v>1739</v>
      </c>
      <c r="W926" s="284" t="s">
        <v>1739</v>
      </c>
      <c r="X926" s="284" t="s">
        <v>1739</v>
      </c>
    </row>
    <row r="927" spans="1:24" ht="63.75">
      <c r="A927" s="288" t="s">
        <v>1737</v>
      </c>
      <c r="B927" s="288" t="s">
        <v>1738</v>
      </c>
      <c r="C927" s="288" t="s">
        <v>933</v>
      </c>
      <c r="D927" s="288" t="s">
        <v>934</v>
      </c>
      <c r="E927" s="288" t="s">
        <v>1739</v>
      </c>
      <c r="F927" s="289">
        <v>46226</v>
      </c>
      <c r="G927" s="289">
        <v>46226</v>
      </c>
      <c r="H927" s="288" t="s">
        <v>1963</v>
      </c>
      <c r="I927" s="288" t="s">
        <v>1749</v>
      </c>
      <c r="J927" s="288" t="s">
        <v>716</v>
      </c>
      <c r="K927" s="288" t="s">
        <v>716</v>
      </c>
      <c r="L927" s="290">
        <v>3993.88</v>
      </c>
      <c r="M927" s="290">
        <v>0</v>
      </c>
      <c r="N927" s="291">
        <v>0</v>
      </c>
      <c r="O927" s="290">
        <v>1</v>
      </c>
      <c r="P927" s="291">
        <v>3994</v>
      </c>
      <c r="Q927" s="290">
        <v>7</v>
      </c>
      <c r="R927" s="291">
        <v>27957</v>
      </c>
      <c r="S927" s="288" t="s">
        <v>1744</v>
      </c>
      <c r="T927" s="288" t="s">
        <v>1745</v>
      </c>
      <c r="U927" s="288" t="s">
        <v>1964</v>
      </c>
      <c r="V927" s="288" t="s">
        <v>1965</v>
      </c>
      <c r="W927" s="288" t="s">
        <v>1795</v>
      </c>
      <c r="X927" s="288" t="s">
        <v>1796</v>
      </c>
    </row>
    <row r="928" spans="1:24" ht="63.75">
      <c r="A928" s="288" t="s">
        <v>1737</v>
      </c>
      <c r="B928" s="288" t="s">
        <v>1738</v>
      </c>
      <c r="C928" s="288" t="s">
        <v>933</v>
      </c>
      <c r="D928" s="288" t="s">
        <v>934</v>
      </c>
      <c r="E928" s="288" t="s">
        <v>1739</v>
      </c>
      <c r="F928" s="289">
        <v>46300</v>
      </c>
      <c r="G928" s="289">
        <v>46300</v>
      </c>
      <c r="H928" s="288" t="s">
        <v>1979</v>
      </c>
      <c r="I928" s="288" t="s">
        <v>1980</v>
      </c>
      <c r="J928" s="288" t="s">
        <v>716</v>
      </c>
      <c r="K928" s="288" t="s">
        <v>716</v>
      </c>
      <c r="L928" s="290">
        <v>3993.88</v>
      </c>
      <c r="M928" s="290">
        <v>1</v>
      </c>
      <c r="N928" s="291">
        <v>3994</v>
      </c>
      <c r="O928" s="290">
        <v>0</v>
      </c>
      <c r="P928" s="291">
        <v>0</v>
      </c>
      <c r="Q928" s="290">
        <v>8</v>
      </c>
      <c r="R928" s="291">
        <v>31951</v>
      </c>
      <c r="S928" s="288" t="s">
        <v>1744</v>
      </c>
      <c r="T928" s="288" t="s">
        <v>1745</v>
      </c>
      <c r="U928" s="288" t="s">
        <v>1964</v>
      </c>
      <c r="V928" s="288" t="s">
        <v>1965</v>
      </c>
      <c r="W928" s="288" t="s">
        <v>1795</v>
      </c>
      <c r="X928" s="288" t="s">
        <v>1796</v>
      </c>
    </row>
    <row r="929" spans="1:24" ht="28.5">
      <c r="A929" s="284" t="s">
        <v>1737</v>
      </c>
      <c r="B929" s="284" t="s">
        <v>1738</v>
      </c>
      <c r="C929" s="284" t="s">
        <v>937</v>
      </c>
      <c r="D929" s="284" t="s">
        <v>938</v>
      </c>
      <c r="E929" s="284" t="s">
        <v>1739</v>
      </c>
      <c r="F929" s="285" t="s">
        <v>1739</v>
      </c>
      <c r="G929" s="285" t="s">
        <v>1739</v>
      </c>
      <c r="H929" s="284" t="s">
        <v>1739</v>
      </c>
      <c r="I929" s="284" t="s">
        <v>1740</v>
      </c>
      <c r="J929" s="284" t="s">
        <v>716</v>
      </c>
      <c r="K929" s="284" t="s">
        <v>716</v>
      </c>
      <c r="L929" s="286">
        <v>4564.38</v>
      </c>
      <c r="M929" s="286">
        <v>0</v>
      </c>
      <c r="N929" s="287">
        <v>0</v>
      </c>
      <c r="O929" s="286">
        <v>0</v>
      </c>
      <c r="P929" s="287">
        <v>0</v>
      </c>
      <c r="Q929" s="286">
        <v>16</v>
      </c>
      <c r="R929" s="287">
        <v>73030</v>
      </c>
      <c r="S929" s="284" t="s">
        <v>1739</v>
      </c>
      <c r="T929" s="284" t="s">
        <v>1739</v>
      </c>
      <c r="U929" s="284" t="s">
        <v>1739</v>
      </c>
      <c r="V929" s="284" t="s">
        <v>1739</v>
      </c>
      <c r="W929" s="284" t="s">
        <v>1739</v>
      </c>
      <c r="X929" s="284" t="s">
        <v>1739</v>
      </c>
    </row>
    <row r="930" spans="1:24" ht="14.25">
      <c r="A930" s="284" t="s">
        <v>1737</v>
      </c>
      <c r="B930" s="284" t="s">
        <v>1738</v>
      </c>
      <c r="C930" s="284" t="s">
        <v>1528</v>
      </c>
      <c r="D930" s="284" t="s">
        <v>1529</v>
      </c>
      <c r="E930" s="284" t="s">
        <v>1739</v>
      </c>
      <c r="F930" s="285" t="s">
        <v>1739</v>
      </c>
      <c r="G930" s="285" t="s">
        <v>1739</v>
      </c>
      <c r="H930" s="284" t="s">
        <v>1739</v>
      </c>
      <c r="I930" s="284" t="s">
        <v>1740</v>
      </c>
      <c r="J930" s="284" t="s">
        <v>178</v>
      </c>
      <c r="K930" s="284" t="s">
        <v>178</v>
      </c>
      <c r="L930" s="286">
        <v>142000</v>
      </c>
      <c r="M930" s="286">
        <v>0</v>
      </c>
      <c r="N930" s="287">
        <v>0</v>
      </c>
      <c r="O930" s="286">
        <v>0</v>
      </c>
      <c r="P930" s="287">
        <v>0</v>
      </c>
      <c r="Q930" s="286">
        <v>20</v>
      </c>
      <c r="R930" s="287">
        <v>2840000</v>
      </c>
      <c r="S930" s="284" t="s">
        <v>1739</v>
      </c>
      <c r="T930" s="284" t="s">
        <v>1739</v>
      </c>
      <c r="U930" s="284" t="s">
        <v>1739</v>
      </c>
      <c r="V930" s="284" t="s">
        <v>1739</v>
      </c>
      <c r="W930" s="284" t="s">
        <v>1739</v>
      </c>
      <c r="X930" s="284" t="s">
        <v>1739</v>
      </c>
    </row>
    <row r="931" spans="1:24" ht="25.5">
      <c r="A931" s="288" t="s">
        <v>1737</v>
      </c>
      <c r="B931" s="288" t="s">
        <v>1738</v>
      </c>
      <c r="C931" s="288" t="s">
        <v>1528</v>
      </c>
      <c r="D931" s="288" t="s">
        <v>1529</v>
      </c>
      <c r="E931" s="288" t="s">
        <v>1739</v>
      </c>
      <c r="F931" s="289">
        <v>46223</v>
      </c>
      <c r="G931" s="289">
        <v>46223</v>
      </c>
      <c r="H931" s="288" t="s">
        <v>1885</v>
      </c>
      <c r="I931" s="288" t="s">
        <v>1743</v>
      </c>
      <c r="J931" s="288" t="s">
        <v>178</v>
      </c>
      <c r="K931" s="288" t="s">
        <v>178</v>
      </c>
      <c r="L931" s="290">
        <v>142000</v>
      </c>
      <c r="M931" s="290">
        <v>0</v>
      </c>
      <c r="N931" s="291">
        <v>0</v>
      </c>
      <c r="O931" s="290">
        <v>10</v>
      </c>
      <c r="P931" s="291">
        <v>1420000</v>
      </c>
      <c r="Q931" s="290">
        <v>10</v>
      </c>
      <c r="R931" s="291">
        <v>1420000</v>
      </c>
      <c r="S931" s="288" t="s">
        <v>1744</v>
      </c>
      <c r="T931" s="288" t="s">
        <v>1820</v>
      </c>
      <c r="U931" s="288" t="s">
        <v>1739</v>
      </c>
      <c r="V931" s="288" t="s">
        <v>1739</v>
      </c>
      <c r="W931" s="288" t="s">
        <v>1795</v>
      </c>
      <c r="X931" s="288" t="s">
        <v>1796</v>
      </c>
    </row>
    <row r="932" spans="1:24" ht="14.25">
      <c r="A932" s="284" t="s">
        <v>1737</v>
      </c>
      <c r="B932" s="284" t="s">
        <v>1738</v>
      </c>
      <c r="C932" s="284" t="s">
        <v>1530</v>
      </c>
      <c r="D932" s="284" t="s">
        <v>1531</v>
      </c>
      <c r="E932" s="284" t="s">
        <v>1739</v>
      </c>
      <c r="F932" s="285" t="s">
        <v>1739</v>
      </c>
      <c r="G932" s="285" t="s">
        <v>1739</v>
      </c>
      <c r="H932" s="284" t="s">
        <v>1739</v>
      </c>
      <c r="I932" s="284" t="s">
        <v>1740</v>
      </c>
      <c r="J932" s="284" t="s">
        <v>178</v>
      </c>
      <c r="K932" s="284" t="s">
        <v>178</v>
      </c>
      <c r="L932" s="286">
        <v>177000</v>
      </c>
      <c r="M932" s="286">
        <v>0</v>
      </c>
      <c r="N932" s="287">
        <v>0</v>
      </c>
      <c r="O932" s="286">
        <v>0</v>
      </c>
      <c r="P932" s="287">
        <v>0</v>
      </c>
      <c r="Q932" s="286">
        <v>14</v>
      </c>
      <c r="R932" s="287">
        <v>2478000</v>
      </c>
      <c r="S932" s="284" t="s">
        <v>1739</v>
      </c>
      <c r="T932" s="284" t="s">
        <v>1739</v>
      </c>
      <c r="U932" s="284" t="s">
        <v>1739</v>
      </c>
      <c r="V932" s="284" t="s">
        <v>1739</v>
      </c>
      <c r="W932" s="284" t="s">
        <v>1739</v>
      </c>
      <c r="X932" s="284" t="s">
        <v>1739</v>
      </c>
    </row>
    <row r="933" spans="1:24" ht="25.5">
      <c r="A933" s="288" t="s">
        <v>1737</v>
      </c>
      <c r="B933" s="288" t="s">
        <v>1738</v>
      </c>
      <c r="C933" s="288" t="s">
        <v>1530</v>
      </c>
      <c r="D933" s="288" t="s">
        <v>1531</v>
      </c>
      <c r="E933" s="288" t="s">
        <v>1739</v>
      </c>
      <c r="F933" s="289">
        <v>46223</v>
      </c>
      <c r="G933" s="289">
        <v>46223</v>
      </c>
      <c r="H933" s="288" t="s">
        <v>1885</v>
      </c>
      <c r="I933" s="288" t="s">
        <v>1743</v>
      </c>
      <c r="J933" s="288" t="s">
        <v>178</v>
      </c>
      <c r="K933" s="288" t="s">
        <v>178</v>
      </c>
      <c r="L933" s="290">
        <v>177000</v>
      </c>
      <c r="M933" s="290">
        <v>0</v>
      </c>
      <c r="N933" s="291">
        <v>0</v>
      </c>
      <c r="O933" s="290">
        <v>14</v>
      </c>
      <c r="P933" s="291">
        <v>2478000</v>
      </c>
      <c r="Q933" s="290">
        <v>0</v>
      </c>
      <c r="R933" s="291">
        <v>0</v>
      </c>
      <c r="S933" s="288" t="s">
        <v>1744</v>
      </c>
      <c r="T933" s="288" t="s">
        <v>1820</v>
      </c>
      <c r="U933" s="288" t="s">
        <v>1739</v>
      </c>
      <c r="V933" s="288" t="s">
        <v>1739</v>
      </c>
      <c r="W933" s="288" t="s">
        <v>1795</v>
      </c>
      <c r="X933" s="288" t="s">
        <v>1796</v>
      </c>
    </row>
    <row r="934" spans="1:24">
      <c r="A934" s="288" t="s">
        <v>1737</v>
      </c>
      <c r="B934" s="288" t="s">
        <v>1738</v>
      </c>
      <c r="C934" s="288" t="s">
        <v>1532</v>
      </c>
      <c r="D934" s="288" t="s">
        <v>1533</v>
      </c>
      <c r="E934" s="288" t="s">
        <v>1739</v>
      </c>
      <c r="F934" s="289">
        <v>46171</v>
      </c>
      <c r="G934" s="289">
        <v>46171</v>
      </c>
      <c r="H934" s="288" t="s">
        <v>2092</v>
      </c>
      <c r="I934" s="288" t="s">
        <v>2093</v>
      </c>
      <c r="J934" s="288" t="s">
        <v>581</v>
      </c>
      <c r="K934" s="288" t="s">
        <v>581</v>
      </c>
      <c r="L934" s="290">
        <v>160000</v>
      </c>
      <c r="M934" s="290">
        <v>2</v>
      </c>
      <c r="N934" s="291">
        <v>320000</v>
      </c>
      <c r="O934" s="290">
        <v>0</v>
      </c>
      <c r="P934" s="291">
        <v>0</v>
      </c>
      <c r="Q934" s="290">
        <v>2</v>
      </c>
      <c r="R934" s="291">
        <v>320000</v>
      </c>
      <c r="S934" s="288" t="s">
        <v>1744</v>
      </c>
      <c r="T934" s="288" t="s">
        <v>1810</v>
      </c>
      <c r="U934" s="288" t="s">
        <v>1739</v>
      </c>
      <c r="V934" s="288" t="s">
        <v>1739</v>
      </c>
      <c r="W934" s="288" t="s">
        <v>1739</v>
      </c>
      <c r="X934" s="288" t="s">
        <v>1739</v>
      </c>
    </row>
    <row r="935" spans="1:24" ht="51">
      <c r="A935" s="288" t="s">
        <v>1737</v>
      </c>
      <c r="B935" s="288" t="s">
        <v>1738</v>
      </c>
      <c r="C935" s="288" t="s">
        <v>1532</v>
      </c>
      <c r="D935" s="288" t="s">
        <v>1533</v>
      </c>
      <c r="E935" s="288" t="s">
        <v>1739</v>
      </c>
      <c r="F935" s="289">
        <v>46216</v>
      </c>
      <c r="G935" s="289">
        <v>46216</v>
      </c>
      <c r="H935" s="288" t="s">
        <v>2014</v>
      </c>
      <c r="I935" s="288" t="s">
        <v>1749</v>
      </c>
      <c r="J935" s="288" t="s">
        <v>581</v>
      </c>
      <c r="K935" s="288" t="s">
        <v>581</v>
      </c>
      <c r="L935" s="290">
        <v>160000</v>
      </c>
      <c r="M935" s="290">
        <v>0</v>
      </c>
      <c r="N935" s="291">
        <v>0</v>
      </c>
      <c r="O935" s="290">
        <v>1.07</v>
      </c>
      <c r="P935" s="291">
        <v>171200</v>
      </c>
      <c r="Q935" s="290">
        <v>0.93</v>
      </c>
      <c r="R935" s="291">
        <v>148800</v>
      </c>
      <c r="S935" s="288" t="s">
        <v>1744</v>
      </c>
      <c r="T935" s="288" t="s">
        <v>1745</v>
      </c>
      <c r="U935" s="288" t="s">
        <v>1750</v>
      </c>
      <c r="V935" s="288" t="s">
        <v>1751</v>
      </c>
      <c r="W935" s="288" t="s">
        <v>1795</v>
      </c>
      <c r="X935" s="288" t="s">
        <v>1796</v>
      </c>
    </row>
    <row r="936" spans="1:24" ht="51">
      <c r="A936" s="288" t="s">
        <v>1737</v>
      </c>
      <c r="B936" s="288" t="s">
        <v>1738</v>
      </c>
      <c r="C936" s="288" t="s">
        <v>1532</v>
      </c>
      <c r="D936" s="288" t="s">
        <v>1533</v>
      </c>
      <c r="E936" s="288" t="s">
        <v>1739</v>
      </c>
      <c r="F936" s="289">
        <v>46223</v>
      </c>
      <c r="G936" s="289">
        <v>46223</v>
      </c>
      <c r="H936" s="288" t="s">
        <v>1885</v>
      </c>
      <c r="I936" s="288" t="s">
        <v>1743</v>
      </c>
      <c r="J936" s="288" t="s">
        <v>581</v>
      </c>
      <c r="K936" s="288" t="s">
        <v>581</v>
      </c>
      <c r="L936" s="290">
        <v>160000</v>
      </c>
      <c r="M936" s="290">
        <v>0</v>
      </c>
      <c r="N936" s="291">
        <v>0</v>
      </c>
      <c r="O936" s="290">
        <v>0.53</v>
      </c>
      <c r="P936" s="291">
        <v>84800</v>
      </c>
      <c r="Q936" s="290">
        <v>0.4</v>
      </c>
      <c r="R936" s="291">
        <v>64000</v>
      </c>
      <c r="S936" s="288" t="s">
        <v>1744</v>
      </c>
      <c r="T936" s="288" t="s">
        <v>1820</v>
      </c>
      <c r="U936" s="288" t="s">
        <v>1755</v>
      </c>
      <c r="V936" s="288" t="s">
        <v>1756</v>
      </c>
      <c r="W936" s="288" t="s">
        <v>1795</v>
      </c>
      <c r="X936" s="288" t="s">
        <v>1796</v>
      </c>
    </row>
    <row r="937" spans="1:24">
      <c r="A937" s="288" t="s">
        <v>1737</v>
      </c>
      <c r="B937" s="288" t="s">
        <v>1738</v>
      </c>
      <c r="C937" s="288" t="s">
        <v>1534</v>
      </c>
      <c r="D937" s="288" t="s">
        <v>1535</v>
      </c>
      <c r="E937" s="288" t="s">
        <v>1739</v>
      </c>
      <c r="F937" s="289">
        <v>46171</v>
      </c>
      <c r="G937" s="289">
        <v>46171</v>
      </c>
      <c r="H937" s="288" t="s">
        <v>2092</v>
      </c>
      <c r="I937" s="288" t="s">
        <v>2093</v>
      </c>
      <c r="J937" s="288" t="s">
        <v>581</v>
      </c>
      <c r="K937" s="288" t="s">
        <v>581</v>
      </c>
      <c r="L937" s="290">
        <v>252000</v>
      </c>
      <c r="M937" s="290">
        <v>1</v>
      </c>
      <c r="N937" s="291">
        <v>252000</v>
      </c>
      <c r="O937" s="290">
        <v>0</v>
      </c>
      <c r="P937" s="291">
        <v>0</v>
      </c>
      <c r="Q937" s="290">
        <v>1</v>
      </c>
      <c r="R937" s="291">
        <v>252000</v>
      </c>
      <c r="S937" s="288" t="s">
        <v>1744</v>
      </c>
      <c r="T937" s="288" t="s">
        <v>1810</v>
      </c>
      <c r="U937" s="288" t="s">
        <v>1739</v>
      </c>
      <c r="V937" s="288" t="s">
        <v>1739</v>
      </c>
      <c r="W937" s="288" t="s">
        <v>1739</v>
      </c>
      <c r="X937" s="288" t="s">
        <v>1739</v>
      </c>
    </row>
    <row r="938" spans="1:24" ht="28.5">
      <c r="A938" s="284" t="s">
        <v>1737</v>
      </c>
      <c r="B938" s="284" t="s">
        <v>1738</v>
      </c>
      <c r="C938" s="284" t="s">
        <v>370</v>
      </c>
      <c r="D938" s="284" t="s">
        <v>176</v>
      </c>
      <c r="E938" s="284" t="s">
        <v>1739</v>
      </c>
      <c r="F938" s="285" t="s">
        <v>1739</v>
      </c>
      <c r="G938" s="285" t="s">
        <v>1739</v>
      </c>
      <c r="H938" s="284" t="s">
        <v>1739</v>
      </c>
      <c r="I938" s="284" t="s">
        <v>1740</v>
      </c>
      <c r="J938" s="284" t="s">
        <v>727</v>
      </c>
      <c r="K938" s="284" t="s">
        <v>727</v>
      </c>
      <c r="L938" s="286">
        <v>406.92</v>
      </c>
      <c r="M938" s="286">
        <v>0</v>
      </c>
      <c r="N938" s="287">
        <v>0</v>
      </c>
      <c r="O938" s="286">
        <v>0</v>
      </c>
      <c r="P938" s="287">
        <v>0</v>
      </c>
      <c r="Q938" s="286">
        <v>280</v>
      </c>
      <c r="R938" s="287">
        <v>113938</v>
      </c>
      <c r="S938" s="284" t="s">
        <v>1739</v>
      </c>
      <c r="T938" s="284" t="s">
        <v>1739</v>
      </c>
      <c r="U938" s="284" t="s">
        <v>1739</v>
      </c>
      <c r="V938" s="284" t="s">
        <v>1739</v>
      </c>
      <c r="W938" s="284" t="s">
        <v>1739</v>
      </c>
      <c r="X938" s="284" t="s">
        <v>1739</v>
      </c>
    </row>
    <row r="939" spans="1:24" ht="51">
      <c r="A939" s="288" t="s">
        <v>1737</v>
      </c>
      <c r="B939" s="288" t="s">
        <v>1738</v>
      </c>
      <c r="C939" s="288" t="s">
        <v>370</v>
      </c>
      <c r="D939" s="288" t="s">
        <v>176</v>
      </c>
      <c r="E939" s="288" t="s">
        <v>1739</v>
      </c>
      <c r="F939" s="289">
        <v>46223</v>
      </c>
      <c r="G939" s="289">
        <v>46223</v>
      </c>
      <c r="H939" s="288" t="s">
        <v>2081</v>
      </c>
      <c r="I939" s="288" t="s">
        <v>1743</v>
      </c>
      <c r="J939" s="288" t="s">
        <v>727</v>
      </c>
      <c r="K939" s="288" t="s">
        <v>727</v>
      </c>
      <c r="L939" s="290">
        <v>406.92</v>
      </c>
      <c r="M939" s="290">
        <v>0</v>
      </c>
      <c r="N939" s="291">
        <v>0</v>
      </c>
      <c r="O939" s="290">
        <v>6</v>
      </c>
      <c r="P939" s="291">
        <v>2442</v>
      </c>
      <c r="Q939" s="290">
        <v>274</v>
      </c>
      <c r="R939" s="291">
        <v>111496</v>
      </c>
      <c r="S939" s="288" t="s">
        <v>1744</v>
      </c>
      <c r="T939" s="288" t="s">
        <v>1745</v>
      </c>
      <c r="U939" s="288" t="s">
        <v>1755</v>
      </c>
      <c r="V939" s="288" t="s">
        <v>1756</v>
      </c>
      <c r="W939" s="288" t="s">
        <v>1795</v>
      </c>
      <c r="X939" s="288" t="s">
        <v>1796</v>
      </c>
    </row>
    <row r="940" spans="1:24" ht="51">
      <c r="A940" s="288" t="s">
        <v>1737</v>
      </c>
      <c r="B940" s="288" t="s">
        <v>1738</v>
      </c>
      <c r="C940" s="288" t="s">
        <v>370</v>
      </c>
      <c r="D940" s="288" t="s">
        <v>176</v>
      </c>
      <c r="E940" s="288" t="s">
        <v>1739</v>
      </c>
      <c r="F940" s="289">
        <v>46223</v>
      </c>
      <c r="G940" s="289">
        <v>46223</v>
      </c>
      <c r="H940" s="288" t="s">
        <v>2081</v>
      </c>
      <c r="I940" s="288" t="s">
        <v>1743</v>
      </c>
      <c r="J940" s="288" t="s">
        <v>727</v>
      </c>
      <c r="K940" s="288" t="s">
        <v>727</v>
      </c>
      <c r="L940" s="290">
        <v>406.92</v>
      </c>
      <c r="M940" s="290">
        <v>0</v>
      </c>
      <c r="N940" s="291">
        <v>0</v>
      </c>
      <c r="O940" s="290">
        <v>30</v>
      </c>
      <c r="P940" s="291">
        <v>12208</v>
      </c>
      <c r="Q940" s="290">
        <v>244</v>
      </c>
      <c r="R940" s="291">
        <v>99288</v>
      </c>
      <c r="S940" s="288" t="s">
        <v>1744</v>
      </c>
      <c r="T940" s="288" t="s">
        <v>1820</v>
      </c>
      <c r="U940" s="288" t="s">
        <v>1755</v>
      </c>
      <c r="V940" s="288" t="s">
        <v>1756</v>
      </c>
      <c r="W940" s="288" t="s">
        <v>1795</v>
      </c>
      <c r="X940" s="288" t="s">
        <v>1796</v>
      </c>
    </row>
    <row r="941" spans="1:24" ht="51">
      <c r="A941" s="288" t="s">
        <v>1737</v>
      </c>
      <c r="B941" s="288" t="s">
        <v>1738</v>
      </c>
      <c r="C941" s="288" t="s">
        <v>370</v>
      </c>
      <c r="D941" s="288" t="s">
        <v>176</v>
      </c>
      <c r="E941" s="288" t="s">
        <v>1739</v>
      </c>
      <c r="F941" s="289">
        <v>46261</v>
      </c>
      <c r="G941" s="289">
        <v>46261</v>
      </c>
      <c r="H941" s="288" t="s">
        <v>1906</v>
      </c>
      <c r="I941" s="288" t="s">
        <v>1749</v>
      </c>
      <c r="J941" s="288" t="s">
        <v>727</v>
      </c>
      <c r="K941" s="288" t="s">
        <v>727</v>
      </c>
      <c r="L941" s="290">
        <v>406.92</v>
      </c>
      <c r="M941" s="290">
        <v>0</v>
      </c>
      <c r="N941" s="291">
        <v>0</v>
      </c>
      <c r="O941" s="290">
        <v>78</v>
      </c>
      <c r="P941" s="291">
        <v>31740</v>
      </c>
      <c r="Q941" s="290">
        <v>166</v>
      </c>
      <c r="R941" s="291">
        <v>67548</v>
      </c>
      <c r="S941" s="288" t="s">
        <v>1744</v>
      </c>
      <c r="T941" s="288" t="s">
        <v>1745</v>
      </c>
      <c r="U941" s="288" t="s">
        <v>1750</v>
      </c>
      <c r="V941" s="288" t="s">
        <v>1751</v>
      </c>
      <c r="W941" s="288" t="s">
        <v>1795</v>
      </c>
      <c r="X941" s="288" t="s">
        <v>1796</v>
      </c>
    </row>
    <row r="942" spans="1:24" ht="51">
      <c r="A942" s="288" t="s">
        <v>1737</v>
      </c>
      <c r="B942" s="288" t="s">
        <v>1738</v>
      </c>
      <c r="C942" s="288" t="s">
        <v>370</v>
      </c>
      <c r="D942" s="288" t="s">
        <v>176</v>
      </c>
      <c r="E942" s="288" t="s">
        <v>1739</v>
      </c>
      <c r="F942" s="289">
        <v>46262</v>
      </c>
      <c r="G942" s="289">
        <v>46262</v>
      </c>
      <c r="H942" s="288" t="s">
        <v>1903</v>
      </c>
      <c r="I942" s="288" t="s">
        <v>1749</v>
      </c>
      <c r="J942" s="288" t="s">
        <v>727</v>
      </c>
      <c r="K942" s="288" t="s">
        <v>727</v>
      </c>
      <c r="L942" s="290">
        <v>406.92</v>
      </c>
      <c r="M942" s="290">
        <v>0</v>
      </c>
      <c r="N942" s="291">
        <v>0</v>
      </c>
      <c r="O942" s="290">
        <v>87</v>
      </c>
      <c r="P942" s="291">
        <v>35402</v>
      </c>
      <c r="Q942" s="290">
        <v>79</v>
      </c>
      <c r="R942" s="291">
        <v>32146</v>
      </c>
      <c r="S942" s="288" t="s">
        <v>1744</v>
      </c>
      <c r="T942" s="288" t="s">
        <v>1745</v>
      </c>
      <c r="U942" s="288" t="s">
        <v>1755</v>
      </c>
      <c r="V942" s="288" t="s">
        <v>1756</v>
      </c>
      <c r="W942" s="288" t="s">
        <v>1795</v>
      </c>
      <c r="X942" s="288" t="s">
        <v>1796</v>
      </c>
    </row>
    <row r="943" spans="1:24" ht="51">
      <c r="A943" s="288" t="s">
        <v>1737</v>
      </c>
      <c r="B943" s="288" t="s">
        <v>1738</v>
      </c>
      <c r="C943" s="288" t="s">
        <v>370</v>
      </c>
      <c r="D943" s="288" t="s">
        <v>176</v>
      </c>
      <c r="E943" s="288" t="s">
        <v>1739</v>
      </c>
      <c r="F943" s="289">
        <v>46274</v>
      </c>
      <c r="G943" s="289">
        <v>46274</v>
      </c>
      <c r="H943" s="288" t="s">
        <v>1939</v>
      </c>
      <c r="I943" s="288" t="s">
        <v>1749</v>
      </c>
      <c r="J943" s="288" t="s">
        <v>727</v>
      </c>
      <c r="K943" s="288" t="s">
        <v>727</v>
      </c>
      <c r="L943" s="290">
        <v>406.91</v>
      </c>
      <c r="M943" s="290">
        <v>0</v>
      </c>
      <c r="N943" s="291">
        <v>0</v>
      </c>
      <c r="O943" s="290">
        <v>79</v>
      </c>
      <c r="P943" s="291">
        <v>32146</v>
      </c>
      <c r="Q943" s="290">
        <v>0</v>
      </c>
      <c r="R943" s="291">
        <v>0</v>
      </c>
      <c r="S943" s="288" t="s">
        <v>1744</v>
      </c>
      <c r="T943" s="288" t="s">
        <v>1745</v>
      </c>
      <c r="U943" s="288" t="s">
        <v>1755</v>
      </c>
      <c r="V943" s="288" t="s">
        <v>1756</v>
      </c>
      <c r="W943" s="288" t="s">
        <v>1795</v>
      </c>
      <c r="X943" s="288" t="s">
        <v>1796</v>
      </c>
    </row>
    <row r="944" spans="1:24" ht="51">
      <c r="A944" s="288" t="s">
        <v>1737</v>
      </c>
      <c r="B944" s="288" t="s">
        <v>1738</v>
      </c>
      <c r="C944" s="288" t="s">
        <v>370</v>
      </c>
      <c r="D944" s="288" t="s">
        <v>176</v>
      </c>
      <c r="E944" s="288" t="s">
        <v>1739</v>
      </c>
      <c r="F944" s="289">
        <v>46300</v>
      </c>
      <c r="G944" s="289">
        <v>46300</v>
      </c>
      <c r="H944" s="288" t="s">
        <v>2017</v>
      </c>
      <c r="I944" s="288" t="s">
        <v>1877</v>
      </c>
      <c r="J944" s="288" t="s">
        <v>727</v>
      </c>
      <c r="K944" s="288" t="s">
        <v>727</v>
      </c>
      <c r="L944" s="290">
        <v>406.92</v>
      </c>
      <c r="M944" s="290">
        <v>19</v>
      </c>
      <c r="N944" s="291">
        <v>7731</v>
      </c>
      <c r="O944" s="290">
        <v>0</v>
      </c>
      <c r="P944" s="291">
        <v>0</v>
      </c>
      <c r="Q944" s="290">
        <v>19</v>
      </c>
      <c r="R944" s="291">
        <v>7731</v>
      </c>
      <c r="S944" s="288" t="s">
        <v>1744</v>
      </c>
      <c r="T944" s="288" t="s">
        <v>1745</v>
      </c>
      <c r="U944" s="288" t="s">
        <v>1755</v>
      </c>
      <c r="V944" s="288" t="s">
        <v>1756</v>
      </c>
      <c r="W944" s="288" t="s">
        <v>1795</v>
      </c>
      <c r="X944" s="288" t="s">
        <v>1796</v>
      </c>
    </row>
    <row r="945" spans="1:24" ht="51">
      <c r="A945" s="288" t="s">
        <v>1737</v>
      </c>
      <c r="B945" s="288" t="s">
        <v>1738</v>
      </c>
      <c r="C945" s="288" t="s">
        <v>462</v>
      </c>
      <c r="D945" s="288" t="s">
        <v>142</v>
      </c>
      <c r="E945" s="288" t="s">
        <v>1739</v>
      </c>
      <c r="F945" s="289">
        <v>46182</v>
      </c>
      <c r="G945" s="289">
        <v>46182</v>
      </c>
      <c r="H945" s="288" t="s">
        <v>2094</v>
      </c>
      <c r="I945" s="288" t="s">
        <v>2095</v>
      </c>
      <c r="J945" s="288" t="s">
        <v>1073</v>
      </c>
      <c r="K945" s="288" t="s">
        <v>1073</v>
      </c>
      <c r="L945" s="290">
        <v>350000</v>
      </c>
      <c r="M945" s="290">
        <v>5</v>
      </c>
      <c r="N945" s="291">
        <v>1750000</v>
      </c>
      <c r="O945" s="290">
        <v>0</v>
      </c>
      <c r="P945" s="291">
        <v>0</v>
      </c>
      <c r="Q945" s="290">
        <v>5</v>
      </c>
      <c r="R945" s="291">
        <v>1750000</v>
      </c>
      <c r="S945" s="288" t="s">
        <v>1744</v>
      </c>
      <c r="T945" s="288" t="s">
        <v>1810</v>
      </c>
      <c r="U945" s="288" t="s">
        <v>1739</v>
      </c>
      <c r="V945" s="288" t="s">
        <v>1739</v>
      </c>
      <c r="W945" s="288" t="s">
        <v>1739</v>
      </c>
      <c r="X945" s="288" t="s">
        <v>1739</v>
      </c>
    </row>
    <row r="946" spans="1:24" ht="25.5">
      <c r="A946" s="288" t="s">
        <v>1737</v>
      </c>
      <c r="B946" s="288" t="s">
        <v>1738</v>
      </c>
      <c r="C946" s="288" t="s">
        <v>462</v>
      </c>
      <c r="D946" s="288" t="s">
        <v>142</v>
      </c>
      <c r="E946" s="288" t="s">
        <v>1739</v>
      </c>
      <c r="F946" s="289">
        <v>46185</v>
      </c>
      <c r="G946" s="289">
        <v>46185</v>
      </c>
      <c r="H946" s="288" t="s">
        <v>2096</v>
      </c>
      <c r="I946" s="288" t="s">
        <v>2008</v>
      </c>
      <c r="J946" s="288" t="s">
        <v>1073</v>
      </c>
      <c r="K946" s="288" t="s">
        <v>1073</v>
      </c>
      <c r="L946" s="290">
        <v>348312.5</v>
      </c>
      <c r="M946" s="290">
        <v>0</v>
      </c>
      <c r="N946" s="291">
        <v>0</v>
      </c>
      <c r="O946" s="290">
        <v>0.5</v>
      </c>
      <c r="P946" s="291">
        <v>174156</v>
      </c>
      <c r="Q946" s="290">
        <v>4.5</v>
      </c>
      <c r="R946" s="291">
        <v>1575844</v>
      </c>
      <c r="S946" s="288" t="s">
        <v>1744</v>
      </c>
      <c r="T946" s="288" t="s">
        <v>1745</v>
      </c>
      <c r="U946" s="288" t="s">
        <v>1739</v>
      </c>
      <c r="V946" s="288" t="s">
        <v>1739</v>
      </c>
      <c r="W946" s="288" t="s">
        <v>1746</v>
      </c>
      <c r="X946" s="288" t="s">
        <v>1747</v>
      </c>
    </row>
    <row r="947" spans="1:24" ht="25.5">
      <c r="A947" s="288" t="s">
        <v>1737</v>
      </c>
      <c r="B947" s="288" t="s">
        <v>1738</v>
      </c>
      <c r="C947" s="288" t="s">
        <v>462</v>
      </c>
      <c r="D947" s="288" t="s">
        <v>142</v>
      </c>
      <c r="E947" s="288" t="s">
        <v>1739</v>
      </c>
      <c r="F947" s="289">
        <v>46190</v>
      </c>
      <c r="G947" s="289">
        <v>46190</v>
      </c>
      <c r="H947" s="288" t="s">
        <v>2097</v>
      </c>
      <c r="I947" s="288" t="s">
        <v>1749</v>
      </c>
      <c r="J947" s="288" t="s">
        <v>1073</v>
      </c>
      <c r="K947" s="288" t="s">
        <v>1073</v>
      </c>
      <c r="L947" s="290">
        <v>348312.5</v>
      </c>
      <c r="M947" s="290">
        <v>0</v>
      </c>
      <c r="N947" s="291">
        <v>0</v>
      </c>
      <c r="O947" s="290">
        <v>3.5</v>
      </c>
      <c r="P947" s="291">
        <v>1219094</v>
      </c>
      <c r="Q947" s="290">
        <v>1</v>
      </c>
      <c r="R947" s="291">
        <v>356750</v>
      </c>
      <c r="S947" s="288" t="s">
        <v>1744</v>
      </c>
      <c r="T947" s="288" t="s">
        <v>1745</v>
      </c>
      <c r="U947" s="288" t="s">
        <v>1739</v>
      </c>
      <c r="V947" s="288" t="s">
        <v>1739</v>
      </c>
      <c r="W947" s="288" t="s">
        <v>1746</v>
      </c>
      <c r="X947" s="288" t="s">
        <v>1747</v>
      </c>
    </row>
    <row r="948" spans="1:24" ht="51">
      <c r="A948" s="288" t="s">
        <v>1737</v>
      </c>
      <c r="B948" s="288" t="s">
        <v>1738</v>
      </c>
      <c r="C948" s="288" t="s">
        <v>462</v>
      </c>
      <c r="D948" s="288" t="s">
        <v>142</v>
      </c>
      <c r="E948" s="288" t="s">
        <v>1739</v>
      </c>
      <c r="F948" s="289">
        <v>46190</v>
      </c>
      <c r="G948" s="289">
        <v>46190</v>
      </c>
      <c r="H948" s="288" t="s">
        <v>2097</v>
      </c>
      <c r="I948" s="288" t="s">
        <v>1749</v>
      </c>
      <c r="J948" s="288" t="s">
        <v>1073</v>
      </c>
      <c r="K948" s="288" t="s">
        <v>1073</v>
      </c>
      <c r="L948" s="290">
        <v>348312.5</v>
      </c>
      <c r="M948" s="290">
        <v>0</v>
      </c>
      <c r="N948" s="291">
        <v>0</v>
      </c>
      <c r="O948" s="290">
        <v>1</v>
      </c>
      <c r="P948" s="291">
        <v>348313</v>
      </c>
      <c r="Q948" s="290">
        <v>0</v>
      </c>
      <c r="R948" s="291">
        <v>8437</v>
      </c>
      <c r="S948" s="288" t="s">
        <v>1744</v>
      </c>
      <c r="T948" s="288" t="s">
        <v>1745</v>
      </c>
      <c r="U948" s="288" t="s">
        <v>1750</v>
      </c>
      <c r="V948" s="288" t="s">
        <v>1751</v>
      </c>
      <c r="W948" s="288" t="s">
        <v>1795</v>
      </c>
      <c r="X948" s="288" t="s">
        <v>1796</v>
      </c>
    </row>
    <row r="949" spans="1:24" ht="51">
      <c r="A949" s="288" t="s">
        <v>1737</v>
      </c>
      <c r="B949" s="288" t="s">
        <v>1738</v>
      </c>
      <c r="C949" s="288" t="s">
        <v>462</v>
      </c>
      <c r="D949" s="288" t="s">
        <v>142</v>
      </c>
      <c r="E949" s="288" t="s">
        <v>1739</v>
      </c>
      <c r="F949" s="289">
        <v>46195</v>
      </c>
      <c r="G949" s="289">
        <v>46195</v>
      </c>
      <c r="H949" s="288" t="s">
        <v>1959</v>
      </c>
      <c r="I949" s="288" t="s">
        <v>1960</v>
      </c>
      <c r="J949" s="288" t="s">
        <v>1073</v>
      </c>
      <c r="K949" s="288" t="s">
        <v>1073</v>
      </c>
      <c r="L949" s="290">
        <v>348000</v>
      </c>
      <c r="M949" s="290">
        <v>27</v>
      </c>
      <c r="N949" s="291">
        <v>9396000</v>
      </c>
      <c r="O949" s="290">
        <v>0</v>
      </c>
      <c r="P949" s="291">
        <v>0</v>
      </c>
      <c r="Q949" s="290">
        <v>27</v>
      </c>
      <c r="R949" s="291">
        <v>9404437</v>
      </c>
      <c r="S949" s="288" t="s">
        <v>1744</v>
      </c>
      <c r="T949" s="288" t="s">
        <v>1799</v>
      </c>
      <c r="U949" s="288" t="s">
        <v>1739</v>
      </c>
      <c r="V949" s="288" t="s">
        <v>1739</v>
      </c>
      <c r="W949" s="288" t="s">
        <v>1739</v>
      </c>
      <c r="X949" s="288" t="s">
        <v>1739</v>
      </c>
    </row>
    <row r="950" spans="1:24" ht="25.5">
      <c r="A950" s="288" t="s">
        <v>1737</v>
      </c>
      <c r="B950" s="288" t="s">
        <v>1738</v>
      </c>
      <c r="C950" s="288" t="s">
        <v>462</v>
      </c>
      <c r="D950" s="288" t="s">
        <v>142</v>
      </c>
      <c r="E950" s="288" t="s">
        <v>1739</v>
      </c>
      <c r="F950" s="289">
        <v>46195</v>
      </c>
      <c r="G950" s="289">
        <v>46195</v>
      </c>
      <c r="H950" s="288" t="s">
        <v>2080</v>
      </c>
      <c r="I950" s="288" t="s">
        <v>1749</v>
      </c>
      <c r="J950" s="288" t="s">
        <v>1073</v>
      </c>
      <c r="K950" s="288" t="s">
        <v>1073</v>
      </c>
      <c r="L950" s="290">
        <v>348312.5</v>
      </c>
      <c r="M950" s="290">
        <v>0</v>
      </c>
      <c r="N950" s="291">
        <v>0</v>
      </c>
      <c r="O950" s="290">
        <v>0.5</v>
      </c>
      <c r="P950" s="291">
        <v>174156</v>
      </c>
      <c r="Q950" s="290">
        <v>26.5</v>
      </c>
      <c r="R950" s="291">
        <v>9230281</v>
      </c>
      <c r="S950" s="288" t="s">
        <v>1744</v>
      </c>
      <c r="T950" s="288" t="s">
        <v>1745</v>
      </c>
      <c r="U950" s="288" t="s">
        <v>1739</v>
      </c>
      <c r="V950" s="288" t="s">
        <v>1739</v>
      </c>
      <c r="W950" s="288" t="s">
        <v>1746</v>
      </c>
      <c r="X950" s="288" t="s">
        <v>1747</v>
      </c>
    </row>
    <row r="951" spans="1:24" ht="51">
      <c r="A951" s="288" t="s">
        <v>1737</v>
      </c>
      <c r="B951" s="288" t="s">
        <v>1738</v>
      </c>
      <c r="C951" s="288" t="s">
        <v>462</v>
      </c>
      <c r="D951" s="288" t="s">
        <v>142</v>
      </c>
      <c r="E951" s="288" t="s">
        <v>1739</v>
      </c>
      <c r="F951" s="289">
        <v>46197</v>
      </c>
      <c r="G951" s="289">
        <v>46197</v>
      </c>
      <c r="H951" s="288" t="s">
        <v>2098</v>
      </c>
      <c r="I951" s="288" t="s">
        <v>1749</v>
      </c>
      <c r="J951" s="288" t="s">
        <v>1073</v>
      </c>
      <c r="K951" s="288" t="s">
        <v>1073</v>
      </c>
      <c r="L951" s="290">
        <v>348312.5</v>
      </c>
      <c r="M951" s="290">
        <v>0</v>
      </c>
      <c r="N951" s="291">
        <v>0</v>
      </c>
      <c r="O951" s="290">
        <v>24.68</v>
      </c>
      <c r="P951" s="291">
        <v>8596353</v>
      </c>
      <c r="Q951" s="290">
        <v>1.82</v>
      </c>
      <c r="R951" s="291">
        <v>633928</v>
      </c>
      <c r="S951" s="288" t="s">
        <v>1744</v>
      </c>
      <c r="T951" s="288" t="s">
        <v>1745</v>
      </c>
      <c r="U951" s="288" t="s">
        <v>1750</v>
      </c>
      <c r="V951" s="288" t="s">
        <v>1751</v>
      </c>
      <c r="W951" s="288" t="s">
        <v>1795</v>
      </c>
      <c r="X951" s="288" t="s">
        <v>1796</v>
      </c>
    </row>
    <row r="952" spans="1:24" ht="51">
      <c r="A952" s="288" t="s">
        <v>1737</v>
      </c>
      <c r="B952" s="288" t="s">
        <v>1738</v>
      </c>
      <c r="C952" s="288" t="s">
        <v>462</v>
      </c>
      <c r="D952" s="288" t="s">
        <v>142</v>
      </c>
      <c r="E952" s="288" t="s">
        <v>1739</v>
      </c>
      <c r="F952" s="289">
        <v>46223</v>
      </c>
      <c r="G952" s="289">
        <v>46223</v>
      </c>
      <c r="H952" s="288" t="s">
        <v>2081</v>
      </c>
      <c r="I952" s="288" t="s">
        <v>1743</v>
      </c>
      <c r="J952" s="288" t="s">
        <v>1073</v>
      </c>
      <c r="K952" s="288" t="s">
        <v>1073</v>
      </c>
      <c r="L952" s="290">
        <v>348312.09</v>
      </c>
      <c r="M952" s="290">
        <v>0</v>
      </c>
      <c r="N952" s="291">
        <v>0</v>
      </c>
      <c r="O952" s="290">
        <v>0.55000000000000004</v>
      </c>
      <c r="P952" s="291">
        <v>191572</v>
      </c>
      <c r="Q952" s="290">
        <v>1.27</v>
      </c>
      <c r="R952" s="291">
        <v>442356</v>
      </c>
      <c r="S952" s="288" t="s">
        <v>1744</v>
      </c>
      <c r="T952" s="288" t="s">
        <v>1820</v>
      </c>
      <c r="U952" s="288" t="s">
        <v>1750</v>
      </c>
      <c r="V952" s="288" t="s">
        <v>1751</v>
      </c>
      <c r="W952" s="288" t="s">
        <v>1795</v>
      </c>
      <c r="X952" s="288" t="s">
        <v>1796</v>
      </c>
    </row>
    <row r="953" spans="1:24" ht="51">
      <c r="A953" s="288" t="s">
        <v>1737</v>
      </c>
      <c r="B953" s="288" t="s">
        <v>1738</v>
      </c>
      <c r="C953" s="288" t="s">
        <v>462</v>
      </c>
      <c r="D953" s="288" t="s">
        <v>142</v>
      </c>
      <c r="E953" s="288" t="s">
        <v>1739</v>
      </c>
      <c r="F953" s="289">
        <v>46227</v>
      </c>
      <c r="G953" s="289">
        <v>46227</v>
      </c>
      <c r="H953" s="288" t="s">
        <v>2099</v>
      </c>
      <c r="I953" s="288" t="s">
        <v>1749</v>
      </c>
      <c r="J953" s="288" t="s">
        <v>1073</v>
      </c>
      <c r="K953" s="288" t="s">
        <v>1073</v>
      </c>
      <c r="L953" s="290">
        <v>348312.09</v>
      </c>
      <c r="M953" s="290">
        <v>0</v>
      </c>
      <c r="N953" s="291">
        <v>0</v>
      </c>
      <c r="O953" s="290">
        <v>0.74</v>
      </c>
      <c r="P953" s="291">
        <v>257751</v>
      </c>
      <c r="Q953" s="290">
        <v>0.53</v>
      </c>
      <c r="R953" s="291">
        <v>184605</v>
      </c>
      <c r="S953" s="288" t="s">
        <v>1744</v>
      </c>
      <c r="T953" s="288" t="s">
        <v>1745</v>
      </c>
      <c r="U953" s="288" t="s">
        <v>1750</v>
      </c>
      <c r="V953" s="288" t="s">
        <v>1751</v>
      </c>
      <c r="W953" s="288" t="s">
        <v>1795</v>
      </c>
      <c r="X953" s="288" t="s">
        <v>1796</v>
      </c>
    </row>
    <row r="954" spans="1:24" ht="51">
      <c r="A954" s="288" t="s">
        <v>1737</v>
      </c>
      <c r="B954" s="288" t="s">
        <v>1738</v>
      </c>
      <c r="C954" s="288" t="s">
        <v>462</v>
      </c>
      <c r="D954" s="288" t="s">
        <v>142</v>
      </c>
      <c r="E954" s="288" t="s">
        <v>1739</v>
      </c>
      <c r="F954" s="289">
        <v>46227</v>
      </c>
      <c r="G954" s="289">
        <v>46227</v>
      </c>
      <c r="H954" s="288" t="s">
        <v>2099</v>
      </c>
      <c r="I954" s="288" t="s">
        <v>1749</v>
      </c>
      <c r="J954" s="288" t="s">
        <v>1073</v>
      </c>
      <c r="K954" s="288" t="s">
        <v>1073</v>
      </c>
      <c r="L954" s="290">
        <v>348312.09</v>
      </c>
      <c r="M954" s="290">
        <v>0</v>
      </c>
      <c r="N954" s="291">
        <v>0</v>
      </c>
      <c r="O954" s="290">
        <v>0.05</v>
      </c>
      <c r="P954" s="291">
        <v>17416</v>
      </c>
      <c r="Q954" s="290">
        <v>0.48</v>
      </c>
      <c r="R954" s="291">
        <v>167189</v>
      </c>
      <c r="S954" s="288" t="s">
        <v>1744</v>
      </c>
      <c r="T954" s="288" t="s">
        <v>1820</v>
      </c>
      <c r="U954" s="288" t="s">
        <v>1750</v>
      </c>
      <c r="V954" s="288" t="s">
        <v>1751</v>
      </c>
      <c r="W954" s="288" t="s">
        <v>1795</v>
      </c>
      <c r="X954" s="288" t="s">
        <v>1796</v>
      </c>
    </row>
    <row r="955" spans="1:24" ht="51">
      <c r="A955" s="288" t="s">
        <v>1737</v>
      </c>
      <c r="B955" s="288" t="s">
        <v>1738</v>
      </c>
      <c r="C955" s="288" t="s">
        <v>1538</v>
      </c>
      <c r="D955" s="288" t="s">
        <v>1539</v>
      </c>
      <c r="E955" s="288" t="s">
        <v>1739</v>
      </c>
      <c r="F955" s="289">
        <v>46182</v>
      </c>
      <c r="G955" s="289">
        <v>46182</v>
      </c>
      <c r="H955" s="288" t="s">
        <v>2094</v>
      </c>
      <c r="I955" s="288" t="s">
        <v>2095</v>
      </c>
      <c r="J955" s="288" t="s">
        <v>1073</v>
      </c>
      <c r="K955" s="288" t="s">
        <v>1073</v>
      </c>
      <c r="L955" s="290">
        <v>247000</v>
      </c>
      <c r="M955" s="290">
        <v>1</v>
      </c>
      <c r="N955" s="291">
        <v>247000</v>
      </c>
      <c r="O955" s="290">
        <v>0</v>
      </c>
      <c r="P955" s="291">
        <v>0</v>
      </c>
      <c r="Q955" s="290">
        <v>1</v>
      </c>
      <c r="R955" s="291">
        <v>247000</v>
      </c>
      <c r="S955" s="288" t="s">
        <v>1744</v>
      </c>
      <c r="T955" s="288" t="s">
        <v>1810</v>
      </c>
      <c r="U955" s="288" t="s">
        <v>1739</v>
      </c>
      <c r="V955" s="288" t="s">
        <v>1739</v>
      </c>
      <c r="W955" s="288" t="s">
        <v>1739</v>
      </c>
      <c r="X955" s="288" t="s">
        <v>1739</v>
      </c>
    </row>
    <row r="956" spans="1:24">
      <c r="A956" s="288" t="s">
        <v>1737</v>
      </c>
      <c r="B956" s="288" t="s">
        <v>1738</v>
      </c>
      <c r="C956" s="288" t="s">
        <v>1538</v>
      </c>
      <c r="D956" s="288" t="s">
        <v>1539</v>
      </c>
      <c r="E956" s="288" t="s">
        <v>1739</v>
      </c>
      <c r="F956" s="289">
        <v>46185</v>
      </c>
      <c r="G956" s="289">
        <v>46185</v>
      </c>
      <c r="H956" s="288" t="s">
        <v>2096</v>
      </c>
      <c r="I956" s="288" t="s">
        <v>2008</v>
      </c>
      <c r="J956" s="288" t="s">
        <v>1073</v>
      </c>
      <c r="K956" s="288" t="s">
        <v>1073</v>
      </c>
      <c r="L956" s="290">
        <v>247000</v>
      </c>
      <c r="M956" s="290">
        <v>0</v>
      </c>
      <c r="N956" s="291">
        <v>0</v>
      </c>
      <c r="O956" s="290">
        <v>1</v>
      </c>
      <c r="P956" s="291">
        <v>247000</v>
      </c>
      <c r="Q956" s="290">
        <v>0</v>
      </c>
      <c r="R956" s="291">
        <v>0</v>
      </c>
      <c r="S956" s="288" t="s">
        <v>1744</v>
      </c>
      <c r="T956" s="288" t="s">
        <v>1745</v>
      </c>
      <c r="U956" s="288" t="s">
        <v>1739</v>
      </c>
      <c r="V956" s="288" t="s">
        <v>1739</v>
      </c>
      <c r="W956" s="288" t="s">
        <v>1746</v>
      </c>
      <c r="X956" s="288" t="s">
        <v>1747</v>
      </c>
    </row>
    <row r="957" spans="1:24" ht="51">
      <c r="A957" s="288" t="s">
        <v>1737</v>
      </c>
      <c r="B957" s="288" t="s">
        <v>1738</v>
      </c>
      <c r="C957" s="288" t="s">
        <v>407</v>
      </c>
      <c r="D957" s="288" t="s">
        <v>148</v>
      </c>
      <c r="E957" s="288" t="s">
        <v>1739</v>
      </c>
      <c r="F957" s="289">
        <v>46196</v>
      </c>
      <c r="G957" s="289">
        <v>46196</v>
      </c>
      <c r="H957" s="288" t="s">
        <v>2100</v>
      </c>
      <c r="I957" s="288" t="s">
        <v>2101</v>
      </c>
      <c r="J957" s="288" t="s">
        <v>1643</v>
      </c>
      <c r="K957" s="288" t="s">
        <v>1643</v>
      </c>
      <c r="L957" s="290">
        <v>32333.33</v>
      </c>
      <c r="M957" s="290">
        <v>30</v>
      </c>
      <c r="N957" s="291">
        <v>970000</v>
      </c>
      <c r="O957" s="290">
        <v>0</v>
      </c>
      <c r="P957" s="291">
        <v>0</v>
      </c>
      <c r="Q957" s="290">
        <v>30</v>
      </c>
      <c r="R957" s="291">
        <v>970000</v>
      </c>
      <c r="S957" s="288" t="s">
        <v>1744</v>
      </c>
      <c r="T957" s="288" t="s">
        <v>1767</v>
      </c>
      <c r="U957" s="288" t="s">
        <v>1739</v>
      </c>
      <c r="V957" s="288" t="s">
        <v>1739</v>
      </c>
      <c r="W957" s="288" t="s">
        <v>1739</v>
      </c>
      <c r="X957" s="288" t="s">
        <v>1739</v>
      </c>
    </row>
    <row r="958" spans="1:24" ht="51">
      <c r="A958" s="288" t="s">
        <v>1737</v>
      </c>
      <c r="B958" s="288" t="s">
        <v>1738</v>
      </c>
      <c r="C958" s="288" t="s">
        <v>407</v>
      </c>
      <c r="D958" s="288" t="s">
        <v>148</v>
      </c>
      <c r="E958" s="288" t="s">
        <v>1739</v>
      </c>
      <c r="F958" s="289">
        <v>46251</v>
      </c>
      <c r="G958" s="289">
        <v>46251</v>
      </c>
      <c r="H958" s="288" t="s">
        <v>2102</v>
      </c>
      <c r="I958" s="288" t="s">
        <v>1749</v>
      </c>
      <c r="J958" s="288" t="s">
        <v>1643</v>
      </c>
      <c r="K958" s="288" t="s">
        <v>1643</v>
      </c>
      <c r="L958" s="290">
        <v>32333.33</v>
      </c>
      <c r="M958" s="290">
        <v>0</v>
      </c>
      <c r="N958" s="291">
        <v>0</v>
      </c>
      <c r="O958" s="290">
        <v>30</v>
      </c>
      <c r="P958" s="291">
        <v>970000</v>
      </c>
      <c r="Q958" s="290">
        <v>0</v>
      </c>
      <c r="R958" s="291">
        <v>0</v>
      </c>
      <c r="S958" s="288" t="s">
        <v>1744</v>
      </c>
      <c r="T958" s="288" t="s">
        <v>1745</v>
      </c>
      <c r="U958" s="288" t="s">
        <v>1755</v>
      </c>
      <c r="V958" s="288" t="s">
        <v>1756</v>
      </c>
      <c r="W958" s="288" t="s">
        <v>1795</v>
      </c>
      <c r="X958" s="288" t="s">
        <v>1796</v>
      </c>
    </row>
    <row r="959" spans="1:24" ht="51">
      <c r="A959" s="288" t="s">
        <v>1737</v>
      </c>
      <c r="B959" s="288" t="s">
        <v>1738</v>
      </c>
      <c r="C959" s="288" t="s">
        <v>407</v>
      </c>
      <c r="D959" s="288" t="s">
        <v>148</v>
      </c>
      <c r="E959" s="288" t="s">
        <v>1739</v>
      </c>
      <c r="F959" s="289">
        <v>46252</v>
      </c>
      <c r="G959" s="289">
        <v>46252</v>
      </c>
      <c r="H959" s="288" t="s">
        <v>2103</v>
      </c>
      <c r="I959" s="288" t="s">
        <v>2104</v>
      </c>
      <c r="J959" s="288" t="s">
        <v>1643</v>
      </c>
      <c r="K959" s="288" t="s">
        <v>1643</v>
      </c>
      <c r="L959" s="290">
        <v>32333.33</v>
      </c>
      <c r="M959" s="290">
        <v>48</v>
      </c>
      <c r="N959" s="291">
        <v>1552000</v>
      </c>
      <c r="O959" s="290">
        <v>0</v>
      </c>
      <c r="P959" s="291">
        <v>0</v>
      </c>
      <c r="Q959" s="290">
        <v>48</v>
      </c>
      <c r="R959" s="291">
        <v>1552000</v>
      </c>
      <c r="S959" s="288" t="s">
        <v>1744</v>
      </c>
      <c r="T959" s="288" t="s">
        <v>1767</v>
      </c>
      <c r="U959" s="288" t="s">
        <v>1739</v>
      </c>
      <c r="V959" s="288" t="s">
        <v>1739</v>
      </c>
      <c r="W959" s="288" t="s">
        <v>1739</v>
      </c>
      <c r="X959" s="288" t="s">
        <v>1739</v>
      </c>
    </row>
    <row r="960" spans="1:24" ht="51">
      <c r="A960" s="288" t="s">
        <v>1737</v>
      </c>
      <c r="B960" s="288" t="s">
        <v>1738</v>
      </c>
      <c r="C960" s="288" t="s">
        <v>407</v>
      </c>
      <c r="D960" s="288" t="s">
        <v>148</v>
      </c>
      <c r="E960" s="288" t="s">
        <v>1739</v>
      </c>
      <c r="F960" s="289">
        <v>46301</v>
      </c>
      <c r="G960" s="289">
        <v>46301</v>
      </c>
      <c r="H960" s="288" t="s">
        <v>1859</v>
      </c>
      <c r="I960" s="288" t="s">
        <v>1749</v>
      </c>
      <c r="J960" s="288" t="s">
        <v>1643</v>
      </c>
      <c r="K960" s="288" t="s">
        <v>1643</v>
      </c>
      <c r="L960" s="290">
        <v>32333.33</v>
      </c>
      <c r="M960" s="290">
        <v>0</v>
      </c>
      <c r="N960" s="291">
        <v>0</v>
      </c>
      <c r="O960" s="290">
        <v>44.28</v>
      </c>
      <c r="P960" s="291">
        <v>1431720</v>
      </c>
      <c r="Q960" s="290">
        <v>3.72</v>
      </c>
      <c r="R960" s="291">
        <v>120280</v>
      </c>
      <c r="S960" s="288" t="s">
        <v>1744</v>
      </c>
      <c r="T960" s="288" t="s">
        <v>1745</v>
      </c>
      <c r="U960" s="288" t="s">
        <v>1755</v>
      </c>
      <c r="V960" s="288" t="s">
        <v>1756</v>
      </c>
      <c r="W960" s="288" t="s">
        <v>1795</v>
      </c>
      <c r="X960" s="288" t="s">
        <v>1796</v>
      </c>
    </row>
    <row r="961" spans="1:24" ht="51">
      <c r="A961" s="288" t="s">
        <v>1737</v>
      </c>
      <c r="B961" s="288" t="s">
        <v>1738</v>
      </c>
      <c r="C961" s="288" t="s">
        <v>1540</v>
      </c>
      <c r="D961" s="288" t="s">
        <v>1541</v>
      </c>
      <c r="E961" s="288" t="s">
        <v>1739</v>
      </c>
      <c r="F961" s="289">
        <v>46195</v>
      </c>
      <c r="G961" s="289">
        <v>46195</v>
      </c>
      <c r="H961" s="288" t="s">
        <v>1959</v>
      </c>
      <c r="I961" s="288" t="s">
        <v>1960</v>
      </c>
      <c r="J961" s="288" t="s">
        <v>1643</v>
      </c>
      <c r="K961" s="288" t="s">
        <v>1643</v>
      </c>
      <c r="L961" s="290">
        <v>333333.33</v>
      </c>
      <c r="M961" s="290">
        <v>0.15</v>
      </c>
      <c r="N961" s="291">
        <v>50000</v>
      </c>
      <c r="O961" s="290">
        <v>0</v>
      </c>
      <c r="P961" s="291">
        <v>0</v>
      </c>
      <c r="Q961" s="290">
        <v>0.15</v>
      </c>
      <c r="R961" s="291">
        <v>50000</v>
      </c>
      <c r="S961" s="288" t="s">
        <v>1744</v>
      </c>
      <c r="T961" s="288" t="s">
        <v>1799</v>
      </c>
      <c r="U961" s="288" t="s">
        <v>1739</v>
      </c>
      <c r="V961" s="288" t="s">
        <v>1739</v>
      </c>
      <c r="W961" s="288" t="s">
        <v>1739</v>
      </c>
      <c r="X961" s="288" t="s">
        <v>1739</v>
      </c>
    </row>
    <row r="962" spans="1:24" ht="25.5">
      <c r="A962" s="288" t="s">
        <v>1737</v>
      </c>
      <c r="B962" s="288" t="s">
        <v>1738</v>
      </c>
      <c r="C962" s="288" t="s">
        <v>1540</v>
      </c>
      <c r="D962" s="288" t="s">
        <v>1541</v>
      </c>
      <c r="E962" s="288" t="s">
        <v>1739</v>
      </c>
      <c r="F962" s="289">
        <v>46223</v>
      </c>
      <c r="G962" s="289">
        <v>46223</v>
      </c>
      <c r="H962" s="288" t="s">
        <v>2033</v>
      </c>
      <c r="I962" s="288" t="s">
        <v>1877</v>
      </c>
      <c r="J962" s="288" t="s">
        <v>1643</v>
      </c>
      <c r="K962" s="288" t="s">
        <v>1643</v>
      </c>
      <c r="L962" s="290">
        <v>333333.33</v>
      </c>
      <c r="M962" s="290">
        <v>0.01</v>
      </c>
      <c r="N962" s="291">
        <v>3333</v>
      </c>
      <c r="O962" s="290">
        <v>0</v>
      </c>
      <c r="P962" s="291">
        <v>0</v>
      </c>
      <c r="Q962" s="290">
        <v>0.16</v>
      </c>
      <c r="R962" s="291">
        <v>53333</v>
      </c>
      <c r="S962" s="288" t="s">
        <v>1744</v>
      </c>
      <c r="T962" s="288" t="s">
        <v>1745</v>
      </c>
      <c r="U962" s="288" t="s">
        <v>1739</v>
      </c>
      <c r="V962" s="288" t="s">
        <v>1739</v>
      </c>
      <c r="W962" s="288" t="s">
        <v>1795</v>
      </c>
      <c r="X962" s="288" t="s">
        <v>1796</v>
      </c>
    </row>
    <row r="963" spans="1:24" ht="51">
      <c r="A963" s="288" t="s">
        <v>1737</v>
      </c>
      <c r="B963" s="288" t="s">
        <v>1738</v>
      </c>
      <c r="C963" s="288" t="s">
        <v>282</v>
      </c>
      <c r="D963" s="288" t="s">
        <v>102</v>
      </c>
      <c r="E963" s="288" t="s">
        <v>1739</v>
      </c>
      <c r="F963" s="289">
        <v>46195</v>
      </c>
      <c r="G963" s="289">
        <v>46195</v>
      </c>
      <c r="H963" s="288" t="s">
        <v>1959</v>
      </c>
      <c r="I963" s="288" t="s">
        <v>1960</v>
      </c>
      <c r="J963" s="288" t="s">
        <v>1643</v>
      </c>
      <c r="K963" s="288" t="s">
        <v>1643</v>
      </c>
      <c r="L963" s="290">
        <v>690000</v>
      </c>
      <c r="M963" s="290">
        <v>0.5</v>
      </c>
      <c r="N963" s="291">
        <v>345000</v>
      </c>
      <c r="O963" s="290">
        <v>0</v>
      </c>
      <c r="P963" s="291">
        <v>0</v>
      </c>
      <c r="Q963" s="290">
        <v>0.5</v>
      </c>
      <c r="R963" s="291">
        <v>345000</v>
      </c>
      <c r="S963" s="288" t="s">
        <v>1744</v>
      </c>
      <c r="T963" s="288" t="s">
        <v>1799</v>
      </c>
      <c r="U963" s="288" t="s">
        <v>1739</v>
      </c>
      <c r="V963" s="288" t="s">
        <v>1739</v>
      </c>
      <c r="W963" s="288" t="s">
        <v>1739</v>
      </c>
      <c r="X963" s="288" t="s">
        <v>1739</v>
      </c>
    </row>
    <row r="964" spans="1:24" ht="51">
      <c r="A964" s="288" t="s">
        <v>1737</v>
      </c>
      <c r="B964" s="288" t="s">
        <v>1738</v>
      </c>
      <c r="C964" s="288" t="s">
        <v>282</v>
      </c>
      <c r="D964" s="288" t="s">
        <v>102</v>
      </c>
      <c r="E964" s="288" t="s">
        <v>1739</v>
      </c>
      <c r="F964" s="289">
        <v>46195</v>
      </c>
      <c r="G964" s="289">
        <v>46195</v>
      </c>
      <c r="H964" s="288" t="s">
        <v>2080</v>
      </c>
      <c r="I964" s="288" t="s">
        <v>1749</v>
      </c>
      <c r="J964" s="288" t="s">
        <v>1643</v>
      </c>
      <c r="K964" s="288" t="s">
        <v>1643</v>
      </c>
      <c r="L964" s="290">
        <v>690000</v>
      </c>
      <c r="M964" s="290">
        <v>0</v>
      </c>
      <c r="N964" s="291">
        <v>0</v>
      </c>
      <c r="O964" s="290">
        <v>0.45</v>
      </c>
      <c r="P964" s="291">
        <v>310500</v>
      </c>
      <c r="Q964" s="290">
        <v>0.05</v>
      </c>
      <c r="R964" s="291">
        <v>34500</v>
      </c>
      <c r="S964" s="288" t="s">
        <v>1744</v>
      </c>
      <c r="T964" s="288" t="s">
        <v>1745</v>
      </c>
      <c r="U964" s="288" t="s">
        <v>1890</v>
      </c>
      <c r="V964" s="288" t="s">
        <v>1891</v>
      </c>
      <c r="W964" s="288" t="s">
        <v>1795</v>
      </c>
      <c r="X964" s="288" t="s">
        <v>1796</v>
      </c>
    </row>
    <row r="965" spans="1:24" ht="51">
      <c r="A965" s="288" t="s">
        <v>1737</v>
      </c>
      <c r="B965" s="288" t="s">
        <v>1738</v>
      </c>
      <c r="C965" s="288" t="s">
        <v>282</v>
      </c>
      <c r="D965" s="288" t="s">
        <v>102</v>
      </c>
      <c r="E965" s="288" t="s">
        <v>1739</v>
      </c>
      <c r="F965" s="289">
        <v>46220</v>
      </c>
      <c r="G965" s="289">
        <v>46220</v>
      </c>
      <c r="H965" s="288" t="s">
        <v>1991</v>
      </c>
      <c r="I965" s="288" t="s">
        <v>1992</v>
      </c>
      <c r="J965" s="288" t="s">
        <v>1643</v>
      </c>
      <c r="K965" s="288" t="s">
        <v>1643</v>
      </c>
      <c r="L965" s="290">
        <v>690000</v>
      </c>
      <c r="M965" s="290">
        <v>0.5</v>
      </c>
      <c r="N965" s="291">
        <v>345000</v>
      </c>
      <c r="O965" s="290">
        <v>0</v>
      </c>
      <c r="P965" s="291">
        <v>0</v>
      </c>
      <c r="Q965" s="290">
        <v>0.55000000000000004</v>
      </c>
      <c r="R965" s="291">
        <v>379500</v>
      </c>
      <c r="S965" s="288" t="s">
        <v>1744</v>
      </c>
      <c r="T965" s="288" t="s">
        <v>1799</v>
      </c>
      <c r="U965" s="288" t="s">
        <v>1739</v>
      </c>
      <c r="V965" s="288" t="s">
        <v>1739</v>
      </c>
      <c r="W965" s="288" t="s">
        <v>1739</v>
      </c>
      <c r="X965" s="288" t="s">
        <v>1739</v>
      </c>
    </row>
    <row r="966" spans="1:24" ht="51">
      <c r="A966" s="288" t="s">
        <v>1737</v>
      </c>
      <c r="B966" s="288" t="s">
        <v>1738</v>
      </c>
      <c r="C966" s="288" t="s">
        <v>282</v>
      </c>
      <c r="D966" s="288" t="s">
        <v>102</v>
      </c>
      <c r="E966" s="288" t="s">
        <v>1739</v>
      </c>
      <c r="F966" s="289">
        <v>46220</v>
      </c>
      <c r="G966" s="289">
        <v>46220</v>
      </c>
      <c r="H966" s="288" t="s">
        <v>2083</v>
      </c>
      <c r="I966" s="288" t="s">
        <v>1749</v>
      </c>
      <c r="J966" s="288" t="s">
        <v>1643</v>
      </c>
      <c r="K966" s="288" t="s">
        <v>1643</v>
      </c>
      <c r="L966" s="290">
        <v>690000</v>
      </c>
      <c r="M966" s="290">
        <v>0</v>
      </c>
      <c r="N966" s="291">
        <v>0</v>
      </c>
      <c r="O966" s="290">
        <v>0.43</v>
      </c>
      <c r="P966" s="291">
        <v>296700</v>
      </c>
      <c r="Q966" s="290">
        <v>0.12</v>
      </c>
      <c r="R966" s="291">
        <v>82800</v>
      </c>
      <c r="S966" s="288" t="s">
        <v>1744</v>
      </c>
      <c r="T966" s="288" t="s">
        <v>1745</v>
      </c>
      <c r="U966" s="288" t="s">
        <v>1890</v>
      </c>
      <c r="V966" s="288" t="s">
        <v>1891</v>
      </c>
      <c r="W966" s="288" t="s">
        <v>1795</v>
      </c>
      <c r="X966" s="288" t="s">
        <v>1796</v>
      </c>
    </row>
    <row r="967" spans="1:24" ht="25.5">
      <c r="A967" s="288" t="s">
        <v>1737</v>
      </c>
      <c r="B967" s="288" t="s">
        <v>1738</v>
      </c>
      <c r="C967" s="288" t="s">
        <v>282</v>
      </c>
      <c r="D967" s="288" t="s">
        <v>102</v>
      </c>
      <c r="E967" s="288" t="s">
        <v>1739</v>
      </c>
      <c r="F967" s="289">
        <v>46223</v>
      </c>
      <c r="G967" s="289">
        <v>46223</v>
      </c>
      <c r="H967" s="288" t="s">
        <v>2033</v>
      </c>
      <c r="I967" s="288" t="s">
        <v>1877</v>
      </c>
      <c r="J967" s="288" t="s">
        <v>1643</v>
      </c>
      <c r="K967" s="288" t="s">
        <v>1643</v>
      </c>
      <c r="L967" s="290">
        <v>690000</v>
      </c>
      <c r="M967" s="290">
        <v>0.03</v>
      </c>
      <c r="N967" s="291">
        <v>20700</v>
      </c>
      <c r="O967" s="290">
        <v>0</v>
      </c>
      <c r="P967" s="291">
        <v>0</v>
      </c>
      <c r="Q967" s="290">
        <v>0.15</v>
      </c>
      <c r="R967" s="291">
        <v>103500</v>
      </c>
      <c r="S967" s="288" t="s">
        <v>1744</v>
      </c>
      <c r="T967" s="288" t="s">
        <v>1745</v>
      </c>
      <c r="U967" s="288" t="s">
        <v>1739</v>
      </c>
      <c r="V967" s="288" t="s">
        <v>1739</v>
      </c>
      <c r="W967" s="288" t="s">
        <v>1795</v>
      </c>
      <c r="X967" s="288" t="s">
        <v>1796</v>
      </c>
    </row>
    <row r="968" spans="1:24" ht="25.5">
      <c r="A968" s="288" t="s">
        <v>1737</v>
      </c>
      <c r="B968" s="288" t="s">
        <v>1738</v>
      </c>
      <c r="C968" s="288" t="s">
        <v>471</v>
      </c>
      <c r="D968" s="288" t="s">
        <v>58</v>
      </c>
      <c r="E968" s="288" t="s">
        <v>1739</v>
      </c>
      <c r="F968" s="289">
        <v>46192</v>
      </c>
      <c r="G968" s="289">
        <v>46192</v>
      </c>
      <c r="H968" s="288" t="s">
        <v>1985</v>
      </c>
      <c r="I968" s="288" t="s">
        <v>1986</v>
      </c>
      <c r="J968" s="288" t="s">
        <v>1643</v>
      </c>
      <c r="K968" s="288" t="s">
        <v>1643</v>
      </c>
      <c r="L968" s="290">
        <v>83000</v>
      </c>
      <c r="M968" s="290">
        <v>6</v>
      </c>
      <c r="N968" s="291">
        <v>498000</v>
      </c>
      <c r="O968" s="290">
        <v>0</v>
      </c>
      <c r="P968" s="291">
        <v>0</v>
      </c>
      <c r="Q968" s="290">
        <v>6</v>
      </c>
      <c r="R968" s="291">
        <v>498000</v>
      </c>
      <c r="S968" s="288" t="s">
        <v>1744</v>
      </c>
      <c r="T968" s="288" t="s">
        <v>1799</v>
      </c>
      <c r="U968" s="288" t="s">
        <v>1739</v>
      </c>
      <c r="V968" s="288" t="s">
        <v>1739</v>
      </c>
      <c r="W968" s="288" t="s">
        <v>1739</v>
      </c>
      <c r="X968" s="288" t="s">
        <v>1739</v>
      </c>
    </row>
    <row r="969" spans="1:24" ht="51">
      <c r="A969" s="288" t="s">
        <v>1737</v>
      </c>
      <c r="B969" s="288" t="s">
        <v>1738</v>
      </c>
      <c r="C969" s="288" t="s">
        <v>471</v>
      </c>
      <c r="D969" s="288" t="s">
        <v>58</v>
      </c>
      <c r="E969" s="288" t="s">
        <v>1739</v>
      </c>
      <c r="F969" s="289">
        <v>46192</v>
      </c>
      <c r="G969" s="289">
        <v>46192</v>
      </c>
      <c r="H969" s="288" t="s">
        <v>1987</v>
      </c>
      <c r="I969" s="288" t="s">
        <v>1749</v>
      </c>
      <c r="J969" s="288" t="s">
        <v>1643</v>
      </c>
      <c r="K969" s="288" t="s">
        <v>1643</v>
      </c>
      <c r="L969" s="290">
        <v>83000</v>
      </c>
      <c r="M969" s="290">
        <v>0</v>
      </c>
      <c r="N969" s="291">
        <v>0</v>
      </c>
      <c r="O969" s="290">
        <v>5</v>
      </c>
      <c r="P969" s="291">
        <v>415000</v>
      </c>
      <c r="Q969" s="290">
        <v>1</v>
      </c>
      <c r="R969" s="291">
        <v>83000</v>
      </c>
      <c r="S969" s="288" t="s">
        <v>1744</v>
      </c>
      <c r="T969" s="288" t="s">
        <v>1745</v>
      </c>
      <c r="U969" s="288" t="s">
        <v>1801</v>
      </c>
      <c r="V969" s="288" t="s">
        <v>1802</v>
      </c>
      <c r="W969" s="288" t="s">
        <v>1795</v>
      </c>
      <c r="X969" s="288" t="s">
        <v>1796</v>
      </c>
    </row>
    <row r="970" spans="1:24" ht="51">
      <c r="A970" s="288" t="s">
        <v>1737</v>
      </c>
      <c r="B970" s="288" t="s">
        <v>1738</v>
      </c>
      <c r="C970" s="288" t="s">
        <v>471</v>
      </c>
      <c r="D970" s="288" t="s">
        <v>58</v>
      </c>
      <c r="E970" s="288" t="s">
        <v>1739</v>
      </c>
      <c r="F970" s="289">
        <v>46223</v>
      </c>
      <c r="G970" s="289">
        <v>46223</v>
      </c>
      <c r="H970" s="288" t="s">
        <v>1742</v>
      </c>
      <c r="I970" s="288" t="s">
        <v>1743</v>
      </c>
      <c r="J970" s="288" t="s">
        <v>1643</v>
      </c>
      <c r="K970" s="288" t="s">
        <v>1643</v>
      </c>
      <c r="L970" s="290">
        <v>83000</v>
      </c>
      <c r="M970" s="290">
        <v>0</v>
      </c>
      <c r="N970" s="291">
        <v>0</v>
      </c>
      <c r="O970" s="290">
        <v>0.03</v>
      </c>
      <c r="P970" s="291">
        <v>2490</v>
      </c>
      <c r="Q970" s="290">
        <v>0.97</v>
      </c>
      <c r="R970" s="291">
        <v>80510</v>
      </c>
      <c r="S970" s="288" t="s">
        <v>1744</v>
      </c>
      <c r="T970" s="288" t="s">
        <v>1745</v>
      </c>
      <c r="U970" s="288" t="s">
        <v>1801</v>
      </c>
      <c r="V970" s="288" t="s">
        <v>1802</v>
      </c>
      <c r="W970" s="288" t="s">
        <v>1795</v>
      </c>
      <c r="X970" s="288" t="s">
        <v>1796</v>
      </c>
    </row>
    <row r="971" spans="1:24" ht="38.25">
      <c r="A971" s="288" t="s">
        <v>1737</v>
      </c>
      <c r="B971" s="288" t="s">
        <v>1738</v>
      </c>
      <c r="C971" s="288" t="s">
        <v>516</v>
      </c>
      <c r="D971" s="288" t="s">
        <v>125</v>
      </c>
      <c r="E971" s="288" t="s">
        <v>1739</v>
      </c>
      <c r="F971" s="289">
        <v>46199</v>
      </c>
      <c r="G971" s="289">
        <v>46199</v>
      </c>
      <c r="H971" s="288" t="s">
        <v>2075</v>
      </c>
      <c r="I971" s="288" t="s">
        <v>2076</v>
      </c>
      <c r="J971" s="288" t="s">
        <v>53</v>
      </c>
      <c r="K971" s="288" t="s">
        <v>53</v>
      </c>
      <c r="L971" s="290">
        <v>360000</v>
      </c>
      <c r="M971" s="290">
        <v>5</v>
      </c>
      <c r="N971" s="291">
        <v>1800000</v>
      </c>
      <c r="O971" s="290">
        <v>0</v>
      </c>
      <c r="P971" s="291">
        <v>0</v>
      </c>
      <c r="Q971" s="290">
        <v>5</v>
      </c>
      <c r="R971" s="291">
        <v>1800000</v>
      </c>
      <c r="S971" s="288" t="s">
        <v>1744</v>
      </c>
      <c r="T971" s="288" t="s">
        <v>1810</v>
      </c>
      <c r="U971" s="288" t="s">
        <v>1739</v>
      </c>
      <c r="V971" s="288" t="s">
        <v>1739</v>
      </c>
      <c r="W971" s="288" t="s">
        <v>1739</v>
      </c>
      <c r="X971" s="288" t="s">
        <v>1739</v>
      </c>
    </row>
    <row r="972" spans="1:24" ht="51">
      <c r="A972" s="288" t="s">
        <v>1737</v>
      </c>
      <c r="B972" s="288" t="s">
        <v>1738</v>
      </c>
      <c r="C972" s="288" t="s">
        <v>516</v>
      </c>
      <c r="D972" s="288" t="s">
        <v>125</v>
      </c>
      <c r="E972" s="288" t="s">
        <v>1739</v>
      </c>
      <c r="F972" s="289">
        <v>46289</v>
      </c>
      <c r="G972" s="289">
        <v>46289</v>
      </c>
      <c r="H972" s="288" t="s">
        <v>2105</v>
      </c>
      <c r="I972" s="288" t="s">
        <v>1749</v>
      </c>
      <c r="J972" s="288" t="s">
        <v>53</v>
      </c>
      <c r="K972" s="288" t="s">
        <v>53</v>
      </c>
      <c r="L972" s="290">
        <v>360000</v>
      </c>
      <c r="M972" s="290">
        <v>0</v>
      </c>
      <c r="N972" s="291">
        <v>0</v>
      </c>
      <c r="O972" s="290">
        <v>5</v>
      </c>
      <c r="P972" s="291">
        <v>1800000</v>
      </c>
      <c r="Q972" s="290">
        <v>0</v>
      </c>
      <c r="R972" s="291">
        <v>0</v>
      </c>
      <c r="S972" s="288" t="s">
        <v>1744</v>
      </c>
      <c r="T972" s="288" t="s">
        <v>1745</v>
      </c>
      <c r="U972" s="288" t="s">
        <v>1750</v>
      </c>
      <c r="V972" s="288" t="s">
        <v>1751</v>
      </c>
      <c r="W972" s="288" t="s">
        <v>1795</v>
      </c>
      <c r="X972" s="288" t="s">
        <v>1796</v>
      </c>
    </row>
    <row r="973" spans="1:24" ht="38.25">
      <c r="A973" s="288" t="s">
        <v>1737</v>
      </c>
      <c r="B973" s="288" t="s">
        <v>1738</v>
      </c>
      <c r="C973" s="288" t="s">
        <v>1546</v>
      </c>
      <c r="D973" s="288" t="s">
        <v>1547</v>
      </c>
      <c r="E973" s="288" t="s">
        <v>1739</v>
      </c>
      <c r="F973" s="289">
        <v>46208</v>
      </c>
      <c r="G973" s="289">
        <v>46208</v>
      </c>
      <c r="H973" s="288" t="s">
        <v>2106</v>
      </c>
      <c r="I973" s="288" t="s">
        <v>2107</v>
      </c>
      <c r="J973" s="288" t="s">
        <v>238</v>
      </c>
      <c r="K973" s="288" t="s">
        <v>238</v>
      </c>
      <c r="L973" s="290">
        <v>4000</v>
      </c>
      <c r="M973" s="290">
        <v>5</v>
      </c>
      <c r="N973" s="291">
        <v>20000</v>
      </c>
      <c r="O973" s="290">
        <v>0</v>
      </c>
      <c r="P973" s="291">
        <v>0</v>
      </c>
      <c r="Q973" s="290">
        <v>5</v>
      </c>
      <c r="R973" s="291">
        <v>20000</v>
      </c>
      <c r="S973" s="288" t="s">
        <v>1744</v>
      </c>
      <c r="T973" s="288" t="s">
        <v>1767</v>
      </c>
      <c r="U973" s="288" t="s">
        <v>1739</v>
      </c>
      <c r="V973" s="288" t="s">
        <v>1739</v>
      </c>
      <c r="W973" s="288" t="s">
        <v>1739</v>
      </c>
      <c r="X973" s="288" t="s">
        <v>1739</v>
      </c>
    </row>
    <row r="974" spans="1:24">
      <c r="A974" s="288" t="s">
        <v>1737</v>
      </c>
      <c r="B974" s="288" t="s">
        <v>1738</v>
      </c>
      <c r="C974" s="288" t="s">
        <v>1546</v>
      </c>
      <c r="D974" s="288" t="s">
        <v>1547</v>
      </c>
      <c r="E974" s="288" t="s">
        <v>1739</v>
      </c>
      <c r="F974" s="289">
        <v>46208</v>
      </c>
      <c r="G974" s="289">
        <v>46208</v>
      </c>
      <c r="H974" s="288" t="s">
        <v>2108</v>
      </c>
      <c r="I974" s="288" t="s">
        <v>1749</v>
      </c>
      <c r="J974" s="288" t="s">
        <v>238</v>
      </c>
      <c r="K974" s="288" t="s">
        <v>238</v>
      </c>
      <c r="L974" s="290">
        <v>4000</v>
      </c>
      <c r="M974" s="290">
        <v>0</v>
      </c>
      <c r="N974" s="291">
        <v>0</v>
      </c>
      <c r="O974" s="290">
        <v>1</v>
      </c>
      <c r="P974" s="291">
        <v>4000</v>
      </c>
      <c r="Q974" s="290">
        <v>4</v>
      </c>
      <c r="R974" s="291">
        <v>16000</v>
      </c>
      <c r="S974" s="288" t="s">
        <v>1744</v>
      </c>
      <c r="T974" s="288" t="s">
        <v>1745</v>
      </c>
      <c r="U974" s="288" t="s">
        <v>1739</v>
      </c>
      <c r="V974" s="288" t="s">
        <v>1739</v>
      </c>
      <c r="W974" s="288" t="s">
        <v>1746</v>
      </c>
      <c r="X974" s="288" t="s">
        <v>1747</v>
      </c>
    </row>
    <row r="975" spans="1:24">
      <c r="A975" s="288" t="s">
        <v>1737</v>
      </c>
      <c r="B975" s="288" t="s">
        <v>1738</v>
      </c>
      <c r="C975" s="288" t="s">
        <v>1546</v>
      </c>
      <c r="D975" s="288" t="s">
        <v>1547</v>
      </c>
      <c r="E975" s="288" t="s">
        <v>1739</v>
      </c>
      <c r="F975" s="289">
        <v>46300</v>
      </c>
      <c r="G975" s="289">
        <v>46300</v>
      </c>
      <c r="H975" s="288" t="s">
        <v>2109</v>
      </c>
      <c r="I975" s="288" t="s">
        <v>2110</v>
      </c>
      <c r="J975" s="288" t="s">
        <v>238</v>
      </c>
      <c r="K975" s="288" t="s">
        <v>238</v>
      </c>
      <c r="L975" s="290">
        <v>7000</v>
      </c>
      <c r="M975" s="290">
        <v>2</v>
      </c>
      <c r="N975" s="291">
        <v>14000</v>
      </c>
      <c r="O975" s="290">
        <v>0</v>
      </c>
      <c r="P975" s="291">
        <v>0</v>
      </c>
      <c r="Q975" s="290">
        <v>6</v>
      </c>
      <c r="R975" s="291">
        <v>30000</v>
      </c>
      <c r="S975" s="288" t="s">
        <v>1744</v>
      </c>
      <c r="T975" s="288" t="s">
        <v>1767</v>
      </c>
      <c r="U975" s="288" t="s">
        <v>1739</v>
      </c>
      <c r="V975" s="288" t="s">
        <v>1739</v>
      </c>
      <c r="W975" s="288" t="s">
        <v>1739</v>
      </c>
      <c r="X975" s="288" t="s">
        <v>1739</v>
      </c>
    </row>
    <row r="976" spans="1:24">
      <c r="A976" s="288" t="s">
        <v>1737</v>
      </c>
      <c r="B976" s="288" t="s">
        <v>1738</v>
      </c>
      <c r="C976" s="288" t="s">
        <v>1546</v>
      </c>
      <c r="D976" s="288" t="s">
        <v>1547</v>
      </c>
      <c r="E976" s="288" t="s">
        <v>1739</v>
      </c>
      <c r="F976" s="289">
        <v>46300</v>
      </c>
      <c r="G976" s="289">
        <v>46300</v>
      </c>
      <c r="H976" s="288" t="s">
        <v>2087</v>
      </c>
      <c r="I976" s="288" t="s">
        <v>1749</v>
      </c>
      <c r="J976" s="288" t="s">
        <v>238</v>
      </c>
      <c r="K976" s="288" t="s">
        <v>238</v>
      </c>
      <c r="L976" s="290">
        <v>5000</v>
      </c>
      <c r="M976" s="290">
        <v>0</v>
      </c>
      <c r="N976" s="291">
        <v>0</v>
      </c>
      <c r="O976" s="290">
        <v>5</v>
      </c>
      <c r="P976" s="291">
        <v>25000</v>
      </c>
      <c r="Q976" s="290">
        <v>1</v>
      </c>
      <c r="R976" s="291">
        <v>5000</v>
      </c>
      <c r="S976" s="288" t="s">
        <v>1744</v>
      </c>
      <c r="T976" s="288" t="s">
        <v>1820</v>
      </c>
      <c r="U976" s="288" t="s">
        <v>1739</v>
      </c>
      <c r="V976" s="288" t="s">
        <v>1739</v>
      </c>
      <c r="W976" s="288" t="s">
        <v>1746</v>
      </c>
      <c r="X976" s="288" t="s">
        <v>1747</v>
      </c>
    </row>
    <row r="977" spans="1:24" ht="38.25">
      <c r="A977" s="288" t="s">
        <v>1737</v>
      </c>
      <c r="B977" s="288" t="s">
        <v>1738</v>
      </c>
      <c r="C977" s="288" t="s">
        <v>1548</v>
      </c>
      <c r="D977" s="288" t="s">
        <v>1549</v>
      </c>
      <c r="E977" s="288" t="s">
        <v>1739</v>
      </c>
      <c r="F977" s="289">
        <v>46208</v>
      </c>
      <c r="G977" s="289">
        <v>46208</v>
      </c>
      <c r="H977" s="288" t="s">
        <v>2106</v>
      </c>
      <c r="I977" s="288" t="s">
        <v>2107</v>
      </c>
      <c r="J977" s="288" t="s">
        <v>845</v>
      </c>
      <c r="K977" s="288" t="s">
        <v>845</v>
      </c>
      <c r="L977" s="290">
        <v>190000</v>
      </c>
      <c r="M977" s="290">
        <v>1</v>
      </c>
      <c r="N977" s="291">
        <v>190000</v>
      </c>
      <c r="O977" s="290">
        <v>0</v>
      </c>
      <c r="P977" s="291">
        <v>0</v>
      </c>
      <c r="Q977" s="290">
        <v>1</v>
      </c>
      <c r="R977" s="291">
        <v>190000</v>
      </c>
      <c r="S977" s="288" t="s">
        <v>1744</v>
      </c>
      <c r="T977" s="288" t="s">
        <v>1767</v>
      </c>
      <c r="U977" s="288" t="s">
        <v>1739</v>
      </c>
      <c r="V977" s="288" t="s">
        <v>1739</v>
      </c>
      <c r="W977" s="288" t="s">
        <v>1739</v>
      </c>
      <c r="X977" s="288" t="s">
        <v>1739</v>
      </c>
    </row>
    <row r="978" spans="1:24">
      <c r="A978" s="288" t="s">
        <v>1737</v>
      </c>
      <c r="B978" s="288" t="s">
        <v>1738</v>
      </c>
      <c r="C978" s="288" t="s">
        <v>1548</v>
      </c>
      <c r="D978" s="288" t="s">
        <v>1549</v>
      </c>
      <c r="E978" s="288" t="s">
        <v>1739</v>
      </c>
      <c r="F978" s="289">
        <v>46208</v>
      </c>
      <c r="G978" s="289">
        <v>46208</v>
      </c>
      <c r="H978" s="288" t="s">
        <v>2108</v>
      </c>
      <c r="I978" s="288" t="s">
        <v>1749</v>
      </c>
      <c r="J978" s="288" t="s">
        <v>845</v>
      </c>
      <c r="K978" s="288" t="s">
        <v>845</v>
      </c>
      <c r="L978" s="290">
        <v>190000</v>
      </c>
      <c r="M978" s="290">
        <v>0</v>
      </c>
      <c r="N978" s="291">
        <v>0</v>
      </c>
      <c r="O978" s="290">
        <v>0.02</v>
      </c>
      <c r="P978" s="291">
        <v>3800</v>
      </c>
      <c r="Q978" s="290">
        <v>0.98</v>
      </c>
      <c r="R978" s="291">
        <v>186200</v>
      </c>
      <c r="S978" s="288" t="s">
        <v>1744</v>
      </c>
      <c r="T978" s="288" t="s">
        <v>1745</v>
      </c>
      <c r="U978" s="288" t="s">
        <v>1739</v>
      </c>
      <c r="V978" s="288" t="s">
        <v>1739</v>
      </c>
      <c r="W978" s="288" t="s">
        <v>1746</v>
      </c>
      <c r="X978" s="288" t="s">
        <v>1747</v>
      </c>
    </row>
    <row r="979" spans="1:24" ht="38.25">
      <c r="A979" s="288" t="s">
        <v>1737</v>
      </c>
      <c r="B979" s="288" t="s">
        <v>1738</v>
      </c>
      <c r="C979" s="288" t="s">
        <v>1552</v>
      </c>
      <c r="D979" s="288" t="s">
        <v>1553</v>
      </c>
      <c r="E979" s="288" t="s">
        <v>1739</v>
      </c>
      <c r="F979" s="289">
        <v>46209</v>
      </c>
      <c r="G979" s="289">
        <v>46209</v>
      </c>
      <c r="H979" s="288" t="s">
        <v>2111</v>
      </c>
      <c r="I979" s="288" t="s">
        <v>2112</v>
      </c>
      <c r="J979" s="288" t="s">
        <v>1554</v>
      </c>
      <c r="K979" s="288" t="s">
        <v>1554</v>
      </c>
      <c r="L979" s="290">
        <v>2700</v>
      </c>
      <c r="M979" s="290">
        <v>300</v>
      </c>
      <c r="N979" s="291">
        <v>810000</v>
      </c>
      <c r="O979" s="290">
        <v>0</v>
      </c>
      <c r="P979" s="291">
        <v>0</v>
      </c>
      <c r="Q979" s="290">
        <v>300</v>
      </c>
      <c r="R979" s="291">
        <v>810000</v>
      </c>
      <c r="S979" s="288" t="s">
        <v>1744</v>
      </c>
      <c r="T979" s="288" t="s">
        <v>1810</v>
      </c>
      <c r="U979" s="288" t="s">
        <v>1739</v>
      </c>
      <c r="V979" s="288" t="s">
        <v>1739</v>
      </c>
      <c r="W979" s="288" t="s">
        <v>1739</v>
      </c>
      <c r="X979" s="288" t="s">
        <v>1739</v>
      </c>
    </row>
    <row r="980" spans="1:24">
      <c r="A980" s="288" t="s">
        <v>1737</v>
      </c>
      <c r="B980" s="288" t="s">
        <v>1738</v>
      </c>
      <c r="C980" s="288" t="s">
        <v>1552</v>
      </c>
      <c r="D980" s="288" t="s">
        <v>1553</v>
      </c>
      <c r="E980" s="288" t="s">
        <v>1739</v>
      </c>
      <c r="F980" s="289">
        <v>46210</v>
      </c>
      <c r="G980" s="289">
        <v>46210</v>
      </c>
      <c r="H980" s="288" t="s">
        <v>2082</v>
      </c>
      <c r="I980" s="288" t="s">
        <v>1749</v>
      </c>
      <c r="J980" s="288" t="s">
        <v>1554</v>
      </c>
      <c r="K980" s="288" t="s">
        <v>1554</v>
      </c>
      <c r="L980" s="290">
        <v>2700</v>
      </c>
      <c r="M980" s="290">
        <v>0</v>
      </c>
      <c r="N980" s="291">
        <v>0</v>
      </c>
      <c r="O980" s="290">
        <v>10</v>
      </c>
      <c r="P980" s="291">
        <v>27000</v>
      </c>
      <c r="Q980" s="290">
        <v>290</v>
      </c>
      <c r="R980" s="291">
        <v>783000</v>
      </c>
      <c r="S980" s="288" t="s">
        <v>1744</v>
      </c>
      <c r="T980" s="288" t="s">
        <v>1745</v>
      </c>
      <c r="U980" s="288" t="s">
        <v>1739</v>
      </c>
      <c r="V980" s="288" t="s">
        <v>1739</v>
      </c>
      <c r="W980" s="288" t="s">
        <v>1746</v>
      </c>
      <c r="X980" s="288" t="s">
        <v>1747</v>
      </c>
    </row>
    <row r="981" spans="1:24">
      <c r="A981" s="288" t="s">
        <v>1737</v>
      </c>
      <c r="B981" s="288" t="s">
        <v>1738</v>
      </c>
      <c r="C981" s="288" t="s">
        <v>1552</v>
      </c>
      <c r="D981" s="288" t="s">
        <v>1553</v>
      </c>
      <c r="E981" s="288" t="s">
        <v>1739</v>
      </c>
      <c r="F981" s="289">
        <v>46224</v>
      </c>
      <c r="G981" s="289">
        <v>46224</v>
      </c>
      <c r="H981" s="288" t="s">
        <v>2044</v>
      </c>
      <c r="I981" s="288" t="s">
        <v>1749</v>
      </c>
      <c r="J981" s="288" t="s">
        <v>1554</v>
      </c>
      <c r="K981" s="288" t="s">
        <v>1554</v>
      </c>
      <c r="L981" s="290">
        <v>2700</v>
      </c>
      <c r="M981" s="290">
        <v>0</v>
      </c>
      <c r="N981" s="291">
        <v>0</v>
      </c>
      <c r="O981" s="290">
        <v>10</v>
      </c>
      <c r="P981" s="291">
        <v>27000</v>
      </c>
      <c r="Q981" s="290">
        <v>280</v>
      </c>
      <c r="R981" s="291">
        <v>756000</v>
      </c>
      <c r="S981" s="288" t="s">
        <v>1744</v>
      </c>
      <c r="T981" s="288" t="s">
        <v>1745</v>
      </c>
      <c r="U981" s="288" t="s">
        <v>1739</v>
      </c>
      <c r="V981" s="288" t="s">
        <v>1739</v>
      </c>
      <c r="W981" s="288" t="s">
        <v>1746</v>
      </c>
      <c r="X981" s="288" t="s">
        <v>1747</v>
      </c>
    </row>
    <row r="982" spans="1:24">
      <c r="A982" s="288" t="s">
        <v>1737</v>
      </c>
      <c r="B982" s="288" t="s">
        <v>1738</v>
      </c>
      <c r="C982" s="288" t="s">
        <v>1552</v>
      </c>
      <c r="D982" s="288" t="s">
        <v>1553</v>
      </c>
      <c r="E982" s="288" t="s">
        <v>1739</v>
      </c>
      <c r="F982" s="289">
        <v>46230</v>
      </c>
      <c r="G982" s="289">
        <v>46230</v>
      </c>
      <c r="H982" s="288" t="s">
        <v>2045</v>
      </c>
      <c r="I982" s="288" t="s">
        <v>1749</v>
      </c>
      <c r="J982" s="288" t="s">
        <v>1554</v>
      </c>
      <c r="K982" s="288" t="s">
        <v>1554</v>
      </c>
      <c r="L982" s="290">
        <v>2700</v>
      </c>
      <c r="M982" s="290">
        <v>0</v>
      </c>
      <c r="N982" s="291">
        <v>0</v>
      </c>
      <c r="O982" s="290">
        <v>10</v>
      </c>
      <c r="P982" s="291">
        <v>27000</v>
      </c>
      <c r="Q982" s="290">
        <v>270</v>
      </c>
      <c r="R982" s="291">
        <v>729000</v>
      </c>
      <c r="S982" s="288" t="s">
        <v>1744</v>
      </c>
      <c r="T982" s="288" t="s">
        <v>1745</v>
      </c>
      <c r="U982" s="288" t="s">
        <v>1739</v>
      </c>
      <c r="V982" s="288" t="s">
        <v>1739</v>
      </c>
      <c r="W982" s="288" t="s">
        <v>1746</v>
      </c>
      <c r="X982" s="288" t="s">
        <v>1747</v>
      </c>
    </row>
    <row r="983" spans="1:24">
      <c r="A983" s="288" t="s">
        <v>1737</v>
      </c>
      <c r="B983" s="288" t="s">
        <v>1738</v>
      </c>
      <c r="C983" s="288" t="s">
        <v>1552</v>
      </c>
      <c r="D983" s="288" t="s">
        <v>1553</v>
      </c>
      <c r="E983" s="288" t="s">
        <v>1739</v>
      </c>
      <c r="F983" s="289">
        <v>46238</v>
      </c>
      <c r="G983" s="289">
        <v>46238</v>
      </c>
      <c r="H983" s="288" t="s">
        <v>1752</v>
      </c>
      <c r="I983" s="288" t="s">
        <v>1749</v>
      </c>
      <c r="J983" s="288" t="s">
        <v>1554</v>
      </c>
      <c r="K983" s="288" t="s">
        <v>1554</v>
      </c>
      <c r="L983" s="290">
        <v>2700</v>
      </c>
      <c r="M983" s="290">
        <v>0</v>
      </c>
      <c r="N983" s="291">
        <v>0</v>
      </c>
      <c r="O983" s="290">
        <v>10</v>
      </c>
      <c r="P983" s="291">
        <v>27000</v>
      </c>
      <c r="Q983" s="290">
        <v>260</v>
      </c>
      <c r="R983" s="291">
        <v>702000</v>
      </c>
      <c r="S983" s="288" t="s">
        <v>1744</v>
      </c>
      <c r="T983" s="288" t="s">
        <v>1745</v>
      </c>
      <c r="U983" s="288" t="s">
        <v>1739</v>
      </c>
      <c r="V983" s="288" t="s">
        <v>1739</v>
      </c>
      <c r="W983" s="288" t="s">
        <v>1746</v>
      </c>
      <c r="X983" s="288" t="s">
        <v>1747</v>
      </c>
    </row>
    <row r="984" spans="1:24">
      <c r="A984" s="288" t="s">
        <v>1737</v>
      </c>
      <c r="B984" s="288" t="s">
        <v>1738</v>
      </c>
      <c r="C984" s="288" t="s">
        <v>1552</v>
      </c>
      <c r="D984" s="288" t="s">
        <v>1553</v>
      </c>
      <c r="E984" s="288" t="s">
        <v>1739</v>
      </c>
      <c r="F984" s="289">
        <v>46247</v>
      </c>
      <c r="G984" s="289">
        <v>46247</v>
      </c>
      <c r="H984" s="288" t="s">
        <v>2113</v>
      </c>
      <c r="I984" s="288" t="s">
        <v>1749</v>
      </c>
      <c r="J984" s="288" t="s">
        <v>1554</v>
      </c>
      <c r="K984" s="288" t="s">
        <v>1554</v>
      </c>
      <c r="L984" s="290">
        <v>2700</v>
      </c>
      <c r="M984" s="290">
        <v>0</v>
      </c>
      <c r="N984" s="291">
        <v>0</v>
      </c>
      <c r="O984" s="290">
        <v>20</v>
      </c>
      <c r="P984" s="291">
        <v>54000</v>
      </c>
      <c r="Q984" s="290">
        <v>240</v>
      </c>
      <c r="R984" s="291">
        <v>648000</v>
      </c>
      <c r="S984" s="288" t="s">
        <v>1744</v>
      </c>
      <c r="T984" s="288" t="s">
        <v>1745</v>
      </c>
      <c r="U984" s="288" t="s">
        <v>1739</v>
      </c>
      <c r="V984" s="288" t="s">
        <v>1739</v>
      </c>
      <c r="W984" s="288" t="s">
        <v>1746</v>
      </c>
      <c r="X984" s="288" t="s">
        <v>1747</v>
      </c>
    </row>
    <row r="985" spans="1:24">
      <c r="A985" s="288" t="s">
        <v>1737</v>
      </c>
      <c r="B985" s="288" t="s">
        <v>1738</v>
      </c>
      <c r="C985" s="288" t="s">
        <v>1552</v>
      </c>
      <c r="D985" s="288" t="s">
        <v>1553</v>
      </c>
      <c r="E985" s="288" t="s">
        <v>1739</v>
      </c>
      <c r="F985" s="289">
        <v>46255</v>
      </c>
      <c r="G985" s="289">
        <v>46255</v>
      </c>
      <c r="H985" s="288" t="s">
        <v>1970</v>
      </c>
      <c r="I985" s="288" t="s">
        <v>1749</v>
      </c>
      <c r="J985" s="288" t="s">
        <v>1554</v>
      </c>
      <c r="K985" s="288" t="s">
        <v>1554</v>
      </c>
      <c r="L985" s="290">
        <v>2700</v>
      </c>
      <c r="M985" s="290">
        <v>0</v>
      </c>
      <c r="N985" s="291">
        <v>0</v>
      </c>
      <c r="O985" s="290">
        <v>10</v>
      </c>
      <c r="P985" s="291">
        <v>27000</v>
      </c>
      <c r="Q985" s="290">
        <v>230</v>
      </c>
      <c r="R985" s="291">
        <v>621000</v>
      </c>
      <c r="S985" s="288" t="s">
        <v>1744</v>
      </c>
      <c r="T985" s="288" t="s">
        <v>1745</v>
      </c>
      <c r="U985" s="288" t="s">
        <v>1739</v>
      </c>
      <c r="V985" s="288" t="s">
        <v>1739</v>
      </c>
      <c r="W985" s="288" t="s">
        <v>1746</v>
      </c>
      <c r="X985" s="288" t="s">
        <v>1747</v>
      </c>
    </row>
    <row r="986" spans="1:24">
      <c r="A986" s="288" t="s">
        <v>1737</v>
      </c>
      <c r="B986" s="288" t="s">
        <v>1738</v>
      </c>
      <c r="C986" s="288" t="s">
        <v>1552</v>
      </c>
      <c r="D986" s="288" t="s">
        <v>1553</v>
      </c>
      <c r="E986" s="288" t="s">
        <v>1739</v>
      </c>
      <c r="F986" s="289">
        <v>46259</v>
      </c>
      <c r="G986" s="289">
        <v>46259</v>
      </c>
      <c r="H986" s="288" t="s">
        <v>2114</v>
      </c>
      <c r="I986" s="288" t="s">
        <v>1749</v>
      </c>
      <c r="J986" s="288" t="s">
        <v>1554</v>
      </c>
      <c r="K986" s="288" t="s">
        <v>1554</v>
      </c>
      <c r="L986" s="290">
        <v>2700</v>
      </c>
      <c r="M986" s="290">
        <v>0</v>
      </c>
      <c r="N986" s="291">
        <v>0</v>
      </c>
      <c r="O986" s="290">
        <v>10</v>
      </c>
      <c r="P986" s="291">
        <v>27000</v>
      </c>
      <c r="Q986" s="290">
        <v>220</v>
      </c>
      <c r="R986" s="291">
        <v>594000</v>
      </c>
      <c r="S986" s="288" t="s">
        <v>1744</v>
      </c>
      <c r="T986" s="288" t="s">
        <v>1745</v>
      </c>
      <c r="U986" s="288" t="s">
        <v>1739</v>
      </c>
      <c r="V986" s="288" t="s">
        <v>1739</v>
      </c>
      <c r="W986" s="288" t="s">
        <v>1746</v>
      </c>
      <c r="X986" s="288" t="s">
        <v>1747</v>
      </c>
    </row>
    <row r="987" spans="1:24">
      <c r="A987" s="288" t="s">
        <v>1737</v>
      </c>
      <c r="B987" s="288" t="s">
        <v>1738</v>
      </c>
      <c r="C987" s="288" t="s">
        <v>1552</v>
      </c>
      <c r="D987" s="288" t="s">
        <v>1553</v>
      </c>
      <c r="E987" s="288" t="s">
        <v>1739</v>
      </c>
      <c r="F987" s="289">
        <v>46272</v>
      </c>
      <c r="G987" s="289">
        <v>46272</v>
      </c>
      <c r="H987" s="288" t="s">
        <v>2115</v>
      </c>
      <c r="I987" s="288" t="s">
        <v>1749</v>
      </c>
      <c r="J987" s="288" t="s">
        <v>1554</v>
      </c>
      <c r="K987" s="288" t="s">
        <v>1554</v>
      </c>
      <c r="L987" s="290">
        <v>2700</v>
      </c>
      <c r="M987" s="290">
        <v>0</v>
      </c>
      <c r="N987" s="291">
        <v>0</v>
      </c>
      <c r="O987" s="290">
        <v>20</v>
      </c>
      <c r="P987" s="291">
        <v>54000</v>
      </c>
      <c r="Q987" s="290">
        <v>200</v>
      </c>
      <c r="R987" s="291">
        <v>540000</v>
      </c>
      <c r="S987" s="288" t="s">
        <v>1744</v>
      </c>
      <c r="T987" s="288" t="s">
        <v>1745</v>
      </c>
      <c r="U987" s="288" t="s">
        <v>1739</v>
      </c>
      <c r="V987" s="288" t="s">
        <v>1739</v>
      </c>
      <c r="W987" s="288" t="s">
        <v>1746</v>
      </c>
      <c r="X987" s="288" t="s">
        <v>1747</v>
      </c>
    </row>
    <row r="988" spans="1:24">
      <c r="A988" s="288" t="s">
        <v>1737</v>
      </c>
      <c r="B988" s="288" t="s">
        <v>1738</v>
      </c>
      <c r="C988" s="288" t="s">
        <v>1552</v>
      </c>
      <c r="D988" s="288" t="s">
        <v>1553</v>
      </c>
      <c r="E988" s="288" t="s">
        <v>1739</v>
      </c>
      <c r="F988" s="289">
        <v>46281</v>
      </c>
      <c r="G988" s="289">
        <v>46281</v>
      </c>
      <c r="H988" s="288" t="s">
        <v>2038</v>
      </c>
      <c r="I988" s="288" t="s">
        <v>1749</v>
      </c>
      <c r="J988" s="288" t="s">
        <v>1554</v>
      </c>
      <c r="K988" s="288" t="s">
        <v>1554</v>
      </c>
      <c r="L988" s="290">
        <v>2700</v>
      </c>
      <c r="M988" s="290">
        <v>0</v>
      </c>
      <c r="N988" s="291">
        <v>0</v>
      </c>
      <c r="O988" s="290">
        <v>10</v>
      </c>
      <c r="P988" s="291">
        <v>27000</v>
      </c>
      <c r="Q988" s="290">
        <v>190</v>
      </c>
      <c r="R988" s="291">
        <v>513000</v>
      </c>
      <c r="S988" s="288" t="s">
        <v>1744</v>
      </c>
      <c r="T988" s="288" t="s">
        <v>1745</v>
      </c>
      <c r="U988" s="288" t="s">
        <v>1739</v>
      </c>
      <c r="V988" s="288" t="s">
        <v>1739</v>
      </c>
      <c r="W988" s="288" t="s">
        <v>1746</v>
      </c>
      <c r="X988" s="288" t="s">
        <v>1747</v>
      </c>
    </row>
    <row r="989" spans="1:24">
      <c r="A989" s="288" t="s">
        <v>1737</v>
      </c>
      <c r="B989" s="288" t="s">
        <v>1738</v>
      </c>
      <c r="C989" s="288" t="s">
        <v>1552</v>
      </c>
      <c r="D989" s="288" t="s">
        <v>1553</v>
      </c>
      <c r="E989" s="288" t="s">
        <v>1739</v>
      </c>
      <c r="F989" s="289">
        <v>46287</v>
      </c>
      <c r="G989" s="289">
        <v>46287</v>
      </c>
      <c r="H989" s="288" t="s">
        <v>2116</v>
      </c>
      <c r="I989" s="288" t="s">
        <v>1749</v>
      </c>
      <c r="J989" s="288" t="s">
        <v>1554</v>
      </c>
      <c r="K989" s="288" t="s">
        <v>1554</v>
      </c>
      <c r="L989" s="290">
        <v>2700</v>
      </c>
      <c r="M989" s="290">
        <v>0</v>
      </c>
      <c r="N989" s="291">
        <v>0</v>
      </c>
      <c r="O989" s="290">
        <v>20</v>
      </c>
      <c r="P989" s="291">
        <v>54000</v>
      </c>
      <c r="Q989" s="290">
        <v>170</v>
      </c>
      <c r="R989" s="291">
        <v>459000</v>
      </c>
      <c r="S989" s="288" t="s">
        <v>1744</v>
      </c>
      <c r="T989" s="288" t="s">
        <v>1745</v>
      </c>
      <c r="U989" s="288" t="s">
        <v>1739</v>
      </c>
      <c r="V989" s="288" t="s">
        <v>1739</v>
      </c>
      <c r="W989" s="288" t="s">
        <v>1746</v>
      </c>
      <c r="X989" s="288" t="s">
        <v>1747</v>
      </c>
    </row>
    <row r="990" spans="1:24">
      <c r="A990" s="288" t="s">
        <v>1737</v>
      </c>
      <c r="B990" s="288" t="s">
        <v>1738</v>
      </c>
      <c r="C990" s="288" t="s">
        <v>1552</v>
      </c>
      <c r="D990" s="288" t="s">
        <v>1553</v>
      </c>
      <c r="E990" s="288" t="s">
        <v>1739</v>
      </c>
      <c r="F990" s="289">
        <v>46297</v>
      </c>
      <c r="G990" s="289">
        <v>46297</v>
      </c>
      <c r="H990" s="288" t="s">
        <v>1761</v>
      </c>
      <c r="I990" s="288" t="s">
        <v>1749</v>
      </c>
      <c r="J990" s="288" t="s">
        <v>1554</v>
      </c>
      <c r="K990" s="288" t="s">
        <v>1554</v>
      </c>
      <c r="L990" s="290">
        <v>2700</v>
      </c>
      <c r="M990" s="290">
        <v>0</v>
      </c>
      <c r="N990" s="291">
        <v>0</v>
      </c>
      <c r="O990" s="290">
        <v>10</v>
      </c>
      <c r="P990" s="291">
        <v>27000</v>
      </c>
      <c r="Q990" s="290">
        <v>160</v>
      </c>
      <c r="R990" s="291">
        <v>432000</v>
      </c>
      <c r="S990" s="288" t="s">
        <v>1744</v>
      </c>
      <c r="T990" s="288" t="s">
        <v>1745</v>
      </c>
      <c r="U990" s="288" t="s">
        <v>1739</v>
      </c>
      <c r="V990" s="288" t="s">
        <v>1739</v>
      </c>
      <c r="W990" s="288" t="s">
        <v>1746</v>
      </c>
      <c r="X990" s="288" t="s">
        <v>1747</v>
      </c>
    </row>
    <row r="991" spans="1:24">
      <c r="A991" s="288" t="s">
        <v>1737</v>
      </c>
      <c r="B991" s="288" t="s">
        <v>1738</v>
      </c>
      <c r="C991" s="288" t="s">
        <v>1552</v>
      </c>
      <c r="D991" s="288" t="s">
        <v>1553</v>
      </c>
      <c r="E991" s="288" t="s">
        <v>1739</v>
      </c>
      <c r="F991" s="289">
        <v>46309</v>
      </c>
      <c r="G991" s="289">
        <v>46309</v>
      </c>
      <c r="H991" s="288" t="s">
        <v>1899</v>
      </c>
      <c r="I991" s="288" t="s">
        <v>1749</v>
      </c>
      <c r="J991" s="288" t="s">
        <v>1554</v>
      </c>
      <c r="K991" s="288" t="s">
        <v>1554</v>
      </c>
      <c r="L991" s="290">
        <v>2700</v>
      </c>
      <c r="M991" s="290">
        <v>0</v>
      </c>
      <c r="N991" s="291">
        <v>0</v>
      </c>
      <c r="O991" s="290">
        <v>10</v>
      </c>
      <c r="P991" s="291">
        <v>27000</v>
      </c>
      <c r="Q991" s="290">
        <v>150</v>
      </c>
      <c r="R991" s="291">
        <v>405000</v>
      </c>
      <c r="S991" s="288" t="s">
        <v>1744</v>
      </c>
      <c r="T991" s="288" t="s">
        <v>1745</v>
      </c>
      <c r="U991" s="288" t="s">
        <v>1739</v>
      </c>
      <c r="V991" s="288" t="s">
        <v>1739</v>
      </c>
      <c r="W991" s="288" t="s">
        <v>1746</v>
      </c>
      <c r="X991" s="288" t="s">
        <v>1747</v>
      </c>
    </row>
    <row r="992" spans="1:24" ht="25.5">
      <c r="A992" s="288" t="s">
        <v>1737</v>
      </c>
      <c r="B992" s="288" t="s">
        <v>1738</v>
      </c>
      <c r="C992" s="288" t="s">
        <v>1555</v>
      </c>
      <c r="D992" s="288" t="s">
        <v>1556</v>
      </c>
      <c r="E992" s="288" t="s">
        <v>1739</v>
      </c>
      <c r="F992" s="289">
        <v>46216</v>
      </c>
      <c r="G992" s="289">
        <v>46216</v>
      </c>
      <c r="H992" s="288" t="s">
        <v>2117</v>
      </c>
      <c r="I992" s="288" t="s">
        <v>2093</v>
      </c>
      <c r="J992" s="288" t="s">
        <v>1643</v>
      </c>
      <c r="K992" s="288" t="s">
        <v>1643</v>
      </c>
      <c r="L992" s="290">
        <v>164899.79999999999</v>
      </c>
      <c r="M992" s="290">
        <v>5</v>
      </c>
      <c r="N992" s="291">
        <v>823820</v>
      </c>
      <c r="O992" s="290">
        <v>0</v>
      </c>
      <c r="P992" s="291">
        <v>0</v>
      </c>
      <c r="Q992" s="290">
        <v>5</v>
      </c>
      <c r="R992" s="291">
        <v>823820</v>
      </c>
      <c r="S992" s="288" t="s">
        <v>1744</v>
      </c>
      <c r="T992" s="288" t="s">
        <v>1810</v>
      </c>
      <c r="U992" s="288" t="s">
        <v>1739</v>
      </c>
      <c r="V992" s="288" t="s">
        <v>1739</v>
      </c>
      <c r="W992" s="288" t="s">
        <v>1739</v>
      </c>
      <c r="X992" s="288" t="s">
        <v>1739</v>
      </c>
    </row>
    <row r="993" spans="1:24" ht="25.5">
      <c r="A993" s="288" t="s">
        <v>1737</v>
      </c>
      <c r="B993" s="288" t="s">
        <v>1738</v>
      </c>
      <c r="C993" s="288" t="s">
        <v>1557</v>
      </c>
      <c r="D993" s="288" t="s">
        <v>1558</v>
      </c>
      <c r="E993" s="288" t="s">
        <v>1739</v>
      </c>
      <c r="F993" s="289">
        <v>46216</v>
      </c>
      <c r="G993" s="289">
        <v>46216</v>
      </c>
      <c r="H993" s="288" t="s">
        <v>2117</v>
      </c>
      <c r="I993" s="288" t="s">
        <v>2093</v>
      </c>
      <c r="J993" s="288" t="s">
        <v>1643</v>
      </c>
      <c r="K993" s="288" t="s">
        <v>1643</v>
      </c>
      <c r="L993" s="290">
        <v>240224.4</v>
      </c>
      <c r="M993" s="290">
        <v>2</v>
      </c>
      <c r="N993" s="291">
        <v>479770</v>
      </c>
      <c r="O993" s="290">
        <v>0</v>
      </c>
      <c r="P993" s="291">
        <v>0</v>
      </c>
      <c r="Q993" s="290">
        <v>2</v>
      </c>
      <c r="R993" s="291">
        <v>479770</v>
      </c>
      <c r="S993" s="288" t="s">
        <v>1744</v>
      </c>
      <c r="T993" s="288" t="s">
        <v>1810</v>
      </c>
      <c r="U993" s="288" t="s">
        <v>1739</v>
      </c>
      <c r="V993" s="288" t="s">
        <v>1739</v>
      </c>
      <c r="W993" s="288" t="s">
        <v>1739</v>
      </c>
      <c r="X993" s="288" t="s">
        <v>1739</v>
      </c>
    </row>
    <row r="994" spans="1:24" ht="25.5">
      <c r="A994" s="288" t="s">
        <v>1737</v>
      </c>
      <c r="B994" s="288" t="s">
        <v>1738</v>
      </c>
      <c r="C994" s="288" t="s">
        <v>481</v>
      </c>
      <c r="D994" s="288" t="s">
        <v>208</v>
      </c>
      <c r="E994" s="288" t="s">
        <v>1739</v>
      </c>
      <c r="F994" s="289">
        <v>46216</v>
      </c>
      <c r="G994" s="289">
        <v>46216</v>
      </c>
      <c r="H994" s="288" t="s">
        <v>2117</v>
      </c>
      <c r="I994" s="288" t="s">
        <v>2093</v>
      </c>
      <c r="J994" s="288" t="s">
        <v>1643</v>
      </c>
      <c r="K994" s="288" t="s">
        <v>1643</v>
      </c>
      <c r="L994" s="290">
        <v>63109.88</v>
      </c>
      <c r="M994" s="290">
        <v>6.98</v>
      </c>
      <c r="N994" s="291">
        <v>440412</v>
      </c>
      <c r="O994" s="290">
        <v>0</v>
      </c>
      <c r="P994" s="291">
        <v>0</v>
      </c>
      <c r="Q994" s="290">
        <v>6.98</v>
      </c>
      <c r="R994" s="291">
        <v>440412</v>
      </c>
      <c r="S994" s="288" t="s">
        <v>1744</v>
      </c>
      <c r="T994" s="288" t="s">
        <v>1810</v>
      </c>
      <c r="U994" s="288" t="s">
        <v>1739</v>
      </c>
      <c r="V994" s="288" t="s">
        <v>1739</v>
      </c>
      <c r="W994" s="288" t="s">
        <v>1739</v>
      </c>
      <c r="X994" s="288" t="s">
        <v>1739</v>
      </c>
    </row>
    <row r="995" spans="1:24" ht="51">
      <c r="A995" s="288" t="s">
        <v>1737</v>
      </c>
      <c r="B995" s="288" t="s">
        <v>1738</v>
      </c>
      <c r="C995" s="288" t="s">
        <v>481</v>
      </c>
      <c r="D995" s="288" t="s">
        <v>208</v>
      </c>
      <c r="E995" s="288" t="s">
        <v>1739</v>
      </c>
      <c r="F995" s="289">
        <v>46217</v>
      </c>
      <c r="G995" s="289">
        <v>46217</v>
      </c>
      <c r="H995" s="288" t="s">
        <v>2118</v>
      </c>
      <c r="I995" s="288" t="s">
        <v>1749</v>
      </c>
      <c r="J995" s="288" t="s">
        <v>1643</v>
      </c>
      <c r="K995" s="288" t="s">
        <v>1643</v>
      </c>
      <c r="L995" s="290">
        <v>63096.34</v>
      </c>
      <c r="M995" s="290">
        <v>0</v>
      </c>
      <c r="N995" s="291">
        <v>0</v>
      </c>
      <c r="O995" s="290">
        <v>2.7</v>
      </c>
      <c r="P995" s="291">
        <v>170360</v>
      </c>
      <c r="Q995" s="290">
        <v>4.28</v>
      </c>
      <c r="R995" s="291">
        <v>270052</v>
      </c>
      <c r="S995" s="288" t="s">
        <v>1744</v>
      </c>
      <c r="T995" s="288" t="s">
        <v>1745</v>
      </c>
      <c r="U995" s="288" t="s">
        <v>1801</v>
      </c>
      <c r="V995" s="288" t="s">
        <v>1802</v>
      </c>
      <c r="W995" s="288" t="s">
        <v>1795</v>
      </c>
      <c r="X995" s="288" t="s">
        <v>1796</v>
      </c>
    </row>
    <row r="996" spans="1:24" ht="25.5">
      <c r="A996" s="288" t="s">
        <v>1737</v>
      </c>
      <c r="B996" s="288" t="s">
        <v>1738</v>
      </c>
      <c r="C996" s="288" t="s">
        <v>481</v>
      </c>
      <c r="D996" s="288" t="s">
        <v>208</v>
      </c>
      <c r="E996" s="288" t="s">
        <v>1739</v>
      </c>
      <c r="F996" s="289">
        <v>46223</v>
      </c>
      <c r="G996" s="289">
        <v>46223</v>
      </c>
      <c r="H996" s="288" t="s">
        <v>2033</v>
      </c>
      <c r="I996" s="288" t="s">
        <v>1877</v>
      </c>
      <c r="J996" s="288" t="s">
        <v>1643</v>
      </c>
      <c r="K996" s="288" t="s">
        <v>1643</v>
      </c>
      <c r="L996" s="290">
        <v>63096.28</v>
      </c>
      <c r="M996" s="290">
        <v>0.12</v>
      </c>
      <c r="N996" s="291">
        <v>7572</v>
      </c>
      <c r="O996" s="290">
        <v>0</v>
      </c>
      <c r="P996" s="291">
        <v>0</v>
      </c>
      <c r="Q996" s="290">
        <v>4.4000000000000004</v>
      </c>
      <c r="R996" s="291">
        <v>277624</v>
      </c>
      <c r="S996" s="288" t="s">
        <v>1744</v>
      </c>
      <c r="T996" s="288" t="s">
        <v>1745</v>
      </c>
      <c r="U996" s="288" t="s">
        <v>1739</v>
      </c>
      <c r="V996" s="288" t="s">
        <v>1739</v>
      </c>
      <c r="W996" s="288" t="s">
        <v>1795</v>
      </c>
      <c r="X996" s="288" t="s">
        <v>1796</v>
      </c>
    </row>
    <row r="997" spans="1:24" ht="51">
      <c r="A997" s="288" t="s">
        <v>1737</v>
      </c>
      <c r="B997" s="288" t="s">
        <v>1738</v>
      </c>
      <c r="C997" s="288" t="s">
        <v>481</v>
      </c>
      <c r="D997" s="288" t="s">
        <v>208</v>
      </c>
      <c r="E997" s="288" t="s">
        <v>1739</v>
      </c>
      <c r="F997" s="289">
        <v>46231</v>
      </c>
      <c r="G997" s="289">
        <v>46231</v>
      </c>
      <c r="H997" s="288" t="s">
        <v>2119</v>
      </c>
      <c r="I997" s="288" t="s">
        <v>1749</v>
      </c>
      <c r="J997" s="288" t="s">
        <v>1643</v>
      </c>
      <c r="K997" s="288" t="s">
        <v>1643</v>
      </c>
      <c r="L997" s="290">
        <v>63096.34</v>
      </c>
      <c r="M997" s="290">
        <v>0</v>
      </c>
      <c r="N997" s="291">
        <v>0</v>
      </c>
      <c r="O997" s="290">
        <v>0.38</v>
      </c>
      <c r="P997" s="291">
        <v>23977</v>
      </c>
      <c r="Q997" s="290">
        <v>4.0199999999999996</v>
      </c>
      <c r="R997" s="291">
        <v>253647</v>
      </c>
      <c r="S997" s="288" t="s">
        <v>1744</v>
      </c>
      <c r="T997" s="288" t="s">
        <v>1745</v>
      </c>
      <c r="U997" s="288" t="s">
        <v>1801</v>
      </c>
      <c r="V997" s="288" t="s">
        <v>1802</v>
      </c>
      <c r="W997" s="288" t="s">
        <v>1795</v>
      </c>
      <c r="X997" s="288" t="s">
        <v>1796</v>
      </c>
    </row>
    <row r="998" spans="1:24" ht="51">
      <c r="A998" s="288" t="s">
        <v>1737</v>
      </c>
      <c r="B998" s="288" t="s">
        <v>1738</v>
      </c>
      <c r="C998" s="288" t="s">
        <v>481</v>
      </c>
      <c r="D998" s="288" t="s">
        <v>208</v>
      </c>
      <c r="E998" s="288" t="s">
        <v>1739</v>
      </c>
      <c r="F998" s="289">
        <v>46231</v>
      </c>
      <c r="G998" s="289">
        <v>46231</v>
      </c>
      <c r="H998" s="288" t="s">
        <v>2119</v>
      </c>
      <c r="I998" s="288" t="s">
        <v>1749</v>
      </c>
      <c r="J998" s="288" t="s">
        <v>1643</v>
      </c>
      <c r="K998" s="288" t="s">
        <v>1643</v>
      </c>
      <c r="L998" s="290">
        <v>63096.34</v>
      </c>
      <c r="M998" s="290">
        <v>0</v>
      </c>
      <c r="N998" s="291">
        <v>0</v>
      </c>
      <c r="O998" s="290">
        <v>1</v>
      </c>
      <c r="P998" s="291">
        <v>63096</v>
      </c>
      <c r="Q998" s="290">
        <v>3.02</v>
      </c>
      <c r="R998" s="291">
        <v>190551</v>
      </c>
      <c r="S998" s="288" t="s">
        <v>1744</v>
      </c>
      <c r="T998" s="288" t="s">
        <v>1820</v>
      </c>
      <c r="U998" s="288" t="s">
        <v>1801</v>
      </c>
      <c r="V998" s="288" t="s">
        <v>1802</v>
      </c>
      <c r="W998" s="288" t="s">
        <v>1795</v>
      </c>
      <c r="X998" s="288" t="s">
        <v>1796</v>
      </c>
    </row>
    <row r="999" spans="1:24" ht="51">
      <c r="A999" s="288" t="s">
        <v>1737</v>
      </c>
      <c r="B999" s="288" t="s">
        <v>1738</v>
      </c>
      <c r="C999" s="288" t="s">
        <v>419</v>
      </c>
      <c r="D999" s="288" t="s">
        <v>68</v>
      </c>
      <c r="E999" s="288" t="s">
        <v>1739</v>
      </c>
      <c r="F999" s="289">
        <v>46220</v>
      </c>
      <c r="G999" s="289">
        <v>46220</v>
      </c>
      <c r="H999" s="288" t="s">
        <v>1991</v>
      </c>
      <c r="I999" s="288" t="s">
        <v>1992</v>
      </c>
      <c r="J999" s="288" t="s">
        <v>581</v>
      </c>
      <c r="K999" s="288" t="s">
        <v>581</v>
      </c>
      <c r="L999" s="290">
        <v>86000</v>
      </c>
      <c r="M999" s="290">
        <v>2</v>
      </c>
      <c r="N999" s="291">
        <v>172000</v>
      </c>
      <c r="O999" s="290">
        <v>0</v>
      </c>
      <c r="P999" s="291">
        <v>0</v>
      </c>
      <c r="Q999" s="290">
        <v>2</v>
      </c>
      <c r="R999" s="291">
        <v>172000</v>
      </c>
      <c r="S999" s="288" t="s">
        <v>1744</v>
      </c>
      <c r="T999" s="288" t="s">
        <v>1799</v>
      </c>
      <c r="U999" s="288" t="s">
        <v>1739</v>
      </c>
      <c r="V999" s="288" t="s">
        <v>1739</v>
      </c>
      <c r="W999" s="288" t="s">
        <v>1739</v>
      </c>
      <c r="X999" s="288" t="s">
        <v>1739</v>
      </c>
    </row>
    <row r="1000" spans="1:24" ht="51">
      <c r="A1000" s="288" t="s">
        <v>1737</v>
      </c>
      <c r="B1000" s="288" t="s">
        <v>1738</v>
      </c>
      <c r="C1000" s="288" t="s">
        <v>419</v>
      </c>
      <c r="D1000" s="288" t="s">
        <v>68</v>
      </c>
      <c r="E1000" s="288" t="s">
        <v>1739</v>
      </c>
      <c r="F1000" s="289">
        <v>46301</v>
      </c>
      <c r="G1000" s="289">
        <v>46301</v>
      </c>
      <c r="H1000" s="288" t="s">
        <v>1859</v>
      </c>
      <c r="I1000" s="288" t="s">
        <v>1749</v>
      </c>
      <c r="J1000" s="288" t="s">
        <v>581</v>
      </c>
      <c r="K1000" s="288" t="s">
        <v>581</v>
      </c>
      <c r="L1000" s="290">
        <v>86000</v>
      </c>
      <c r="M1000" s="290">
        <v>0</v>
      </c>
      <c r="N1000" s="291">
        <v>0</v>
      </c>
      <c r="O1000" s="290">
        <v>1.85</v>
      </c>
      <c r="P1000" s="291">
        <v>159100</v>
      </c>
      <c r="Q1000" s="290">
        <v>0.15</v>
      </c>
      <c r="R1000" s="291">
        <v>12900</v>
      </c>
      <c r="S1000" s="288" t="s">
        <v>1744</v>
      </c>
      <c r="T1000" s="288" t="s">
        <v>1745</v>
      </c>
      <c r="U1000" s="288" t="s">
        <v>1801</v>
      </c>
      <c r="V1000" s="288" t="s">
        <v>1802</v>
      </c>
      <c r="W1000" s="288" t="s">
        <v>1795</v>
      </c>
      <c r="X1000" s="288" t="s">
        <v>1796</v>
      </c>
    </row>
    <row r="1001" spans="1:24" ht="51">
      <c r="A1001" s="288" t="s">
        <v>1737</v>
      </c>
      <c r="B1001" s="288" t="s">
        <v>1738</v>
      </c>
      <c r="C1001" s="288" t="s">
        <v>415</v>
      </c>
      <c r="D1001" s="288" t="s">
        <v>131</v>
      </c>
      <c r="E1001" s="288" t="s">
        <v>1739</v>
      </c>
      <c r="F1001" s="289">
        <v>46220</v>
      </c>
      <c r="G1001" s="289">
        <v>46220</v>
      </c>
      <c r="H1001" s="288" t="s">
        <v>1991</v>
      </c>
      <c r="I1001" s="288" t="s">
        <v>1992</v>
      </c>
      <c r="J1001" s="288" t="s">
        <v>581</v>
      </c>
      <c r="K1001" s="288" t="s">
        <v>581</v>
      </c>
      <c r="L1001" s="290">
        <v>37000</v>
      </c>
      <c r="M1001" s="290">
        <v>18</v>
      </c>
      <c r="N1001" s="291">
        <v>666000</v>
      </c>
      <c r="O1001" s="290">
        <v>0</v>
      </c>
      <c r="P1001" s="291">
        <v>0</v>
      </c>
      <c r="Q1001" s="290">
        <v>18</v>
      </c>
      <c r="R1001" s="291">
        <v>666000</v>
      </c>
      <c r="S1001" s="288" t="s">
        <v>1744</v>
      </c>
      <c r="T1001" s="288" t="s">
        <v>1799</v>
      </c>
      <c r="U1001" s="288" t="s">
        <v>1739</v>
      </c>
      <c r="V1001" s="288" t="s">
        <v>1739</v>
      </c>
      <c r="W1001" s="288" t="s">
        <v>1739</v>
      </c>
      <c r="X1001" s="288" t="s">
        <v>1739</v>
      </c>
    </row>
    <row r="1002" spans="1:24" ht="51">
      <c r="A1002" s="288" t="s">
        <v>1737</v>
      </c>
      <c r="B1002" s="288" t="s">
        <v>1738</v>
      </c>
      <c r="C1002" s="288" t="s">
        <v>415</v>
      </c>
      <c r="D1002" s="288" t="s">
        <v>131</v>
      </c>
      <c r="E1002" s="288" t="s">
        <v>1739</v>
      </c>
      <c r="F1002" s="289">
        <v>46247</v>
      </c>
      <c r="G1002" s="289">
        <v>46247</v>
      </c>
      <c r="H1002" s="288" t="s">
        <v>2113</v>
      </c>
      <c r="I1002" s="288" t="s">
        <v>1749</v>
      </c>
      <c r="J1002" s="288" t="s">
        <v>581</v>
      </c>
      <c r="K1002" s="288" t="s">
        <v>581</v>
      </c>
      <c r="L1002" s="290">
        <v>37000</v>
      </c>
      <c r="M1002" s="290">
        <v>0</v>
      </c>
      <c r="N1002" s="291">
        <v>0</v>
      </c>
      <c r="O1002" s="290">
        <v>15</v>
      </c>
      <c r="P1002" s="291">
        <v>555000</v>
      </c>
      <c r="Q1002" s="290">
        <v>3</v>
      </c>
      <c r="R1002" s="291">
        <v>111000</v>
      </c>
      <c r="S1002" s="288" t="s">
        <v>1744</v>
      </c>
      <c r="T1002" s="288" t="s">
        <v>1745</v>
      </c>
      <c r="U1002" s="288" t="s">
        <v>1801</v>
      </c>
      <c r="V1002" s="288" t="s">
        <v>1802</v>
      </c>
      <c r="W1002" s="288" t="s">
        <v>1795</v>
      </c>
      <c r="X1002" s="288" t="s">
        <v>1796</v>
      </c>
    </row>
    <row r="1003" spans="1:24" ht="51">
      <c r="A1003" s="288" t="s">
        <v>1737</v>
      </c>
      <c r="B1003" s="288" t="s">
        <v>1738</v>
      </c>
      <c r="C1003" s="288" t="s">
        <v>403</v>
      </c>
      <c r="D1003" s="288" t="s">
        <v>247</v>
      </c>
      <c r="E1003" s="288" t="s">
        <v>1739</v>
      </c>
      <c r="F1003" s="289">
        <v>46220</v>
      </c>
      <c r="G1003" s="289">
        <v>46220</v>
      </c>
      <c r="H1003" s="288" t="s">
        <v>1991</v>
      </c>
      <c r="I1003" s="288" t="s">
        <v>1992</v>
      </c>
      <c r="J1003" s="288" t="s">
        <v>581</v>
      </c>
      <c r="K1003" s="288" t="s">
        <v>581</v>
      </c>
      <c r="L1003" s="290">
        <v>103000</v>
      </c>
      <c r="M1003" s="290">
        <v>6</v>
      </c>
      <c r="N1003" s="291">
        <v>618000</v>
      </c>
      <c r="O1003" s="290">
        <v>0</v>
      </c>
      <c r="P1003" s="291">
        <v>0</v>
      </c>
      <c r="Q1003" s="290">
        <v>6</v>
      </c>
      <c r="R1003" s="291">
        <v>618000</v>
      </c>
      <c r="S1003" s="288" t="s">
        <v>1744</v>
      </c>
      <c r="T1003" s="288" t="s">
        <v>1799</v>
      </c>
      <c r="U1003" s="288" t="s">
        <v>1739</v>
      </c>
      <c r="V1003" s="288" t="s">
        <v>1739</v>
      </c>
      <c r="W1003" s="288" t="s">
        <v>1739</v>
      </c>
      <c r="X1003" s="288" t="s">
        <v>1739</v>
      </c>
    </row>
    <row r="1004" spans="1:24" ht="51">
      <c r="A1004" s="288" t="s">
        <v>1737</v>
      </c>
      <c r="B1004" s="288" t="s">
        <v>1738</v>
      </c>
      <c r="C1004" s="288" t="s">
        <v>403</v>
      </c>
      <c r="D1004" s="288" t="s">
        <v>247</v>
      </c>
      <c r="E1004" s="288" t="s">
        <v>1739</v>
      </c>
      <c r="F1004" s="289">
        <v>46279</v>
      </c>
      <c r="G1004" s="289">
        <v>46279</v>
      </c>
      <c r="H1004" s="288" t="s">
        <v>1993</v>
      </c>
      <c r="I1004" s="288" t="s">
        <v>1749</v>
      </c>
      <c r="J1004" s="288" t="s">
        <v>581</v>
      </c>
      <c r="K1004" s="288" t="s">
        <v>581</v>
      </c>
      <c r="L1004" s="290">
        <v>103000</v>
      </c>
      <c r="M1004" s="290">
        <v>0</v>
      </c>
      <c r="N1004" s="291">
        <v>0</v>
      </c>
      <c r="O1004" s="290">
        <v>3.72</v>
      </c>
      <c r="P1004" s="291">
        <v>383160</v>
      </c>
      <c r="Q1004" s="290">
        <v>2.2799999999999998</v>
      </c>
      <c r="R1004" s="291">
        <v>234840</v>
      </c>
      <c r="S1004" s="288" t="s">
        <v>1744</v>
      </c>
      <c r="T1004" s="288" t="s">
        <v>1745</v>
      </c>
      <c r="U1004" s="288" t="s">
        <v>1755</v>
      </c>
      <c r="V1004" s="288" t="s">
        <v>1756</v>
      </c>
      <c r="W1004" s="288" t="s">
        <v>1795</v>
      </c>
      <c r="X1004" s="288" t="s">
        <v>1796</v>
      </c>
    </row>
    <row r="1005" spans="1:24" ht="51">
      <c r="A1005" s="288" t="s">
        <v>1737</v>
      </c>
      <c r="B1005" s="288" t="s">
        <v>1738</v>
      </c>
      <c r="C1005" s="288" t="s">
        <v>487</v>
      </c>
      <c r="D1005" s="288" t="s">
        <v>239</v>
      </c>
      <c r="E1005" s="288" t="s">
        <v>1739</v>
      </c>
      <c r="F1005" s="289">
        <v>46255</v>
      </c>
      <c r="G1005" s="289">
        <v>46255</v>
      </c>
      <c r="H1005" s="288" t="s">
        <v>2120</v>
      </c>
      <c r="I1005" s="288" t="s">
        <v>2121</v>
      </c>
      <c r="J1005" s="288" t="s">
        <v>581</v>
      </c>
      <c r="K1005" s="288" t="s">
        <v>581</v>
      </c>
      <c r="L1005" s="290">
        <v>18333.330000000002</v>
      </c>
      <c r="M1005" s="290">
        <v>3</v>
      </c>
      <c r="N1005" s="291">
        <v>55000</v>
      </c>
      <c r="O1005" s="290">
        <v>0</v>
      </c>
      <c r="P1005" s="291">
        <v>0</v>
      </c>
      <c r="Q1005" s="290">
        <v>3</v>
      </c>
      <c r="R1005" s="291">
        <v>55000</v>
      </c>
      <c r="S1005" s="288" t="s">
        <v>1744</v>
      </c>
      <c r="T1005" s="288" t="s">
        <v>1767</v>
      </c>
      <c r="U1005" s="288" t="s">
        <v>1739</v>
      </c>
      <c r="V1005" s="288" t="s">
        <v>1739</v>
      </c>
      <c r="W1005" s="288" t="s">
        <v>1739</v>
      </c>
      <c r="X1005" s="288" t="s">
        <v>1739</v>
      </c>
    </row>
    <row r="1006" spans="1:24" ht="51">
      <c r="A1006" s="288" t="s">
        <v>1737</v>
      </c>
      <c r="B1006" s="288" t="s">
        <v>1738</v>
      </c>
      <c r="C1006" s="288" t="s">
        <v>487</v>
      </c>
      <c r="D1006" s="288" t="s">
        <v>239</v>
      </c>
      <c r="E1006" s="288" t="s">
        <v>1739</v>
      </c>
      <c r="F1006" s="289">
        <v>46288</v>
      </c>
      <c r="G1006" s="289">
        <v>46288</v>
      </c>
      <c r="H1006" s="288" t="s">
        <v>1873</v>
      </c>
      <c r="I1006" s="288" t="s">
        <v>1749</v>
      </c>
      <c r="J1006" s="288" t="s">
        <v>581</v>
      </c>
      <c r="K1006" s="288" t="s">
        <v>581</v>
      </c>
      <c r="L1006" s="290">
        <v>18333.330000000002</v>
      </c>
      <c r="M1006" s="290">
        <v>0</v>
      </c>
      <c r="N1006" s="291">
        <v>0</v>
      </c>
      <c r="O1006" s="290">
        <v>2.84</v>
      </c>
      <c r="P1006" s="291">
        <v>52067</v>
      </c>
      <c r="Q1006" s="290">
        <v>0.16</v>
      </c>
      <c r="R1006" s="291">
        <v>2933</v>
      </c>
      <c r="S1006" s="288" t="s">
        <v>1744</v>
      </c>
      <c r="T1006" s="288" t="s">
        <v>1745</v>
      </c>
      <c r="U1006" s="288" t="s">
        <v>1801</v>
      </c>
      <c r="V1006" s="288" t="s">
        <v>1802</v>
      </c>
      <c r="W1006" s="288" t="s">
        <v>1795</v>
      </c>
      <c r="X1006" s="288" t="s">
        <v>1796</v>
      </c>
    </row>
    <row r="1007" spans="1:24" ht="38.25">
      <c r="A1007" s="288" t="s">
        <v>1737</v>
      </c>
      <c r="B1007" s="288" t="s">
        <v>1738</v>
      </c>
      <c r="C1007" s="288" t="s">
        <v>285</v>
      </c>
      <c r="D1007" s="288" t="s">
        <v>185</v>
      </c>
      <c r="E1007" s="288" t="s">
        <v>1739</v>
      </c>
      <c r="F1007" s="289">
        <v>46223</v>
      </c>
      <c r="G1007" s="289">
        <v>46223</v>
      </c>
      <c r="H1007" s="288" t="s">
        <v>2122</v>
      </c>
      <c r="I1007" s="288" t="s">
        <v>2123</v>
      </c>
      <c r="J1007" s="288" t="s">
        <v>581</v>
      </c>
      <c r="K1007" s="288" t="s">
        <v>581</v>
      </c>
      <c r="L1007" s="290">
        <v>27472.53</v>
      </c>
      <c r="M1007" s="290">
        <v>0.91</v>
      </c>
      <c r="N1007" s="291">
        <v>25000</v>
      </c>
      <c r="O1007" s="290">
        <v>0</v>
      </c>
      <c r="P1007" s="291">
        <v>0</v>
      </c>
      <c r="Q1007" s="290">
        <v>0.91</v>
      </c>
      <c r="R1007" s="291">
        <v>25000</v>
      </c>
      <c r="S1007" s="288" t="s">
        <v>1744</v>
      </c>
      <c r="T1007" s="288" t="s">
        <v>1767</v>
      </c>
      <c r="U1007" s="288" t="s">
        <v>1739</v>
      </c>
      <c r="V1007" s="288" t="s">
        <v>1739</v>
      </c>
      <c r="W1007" s="288" t="s">
        <v>1739</v>
      </c>
      <c r="X1007" s="288" t="s">
        <v>1739</v>
      </c>
    </row>
    <row r="1008" spans="1:24" ht="51">
      <c r="A1008" s="288" t="s">
        <v>1737</v>
      </c>
      <c r="B1008" s="288" t="s">
        <v>1738</v>
      </c>
      <c r="C1008" s="288" t="s">
        <v>285</v>
      </c>
      <c r="D1008" s="288" t="s">
        <v>185</v>
      </c>
      <c r="E1008" s="288" t="s">
        <v>1739</v>
      </c>
      <c r="F1008" s="289">
        <v>46253</v>
      </c>
      <c r="G1008" s="289">
        <v>46253</v>
      </c>
      <c r="H1008" s="288" t="s">
        <v>2058</v>
      </c>
      <c r="I1008" s="288" t="s">
        <v>1749</v>
      </c>
      <c r="J1008" s="288" t="s">
        <v>581</v>
      </c>
      <c r="K1008" s="288" t="s">
        <v>581</v>
      </c>
      <c r="L1008" s="290">
        <v>27472.53</v>
      </c>
      <c r="M1008" s="290">
        <v>0</v>
      </c>
      <c r="N1008" s="291">
        <v>0</v>
      </c>
      <c r="O1008" s="290">
        <v>0.78</v>
      </c>
      <c r="P1008" s="291">
        <v>21429</v>
      </c>
      <c r="Q1008" s="290">
        <v>0.13</v>
      </c>
      <c r="R1008" s="291">
        <v>3571</v>
      </c>
      <c r="S1008" s="288" t="s">
        <v>1744</v>
      </c>
      <c r="T1008" s="288" t="s">
        <v>1745</v>
      </c>
      <c r="U1008" s="288" t="s">
        <v>1890</v>
      </c>
      <c r="V1008" s="288" t="s">
        <v>1891</v>
      </c>
      <c r="W1008" s="288" t="s">
        <v>1795</v>
      </c>
      <c r="X1008" s="288" t="s">
        <v>1796</v>
      </c>
    </row>
    <row r="1009" spans="1:24" ht="25.5">
      <c r="A1009" s="288" t="s">
        <v>1737</v>
      </c>
      <c r="B1009" s="288" t="s">
        <v>1738</v>
      </c>
      <c r="C1009" s="288" t="s">
        <v>287</v>
      </c>
      <c r="D1009" s="288" t="s">
        <v>2124</v>
      </c>
      <c r="E1009" s="288" t="s">
        <v>1739</v>
      </c>
      <c r="F1009" s="289">
        <v>46256</v>
      </c>
      <c r="G1009" s="289">
        <v>46256</v>
      </c>
      <c r="H1009" s="288" t="s">
        <v>2125</v>
      </c>
      <c r="I1009" s="288" t="s">
        <v>2126</v>
      </c>
      <c r="J1009" s="288" t="s">
        <v>53</v>
      </c>
      <c r="K1009" s="288" t="s">
        <v>53</v>
      </c>
      <c r="L1009" s="290">
        <v>2083.33</v>
      </c>
      <c r="M1009" s="290">
        <v>24</v>
      </c>
      <c r="N1009" s="291">
        <v>50000</v>
      </c>
      <c r="O1009" s="290">
        <v>0</v>
      </c>
      <c r="P1009" s="291">
        <v>0</v>
      </c>
      <c r="Q1009" s="290">
        <v>24</v>
      </c>
      <c r="R1009" s="291">
        <v>50000</v>
      </c>
      <c r="S1009" s="288" t="s">
        <v>1744</v>
      </c>
      <c r="T1009" s="288" t="s">
        <v>1767</v>
      </c>
      <c r="U1009" s="288" t="s">
        <v>1739</v>
      </c>
      <c r="V1009" s="288" t="s">
        <v>1739</v>
      </c>
      <c r="W1009" s="288" t="s">
        <v>1739</v>
      </c>
      <c r="X1009" s="288" t="s">
        <v>1739</v>
      </c>
    </row>
    <row r="1010" spans="1:24" ht="51">
      <c r="A1010" s="288" t="s">
        <v>1737</v>
      </c>
      <c r="B1010" s="288" t="s">
        <v>1738</v>
      </c>
      <c r="C1010" s="288" t="s">
        <v>287</v>
      </c>
      <c r="D1010" s="288" t="s">
        <v>2124</v>
      </c>
      <c r="E1010" s="288" t="s">
        <v>1739</v>
      </c>
      <c r="F1010" s="289">
        <v>46258</v>
      </c>
      <c r="G1010" s="289">
        <v>46258</v>
      </c>
      <c r="H1010" s="288" t="s">
        <v>2127</v>
      </c>
      <c r="I1010" s="288" t="s">
        <v>1749</v>
      </c>
      <c r="J1010" s="288" t="s">
        <v>53</v>
      </c>
      <c r="K1010" s="288" t="s">
        <v>53</v>
      </c>
      <c r="L1010" s="290">
        <v>2374.59</v>
      </c>
      <c r="M1010" s="290">
        <v>0</v>
      </c>
      <c r="N1010" s="291">
        <v>0</v>
      </c>
      <c r="O1010" s="290">
        <v>20</v>
      </c>
      <c r="P1010" s="291">
        <v>47492</v>
      </c>
      <c r="Q1010" s="290">
        <v>4</v>
      </c>
      <c r="R1010" s="291">
        <v>2508</v>
      </c>
      <c r="S1010" s="288" t="s">
        <v>1744</v>
      </c>
      <c r="T1010" s="288" t="s">
        <v>1745</v>
      </c>
      <c r="U1010" s="288" t="s">
        <v>1890</v>
      </c>
      <c r="V1010" s="288" t="s">
        <v>1891</v>
      </c>
      <c r="W1010" s="288" t="s">
        <v>1795</v>
      </c>
      <c r="X1010" s="288" t="s">
        <v>1796</v>
      </c>
    </row>
    <row r="1011" spans="1:24" ht="25.5">
      <c r="A1011" s="288" t="s">
        <v>1737</v>
      </c>
      <c r="B1011" s="288" t="s">
        <v>1738</v>
      </c>
      <c r="C1011" s="288" t="s">
        <v>287</v>
      </c>
      <c r="D1011" s="288" t="s">
        <v>2124</v>
      </c>
      <c r="E1011" s="288" t="s">
        <v>1739</v>
      </c>
      <c r="F1011" s="289">
        <v>46261</v>
      </c>
      <c r="G1011" s="289">
        <v>46261</v>
      </c>
      <c r="H1011" s="288" t="s">
        <v>2128</v>
      </c>
      <c r="I1011" s="288" t="s">
        <v>2006</v>
      </c>
      <c r="J1011" s="288" t="s">
        <v>53</v>
      </c>
      <c r="K1011" s="288" t="s">
        <v>53</v>
      </c>
      <c r="L1011" s="290">
        <v>2607.6</v>
      </c>
      <c r="M1011" s="290">
        <v>30</v>
      </c>
      <c r="N1011" s="291">
        <v>78228</v>
      </c>
      <c r="O1011" s="290">
        <v>0</v>
      </c>
      <c r="P1011" s="291">
        <v>0</v>
      </c>
      <c r="Q1011" s="290">
        <v>34</v>
      </c>
      <c r="R1011" s="291">
        <v>80736</v>
      </c>
      <c r="S1011" s="288" t="s">
        <v>1744</v>
      </c>
      <c r="T1011" s="288" t="s">
        <v>1767</v>
      </c>
      <c r="U1011" s="288" t="s">
        <v>1739</v>
      </c>
      <c r="V1011" s="288" t="s">
        <v>1739</v>
      </c>
      <c r="W1011" s="288" t="s">
        <v>1739</v>
      </c>
      <c r="X1011" s="288" t="s">
        <v>1739</v>
      </c>
    </row>
    <row r="1012" spans="1:24" ht="25.5">
      <c r="A1012" s="288" t="s">
        <v>1737</v>
      </c>
      <c r="B1012" s="288" t="s">
        <v>1738</v>
      </c>
      <c r="C1012" s="288" t="s">
        <v>288</v>
      </c>
      <c r="D1012" s="288" t="s">
        <v>2129</v>
      </c>
      <c r="E1012" s="288" t="s">
        <v>1739</v>
      </c>
      <c r="F1012" s="289">
        <v>46256</v>
      </c>
      <c r="G1012" s="289">
        <v>46256</v>
      </c>
      <c r="H1012" s="288" t="s">
        <v>2125</v>
      </c>
      <c r="I1012" s="288" t="s">
        <v>2126</v>
      </c>
      <c r="J1012" s="288" t="s">
        <v>53</v>
      </c>
      <c r="K1012" s="288" t="s">
        <v>53</v>
      </c>
      <c r="L1012" s="290">
        <v>2142.86</v>
      </c>
      <c r="M1012" s="290">
        <v>35</v>
      </c>
      <c r="N1012" s="291">
        <v>75000</v>
      </c>
      <c r="O1012" s="290">
        <v>0</v>
      </c>
      <c r="P1012" s="291">
        <v>0</v>
      </c>
      <c r="Q1012" s="290">
        <v>35</v>
      </c>
      <c r="R1012" s="291">
        <v>75000</v>
      </c>
      <c r="S1012" s="288" t="s">
        <v>1744</v>
      </c>
      <c r="T1012" s="288" t="s">
        <v>1767</v>
      </c>
      <c r="U1012" s="288" t="s">
        <v>1739</v>
      </c>
      <c r="V1012" s="288" t="s">
        <v>1739</v>
      </c>
      <c r="W1012" s="288" t="s">
        <v>1739</v>
      </c>
      <c r="X1012" s="288" t="s">
        <v>1739</v>
      </c>
    </row>
    <row r="1013" spans="1:24" ht="51">
      <c r="A1013" s="288" t="s">
        <v>1737</v>
      </c>
      <c r="B1013" s="288" t="s">
        <v>1738</v>
      </c>
      <c r="C1013" s="288" t="s">
        <v>288</v>
      </c>
      <c r="D1013" s="288" t="s">
        <v>2129</v>
      </c>
      <c r="E1013" s="288" t="s">
        <v>1739</v>
      </c>
      <c r="F1013" s="289">
        <v>46258</v>
      </c>
      <c r="G1013" s="289">
        <v>46258</v>
      </c>
      <c r="H1013" s="288" t="s">
        <v>2127</v>
      </c>
      <c r="I1013" s="288" t="s">
        <v>1749</v>
      </c>
      <c r="J1013" s="288" t="s">
        <v>53</v>
      </c>
      <c r="K1013" s="288" t="s">
        <v>53</v>
      </c>
      <c r="L1013" s="290">
        <v>2142.86</v>
      </c>
      <c r="M1013" s="290">
        <v>0</v>
      </c>
      <c r="N1013" s="291">
        <v>0</v>
      </c>
      <c r="O1013" s="290">
        <v>21</v>
      </c>
      <c r="P1013" s="291">
        <v>45000</v>
      </c>
      <c r="Q1013" s="290">
        <v>14</v>
      </c>
      <c r="R1013" s="291">
        <v>30000</v>
      </c>
      <c r="S1013" s="288" t="s">
        <v>1744</v>
      </c>
      <c r="T1013" s="288" t="s">
        <v>1745</v>
      </c>
      <c r="U1013" s="288" t="s">
        <v>1890</v>
      </c>
      <c r="V1013" s="288" t="s">
        <v>1891</v>
      </c>
      <c r="W1013" s="288" t="s">
        <v>1795</v>
      </c>
      <c r="X1013" s="288" t="s">
        <v>1796</v>
      </c>
    </row>
    <row r="1014" spans="1:24" ht="25.5">
      <c r="A1014" s="288" t="s">
        <v>1737</v>
      </c>
      <c r="B1014" s="288" t="s">
        <v>1738</v>
      </c>
      <c r="C1014" s="288" t="s">
        <v>262</v>
      </c>
      <c r="D1014" s="288" t="s">
        <v>2130</v>
      </c>
      <c r="E1014" s="288" t="s">
        <v>1739</v>
      </c>
      <c r="F1014" s="289">
        <v>46261</v>
      </c>
      <c r="G1014" s="289">
        <v>46261</v>
      </c>
      <c r="H1014" s="288" t="s">
        <v>2128</v>
      </c>
      <c r="I1014" s="288" t="s">
        <v>2006</v>
      </c>
      <c r="J1014" s="288" t="s">
        <v>53</v>
      </c>
      <c r="K1014" s="288" t="s">
        <v>53</v>
      </c>
      <c r="L1014" s="290">
        <v>8870</v>
      </c>
      <c r="M1014" s="290">
        <v>50</v>
      </c>
      <c r="N1014" s="291">
        <v>443500</v>
      </c>
      <c r="O1014" s="290">
        <v>0</v>
      </c>
      <c r="P1014" s="291">
        <v>0</v>
      </c>
      <c r="Q1014" s="290">
        <v>50</v>
      </c>
      <c r="R1014" s="291">
        <v>443500</v>
      </c>
      <c r="S1014" s="288" t="s">
        <v>1744</v>
      </c>
      <c r="T1014" s="288" t="s">
        <v>1767</v>
      </c>
      <c r="U1014" s="288" t="s">
        <v>1739</v>
      </c>
      <c r="V1014" s="288" t="s">
        <v>1739</v>
      </c>
      <c r="W1014" s="288" t="s">
        <v>1739</v>
      </c>
      <c r="X1014" s="288" t="s">
        <v>1739</v>
      </c>
    </row>
    <row r="1015" spans="1:24" ht="25.5">
      <c r="A1015" s="288" t="s">
        <v>1737</v>
      </c>
      <c r="B1015" s="288" t="s">
        <v>1738</v>
      </c>
      <c r="C1015" s="288" t="s">
        <v>262</v>
      </c>
      <c r="D1015" s="288" t="s">
        <v>2130</v>
      </c>
      <c r="E1015" s="288" t="s">
        <v>1739</v>
      </c>
      <c r="F1015" s="289">
        <v>46261</v>
      </c>
      <c r="G1015" s="289">
        <v>46261</v>
      </c>
      <c r="H1015" s="288" t="s">
        <v>2131</v>
      </c>
      <c r="I1015" s="288" t="s">
        <v>2132</v>
      </c>
      <c r="J1015" s="288" t="s">
        <v>53</v>
      </c>
      <c r="K1015" s="288" t="s">
        <v>53</v>
      </c>
      <c r="L1015" s="290">
        <v>8870</v>
      </c>
      <c r="M1015" s="290">
        <v>1</v>
      </c>
      <c r="N1015" s="291">
        <v>8870</v>
      </c>
      <c r="O1015" s="290">
        <v>0</v>
      </c>
      <c r="P1015" s="291">
        <v>0</v>
      </c>
      <c r="Q1015" s="290">
        <v>51</v>
      </c>
      <c r="R1015" s="291">
        <v>452370</v>
      </c>
      <c r="S1015" s="288" t="s">
        <v>1744</v>
      </c>
      <c r="T1015" s="288" t="s">
        <v>1844</v>
      </c>
      <c r="U1015" s="288" t="s">
        <v>1739</v>
      </c>
      <c r="V1015" s="288" t="s">
        <v>1739</v>
      </c>
      <c r="W1015" s="288" t="s">
        <v>1795</v>
      </c>
      <c r="X1015" s="288" t="s">
        <v>1796</v>
      </c>
    </row>
    <row r="1016" spans="1:24" ht="51">
      <c r="A1016" s="288" t="s">
        <v>1737</v>
      </c>
      <c r="B1016" s="288" t="s">
        <v>1738</v>
      </c>
      <c r="C1016" s="288" t="s">
        <v>262</v>
      </c>
      <c r="D1016" s="288" t="s">
        <v>2130</v>
      </c>
      <c r="E1016" s="288" t="s">
        <v>1739</v>
      </c>
      <c r="F1016" s="289">
        <v>46262</v>
      </c>
      <c r="G1016" s="289">
        <v>46262</v>
      </c>
      <c r="H1016" s="288" t="s">
        <v>1903</v>
      </c>
      <c r="I1016" s="288" t="s">
        <v>1749</v>
      </c>
      <c r="J1016" s="288" t="s">
        <v>53</v>
      </c>
      <c r="K1016" s="288" t="s">
        <v>53</v>
      </c>
      <c r="L1016" s="290">
        <v>8870</v>
      </c>
      <c r="M1016" s="290">
        <v>0</v>
      </c>
      <c r="N1016" s="291">
        <v>0</v>
      </c>
      <c r="O1016" s="290">
        <v>14</v>
      </c>
      <c r="P1016" s="291">
        <v>124180</v>
      </c>
      <c r="Q1016" s="290">
        <v>37</v>
      </c>
      <c r="R1016" s="291">
        <v>328190</v>
      </c>
      <c r="S1016" s="288" t="s">
        <v>1744</v>
      </c>
      <c r="T1016" s="288" t="s">
        <v>1745</v>
      </c>
      <c r="U1016" s="288" t="s">
        <v>1890</v>
      </c>
      <c r="V1016" s="288" t="s">
        <v>1891</v>
      </c>
      <c r="W1016" s="288" t="s">
        <v>1795</v>
      </c>
      <c r="X1016" s="288" t="s">
        <v>1796</v>
      </c>
    </row>
    <row r="1017" spans="1:24" ht="38.25">
      <c r="A1017" s="288" t="s">
        <v>1737</v>
      </c>
      <c r="B1017" s="288" t="s">
        <v>1738</v>
      </c>
      <c r="C1017" s="288" t="s">
        <v>616</v>
      </c>
      <c r="D1017" s="288" t="s">
        <v>552</v>
      </c>
      <c r="E1017" s="288" t="s">
        <v>1739</v>
      </c>
      <c r="F1017" s="289">
        <v>46254</v>
      </c>
      <c r="G1017" s="289">
        <v>46254</v>
      </c>
      <c r="H1017" s="288" t="s">
        <v>1922</v>
      </c>
      <c r="I1017" s="288" t="s">
        <v>1923</v>
      </c>
      <c r="J1017" s="288" t="s">
        <v>53</v>
      </c>
      <c r="K1017" s="288" t="s">
        <v>53</v>
      </c>
      <c r="L1017" s="290">
        <v>600</v>
      </c>
      <c r="M1017" s="290">
        <v>100</v>
      </c>
      <c r="N1017" s="291">
        <v>60000</v>
      </c>
      <c r="O1017" s="290">
        <v>0</v>
      </c>
      <c r="P1017" s="291">
        <v>0</v>
      </c>
      <c r="Q1017" s="290">
        <v>100</v>
      </c>
      <c r="R1017" s="291">
        <v>60000</v>
      </c>
      <c r="S1017" s="288" t="s">
        <v>1744</v>
      </c>
      <c r="T1017" s="288" t="s">
        <v>1810</v>
      </c>
      <c r="U1017" s="288" t="s">
        <v>1739</v>
      </c>
      <c r="V1017" s="288" t="s">
        <v>1739</v>
      </c>
      <c r="W1017" s="288" t="s">
        <v>1739</v>
      </c>
      <c r="X1017" s="288" t="s">
        <v>1739</v>
      </c>
    </row>
    <row r="1018" spans="1:24" ht="51">
      <c r="A1018" s="288" t="s">
        <v>1737</v>
      </c>
      <c r="B1018" s="288" t="s">
        <v>1738</v>
      </c>
      <c r="C1018" s="288" t="s">
        <v>616</v>
      </c>
      <c r="D1018" s="288" t="s">
        <v>552</v>
      </c>
      <c r="E1018" s="288" t="s">
        <v>1739</v>
      </c>
      <c r="F1018" s="289">
        <v>46275</v>
      </c>
      <c r="G1018" s="289">
        <v>46275</v>
      </c>
      <c r="H1018" s="288" t="s">
        <v>1925</v>
      </c>
      <c r="I1018" s="288" t="s">
        <v>1749</v>
      </c>
      <c r="J1018" s="288" t="s">
        <v>53</v>
      </c>
      <c r="K1018" s="288" t="s">
        <v>53</v>
      </c>
      <c r="L1018" s="290">
        <v>600</v>
      </c>
      <c r="M1018" s="290">
        <v>0</v>
      </c>
      <c r="N1018" s="291">
        <v>0</v>
      </c>
      <c r="O1018" s="290">
        <v>8</v>
      </c>
      <c r="P1018" s="291">
        <v>4800</v>
      </c>
      <c r="Q1018" s="290">
        <v>92</v>
      </c>
      <c r="R1018" s="291">
        <v>55200</v>
      </c>
      <c r="S1018" s="288" t="s">
        <v>1744</v>
      </c>
      <c r="T1018" s="288" t="s">
        <v>1745</v>
      </c>
      <c r="U1018" s="288" t="s">
        <v>1851</v>
      </c>
      <c r="V1018" s="288" t="s">
        <v>1852</v>
      </c>
      <c r="W1018" s="288" t="s">
        <v>1795</v>
      </c>
      <c r="X1018" s="288" t="s">
        <v>1796</v>
      </c>
    </row>
    <row r="1019" spans="1:24" ht="51">
      <c r="A1019" s="288" t="s">
        <v>1737</v>
      </c>
      <c r="B1019" s="288" t="s">
        <v>1738</v>
      </c>
      <c r="C1019" s="288" t="s">
        <v>616</v>
      </c>
      <c r="D1019" s="288" t="s">
        <v>552</v>
      </c>
      <c r="E1019" s="288" t="s">
        <v>1739</v>
      </c>
      <c r="F1019" s="289">
        <v>46280</v>
      </c>
      <c r="G1019" s="289">
        <v>46280</v>
      </c>
      <c r="H1019" s="288" t="s">
        <v>1952</v>
      </c>
      <c r="I1019" s="288" t="s">
        <v>1749</v>
      </c>
      <c r="J1019" s="288" t="s">
        <v>53</v>
      </c>
      <c r="K1019" s="288" t="s">
        <v>53</v>
      </c>
      <c r="L1019" s="290">
        <v>600</v>
      </c>
      <c r="M1019" s="290">
        <v>0</v>
      </c>
      <c r="N1019" s="291">
        <v>0</v>
      </c>
      <c r="O1019" s="290">
        <v>1</v>
      </c>
      <c r="P1019" s="291">
        <v>600</v>
      </c>
      <c r="Q1019" s="290">
        <v>91</v>
      </c>
      <c r="R1019" s="291">
        <v>54600</v>
      </c>
      <c r="S1019" s="288" t="s">
        <v>1744</v>
      </c>
      <c r="T1019" s="288" t="s">
        <v>1745</v>
      </c>
      <c r="U1019" s="288" t="s">
        <v>1851</v>
      </c>
      <c r="V1019" s="288" t="s">
        <v>1852</v>
      </c>
      <c r="W1019" s="288" t="s">
        <v>1795</v>
      </c>
      <c r="X1019" s="288" t="s">
        <v>1796</v>
      </c>
    </row>
    <row r="1020" spans="1:24" ht="51">
      <c r="A1020" s="288" t="s">
        <v>1737</v>
      </c>
      <c r="B1020" s="288" t="s">
        <v>1738</v>
      </c>
      <c r="C1020" s="288" t="s">
        <v>616</v>
      </c>
      <c r="D1020" s="288" t="s">
        <v>552</v>
      </c>
      <c r="E1020" s="288" t="s">
        <v>1739</v>
      </c>
      <c r="F1020" s="289">
        <v>46280</v>
      </c>
      <c r="G1020" s="289">
        <v>46280</v>
      </c>
      <c r="H1020" s="288" t="s">
        <v>1927</v>
      </c>
      <c r="I1020" s="288" t="s">
        <v>1749</v>
      </c>
      <c r="J1020" s="288" t="s">
        <v>53</v>
      </c>
      <c r="K1020" s="288" t="s">
        <v>53</v>
      </c>
      <c r="L1020" s="290">
        <v>600</v>
      </c>
      <c r="M1020" s="290">
        <v>0</v>
      </c>
      <c r="N1020" s="291">
        <v>0</v>
      </c>
      <c r="O1020" s="290">
        <v>6</v>
      </c>
      <c r="P1020" s="291">
        <v>3600</v>
      </c>
      <c r="Q1020" s="290">
        <v>85</v>
      </c>
      <c r="R1020" s="291">
        <v>51000</v>
      </c>
      <c r="S1020" s="288" t="s">
        <v>1744</v>
      </c>
      <c r="T1020" s="288" t="s">
        <v>1745</v>
      </c>
      <c r="U1020" s="288" t="s">
        <v>1851</v>
      </c>
      <c r="V1020" s="288" t="s">
        <v>1852</v>
      </c>
      <c r="W1020" s="288" t="s">
        <v>1795</v>
      </c>
      <c r="X1020" s="288" t="s">
        <v>1796</v>
      </c>
    </row>
    <row r="1021" spans="1:24" ht="51">
      <c r="A1021" s="288" t="s">
        <v>1737</v>
      </c>
      <c r="B1021" s="288" t="s">
        <v>1738</v>
      </c>
      <c r="C1021" s="288" t="s">
        <v>616</v>
      </c>
      <c r="D1021" s="288" t="s">
        <v>552</v>
      </c>
      <c r="E1021" s="288" t="s">
        <v>1739</v>
      </c>
      <c r="F1021" s="289">
        <v>46280</v>
      </c>
      <c r="G1021" s="289">
        <v>46280</v>
      </c>
      <c r="H1021" s="288" t="s">
        <v>1928</v>
      </c>
      <c r="I1021" s="288" t="s">
        <v>1749</v>
      </c>
      <c r="J1021" s="288" t="s">
        <v>53</v>
      </c>
      <c r="K1021" s="288" t="s">
        <v>53</v>
      </c>
      <c r="L1021" s="290">
        <v>600</v>
      </c>
      <c r="M1021" s="290">
        <v>0</v>
      </c>
      <c r="N1021" s="291">
        <v>0</v>
      </c>
      <c r="O1021" s="290">
        <v>10</v>
      </c>
      <c r="P1021" s="291">
        <v>6000</v>
      </c>
      <c r="Q1021" s="290">
        <v>75</v>
      </c>
      <c r="R1021" s="291">
        <v>45000</v>
      </c>
      <c r="S1021" s="288" t="s">
        <v>1744</v>
      </c>
      <c r="T1021" s="288" t="s">
        <v>1745</v>
      </c>
      <c r="U1021" s="288" t="s">
        <v>1855</v>
      </c>
      <c r="V1021" s="288" t="s">
        <v>1856</v>
      </c>
      <c r="W1021" s="288" t="s">
        <v>1795</v>
      </c>
      <c r="X1021" s="288" t="s">
        <v>1796</v>
      </c>
    </row>
    <row r="1022" spans="1:24" ht="51">
      <c r="A1022" s="288" t="s">
        <v>1737</v>
      </c>
      <c r="B1022" s="288" t="s">
        <v>1738</v>
      </c>
      <c r="C1022" s="288" t="s">
        <v>616</v>
      </c>
      <c r="D1022" s="288" t="s">
        <v>552</v>
      </c>
      <c r="E1022" s="288" t="s">
        <v>1739</v>
      </c>
      <c r="F1022" s="289">
        <v>46300</v>
      </c>
      <c r="G1022" s="289">
        <v>46300</v>
      </c>
      <c r="H1022" s="288" t="s">
        <v>1888</v>
      </c>
      <c r="I1022" s="288" t="s">
        <v>1877</v>
      </c>
      <c r="J1022" s="288" t="s">
        <v>53</v>
      </c>
      <c r="K1022" s="288" t="s">
        <v>53</v>
      </c>
      <c r="L1022" s="290">
        <v>600</v>
      </c>
      <c r="M1022" s="290">
        <v>10</v>
      </c>
      <c r="N1022" s="291">
        <v>6000</v>
      </c>
      <c r="O1022" s="290">
        <v>0</v>
      </c>
      <c r="P1022" s="291">
        <v>0</v>
      </c>
      <c r="Q1022" s="290">
        <v>85</v>
      </c>
      <c r="R1022" s="291">
        <v>51000</v>
      </c>
      <c r="S1022" s="288" t="s">
        <v>1744</v>
      </c>
      <c r="T1022" s="288" t="s">
        <v>1745</v>
      </c>
      <c r="U1022" s="288" t="s">
        <v>1855</v>
      </c>
      <c r="V1022" s="288" t="s">
        <v>1856</v>
      </c>
      <c r="W1022" s="288" t="s">
        <v>1795</v>
      </c>
      <c r="X1022" s="288" t="s">
        <v>1796</v>
      </c>
    </row>
    <row r="1023" spans="1:24" ht="51">
      <c r="A1023" s="288" t="s">
        <v>1737</v>
      </c>
      <c r="B1023" s="288" t="s">
        <v>1738</v>
      </c>
      <c r="C1023" s="288" t="s">
        <v>616</v>
      </c>
      <c r="D1023" s="288" t="s">
        <v>552</v>
      </c>
      <c r="E1023" s="288" t="s">
        <v>1739</v>
      </c>
      <c r="F1023" s="289">
        <v>46300</v>
      </c>
      <c r="G1023" s="289">
        <v>46300</v>
      </c>
      <c r="H1023" s="288" t="s">
        <v>1888</v>
      </c>
      <c r="I1023" s="288" t="s">
        <v>1877</v>
      </c>
      <c r="J1023" s="288" t="s">
        <v>53</v>
      </c>
      <c r="K1023" s="288" t="s">
        <v>53</v>
      </c>
      <c r="L1023" s="290">
        <v>600</v>
      </c>
      <c r="M1023" s="290">
        <v>14</v>
      </c>
      <c r="N1023" s="291">
        <v>8400</v>
      </c>
      <c r="O1023" s="290">
        <v>0</v>
      </c>
      <c r="P1023" s="291">
        <v>0</v>
      </c>
      <c r="Q1023" s="290">
        <v>99</v>
      </c>
      <c r="R1023" s="291">
        <v>59400</v>
      </c>
      <c r="S1023" s="288" t="s">
        <v>1744</v>
      </c>
      <c r="T1023" s="288" t="s">
        <v>1745</v>
      </c>
      <c r="U1023" s="288" t="s">
        <v>1851</v>
      </c>
      <c r="V1023" s="288" t="s">
        <v>1852</v>
      </c>
      <c r="W1023" s="288" t="s">
        <v>1795</v>
      </c>
      <c r="X1023" s="288" t="s">
        <v>1796</v>
      </c>
    </row>
    <row r="1024" spans="1:24" ht="25.5">
      <c r="A1024" s="288" t="s">
        <v>1737</v>
      </c>
      <c r="B1024" s="288" t="s">
        <v>1738</v>
      </c>
      <c r="C1024" s="288" t="s">
        <v>628</v>
      </c>
      <c r="D1024" s="288" t="s">
        <v>613</v>
      </c>
      <c r="E1024" s="288" t="s">
        <v>1739</v>
      </c>
      <c r="F1024" s="289">
        <v>46253</v>
      </c>
      <c r="G1024" s="289">
        <v>46253</v>
      </c>
      <c r="H1024" s="288" t="s">
        <v>2005</v>
      </c>
      <c r="I1024" s="288" t="s">
        <v>2006</v>
      </c>
      <c r="J1024" s="288" t="s">
        <v>53</v>
      </c>
      <c r="K1024" s="288" t="s">
        <v>53</v>
      </c>
      <c r="L1024" s="290">
        <v>117</v>
      </c>
      <c r="M1024" s="290">
        <v>500</v>
      </c>
      <c r="N1024" s="291">
        <v>58500</v>
      </c>
      <c r="O1024" s="290">
        <v>0</v>
      </c>
      <c r="P1024" s="291">
        <v>0</v>
      </c>
      <c r="Q1024" s="290">
        <v>500</v>
      </c>
      <c r="R1024" s="291">
        <v>58500</v>
      </c>
      <c r="S1024" s="288" t="s">
        <v>1744</v>
      </c>
      <c r="T1024" s="288" t="s">
        <v>1767</v>
      </c>
      <c r="U1024" s="288" t="s">
        <v>1739</v>
      </c>
      <c r="V1024" s="288" t="s">
        <v>1739</v>
      </c>
      <c r="W1024" s="288" t="s">
        <v>1739</v>
      </c>
      <c r="X1024" s="288" t="s">
        <v>1739</v>
      </c>
    </row>
    <row r="1025" spans="1:24" ht="63.75">
      <c r="A1025" s="288" t="s">
        <v>1737</v>
      </c>
      <c r="B1025" s="288" t="s">
        <v>1738</v>
      </c>
      <c r="C1025" s="288" t="s">
        <v>628</v>
      </c>
      <c r="D1025" s="288" t="s">
        <v>613</v>
      </c>
      <c r="E1025" s="288" t="s">
        <v>1739</v>
      </c>
      <c r="F1025" s="289">
        <v>46259</v>
      </c>
      <c r="G1025" s="289">
        <v>46259</v>
      </c>
      <c r="H1025" s="288" t="s">
        <v>2133</v>
      </c>
      <c r="I1025" s="288" t="s">
        <v>1749</v>
      </c>
      <c r="J1025" s="288" t="s">
        <v>53</v>
      </c>
      <c r="K1025" s="288" t="s">
        <v>53</v>
      </c>
      <c r="L1025" s="290">
        <v>117</v>
      </c>
      <c r="M1025" s="290">
        <v>0</v>
      </c>
      <c r="N1025" s="291">
        <v>0</v>
      </c>
      <c r="O1025" s="290">
        <v>12</v>
      </c>
      <c r="P1025" s="291">
        <v>1404</v>
      </c>
      <c r="Q1025" s="290">
        <v>488</v>
      </c>
      <c r="R1025" s="291">
        <v>57096</v>
      </c>
      <c r="S1025" s="288" t="s">
        <v>1744</v>
      </c>
      <c r="T1025" s="288" t="s">
        <v>1745</v>
      </c>
      <c r="U1025" s="288" t="s">
        <v>1835</v>
      </c>
      <c r="V1025" s="288" t="s">
        <v>1836</v>
      </c>
      <c r="W1025" s="288" t="s">
        <v>1795</v>
      </c>
      <c r="X1025" s="288" t="s">
        <v>1796</v>
      </c>
    </row>
    <row r="1026" spans="1:24" ht="63.75">
      <c r="A1026" s="288" t="s">
        <v>1737</v>
      </c>
      <c r="B1026" s="288" t="s">
        <v>1738</v>
      </c>
      <c r="C1026" s="288" t="s">
        <v>628</v>
      </c>
      <c r="D1026" s="288" t="s">
        <v>613</v>
      </c>
      <c r="E1026" s="288" t="s">
        <v>1739</v>
      </c>
      <c r="F1026" s="289">
        <v>46259</v>
      </c>
      <c r="G1026" s="289">
        <v>46259</v>
      </c>
      <c r="H1026" s="288" t="s">
        <v>2133</v>
      </c>
      <c r="I1026" s="288" t="s">
        <v>1749</v>
      </c>
      <c r="J1026" s="288" t="s">
        <v>53</v>
      </c>
      <c r="K1026" s="288" t="s">
        <v>53</v>
      </c>
      <c r="L1026" s="290">
        <v>117</v>
      </c>
      <c r="M1026" s="290">
        <v>0</v>
      </c>
      <c r="N1026" s="291">
        <v>0</v>
      </c>
      <c r="O1026" s="290">
        <v>12</v>
      </c>
      <c r="P1026" s="291">
        <v>1404</v>
      </c>
      <c r="Q1026" s="290">
        <v>476</v>
      </c>
      <c r="R1026" s="291">
        <v>55692</v>
      </c>
      <c r="S1026" s="288" t="s">
        <v>1744</v>
      </c>
      <c r="T1026" s="288" t="s">
        <v>1745</v>
      </c>
      <c r="U1026" s="288" t="s">
        <v>1840</v>
      </c>
      <c r="V1026" s="288" t="s">
        <v>1841</v>
      </c>
      <c r="W1026" s="288" t="s">
        <v>1795</v>
      </c>
      <c r="X1026" s="288" t="s">
        <v>1796</v>
      </c>
    </row>
    <row r="1027" spans="1:24" ht="25.5">
      <c r="A1027" s="288" t="s">
        <v>1737</v>
      </c>
      <c r="B1027" s="288" t="s">
        <v>1738</v>
      </c>
      <c r="C1027" s="288" t="s">
        <v>1605</v>
      </c>
      <c r="D1027" s="288" t="s">
        <v>1606</v>
      </c>
      <c r="E1027" s="288" t="s">
        <v>1739</v>
      </c>
      <c r="F1027" s="289">
        <v>46223</v>
      </c>
      <c r="G1027" s="289">
        <v>46223</v>
      </c>
      <c r="H1027" s="288" t="s">
        <v>2134</v>
      </c>
      <c r="I1027" s="288" t="s">
        <v>1791</v>
      </c>
      <c r="J1027" s="288" t="s">
        <v>581</v>
      </c>
      <c r="K1027" s="288" t="s">
        <v>581</v>
      </c>
      <c r="L1027" s="290">
        <v>285714.28999999998</v>
      </c>
      <c r="M1027" s="290">
        <v>0.7</v>
      </c>
      <c r="N1027" s="291">
        <v>200000</v>
      </c>
      <c r="O1027" s="290">
        <v>0</v>
      </c>
      <c r="P1027" s="291">
        <v>0</v>
      </c>
      <c r="Q1027" s="290">
        <v>0.7</v>
      </c>
      <c r="R1027" s="291">
        <v>200000</v>
      </c>
      <c r="S1027" s="288" t="s">
        <v>1744</v>
      </c>
      <c r="T1027" s="288" t="s">
        <v>1767</v>
      </c>
      <c r="U1027" s="288" t="s">
        <v>1739</v>
      </c>
      <c r="V1027" s="288" t="s">
        <v>1739</v>
      </c>
      <c r="W1027" s="288" t="s">
        <v>1739</v>
      </c>
      <c r="X1027" s="288" t="s">
        <v>1739</v>
      </c>
    </row>
    <row r="1028" spans="1:24" ht="25.5">
      <c r="A1028" s="288" t="s">
        <v>1737</v>
      </c>
      <c r="B1028" s="288" t="s">
        <v>1738</v>
      </c>
      <c r="C1028" s="288" t="s">
        <v>1607</v>
      </c>
      <c r="D1028" s="288" t="s">
        <v>1608</v>
      </c>
      <c r="E1028" s="288" t="s">
        <v>1739</v>
      </c>
      <c r="F1028" s="289">
        <v>46223</v>
      </c>
      <c r="G1028" s="289">
        <v>46223</v>
      </c>
      <c r="H1028" s="288" t="s">
        <v>2134</v>
      </c>
      <c r="I1028" s="288" t="s">
        <v>1791</v>
      </c>
      <c r="J1028" s="288" t="s">
        <v>53</v>
      </c>
      <c r="K1028" s="288" t="s">
        <v>53</v>
      </c>
      <c r="L1028" s="290">
        <v>15000</v>
      </c>
      <c r="M1028" s="290">
        <v>1</v>
      </c>
      <c r="N1028" s="291">
        <v>15000</v>
      </c>
      <c r="O1028" s="290">
        <v>0</v>
      </c>
      <c r="P1028" s="291">
        <v>0</v>
      </c>
      <c r="Q1028" s="290">
        <v>1</v>
      </c>
      <c r="R1028" s="291">
        <v>15000</v>
      </c>
      <c r="S1028" s="288" t="s">
        <v>1744</v>
      </c>
      <c r="T1028" s="288" t="s">
        <v>1767</v>
      </c>
      <c r="U1028" s="288" t="s">
        <v>1739</v>
      </c>
      <c r="V1028" s="288" t="s">
        <v>1739</v>
      </c>
      <c r="W1028" s="288" t="s">
        <v>1739</v>
      </c>
      <c r="X1028" s="288" t="s">
        <v>1739</v>
      </c>
    </row>
    <row r="1029" spans="1:24" ht="25.5">
      <c r="A1029" s="288" t="s">
        <v>1737</v>
      </c>
      <c r="B1029" s="288" t="s">
        <v>1738</v>
      </c>
      <c r="C1029" s="288" t="s">
        <v>1609</v>
      </c>
      <c r="D1029" s="288" t="s">
        <v>1610</v>
      </c>
      <c r="E1029" s="288" t="s">
        <v>1739</v>
      </c>
      <c r="F1029" s="289">
        <v>46223</v>
      </c>
      <c r="G1029" s="289">
        <v>46223</v>
      </c>
      <c r="H1029" s="288" t="s">
        <v>2134</v>
      </c>
      <c r="I1029" s="288" t="s">
        <v>1791</v>
      </c>
      <c r="J1029" s="288" t="s">
        <v>53</v>
      </c>
      <c r="K1029" s="288" t="s">
        <v>53</v>
      </c>
      <c r="L1029" s="290">
        <v>15000</v>
      </c>
      <c r="M1029" s="290">
        <v>1</v>
      </c>
      <c r="N1029" s="291">
        <v>15000</v>
      </c>
      <c r="O1029" s="290">
        <v>0</v>
      </c>
      <c r="P1029" s="291">
        <v>0</v>
      </c>
      <c r="Q1029" s="290">
        <v>1</v>
      </c>
      <c r="R1029" s="291">
        <v>15000</v>
      </c>
      <c r="S1029" s="288" t="s">
        <v>1744</v>
      </c>
      <c r="T1029" s="288" t="s">
        <v>1767</v>
      </c>
      <c r="U1029" s="288" t="s">
        <v>1739</v>
      </c>
      <c r="V1029" s="288" t="s">
        <v>1739</v>
      </c>
      <c r="W1029" s="288" t="s">
        <v>1739</v>
      </c>
      <c r="X1029" s="288" t="s">
        <v>1739</v>
      </c>
    </row>
    <row r="1030" spans="1:24" ht="25.5">
      <c r="A1030" s="288" t="s">
        <v>1737</v>
      </c>
      <c r="B1030" s="288" t="s">
        <v>1738</v>
      </c>
      <c r="C1030" s="288" t="s">
        <v>490</v>
      </c>
      <c r="D1030" s="288" t="s">
        <v>149</v>
      </c>
      <c r="E1030" s="288" t="s">
        <v>1739</v>
      </c>
      <c r="F1030" s="289">
        <v>46223</v>
      </c>
      <c r="G1030" s="289">
        <v>46223</v>
      </c>
      <c r="H1030" s="288" t="s">
        <v>2134</v>
      </c>
      <c r="I1030" s="288" t="s">
        <v>1791</v>
      </c>
      <c r="J1030" s="288" t="s">
        <v>53</v>
      </c>
      <c r="K1030" s="288" t="s">
        <v>53</v>
      </c>
      <c r="L1030" s="290">
        <v>20000</v>
      </c>
      <c r="M1030" s="290">
        <v>3</v>
      </c>
      <c r="N1030" s="291">
        <v>60000</v>
      </c>
      <c r="O1030" s="290">
        <v>0</v>
      </c>
      <c r="P1030" s="291">
        <v>0</v>
      </c>
      <c r="Q1030" s="290">
        <v>3</v>
      </c>
      <c r="R1030" s="291">
        <v>60000</v>
      </c>
      <c r="S1030" s="288" t="s">
        <v>1744</v>
      </c>
      <c r="T1030" s="288" t="s">
        <v>1767</v>
      </c>
      <c r="U1030" s="288" t="s">
        <v>1739</v>
      </c>
      <c r="V1030" s="288" t="s">
        <v>1739</v>
      </c>
      <c r="W1030" s="288" t="s">
        <v>1739</v>
      </c>
      <c r="X1030" s="288" t="s">
        <v>1739</v>
      </c>
    </row>
    <row r="1031" spans="1:24" ht="25.5">
      <c r="A1031" s="288" t="s">
        <v>1737</v>
      </c>
      <c r="B1031" s="288" t="s">
        <v>1738</v>
      </c>
      <c r="C1031" s="288" t="s">
        <v>944</v>
      </c>
      <c r="D1031" s="288" t="s">
        <v>945</v>
      </c>
      <c r="E1031" s="288" t="s">
        <v>1739</v>
      </c>
      <c r="F1031" s="289">
        <v>46226</v>
      </c>
      <c r="G1031" s="289">
        <v>46226</v>
      </c>
      <c r="H1031" s="288" t="s">
        <v>2036</v>
      </c>
      <c r="I1031" s="288" t="s">
        <v>1793</v>
      </c>
      <c r="J1031" s="288" t="s">
        <v>53</v>
      </c>
      <c r="K1031" s="288" t="s">
        <v>53</v>
      </c>
      <c r="L1031" s="290">
        <v>288.14</v>
      </c>
      <c r="M1031" s="290">
        <v>59</v>
      </c>
      <c r="N1031" s="291">
        <v>17000</v>
      </c>
      <c r="O1031" s="290">
        <v>0</v>
      </c>
      <c r="P1031" s="291">
        <v>0</v>
      </c>
      <c r="Q1031" s="290">
        <v>59</v>
      </c>
      <c r="R1031" s="291">
        <v>17000</v>
      </c>
      <c r="S1031" s="288" t="s">
        <v>1744</v>
      </c>
      <c r="T1031" s="288" t="s">
        <v>1767</v>
      </c>
      <c r="U1031" s="288" t="s">
        <v>1739</v>
      </c>
      <c r="V1031" s="288" t="s">
        <v>1739</v>
      </c>
      <c r="W1031" s="288" t="s">
        <v>1739</v>
      </c>
      <c r="X1031" s="288" t="s">
        <v>1739</v>
      </c>
    </row>
    <row r="1032" spans="1:24" ht="38.25">
      <c r="A1032" s="288" t="s">
        <v>1737</v>
      </c>
      <c r="B1032" s="288" t="s">
        <v>1738</v>
      </c>
      <c r="C1032" s="288" t="s">
        <v>1633</v>
      </c>
      <c r="D1032" s="288" t="s">
        <v>1634</v>
      </c>
      <c r="E1032" s="288" t="s">
        <v>1739</v>
      </c>
      <c r="F1032" s="289">
        <v>46208</v>
      </c>
      <c r="G1032" s="289">
        <v>46208</v>
      </c>
      <c r="H1032" s="288" t="s">
        <v>2106</v>
      </c>
      <c r="I1032" s="288" t="s">
        <v>2107</v>
      </c>
      <c r="J1032" s="288" t="s">
        <v>53</v>
      </c>
      <c r="K1032" s="288" t="s">
        <v>53</v>
      </c>
      <c r="L1032" s="290">
        <v>150000</v>
      </c>
      <c r="M1032" s="290">
        <v>2</v>
      </c>
      <c r="N1032" s="291">
        <v>300000</v>
      </c>
      <c r="O1032" s="290">
        <v>0</v>
      </c>
      <c r="P1032" s="291">
        <v>0</v>
      </c>
      <c r="Q1032" s="290">
        <v>2</v>
      </c>
      <c r="R1032" s="291">
        <v>300000</v>
      </c>
      <c r="S1032" s="288" t="s">
        <v>1744</v>
      </c>
      <c r="T1032" s="288" t="s">
        <v>1767</v>
      </c>
      <c r="U1032" s="288" t="s">
        <v>1739</v>
      </c>
      <c r="V1032" s="288" t="s">
        <v>1739</v>
      </c>
      <c r="W1032" s="288" t="s">
        <v>1739</v>
      </c>
      <c r="X1032" s="288" t="s">
        <v>1739</v>
      </c>
    </row>
    <row r="1033" spans="1:24">
      <c r="A1033" s="288" t="s">
        <v>1737</v>
      </c>
      <c r="B1033" s="288" t="s">
        <v>1738</v>
      </c>
      <c r="C1033" s="288" t="s">
        <v>1633</v>
      </c>
      <c r="D1033" s="288" t="s">
        <v>1634</v>
      </c>
      <c r="E1033" s="288" t="s">
        <v>1739</v>
      </c>
      <c r="F1033" s="289">
        <v>46208</v>
      </c>
      <c r="G1033" s="289">
        <v>46208</v>
      </c>
      <c r="H1033" s="288" t="s">
        <v>2108</v>
      </c>
      <c r="I1033" s="288" t="s">
        <v>1749</v>
      </c>
      <c r="J1033" s="288" t="s">
        <v>53</v>
      </c>
      <c r="K1033" s="288" t="s">
        <v>53</v>
      </c>
      <c r="L1033" s="290">
        <v>150000</v>
      </c>
      <c r="M1033" s="290">
        <v>0</v>
      </c>
      <c r="N1033" s="291">
        <v>0</v>
      </c>
      <c r="O1033" s="290">
        <v>2</v>
      </c>
      <c r="P1033" s="291">
        <v>300000</v>
      </c>
      <c r="Q1033" s="290">
        <v>0</v>
      </c>
      <c r="R1033" s="291">
        <v>0</v>
      </c>
      <c r="S1033" s="288" t="s">
        <v>1744</v>
      </c>
      <c r="T1033" s="288" t="s">
        <v>1745</v>
      </c>
      <c r="U1033" s="288" t="s">
        <v>1739</v>
      </c>
      <c r="V1033" s="288" t="s">
        <v>1739</v>
      </c>
      <c r="W1033" s="288" t="s">
        <v>1746</v>
      </c>
      <c r="X1033" s="288" t="s">
        <v>1747</v>
      </c>
    </row>
    <row r="1034" spans="1:24" ht="14.25">
      <c r="A1034" s="284" t="s">
        <v>1737</v>
      </c>
      <c r="B1034" s="284" t="s">
        <v>1738</v>
      </c>
      <c r="C1034" s="284" t="s">
        <v>1641</v>
      </c>
      <c r="D1034" s="284" t="s">
        <v>1642</v>
      </c>
      <c r="E1034" s="284" t="s">
        <v>1739</v>
      </c>
      <c r="F1034" s="285" t="s">
        <v>1739</v>
      </c>
      <c r="G1034" s="285" t="s">
        <v>1739</v>
      </c>
      <c r="H1034" s="284" t="s">
        <v>1739</v>
      </c>
      <c r="I1034" s="284" t="s">
        <v>1740</v>
      </c>
      <c r="J1034" s="284" t="s">
        <v>1643</v>
      </c>
      <c r="K1034" s="284" t="s">
        <v>1643</v>
      </c>
      <c r="L1034" s="286">
        <v>61505.97</v>
      </c>
      <c r="M1034" s="286">
        <v>0</v>
      </c>
      <c r="N1034" s="287">
        <v>0</v>
      </c>
      <c r="O1034" s="286">
        <v>0</v>
      </c>
      <c r="P1034" s="287">
        <v>0</v>
      </c>
      <c r="Q1034" s="286">
        <v>0.67</v>
      </c>
      <c r="R1034" s="287">
        <v>41209</v>
      </c>
      <c r="S1034" s="284" t="s">
        <v>1739</v>
      </c>
      <c r="T1034" s="284" t="s">
        <v>1739</v>
      </c>
      <c r="U1034" s="284" t="s">
        <v>1739</v>
      </c>
      <c r="V1034" s="284" t="s">
        <v>1739</v>
      </c>
      <c r="W1034" s="284" t="s">
        <v>1739</v>
      </c>
      <c r="X1034" s="284" t="s">
        <v>1739</v>
      </c>
    </row>
    <row r="1035" spans="1:24" ht="25.5">
      <c r="A1035" s="288" t="s">
        <v>1737</v>
      </c>
      <c r="B1035" s="288" t="s">
        <v>1738</v>
      </c>
      <c r="C1035" s="288" t="s">
        <v>1641</v>
      </c>
      <c r="D1035" s="288" t="s">
        <v>1642</v>
      </c>
      <c r="E1035" s="288" t="s">
        <v>1739</v>
      </c>
      <c r="F1035" s="289">
        <v>46223</v>
      </c>
      <c r="G1035" s="289">
        <v>46223</v>
      </c>
      <c r="H1035" s="288" t="s">
        <v>2135</v>
      </c>
      <c r="I1035" s="288" t="s">
        <v>2136</v>
      </c>
      <c r="J1035" s="288" t="s">
        <v>1643</v>
      </c>
      <c r="K1035" s="288" t="s">
        <v>1643</v>
      </c>
      <c r="L1035" s="290">
        <v>61505.97</v>
      </c>
      <c r="M1035" s="290">
        <v>0</v>
      </c>
      <c r="N1035" s="291">
        <v>0</v>
      </c>
      <c r="O1035" s="290">
        <v>7.0000000000000007E-2</v>
      </c>
      <c r="P1035" s="291">
        <v>4305</v>
      </c>
      <c r="Q1035" s="290">
        <v>0.6</v>
      </c>
      <c r="R1035" s="291">
        <v>36904</v>
      </c>
      <c r="S1035" s="288" t="s">
        <v>1744</v>
      </c>
      <c r="T1035" s="288" t="s">
        <v>1820</v>
      </c>
      <c r="U1035" s="288" t="s">
        <v>1739</v>
      </c>
      <c r="V1035" s="288" t="s">
        <v>1739</v>
      </c>
      <c r="W1035" s="288" t="s">
        <v>1795</v>
      </c>
      <c r="X1035" s="288" t="s">
        <v>1796</v>
      </c>
    </row>
    <row r="1036" spans="1:24" ht="38.25">
      <c r="A1036" s="288" t="s">
        <v>1737</v>
      </c>
      <c r="B1036" s="288" t="s">
        <v>1738</v>
      </c>
      <c r="C1036" s="288" t="s">
        <v>1644</v>
      </c>
      <c r="D1036" s="288" t="s">
        <v>551</v>
      </c>
      <c r="E1036" s="288" t="s">
        <v>1739</v>
      </c>
      <c r="F1036" s="289">
        <v>46254</v>
      </c>
      <c r="G1036" s="289">
        <v>46254</v>
      </c>
      <c r="H1036" s="288" t="s">
        <v>1922</v>
      </c>
      <c r="I1036" s="288" t="s">
        <v>1923</v>
      </c>
      <c r="J1036" s="288" t="s">
        <v>727</v>
      </c>
      <c r="K1036" s="288" t="s">
        <v>727</v>
      </c>
      <c r="L1036" s="290">
        <v>150</v>
      </c>
      <c r="M1036" s="290">
        <v>200</v>
      </c>
      <c r="N1036" s="291">
        <v>30000</v>
      </c>
      <c r="O1036" s="290">
        <v>0</v>
      </c>
      <c r="P1036" s="291">
        <v>0</v>
      </c>
      <c r="Q1036" s="290">
        <v>200</v>
      </c>
      <c r="R1036" s="291">
        <v>30000</v>
      </c>
      <c r="S1036" s="288" t="s">
        <v>1744</v>
      </c>
      <c r="T1036" s="288" t="s">
        <v>1810</v>
      </c>
      <c r="U1036" s="288" t="s">
        <v>1739</v>
      </c>
      <c r="V1036" s="288" t="s">
        <v>1739</v>
      </c>
      <c r="W1036" s="288" t="s">
        <v>1739</v>
      </c>
      <c r="X1036" s="288" t="s">
        <v>1739</v>
      </c>
    </row>
    <row r="1037" spans="1:24" ht="38.25">
      <c r="A1037" s="288" t="s">
        <v>1737</v>
      </c>
      <c r="B1037" s="288" t="s">
        <v>1738</v>
      </c>
      <c r="C1037" s="288" t="s">
        <v>1645</v>
      </c>
      <c r="D1037" s="288" t="s">
        <v>1646</v>
      </c>
      <c r="E1037" s="288" t="s">
        <v>1739</v>
      </c>
      <c r="F1037" s="289">
        <v>46254</v>
      </c>
      <c r="G1037" s="289">
        <v>46254</v>
      </c>
      <c r="H1037" s="288" t="s">
        <v>1922</v>
      </c>
      <c r="I1037" s="288" t="s">
        <v>1923</v>
      </c>
      <c r="J1037" s="288" t="s">
        <v>178</v>
      </c>
      <c r="K1037" s="288" t="s">
        <v>178</v>
      </c>
      <c r="L1037" s="290">
        <v>150000</v>
      </c>
      <c r="M1037" s="290">
        <v>1</v>
      </c>
      <c r="N1037" s="291">
        <v>150000</v>
      </c>
      <c r="O1037" s="290">
        <v>0</v>
      </c>
      <c r="P1037" s="291">
        <v>0</v>
      </c>
      <c r="Q1037" s="290">
        <v>1</v>
      </c>
      <c r="R1037" s="291">
        <v>150000</v>
      </c>
      <c r="S1037" s="288" t="s">
        <v>1744</v>
      </c>
      <c r="T1037" s="288" t="s">
        <v>1810</v>
      </c>
      <c r="U1037" s="288" t="s">
        <v>1739</v>
      </c>
      <c r="V1037" s="288" t="s">
        <v>1739</v>
      </c>
      <c r="W1037" s="288" t="s">
        <v>1739</v>
      </c>
      <c r="X1037" s="288" t="s">
        <v>1739</v>
      </c>
    </row>
    <row r="1038" spans="1:24" ht="51">
      <c r="A1038" s="288" t="s">
        <v>1737</v>
      </c>
      <c r="B1038" s="288" t="s">
        <v>1738</v>
      </c>
      <c r="C1038" s="288" t="s">
        <v>1645</v>
      </c>
      <c r="D1038" s="288" t="s">
        <v>1646</v>
      </c>
      <c r="E1038" s="288" t="s">
        <v>1739</v>
      </c>
      <c r="F1038" s="289">
        <v>46255</v>
      </c>
      <c r="G1038" s="289">
        <v>46255</v>
      </c>
      <c r="H1038" s="288" t="s">
        <v>1970</v>
      </c>
      <c r="I1038" s="288" t="s">
        <v>1749</v>
      </c>
      <c r="J1038" s="288" t="s">
        <v>178</v>
      </c>
      <c r="K1038" s="288" t="s">
        <v>178</v>
      </c>
      <c r="L1038" s="290">
        <v>150000</v>
      </c>
      <c r="M1038" s="290">
        <v>0</v>
      </c>
      <c r="N1038" s="291">
        <v>0</v>
      </c>
      <c r="O1038" s="290">
        <v>0.1</v>
      </c>
      <c r="P1038" s="291">
        <v>15000</v>
      </c>
      <c r="Q1038" s="290">
        <v>0.9</v>
      </c>
      <c r="R1038" s="291">
        <v>135000</v>
      </c>
      <c r="S1038" s="288" t="s">
        <v>1744</v>
      </c>
      <c r="T1038" s="288" t="s">
        <v>1745</v>
      </c>
      <c r="U1038" s="288" t="s">
        <v>1890</v>
      </c>
      <c r="V1038" s="288" t="s">
        <v>1891</v>
      </c>
      <c r="W1038" s="288" t="s">
        <v>1795</v>
      </c>
      <c r="X1038" s="288" t="s">
        <v>1796</v>
      </c>
    </row>
    <row r="1039" spans="1:24" ht="51">
      <c r="A1039" s="288" t="s">
        <v>1737</v>
      </c>
      <c r="B1039" s="288" t="s">
        <v>1738</v>
      </c>
      <c r="C1039" s="288" t="s">
        <v>1645</v>
      </c>
      <c r="D1039" s="288" t="s">
        <v>1646</v>
      </c>
      <c r="E1039" s="288" t="s">
        <v>1739</v>
      </c>
      <c r="F1039" s="289">
        <v>46300</v>
      </c>
      <c r="G1039" s="289">
        <v>46300</v>
      </c>
      <c r="H1039" s="288" t="s">
        <v>1888</v>
      </c>
      <c r="I1039" s="288" t="s">
        <v>1877</v>
      </c>
      <c r="J1039" s="288" t="s">
        <v>178</v>
      </c>
      <c r="K1039" s="288" t="s">
        <v>178</v>
      </c>
      <c r="L1039" s="290">
        <v>150000</v>
      </c>
      <c r="M1039" s="290">
        <v>7.0000000000000007E-2</v>
      </c>
      <c r="N1039" s="291">
        <v>10500</v>
      </c>
      <c r="O1039" s="290">
        <v>0</v>
      </c>
      <c r="P1039" s="291">
        <v>0</v>
      </c>
      <c r="Q1039" s="290">
        <v>0.97</v>
      </c>
      <c r="R1039" s="291">
        <v>145500</v>
      </c>
      <c r="S1039" s="288" t="s">
        <v>1744</v>
      </c>
      <c r="T1039" s="288" t="s">
        <v>1745</v>
      </c>
      <c r="U1039" s="288" t="s">
        <v>1890</v>
      </c>
      <c r="V1039" s="288" t="s">
        <v>1891</v>
      </c>
      <c r="W1039" s="288" t="s">
        <v>1795</v>
      </c>
      <c r="X1039" s="288" t="s">
        <v>1796</v>
      </c>
    </row>
    <row r="1040" spans="1:24" ht="38.25">
      <c r="A1040" s="288" t="s">
        <v>1737</v>
      </c>
      <c r="B1040" s="288" t="s">
        <v>1738</v>
      </c>
      <c r="C1040" s="288" t="s">
        <v>1647</v>
      </c>
      <c r="D1040" s="288" t="s">
        <v>592</v>
      </c>
      <c r="E1040" s="288" t="s">
        <v>1739</v>
      </c>
      <c r="F1040" s="289">
        <v>46254</v>
      </c>
      <c r="G1040" s="289">
        <v>46254</v>
      </c>
      <c r="H1040" s="288" t="s">
        <v>1922</v>
      </c>
      <c r="I1040" s="288" t="s">
        <v>1923</v>
      </c>
      <c r="J1040" s="288" t="s">
        <v>178</v>
      </c>
      <c r="K1040" s="288" t="s">
        <v>178</v>
      </c>
      <c r="L1040" s="290">
        <v>120000</v>
      </c>
      <c r="M1040" s="290">
        <v>1</v>
      </c>
      <c r="N1040" s="291">
        <v>120000</v>
      </c>
      <c r="O1040" s="290">
        <v>0</v>
      </c>
      <c r="P1040" s="291">
        <v>0</v>
      </c>
      <c r="Q1040" s="290">
        <v>1</v>
      </c>
      <c r="R1040" s="291">
        <v>120000</v>
      </c>
      <c r="S1040" s="288" t="s">
        <v>1744</v>
      </c>
      <c r="T1040" s="288" t="s">
        <v>1810</v>
      </c>
      <c r="U1040" s="288" t="s">
        <v>1739</v>
      </c>
      <c r="V1040" s="288" t="s">
        <v>1739</v>
      </c>
      <c r="W1040" s="288" t="s">
        <v>1739</v>
      </c>
      <c r="X1040" s="288" t="s">
        <v>1739</v>
      </c>
    </row>
    <row r="1041" spans="1:24" ht="51">
      <c r="A1041" s="288" t="s">
        <v>1737</v>
      </c>
      <c r="B1041" s="288" t="s">
        <v>1738</v>
      </c>
      <c r="C1041" s="288" t="s">
        <v>1647</v>
      </c>
      <c r="D1041" s="288" t="s">
        <v>592</v>
      </c>
      <c r="E1041" s="288" t="s">
        <v>1739</v>
      </c>
      <c r="F1041" s="289">
        <v>46255</v>
      </c>
      <c r="G1041" s="289">
        <v>46255</v>
      </c>
      <c r="H1041" s="288" t="s">
        <v>1970</v>
      </c>
      <c r="I1041" s="288" t="s">
        <v>1749</v>
      </c>
      <c r="J1041" s="288" t="s">
        <v>178</v>
      </c>
      <c r="K1041" s="288" t="s">
        <v>178</v>
      </c>
      <c r="L1041" s="290">
        <v>120000</v>
      </c>
      <c r="M1041" s="290">
        <v>0</v>
      </c>
      <c r="N1041" s="291">
        <v>0</v>
      </c>
      <c r="O1041" s="290">
        <v>0.2</v>
      </c>
      <c r="P1041" s="291">
        <v>24000</v>
      </c>
      <c r="Q1041" s="290">
        <v>0.8</v>
      </c>
      <c r="R1041" s="291">
        <v>96000</v>
      </c>
      <c r="S1041" s="288" t="s">
        <v>1744</v>
      </c>
      <c r="T1041" s="288" t="s">
        <v>1745</v>
      </c>
      <c r="U1041" s="288" t="s">
        <v>1890</v>
      </c>
      <c r="V1041" s="288" t="s">
        <v>1891</v>
      </c>
      <c r="W1041" s="288" t="s">
        <v>1795</v>
      </c>
      <c r="X1041" s="288" t="s">
        <v>1796</v>
      </c>
    </row>
    <row r="1042" spans="1:24" ht="63.75">
      <c r="A1042" s="288" t="s">
        <v>1737</v>
      </c>
      <c r="B1042" s="288" t="s">
        <v>1738</v>
      </c>
      <c r="C1042" s="288" t="s">
        <v>1647</v>
      </c>
      <c r="D1042" s="288" t="s">
        <v>592</v>
      </c>
      <c r="E1042" s="288" t="s">
        <v>1739</v>
      </c>
      <c r="F1042" s="289">
        <v>46259</v>
      </c>
      <c r="G1042" s="289">
        <v>46259</v>
      </c>
      <c r="H1042" s="288" t="s">
        <v>1973</v>
      </c>
      <c r="I1042" s="288" t="s">
        <v>1749</v>
      </c>
      <c r="J1042" s="288" t="s">
        <v>178</v>
      </c>
      <c r="K1042" s="288" t="s">
        <v>178</v>
      </c>
      <c r="L1042" s="290">
        <v>120000</v>
      </c>
      <c r="M1042" s="290">
        <v>0</v>
      </c>
      <c r="N1042" s="291">
        <v>0</v>
      </c>
      <c r="O1042" s="290">
        <v>0.05</v>
      </c>
      <c r="P1042" s="291">
        <v>6000</v>
      </c>
      <c r="Q1042" s="290">
        <v>0.75</v>
      </c>
      <c r="R1042" s="291">
        <v>90000</v>
      </c>
      <c r="S1042" s="288" t="s">
        <v>1744</v>
      </c>
      <c r="T1042" s="288" t="s">
        <v>1745</v>
      </c>
      <c r="U1042" s="288" t="s">
        <v>1840</v>
      </c>
      <c r="V1042" s="288" t="s">
        <v>1841</v>
      </c>
      <c r="W1042" s="288" t="s">
        <v>1795</v>
      </c>
      <c r="X1042" s="288" t="s">
        <v>1796</v>
      </c>
    </row>
    <row r="1043" spans="1:24" ht="63.75">
      <c r="A1043" s="288" t="s">
        <v>1737</v>
      </c>
      <c r="B1043" s="288" t="s">
        <v>1738</v>
      </c>
      <c r="C1043" s="288" t="s">
        <v>1647</v>
      </c>
      <c r="D1043" s="288" t="s">
        <v>592</v>
      </c>
      <c r="E1043" s="288" t="s">
        <v>1739</v>
      </c>
      <c r="F1043" s="289">
        <v>46259</v>
      </c>
      <c r="G1043" s="289">
        <v>46259</v>
      </c>
      <c r="H1043" s="288" t="s">
        <v>1974</v>
      </c>
      <c r="I1043" s="288" t="s">
        <v>1749</v>
      </c>
      <c r="J1043" s="288" t="s">
        <v>178</v>
      </c>
      <c r="K1043" s="288" t="s">
        <v>178</v>
      </c>
      <c r="L1043" s="290">
        <v>120000</v>
      </c>
      <c r="M1043" s="290">
        <v>0</v>
      </c>
      <c r="N1043" s="291">
        <v>0</v>
      </c>
      <c r="O1043" s="290">
        <v>0.05</v>
      </c>
      <c r="P1043" s="291">
        <v>6000</v>
      </c>
      <c r="Q1043" s="290">
        <v>0.7</v>
      </c>
      <c r="R1043" s="291">
        <v>84000</v>
      </c>
      <c r="S1043" s="288" t="s">
        <v>1744</v>
      </c>
      <c r="T1043" s="288" t="s">
        <v>1745</v>
      </c>
      <c r="U1043" s="288" t="s">
        <v>1835</v>
      </c>
      <c r="V1043" s="288" t="s">
        <v>1836</v>
      </c>
      <c r="W1043" s="288" t="s">
        <v>1795</v>
      </c>
      <c r="X1043" s="288" t="s">
        <v>1796</v>
      </c>
    </row>
    <row r="1044" spans="1:24" ht="63.75">
      <c r="A1044" s="288" t="s">
        <v>1737</v>
      </c>
      <c r="B1044" s="288" t="s">
        <v>1738</v>
      </c>
      <c r="C1044" s="288" t="s">
        <v>1647</v>
      </c>
      <c r="D1044" s="288" t="s">
        <v>592</v>
      </c>
      <c r="E1044" s="288" t="s">
        <v>1739</v>
      </c>
      <c r="F1044" s="289">
        <v>46260</v>
      </c>
      <c r="G1044" s="289">
        <v>46260</v>
      </c>
      <c r="H1044" s="288" t="s">
        <v>1975</v>
      </c>
      <c r="I1044" s="288" t="s">
        <v>1749</v>
      </c>
      <c r="J1044" s="288" t="s">
        <v>178</v>
      </c>
      <c r="K1044" s="288" t="s">
        <v>178</v>
      </c>
      <c r="L1044" s="290">
        <v>120000</v>
      </c>
      <c r="M1044" s="290">
        <v>0</v>
      </c>
      <c r="N1044" s="291">
        <v>0</v>
      </c>
      <c r="O1044" s="290">
        <v>0.05</v>
      </c>
      <c r="P1044" s="291">
        <v>6000</v>
      </c>
      <c r="Q1044" s="290">
        <v>0.65</v>
      </c>
      <c r="R1044" s="291">
        <v>78000</v>
      </c>
      <c r="S1044" s="288" t="s">
        <v>1744</v>
      </c>
      <c r="T1044" s="288" t="s">
        <v>1745</v>
      </c>
      <c r="U1044" s="288" t="s">
        <v>1835</v>
      </c>
      <c r="V1044" s="288" t="s">
        <v>1836</v>
      </c>
      <c r="W1044" s="288" t="s">
        <v>1795</v>
      </c>
      <c r="X1044" s="288" t="s">
        <v>1796</v>
      </c>
    </row>
    <row r="1045" spans="1:24" ht="63.75">
      <c r="A1045" s="288" t="s">
        <v>1737</v>
      </c>
      <c r="B1045" s="288" t="s">
        <v>1738</v>
      </c>
      <c r="C1045" s="288" t="s">
        <v>1647</v>
      </c>
      <c r="D1045" s="288" t="s">
        <v>592</v>
      </c>
      <c r="E1045" s="288" t="s">
        <v>1739</v>
      </c>
      <c r="F1045" s="289">
        <v>46283</v>
      </c>
      <c r="G1045" s="289">
        <v>46283</v>
      </c>
      <c r="H1045" s="288" t="s">
        <v>1978</v>
      </c>
      <c r="I1045" s="288" t="s">
        <v>1749</v>
      </c>
      <c r="J1045" s="288" t="s">
        <v>178</v>
      </c>
      <c r="K1045" s="288" t="s">
        <v>178</v>
      </c>
      <c r="L1045" s="290">
        <v>120000</v>
      </c>
      <c r="M1045" s="290">
        <v>0</v>
      </c>
      <c r="N1045" s="291">
        <v>0</v>
      </c>
      <c r="O1045" s="290">
        <v>0.09</v>
      </c>
      <c r="P1045" s="291">
        <v>10800</v>
      </c>
      <c r="Q1045" s="290">
        <v>0.56000000000000005</v>
      </c>
      <c r="R1045" s="291">
        <v>67200</v>
      </c>
      <c r="S1045" s="288" t="s">
        <v>1744</v>
      </c>
      <c r="T1045" s="288" t="s">
        <v>1745</v>
      </c>
      <c r="U1045" s="288" t="s">
        <v>1835</v>
      </c>
      <c r="V1045" s="288" t="s">
        <v>1836</v>
      </c>
      <c r="W1045" s="288" t="s">
        <v>1795</v>
      </c>
      <c r="X1045" s="288" t="s">
        <v>1796</v>
      </c>
    </row>
    <row r="1046" spans="1:24" ht="63.75">
      <c r="A1046" s="288" t="s">
        <v>1737</v>
      </c>
      <c r="B1046" s="288" t="s">
        <v>1738</v>
      </c>
      <c r="C1046" s="288" t="s">
        <v>1647</v>
      </c>
      <c r="D1046" s="288" t="s">
        <v>592</v>
      </c>
      <c r="E1046" s="288" t="s">
        <v>1739</v>
      </c>
      <c r="F1046" s="289">
        <v>46300</v>
      </c>
      <c r="G1046" s="289">
        <v>46300</v>
      </c>
      <c r="H1046" s="288" t="s">
        <v>1888</v>
      </c>
      <c r="I1046" s="288" t="s">
        <v>1877</v>
      </c>
      <c r="J1046" s="288" t="s">
        <v>178</v>
      </c>
      <c r="K1046" s="288" t="s">
        <v>178</v>
      </c>
      <c r="L1046" s="290">
        <v>120000</v>
      </c>
      <c r="M1046" s="290">
        <v>0.14000000000000001</v>
      </c>
      <c r="N1046" s="291">
        <v>17127</v>
      </c>
      <c r="O1046" s="290">
        <v>0</v>
      </c>
      <c r="P1046" s="291">
        <v>0</v>
      </c>
      <c r="Q1046" s="290">
        <v>0.7</v>
      </c>
      <c r="R1046" s="291">
        <v>84327</v>
      </c>
      <c r="S1046" s="288" t="s">
        <v>1744</v>
      </c>
      <c r="T1046" s="288" t="s">
        <v>1745</v>
      </c>
      <c r="U1046" s="288" t="s">
        <v>1835</v>
      </c>
      <c r="V1046" s="288" t="s">
        <v>1836</v>
      </c>
      <c r="W1046" s="288" t="s">
        <v>1795</v>
      </c>
      <c r="X1046" s="288" t="s">
        <v>1796</v>
      </c>
    </row>
    <row r="1047" spans="1:24" ht="51">
      <c r="A1047" s="288" t="s">
        <v>1737</v>
      </c>
      <c r="B1047" s="288" t="s">
        <v>1738</v>
      </c>
      <c r="C1047" s="288" t="s">
        <v>1647</v>
      </c>
      <c r="D1047" s="288" t="s">
        <v>592</v>
      </c>
      <c r="E1047" s="288" t="s">
        <v>1739</v>
      </c>
      <c r="F1047" s="289">
        <v>46300</v>
      </c>
      <c r="G1047" s="289">
        <v>46300</v>
      </c>
      <c r="H1047" s="288" t="s">
        <v>1888</v>
      </c>
      <c r="I1047" s="288" t="s">
        <v>1877</v>
      </c>
      <c r="J1047" s="288" t="s">
        <v>178</v>
      </c>
      <c r="K1047" s="288" t="s">
        <v>178</v>
      </c>
      <c r="L1047" s="290">
        <v>120000</v>
      </c>
      <c r="M1047" s="290">
        <v>0.11</v>
      </c>
      <c r="N1047" s="291">
        <v>12605</v>
      </c>
      <c r="O1047" s="290">
        <v>0</v>
      </c>
      <c r="P1047" s="291">
        <v>0</v>
      </c>
      <c r="Q1047" s="290">
        <v>0.81</v>
      </c>
      <c r="R1047" s="291">
        <v>96932</v>
      </c>
      <c r="S1047" s="288" t="s">
        <v>1744</v>
      </c>
      <c r="T1047" s="288" t="s">
        <v>1745</v>
      </c>
      <c r="U1047" s="288" t="s">
        <v>1890</v>
      </c>
      <c r="V1047" s="288" t="s">
        <v>1891</v>
      </c>
      <c r="W1047" s="288" t="s">
        <v>1795</v>
      </c>
      <c r="X1047" s="288" t="s">
        <v>1796</v>
      </c>
    </row>
    <row r="1048" spans="1:24" ht="51">
      <c r="A1048" s="288" t="s">
        <v>1737</v>
      </c>
      <c r="B1048" s="288" t="s">
        <v>1738</v>
      </c>
      <c r="C1048" s="288" t="s">
        <v>1649</v>
      </c>
      <c r="D1048" s="288" t="s">
        <v>1650</v>
      </c>
      <c r="E1048" s="288" t="s">
        <v>1739</v>
      </c>
      <c r="F1048" s="289">
        <v>46255</v>
      </c>
      <c r="G1048" s="289">
        <v>46255</v>
      </c>
      <c r="H1048" s="288" t="s">
        <v>1968</v>
      </c>
      <c r="I1048" s="288" t="s">
        <v>1969</v>
      </c>
      <c r="J1048" s="288" t="s">
        <v>53</v>
      </c>
      <c r="K1048" s="288" t="s">
        <v>53</v>
      </c>
      <c r="L1048" s="290">
        <v>997.18</v>
      </c>
      <c r="M1048" s="290">
        <v>100</v>
      </c>
      <c r="N1048" s="291">
        <v>99718</v>
      </c>
      <c r="O1048" s="290">
        <v>0</v>
      </c>
      <c r="P1048" s="291">
        <v>0</v>
      </c>
      <c r="Q1048" s="290">
        <v>100</v>
      </c>
      <c r="R1048" s="291">
        <v>99718</v>
      </c>
      <c r="S1048" s="288" t="s">
        <v>1744</v>
      </c>
      <c r="T1048" s="288" t="s">
        <v>1767</v>
      </c>
      <c r="U1048" s="288" t="s">
        <v>1739</v>
      </c>
      <c r="V1048" s="288" t="s">
        <v>1739</v>
      </c>
      <c r="W1048" s="288" t="s">
        <v>1739</v>
      </c>
      <c r="X1048" s="288" t="s">
        <v>1739</v>
      </c>
    </row>
    <row r="1049" spans="1:24" ht="51">
      <c r="A1049" s="288" t="s">
        <v>1737</v>
      </c>
      <c r="B1049" s="288" t="s">
        <v>1738</v>
      </c>
      <c r="C1049" s="288" t="s">
        <v>1649</v>
      </c>
      <c r="D1049" s="288" t="s">
        <v>1650</v>
      </c>
      <c r="E1049" s="288" t="s">
        <v>1739</v>
      </c>
      <c r="F1049" s="289">
        <v>46255</v>
      </c>
      <c r="G1049" s="289">
        <v>46255</v>
      </c>
      <c r="H1049" s="288" t="s">
        <v>2137</v>
      </c>
      <c r="I1049" s="288" t="s">
        <v>1749</v>
      </c>
      <c r="J1049" s="288" t="s">
        <v>53</v>
      </c>
      <c r="K1049" s="288" t="s">
        <v>53</v>
      </c>
      <c r="L1049" s="290">
        <v>997.18</v>
      </c>
      <c r="M1049" s="290">
        <v>0</v>
      </c>
      <c r="N1049" s="291">
        <v>0</v>
      </c>
      <c r="O1049" s="290">
        <v>60</v>
      </c>
      <c r="P1049" s="291">
        <v>59831</v>
      </c>
      <c r="Q1049" s="290">
        <v>40</v>
      </c>
      <c r="R1049" s="291">
        <v>39887</v>
      </c>
      <c r="S1049" s="288" t="s">
        <v>1744</v>
      </c>
      <c r="T1049" s="288" t="s">
        <v>1745</v>
      </c>
      <c r="U1049" s="288" t="s">
        <v>1755</v>
      </c>
      <c r="V1049" s="288" t="s">
        <v>1756</v>
      </c>
      <c r="W1049" s="288" t="s">
        <v>1795</v>
      </c>
      <c r="X1049" s="288" t="s">
        <v>1796</v>
      </c>
    </row>
    <row r="1050" spans="1:24" ht="51">
      <c r="A1050" s="288" t="s">
        <v>1737</v>
      </c>
      <c r="B1050" s="288" t="s">
        <v>1738</v>
      </c>
      <c r="C1050" s="288" t="s">
        <v>1649</v>
      </c>
      <c r="D1050" s="288" t="s">
        <v>1650</v>
      </c>
      <c r="E1050" s="288" t="s">
        <v>1739</v>
      </c>
      <c r="F1050" s="289">
        <v>46262</v>
      </c>
      <c r="G1050" s="289">
        <v>46262</v>
      </c>
      <c r="H1050" s="288" t="s">
        <v>1903</v>
      </c>
      <c r="I1050" s="288" t="s">
        <v>1749</v>
      </c>
      <c r="J1050" s="288" t="s">
        <v>53</v>
      </c>
      <c r="K1050" s="288" t="s">
        <v>53</v>
      </c>
      <c r="L1050" s="290">
        <v>997.18</v>
      </c>
      <c r="M1050" s="290">
        <v>0</v>
      </c>
      <c r="N1050" s="291">
        <v>0</v>
      </c>
      <c r="O1050" s="290">
        <v>12</v>
      </c>
      <c r="P1050" s="291">
        <v>11966</v>
      </c>
      <c r="Q1050" s="290">
        <v>28</v>
      </c>
      <c r="R1050" s="291">
        <v>27921</v>
      </c>
      <c r="S1050" s="288" t="s">
        <v>1744</v>
      </c>
      <c r="T1050" s="288" t="s">
        <v>1745</v>
      </c>
      <c r="U1050" s="288" t="s">
        <v>1755</v>
      </c>
      <c r="V1050" s="288" t="s">
        <v>1756</v>
      </c>
      <c r="W1050" s="288" t="s">
        <v>1795</v>
      </c>
      <c r="X1050" s="288" t="s">
        <v>1796</v>
      </c>
    </row>
    <row r="1051" spans="1:24" ht="51">
      <c r="A1051" s="288" t="s">
        <v>1737</v>
      </c>
      <c r="B1051" s="288" t="s">
        <v>1738</v>
      </c>
      <c r="C1051" s="288" t="s">
        <v>1651</v>
      </c>
      <c r="D1051" s="288" t="s">
        <v>1652</v>
      </c>
      <c r="E1051" s="288" t="s">
        <v>1739</v>
      </c>
      <c r="F1051" s="289">
        <v>46255</v>
      </c>
      <c r="G1051" s="289">
        <v>46255</v>
      </c>
      <c r="H1051" s="288" t="s">
        <v>1968</v>
      </c>
      <c r="I1051" s="288" t="s">
        <v>1969</v>
      </c>
      <c r="J1051" s="288" t="s">
        <v>53</v>
      </c>
      <c r="K1051" s="288" t="s">
        <v>53</v>
      </c>
      <c r="L1051" s="290">
        <v>797.75</v>
      </c>
      <c r="M1051" s="290">
        <v>100</v>
      </c>
      <c r="N1051" s="291">
        <v>79775</v>
      </c>
      <c r="O1051" s="290">
        <v>0</v>
      </c>
      <c r="P1051" s="291">
        <v>0</v>
      </c>
      <c r="Q1051" s="290">
        <v>100</v>
      </c>
      <c r="R1051" s="291">
        <v>79775</v>
      </c>
      <c r="S1051" s="288" t="s">
        <v>1744</v>
      </c>
      <c r="T1051" s="288" t="s">
        <v>1767</v>
      </c>
      <c r="U1051" s="288" t="s">
        <v>1739</v>
      </c>
      <c r="V1051" s="288" t="s">
        <v>1739</v>
      </c>
      <c r="W1051" s="288" t="s">
        <v>1739</v>
      </c>
      <c r="X1051" s="288" t="s">
        <v>1739</v>
      </c>
    </row>
    <row r="1052" spans="1:24" ht="51">
      <c r="A1052" s="288" t="s">
        <v>1737</v>
      </c>
      <c r="B1052" s="288" t="s">
        <v>1738</v>
      </c>
      <c r="C1052" s="288" t="s">
        <v>1651</v>
      </c>
      <c r="D1052" s="288" t="s">
        <v>1652</v>
      </c>
      <c r="E1052" s="288" t="s">
        <v>1739</v>
      </c>
      <c r="F1052" s="289">
        <v>46262</v>
      </c>
      <c r="G1052" s="289">
        <v>46262</v>
      </c>
      <c r="H1052" s="288" t="s">
        <v>1903</v>
      </c>
      <c r="I1052" s="288" t="s">
        <v>1749</v>
      </c>
      <c r="J1052" s="288" t="s">
        <v>53</v>
      </c>
      <c r="K1052" s="288" t="s">
        <v>53</v>
      </c>
      <c r="L1052" s="290">
        <v>797.75</v>
      </c>
      <c r="M1052" s="290">
        <v>0</v>
      </c>
      <c r="N1052" s="291">
        <v>0</v>
      </c>
      <c r="O1052" s="290">
        <v>100</v>
      </c>
      <c r="P1052" s="291">
        <v>79775</v>
      </c>
      <c r="Q1052" s="290">
        <v>0</v>
      </c>
      <c r="R1052" s="291">
        <v>0</v>
      </c>
      <c r="S1052" s="288" t="s">
        <v>1744</v>
      </c>
      <c r="T1052" s="288" t="s">
        <v>1745</v>
      </c>
      <c r="U1052" s="288" t="s">
        <v>1755</v>
      </c>
      <c r="V1052" s="288" t="s">
        <v>1756</v>
      </c>
      <c r="W1052" s="288" t="s">
        <v>1795</v>
      </c>
      <c r="X1052" s="288" t="s">
        <v>1796</v>
      </c>
    </row>
    <row r="1053" spans="1:24" ht="51">
      <c r="A1053" s="288" t="s">
        <v>1737</v>
      </c>
      <c r="B1053" s="288" t="s">
        <v>1738</v>
      </c>
      <c r="C1053" s="288" t="s">
        <v>1651</v>
      </c>
      <c r="D1053" s="288" t="s">
        <v>1652</v>
      </c>
      <c r="E1053" s="288" t="s">
        <v>1739</v>
      </c>
      <c r="F1053" s="289">
        <v>46300</v>
      </c>
      <c r="G1053" s="289">
        <v>46300</v>
      </c>
      <c r="H1053" s="288" t="s">
        <v>2017</v>
      </c>
      <c r="I1053" s="288" t="s">
        <v>1877</v>
      </c>
      <c r="J1053" s="288" t="s">
        <v>53</v>
      </c>
      <c r="K1053" s="288" t="s">
        <v>53</v>
      </c>
      <c r="L1053" s="290">
        <v>797.75</v>
      </c>
      <c r="M1053" s="290">
        <v>1</v>
      </c>
      <c r="N1053" s="291">
        <v>798</v>
      </c>
      <c r="O1053" s="290">
        <v>0</v>
      </c>
      <c r="P1053" s="291">
        <v>0</v>
      </c>
      <c r="Q1053" s="290">
        <v>1</v>
      </c>
      <c r="R1053" s="291">
        <v>798</v>
      </c>
      <c r="S1053" s="288" t="s">
        <v>1744</v>
      </c>
      <c r="T1053" s="288" t="s">
        <v>1745</v>
      </c>
      <c r="U1053" s="288" t="s">
        <v>1755</v>
      </c>
      <c r="V1053" s="288" t="s">
        <v>1756</v>
      </c>
      <c r="W1053" s="288" t="s">
        <v>1795</v>
      </c>
      <c r="X1053" s="288" t="s">
        <v>1796</v>
      </c>
    </row>
    <row r="1054" spans="1:24" ht="25.5">
      <c r="A1054" s="288" t="s">
        <v>1737</v>
      </c>
      <c r="B1054" s="288" t="s">
        <v>1738</v>
      </c>
      <c r="C1054" s="288" t="s">
        <v>1655</v>
      </c>
      <c r="D1054" s="288" t="s">
        <v>1656</v>
      </c>
      <c r="E1054" s="288" t="s">
        <v>1739</v>
      </c>
      <c r="F1054" s="289">
        <v>46255</v>
      </c>
      <c r="G1054" s="289">
        <v>46255</v>
      </c>
      <c r="H1054" s="288" t="s">
        <v>2002</v>
      </c>
      <c r="I1054" s="288" t="s">
        <v>2003</v>
      </c>
      <c r="J1054" s="288" t="s">
        <v>53</v>
      </c>
      <c r="K1054" s="288" t="s">
        <v>53</v>
      </c>
      <c r="L1054" s="290">
        <v>2285.9</v>
      </c>
      <c r="M1054" s="290">
        <v>30</v>
      </c>
      <c r="N1054" s="291">
        <v>68577</v>
      </c>
      <c r="O1054" s="290">
        <v>0</v>
      </c>
      <c r="P1054" s="291">
        <v>0</v>
      </c>
      <c r="Q1054" s="290">
        <v>30</v>
      </c>
      <c r="R1054" s="291">
        <v>68577</v>
      </c>
      <c r="S1054" s="288" t="s">
        <v>1744</v>
      </c>
      <c r="T1054" s="288" t="s">
        <v>1810</v>
      </c>
      <c r="U1054" s="288" t="s">
        <v>1739</v>
      </c>
      <c r="V1054" s="288" t="s">
        <v>1739</v>
      </c>
      <c r="W1054" s="288" t="s">
        <v>1739</v>
      </c>
      <c r="X1054" s="288" t="s">
        <v>1739</v>
      </c>
    </row>
    <row r="1055" spans="1:24" ht="38.25">
      <c r="A1055" s="288" t="s">
        <v>1737</v>
      </c>
      <c r="B1055" s="288" t="s">
        <v>1738</v>
      </c>
      <c r="C1055" s="288" t="s">
        <v>1657</v>
      </c>
      <c r="D1055" s="288" t="s">
        <v>588</v>
      </c>
      <c r="E1055" s="288" t="s">
        <v>1739</v>
      </c>
      <c r="F1055" s="289">
        <v>46258</v>
      </c>
      <c r="G1055" s="289">
        <v>46258</v>
      </c>
      <c r="H1055" s="288" t="s">
        <v>2000</v>
      </c>
      <c r="I1055" s="288" t="s">
        <v>1791</v>
      </c>
      <c r="J1055" s="288" t="s">
        <v>53</v>
      </c>
      <c r="K1055" s="288" t="s">
        <v>53</v>
      </c>
      <c r="L1055" s="290">
        <v>12000</v>
      </c>
      <c r="M1055" s="290">
        <v>8</v>
      </c>
      <c r="N1055" s="291">
        <v>96000</v>
      </c>
      <c r="O1055" s="290">
        <v>0</v>
      </c>
      <c r="P1055" s="291">
        <v>0</v>
      </c>
      <c r="Q1055" s="290">
        <v>8</v>
      </c>
      <c r="R1055" s="291">
        <v>96000</v>
      </c>
      <c r="S1055" s="288" t="s">
        <v>1744</v>
      </c>
      <c r="T1055" s="288" t="s">
        <v>1767</v>
      </c>
      <c r="U1055" s="288" t="s">
        <v>1739</v>
      </c>
      <c r="V1055" s="288" t="s">
        <v>1739</v>
      </c>
      <c r="W1055" s="288" t="s">
        <v>1739</v>
      </c>
      <c r="X1055" s="288" t="s">
        <v>1739</v>
      </c>
    </row>
    <row r="1056" spans="1:24" ht="63.75">
      <c r="A1056" s="288" t="s">
        <v>1737</v>
      </c>
      <c r="B1056" s="288" t="s">
        <v>1738</v>
      </c>
      <c r="C1056" s="288" t="s">
        <v>1657</v>
      </c>
      <c r="D1056" s="288" t="s">
        <v>588</v>
      </c>
      <c r="E1056" s="288" t="s">
        <v>1739</v>
      </c>
      <c r="F1056" s="289">
        <v>46259</v>
      </c>
      <c r="G1056" s="289">
        <v>46259</v>
      </c>
      <c r="H1056" s="288" t="s">
        <v>2067</v>
      </c>
      <c r="I1056" s="288" t="s">
        <v>1749</v>
      </c>
      <c r="J1056" s="288" t="s">
        <v>53</v>
      </c>
      <c r="K1056" s="288" t="s">
        <v>53</v>
      </c>
      <c r="L1056" s="290">
        <v>12000</v>
      </c>
      <c r="M1056" s="290">
        <v>0</v>
      </c>
      <c r="N1056" s="291">
        <v>0</v>
      </c>
      <c r="O1056" s="290">
        <v>0.8</v>
      </c>
      <c r="P1056" s="291">
        <v>9600</v>
      </c>
      <c r="Q1056" s="290">
        <v>7.2</v>
      </c>
      <c r="R1056" s="291">
        <v>86400</v>
      </c>
      <c r="S1056" s="288" t="s">
        <v>1744</v>
      </c>
      <c r="T1056" s="288" t="s">
        <v>1745</v>
      </c>
      <c r="U1056" s="288" t="s">
        <v>1835</v>
      </c>
      <c r="V1056" s="288" t="s">
        <v>1836</v>
      </c>
      <c r="W1056" s="288" t="s">
        <v>1795</v>
      </c>
      <c r="X1056" s="288" t="s">
        <v>1796</v>
      </c>
    </row>
    <row r="1057" spans="1:24" ht="63.75">
      <c r="A1057" s="288" t="s">
        <v>1737</v>
      </c>
      <c r="B1057" s="288" t="s">
        <v>1738</v>
      </c>
      <c r="C1057" s="288" t="s">
        <v>1657</v>
      </c>
      <c r="D1057" s="288" t="s">
        <v>588</v>
      </c>
      <c r="E1057" s="288" t="s">
        <v>1739</v>
      </c>
      <c r="F1057" s="289">
        <v>46259</v>
      </c>
      <c r="G1057" s="289">
        <v>46259</v>
      </c>
      <c r="H1057" s="288" t="s">
        <v>2067</v>
      </c>
      <c r="I1057" s="288" t="s">
        <v>1749</v>
      </c>
      <c r="J1057" s="288" t="s">
        <v>53</v>
      </c>
      <c r="K1057" s="288" t="s">
        <v>53</v>
      </c>
      <c r="L1057" s="290">
        <v>12000</v>
      </c>
      <c r="M1057" s="290">
        <v>0</v>
      </c>
      <c r="N1057" s="291">
        <v>0</v>
      </c>
      <c r="O1057" s="290">
        <v>0.8</v>
      </c>
      <c r="P1057" s="291">
        <v>9600</v>
      </c>
      <c r="Q1057" s="290">
        <v>6.4</v>
      </c>
      <c r="R1057" s="291">
        <v>76800</v>
      </c>
      <c r="S1057" s="288" t="s">
        <v>1744</v>
      </c>
      <c r="T1057" s="288" t="s">
        <v>1745</v>
      </c>
      <c r="U1057" s="288" t="s">
        <v>1840</v>
      </c>
      <c r="V1057" s="288" t="s">
        <v>1841</v>
      </c>
      <c r="W1057" s="288" t="s">
        <v>1795</v>
      </c>
      <c r="X1057" s="288" t="s">
        <v>1796</v>
      </c>
    </row>
    <row r="1058" spans="1:24" ht="63.75">
      <c r="A1058" s="288" t="s">
        <v>1737</v>
      </c>
      <c r="B1058" s="288" t="s">
        <v>1738</v>
      </c>
      <c r="C1058" s="288" t="s">
        <v>1657</v>
      </c>
      <c r="D1058" s="288" t="s">
        <v>588</v>
      </c>
      <c r="E1058" s="288" t="s">
        <v>1739</v>
      </c>
      <c r="F1058" s="289">
        <v>46260</v>
      </c>
      <c r="G1058" s="289">
        <v>46260</v>
      </c>
      <c r="H1058" s="288" t="s">
        <v>2138</v>
      </c>
      <c r="I1058" s="288" t="s">
        <v>1749</v>
      </c>
      <c r="J1058" s="288" t="s">
        <v>53</v>
      </c>
      <c r="K1058" s="288" t="s">
        <v>53</v>
      </c>
      <c r="L1058" s="290">
        <v>12000</v>
      </c>
      <c r="M1058" s="290">
        <v>0</v>
      </c>
      <c r="N1058" s="291">
        <v>0</v>
      </c>
      <c r="O1058" s="290">
        <v>0.8</v>
      </c>
      <c r="P1058" s="291">
        <v>9600</v>
      </c>
      <c r="Q1058" s="290">
        <v>5.6</v>
      </c>
      <c r="R1058" s="291">
        <v>67200</v>
      </c>
      <c r="S1058" s="288" t="s">
        <v>1744</v>
      </c>
      <c r="T1058" s="288" t="s">
        <v>1745</v>
      </c>
      <c r="U1058" s="288" t="s">
        <v>1835</v>
      </c>
      <c r="V1058" s="288" t="s">
        <v>1836</v>
      </c>
      <c r="W1058" s="288" t="s">
        <v>1795</v>
      </c>
      <c r="X1058" s="288" t="s">
        <v>1796</v>
      </c>
    </row>
    <row r="1059" spans="1:24" ht="63.75">
      <c r="A1059" s="288" t="s">
        <v>1737</v>
      </c>
      <c r="B1059" s="288" t="s">
        <v>1738</v>
      </c>
      <c r="C1059" s="288" t="s">
        <v>1657</v>
      </c>
      <c r="D1059" s="288" t="s">
        <v>588</v>
      </c>
      <c r="E1059" s="288" t="s">
        <v>1739</v>
      </c>
      <c r="F1059" s="289">
        <v>46260</v>
      </c>
      <c r="G1059" s="289">
        <v>46260</v>
      </c>
      <c r="H1059" s="288" t="s">
        <v>2138</v>
      </c>
      <c r="I1059" s="288" t="s">
        <v>1749</v>
      </c>
      <c r="J1059" s="288" t="s">
        <v>53</v>
      </c>
      <c r="K1059" s="288" t="s">
        <v>53</v>
      </c>
      <c r="L1059" s="290">
        <v>12000</v>
      </c>
      <c r="M1059" s="290">
        <v>0</v>
      </c>
      <c r="N1059" s="291">
        <v>0</v>
      </c>
      <c r="O1059" s="290">
        <v>0.8</v>
      </c>
      <c r="P1059" s="291">
        <v>9600</v>
      </c>
      <c r="Q1059" s="290">
        <v>4.8</v>
      </c>
      <c r="R1059" s="291">
        <v>57600</v>
      </c>
      <c r="S1059" s="288" t="s">
        <v>1744</v>
      </c>
      <c r="T1059" s="288" t="s">
        <v>1745</v>
      </c>
      <c r="U1059" s="288" t="s">
        <v>1840</v>
      </c>
      <c r="V1059" s="288" t="s">
        <v>1841</v>
      </c>
      <c r="W1059" s="288" t="s">
        <v>1795</v>
      </c>
      <c r="X1059" s="288" t="s">
        <v>1796</v>
      </c>
    </row>
    <row r="1060" spans="1:24" ht="63.75">
      <c r="A1060" s="288" t="s">
        <v>1737</v>
      </c>
      <c r="B1060" s="288" t="s">
        <v>1738</v>
      </c>
      <c r="C1060" s="288" t="s">
        <v>1657</v>
      </c>
      <c r="D1060" s="288" t="s">
        <v>588</v>
      </c>
      <c r="E1060" s="288" t="s">
        <v>1739</v>
      </c>
      <c r="F1060" s="289">
        <v>46283</v>
      </c>
      <c r="G1060" s="289">
        <v>46283</v>
      </c>
      <c r="H1060" s="288" t="s">
        <v>1978</v>
      </c>
      <c r="I1060" s="288" t="s">
        <v>1749</v>
      </c>
      <c r="J1060" s="288" t="s">
        <v>53</v>
      </c>
      <c r="K1060" s="288" t="s">
        <v>53</v>
      </c>
      <c r="L1060" s="290">
        <v>12000</v>
      </c>
      <c r="M1060" s="290">
        <v>0</v>
      </c>
      <c r="N1060" s="291">
        <v>0</v>
      </c>
      <c r="O1060" s="290">
        <v>2</v>
      </c>
      <c r="P1060" s="291">
        <v>24000</v>
      </c>
      <c r="Q1060" s="290">
        <v>2.8</v>
      </c>
      <c r="R1060" s="291">
        <v>33600</v>
      </c>
      <c r="S1060" s="288" t="s">
        <v>1744</v>
      </c>
      <c r="T1060" s="288" t="s">
        <v>1745</v>
      </c>
      <c r="U1060" s="288" t="s">
        <v>1840</v>
      </c>
      <c r="V1060" s="288" t="s">
        <v>1841</v>
      </c>
      <c r="W1060" s="288" t="s">
        <v>1795</v>
      </c>
      <c r="X1060" s="288" t="s">
        <v>1796</v>
      </c>
    </row>
    <row r="1061" spans="1:24" ht="63.75">
      <c r="A1061" s="288" t="s">
        <v>1737</v>
      </c>
      <c r="B1061" s="288" t="s">
        <v>1738</v>
      </c>
      <c r="C1061" s="288" t="s">
        <v>1657</v>
      </c>
      <c r="D1061" s="288" t="s">
        <v>588</v>
      </c>
      <c r="E1061" s="288" t="s">
        <v>1739</v>
      </c>
      <c r="F1061" s="289">
        <v>46283</v>
      </c>
      <c r="G1061" s="289">
        <v>46283</v>
      </c>
      <c r="H1061" s="288" t="s">
        <v>1978</v>
      </c>
      <c r="I1061" s="288" t="s">
        <v>1749</v>
      </c>
      <c r="J1061" s="288" t="s">
        <v>53</v>
      </c>
      <c r="K1061" s="288" t="s">
        <v>53</v>
      </c>
      <c r="L1061" s="290">
        <v>12000</v>
      </c>
      <c r="M1061" s="290">
        <v>0</v>
      </c>
      <c r="N1061" s="291">
        <v>0</v>
      </c>
      <c r="O1061" s="290">
        <v>2</v>
      </c>
      <c r="P1061" s="291">
        <v>24000</v>
      </c>
      <c r="Q1061" s="290">
        <v>0.8</v>
      </c>
      <c r="R1061" s="291">
        <v>9600</v>
      </c>
      <c r="S1061" s="288" t="s">
        <v>1744</v>
      </c>
      <c r="T1061" s="288" t="s">
        <v>1745</v>
      </c>
      <c r="U1061" s="288" t="s">
        <v>1835</v>
      </c>
      <c r="V1061" s="288" t="s">
        <v>1836</v>
      </c>
      <c r="W1061" s="288" t="s">
        <v>1795</v>
      </c>
      <c r="X1061" s="288" t="s">
        <v>1796</v>
      </c>
    </row>
    <row r="1062" spans="1:24" ht="28.5">
      <c r="A1062" s="284" t="s">
        <v>1737</v>
      </c>
      <c r="B1062" s="284" t="s">
        <v>1738</v>
      </c>
      <c r="C1062" s="284" t="s">
        <v>1658</v>
      </c>
      <c r="D1062" s="284" t="s">
        <v>1659</v>
      </c>
      <c r="E1062" s="284" t="s">
        <v>1739</v>
      </c>
      <c r="F1062" s="285" t="s">
        <v>1739</v>
      </c>
      <c r="G1062" s="285" t="s">
        <v>1739</v>
      </c>
      <c r="H1062" s="284" t="s">
        <v>1739</v>
      </c>
      <c r="I1062" s="284" t="s">
        <v>1740</v>
      </c>
      <c r="J1062" s="284" t="s">
        <v>53</v>
      </c>
      <c r="K1062" s="284" t="s">
        <v>53</v>
      </c>
      <c r="L1062" s="286">
        <v>615.67999999999995</v>
      </c>
      <c r="M1062" s="286">
        <v>0</v>
      </c>
      <c r="N1062" s="287">
        <v>0</v>
      </c>
      <c r="O1062" s="286">
        <v>0</v>
      </c>
      <c r="P1062" s="287">
        <v>0</v>
      </c>
      <c r="Q1062" s="286">
        <v>100</v>
      </c>
      <c r="R1062" s="287">
        <v>61568</v>
      </c>
      <c r="S1062" s="284" t="s">
        <v>1739</v>
      </c>
      <c r="T1062" s="284" t="s">
        <v>1739</v>
      </c>
      <c r="U1062" s="284" t="s">
        <v>1739</v>
      </c>
      <c r="V1062" s="284" t="s">
        <v>1739</v>
      </c>
      <c r="W1062" s="284" t="s">
        <v>1739</v>
      </c>
      <c r="X1062" s="284" t="s">
        <v>1739</v>
      </c>
    </row>
    <row r="1063" spans="1:24" ht="51">
      <c r="A1063" s="288" t="s">
        <v>1737</v>
      </c>
      <c r="B1063" s="288" t="s">
        <v>1738</v>
      </c>
      <c r="C1063" s="288" t="s">
        <v>1658</v>
      </c>
      <c r="D1063" s="288" t="s">
        <v>1659</v>
      </c>
      <c r="E1063" s="288" t="s">
        <v>1739</v>
      </c>
      <c r="F1063" s="289">
        <v>46258</v>
      </c>
      <c r="G1063" s="289">
        <v>46258</v>
      </c>
      <c r="H1063" s="288" t="s">
        <v>2127</v>
      </c>
      <c r="I1063" s="288" t="s">
        <v>1749</v>
      </c>
      <c r="J1063" s="288" t="s">
        <v>53</v>
      </c>
      <c r="K1063" s="288" t="s">
        <v>53</v>
      </c>
      <c r="L1063" s="290">
        <v>615.67999999999995</v>
      </c>
      <c r="M1063" s="290">
        <v>0</v>
      </c>
      <c r="N1063" s="291">
        <v>0</v>
      </c>
      <c r="O1063" s="290">
        <v>20</v>
      </c>
      <c r="P1063" s="291">
        <v>12314</v>
      </c>
      <c r="Q1063" s="290">
        <v>80</v>
      </c>
      <c r="R1063" s="291">
        <v>49254</v>
      </c>
      <c r="S1063" s="288" t="s">
        <v>1744</v>
      </c>
      <c r="T1063" s="288" t="s">
        <v>1745</v>
      </c>
      <c r="U1063" s="288" t="s">
        <v>1890</v>
      </c>
      <c r="V1063" s="288" t="s">
        <v>1891</v>
      </c>
      <c r="W1063" s="288" t="s">
        <v>1795</v>
      </c>
      <c r="X1063" s="288" t="s">
        <v>1796</v>
      </c>
    </row>
    <row r="1064" spans="1:24" ht="51">
      <c r="A1064" s="288" t="s">
        <v>1737</v>
      </c>
      <c r="B1064" s="288" t="s">
        <v>1738</v>
      </c>
      <c r="C1064" s="288" t="s">
        <v>1660</v>
      </c>
      <c r="D1064" s="288" t="s">
        <v>1661</v>
      </c>
      <c r="E1064" s="288" t="s">
        <v>1739</v>
      </c>
      <c r="F1064" s="289">
        <v>46259</v>
      </c>
      <c r="G1064" s="289">
        <v>46259</v>
      </c>
      <c r="H1064" s="288" t="s">
        <v>1971</v>
      </c>
      <c r="I1064" s="288" t="s">
        <v>1972</v>
      </c>
      <c r="J1064" s="288" t="s">
        <v>53</v>
      </c>
      <c r="K1064" s="288" t="s">
        <v>53</v>
      </c>
      <c r="L1064" s="290">
        <v>2509</v>
      </c>
      <c r="M1064" s="290">
        <v>50</v>
      </c>
      <c r="N1064" s="291">
        <v>125450</v>
      </c>
      <c r="O1064" s="290">
        <v>0</v>
      </c>
      <c r="P1064" s="291">
        <v>0</v>
      </c>
      <c r="Q1064" s="290">
        <v>50</v>
      </c>
      <c r="R1064" s="291">
        <v>125450</v>
      </c>
      <c r="S1064" s="288" t="s">
        <v>1744</v>
      </c>
      <c r="T1064" s="288" t="s">
        <v>1767</v>
      </c>
      <c r="U1064" s="288" t="s">
        <v>1739</v>
      </c>
      <c r="V1064" s="288" t="s">
        <v>1739</v>
      </c>
      <c r="W1064" s="288" t="s">
        <v>1739</v>
      </c>
      <c r="X1064" s="288" t="s">
        <v>1739</v>
      </c>
    </row>
    <row r="1065" spans="1:24" ht="51">
      <c r="A1065" s="288" t="s">
        <v>1737</v>
      </c>
      <c r="B1065" s="288" t="s">
        <v>1738</v>
      </c>
      <c r="C1065" s="288" t="s">
        <v>1662</v>
      </c>
      <c r="D1065" s="288" t="s">
        <v>598</v>
      </c>
      <c r="E1065" s="288" t="s">
        <v>1739</v>
      </c>
      <c r="F1065" s="289">
        <v>46259</v>
      </c>
      <c r="G1065" s="289">
        <v>46259</v>
      </c>
      <c r="H1065" s="288" t="s">
        <v>1971</v>
      </c>
      <c r="I1065" s="288" t="s">
        <v>1972</v>
      </c>
      <c r="J1065" s="288" t="s">
        <v>53</v>
      </c>
      <c r="K1065" s="288" t="s">
        <v>53</v>
      </c>
      <c r="L1065" s="290">
        <v>1865</v>
      </c>
      <c r="M1065" s="290">
        <v>60</v>
      </c>
      <c r="N1065" s="291">
        <v>111900</v>
      </c>
      <c r="O1065" s="290">
        <v>0</v>
      </c>
      <c r="P1065" s="291">
        <v>0</v>
      </c>
      <c r="Q1065" s="290">
        <v>60</v>
      </c>
      <c r="R1065" s="291">
        <v>111900</v>
      </c>
      <c r="S1065" s="288" t="s">
        <v>1744</v>
      </c>
      <c r="T1065" s="288" t="s">
        <v>1767</v>
      </c>
      <c r="U1065" s="288" t="s">
        <v>1739</v>
      </c>
      <c r="V1065" s="288" t="s">
        <v>1739</v>
      </c>
      <c r="W1065" s="288" t="s">
        <v>1739</v>
      </c>
      <c r="X1065" s="288" t="s">
        <v>1739</v>
      </c>
    </row>
    <row r="1066" spans="1:24" ht="63.75">
      <c r="A1066" s="288" t="s">
        <v>1737</v>
      </c>
      <c r="B1066" s="288" t="s">
        <v>1738</v>
      </c>
      <c r="C1066" s="288" t="s">
        <v>1662</v>
      </c>
      <c r="D1066" s="288" t="s">
        <v>598</v>
      </c>
      <c r="E1066" s="288" t="s">
        <v>1739</v>
      </c>
      <c r="F1066" s="289">
        <v>46259</v>
      </c>
      <c r="G1066" s="289">
        <v>46259</v>
      </c>
      <c r="H1066" s="288" t="s">
        <v>1973</v>
      </c>
      <c r="I1066" s="288" t="s">
        <v>1749</v>
      </c>
      <c r="J1066" s="288" t="s">
        <v>53</v>
      </c>
      <c r="K1066" s="288" t="s">
        <v>53</v>
      </c>
      <c r="L1066" s="290">
        <v>1865</v>
      </c>
      <c r="M1066" s="290">
        <v>0</v>
      </c>
      <c r="N1066" s="291">
        <v>0</v>
      </c>
      <c r="O1066" s="290">
        <v>12</v>
      </c>
      <c r="P1066" s="291">
        <v>22380</v>
      </c>
      <c r="Q1066" s="290">
        <v>48</v>
      </c>
      <c r="R1066" s="291">
        <v>89520</v>
      </c>
      <c r="S1066" s="288" t="s">
        <v>1744</v>
      </c>
      <c r="T1066" s="288" t="s">
        <v>1745</v>
      </c>
      <c r="U1066" s="288" t="s">
        <v>1840</v>
      </c>
      <c r="V1066" s="288" t="s">
        <v>1841</v>
      </c>
      <c r="W1066" s="288" t="s">
        <v>1795</v>
      </c>
      <c r="X1066" s="288" t="s">
        <v>1796</v>
      </c>
    </row>
    <row r="1067" spans="1:24" ht="63.75">
      <c r="A1067" s="288" t="s">
        <v>1737</v>
      </c>
      <c r="B1067" s="288" t="s">
        <v>1738</v>
      </c>
      <c r="C1067" s="288" t="s">
        <v>1662</v>
      </c>
      <c r="D1067" s="288" t="s">
        <v>598</v>
      </c>
      <c r="E1067" s="288" t="s">
        <v>1739</v>
      </c>
      <c r="F1067" s="289">
        <v>46259</v>
      </c>
      <c r="G1067" s="289">
        <v>46259</v>
      </c>
      <c r="H1067" s="288" t="s">
        <v>1974</v>
      </c>
      <c r="I1067" s="288" t="s">
        <v>1749</v>
      </c>
      <c r="J1067" s="288" t="s">
        <v>53</v>
      </c>
      <c r="K1067" s="288" t="s">
        <v>53</v>
      </c>
      <c r="L1067" s="290">
        <v>1865</v>
      </c>
      <c r="M1067" s="290">
        <v>0</v>
      </c>
      <c r="N1067" s="291">
        <v>0</v>
      </c>
      <c r="O1067" s="290">
        <v>12</v>
      </c>
      <c r="P1067" s="291">
        <v>22380</v>
      </c>
      <c r="Q1067" s="290">
        <v>36</v>
      </c>
      <c r="R1067" s="291">
        <v>67140</v>
      </c>
      <c r="S1067" s="288" t="s">
        <v>1744</v>
      </c>
      <c r="T1067" s="288" t="s">
        <v>1745</v>
      </c>
      <c r="U1067" s="288" t="s">
        <v>1835</v>
      </c>
      <c r="V1067" s="288" t="s">
        <v>1836</v>
      </c>
      <c r="W1067" s="288" t="s">
        <v>1795</v>
      </c>
      <c r="X1067" s="288" t="s">
        <v>1796</v>
      </c>
    </row>
    <row r="1068" spans="1:24" ht="63.75">
      <c r="A1068" s="288" t="s">
        <v>1737</v>
      </c>
      <c r="B1068" s="288" t="s">
        <v>1738</v>
      </c>
      <c r="C1068" s="288" t="s">
        <v>1662</v>
      </c>
      <c r="D1068" s="288" t="s">
        <v>598</v>
      </c>
      <c r="E1068" s="288" t="s">
        <v>1739</v>
      </c>
      <c r="F1068" s="289">
        <v>46300</v>
      </c>
      <c r="G1068" s="289">
        <v>46300</v>
      </c>
      <c r="H1068" s="288" t="s">
        <v>1979</v>
      </c>
      <c r="I1068" s="288" t="s">
        <v>1980</v>
      </c>
      <c r="J1068" s="288" t="s">
        <v>53</v>
      </c>
      <c r="K1068" s="288" t="s">
        <v>53</v>
      </c>
      <c r="L1068" s="290">
        <v>1865</v>
      </c>
      <c r="M1068" s="290">
        <v>12</v>
      </c>
      <c r="N1068" s="291">
        <v>22380</v>
      </c>
      <c r="O1068" s="290">
        <v>0</v>
      </c>
      <c r="P1068" s="291">
        <v>0</v>
      </c>
      <c r="Q1068" s="290">
        <v>48</v>
      </c>
      <c r="R1068" s="291">
        <v>89520</v>
      </c>
      <c r="S1068" s="288" t="s">
        <v>1744</v>
      </c>
      <c r="T1068" s="288" t="s">
        <v>1745</v>
      </c>
      <c r="U1068" s="288" t="s">
        <v>1840</v>
      </c>
      <c r="V1068" s="288" t="s">
        <v>1841</v>
      </c>
      <c r="W1068" s="288" t="s">
        <v>1795</v>
      </c>
      <c r="X1068" s="288" t="s">
        <v>1796</v>
      </c>
    </row>
    <row r="1069" spans="1:24" ht="51">
      <c r="A1069" s="288" t="s">
        <v>1737</v>
      </c>
      <c r="B1069" s="288" t="s">
        <v>1738</v>
      </c>
      <c r="C1069" s="288" t="s">
        <v>1663</v>
      </c>
      <c r="D1069" s="288" t="s">
        <v>2139</v>
      </c>
      <c r="E1069" s="288" t="s">
        <v>1739</v>
      </c>
      <c r="F1069" s="289">
        <v>46259</v>
      </c>
      <c r="G1069" s="289">
        <v>46259</v>
      </c>
      <c r="H1069" s="288" t="s">
        <v>1971</v>
      </c>
      <c r="I1069" s="288" t="s">
        <v>1972</v>
      </c>
      <c r="J1069" s="288" t="s">
        <v>727</v>
      </c>
      <c r="K1069" s="288" t="s">
        <v>727</v>
      </c>
      <c r="L1069" s="290">
        <v>1500</v>
      </c>
      <c r="M1069" s="290">
        <v>50</v>
      </c>
      <c r="N1069" s="291">
        <v>75000</v>
      </c>
      <c r="O1069" s="290">
        <v>0</v>
      </c>
      <c r="P1069" s="291">
        <v>0</v>
      </c>
      <c r="Q1069" s="290">
        <v>50</v>
      </c>
      <c r="R1069" s="291">
        <v>75000</v>
      </c>
      <c r="S1069" s="288" t="s">
        <v>1744</v>
      </c>
      <c r="T1069" s="288" t="s">
        <v>1767</v>
      </c>
      <c r="U1069" s="288" t="s">
        <v>1739</v>
      </c>
      <c r="V1069" s="288" t="s">
        <v>1739</v>
      </c>
      <c r="W1069" s="288" t="s">
        <v>1739</v>
      </c>
      <c r="X1069" s="288" t="s">
        <v>1739</v>
      </c>
    </row>
    <row r="1070" spans="1:24" ht="63.75">
      <c r="A1070" s="288" t="s">
        <v>1737</v>
      </c>
      <c r="B1070" s="288" t="s">
        <v>1738</v>
      </c>
      <c r="C1070" s="288" t="s">
        <v>1663</v>
      </c>
      <c r="D1070" s="288" t="s">
        <v>2139</v>
      </c>
      <c r="E1070" s="288" t="s">
        <v>1739</v>
      </c>
      <c r="F1070" s="289">
        <v>46259</v>
      </c>
      <c r="G1070" s="289">
        <v>46259</v>
      </c>
      <c r="H1070" s="288" t="s">
        <v>1973</v>
      </c>
      <c r="I1070" s="288" t="s">
        <v>1749</v>
      </c>
      <c r="J1070" s="288" t="s">
        <v>727</v>
      </c>
      <c r="K1070" s="288" t="s">
        <v>727</v>
      </c>
      <c r="L1070" s="290">
        <v>1500</v>
      </c>
      <c r="M1070" s="290">
        <v>0</v>
      </c>
      <c r="N1070" s="291">
        <v>0</v>
      </c>
      <c r="O1070" s="290">
        <v>12</v>
      </c>
      <c r="P1070" s="291">
        <v>18000</v>
      </c>
      <c r="Q1070" s="290">
        <v>38</v>
      </c>
      <c r="R1070" s="291">
        <v>57000</v>
      </c>
      <c r="S1070" s="288" t="s">
        <v>1744</v>
      </c>
      <c r="T1070" s="288" t="s">
        <v>1745</v>
      </c>
      <c r="U1070" s="288" t="s">
        <v>1840</v>
      </c>
      <c r="V1070" s="288" t="s">
        <v>1841</v>
      </c>
      <c r="W1070" s="288" t="s">
        <v>1795</v>
      </c>
      <c r="X1070" s="288" t="s">
        <v>1796</v>
      </c>
    </row>
    <row r="1071" spans="1:24" ht="63.75">
      <c r="A1071" s="288" t="s">
        <v>1737</v>
      </c>
      <c r="B1071" s="288" t="s">
        <v>1738</v>
      </c>
      <c r="C1071" s="288" t="s">
        <v>1663</v>
      </c>
      <c r="D1071" s="288" t="s">
        <v>2139</v>
      </c>
      <c r="E1071" s="288" t="s">
        <v>1739</v>
      </c>
      <c r="F1071" s="289">
        <v>46259</v>
      </c>
      <c r="G1071" s="289">
        <v>46259</v>
      </c>
      <c r="H1071" s="288" t="s">
        <v>1974</v>
      </c>
      <c r="I1071" s="288" t="s">
        <v>1749</v>
      </c>
      <c r="J1071" s="288" t="s">
        <v>727</v>
      </c>
      <c r="K1071" s="288" t="s">
        <v>727</v>
      </c>
      <c r="L1071" s="290">
        <v>1500</v>
      </c>
      <c r="M1071" s="290">
        <v>0</v>
      </c>
      <c r="N1071" s="291">
        <v>0</v>
      </c>
      <c r="O1071" s="290">
        <v>12</v>
      </c>
      <c r="P1071" s="291">
        <v>18000</v>
      </c>
      <c r="Q1071" s="290">
        <v>26</v>
      </c>
      <c r="R1071" s="291">
        <v>39000</v>
      </c>
      <c r="S1071" s="288" t="s">
        <v>1744</v>
      </c>
      <c r="T1071" s="288" t="s">
        <v>1745</v>
      </c>
      <c r="U1071" s="288" t="s">
        <v>1835</v>
      </c>
      <c r="V1071" s="288" t="s">
        <v>1836</v>
      </c>
      <c r="W1071" s="288" t="s">
        <v>1795</v>
      </c>
      <c r="X1071" s="288" t="s">
        <v>1796</v>
      </c>
    </row>
    <row r="1072" spans="1:24" ht="63.75">
      <c r="A1072" s="288" t="s">
        <v>1737</v>
      </c>
      <c r="B1072" s="288" t="s">
        <v>1738</v>
      </c>
      <c r="C1072" s="288" t="s">
        <v>1663</v>
      </c>
      <c r="D1072" s="288" t="s">
        <v>2139</v>
      </c>
      <c r="E1072" s="288" t="s">
        <v>1739</v>
      </c>
      <c r="F1072" s="289">
        <v>46283</v>
      </c>
      <c r="G1072" s="289">
        <v>46283</v>
      </c>
      <c r="H1072" s="288" t="s">
        <v>1978</v>
      </c>
      <c r="I1072" s="288" t="s">
        <v>1749</v>
      </c>
      <c r="J1072" s="288" t="s">
        <v>727</v>
      </c>
      <c r="K1072" s="288" t="s">
        <v>727</v>
      </c>
      <c r="L1072" s="290">
        <v>1500</v>
      </c>
      <c r="M1072" s="290">
        <v>0</v>
      </c>
      <c r="N1072" s="291">
        <v>0</v>
      </c>
      <c r="O1072" s="290">
        <v>16</v>
      </c>
      <c r="P1072" s="291">
        <v>24000</v>
      </c>
      <c r="Q1072" s="290">
        <v>10</v>
      </c>
      <c r="R1072" s="291">
        <v>15000</v>
      </c>
      <c r="S1072" s="288" t="s">
        <v>1744</v>
      </c>
      <c r="T1072" s="288" t="s">
        <v>1745</v>
      </c>
      <c r="U1072" s="288" t="s">
        <v>1840</v>
      </c>
      <c r="V1072" s="288" t="s">
        <v>1841</v>
      </c>
      <c r="W1072" s="288" t="s">
        <v>1795</v>
      </c>
      <c r="X1072" s="288" t="s">
        <v>1796</v>
      </c>
    </row>
    <row r="1073" spans="1:24" ht="63.75">
      <c r="A1073" s="288" t="s">
        <v>1737</v>
      </c>
      <c r="B1073" s="288" t="s">
        <v>1738</v>
      </c>
      <c r="C1073" s="288" t="s">
        <v>1663</v>
      </c>
      <c r="D1073" s="288" t="s">
        <v>2139</v>
      </c>
      <c r="E1073" s="288" t="s">
        <v>1739</v>
      </c>
      <c r="F1073" s="289">
        <v>46300</v>
      </c>
      <c r="G1073" s="289">
        <v>46300</v>
      </c>
      <c r="H1073" s="288" t="s">
        <v>1979</v>
      </c>
      <c r="I1073" s="288" t="s">
        <v>1980</v>
      </c>
      <c r="J1073" s="288" t="s">
        <v>727</v>
      </c>
      <c r="K1073" s="288" t="s">
        <v>727</v>
      </c>
      <c r="L1073" s="290">
        <v>1500</v>
      </c>
      <c r="M1073" s="290">
        <v>12</v>
      </c>
      <c r="N1073" s="291">
        <v>18000</v>
      </c>
      <c r="O1073" s="290">
        <v>0</v>
      </c>
      <c r="P1073" s="291">
        <v>0</v>
      </c>
      <c r="Q1073" s="290">
        <v>22</v>
      </c>
      <c r="R1073" s="291">
        <v>33000</v>
      </c>
      <c r="S1073" s="288" t="s">
        <v>1744</v>
      </c>
      <c r="T1073" s="288" t="s">
        <v>1745</v>
      </c>
      <c r="U1073" s="288" t="s">
        <v>1835</v>
      </c>
      <c r="V1073" s="288" t="s">
        <v>1836</v>
      </c>
      <c r="W1073" s="288" t="s">
        <v>1795</v>
      </c>
      <c r="X1073" s="288" t="s">
        <v>1796</v>
      </c>
    </row>
    <row r="1074" spans="1:24" ht="14.25">
      <c r="A1074" s="284" t="s">
        <v>1737</v>
      </c>
      <c r="B1074" s="284" t="s">
        <v>1738</v>
      </c>
      <c r="C1074" s="284" t="s">
        <v>1673</v>
      </c>
      <c r="D1074" s="284" t="s">
        <v>2140</v>
      </c>
      <c r="E1074" s="284" t="s">
        <v>1739</v>
      </c>
      <c r="F1074" s="285" t="s">
        <v>1739</v>
      </c>
      <c r="G1074" s="285" t="s">
        <v>1739</v>
      </c>
      <c r="H1074" s="284" t="s">
        <v>1739</v>
      </c>
      <c r="I1074" s="284" t="s">
        <v>1740</v>
      </c>
      <c r="J1074" s="284" t="s">
        <v>727</v>
      </c>
      <c r="K1074" s="284" t="s">
        <v>727</v>
      </c>
      <c r="L1074" s="286">
        <v>3500</v>
      </c>
      <c r="M1074" s="286">
        <v>0</v>
      </c>
      <c r="N1074" s="287">
        <v>0</v>
      </c>
      <c r="O1074" s="286">
        <v>0</v>
      </c>
      <c r="P1074" s="287">
        <v>0</v>
      </c>
      <c r="Q1074" s="286">
        <v>10</v>
      </c>
      <c r="R1074" s="287">
        <v>35000</v>
      </c>
      <c r="S1074" s="284" t="s">
        <v>1739</v>
      </c>
      <c r="T1074" s="284" t="s">
        <v>1739</v>
      </c>
      <c r="U1074" s="284" t="s">
        <v>1739</v>
      </c>
      <c r="V1074" s="284" t="s">
        <v>1739</v>
      </c>
      <c r="W1074" s="284" t="s">
        <v>1739</v>
      </c>
      <c r="X1074" s="284" t="s">
        <v>1739</v>
      </c>
    </row>
    <row r="1075" spans="1:24">
      <c r="A1075" s="288" t="s">
        <v>1737</v>
      </c>
      <c r="B1075" s="288" t="s">
        <v>1738</v>
      </c>
      <c r="C1075" s="288" t="s">
        <v>1673</v>
      </c>
      <c r="D1075" s="288" t="s">
        <v>2140</v>
      </c>
      <c r="E1075" s="288" t="s">
        <v>1739</v>
      </c>
      <c r="F1075" s="289">
        <v>46275</v>
      </c>
      <c r="G1075" s="289">
        <v>46275</v>
      </c>
      <c r="H1075" s="288" t="s">
        <v>2141</v>
      </c>
      <c r="I1075" s="288" t="s">
        <v>2142</v>
      </c>
      <c r="J1075" s="288" t="s">
        <v>727</v>
      </c>
      <c r="K1075" s="288" t="s">
        <v>727</v>
      </c>
      <c r="L1075" s="290">
        <v>5000</v>
      </c>
      <c r="M1075" s="290">
        <v>6</v>
      </c>
      <c r="N1075" s="291">
        <v>30000</v>
      </c>
      <c r="O1075" s="290">
        <v>0</v>
      </c>
      <c r="P1075" s="291">
        <v>0</v>
      </c>
      <c r="Q1075" s="290">
        <v>16</v>
      </c>
      <c r="R1075" s="291">
        <v>65000</v>
      </c>
      <c r="S1075" s="288" t="s">
        <v>1744</v>
      </c>
      <c r="T1075" s="288" t="s">
        <v>1767</v>
      </c>
      <c r="U1075" s="288" t="s">
        <v>1739</v>
      </c>
      <c r="V1075" s="288" t="s">
        <v>1739</v>
      </c>
      <c r="W1075" s="288" t="s">
        <v>1739</v>
      </c>
      <c r="X1075" s="288" t="s">
        <v>1739</v>
      </c>
    </row>
    <row r="1076" spans="1:24">
      <c r="A1076" s="288" t="s">
        <v>1737</v>
      </c>
      <c r="B1076" s="288" t="s">
        <v>1738</v>
      </c>
      <c r="C1076" s="288" t="s">
        <v>1673</v>
      </c>
      <c r="D1076" s="288" t="s">
        <v>2140</v>
      </c>
      <c r="E1076" s="288" t="s">
        <v>1739</v>
      </c>
      <c r="F1076" s="289">
        <v>46279</v>
      </c>
      <c r="G1076" s="289">
        <v>46279</v>
      </c>
      <c r="H1076" s="288" t="s">
        <v>2143</v>
      </c>
      <c r="I1076" s="288" t="s">
        <v>2144</v>
      </c>
      <c r="J1076" s="288" t="s">
        <v>727</v>
      </c>
      <c r="K1076" s="288" t="s">
        <v>727</v>
      </c>
      <c r="L1076" s="290">
        <v>4062.5</v>
      </c>
      <c r="M1076" s="290">
        <v>0</v>
      </c>
      <c r="N1076" s="291">
        <v>0</v>
      </c>
      <c r="O1076" s="290">
        <v>16</v>
      </c>
      <c r="P1076" s="291">
        <v>65000</v>
      </c>
      <c r="Q1076" s="290">
        <v>0</v>
      </c>
      <c r="R1076" s="291">
        <v>0</v>
      </c>
      <c r="S1076" s="288" t="s">
        <v>1744</v>
      </c>
      <c r="T1076" s="288" t="s">
        <v>1745</v>
      </c>
      <c r="U1076" s="288" t="s">
        <v>1739</v>
      </c>
      <c r="V1076" s="288" t="s">
        <v>1739</v>
      </c>
      <c r="W1076" s="288" t="s">
        <v>1955</v>
      </c>
      <c r="X1076" s="288" t="s">
        <v>1956</v>
      </c>
    </row>
    <row r="1077" spans="1:24" ht="28.5">
      <c r="A1077" s="284" t="s">
        <v>1737</v>
      </c>
      <c r="B1077" s="284" t="s">
        <v>1738</v>
      </c>
      <c r="C1077" s="284" t="s">
        <v>1676</v>
      </c>
      <c r="D1077" s="284" t="s">
        <v>1677</v>
      </c>
      <c r="E1077" s="284" t="s">
        <v>1739</v>
      </c>
      <c r="F1077" s="285" t="s">
        <v>1739</v>
      </c>
      <c r="G1077" s="285" t="s">
        <v>1739</v>
      </c>
      <c r="H1077" s="284" t="s">
        <v>1739</v>
      </c>
      <c r="I1077" s="284" t="s">
        <v>1740</v>
      </c>
      <c r="J1077" s="284" t="s">
        <v>178</v>
      </c>
      <c r="K1077" s="284" t="s">
        <v>178</v>
      </c>
      <c r="L1077" s="286">
        <v>24699.83</v>
      </c>
      <c r="M1077" s="286">
        <v>0</v>
      </c>
      <c r="N1077" s="287">
        <v>0</v>
      </c>
      <c r="O1077" s="286">
        <v>0</v>
      </c>
      <c r="P1077" s="287">
        <v>0</v>
      </c>
      <c r="Q1077" s="286">
        <v>5.88</v>
      </c>
      <c r="R1077" s="287">
        <v>145235</v>
      </c>
      <c r="S1077" s="284" t="s">
        <v>1739</v>
      </c>
      <c r="T1077" s="284" t="s">
        <v>1739</v>
      </c>
      <c r="U1077" s="284" t="s">
        <v>1739</v>
      </c>
      <c r="V1077" s="284" t="s">
        <v>1739</v>
      </c>
      <c r="W1077" s="284" t="s">
        <v>1739</v>
      </c>
      <c r="X1077" s="284" t="s">
        <v>1739</v>
      </c>
    </row>
    <row r="1078" spans="1:24" ht="25.5">
      <c r="A1078" s="288" t="s">
        <v>1737</v>
      </c>
      <c r="B1078" s="288" t="s">
        <v>1738</v>
      </c>
      <c r="C1078" s="288" t="s">
        <v>1676</v>
      </c>
      <c r="D1078" s="288" t="s">
        <v>1677</v>
      </c>
      <c r="E1078" s="288" t="s">
        <v>1739</v>
      </c>
      <c r="F1078" s="289">
        <v>46223</v>
      </c>
      <c r="G1078" s="289">
        <v>46223</v>
      </c>
      <c r="H1078" s="288" t="s">
        <v>2145</v>
      </c>
      <c r="I1078" s="288" t="s">
        <v>2136</v>
      </c>
      <c r="J1078" s="288" t="s">
        <v>178</v>
      </c>
      <c r="K1078" s="288" t="s">
        <v>178</v>
      </c>
      <c r="L1078" s="290">
        <v>24699.83</v>
      </c>
      <c r="M1078" s="290">
        <v>0</v>
      </c>
      <c r="N1078" s="291">
        <v>0</v>
      </c>
      <c r="O1078" s="290">
        <v>0.15</v>
      </c>
      <c r="P1078" s="291">
        <v>3705</v>
      </c>
      <c r="Q1078" s="290">
        <v>5.73</v>
      </c>
      <c r="R1078" s="291">
        <v>141530</v>
      </c>
      <c r="S1078" s="288" t="s">
        <v>1744</v>
      </c>
      <c r="T1078" s="288" t="s">
        <v>1745</v>
      </c>
      <c r="U1078" s="288" t="s">
        <v>1739</v>
      </c>
      <c r="V1078" s="288" t="s">
        <v>1739</v>
      </c>
      <c r="W1078" s="288" t="s">
        <v>1955</v>
      </c>
      <c r="X1078" s="288" t="s">
        <v>1956</v>
      </c>
    </row>
    <row r="1079" spans="1:24" ht="25.5">
      <c r="A1079" s="288" t="s">
        <v>1737</v>
      </c>
      <c r="B1079" s="288" t="s">
        <v>1738</v>
      </c>
      <c r="C1079" s="288" t="s">
        <v>1676</v>
      </c>
      <c r="D1079" s="288" t="s">
        <v>1677</v>
      </c>
      <c r="E1079" s="288" t="s">
        <v>1739</v>
      </c>
      <c r="F1079" s="289">
        <v>46279</v>
      </c>
      <c r="G1079" s="289">
        <v>46279</v>
      </c>
      <c r="H1079" s="288" t="s">
        <v>2143</v>
      </c>
      <c r="I1079" s="288" t="s">
        <v>2144</v>
      </c>
      <c r="J1079" s="288" t="s">
        <v>178</v>
      </c>
      <c r="K1079" s="288" t="s">
        <v>178</v>
      </c>
      <c r="L1079" s="290">
        <v>24699.83</v>
      </c>
      <c r="M1079" s="290">
        <v>0</v>
      </c>
      <c r="N1079" s="291">
        <v>0</v>
      </c>
      <c r="O1079" s="290">
        <v>3.77</v>
      </c>
      <c r="P1079" s="291">
        <v>93118</v>
      </c>
      <c r="Q1079" s="290">
        <v>1.96</v>
      </c>
      <c r="R1079" s="291">
        <v>48412</v>
      </c>
      <c r="S1079" s="288" t="s">
        <v>1744</v>
      </c>
      <c r="T1079" s="288" t="s">
        <v>1745</v>
      </c>
      <c r="U1079" s="288" t="s">
        <v>1739</v>
      </c>
      <c r="V1079" s="288" t="s">
        <v>1739</v>
      </c>
      <c r="W1079" s="288" t="s">
        <v>1955</v>
      </c>
      <c r="X1079" s="288" t="s">
        <v>1956</v>
      </c>
    </row>
    <row r="1080" spans="1:24" ht="14.25">
      <c r="A1080" s="284" t="s">
        <v>1737</v>
      </c>
      <c r="B1080" s="284" t="s">
        <v>1738</v>
      </c>
      <c r="C1080" s="284" t="s">
        <v>1678</v>
      </c>
      <c r="D1080" s="284" t="s">
        <v>1679</v>
      </c>
      <c r="E1080" s="284" t="s">
        <v>1739</v>
      </c>
      <c r="F1080" s="285" t="s">
        <v>1739</v>
      </c>
      <c r="G1080" s="285" t="s">
        <v>1739</v>
      </c>
      <c r="H1080" s="284" t="s">
        <v>1739</v>
      </c>
      <c r="I1080" s="284" t="s">
        <v>1740</v>
      </c>
      <c r="J1080" s="284" t="s">
        <v>1643</v>
      </c>
      <c r="K1080" s="284" t="s">
        <v>1643</v>
      </c>
      <c r="L1080" s="286">
        <v>70000</v>
      </c>
      <c r="M1080" s="286">
        <v>0</v>
      </c>
      <c r="N1080" s="287">
        <v>0</v>
      </c>
      <c r="O1080" s="286">
        <v>0</v>
      </c>
      <c r="P1080" s="287">
        <v>0</v>
      </c>
      <c r="Q1080" s="286">
        <v>0.75</v>
      </c>
      <c r="R1080" s="287">
        <v>52500</v>
      </c>
      <c r="S1080" s="284" t="s">
        <v>1739</v>
      </c>
      <c r="T1080" s="284" t="s">
        <v>1739</v>
      </c>
      <c r="U1080" s="284" t="s">
        <v>1739</v>
      </c>
      <c r="V1080" s="284" t="s">
        <v>1739</v>
      </c>
      <c r="W1080" s="284" t="s">
        <v>1739</v>
      </c>
      <c r="X1080" s="284" t="s">
        <v>1739</v>
      </c>
    </row>
    <row r="1081" spans="1:24" ht="25.5">
      <c r="A1081" s="288" t="s">
        <v>1737</v>
      </c>
      <c r="B1081" s="288" t="s">
        <v>1738</v>
      </c>
      <c r="C1081" s="288" t="s">
        <v>1682</v>
      </c>
      <c r="D1081" s="288" t="s">
        <v>1683</v>
      </c>
      <c r="E1081" s="288" t="s">
        <v>1739</v>
      </c>
      <c r="F1081" s="289">
        <v>46275</v>
      </c>
      <c r="G1081" s="289">
        <v>46275</v>
      </c>
      <c r="H1081" s="288" t="s">
        <v>2146</v>
      </c>
      <c r="I1081" s="288" t="s">
        <v>2147</v>
      </c>
      <c r="J1081" s="288" t="s">
        <v>178</v>
      </c>
      <c r="K1081" s="288" t="s">
        <v>178</v>
      </c>
      <c r="L1081" s="290">
        <v>17000</v>
      </c>
      <c r="M1081" s="290">
        <v>133.69999999999999</v>
      </c>
      <c r="N1081" s="291">
        <v>2272900</v>
      </c>
      <c r="O1081" s="290">
        <v>0</v>
      </c>
      <c r="P1081" s="291">
        <v>0</v>
      </c>
      <c r="Q1081" s="290">
        <v>133.69999999999999</v>
      </c>
      <c r="R1081" s="291">
        <v>2272900</v>
      </c>
      <c r="S1081" s="288" t="s">
        <v>1744</v>
      </c>
      <c r="T1081" s="288" t="s">
        <v>1810</v>
      </c>
      <c r="U1081" s="288" t="s">
        <v>1739</v>
      </c>
      <c r="V1081" s="288" t="s">
        <v>1739</v>
      </c>
      <c r="W1081" s="288" t="s">
        <v>1739</v>
      </c>
      <c r="X1081" s="288" t="s">
        <v>1739</v>
      </c>
    </row>
    <row r="1082" spans="1:24">
      <c r="A1082" s="288" t="s">
        <v>1737</v>
      </c>
      <c r="B1082" s="288" t="s">
        <v>1738</v>
      </c>
      <c r="C1082" s="288" t="s">
        <v>1682</v>
      </c>
      <c r="D1082" s="288" t="s">
        <v>1683</v>
      </c>
      <c r="E1082" s="288" t="s">
        <v>1739</v>
      </c>
      <c r="F1082" s="289">
        <v>46275</v>
      </c>
      <c r="G1082" s="289">
        <v>46275</v>
      </c>
      <c r="H1082" s="288" t="s">
        <v>2148</v>
      </c>
      <c r="I1082" s="288" t="s">
        <v>2149</v>
      </c>
      <c r="J1082" s="288" t="s">
        <v>178</v>
      </c>
      <c r="K1082" s="288" t="s">
        <v>178</v>
      </c>
      <c r="L1082" s="290">
        <v>17000</v>
      </c>
      <c r="M1082" s="290">
        <v>0</v>
      </c>
      <c r="N1082" s="291">
        <v>0</v>
      </c>
      <c r="O1082" s="290">
        <v>133.69999999999999</v>
      </c>
      <c r="P1082" s="291">
        <v>2272900</v>
      </c>
      <c r="Q1082" s="290">
        <v>0</v>
      </c>
      <c r="R1082" s="291">
        <v>0</v>
      </c>
      <c r="S1082" s="288" t="s">
        <v>1744</v>
      </c>
      <c r="T1082" s="288" t="s">
        <v>1745</v>
      </c>
      <c r="U1082" s="288" t="s">
        <v>1739</v>
      </c>
      <c r="V1082" s="288" t="s">
        <v>1739</v>
      </c>
      <c r="W1082" s="288" t="s">
        <v>1955</v>
      </c>
      <c r="X1082" s="288" t="s">
        <v>1956</v>
      </c>
    </row>
    <row r="1083" spans="1:24" ht="25.5">
      <c r="A1083" s="288" t="s">
        <v>1737</v>
      </c>
      <c r="B1083" s="288" t="s">
        <v>1738</v>
      </c>
      <c r="C1083" s="288" t="s">
        <v>1684</v>
      </c>
      <c r="D1083" s="288" t="s">
        <v>1685</v>
      </c>
      <c r="E1083" s="288" t="s">
        <v>1739</v>
      </c>
      <c r="F1083" s="289">
        <v>46276</v>
      </c>
      <c r="G1083" s="289">
        <v>46276</v>
      </c>
      <c r="H1083" s="288" t="s">
        <v>2150</v>
      </c>
      <c r="I1083" s="288" t="s">
        <v>2072</v>
      </c>
      <c r="J1083" s="288" t="s">
        <v>727</v>
      </c>
      <c r="K1083" s="288" t="s">
        <v>727</v>
      </c>
      <c r="L1083" s="290">
        <v>3000</v>
      </c>
      <c r="M1083" s="290">
        <v>40</v>
      </c>
      <c r="N1083" s="291">
        <v>120000</v>
      </c>
      <c r="O1083" s="290">
        <v>0</v>
      </c>
      <c r="P1083" s="291">
        <v>0</v>
      </c>
      <c r="Q1083" s="290">
        <v>40</v>
      </c>
      <c r="R1083" s="291">
        <v>120000</v>
      </c>
      <c r="S1083" s="288" t="s">
        <v>1744</v>
      </c>
      <c r="T1083" s="288" t="s">
        <v>1767</v>
      </c>
      <c r="U1083" s="288" t="s">
        <v>1739</v>
      </c>
      <c r="V1083" s="288" t="s">
        <v>1739</v>
      </c>
      <c r="W1083" s="288" t="s">
        <v>1739</v>
      </c>
      <c r="X1083" s="288" t="s">
        <v>1739</v>
      </c>
    </row>
    <row r="1084" spans="1:24" ht="51">
      <c r="A1084" s="288" t="s">
        <v>1737</v>
      </c>
      <c r="B1084" s="288" t="s">
        <v>1738</v>
      </c>
      <c r="C1084" s="288" t="s">
        <v>1684</v>
      </c>
      <c r="D1084" s="288" t="s">
        <v>1685</v>
      </c>
      <c r="E1084" s="288" t="s">
        <v>1739</v>
      </c>
      <c r="F1084" s="289">
        <v>46276</v>
      </c>
      <c r="G1084" s="289">
        <v>46276</v>
      </c>
      <c r="H1084" s="288" t="s">
        <v>1869</v>
      </c>
      <c r="I1084" s="288" t="s">
        <v>1850</v>
      </c>
      <c r="J1084" s="288" t="s">
        <v>727</v>
      </c>
      <c r="K1084" s="288" t="s">
        <v>727</v>
      </c>
      <c r="L1084" s="290">
        <v>3000</v>
      </c>
      <c r="M1084" s="290">
        <v>0</v>
      </c>
      <c r="N1084" s="291">
        <v>0</v>
      </c>
      <c r="O1084" s="290">
        <v>4</v>
      </c>
      <c r="P1084" s="291">
        <v>12000</v>
      </c>
      <c r="Q1084" s="290">
        <v>36</v>
      </c>
      <c r="R1084" s="291">
        <v>108000</v>
      </c>
      <c r="S1084" s="288" t="s">
        <v>1744</v>
      </c>
      <c r="T1084" s="288" t="s">
        <v>1745</v>
      </c>
      <c r="U1084" s="288" t="s">
        <v>1851</v>
      </c>
      <c r="V1084" s="288" t="s">
        <v>1852</v>
      </c>
      <c r="W1084" s="288" t="s">
        <v>1795</v>
      </c>
      <c r="X1084" s="288" t="s">
        <v>1796</v>
      </c>
    </row>
    <row r="1085" spans="1:24" ht="51">
      <c r="A1085" s="288" t="s">
        <v>1737</v>
      </c>
      <c r="B1085" s="288" t="s">
        <v>1738</v>
      </c>
      <c r="C1085" s="288" t="s">
        <v>1684</v>
      </c>
      <c r="D1085" s="288" t="s">
        <v>1685</v>
      </c>
      <c r="E1085" s="288" t="s">
        <v>1739</v>
      </c>
      <c r="F1085" s="289">
        <v>46280</v>
      </c>
      <c r="G1085" s="289">
        <v>46280</v>
      </c>
      <c r="H1085" s="288" t="s">
        <v>1976</v>
      </c>
      <c r="I1085" s="288" t="s">
        <v>1749</v>
      </c>
      <c r="J1085" s="288" t="s">
        <v>727</v>
      </c>
      <c r="K1085" s="288" t="s">
        <v>727</v>
      </c>
      <c r="L1085" s="290">
        <v>3000</v>
      </c>
      <c r="M1085" s="290">
        <v>0</v>
      </c>
      <c r="N1085" s="291">
        <v>0</v>
      </c>
      <c r="O1085" s="290">
        <v>6</v>
      </c>
      <c r="P1085" s="291">
        <v>18000</v>
      </c>
      <c r="Q1085" s="290">
        <v>30</v>
      </c>
      <c r="R1085" s="291">
        <v>90000</v>
      </c>
      <c r="S1085" s="288" t="s">
        <v>1744</v>
      </c>
      <c r="T1085" s="288" t="s">
        <v>1745</v>
      </c>
      <c r="U1085" s="288" t="s">
        <v>1851</v>
      </c>
      <c r="V1085" s="288" t="s">
        <v>1852</v>
      </c>
      <c r="W1085" s="288" t="s">
        <v>1795</v>
      </c>
      <c r="X1085" s="288" t="s">
        <v>1796</v>
      </c>
    </row>
    <row r="1086" spans="1:24" ht="51">
      <c r="A1086" s="288" t="s">
        <v>1737</v>
      </c>
      <c r="B1086" s="288" t="s">
        <v>1738</v>
      </c>
      <c r="C1086" s="288" t="s">
        <v>1684</v>
      </c>
      <c r="D1086" s="288" t="s">
        <v>1685</v>
      </c>
      <c r="E1086" s="288" t="s">
        <v>1739</v>
      </c>
      <c r="F1086" s="289">
        <v>46280</v>
      </c>
      <c r="G1086" s="289">
        <v>46280</v>
      </c>
      <c r="H1086" s="288" t="s">
        <v>1977</v>
      </c>
      <c r="I1086" s="288" t="s">
        <v>1749</v>
      </c>
      <c r="J1086" s="288" t="s">
        <v>727</v>
      </c>
      <c r="K1086" s="288" t="s">
        <v>727</v>
      </c>
      <c r="L1086" s="290">
        <v>3000</v>
      </c>
      <c r="M1086" s="290">
        <v>0</v>
      </c>
      <c r="N1086" s="291">
        <v>0</v>
      </c>
      <c r="O1086" s="290">
        <v>10</v>
      </c>
      <c r="P1086" s="291">
        <v>30000</v>
      </c>
      <c r="Q1086" s="290">
        <v>20</v>
      </c>
      <c r="R1086" s="291">
        <v>60000</v>
      </c>
      <c r="S1086" s="288" t="s">
        <v>1744</v>
      </c>
      <c r="T1086" s="288" t="s">
        <v>1745</v>
      </c>
      <c r="U1086" s="288" t="s">
        <v>1855</v>
      </c>
      <c r="V1086" s="288" t="s">
        <v>1856</v>
      </c>
      <c r="W1086" s="288" t="s">
        <v>1795</v>
      </c>
      <c r="X1086" s="288" t="s">
        <v>1796</v>
      </c>
    </row>
    <row r="1087" spans="1:24" ht="25.5">
      <c r="A1087" s="288" t="s">
        <v>1737</v>
      </c>
      <c r="B1087" s="288" t="s">
        <v>1738</v>
      </c>
      <c r="C1087" s="288" t="s">
        <v>1686</v>
      </c>
      <c r="D1087" s="288" t="s">
        <v>1687</v>
      </c>
      <c r="E1087" s="288" t="s">
        <v>1739</v>
      </c>
      <c r="F1087" s="289">
        <v>46276</v>
      </c>
      <c r="G1087" s="289">
        <v>46276</v>
      </c>
      <c r="H1087" s="288" t="s">
        <v>2150</v>
      </c>
      <c r="I1087" s="288" t="s">
        <v>2072</v>
      </c>
      <c r="J1087" s="288" t="s">
        <v>727</v>
      </c>
      <c r="K1087" s="288" t="s">
        <v>727</v>
      </c>
      <c r="L1087" s="290">
        <v>1000</v>
      </c>
      <c r="M1087" s="290">
        <v>40</v>
      </c>
      <c r="N1087" s="291">
        <v>40000</v>
      </c>
      <c r="O1087" s="290">
        <v>0</v>
      </c>
      <c r="P1087" s="291">
        <v>0</v>
      </c>
      <c r="Q1087" s="290">
        <v>40</v>
      </c>
      <c r="R1087" s="291">
        <v>40000</v>
      </c>
      <c r="S1087" s="288" t="s">
        <v>1744</v>
      </c>
      <c r="T1087" s="288" t="s">
        <v>1767</v>
      </c>
      <c r="U1087" s="288" t="s">
        <v>1739</v>
      </c>
      <c r="V1087" s="288" t="s">
        <v>1739</v>
      </c>
      <c r="W1087" s="288" t="s">
        <v>1739</v>
      </c>
      <c r="X1087" s="288" t="s">
        <v>1739</v>
      </c>
    </row>
    <row r="1088" spans="1:24" ht="25.5">
      <c r="A1088" s="288" t="s">
        <v>1737</v>
      </c>
      <c r="B1088" s="288" t="s">
        <v>1738</v>
      </c>
      <c r="C1088" s="288" t="s">
        <v>673</v>
      </c>
      <c r="D1088" s="288" t="s">
        <v>1688</v>
      </c>
      <c r="E1088" s="288" t="s">
        <v>1739</v>
      </c>
      <c r="F1088" s="289">
        <v>46276</v>
      </c>
      <c r="G1088" s="289">
        <v>46276</v>
      </c>
      <c r="H1088" s="288" t="s">
        <v>2150</v>
      </c>
      <c r="I1088" s="288" t="s">
        <v>2072</v>
      </c>
      <c r="J1088" s="288" t="s">
        <v>53</v>
      </c>
      <c r="K1088" s="288" t="s">
        <v>53</v>
      </c>
      <c r="L1088" s="290">
        <v>1500</v>
      </c>
      <c r="M1088" s="290">
        <v>20</v>
      </c>
      <c r="N1088" s="291">
        <v>30000</v>
      </c>
      <c r="O1088" s="290">
        <v>0</v>
      </c>
      <c r="P1088" s="291">
        <v>0</v>
      </c>
      <c r="Q1088" s="290">
        <v>20</v>
      </c>
      <c r="R1088" s="291">
        <v>30000</v>
      </c>
      <c r="S1088" s="288" t="s">
        <v>1744</v>
      </c>
      <c r="T1088" s="288" t="s">
        <v>1767</v>
      </c>
      <c r="U1088" s="288" t="s">
        <v>1739</v>
      </c>
      <c r="V1088" s="288" t="s">
        <v>1739</v>
      </c>
      <c r="W1088" s="288" t="s">
        <v>1739</v>
      </c>
      <c r="X1088" s="288" t="s">
        <v>1739</v>
      </c>
    </row>
    <row r="1089" spans="1:24" ht="51">
      <c r="A1089" s="288" t="s">
        <v>1737</v>
      </c>
      <c r="B1089" s="288" t="s">
        <v>1738</v>
      </c>
      <c r="C1089" s="288" t="s">
        <v>673</v>
      </c>
      <c r="D1089" s="288" t="s">
        <v>1688</v>
      </c>
      <c r="E1089" s="288" t="s">
        <v>1739</v>
      </c>
      <c r="F1089" s="289">
        <v>46276</v>
      </c>
      <c r="G1089" s="289">
        <v>46276</v>
      </c>
      <c r="H1089" s="288" t="s">
        <v>1869</v>
      </c>
      <c r="I1089" s="288" t="s">
        <v>1850</v>
      </c>
      <c r="J1089" s="288" t="s">
        <v>53</v>
      </c>
      <c r="K1089" s="288" t="s">
        <v>53</v>
      </c>
      <c r="L1089" s="290">
        <v>1500</v>
      </c>
      <c r="M1089" s="290">
        <v>0</v>
      </c>
      <c r="N1089" s="291">
        <v>0</v>
      </c>
      <c r="O1089" s="290">
        <v>4</v>
      </c>
      <c r="P1089" s="291">
        <v>6000</v>
      </c>
      <c r="Q1089" s="290">
        <v>16</v>
      </c>
      <c r="R1089" s="291">
        <v>24000</v>
      </c>
      <c r="S1089" s="288" t="s">
        <v>1744</v>
      </c>
      <c r="T1089" s="288" t="s">
        <v>1745</v>
      </c>
      <c r="U1089" s="288" t="s">
        <v>1851</v>
      </c>
      <c r="V1089" s="288" t="s">
        <v>1852</v>
      </c>
      <c r="W1089" s="288" t="s">
        <v>1795</v>
      </c>
      <c r="X1089" s="288" t="s">
        <v>1796</v>
      </c>
    </row>
    <row r="1090" spans="1:24" ht="51">
      <c r="A1090" s="288" t="s">
        <v>1737</v>
      </c>
      <c r="B1090" s="288" t="s">
        <v>1738</v>
      </c>
      <c r="C1090" s="288" t="s">
        <v>673</v>
      </c>
      <c r="D1090" s="288" t="s">
        <v>1688</v>
      </c>
      <c r="E1090" s="288" t="s">
        <v>1739</v>
      </c>
      <c r="F1090" s="289">
        <v>46280</v>
      </c>
      <c r="G1090" s="289">
        <v>46280</v>
      </c>
      <c r="H1090" s="288" t="s">
        <v>1976</v>
      </c>
      <c r="I1090" s="288" t="s">
        <v>1749</v>
      </c>
      <c r="J1090" s="288" t="s">
        <v>53</v>
      </c>
      <c r="K1090" s="288" t="s">
        <v>53</v>
      </c>
      <c r="L1090" s="290">
        <v>1500</v>
      </c>
      <c r="M1090" s="290">
        <v>0</v>
      </c>
      <c r="N1090" s="291">
        <v>0</v>
      </c>
      <c r="O1090" s="290">
        <v>6</v>
      </c>
      <c r="P1090" s="291">
        <v>9000</v>
      </c>
      <c r="Q1090" s="290">
        <v>10</v>
      </c>
      <c r="R1090" s="291">
        <v>15000</v>
      </c>
      <c r="S1090" s="288" t="s">
        <v>1744</v>
      </c>
      <c r="T1090" s="288" t="s">
        <v>1745</v>
      </c>
      <c r="U1090" s="288" t="s">
        <v>1851</v>
      </c>
      <c r="V1090" s="288" t="s">
        <v>1852</v>
      </c>
      <c r="W1090" s="288" t="s">
        <v>1795</v>
      </c>
      <c r="X1090" s="288" t="s">
        <v>1796</v>
      </c>
    </row>
    <row r="1091" spans="1:24" ht="51">
      <c r="A1091" s="288" t="s">
        <v>1737</v>
      </c>
      <c r="B1091" s="288" t="s">
        <v>1738</v>
      </c>
      <c r="C1091" s="288" t="s">
        <v>673</v>
      </c>
      <c r="D1091" s="288" t="s">
        <v>1688</v>
      </c>
      <c r="E1091" s="288" t="s">
        <v>1739</v>
      </c>
      <c r="F1091" s="289">
        <v>46280</v>
      </c>
      <c r="G1091" s="289">
        <v>46280</v>
      </c>
      <c r="H1091" s="288" t="s">
        <v>1977</v>
      </c>
      <c r="I1091" s="288" t="s">
        <v>1749</v>
      </c>
      <c r="J1091" s="288" t="s">
        <v>53</v>
      </c>
      <c r="K1091" s="288" t="s">
        <v>53</v>
      </c>
      <c r="L1091" s="290">
        <v>1500</v>
      </c>
      <c r="M1091" s="290">
        <v>0</v>
      </c>
      <c r="N1091" s="291">
        <v>0</v>
      </c>
      <c r="O1091" s="290">
        <v>10</v>
      </c>
      <c r="P1091" s="291">
        <v>15000</v>
      </c>
      <c r="Q1091" s="290">
        <v>0</v>
      </c>
      <c r="R1091" s="291">
        <v>0</v>
      </c>
      <c r="S1091" s="288" t="s">
        <v>1744</v>
      </c>
      <c r="T1091" s="288" t="s">
        <v>1745</v>
      </c>
      <c r="U1091" s="288" t="s">
        <v>1855</v>
      </c>
      <c r="V1091" s="288" t="s">
        <v>1856</v>
      </c>
      <c r="W1091" s="288" t="s">
        <v>1795</v>
      </c>
      <c r="X1091" s="288" t="s">
        <v>1796</v>
      </c>
    </row>
    <row r="1092" spans="1:24" ht="25.5">
      <c r="A1092" s="288" t="s">
        <v>1737</v>
      </c>
      <c r="B1092" s="288" t="s">
        <v>1738</v>
      </c>
      <c r="C1092" s="288" t="s">
        <v>1689</v>
      </c>
      <c r="D1092" s="288" t="s">
        <v>2151</v>
      </c>
      <c r="E1092" s="288" t="s">
        <v>1739</v>
      </c>
      <c r="F1092" s="289">
        <v>46276</v>
      </c>
      <c r="G1092" s="289">
        <v>46276</v>
      </c>
      <c r="H1092" s="288" t="s">
        <v>2150</v>
      </c>
      <c r="I1092" s="288" t="s">
        <v>2072</v>
      </c>
      <c r="J1092" s="288" t="s">
        <v>727</v>
      </c>
      <c r="K1092" s="288" t="s">
        <v>727</v>
      </c>
      <c r="L1092" s="290">
        <v>1600</v>
      </c>
      <c r="M1092" s="290">
        <v>40</v>
      </c>
      <c r="N1092" s="291">
        <v>64000</v>
      </c>
      <c r="O1092" s="290">
        <v>0</v>
      </c>
      <c r="P1092" s="291">
        <v>0</v>
      </c>
      <c r="Q1092" s="290">
        <v>40</v>
      </c>
      <c r="R1092" s="291">
        <v>64000</v>
      </c>
      <c r="S1092" s="288" t="s">
        <v>1744</v>
      </c>
      <c r="T1092" s="288" t="s">
        <v>1767</v>
      </c>
      <c r="U1092" s="288" t="s">
        <v>1739</v>
      </c>
      <c r="V1092" s="288" t="s">
        <v>1739</v>
      </c>
      <c r="W1092" s="288" t="s">
        <v>1739</v>
      </c>
      <c r="X1092" s="288" t="s">
        <v>1739</v>
      </c>
    </row>
    <row r="1093" spans="1:24" ht="51">
      <c r="A1093" s="288" t="s">
        <v>1737</v>
      </c>
      <c r="B1093" s="288" t="s">
        <v>1738</v>
      </c>
      <c r="C1093" s="288" t="s">
        <v>1689</v>
      </c>
      <c r="D1093" s="288" t="s">
        <v>2151</v>
      </c>
      <c r="E1093" s="288" t="s">
        <v>1739</v>
      </c>
      <c r="F1093" s="289">
        <v>46276</v>
      </c>
      <c r="G1093" s="289">
        <v>46276</v>
      </c>
      <c r="H1093" s="288" t="s">
        <v>1869</v>
      </c>
      <c r="I1093" s="288" t="s">
        <v>1850</v>
      </c>
      <c r="J1093" s="288" t="s">
        <v>727</v>
      </c>
      <c r="K1093" s="288" t="s">
        <v>727</v>
      </c>
      <c r="L1093" s="290">
        <v>1600</v>
      </c>
      <c r="M1093" s="290">
        <v>0</v>
      </c>
      <c r="N1093" s="291">
        <v>0</v>
      </c>
      <c r="O1093" s="290">
        <v>4</v>
      </c>
      <c r="P1093" s="291">
        <v>6400</v>
      </c>
      <c r="Q1093" s="290">
        <v>36</v>
      </c>
      <c r="R1093" s="291">
        <v>57600</v>
      </c>
      <c r="S1093" s="288" t="s">
        <v>1744</v>
      </c>
      <c r="T1093" s="288" t="s">
        <v>1745</v>
      </c>
      <c r="U1093" s="288" t="s">
        <v>1851</v>
      </c>
      <c r="V1093" s="288" t="s">
        <v>1852</v>
      </c>
      <c r="W1093" s="288" t="s">
        <v>1795</v>
      </c>
      <c r="X1093" s="288" t="s">
        <v>1796</v>
      </c>
    </row>
    <row r="1094" spans="1:24" ht="51">
      <c r="A1094" s="288" t="s">
        <v>1737</v>
      </c>
      <c r="B1094" s="288" t="s">
        <v>1738</v>
      </c>
      <c r="C1094" s="288" t="s">
        <v>1689</v>
      </c>
      <c r="D1094" s="288" t="s">
        <v>2151</v>
      </c>
      <c r="E1094" s="288" t="s">
        <v>1739</v>
      </c>
      <c r="F1094" s="289">
        <v>46280</v>
      </c>
      <c r="G1094" s="289">
        <v>46280</v>
      </c>
      <c r="H1094" s="288" t="s">
        <v>1976</v>
      </c>
      <c r="I1094" s="288" t="s">
        <v>1749</v>
      </c>
      <c r="J1094" s="288" t="s">
        <v>727</v>
      </c>
      <c r="K1094" s="288" t="s">
        <v>727</v>
      </c>
      <c r="L1094" s="290">
        <v>1600</v>
      </c>
      <c r="M1094" s="290">
        <v>0</v>
      </c>
      <c r="N1094" s="291">
        <v>0</v>
      </c>
      <c r="O1094" s="290">
        <v>6</v>
      </c>
      <c r="P1094" s="291">
        <v>9600</v>
      </c>
      <c r="Q1094" s="290">
        <v>30</v>
      </c>
      <c r="R1094" s="291">
        <v>48000</v>
      </c>
      <c r="S1094" s="288" t="s">
        <v>1744</v>
      </c>
      <c r="T1094" s="288" t="s">
        <v>1745</v>
      </c>
      <c r="U1094" s="288" t="s">
        <v>1851</v>
      </c>
      <c r="V1094" s="288" t="s">
        <v>1852</v>
      </c>
      <c r="W1094" s="288" t="s">
        <v>1795</v>
      </c>
      <c r="X1094" s="288" t="s">
        <v>1796</v>
      </c>
    </row>
    <row r="1095" spans="1:24" ht="51">
      <c r="A1095" s="288" t="s">
        <v>1737</v>
      </c>
      <c r="B1095" s="288" t="s">
        <v>1738</v>
      </c>
      <c r="C1095" s="288" t="s">
        <v>1689</v>
      </c>
      <c r="D1095" s="288" t="s">
        <v>2151</v>
      </c>
      <c r="E1095" s="288" t="s">
        <v>1739</v>
      </c>
      <c r="F1095" s="289">
        <v>46280</v>
      </c>
      <c r="G1095" s="289">
        <v>46280</v>
      </c>
      <c r="H1095" s="288" t="s">
        <v>1977</v>
      </c>
      <c r="I1095" s="288" t="s">
        <v>1749</v>
      </c>
      <c r="J1095" s="288" t="s">
        <v>727</v>
      </c>
      <c r="K1095" s="288" t="s">
        <v>727</v>
      </c>
      <c r="L1095" s="290">
        <v>1600</v>
      </c>
      <c r="M1095" s="290">
        <v>0</v>
      </c>
      <c r="N1095" s="291">
        <v>0</v>
      </c>
      <c r="O1095" s="290">
        <v>10</v>
      </c>
      <c r="P1095" s="291">
        <v>16000</v>
      </c>
      <c r="Q1095" s="290">
        <v>20</v>
      </c>
      <c r="R1095" s="291">
        <v>32000</v>
      </c>
      <c r="S1095" s="288" t="s">
        <v>1744</v>
      </c>
      <c r="T1095" s="288" t="s">
        <v>1745</v>
      </c>
      <c r="U1095" s="288" t="s">
        <v>1855</v>
      </c>
      <c r="V1095" s="288" t="s">
        <v>1856</v>
      </c>
      <c r="W1095" s="288" t="s">
        <v>1795</v>
      </c>
      <c r="X1095" s="288" t="s">
        <v>1796</v>
      </c>
    </row>
    <row r="1096" spans="1:24" ht="38.25">
      <c r="A1096" s="288" t="s">
        <v>1737</v>
      </c>
      <c r="B1096" s="288" t="s">
        <v>1738</v>
      </c>
      <c r="C1096" s="288" t="s">
        <v>1691</v>
      </c>
      <c r="D1096" s="288" t="s">
        <v>1692</v>
      </c>
      <c r="E1096" s="288" t="s">
        <v>1739</v>
      </c>
      <c r="F1096" s="289">
        <v>46254</v>
      </c>
      <c r="G1096" s="289">
        <v>46254</v>
      </c>
      <c r="H1096" s="288" t="s">
        <v>1922</v>
      </c>
      <c r="I1096" s="288" t="s">
        <v>1923</v>
      </c>
      <c r="J1096" s="288" t="s">
        <v>53</v>
      </c>
      <c r="K1096" s="288" t="s">
        <v>53</v>
      </c>
      <c r="L1096" s="290">
        <v>1250</v>
      </c>
      <c r="M1096" s="290">
        <v>80</v>
      </c>
      <c r="N1096" s="291">
        <v>100000</v>
      </c>
      <c r="O1096" s="290">
        <v>0</v>
      </c>
      <c r="P1096" s="291">
        <v>0</v>
      </c>
      <c r="Q1096" s="290">
        <v>80</v>
      </c>
      <c r="R1096" s="291">
        <v>100000</v>
      </c>
      <c r="S1096" s="288" t="s">
        <v>1744</v>
      </c>
      <c r="T1096" s="288" t="s">
        <v>1810</v>
      </c>
      <c r="U1096" s="288" t="s">
        <v>1739</v>
      </c>
      <c r="V1096" s="288" t="s">
        <v>1739</v>
      </c>
      <c r="W1096" s="288" t="s">
        <v>1739</v>
      </c>
      <c r="X1096" s="288" t="s">
        <v>1739</v>
      </c>
    </row>
    <row r="1097" spans="1:24" ht="51">
      <c r="A1097" s="288" t="s">
        <v>1737</v>
      </c>
      <c r="B1097" s="288" t="s">
        <v>1738</v>
      </c>
      <c r="C1097" s="288" t="s">
        <v>1691</v>
      </c>
      <c r="D1097" s="288" t="s">
        <v>1692</v>
      </c>
      <c r="E1097" s="288" t="s">
        <v>1739</v>
      </c>
      <c r="F1097" s="289">
        <v>46275</v>
      </c>
      <c r="G1097" s="289">
        <v>46275</v>
      </c>
      <c r="H1097" s="288" t="s">
        <v>1925</v>
      </c>
      <c r="I1097" s="288" t="s">
        <v>1749</v>
      </c>
      <c r="J1097" s="288" t="s">
        <v>53</v>
      </c>
      <c r="K1097" s="288" t="s">
        <v>53</v>
      </c>
      <c r="L1097" s="290">
        <v>1250</v>
      </c>
      <c r="M1097" s="290">
        <v>0</v>
      </c>
      <c r="N1097" s="291">
        <v>0</v>
      </c>
      <c r="O1097" s="290">
        <v>16</v>
      </c>
      <c r="P1097" s="291">
        <v>20000</v>
      </c>
      <c r="Q1097" s="290">
        <v>64</v>
      </c>
      <c r="R1097" s="291">
        <v>80000</v>
      </c>
      <c r="S1097" s="288" t="s">
        <v>1744</v>
      </c>
      <c r="T1097" s="288" t="s">
        <v>1745</v>
      </c>
      <c r="U1097" s="288" t="s">
        <v>1851</v>
      </c>
      <c r="V1097" s="288" t="s">
        <v>1852</v>
      </c>
      <c r="W1097" s="288" t="s">
        <v>1795</v>
      </c>
      <c r="X1097" s="288" t="s">
        <v>1796</v>
      </c>
    </row>
    <row r="1098" spans="1:24" ht="51">
      <c r="A1098" s="288" t="s">
        <v>1737</v>
      </c>
      <c r="B1098" s="288" t="s">
        <v>1738</v>
      </c>
      <c r="C1098" s="288" t="s">
        <v>1691</v>
      </c>
      <c r="D1098" s="288" t="s">
        <v>1692</v>
      </c>
      <c r="E1098" s="288" t="s">
        <v>1739</v>
      </c>
      <c r="F1098" s="289">
        <v>46280</v>
      </c>
      <c r="G1098" s="289">
        <v>46280</v>
      </c>
      <c r="H1098" s="288" t="s">
        <v>1927</v>
      </c>
      <c r="I1098" s="288" t="s">
        <v>1749</v>
      </c>
      <c r="J1098" s="288" t="s">
        <v>53</v>
      </c>
      <c r="K1098" s="288" t="s">
        <v>53</v>
      </c>
      <c r="L1098" s="290">
        <v>1250</v>
      </c>
      <c r="M1098" s="290">
        <v>0</v>
      </c>
      <c r="N1098" s="291">
        <v>0</v>
      </c>
      <c r="O1098" s="290">
        <v>18</v>
      </c>
      <c r="P1098" s="291">
        <v>22500</v>
      </c>
      <c r="Q1098" s="290">
        <v>46</v>
      </c>
      <c r="R1098" s="291">
        <v>57500</v>
      </c>
      <c r="S1098" s="288" t="s">
        <v>1744</v>
      </c>
      <c r="T1098" s="288" t="s">
        <v>1745</v>
      </c>
      <c r="U1098" s="288" t="s">
        <v>1851</v>
      </c>
      <c r="V1098" s="288" t="s">
        <v>1852</v>
      </c>
      <c r="W1098" s="288" t="s">
        <v>1795</v>
      </c>
      <c r="X1098" s="288" t="s">
        <v>1796</v>
      </c>
    </row>
    <row r="1099" spans="1:24" ht="51">
      <c r="A1099" s="288" t="s">
        <v>1737</v>
      </c>
      <c r="B1099" s="288" t="s">
        <v>1738</v>
      </c>
      <c r="C1099" s="288" t="s">
        <v>1691</v>
      </c>
      <c r="D1099" s="288" t="s">
        <v>1692</v>
      </c>
      <c r="E1099" s="288" t="s">
        <v>1739</v>
      </c>
      <c r="F1099" s="289">
        <v>46280</v>
      </c>
      <c r="G1099" s="289">
        <v>46280</v>
      </c>
      <c r="H1099" s="288" t="s">
        <v>1928</v>
      </c>
      <c r="I1099" s="288" t="s">
        <v>1749</v>
      </c>
      <c r="J1099" s="288" t="s">
        <v>53</v>
      </c>
      <c r="K1099" s="288" t="s">
        <v>53</v>
      </c>
      <c r="L1099" s="290">
        <v>1250</v>
      </c>
      <c r="M1099" s="290">
        <v>0</v>
      </c>
      <c r="N1099" s="291">
        <v>0</v>
      </c>
      <c r="O1099" s="290">
        <v>30</v>
      </c>
      <c r="P1099" s="291">
        <v>37500</v>
      </c>
      <c r="Q1099" s="290">
        <v>16</v>
      </c>
      <c r="R1099" s="291">
        <v>20000</v>
      </c>
      <c r="S1099" s="288" t="s">
        <v>1744</v>
      </c>
      <c r="T1099" s="288" t="s">
        <v>1745</v>
      </c>
      <c r="U1099" s="288" t="s">
        <v>1855</v>
      </c>
      <c r="V1099" s="288" t="s">
        <v>1856</v>
      </c>
      <c r="W1099" s="288" t="s">
        <v>1795</v>
      </c>
      <c r="X1099" s="288" t="s">
        <v>1796</v>
      </c>
    </row>
    <row r="1100" spans="1:24" ht="51">
      <c r="A1100" s="288" t="s">
        <v>1737</v>
      </c>
      <c r="B1100" s="288" t="s">
        <v>1738</v>
      </c>
      <c r="C1100" s="288" t="s">
        <v>1691</v>
      </c>
      <c r="D1100" s="288" t="s">
        <v>1692</v>
      </c>
      <c r="E1100" s="288" t="s">
        <v>1739</v>
      </c>
      <c r="F1100" s="289">
        <v>46300</v>
      </c>
      <c r="G1100" s="289">
        <v>46300</v>
      </c>
      <c r="H1100" s="288" t="s">
        <v>1888</v>
      </c>
      <c r="I1100" s="288" t="s">
        <v>1877</v>
      </c>
      <c r="J1100" s="288" t="s">
        <v>53</v>
      </c>
      <c r="K1100" s="288" t="s">
        <v>53</v>
      </c>
      <c r="L1100" s="290">
        <v>1250</v>
      </c>
      <c r="M1100" s="290">
        <v>14</v>
      </c>
      <c r="N1100" s="291">
        <v>17500</v>
      </c>
      <c r="O1100" s="290">
        <v>0</v>
      </c>
      <c r="P1100" s="291">
        <v>0</v>
      </c>
      <c r="Q1100" s="290">
        <v>30</v>
      </c>
      <c r="R1100" s="291">
        <v>37500</v>
      </c>
      <c r="S1100" s="288" t="s">
        <v>1744</v>
      </c>
      <c r="T1100" s="288" t="s">
        <v>1745</v>
      </c>
      <c r="U1100" s="288" t="s">
        <v>1851</v>
      </c>
      <c r="V1100" s="288" t="s">
        <v>1852</v>
      </c>
      <c r="W1100" s="288" t="s">
        <v>1795</v>
      </c>
      <c r="X1100" s="288" t="s">
        <v>1796</v>
      </c>
    </row>
    <row r="1101" spans="1:24" ht="51">
      <c r="A1101" s="288" t="s">
        <v>1737</v>
      </c>
      <c r="B1101" s="288" t="s">
        <v>1738</v>
      </c>
      <c r="C1101" s="288" t="s">
        <v>1691</v>
      </c>
      <c r="D1101" s="288" t="s">
        <v>1692</v>
      </c>
      <c r="E1101" s="288" t="s">
        <v>1739</v>
      </c>
      <c r="F1101" s="289">
        <v>46300</v>
      </c>
      <c r="G1101" s="289">
        <v>46300</v>
      </c>
      <c r="H1101" s="288" t="s">
        <v>1888</v>
      </c>
      <c r="I1101" s="288" t="s">
        <v>1877</v>
      </c>
      <c r="J1101" s="288" t="s">
        <v>53</v>
      </c>
      <c r="K1101" s="288" t="s">
        <v>53</v>
      </c>
      <c r="L1101" s="290">
        <v>1250</v>
      </c>
      <c r="M1101" s="290">
        <v>10</v>
      </c>
      <c r="N1101" s="291">
        <v>12500</v>
      </c>
      <c r="O1101" s="290">
        <v>0</v>
      </c>
      <c r="P1101" s="291">
        <v>0</v>
      </c>
      <c r="Q1101" s="290">
        <v>40</v>
      </c>
      <c r="R1101" s="291">
        <v>50000</v>
      </c>
      <c r="S1101" s="288" t="s">
        <v>1744</v>
      </c>
      <c r="T1101" s="288" t="s">
        <v>1745</v>
      </c>
      <c r="U1101" s="288" t="s">
        <v>1855</v>
      </c>
      <c r="V1101" s="288" t="s">
        <v>1856</v>
      </c>
      <c r="W1101" s="288" t="s">
        <v>1795</v>
      </c>
      <c r="X1101" s="288" t="s">
        <v>1796</v>
      </c>
    </row>
    <row r="1102" spans="1:24" ht="25.5">
      <c r="A1102" s="288" t="s">
        <v>1737</v>
      </c>
      <c r="B1102" s="288" t="s">
        <v>1738</v>
      </c>
      <c r="C1102" s="288" t="s">
        <v>2152</v>
      </c>
      <c r="D1102" s="288" t="s">
        <v>2153</v>
      </c>
      <c r="E1102" s="288" t="s">
        <v>1739</v>
      </c>
      <c r="F1102" s="289">
        <v>46293</v>
      </c>
      <c r="G1102" s="289">
        <v>46293</v>
      </c>
      <c r="H1102" s="288" t="s">
        <v>2154</v>
      </c>
      <c r="I1102" s="288" t="s">
        <v>2155</v>
      </c>
      <c r="J1102" s="288" t="s">
        <v>2156</v>
      </c>
      <c r="K1102" s="288" t="s">
        <v>2156</v>
      </c>
      <c r="L1102" s="290">
        <v>75000</v>
      </c>
      <c r="M1102" s="290">
        <v>1</v>
      </c>
      <c r="N1102" s="291">
        <v>75000</v>
      </c>
      <c r="O1102" s="290">
        <v>0</v>
      </c>
      <c r="P1102" s="291">
        <v>0</v>
      </c>
      <c r="Q1102" s="290">
        <v>1</v>
      </c>
      <c r="R1102" s="291">
        <v>75000</v>
      </c>
      <c r="S1102" s="288" t="s">
        <v>1744</v>
      </c>
      <c r="T1102" s="288" t="s">
        <v>1767</v>
      </c>
      <c r="U1102" s="288" t="s">
        <v>1739</v>
      </c>
      <c r="V1102" s="288" t="s">
        <v>1739</v>
      </c>
      <c r="W1102" s="288" t="s">
        <v>1739</v>
      </c>
      <c r="X1102" s="288" t="s">
        <v>1739</v>
      </c>
    </row>
    <row r="1103" spans="1:24" ht="25.5">
      <c r="A1103" s="288" t="s">
        <v>1737</v>
      </c>
      <c r="B1103" s="288" t="s">
        <v>1738</v>
      </c>
      <c r="C1103" s="288" t="s">
        <v>2152</v>
      </c>
      <c r="D1103" s="288" t="s">
        <v>2153</v>
      </c>
      <c r="E1103" s="288" t="s">
        <v>1739</v>
      </c>
      <c r="F1103" s="289">
        <v>46293</v>
      </c>
      <c r="G1103" s="289">
        <v>46293</v>
      </c>
      <c r="H1103" s="288" t="s">
        <v>2157</v>
      </c>
      <c r="I1103" s="288" t="s">
        <v>2158</v>
      </c>
      <c r="J1103" s="288" t="s">
        <v>2156</v>
      </c>
      <c r="K1103" s="288" t="s">
        <v>2156</v>
      </c>
      <c r="L1103" s="290">
        <v>75000</v>
      </c>
      <c r="M1103" s="290">
        <v>0</v>
      </c>
      <c r="N1103" s="291">
        <v>0</v>
      </c>
      <c r="O1103" s="290">
        <v>1</v>
      </c>
      <c r="P1103" s="291">
        <v>75000</v>
      </c>
      <c r="Q1103" s="290">
        <v>0</v>
      </c>
      <c r="R1103" s="291">
        <v>0</v>
      </c>
      <c r="S1103" s="288" t="s">
        <v>1744</v>
      </c>
      <c r="T1103" s="288" t="s">
        <v>1745</v>
      </c>
      <c r="U1103" s="288" t="s">
        <v>1739</v>
      </c>
      <c r="V1103" s="288" t="s">
        <v>1739</v>
      </c>
      <c r="W1103" s="288" t="s">
        <v>1955</v>
      </c>
      <c r="X1103" s="288" t="s">
        <v>1956</v>
      </c>
    </row>
    <row r="1104" spans="1:24" ht="25.5">
      <c r="A1104" s="288" t="s">
        <v>1737</v>
      </c>
      <c r="B1104" s="288" t="s">
        <v>1738</v>
      </c>
      <c r="C1104" s="288" t="s">
        <v>2159</v>
      </c>
      <c r="D1104" s="288" t="s">
        <v>2160</v>
      </c>
      <c r="E1104" s="288" t="s">
        <v>1739</v>
      </c>
      <c r="F1104" s="289">
        <v>46295</v>
      </c>
      <c r="G1104" s="289">
        <v>46295</v>
      </c>
      <c r="H1104" s="288" t="s">
        <v>2161</v>
      </c>
      <c r="I1104" s="288" t="s">
        <v>2162</v>
      </c>
      <c r="J1104" s="288" t="s">
        <v>53</v>
      </c>
      <c r="K1104" s="288" t="s">
        <v>53</v>
      </c>
      <c r="L1104" s="290">
        <v>13000</v>
      </c>
      <c r="M1104" s="290">
        <v>2</v>
      </c>
      <c r="N1104" s="291">
        <v>26000</v>
      </c>
      <c r="O1104" s="290">
        <v>0</v>
      </c>
      <c r="P1104" s="291">
        <v>0</v>
      </c>
      <c r="Q1104" s="290">
        <v>2</v>
      </c>
      <c r="R1104" s="291">
        <v>26000</v>
      </c>
      <c r="S1104" s="288" t="s">
        <v>1744</v>
      </c>
      <c r="T1104" s="288" t="s">
        <v>1767</v>
      </c>
      <c r="U1104" s="288" t="s">
        <v>1739</v>
      </c>
      <c r="V1104" s="288" t="s">
        <v>1739</v>
      </c>
      <c r="W1104" s="288" t="s">
        <v>1739</v>
      </c>
      <c r="X1104" s="288" t="s">
        <v>1739</v>
      </c>
    </row>
    <row r="1105" spans="1:24">
      <c r="A1105" s="288" t="s">
        <v>1737</v>
      </c>
      <c r="B1105" s="288" t="s">
        <v>1738</v>
      </c>
      <c r="C1105" s="288" t="s">
        <v>2159</v>
      </c>
      <c r="D1105" s="288" t="s">
        <v>2160</v>
      </c>
      <c r="E1105" s="288" t="s">
        <v>1739</v>
      </c>
      <c r="F1105" s="289">
        <v>46300</v>
      </c>
      <c r="G1105" s="289">
        <v>46300</v>
      </c>
      <c r="H1105" s="288" t="s">
        <v>2087</v>
      </c>
      <c r="I1105" s="288" t="s">
        <v>1749</v>
      </c>
      <c r="J1105" s="288" t="s">
        <v>53</v>
      </c>
      <c r="K1105" s="288" t="s">
        <v>53</v>
      </c>
      <c r="L1105" s="290">
        <v>13000</v>
      </c>
      <c r="M1105" s="290">
        <v>0</v>
      </c>
      <c r="N1105" s="291">
        <v>0</v>
      </c>
      <c r="O1105" s="290">
        <v>1</v>
      </c>
      <c r="P1105" s="291">
        <v>13000</v>
      </c>
      <c r="Q1105" s="290">
        <v>1</v>
      </c>
      <c r="R1105" s="291">
        <v>13000</v>
      </c>
      <c r="S1105" s="288" t="s">
        <v>1744</v>
      </c>
      <c r="T1105" s="288" t="s">
        <v>1745</v>
      </c>
      <c r="U1105" s="288" t="s">
        <v>1739</v>
      </c>
      <c r="V1105" s="288" t="s">
        <v>1739</v>
      </c>
      <c r="W1105" s="288" t="s">
        <v>1746</v>
      </c>
      <c r="X1105" s="288" t="s">
        <v>1747</v>
      </c>
    </row>
    <row r="1106" spans="1:24" ht="25.5">
      <c r="A1106" s="288" t="s">
        <v>1737</v>
      </c>
      <c r="B1106" s="288" t="s">
        <v>1738</v>
      </c>
      <c r="C1106" s="288" t="s">
        <v>2163</v>
      </c>
      <c r="D1106" s="288" t="s">
        <v>2164</v>
      </c>
      <c r="E1106" s="288" t="s">
        <v>1739</v>
      </c>
      <c r="F1106" s="289">
        <v>46295</v>
      </c>
      <c r="G1106" s="289">
        <v>46295</v>
      </c>
      <c r="H1106" s="288" t="s">
        <v>2161</v>
      </c>
      <c r="I1106" s="288" t="s">
        <v>2162</v>
      </c>
      <c r="J1106" s="288" t="s">
        <v>53</v>
      </c>
      <c r="K1106" s="288" t="s">
        <v>53</v>
      </c>
      <c r="L1106" s="290">
        <v>8000</v>
      </c>
      <c r="M1106" s="290">
        <v>2</v>
      </c>
      <c r="N1106" s="291">
        <v>16000</v>
      </c>
      <c r="O1106" s="290">
        <v>0</v>
      </c>
      <c r="P1106" s="291">
        <v>0</v>
      </c>
      <c r="Q1106" s="290">
        <v>2</v>
      </c>
      <c r="R1106" s="291">
        <v>16000</v>
      </c>
      <c r="S1106" s="288" t="s">
        <v>1744</v>
      </c>
      <c r="T1106" s="288" t="s">
        <v>1767</v>
      </c>
      <c r="U1106" s="288" t="s">
        <v>1739</v>
      </c>
      <c r="V1106" s="288" t="s">
        <v>1739</v>
      </c>
      <c r="W1106" s="288" t="s">
        <v>1739</v>
      </c>
      <c r="X1106" s="288" t="s">
        <v>1739</v>
      </c>
    </row>
    <row r="1107" spans="1:24">
      <c r="A1107" s="288" t="s">
        <v>1737</v>
      </c>
      <c r="B1107" s="288" t="s">
        <v>1738</v>
      </c>
      <c r="C1107" s="288" t="s">
        <v>2163</v>
      </c>
      <c r="D1107" s="288" t="s">
        <v>2164</v>
      </c>
      <c r="E1107" s="288" t="s">
        <v>1739</v>
      </c>
      <c r="F1107" s="289">
        <v>46295</v>
      </c>
      <c r="G1107" s="289">
        <v>46295</v>
      </c>
      <c r="H1107" s="288" t="s">
        <v>2165</v>
      </c>
      <c r="I1107" s="288" t="s">
        <v>1749</v>
      </c>
      <c r="J1107" s="288" t="s">
        <v>53</v>
      </c>
      <c r="K1107" s="288" t="s">
        <v>53</v>
      </c>
      <c r="L1107" s="290">
        <v>8000</v>
      </c>
      <c r="M1107" s="290">
        <v>0</v>
      </c>
      <c r="N1107" s="291">
        <v>0</v>
      </c>
      <c r="O1107" s="290">
        <v>1</v>
      </c>
      <c r="P1107" s="291">
        <v>8000</v>
      </c>
      <c r="Q1107" s="290">
        <v>1</v>
      </c>
      <c r="R1107" s="291">
        <v>8000</v>
      </c>
      <c r="S1107" s="288" t="s">
        <v>1744</v>
      </c>
      <c r="T1107" s="288" t="s">
        <v>1745</v>
      </c>
      <c r="U1107" s="288" t="s">
        <v>1739</v>
      </c>
      <c r="V1107" s="288" t="s">
        <v>1739</v>
      </c>
      <c r="W1107" s="288" t="s">
        <v>1746</v>
      </c>
      <c r="X1107" s="288" t="s">
        <v>1747</v>
      </c>
    </row>
    <row r="1108" spans="1:24">
      <c r="A1108" s="288" t="s">
        <v>1737</v>
      </c>
      <c r="B1108" s="288" t="s">
        <v>1738</v>
      </c>
      <c r="C1108" s="288" t="s">
        <v>2166</v>
      </c>
      <c r="D1108" s="288" t="s">
        <v>2167</v>
      </c>
      <c r="E1108" s="288" t="s">
        <v>1739</v>
      </c>
      <c r="F1108" s="289">
        <v>46308</v>
      </c>
      <c r="G1108" s="289">
        <v>46308</v>
      </c>
      <c r="H1108" s="288" t="s">
        <v>2168</v>
      </c>
      <c r="I1108" s="288" t="s">
        <v>1791</v>
      </c>
      <c r="J1108" s="288" t="s">
        <v>53</v>
      </c>
      <c r="K1108" s="288" t="s">
        <v>53</v>
      </c>
      <c r="L1108" s="290">
        <v>14000</v>
      </c>
      <c r="M1108" s="290">
        <v>2</v>
      </c>
      <c r="N1108" s="291">
        <v>28000</v>
      </c>
      <c r="O1108" s="290">
        <v>0</v>
      </c>
      <c r="P1108" s="291">
        <v>0</v>
      </c>
      <c r="Q1108" s="290">
        <v>2</v>
      </c>
      <c r="R1108" s="291">
        <v>28000</v>
      </c>
      <c r="S1108" s="288" t="s">
        <v>1744</v>
      </c>
      <c r="T1108" s="288" t="s">
        <v>1767</v>
      </c>
      <c r="U1108" s="288" t="s">
        <v>1739</v>
      </c>
      <c r="V1108" s="288" t="s">
        <v>1739</v>
      </c>
      <c r="W1108" s="288" t="s">
        <v>1739</v>
      </c>
      <c r="X1108" s="288" t="s">
        <v>1739</v>
      </c>
    </row>
    <row r="1109" spans="1:24" ht="51">
      <c r="A1109" s="288" t="s">
        <v>1737</v>
      </c>
      <c r="B1109" s="288" t="s">
        <v>1738</v>
      </c>
      <c r="C1109" s="288" t="s">
        <v>2166</v>
      </c>
      <c r="D1109" s="288" t="s">
        <v>2167</v>
      </c>
      <c r="E1109" s="288" t="s">
        <v>1739</v>
      </c>
      <c r="F1109" s="289">
        <v>46309</v>
      </c>
      <c r="G1109" s="289">
        <v>46309</v>
      </c>
      <c r="H1109" s="288" t="s">
        <v>2169</v>
      </c>
      <c r="I1109" s="288" t="s">
        <v>2170</v>
      </c>
      <c r="J1109" s="288" t="s">
        <v>53</v>
      </c>
      <c r="K1109" s="288" t="s">
        <v>53</v>
      </c>
      <c r="L1109" s="290">
        <v>14000</v>
      </c>
      <c r="M1109" s="290">
        <v>0</v>
      </c>
      <c r="N1109" s="291">
        <v>0</v>
      </c>
      <c r="O1109" s="290">
        <v>2</v>
      </c>
      <c r="P1109" s="291">
        <v>28000</v>
      </c>
      <c r="Q1109" s="290">
        <v>0</v>
      </c>
      <c r="R1109" s="291">
        <v>0</v>
      </c>
      <c r="S1109" s="288" t="s">
        <v>1744</v>
      </c>
      <c r="T1109" s="288" t="s">
        <v>1745</v>
      </c>
      <c r="U1109" s="288" t="s">
        <v>1750</v>
      </c>
      <c r="V1109" s="288" t="s">
        <v>1751</v>
      </c>
      <c r="W1109" s="288" t="s">
        <v>1746</v>
      </c>
      <c r="X1109" s="288" t="s">
        <v>1747</v>
      </c>
    </row>
    <row r="1110" spans="1:24">
      <c r="A1110" s="288" t="s">
        <v>1737</v>
      </c>
      <c r="B1110" s="288" t="s">
        <v>1738</v>
      </c>
      <c r="C1110" s="288" t="s">
        <v>2171</v>
      </c>
      <c r="D1110" s="288" t="s">
        <v>2172</v>
      </c>
      <c r="E1110" s="288" t="s">
        <v>1739</v>
      </c>
      <c r="F1110" s="289">
        <v>46308</v>
      </c>
      <c r="G1110" s="289">
        <v>46308</v>
      </c>
      <c r="H1110" s="288" t="s">
        <v>2168</v>
      </c>
      <c r="I1110" s="288" t="s">
        <v>1791</v>
      </c>
      <c r="J1110" s="288" t="s">
        <v>53</v>
      </c>
      <c r="K1110" s="288" t="s">
        <v>53</v>
      </c>
      <c r="L1110" s="290">
        <v>25000</v>
      </c>
      <c r="M1110" s="290">
        <v>1</v>
      </c>
      <c r="N1110" s="291">
        <v>25000</v>
      </c>
      <c r="O1110" s="290">
        <v>0</v>
      </c>
      <c r="P1110" s="291">
        <v>0</v>
      </c>
      <c r="Q1110" s="290">
        <v>1</v>
      </c>
      <c r="R1110" s="291">
        <v>25000</v>
      </c>
      <c r="S1110" s="288" t="s">
        <v>1744</v>
      </c>
      <c r="T1110" s="288" t="s">
        <v>1767</v>
      </c>
      <c r="U1110" s="288" t="s">
        <v>1739</v>
      </c>
      <c r="V1110" s="288" t="s">
        <v>1739</v>
      </c>
      <c r="W1110" s="288" t="s">
        <v>1739</v>
      </c>
      <c r="X1110" s="288" t="s">
        <v>1739</v>
      </c>
    </row>
    <row r="1111" spans="1:24" ht="51">
      <c r="A1111" s="288" t="s">
        <v>1737</v>
      </c>
      <c r="B1111" s="288" t="s">
        <v>1738</v>
      </c>
      <c r="C1111" s="288" t="s">
        <v>2171</v>
      </c>
      <c r="D1111" s="288" t="s">
        <v>2172</v>
      </c>
      <c r="E1111" s="288" t="s">
        <v>1739</v>
      </c>
      <c r="F1111" s="289">
        <v>46309</v>
      </c>
      <c r="G1111" s="289">
        <v>46309</v>
      </c>
      <c r="H1111" s="288" t="s">
        <v>2169</v>
      </c>
      <c r="I1111" s="288" t="s">
        <v>2170</v>
      </c>
      <c r="J1111" s="288" t="s">
        <v>53</v>
      </c>
      <c r="K1111" s="288" t="s">
        <v>53</v>
      </c>
      <c r="L1111" s="290">
        <v>25000</v>
      </c>
      <c r="M1111" s="290">
        <v>0</v>
      </c>
      <c r="N1111" s="291">
        <v>0</v>
      </c>
      <c r="O1111" s="290">
        <v>1</v>
      </c>
      <c r="P1111" s="291">
        <v>25000</v>
      </c>
      <c r="Q1111" s="290">
        <v>0</v>
      </c>
      <c r="R1111" s="291">
        <v>0</v>
      </c>
      <c r="S1111" s="288" t="s">
        <v>1744</v>
      </c>
      <c r="T1111" s="288" t="s">
        <v>1745</v>
      </c>
      <c r="U1111" s="288" t="s">
        <v>1755</v>
      </c>
      <c r="V1111" s="288" t="s">
        <v>1756</v>
      </c>
      <c r="W1111" s="288" t="s">
        <v>1746</v>
      </c>
      <c r="X1111" s="288" t="s">
        <v>1747</v>
      </c>
    </row>
    <row r="1112" spans="1:24" ht="25.5">
      <c r="A1112" s="288" t="s">
        <v>1737</v>
      </c>
      <c r="B1112" s="288" t="s">
        <v>1738</v>
      </c>
      <c r="C1112" s="288" t="s">
        <v>2173</v>
      </c>
      <c r="D1112" s="288" t="s">
        <v>2174</v>
      </c>
      <c r="E1112" s="288" t="s">
        <v>1739</v>
      </c>
      <c r="F1112" s="289">
        <v>46309</v>
      </c>
      <c r="G1112" s="289">
        <v>46309</v>
      </c>
      <c r="H1112" s="288" t="s">
        <v>2175</v>
      </c>
      <c r="I1112" s="288" t="s">
        <v>2176</v>
      </c>
      <c r="J1112" s="288" t="s">
        <v>178</v>
      </c>
      <c r="K1112" s="288" t="s">
        <v>178</v>
      </c>
      <c r="L1112" s="290">
        <v>123163</v>
      </c>
      <c r="M1112" s="290">
        <v>1</v>
      </c>
      <c r="N1112" s="291">
        <v>123163</v>
      </c>
      <c r="O1112" s="290">
        <v>0</v>
      </c>
      <c r="P1112" s="291">
        <v>0</v>
      </c>
      <c r="Q1112" s="290">
        <v>1</v>
      </c>
      <c r="R1112" s="291">
        <v>123163</v>
      </c>
      <c r="S1112" s="288" t="s">
        <v>1744</v>
      </c>
      <c r="T1112" s="288" t="s">
        <v>1767</v>
      </c>
      <c r="U1112" s="288" t="s">
        <v>1739</v>
      </c>
      <c r="V1112" s="288" t="s">
        <v>1739</v>
      </c>
      <c r="W1112" s="288" t="s">
        <v>1739</v>
      </c>
      <c r="X1112" s="288" t="s">
        <v>1739</v>
      </c>
    </row>
    <row r="1113" spans="1:24">
      <c r="A1113" s="288" t="s">
        <v>1737</v>
      </c>
      <c r="B1113" s="288" t="s">
        <v>1738</v>
      </c>
      <c r="C1113" s="288" t="s">
        <v>2173</v>
      </c>
      <c r="D1113" s="288" t="s">
        <v>2174</v>
      </c>
      <c r="E1113" s="288" t="s">
        <v>1739</v>
      </c>
      <c r="F1113" s="289">
        <v>46309</v>
      </c>
      <c r="G1113" s="289">
        <v>46309</v>
      </c>
      <c r="H1113" s="288" t="s">
        <v>2177</v>
      </c>
      <c r="I1113" s="288" t="s">
        <v>1749</v>
      </c>
      <c r="J1113" s="288" t="s">
        <v>178</v>
      </c>
      <c r="K1113" s="288" t="s">
        <v>178</v>
      </c>
      <c r="L1113" s="290">
        <v>123163</v>
      </c>
      <c r="M1113" s="290">
        <v>0</v>
      </c>
      <c r="N1113" s="291">
        <v>0</v>
      </c>
      <c r="O1113" s="290">
        <v>1</v>
      </c>
      <c r="P1113" s="291">
        <v>123163</v>
      </c>
      <c r="Q1113" s="290">
        <v>0</v>
      </c>
      <c r="R1113" s="291">
        <v>0</v>
      </c>
      <c r="S1113" s="288" t="s">
        <v>1744</v>
      </c>
      <c r="T1113" s="288" t="s">
        <v>1745</v>
      </c>
      <c r="U1113" s="288" t="s">
        <v>1739</v>
      </c>
      <c r="V1113" s="288" t="s">
        <v>1739</v>
      </c>
      <c r="W1113" s="288" t="s">
        <v>1746</v>
      </c>
      <c r="X1113" s="288" t="s">
        <v>1747</v>
      </c>
    </row>
    <row r="1114" spans="1:24" ht="25.5">
      <c r="A1114" s="288" t="s">
        <v>1737</v>
      </c>
      <c r="B1114" s="288" t="s">
        <v>1738</v>
      </c>
      <c r="C1114" s="288" t="s">
        <v>2178</v>
      </c>
      <c r="D1114" s="288" t="s">
        <v>2179</v>
      </c>
      <c r="E1114" s="288" t="s">
        <v>1739</v>
      </c>
      <c r="F1114" s="289">
        <v>46309</v>
      </c>
      <c r="G1114" s="289">
        <v>46309</v>
      </c>
      <c r="H1114" s="288" t="s">
        <v>2175</v>
      </c>
      <c r="I1114" s="288" t="s">
        <v>2176</v>
      </c>
      <c r="J1114" s="288" t="s">
        <v>178</v>
      </c>
      <c r="K1114" s="288" t="s">
        <v>178</v>
      </c>
      <c r="L1114" s="290">
        <v>123163</v>
      </c>
      <c r="M1114" s="290">
        <v>1</v>
      </c>
      <c r="N1114" s="291">
        <v>123163</v>
      </c>
      <c r="O1114" s="290">
        <v>0</v>
      </c>
      <c r="P1114" s="291">
        <v>0</v>
      </c>
      <c r="Q1114" s="290">
        <v>1</v>
      </c>
      <c r="R1114" s="291">
        <v>123163</v>
      </c>
      <c r="S1114" s="288" t="s">
        <v>1744</v>
      </c>
      <c r="T1114" s="288" t="s">
        <v>1767</v>
      </c>
      <c r="U1114" s="288" t="s">
        <v>1739</v>
      </c>
      <c r="V1114" s="288" t="s">
        <v>1739</v>
      </c>
      <c r="W1114" s="288" t="s">
        <v>1739</v>
      </c>
      <c r="X1114" s="288" t="s">
        <v>1739</v>
      </c>
    </row>
    <row r="1115" spans="1:24">
      <c r="A1115" s="288" t="s">
        <v>1737</v>
      </c>
      <c r="B1115" s="288" t="s">
        <v>1738</v>
      </c>
      <c r="C1115" s="288" t="s">
        <v>2178</v>
      </c>
      <c r="D1115" s="288" t="s">
        <v>2179</v>
      </c>
      <c r="E1115" s="288" t="s">
        <v>1739</v>
      </c>
      <c r="F1115" s="289">
        <v>46309</v>
      </c>
      <c r="G1115" s="289">
        <v>46309</v>
      </c>
      <c r="H1115" s="288" t="s">
        <v>2177</v>
      </c>
      <c r="I1115" s="288" t="s">
        <v>1749</v>
      </c>
      <c r="J1115" s="288" t="s">
        <v>178</v>
      </c>
      <c r="K1115" s="288" t="s">
        <v>178</v>
      </c>
      <c r="L1115" s="290">
        <v>123163</v>
      </c>
      <c r="M1115" s="290">
        <v>0</v>
      </c>
      <c r="N1115" s="291">
        <v>0</v>
      </c>
      <c r="O1115" s="290">
        <v>1</v>
      </c>
      <c r="P1115" s="291">
        <v>123163</v>
      </c>
      <c r="Q1115" s="290">
        <v>0</v>
      </c>
      <c r="R1115" s="291">
        <v>0</v>
      </c>
      <c r="S1115" s="288" t="s">
        <v>1744</v>
      </c>
      <c r="T1115" s="288" t="s">
        <v>1745</v>
      </c>
      <c r="U1115" s="288" t="s">
        <v>1739</v>
      </c>
      <c r="V1115" s="288" t="s">
        <v>1739</v>
      </c>
      <c r="W1115" s="288" t="s">
        <v>1746</v>
      </c>
      <c r="X1115" s="288" t="s">
        <v>1747</v>
      </c>
    </row>
    <row r="1116" spans="1:24" ht="25.5">
      <c r="A1116" s="288" t="s">
        <v>1737</v>
      </c>
      <c r="B1116" s="288" t="s">
        <v>1738</v>
      </c>
      <c r="C1116" s="288" t="s">
        <v>2180</v>
      </c>
      <c r="D1116" s="288" t="s">
        <v>2181</v>
      </c>
      <c r="E1116" s="288" t="s">
        <v>1739</v>
      </c>
      <c r="F1116" s="289">
        <v>46309</v>
      </c>
      <c r="G1116" s="289">
        <v>46309</v>
      </c>
      <c r="H1116" s="288" t="s">
        <v>2175</v>
      </c>
      <c r="I1116" s="288" t="s">
        <v>2176</v>
      </c>
      <c r="J1116" s="288" t="s">
        <v>178</v>
      </c>
      <c r="K1116" s="288" t="s">
        <v>178</v>
      </c>
      <c r="L1116" s="290">
        <v>123164</v>
      </c>
      <c r="M1116" s="290">
        <v>1</v>
      </c>
      <c r="N1116" s="291">
        <v>123164</v>
      </c>
      <c r="O1116" s="290">
        <v>0</v>
      </c>
      <c r="P1116" s="291">
        <v>0</v>
      </c>
      <c r="Q1116" s="290">
        <v>1</v>
      </c>
      <c r="R1116" s="291">
        <v>123164</v>
      </c>
      <c r="S1116" s="288" t="s">
        <v>1744</v>
      </c>
      <c r="T1116" s="288" t="s">
        <v>1767</v>
      </c>
      <c r="U1116" s="288" t="s">
        <v>1739</v>
      </c>
      <c r="V1116" s="288" t="s">
        <v>1739</v>
      </c>
      <c r="W1116" s="288" t="s">
        <v>1739</v>
      </c>
      <c r="X1116" s="288" t="s">
        <v>1739</v>
      </c>
    </row>
    <row r="1117" spans="1:24">
      <c r="A1117" s="288" t="s">
        <v>1737</v>
      </c>
      <c r="B1117" s="288" t="s">
        <v>1738</v>
      </c>
      <c r="C1117" s="288" t="s">
        <v>2180</v>
      </c>
      <c r="D1117" s="288" t="s">
        <v>2181</v>
      </c>
      <c r="E1117" s="288" t="s">
        <v>1739</v>
      </c>
      <c r="F1117" s="289">
        <v>46309</v>
      </c>
      <c r="G1117" s="289">
        <v>46309</v>
      </c>
      <c r="H1117" s="288" t="s">
        <v>2177</v>
      </c>
      <c r="I1117" s="288" t="s">
        <v>1749</v>
      </c>
      <c r="J1117" s="288" t="s">
        <v>178</v>
      </c>
      <c r="K1117" s="288" t="s">
        <v>178</v>
      </c>
      <c r="L1117" s="290">
        <v>123164</v>
      </c>
      <c r="M1117" s="290">
        <v>0</v>
      </c>
      <c r="N1117" s="291">
        <v>0</v>
      </c>
      <c r="O1117" s="290">
        <v>1</v>
      </c>
      <c r="P1117" s="291">
        <v>123164</v>
      </c>
      <c r="Q1117" s="290">
        <v>0</v>
      </c>
      <c r="R1117" s="291">
        <v>0</v>
      </c>
      <c r="S1117" s="288" t="s">
        <v>1744</v>
      </c>
      <c r="T1117" s="288" t="s">
        <v>1745</v>
      </c>
      <c r="U1117" s="288" t="s">
        <v>1739</v>
      </c>
      <c r="V1117" s="288" t="s">
        <v>1739</v>
      </c>
      <c r="W1117" s="288" t="s">
        <v>1746</v>
      </c>
      <c r="X1117" s="288" t="s">
        <v>1747</v>
      </c>
    </row>
    <row r="1118" spans="1:24">
      <c r="A1118" s="288" t="s">
        <v>1737</v>
      </c>
      <c r="B1118" s="288" t="s">
        <v>1738</v>
      </c>
      <c r="C1118" s="288" t="s">
        <v>2182</v>
      </c>
      <c r="D1118" s="288" t="s">
        <v>2183</v>
      </c>
      <c r="E1118" s="288" t="s">
        <v>1739</v>
      </c>
      <c r="F1118" s="289">
        <v>46311</v>
      </c>
      <c r="G1118" s="289">
        <v>46311</v>
      </c>
      <c r="H1118" s="288" t="s">
        <v>2184</v>
      </c>
      <c r="I1118" s="288" t="s">
        <v>2185</v>
      </c>
      <c r="J1118" s="288" t="s">
        <v>1069</v>
      </c>
      <c r="K1118" s="288" t="s">
        <v>1069</v>
      </c>
      <c r="L1118" s="290">
        <v>10000</v>
      </c>
      <c r="M1118" s="290">
        <v>3</v>
      </c>
      <c r="N1118" s="291">
        <v>30000</v>
      </c>
      <c r="O1118" s="290">
        <v>0</v>
      </c>
      <c r="P1118" s="291">
        <v>0</v>
      </c>
      <c r="Q1118" s="290">
        <v>3</v>
      </c>
      <c r="R1118" s="291">
        <v>30000</v>
      </c>
      <c r="S1118" s="288" t="s">
        <v>1744</v>
      </c>
      <c r="T1118" s="288" t="s">
        <v>1767</v>
      </c>
      <c r="U1118" s="288" t="s">
        <v>1739</v>
      </c>
      <c r="V1118" s="288" t="s">
        <v>1739</v>
      </c>
      <c r="W1118" s="288" t="s">
        <v>1739</v>
      </c>
      <c r="X1118" s="288" t="s">
        <v>1739</v>
      </c>
    </row>
    <row r="1119" spans="1:24">
      <c r="A1119" s="288" t="s">
        <v>1737</v>
      </c>
      <c r="B1119" s="288" t="s">
        <v>1738</v>
      </c>
      <c r="C1119" s="288" t="s">
        <v>2182</v>
      </c>
      <c r="D1119" s="288" t="s">
        <v>2183</v>
      </c>
      <c r="E1119" s="288" t="s">
        <v>1739</v>
      </c>
      <c r="F1119" s="289">
        <v>46314</v>
      </c>
      <c r="G1119" s="289">
        <v>46314</v>
      </c>
      <c r="H1119" s="288" t="s">
        <v>2186</v>
      </c>
      <c r="I1119" s="288" t="s">
        <v>1749</v>
      </c>
      <c r="J1119" s="288" t="s">
        <v>1069</v>
      </c>
      <c r="K1119" s="288" t="s">
        <v>1069</v>
      </c>
      <c r="L1119" s="290">
        <v>10000</v>
      </c>
      <c r="M1119" s="290">
        <v>0</v>
      </c>
      <c r="N1119" s="291">
        <v>0</v>
      </c>
      <c r="O1119" s="290">
        <v>3</v>
      </c>
      <c r="P1119" s="291">
        <v>30000</v>
      </c>
      <c r="Q1119" s="290">
        <v>0</v>
      </c>
      <c r="R1119" s="291">
        <v>0</v>
      </c>
      <c r="S1119" s="288" t="s">
        <v>1744</v>
      </c>
      <c r="T1119" s="288" t="s">
        <v>1745</v>
      </c>
      <c r="U1119" s="288" t="s">
        <v>1739</v>
      </c>
      <c r="V1119" s="288" t="s">
        <v>1739</v>
      </c>
      <c r="W1119" s="288" t="s">
        <v>1746</v>
      </c>
      <c r="X1119" s="288" t="s">
        <v>1747</v>
      </c>
    </row>
    <row r="1120" spans="1:24" ht="25.5">
      <c r="A1120" s="288" t="s">
        <v>1737</v>
      </c>
      <c r="B1120" s="288" t="s">
        <v>1738</v>
      </c>
      <c r="C1120" s="288" t="s">
        <v>1419</v>
      </c>
      <c r="D1120" s="288" t="s">
        <v>1420</v>
      </c>
      <c r="E1120" s="288" t="s">
        <v>1739</v>
      </c>
      <c r="F1120" s="289">
        <v>46276</v>
      </c>
      <c r="G1120" s="289">
        <v>46276</v>
      </c>
      <c r="H1120" s="288" t="s">
        <v>2187</v>
      </c>
      <c r="I1120" s="288" t="s">
        <v>1809</v>
      </c>
      <c r="J1120" s="288" t="s">
        <v>53</v>
      </c>
      <c r="K1120" s="288" t="s">
        <v>53</v>
      </c>
      <c r="L1120" s="290">
        <v>28000</v>
      </c>
      <c r="M1120" s="290">
        <v>20</v>
      </c>
      <c r="N1120" s="291">
        <v>560000</v>
      </c>
      <c r="O1120" s="290">
        <v>0</v>
      </c>
      <c r="P1120" s="291">
        <v>0</v>
      </c>
      <c r="Q1120" s="290">
        <v>20</v>
      </c>
      <c r="R1120" s="291">
        <v>560000</v>
      </c>
      <c r="S1120" s="288" t="s">
        <v>1744</v>
      </c>
      <c r="T1120" s="288" t="s">
        <v>1810</v>
      </c>
      <c r="U1120" s="288" t="s">
        <v>1739</v>
      </c>
      <c r="V1120" s="288" t="s">
        <v>1739</v>
      </c>
      <c r="W1120" s="288" t="s">
        <v>1739</v>
      </c>
      <c r="X1120" s="288" t="s">
        <v>1739</v>
      </c>
    </row>
    <row r="1121" spans="1:24" ht="51">
      <c r="A1121" s="288" t="s">
        <v>1737</v>
      </c>
      <c r="B1121" s="288" t="s">
        <v>1738</v>
      </c>
      <c r="C1121" s="288" t="s">
        <v>1419</v>
      </c>
      <c r="D1121" s="288" t="s">
        <v>1420</v>
      </c>
      <c r="E1121" s="288" t="s">
        <v>1739</v>
      </c>
      <c r="F1121" s="289">
        <v>46276</v>
      </c>
      <c r="G1121" s="289">
        <v>46276</v>
      </c>
      <c r="H1121" s="288" t="s">
        <v>2188</v>
      </c>
      <c r="I1121" s="288" t="s">
        <v>1749</v>
      </c>
      <c r="J1121" s="288" t="s">
        <v>53</v>
      </c>
      <c r="K1121" s="288" t="s">
        <v>53</v>
      </c>
      <c r="L1121" s="290">
        <v>28000</v>
      </c>
      <c r="M1121" s="290">
        <v>0</v>
      </c>
      <c r="N1121" s="291">
        <v>0</v>
      </c>
      <c r="O1121" s="290">
        <v>4</v>
      </c>
      <c r="P1121" s="291">
        <v>112000</v>
      </c>
      <c r="Q1121" s="290">
        <v>16</v>
      </c>
      <c r="R1121" s="291">
        <v>448000</v>
      </c>
      <c r="S1121" s="288" t="s">
        <v>1744</v>
      </c>
      <c r="T1121" s="288" t="s">
        <v>1745</v>
      </c>
      <c r="U1121" s="288" t="s">
        <v>1851</v>
      </c>
      <c r="V1121" s="288" t="s">
        <v>1852</v>
      </c>
      <c r="W1121" s="288" t="s">
        <v>1795</v>
      </c>
      <c r="X1121" s="288" t="s">
        <v>1796</v>
      </c>
    </row>
    <row r="1122" spans="1:24" ht="51">
      <c r="A1122" s="288" t="s">
        <v>1737</v>
      </c>
      <c r="B1122" s="288" t="s">
        <v>1738</v>
      </c>
      <c r="C1122" s="288" t="s">
        <v>1419</v>
      </c>
      <c r="D1122" s="288" t="s">
        <v>1420</v>
      </c>
      <c r="E1122" s="288" t="s">
        <v>1739</v>
      </c>
      <c r="F1122" s="289">
        <v>46280</v>
      </c>
      <c r="G1122" s="289">
        <v>46280</v>
      </c>
      <c r="H1122" s="288" t="s">
        <v>1927</v>
      </c>
      <c r="I1122" s="288" t="s">
        <v>1749</v>
      </c>
      <c r="J1122" s="288" t="s">
        <v>53</v>
      </c>
      <c r="K1122" s="288" t="s">
        <v>53</v>
      </c>
      <c r="L1122" s="290">
        <v>28000</v>
      </c>
      <c r="M1122" s="290">
        <v>0</v>
      </c>
      <c r="N1122" s="291">
        <v>0</v>
      </c>
      <c r="O1122" s="290">
        <v>6</v>
      </c>
      <c r="P1122" s="291">
        <v>168000</v>
      </c>
      <c r="Q1122" s="290">
        <v>10</v>
      </c>
      <c r="R1122" s="291">
        <v>280000</v>
      </c>
      <c r="S1122" s="288" t="s">
        <v>1744</v>
      </c>
      <c r="T1122" s="288" t="s">
        <v>1745</v>
      </c>
      <c r="U1122" s="288" t="s">
        <v>1851</v>
      </c>
      <c r="V1122" s="288" t="s">
        <v>1852</v>
      </c>
      <c r="W1122" s="288" t="s">
        <v>1795</v>
      </c>
      <c r="X1122" s="288" t="s">
        <v>1796</v>
      </c>
    </row>
    <row r="1123" spans="1:24" ht="51">
      <c r="A1123" s="288" t="s">
        <v>1737</v>
      </c>
      <c r="B1123" s="288" t="s">
        <v>1738</v>
      </c>
      <c r="C1123" s="288" t="s">
        <v>1419</v>
      </c>
      <c r="D1123" s="288" t="s">
        <v>1420</v>
      </c>
      <c r="E1123" s="288" t="s">
        <v>1739</v>
      </c>
      <c r="F1123" s="289">
        <v>46280</v>
      </c>
      <c r="G1123" s="289">
        <v>46280</v>
      </c>
      <c r="H1123" s="288" t="s">
        <v>1928</v>
      </c>
      <c r="I1123" s="288" t="s">
        <v>1749</v>
      </c>
      <c r="J1123" s="288" t="s">
        <v>53</v>
      </c>
      <c r="K1123" s="288" t="s">
        <v>53</v>
      </c>
      <c r="L1123" s="290">
        <v>28000</v>
      </c>
      <c r="M1123" s="290">
        <v>0</v>
      </c>
      <c r="N1123" s="291">
        <v>0</v>
      </c>
      <c r="O1123" s="290">
        <v>10</v>
      </c>
      <c r="P1123" s="291">
        <v>280000</v>
      </c>
      <c r="Q1123" s="290">
        <v>0</v>
      </c>
      <c r="R1123" s="291">
        <v>0</v>
      </c>
      <c r="S1123" s="288" t="s">
        <v>1744</v>
      </c>
      <c r="T1123" s="288" t="s">
        <v>1745</v>
      </c>
      <c r="U1123" s="288" t="s">
        <v>1855</v>
      </c>
      <c r="V1123" s="288" t="s">
        <v>1856</v>
      </c>
      <c r="W1123" s="288" t="s">
        <v>1795</v>
      </c>
      <c r="X1123" s="288" t="s">
        <v>1796</v>
      </c>
    </row>
    <row r="1124" spans="1:24" ht="28.5">
      <c r="A1124" s="284" t="s">
        <v>1737</v>
      </c>
      <c r="B1124" s="284" t="s">
        <v>1738</v>
      </c>
      <c r="C1124" s="284" t="s">
        <v>1483</v>
      </c>
      <c r="D1124" s="284" t="s">
        <v>1484</v>
      </c>
      <c r="E1124" s="284" t="s">
        <v>1739</v>
      </c>
      <c r="F1124" s="285" t="s">
        <v>1739</v>
      </c>
      <c r="G1124" s="285" t="s">
        <v>1739</v>
      </c>
      <c r="H1124" s="284" t="s">
        <v>1739</v>
      </c>
      <c r="I1124" s="284" t="s">
        <v>1740</v>
      </c>
      <c r="J1124" s="284" t="s">
        <v>53</v>
      </c>
      <c r="K1124" s="284" t="s">
        <v>53</v>
      </c>
      <c r="L1124" s="286">
        <v>30666.83</v>
      </c>
      <c r="M1124" s="286">
        <v>0</v>
      </c>
      <c r="N1124" s="287">
        <v>0</v>
      </c>
      <c r="O1124" s="286">
        <v>0</v>
      </c>
      <c r="P1124" s="287">
        <v>0</v>
      </c>
      <c r="Q1124" s="286">
        <v>6</v>
      </c>
      <c r="R1124" s="287">
        <v>184001</v>
      </c>
      <c r="S1124" s="284" t="s">
        <v>1739</v>
      </c>
      <c r="T1124" s="284" t="s">
        <v>1739</v>
      </c>
      <c r="U1124" s="284" t="s">
        <v>1739</v>
      </c>
      <c r="V1124" s="284" t="s">
        <v>1739</v>
      </c>
      <c r="W1124" s="284" t="s">
        <v>1739</v>
      </c>
      <c r="X1124" s="284" t="s">
        <v>1739</v>
      </c>
    </row>
    <row r="1125" spans="1:24" ht="51">
      <c r="A1125" s="288" t="s">
        <v>1737</v>
      </c>
      <c r="B1125" s="288" t="s">
        <v>1738</v>
      </c>
      <c r="C1125" s="288" t="s">
        <v>1483</v>
      </c>
      <c r="D1125" s="288" t="s">
        <v>1484</v>
      </c>
      <c r="E1125" s="288" t="s">
        <v>1739</v>
      </c>
      <c r="F1125" s="289">
        <v>46181</v>
      </c>
      <c r="G1125" s="289">
        <v>46181</v>
      </c>
      <c r="H1125" s="288" t="s">
        <v>1803</v>
      </c>
      <c r="I1125" s="288" t="s">
        <v>1749</v>
      </c>
      <c r="J1125" s="288" t="s">
        <v>53</v>
      </c>
      <c r="K1125" s="288" t="s">
        <v>53</v>
      </c>
      <c r="L1125" s="290">
        <v>30666.83</v>
      </c>
      <c r="M1125" s="290">
        <v>0</v>
      </c>
      <c r="N1125" s="291">
        <v>0</v>
      </c>
      <c r="O1125" s="290">
        <v>4</v>
      </c>
      <c r="P1125" s="291">
        <v>122667</v>
      </c>
      <c r="Q1125" s="290">
        <v>2</v>
      </c>
      <c r="R1125" s="291">
        <v>61334</v>
      </c>
      <c r="S1125" s="288" t="s">
        <v>1744</v>
      </c>
      <c r="T1125" s="288" t="s">
        <v>1745</v>
      </c>
      <c r="U1125" s="288" t="s">
        <v>1804</v>
      </c>
      <c r="V1125" s="288" t="s">
        <v>1805</v>
      </c>
      <c r="W1125" s="288" t="s">
        <v>1795</v>
      </c>
      <c r="X1125" s="288" t="s">
        <v>1796</v>
      </c>
    </row>
    <row r="1126" spans="1:24" ht="51">
      <c r="A1126" s="288" t="s">
        <v>1737</v>
      </c>
      <c r="B1126" s="288" t="s">
        <v>1738</v>
      </c>
      <c r="C1126" s="288" t="s">
        <v>1483</v>
      </c>
      <c r="D1126" s="288" t="s">
        <v>1484</v>
      </c>
      <c r="E1126" s="288" t="s">
        <v>1739</v>
      </c>
      <c r="F1126" s="289">
        <v>46251</v>
      </c>
      <c r="G1126" s="289">
        <v>46251</v>
      </c>
      <c r="H1126" s="288" t="s">
        <v>2189</v>
      </c>
      <c r="I1126" s="288" t="s">
        <v>1749</v>
      </c>
      <c r="J1126" s="288" t="s">
        <v>53</v>
      </c>
      <c r="K1126" s="288" t="s">
        <v>53</v>
      </c>
      <c r="L1126" s="290">
        <v>30667</v>
      </c>
      <c r="M1126" s="290">
        <v>0</v>
      </c>
      <c r="N1126" s="291">
        <v>0</v>
      </c>
      <c r="O1126" s="290">
        <v>2</v>
      </c>
      <c r="P1126" s="291">
        <v>61334</v>
      </c>
      <c r="Q1126" s="290">
        <v>0</v>
      </c>
      <c r="R1126" s="291">
        <v>0</v>
      </c>
      <c r="S1126" s="288" t="s">
        <v>1744</v>
      </c>
      <c r="T1126" s="288" t="s">
        <v>1745</v>
      </c>
      <c r="U1126" s="288" t="s">
        <v>1801</v>
      </c>
      <c r="V1126" s="288" t="s">
        <v>1802</v>
      </c>
      <c r="W1126" s="288" t="s">
        <v>1795</v>
      </c>
      <c r="X1126" s="288" t="s">
        <v>1796</v>
      </c>
    </row>
    <row r="1127" spans="1:24" ht="42.75">
      <c r="A1127" s="284" t="s">
        <v>1737</v>
      </c>
      <c r="B1127" s="284" t="s">
        <v>1738</v>
      </c>
      <c r="C1127" s="284" t="s">
        <v>1142</v>
      </c>
      <c r="D1127" s="284" t="s">
        <v>1143</v>
      </c>
      <c r="E1127" s="284" t="s">
        <v>1739</v>
      </c>
      <c r="F1127" s="285" t="s">
        <v>1739</v>
      </c>
      <c r="G1127" s="285" t="s">
        <v>1739</v>
      </c>
      <c r="H1127" s="284" t="s">
        <v>1739</v>
      </c>
      <c r="I1127" s="284" t="s">
        <v>1740</v>
      </c>
      <c r="J1127" s="284" t="s">
        <v>53</v>
      </c>
      <c r="K1127" s="284" t="s">
        <v>53</v>
      </c>
      <c r="L1127" s="286">
        <v>40817.67</v>
      </c>
      <c r="M1127" s="286">
        <v>0</v>
      </c>
      <c r="N1127" s="287">
        <v>0</v>
      </c>
      <c r="O1127" s="286">
        <v>0</v>
      </c>
      <c r="P1127" s="287">
        <v>0</v>
      </c>
      <c r="Q1127" s="286">
        <v>9</v>
      </c>
      <c r="R1127" s="287">
        <v>367359</v>
      </c>
      <c r="S1127" s="284" t="s">
        <v>1739</v>
      </c>
      <c r="T1127" s="284" t="s">
        <v>1739</v>
      </c>
      <c r="U1127" s="284" t="s">
        <v>1739</v>
      </c>
      <c r="V1127" s="284" t="s">
        <v>1739</v>
      </c>
      <c r="W1127" s="284" t="s">
        <v>1739</v>
      </c>
      <c r="X1127" s="284" t="s">
        <v>1739</v>
      </c>
    </row>
    <row r="1128" spans="1:24" ht="28.5">
      <c r="A1128" s="284" t="s">
        <v>1737</v>
      </c>
      <c r="B1128" s="284" t="s">
        <v>1738</v>
      </c>
      <c r="C1128" s="284" t="s">
        <v>412</v>
      </c>
      <c r="D1128" s="284" t="s">
        <v>99</v>
      </c>
      <c r="E1128" s="284" t="s">
        <v>1739</v>
      </c>
      <c r="F1128" s="285" t="s">
        <v>1739</v>
      </c>
      <c r="G1128" s="285" t="s">
        <v>1739</v>
      </c>
      <c r="H1128" s="284" t="s">
        <v>1739</v>
      </c>
      <c r="I1128" s="284" t="s">
        <v>1740</v>
      </c>
      <c r="J1128" s="284" t="s">
        <v>53</v>
      </c>
      <c r="K1128" s="284" t="s">
        <v>53</v>
      </c>
      <c r="L1128" s="286">
        <v>82000</v>
      </c>
      <c r="M1128" s="286">
        <v>0</v>
      </c>
      <c r="N1128" s="287">
        <v>0</v>
      </c>
      <c r="O1128" s="286">
        <v>0</v>
      </c>
      <c r="P1128" s="287">
        <v>0</v>
      </c>
      <c r="Q1128" s="286">
        <v>6</v>
      </c>
      <c r="R1128" s="287">
        <v>492000</v>
      </c>
      <c r="S1128" s="284" t="s">
        <v>1739</v>
      </c>
      <c r="T1128" s="284" t="s">
        <v>1739</v>
      </c>
      <c r="U1128" s="284" t="s">
        <v>1739</v>
      </c>
      <c r="V1128" s="284" t="s">
        <v>1739</v>
      </c>
      <c r="W1128" s="284" t="s">
        <v>1739</v>
      </c>
      <c r="X1128" s="284" t="s">
        <v>1739</v>
      </c>
    </row>
    <row r="1129" spans="1:24" ht="28.5">
      <c r="A1129" s="284" t="s">
        <v>1737</v>
      </c>
      <c r="B1129" s="284" t="s">
        <v>1738</v>
      </c>
      <c r="C1129" s="284" t="s">
        <v>1425</v>
      </c>
      <c r="D1129" s="284" t="s">
        <v>1426</v>
      </c>
      <c r="E1129" s="284" t="s">
        <v>1739</v>
      </c>
      <c r="F1129" s="285" t="s">
        <v>1739</v>
      </c>
      <c r="G1129" s="285" t="s">
        <v>1739</v>
      </c>
      <c r="H1129" s="284" t="s">
        <v>1739</v>
      </c>
      <c r="I1129" s="284" t="s">
        <v>1740</v>
      </c>
      <c r="J1129" s="284" t="s">
        <v>53</v>
      </c>
      <c r="K1129" s="284" t="s">
        <v>53</v>
      </c>
      <c r="L1129" s="286">
        <v>50000</v>
      </c>
      <c r="M1129" s="286">
        <v>0</v>
      </c>
      <c r="N1129" s="287">
        <v>0</v>
      </c>
      <c r="O1129" s="286">
        <v>0</v>
      </c>
      <c r="P1129" s="287">
        <v>0</v>
      </c>
      <c r="Q1129" s="286">
        <v>10</v>
      </c>
      <c r="R1129" s="287">
        <v>500000</v>
      </c>
      <c r="S1129" s="284" t="s">
        <v>1739</v>
      </c>
      <c r="T1129" s="284" t="s">
        <v>1739</v>
      </c>
      <c r="U1129" s="284" t="s">
        <v>1739</v>
      </c>
      <c r="V1129" s="284" t="s">
        <v>1739</v>
      </c>
      <c r="W1129" s="284" t="s">
        <v>1739</v>
      </c>
      <c r="X1129" s="284" t="s">
        <v>1739</v>
      </c>
    </row>
    <row r="1130" spans="1:24" ht="42.75">
      <c r="A1130" s="284" t="s">
        <v>1737</v>
      </c>
      <c r="B1130" s="284" t="s">
        <v>1738</v>
      </c>
      <c r="C1130" s="284" t="s">
        <v>1427</v>
      </c>
      <c r="D1130" s="284" t="s">
        <v>1428</v>
      </c>
      <c r="E1130" s="284" t="s">
        <v>1739</v>
      </c>
      <c r="F1130" s="285" t="s">
        <v>1739</v>
      </c>
      <c r="G1130" s="285" t="s">
        <v>1739</v>
      </c>
      <c r="H1130" s="284" t="s">
        <v>1739</v>
      </c>
      <c r="I1130" s="284" t="s">
        <v>1740</v>
      </c>
      <c r="J1130" s="284" t="s">
        <v>53</v>
      </c>
      <c r="K1130" s="284" t="s">
        <v>53</v>
      </c>
      <c r="L1130" s="286">
        <v>160000</v>
      </c>
      <c r="M1130" s="286">
        <v>0</v>
      </c>
      <c r="N1130" s="287">
        <v>0</v>
      </c>
      <c r="O1130" s="286">
        <v>0</v>
      </c>
      <c r="P1130" s="287">
        <v>0</v>
      </c>
      <c r="Q1130" s="286">
        <v>10</v>
      </c>
      <c r="R1130" s="287">
        <v>1600000</v>
      </c>
      <c r="S1130" s="284" t="s">
        <v>1739</v>
      </c>
      <c r="T1130" s="284" t="s">
        <v>1739</v>
      </c>
      <c r="U1130" s="284" t="s">
        <v>1739</v>
      </c>
      <c r="V1130" s="284" t="s">
        <v>1739</v>
      </c>
      <c r="W1130" s="284" t="s">
        <v>1739</v>
      </c>
      <c r="X1130" s="284" t="s">
        <v>1739</v>
      </c>
    </row>
    <row r="1131" spans="1:24" ht="28.5">
      <c r="A1131" s="284" t="s">
        <v>1737</v>
      </c>
      <c r="B1131" s="284" t="s">
        <v>1738</v>
      </c>
      <c r="C1131" s="284" t="s">
        <v>386</v>
      </c>
      <c r="D1131" s="284" t="s">
        <v>385</v>
      </c>
      <c r="E1131" s="284" t="s">
        <v>1739</v>
      </c>
      <c r="F1131" s="285" t="s">
        <v>1739</v>
      </c>
      <c r="G1131" s="285" t="s">
        <v>1739</v>
      </c>
      <c r="H1131" s="284" t="s">
        <v>1739</v>
      </c>
      <c r="I1131" s="284" t="s">
        <v>1740</v>
      </c>
      <c r="J1131" s="284" t="s">
        <v>53</v>
      </c>
      <c r="K1131" s="284" t="s">
        <v>53</v>
      </c>
      <c r="L1131" s="286">
        <v>25000</v>
      </c>
      <c r="M1131" s="286">
        <v>0</v>
      </c>
      <c r="N1131" s="287">
        <v>0</v>
      </c>
      <c r="O1131" s="286">
        <v>0</v>
      </c>
      <c r="P1131" s="287">
        <v>0</v>
      </c>
      <c r="Q1131" s="286">
        <v>3</v>
      </c>
      <c r="R1131" s="287">
        <v>75000</v>
      </c>
      <c r="S1131" s="284" t="s">
        <v>1739</v>
      </c>
      <c r="T1131" s="284" t="s">
        <v>1739</v>
      </c>
      <c r="U1131" s="284" t="s">
        <v>1739</v>
      </c>
      <c r="V1131" s="284" t="s">
        <v>1739</v>
      </c>
      <c r="W1131" s="284" t="s">
        <v>1739</v>
      </c>
      <c r="X1131" s="284" t="s">
        <v>1739</v>
      </c>
    </row>
    <row r="1132" spans="1:24" ht="25.5">
      <c r="A1132" s="288" t="s">
        <v>1737</v>
      </c>
      <c r="B1132" s="288" t="s">
        <v>1738</v>
      </c>
      <c r="C1132" s="288" t="s">
        <v>386</v>
      </c>
      <c r="D1132" s="288" t="s">
        <v>385</v>
      </c>
      <c r="E1132" s="288" t="s">
        <v>1739</v>
      </c>
      <c r="F1132" s="289">
        <v>46223</v>
      </c>
      <c r="G1132" s="289">
        <v>46223</v>
      </c>
      <c r="H1132" s="288" t="s">
        <v>2190</v>
      </c>
      <c r="I1132" s="288" t="s">
        <v>2191</v>
      </c>
      <c r="J1132" s="288" t="s">
        <v>53</v>
      </c>
      <c r="K1132" s="288" t="s">
        <v>53</v>
      </c>
      <c r="L1132" s="290">
        <v>25000</v>
      </c>
      <c r="M1132" s="290">
        <v>0</v>
      </c>
      <c r="N1132" s="291">
        <v>0</v>
      </c>
      <c r="O1132" s="290">
        <v>1</v>
      </c>
      <c r="P1132" s="291">
        <v>25000</v>
      </c>
      <c r="Q1132" s="290">
        <v>2</v>
      </c>
      <c r="R1132" s="291">
        <v>50000</v>
      </c>
      <c r="S1132" s="288" t="s">
        <v>1744</v>
      </c>
      <c r="T1132" s="288" t="s">
        <v>1820</v>
      </c>
      <c r="U1132" s="288" t="s">
        <v>1739</v>
      </c>
      <c r="V1132" s="288" t="s">
        <v>1739</v>
      </c>
      <c r="W1132" s="288" t="s">
        <v>1795</v>
      </c>
      <c r="X1132" s="288" t="s">
        <v>1796</v>
      </c>
    </row>
    <row r="1133" spans="1:24" ht="42.75">
      <c r="A1133" s="284" t="s">
        <v>1737</v>
      </c>
      <c r="B1133" s="284" t="s">
        <v>1738</v>
      </c>
      <c r="C1133" s="284" t="s">
        <v>1146</v>
      </c>
      <c r="D1133" s="284" t="s">
        <v>1147</v>
      </c>
      <c r="E1133" s="284" t="s">
        <v>1739</v>
      </c>
      <c r="F1133" s="285" t="s">
        <v>1739</v>
      </c>
      <c r="G1133" s="285" t="s">
        <v>1739</v>
      </c>
      <c r="H1133" s="284" t="s">
        <v>1739</v>
      </c>
      <c r="I1133" s="284" t="s">
        <v>1740</v>
      </c>
      <c r="J1133" s="284" t="s">
        <v>53</v>
      </c>
      <c r="K1133" s="284" t="s">
        <v>53</v>
      </c>
      <c r="L1133" s="286">
        <v>25000</v>
      </c>
      <c r="M1133" s="286">
        <v>0</v>
      </c>
      <c r="N1133" s="287">
        <v>0</v>
      </c>
      <c r="O1133" s="286">
        <v>0</v>
      </c>
      <c r="P1133" s="287">
        <v>0</v>
      </c>
      <c r="Q1133" s="286">
        <v>3</v>
      </c>
      <c r="R1133" s="287">
        <v>75000</v>
      </c>
      <c r="S1133" s="284" t="s">
        <v>1739</v>
      </c>
      <c r="T1133" s="284" t="s">
        <v>1739</v>
      </c>
      <c r="U1133" s="284" t="s">
        <v>1739</v>
      </c>
      <c r="V1133" s="284" t="s">
        <v>1739</v>
      </c>
      <c r="W1133" s="284" t="s">
        <v>1739</v>
      </c>
      <c r="X1133" s="284" t="s">
        <v>1739</v>
      </c>
    </row>
    <row r="1134" spans="1:24" ht="25.5">
      <c r="A1134" s="288" t="s">
        <v>1737</v>
      </c>
      <c r="B1134" s="288" t="s">
        <v>1738</v>
      </c>
      <c r="C1134" s="288" t="s">
        <v>1146</v>
      </c>
      <c r="D1134" s="288" t="s">
        <v>1147</v>
      </c>
      <c r="E1134" s="288" t="s">
        <v>1739</v>
      </c>
      <c r="F1134" s="289">
        <v>46220</v>
      </c>
      <c r="G1134" s="289">
        <v>46220</v>
      </c>
      <c r="H1134" s="288" t="s">
        <v>2192</v>
      </c>
      <c r="I1134" s="288" t="s">
        <v>2193</v>
      </c>
      <c r="J1134" s="288" t="s">
        <v>53</v>
      </c>
      <c r="K1134" s="288" t="s">
        <v>53</v>
      </c>
      <c r="L1134" s="290">
        <v>25000</v>
      </c>
      <c r="M1134" s="290">
        <v>1</v>
      </c>
      <c r="N1134" s="291">
        <v>25000</v>
      </c>
      <c r="O1134" s="290">
        <v>0</v>
      </c>
      <c r="P1134" s="291">
        <v>0</v>
      </c>
      <c r="Q1134" s="290">
        <v>4</v>
      </c>
      <c r="R1134" s="291">
        <v>100000</v>
      </c>
      <c r="S1134" s="288" t="s">
        <v>1744</v>
      </c>
      <c r="T1134" s="288" t="s">
        <v>1745</v>
      </c>
      <c r="U1134" s="288" t="s">
        <v>1739</v>
      </c>
      <c r="V1134" s="288" t="s">
        <v>1739</v>
      </c>
      <c r="W1134" s="288" t="s">
        <v>1795</v>
      </c>
      <c r="X1134" s="288" t="s">
        <v>1796</v>
      </c>
    </row>
    <row r="1135" spans="1:24" ht="28.5">
      <c r="A1135" s="284" t="s">
        <v>1737</v>
      </c>
      <c r="B1135" s="284" t="s">
        <v>1738</v>
      </c>
      <c r="C1135" s="284" t="s">
        <v>1214</v>
      </c>
      <c r="D1135" s="284" t="s">
        <v>2194</v>
      </c>
      <c r="E1135" s="284" t="s">
        <v>1739</v>
      </c>
      <c r="F1135" s="285" t="s">
        <v>1739</v>
      </c>
      <c r="G1135" s="285" t="s">
        <v>1739</v>
      </c>
      <c r="H1135" s="284" t="s">
        <v>1739</v>
      </c>
      <c r="I1135" s="284" t="s">
        <v>1740</v>
      </c>
      <c r="J1135" s="284" t="s">
        <v>53</v>
      </c>
      <c r="K1135" s="284" t="s">
        <v>53</v>
      </c>
      <c r="L1135" s="286">
        <v>70000</v>
      </c>
      <c r="M1135" s="286">
        <v>0</v>
      </c>
      <c r="N1135" s="287">
        <v>0</v>
      </c>
      <c r="O1135" s="286">
        <v>0</v>
      </c>
      <c r="P1135" s="287">
        <v>0</v>
      </c>
      <c r="Q1135" s="286">
        <v>1</v>
      </c>
      <c r="R1135" s="287">
        <v>70000</v>
      </c>
      <c r="S1135" s="284" t="s">
        <v>1739</v>
      </c>
      <c r="T1135" s="284" t="s">
        <v>1739</v>
      </c>
      <c r="U1135" s="284" t="s">
        <v>1739</v>
      </c>
      <c r="V1135" s="284" t="s">
        <v>1739</v>
      </c>
      <c r="W1135" s="284" t="s">
        <v>1739</v>
      </c>
      <c r="X1135" s="284" t="s">
        <v>1739</v>
      </c>
    </row>
    <row r="1136" spans="1:24" ht="28.5">
      <c r="A1136" s="284" t="s">
        <v>1737</v>
      </c>
      <c r="B1136" s="284" t="s">
        <v>1738</v>
      </c>
      <c r="C1136" s="284" t="s">
        <v>1216</v>
      </c>
      <c r="D1136" s="284" t="s">
        <v>1217</v>
      </c>
      <c r="E1136" s="284" t="s">
        <v>1739</v>
      </c>
      <c r="F1136" s="285" t="s">
        <v>1739</v>
      </c>
      <c r="G1136" s="285" t="s">
        <v>1739</v>
      </c>
      <c r="H1136" s="284" t="s">
        <v>1739</v>
      </c>
      <c r="I1136" s="284" t="s">
        <v>1740</v>
      </c>
      <c r="J1136" s="284" t="s">
        <v>53</v>
      </c>
      <c r="K1136" s="284" t="s">
        <v>53</v>
      </c>
      <c r="L1136" s="286">
        <v>10000</v>
      </c>
      <c r="M1136" s="286">
        <v>0</v>
      </c>
      <c r="N1136" s="287">
        <v>0</v>
      </c>
      <c r="O1136" s="286">
        <v>0</v>
      </c>
      <c r="P1136" s="287">
        <v>0</v>
      </c>
      <c r="Q1136" s="286">
        <v>2</v>
      </c>
      <c r="R1136" s="287">
        <v>20000</v>
      </c>
      <c r="S1136" s="284" t="s">
        <v>1739</v>
      </c>
      <c r="T1136" s="284" t="s">
        <v>1739</v>
      </c>
      <c r="U1136" s="284" t="s">
        <v>1739</v>
      </c>
      <c r="V1136" s="284" t="s">
        <v>1739</v>
      </c>
      <c r="W1136" s="284" t="s">
        <v>1739</v>
      </c>
      <c r="X1136" s="284" t="s">
        <v>1739</v>
      </c>
    </row>
    <row r="1137" spans="1:24" ht="42.75">
      <c r="A1137" s="284" t="s">
        <v>1737</v>
      </c>
      <c r="B1137" s="284" t="s">
        <v>1738</v>
      </c>
      <c r="C1137" s="284" t="s">
        <v>645</v>
      </c>
      <c r="D1137" s="284" t="s">
        <v>2195</v>
      </c>
      <c r="E1137" s="284" t="s">
        <v>1739</v>
      </c>
      <c r="F1137" s="285" t="s">
        <v>1739</v>
      </c>
      <c r="G1137" s="285" t="s">
        <v>1739</v>
      </c>
      <c r="H1137" s="284" t="s">
        <v>1739</v>
      </c>
      <c r="I1137" s="284" t="s">
        <v>1740</v>
      </c>
      <c r="J1137" s="284" t="s">
        <v>53</v>
      </c>
      <c r="K1137" s="284" t="s">
        <v>53</v>
      </c>
      <c r="L1137" s="286">
        <v>15000</v>
      </c>
      <c r="M1137" s="286">
        <v>0</v>
      </c>
      <c r="N1137" s="287">
        <v>0</v>
      </c>
      <c r="O1137" s="286">
        <v>0</v>
      </c>
      <c r="P1137" s="287">
        <v>0</v>
      </c>
      <c r="Q1137" s="286">
        <v>16</v>
      </c>
      <c r="R1137" s="287">
        <v>240000</v>
      </c>
      <c r="S1137" s="284" t="s">
        <v>1739</v>
      </c>
      <c r="T1137" s="284" t="s">
        <v>1739</v>
      </c>
      <c r="U1137" s="284" t="s">
        <v>1739</v>
      </c>
      <c r="V1137" s="284" t="s">
        <v>1739</v>
      </c>
      <c r="W1137" s="284" t="s">
        <v>1739</v>
      </c>
      <c r="X1137" s="284" t="s">
        <v>1739</v>
      </c>
    </row>
    <row r="1138" spans="1:24" ht="38.25">
      <c r="A1138" s="288" t="s">
        <v>1737</v>
      </c>
      <c r="B1138" s="288" t="s">
        <v>1738</v>
      </c>
      <c r="C1138" s="288" t="s">
        <v>645</v>
      </c>
      <c r="D1138" s="288" t="s">
        <v>2195</v>
      </c>
      <c r="E1138" s="288" t="s">
        <v>1739</v>
      </c>
      <c r="F1138" s="289">
        <v>46272</v>
      </c>
      <c r="G1138" s="289">
        <v>46272</v>
      </c>
      <c r="H1138" s="288" t="s">
        <v>2196</v>
      </c>
      <c r="I1138" s="288" t="s">
        <v>2197</v>
      </c>
      <c r="J1138" s="288" t="s">
        <v>53</v>
      </c>
      <c r="K1138" s="288" t="s">
        <v>53</v>
      </c>
      <c r="L1138" s="290">
        <v>35000</v>
      </c>
      <c r="M1138" s="290">
        <v>5</v>
      </c>
      <c r="N1138" s="291">
        <v>175000</v>
      </c>
      <c r="O1138" s="290">
        <v>0</v>
      </c>
      <c r="P1138" s="291">
        <v>0</v>
      </c>
      <c r="Q1138" s="290">
        <v>21</v>
      </c>
      <c r="R1138" s="291">
        <v>415000</v>
      </c>
      <c r="S1138" s="288" t="s">
        <v>1744</v>
      </c>
      <c r="T1138" s="288" t="s">
        <v>1767</v>
      </c>
      <c r="U1138" s="288" t="s">
        <v>1739</v>
      </c>
      <c r="V1138" s="288" t="s">
        <v>1739</v>
      </c>
      <c r="W1138" s="288" t="s">
        <v>1739</v>
      </c>
      <c r="X1138" s="288" t="s">
        <v>1739</v>
      </c>
    </row>
    <row r="1139" spans="1:24" ht="51">
      <c r="A1139" s="288" t="s">
        <v>1737</v>
      </c>
      <c r="B1139" s="288" t="s">
        <v>1738</v>
      </c>
      <c r="C1139" s="288" t="s">
        <v>645</v>
      </c>
      <c r="D1139" s="288" t="s">
        <v>2195</v>
      </c>
      <c r="E1139" s="288" t="s">
        <v>1739</v>
      </c>
      <c r="F1139" s="289">
        <v>46275</v>
      </c>
      <c r="G1139" s="289">
        <v>46275</v>
      </c>
      <c r="H1139" s="288" t="s">
        <v>1926</v>
      </c>
      <c r="I1139" s="288" t="s">
        <v>1749</v>
      </c>
      <c r="J1139" s="288" t="s">
        <v>53</v>
      </c>
      <c r="K1139" s="288" t="s">
        <v>53</v>
      </c>
      <c r="L1139" s="290">
        <v>19761.900000000001</v>
      </c>
      <c r="M1139" s="290">
        <v>0</v>
      </c>
      <c r="N1139" s="291">
        <v>0</v>
      </c>
      <c r="O1139" s="290">
        <v>4</v>
      </c>
      <c r="P1139" s="291">
        <v>79048</v>
      </c>
      <c r="Q1139" s="290">
        <v>17</v>
      </c>
      <c r="R1139" s="291">
        <v>335952</v>
      </c>
      <c r="S1139" s="288" t="s">
        <v>1744</v>
      </c>
      <c r="T1139" s="288" t="s">
        <v>1745</v>
      </c>
      <c r="U1139" s="288" t="s">
        <v>1851</v>
      </c>
      <c r="V1139" s="288" t="s">
        <v>1852</v>
      </c>
      <c r="W1139" s="288" t="s">
        <v>1795</v>
      </c>
      <c r="X1139" s="288" t="s">
        <v>1796</v>
      </c>
    </row>
    <row r="1140" spans="1:24" ht="51">
      <c r="A1140" s="288" t="s">
        <v>1737</v>
      </c>
      <c r="B1140" s="288" t="s">
        <v>1738</v>
      </c>
      <c r="C1140" s="288" t="s">
        <v>645</v>
      </c>
      <c r="D1140" s="288" t="s">
        <v>2195</v>
      </c>
      <c r="E1140" s="288" t="s">
        <v>1739</v>
      </c>
      <c r="F1140" s="289">
        <v>46280</v>
      </c>
      <c r="G1140" s="289">
        <v>46280</v>
      </c>
      <c r="H1140" s="288" t="s">
        <v>1976</v>
      </c>
      <c r="I1140" s="288" t="s">
        <v>1749</v>
      </c>
      <c r="J1140" s="288" t="s">
        <v>53</v>
      </c>
      <c r="K1140" s="288" t="s">
        <v>53</v>
      </c>
      <c r="L1140" s="290">
        <v>19761.900000000001</v>
      </c>
      <c r="M1140" s="290">
        <v>0</v>
      </c>
      <c r="N1140" s="291">
        <v>0</v>
      </c>
      <c r="O1140" s="290">
        <v>6</v>
      </c>
      <c r="P1140" s="291">
        <v>118571</v>
      </c>
      <c r="Q1140" s="290">
        <v>11</v>
      </c>
      <c r="R1140" s="291">
        <v>217381</v>
      </c>
      <c r="S1140" s="288" t="s">
        <v>1744</v>
      </c>
      <c r="T1140" s="288" t="s">
        <v>1745</v>
      </c>
      <c r="U1140" s="288" t="s">
        <v>1851</v>
      </c>
      <c r="V1140" s="288" t="s">
        <v>1852</v>
      </c>
      <c r="W1140" s="288" t="s">
        <v>1795</v>
      </c>
      <c r="X1140" s="288" t="s">
        <v>1796</v>
      </c>
    </row>
    <row r="1141" spans="1:24" ht="51">
      <c r="A1141" s="288" t="s">
        <v>1737</v>
      </c>
      <c r="B1141" s="288" t="s">
        <v>1738</v>
      </c>
      <c r="C1141" s="288" t="s">
        <v>645</v>
      </c>
      <c r="D1141" s="288" t="s">
        <v>2195</v>
      </c>
      <c r="E1141" s="288" t="s">
        <v>1739</v>
      </c>
      <c r="F1141" s="289">
        <v>46280</v>
      </c>
      <c r="G1141" s="289">
        <v>46280</v>
      </c>
      <c r="H1141" s="288" t="s">
        <v>1977</v>
      </c>
      <c r="I1141" s="288" t="s">
        <v>1749</v>
      </c>
      <c r="J1141" s="288" t="s">
        <v>53</v>
      </c>
      <c r="K1141" s="288" t="s">
        <v>53</v>
      </c>
      <c r="L1141" s="290">
        <v>19761.900000000001</v>
      </c>
      <c r="M1141" s="290">
        <v>0</v>
      </c>
      <c r="N1141" s="291">
        <v>0</v>
      </c>
      <c r="O1141" s="290">
        <v>10</v>
      </c>
      <c r="P1141" s="291">
        <v>197619</v>
      </c>
      <c r="Q1141" s="290">
        <v>1</v>
      </c>
      <c r="R1141" s="291">
        <v>19762</v>
      </c>
      <c r="S1141" s="288" t="s">
        <v>1744</v>
      </c>
      <c r="T1141" s="288" t="s">
        <v>1745</v>
      </c>
      <c r="U1141" s="288" t="s">
        <v>1855</v>
      </c>
      <c r="V1141" s="288" t="s">
        <v>1856</v>
      </c>
      <c r="W1141" s="288" t="s">
        <v>1795</v>
      </c>
      <c r="X1141" s="288" t="s">
        <v>1796</v>
      </c>
    </row>
    <row r="1142" spans="1:24" ht="28.5">
      <c r="A1142" s="284" t="s">
        <v>1737</v>
      </c>
      <c r="B1142" s="284" t="s">
        <v>1738</v>
      </c>
      <c r="C1142" s="284" t="s">
        <v>1250</v>
      </c>
      <c r="D1142" s="284" t="s">
        <v>1251</v>
      </c>
      <c r="E1142" s="284" t="s">
        <v>1739</v>
      </c>
      <c r="F1142" s="285" t="s">
        <v>1739</v>
      </c>
      <c r="G1142" s="285" t="s">
        <v>1739</v>
      </c>
      <c r="H1142" s="284" t="s">
        <v>1739</v>
      </c>
      <c r="I1142" s="284" t="s">
        <v>1740</v>
      </c>
      <c r="J1142" s="284" t="s">
        <v>53</v>
      </c>
      <c r="K1142" s="284" t="s">
        <v>53</v>
      </c>
      <c r="L1142" s="286">
        <v>15000</v>
      </c>
      <c r="M1142" s="286">
        <v>0</v>
      </c>
      <c r="N1142" s="287">
        <v>0</v>
      </c>
      <c r="O1142" s="286">
        <v>0</v>
      </c>
      <c r="P1142" s="287">
        <v>0</v>
      </c>
      <c r="Q1142" s="286">
        <v>18</v>
      </c>
      <c r="R1142" s="287">
        <v>270000</v>
      </c>
      <c r="S1142" s="284" t="s">
        <v>1739</v>
      </c>
      <c r="T1142" s="284" t="s">
        <v>1739</v>
      </c>
      <c r="U1142" s="284" t="s">
        <v>1739</v>
      </c>
      <c r="V1142" s="284" t="s">
        <v>1739</v>
      </c>
      <c r="W1142" s="284" t="s">
        <v>1739</v>
      </c>
      <c r="X1142" s="284" t="s">
        <v>1739</v>
      </c>
    </row>
    <row r="1143" spans="1:24" ht="25.5">
      <c r="A1143" s="288" t="s">
        <v>1737</v>
      </c>
      <c r="B1143" s="288" t="s">
        <v>1738</v>
      </c>
      <c r="C1143" s="288" t="s">
        <v>1250</v>
      </c>
      <c r="D1143" s="288" t="s">
        <v>1251</v>
      </c>
      <c r="E1143" s="288" t="s">
        <v>1739</v>
      </c>
      <c r="F1143" s="289">
        <v>46223</v>
      </c>
      <c r="G1143" s="289">
        <v>46223</v>
      </c>
      <c r="H1143" s="288" t="s">
        <v>2190</v>
      </c>
      <c r="I1143" s="288" t="s">
        <v>2191</v>
      </c>
      <c r="J1143" s="288" t="s">
        <v>53</v>
      </c>
      <c r="K1143" s="288" t="s">
        <v>53</v>
      </c>
      <c r="L1143" s="290">
        <v>15000</v>
      </c>
      <c r="M1143" s="290">
        <v>0</v>
      </c>
      <c r="N1143" s="291">
        <v>0</v>
      </c>
      <c r="O1143" s="290">
        <v>18</v>
      </c>
      <c r="P1143" s="291">
        <v>270000</v>
      </c>
      <c r="Q1143" s="290">
        <v>0</v>
      </c>
      <c r="R1143" s="291">
        <v>0</v>
      </c>
      <c r="S1143" s="288" t="s">
        <v>1744</v>
      </c>
      <c r="T1143" s="288" t="s">
        <v>1820</v>
      </c>
      <c r="U1143" s="288" t="s">
        <v>1739</v>
      </c>
      <c r="V1143" s="288" t="s">
        <v>1739</v>
      </c>
      <c r="W1143" s="288" t="s">
        <v>1795</v>
      </c>
      <c r="X1143" s="288" t="s">
        <v>1796</v>
      </c>
    </row>
    <row r="1144" spans="1:24" ht="42.75">
      <c r="A1144" s="284" t="s">
        <v>1737</v>
      </c>
      <c r="B1144" s="284" t="s">
        <v>1738</v>
      </c>
      <c r="C1144" s="284" t="s">
        <v>1323</v>
      </c>
      <c r="D1144" s="284" t="s">
        <v>1324</v>
      </c>
      <c r="E1144" s="284" t="s">
        <v>1739</v>
      </c>
      <c r="F1144" s="285" t="s">
        <v>1739</v>
      </c>
      <c r="G1144" s="285" t="s">
        <v>1739</v>
      </c>
      <c r="H1144" s="284" t="s">
        <v>1739</v>
      </c>
      <c r="I1144" s="284" t="s">
        <v>1740</v>
      </c>
      <c r="J1144" s="284" t="s">
        <v>53</v>
      </c>
      <c r="K1144" s="284" t="s">
        <v>53</v>
      </c>
      <c r="L1144" s="286">
        <v>15000</v>
      </c>
      <c r="M1144" s="286">
        <v>0</v>
      </c>
      <c r="N1144" s="287">
        <v>0</v>
      </c>
      <c r="O1144" s="286">
        <v>0</v>
      </c>
      <c r="P1144" s="287">
        <v>0</v>
      </c>
      <c r="Q1144" s="286">
        <v>6</v>
      </c>
      <c r="R1144" s="287">
        <v>90000</v>
      </c>
      <c r="S1144" s="284" t="s">
        <v>1739</v>
      </c>
      <c r="T1144" s="284" t="s">
        <v>1739</v>
      </c>
      <c r="U1144" s="284" t="s">
        <v>1739</v>
      </c>
      <c r="V1144" s="284" t="s">
        <v>1739</v>
      </c>
      <c r="W1144" s="284" t="s">
        <v>1739</v>
      </c>
      <c r="X1144" s="284" t="s">
        <v>1739</v>
      </c>
    </row>
    <row r="1145" spans="1:24" ht="38.25">
      <c r="A1145" s="288" t="s">
        <v>1737</v>
      </c>
      <c r="B1145" s="288" t="s">
        <v>1738</v>
      </c>
      <c r="C1145" s="288" t="s">
        <v>1323</v>
      </c>
      <c r="D1145" s="288" t="s">
        <v>1324</v>
      </c>
      <c r="E1145" s="288" t="s">
        <v>1739</v>
      </c>
      <c r="F1145" s="289">
        <v>46220</v>
      </c>
      <c r="G1145" s="289">
        <v>46220</v>
      </c>
      <c r="H1145" s="288" t="s">
        <v>2192</v>
      </c>
      <c r="I1145" s="288" t="s">
        <v>2193</v>
      </c>
      <c r="J1145" s="288" t="s">
        <v>53</v>
      </c>
      <c r="K1145" s="288" t="s">
        <v>53</v>
      </c>
      <c r="L1145" s="290">
        <v>15000</v>
      </c>
      <c r="M1145" s="290">
        <v>5</v>
      </c>
      <c r="N1145" s="291">
        <v>75000</v>
      </c>
      <c r="O1145" s="290">
        <v>0</v>
      </c>
      <c r="P1145" s="291">
        <v>0</v>
      </c>
      <c r="Q1145" s="290">
        <v>11</v>
      </c>
      <c r="R1145" s="291">
        <v>165000</v>
      </c>
      <c r="S1145" s="288" t="s">
        <v>1744</v>
      </c>
      <c r="T1145" s="288" t="s">
        <v>1745</v>
      </c>
      <c r="U1145" s="288" t="s">
        <v>1739</v>
      </c>
      <c r="V1145" s="288" t="s">
        <v>1739</v>
      </c>
      <c r="W1145" s="288" t="s">
        <v>1795</v>
      </c>
      <c r="X1145" s="288" t="s">
        <v>1796</v>
      </c>
    </row>
    <row r="1146" spans="1:24" ht="28.5">
      <c r="A1146" s="284" t="s">
        <v>1737</v>
      </c>
      <c r="B1146" s="284" t="s">
        <v>1738</v>
      </c>
      <c r="C1146" s="284" t="s">
        <v>1465</v>
      </c>
      <c r="D1146" s="284" t="s">
        <v>1466</v>
      </c>
      <c r="E1146" s="284" t="s">
        <v>1739</v>
      </c>
      <c r="F1146" s="285" t="s">
        <v>1739</v>
      </c>
      <c r="G1146" s="285" t="s">
        <v>1739</v>
      </c>
      <c r="H1146" s="284" t="s">
        <v>1739</v>
      </c>
      <c r="I1146" s="284" t="s">
        <v>1740</v>
      </c>
      <c r="J1146" s="284" t="s">
        <v>53</v>
      </c>
      <c r="K1146" s="284" t="s">
        <v>53</v>
      </c>
      <c r="L1146" s="286">
        <v>10000</v>
      </c>
      <c r="M1146" s="286">
        <v>0</v>
      </c>
      <c r="N1146" s="287">
        <v>0</v>
      </c>
      <c r="O1146" s="286">
        <v>0</v>
      </c>
      <c r="P1146" s="287">
        <v>0</v>
      </c>
      <c r="Q1146" s="286">
        <v>18</v>
      </c>
      <c r="R1146" s="287">
        <v>180000</v>
      </c>
      <c r="S1146" s="284" t="s">
        <v>1739</v>
      </c>
      <c r="T1146" s="284" t="s">
        <v>1739</v>
      </c>
      <c r="U1146" s="284" t="s">
        <v>1739</v>
      </c>
      <c r="V1146" s="284" t="s">
        <v>1739</v>
      </c>
      <c r="W1146" s="284" t="s">
        <v>1739</v>
      </c>
      <c r="X1146" s="284" t="s">
        <v>1739</v>
      </c>
    </row>
    <row r="1147" spans="1:24" ht="25.5">
      <c r="A1147" s="288" t="s">
        <v>1737</v>
      </c>
      <c r="B1147" s="288" t="s">
        <v>1738</v>
      </c>
      <c r="C1147" s="288" t="s">
        <v>1465</v>
      </c>
      <c r="D1147" s="288" t="s">
        <v>1466</v>
      </c>
      <c r="E1147" s="288" t="s">
        <v>1739</v>
      </c>
      <c r="F1147" s="289">
        <v>46220</v>
      </c>
      <c r="G1147" s="289">
        <v>46220</v>
      </c>
      <c r="H1147" s="288" t="s">
        <v>2192</v>
      </c>
      <c r="I1147" s="288" t="s">
        <v>2193</v>
      </c>
      <c r="J1147" s="288" t="s">
        <v>53</v>
      </c>
      <c r="K1147" s="288" t="s">
        <v>53</v>
      </c>
      <c r="L1147" s="290">
        <v>10000</v>
      </c>
      <c r="M1147" s="290">
        <v>14</v>
      </c>
      <c r="N1147" s="291">
        <v>140000</v>
      </c>
      <c r="O1147" s="290">
        <v>0</v>
      </c>
      <c r="P1147" s="291">
        <v>0</v>
      </c>
      <c r="Q1147" s="290">
        <v>32</v>
      </c>
      <c r="R1147" s="291">
        <v>320000</v>
      </c>
      <c r="S1147" s="288" t="s">
        <v>1744</v>
      </c>
      <c r="T1147" s="288" t="s">
        <v>1745</v>
      </c>
      <c r="U1147" s="288" t="s">
        <v>1739</v>
      </c>
      <c r="V1147" s="288" t="s">
        <v>1739</v>
      </c>
      <c r="W1147" s="288" t="s">
        <v>1795</v>
      </c>
      <c r="X1147" s="288" t="s">
        <v>1796</v>
      </c>
    </row>
    <row r="1148" spans="1:24" ht="28.5">
      <c r="A1148" s="284" t="s">
        <v>1737</v>
      </c>
      <c r="B1148" s="284" t="s">
        <v>1738</v>
      </c>
      <c r="C1148" s="284" t="s">
        <v>1467</v>
      </c>
      <c r="D1148" s="284" t="s">
        <v>1468</v>
      </c>
      <c r="E1148" s="284" t="s">
        <v>1739</v>
      </c>
      <c r="F1148" s="285" t="s">
        <v>1739</v>
      </c>
      <c r="G1148" s="285" t="s">
        <v>1739</v>
      </c>
      <c r="H1148" s="284" t="s">
        <v>1739</v>
      </c>
      <c r="I1148" s="284" t="s">
        <v>1740</v>
      </c>
      <c r="J1148" s="284" t="s">
        <v>53</v>
      </c>
      <c r="K1148" s="284" t="s">
        <v>53</v>
      </c>
      <c r="L1148" s="286">
        <v>10000</v>
      </c>
      <c r="M1148" s="286">
        <v>0</v>
      </c>
      <c r="N1148" s="287">
        <v>0</v>
      </c>
      <c r="O1148" s="286">
        <v>0</v>
      </c>
      <c r="P1148" s="287">
        <v>0</v>
      </c>
      <c r="Q1148" s="286">
        <v>18</v>
      </c>
      <c r="R1148" s="287">
        <v>180000</v>
      </c>
      <c r="S1148" s="284" t="s">
        <v>1739</v>
      </c>
      <c r="T1148" s="284" t="s">
        <v>1739</v>
      </c>
      <c r="U1148" s="284" t="s">
        <v>1739</v>
      </c>
      <c r="V1148" s="284" t="s">
        <v>1739</v>
      </c>
      <c r="W1148" s="284" t="s">
        <v>1739</v>
      </c>
      <c r="X1148" s="284" t="s">
        <v>1739</v>
      </c>
    </row>
    <row r="1149" spans="1:24" ht="25.5">
      <c r="A1149" s="288" t="s">
        <v>1737</v>
      </c>
      <c r="B1149" s="288" t="s">
        <v>1738</v>
      </c>
      <c r="C1149" s="288" t="s">
        <v>1467</v>
      </c>
      <c r="D1149" s="288" t="s">
        <v>1468</v>
      </c>
      <c r="E1149" s="288" t="s">
        <v>1739</v>
      </c>
      <c r="F1149" s="289">
        <v>46220</v>
      </c>
      <c r="G1149" s="289">
        <v>46220</v>
      </c>
      <c r="H1149" s="288" t="s">
        <v>2192</v>
      </c>
      <c r="I1149" s="288" t="s">
        <v>2193</v>
      </c>
      <c r="J1149" s="288" t="s">
        <v>53</v>
      </c>
      <c r="K1149" s="288" t="s">
        <v>53</v>
      </c>
      <c r="L1149" s="290">
        <v>10000</v>
      </c>
      <c r="M1149" s="290">
        <v>12</v>
      </c>
      <c r="N1149" s="291">
        <v>120000</v>
      </c>
      <c r="O1149" s="290">
        <v>0</v>
      </c>
      <c r="P1149" s="291">
        <v>0</v>
      </c>
      <c r="Q1149" s="290">
        <v>30</v>
      </c>
      <c r="R1149" s="291">
        <v>300000</v>
      </c>
      <c r="S1149" s="288" t="s">
        <v>1744</v>
      </c>
      <c r="T1149" s="288" t="s">
        <v>1745</v>
      </c>
      <c r="U1149" s="288" t="s">
        <v>1739</v>
      </c>
      <c r="V1149" s="288" t="s">
        <v>1739</v>
      </c>
      <c r="W1149" s="288" t="s">
        <v>1795</v>
      </c>
      <c r="X1149" s="288" t="s">
        <v>1796</v>
      </c>
    </row>
    <row r="1150" spans="1:24" ht="28.5">
      <c r="A1150" s="284" t="s">
        <v>1737</v>
      </c>
      <c r="B1150" s="284" t="s">
        <v>1738</v>
      </c>
      <c r="C1150" s="284" t="s">
        <v>1469</v>
      </c>
      <c r="D1150" s="284" t="s">
        <v>1470</v>
      </c>
      <c r="E1150" s="284" t="s">
        <v>1739</v>
      </c>
      <c r="F1150" s="285" t="s">
        <v>1739</v>
      </c>
      <c r="G1150" s="285" t="s">
        <v>1739</v>
      </c>
      <c r="H1150" s="284" t="s">
        <v>1739</v>
      </c>
      <c r="I1150" s="284" t="s">
        <v>1740</v>
      </c>
      <c r="J1150" s="284" t="s">
        <v>53</v>
      </c>
      <c r="K1150" s="284" t="s">
        <v>53</v>
      </c>
      <c r="L1150" s="286">
        <v>10000</v>
      </c>
      <c r="M1150" s="286">
        <v>0</v>
      </c>
      <c r="N1150" s="287">
        <v>0</v>
      </c>
      <c r="O1150" s="286">
        <v>0</v>
      </c>
      <c r="P1150" s="287">
        <v>0</v>
      </c>
      <c r="Q1150" s="286">
        <v>24</v>
      </c>
      <c r="R1150" s="287">
        <v>240000</v>
      </c>
      <c r="S1150" s="284" t="s">
        <v>1739</v>
      </c>
      <c r="T1150" s="284" t="s">
        <v>1739</v>
      </c>
      <c r="U1150" s="284" t="s">
        <v>1739</v>
      </c>
      <c r="V1150" s="284" t="s">
        <v>1739</v>
      </c>
      <c r="W1150" s="284" t="s">
        <v>1739</v>
      </c>
      <c r="X1150" s="284" t="s">
        <v>1739</v>
      </c>
    </row>
    <row r="1151" spans="1:24" ht="25.5">
      <c r="A1151" s="288" t="s">
        <v>1737</v>
      </c>
      <c r="B1151" s="288" t="s">
        <v>1738</v>
      </c>
      <c r="C1151" s="288" t="s">
        <v>1469</v>
      </c>
      <c r="D1151" s="288" t="s">
        <v>1470</v>
      </c>
      <c r="E1151" s="288" t="s">
        <v>1739</v>
      </c>
      <c r="F1151" s="289">
        <v>46223</v>
      </c>
      <c r="G1151" s="289">
        <v>46223</v>
      </c>
      <c r="H1151" s="288" t="s">
        <v>2190</v>
      </c>
      <c r="I1151" s="288" t="s">
        <v>2191</v>
      </c>
      <c r="J1151" s="288" t="s">
        <v>53</v>
      </c>
      <c r="K1151" s="288" t="s">
        <v>53</v>
      </c>
      <c r="L1151" s="290">
        <v>10000</v>
      </c>
      <c r="M1151" s="290">
        <v>0</v>
      </c>
      <c r="N1151" s="291">
        <v>0</v>
      </c>
      <c r="O1151" s="290">
        <v>4</v>
      </c>
      <c r="P1151" s="291">
        <v>40000</v>
      </c>
      <c r="Q1151" s="290">
        <v>20</v>
      </c>
      <c r="R1151" s="291">
        <v>200000</v>
      </c>
      <c r="S1151" s="288" t="s">
        <v>1744</v>
      </c>
      <c r="T1151" s="288" t="s">
        <v>1820</v>
      </c>
      <c r="U1151" s="288" t="s">
        <v>1739</v>
      </c>
      <c r="V1151" s="288" t="s">
        <v>1739</v>
      </c>
      <c r="W1151" s="288" t="s">
        <v>1795</v>
      </c>
      <c r="X1151" s="288" t="s">
        <v>1796</v>
      </c>
    </row>
    <row r="1152" spans="1:24" ht="28.5">
      <c r="A1152" s="284" t="s">
        <v>1737</v>
      </c>
      <c r="B1152" s="284" t="s">
        <v>1738</v>
      </c>
      <c r="C1152" s="284" t="s">
        <v>1471</v>
      </c>
      <c r="D1152" s="284" t="s">
        <v>1472</v>
      </c>
      <c r="E1152" s="284" t="s">
        <v>1739</v>
      </c>
      <c r="F1152" s="285" t="s">
        <v>1739</v>
      </c>
      <c r="G1152" s="285" t="s">
        <v>1739</v>
      </c>
      <c r="H1152" s="284" t="s">
        <v>1739</v>
      </c>
      <c r="I1152" s="284" t="s">
        <v>1740</v>
      </c>
      <c r="J1152" s="284" t="s">
        <v>53</v>
      </c>
      <c r="K1152" s="284" t="s">
        <v>53</v>
      </c>
      <c r="L1152" s="286">
        <v>10000</v>
      </c>
      <c r="M1152" s="286">
        <v>0</v>
      </c>
      <c r="N1152" s="287">
        <v>0</v>
      </c>
      <c r="O1152" s="286">
        <v>0</v>
      </c>
      <c r="P1152" s="287">
        <v>0</v>
      </c>
      <c r="Q1152" s="286">
        <v>24</v>
      </c>
      <c r="R1152" s="287">
        <v>240000</v>
      </c>
      <c r="S1152" s="284" t="s">
        <v>1739</v>
      </c>
      <c r="T1152" s="284" t="s">
        <v>1739</v>
      </c>
      <c r="U1152" s="284" t="s">
        <v>1739</v>
      </c>
      <c r="V1152" s="284" t="s">
        <v>1739</v>
      </c>
      <c r="W1152" s="284" t="s">
        <v>1739</v>
      </c>
      <c r="X1152" s="284" t="s">
        <v>1739</v>
      </c>
    </row>
    <row r="1153" spans="1:24" ht="25.5">
      <c r="A1153" s="288" t="s">
        <v>1737</v>
      </c>
      <c r="B1153" s="288" t="s">
        <v>1738</v>
      </c>
      <c r="C1153" s="288" t="s">
        <v>1471</v>
      </c>
      <c r="D1153" s="288" t="s">
        <v>1472</v>
      </c>
      <c r="E1153" s="288" t="s">
        <v>1739</v>
      </c>
      <c r="F1153" s="289">
        <v>46223</v>
      </c>
      <c r="G1153" s="289">
        <v>46223</v>
      </c>
      <c r="H1153" s="288" t="s">
        <v>2190</v>
      </c>
      <c r="I1153" s="288" t="s">
        <v>2191</v>
      </c>
      <c r="J1153" s="288" t="s">
        <v>53</v>
      </c>
      <c r="K1153" s="288" t="s">
        <v>53</v>
      </c>
      <c r="L1153" s="290">
        <v>10000</v>
      </c>
      <c r="M1153" s="290">
        <v>0</v>
      </c>
      <c r="N1153" s="291">
        <v>0</v>
      </c>
      <c r="O1153" s="290">
        <v>4</v>
      </c>
      <c r="P1153" s="291">
        <v>40000</v>
      </c>
      <c r="Q1153" s="290">
        <v>20</v>
      </c>
      <c r="R1153" s="291">
        <v>200000</v>
      </c>
      <c r="S1153" s="288" t="s">
        <v>1744</v>
      </c>
      <c r="T1153" s="288" t="s">
        <v>1820</v>
      </c>
      <c r="U1153" s="288" t="s">
        <v>1739</v>
      </c>
      <c r="V1153" s="288" t="s">
        <v>1739</v>
      </c>
      <c r="W1153" s="288" t="s">
        <v>1795</v>
      </c>
      <c r="X1153" s="288" t="s">
        <v>1796</v>
      </c>
    </row>
    <row r="1154" spans="1:24" ht="25.5">
      <c r="A1154" s="288" t="s">
        <v>1737</v>
      </c>
      <c r="B1154" s="288" t="s">
        <v>1738</v>
      </c>
      <c r="C1154" s="288" t="s">
        <v>1536</v>
      </c>
      <c r="D1154" s="288" t="s">
        <v>2198</v>
      </c>
      <c r="E1154" s="288" t="s">
        <v>1739</v>
      </c>
      <c r="F1154" s="289">
        <v>46181</v>
      </c>
      <c r="G1154" s="289">
        <v>46181</v>
      </c>
      <c r="H1154" s="288" t="s">
        <v>2199</v>
      </c>
      <c r="I1154" s="288" t="s">
        <v>1791</v>
      </c>
      <c r="J1154" s="288" t="s">
        <v>53</v>
      </c>
      <c r="K1154" s="288" t="s">
        <v>53</v>
      </c>
      <c r="L1154" s="290">
        <v>40000</v>
      </c>
      <c r="M1154" s="290">
        <v>4</v>
      </c>
      <c r="N1154" s="291">
        <v>160000</v>
      </c>
      <c r="O1154" s="290">
        <v>0</v>
      </c>
      <c r="P1154" s="291">
        <v>0</v>
      </c>
      <c r="Q1154" s="290">
        <v>4</v>
      </c>
      <c r="R1154" s="291">
        <v>160000</v>
      </c>
      <c r="S1154" s="288" t="s">
        <v>1744</v>
      </c>
      <c r="T1154" s="288" t="s">
        <v>1767</v>
      </c>
      <c r="U1154" s="288" t="s">
        <v>1739</v>
      </c>
      <c r="V1154" s="288" t="s">
        <v>1739</v>
      </c>
      <c r="W1154" s="288" t="s">
        <v>1739</v>
      </c>
      <c r="X1154" s="288" t="s">
        <v>1739</v>
      </c>
    </row>
    <row r="1155" spans="1:24" ht="51">
      <c r="A1155" s="288" t="s">
        <v>1737</v>
      </c>
      <c r="B1155" s="288" t="s">
        <v>1738</v>
      </c>
      <c r="C1155" s="288" t="s">
        <v>1536</v>
      </c>
      <c r="D1155" s="288" t="s">
        <v>2198</v>
      </c>
      <c r="E1155" s="288" t="s">
        <v>1739</v>
      </c>
      <c r="F1155" s="289">
        <v>46181</v>
      </c>
      <c r="G1155" s="289">
        <v>46181</v>
      </c>
      <c r="H1155" s="288" t="s">
        <v>1803</v>
      </c>
      <c r="I1155" s="288" t="s">
        <v>1749</v>
      </c>
      <c r="J1155" s="288" t="s">
        <v>53</v>
      </c>
      <c r="K1155" s="288" t="s">
        <v>53</v>
      </c>
      <c r="L1155" s="290">
        <v>40000</v>
      </c>
      <c r="M1155" s="290">
        <v>0</v>
      </c>
      <c r="N1155" s="291">
        <v>0</v>
      </c>
      <c r="O1155" s="290">
        <v>4</v>
      </c>
      <c r="P1155" s="291">
        <v>160000</v>
      </c>
      <c r="Q1155" s="290">
        <v>0</v>
      </c>
      <c r="R1155" s="291">
        <v>0</v>
      </c>
      <c r="S1155" s="288" t="s">
        <v>1744</v>
      </c>
      <c r="T1155" s="288" t="s">
        <v>1745</v>
      </c>
      <c r="U1155" s="288" t="s">
        <v>1804</v>
      </c>
      <c r="V1155" s="288" t="s">
        <v>1805</v>
      </c>
      <c r="W1155" s="288" t="s">
        <v>1795</v>
      </c>
      <c r="X1155" s="288" t="s">
        <v>1796</v>
      </c>
    </row>
    <row r="1156" spans="1:24" ht="25.5">
      <c r="A1156" s="288" t="s">
        <v>1737</v>
      </c>
      <c r="B1156" s="288" t="s">
        <v>1738</v>
      </c>
      <c r="C1156" s="288" t="s">
        <v>1536</v>
      </c>
      <c r="D1156" s="288" t="s">
        <v>2198</v>
      </c>
      <c r="E1156" s="288" t="s">
        <v>1739</v>
      </c>
      <c r="F1156" s="289">
        <v>46223</v>
      </c>
      <c r="G1156" s="289">
        <v>46223</v>
      </c>
      <c r="H1156" s="288" t="s">
        <v>2134</v>
      </c>
      <c r="I1156" s="288" t="s">
        <v>1791</v>
      </c>
      <c r="J1156" s="288" t="s">
        <v>53</v>
      </c>
      <c r="K1156" s="288" t="s">
        <v>53</v>
      </c>
      <c r="L1156" s="290">
        <v>40000</v>
      </c>
      <c r="M1156" s="290">
        <v>1</v>
      </c>
      <c r="N1156" s="291">
        <v>40000</v>
      </c>
      <c r="O1156" s="290">
        <v>0</v>
      </c>
      <c r="P1156" s="291">
        <v>0</v>
      </c>
      <c r="Q1156" s="290">
        <v>1</v>
      </c>
      <c r="R1156" s="291">
        <v>40000</v>
      </c>
      <c r="S1156" s="288" t="s">
        <v>1744</v>
      </c>
      <c r="T1156" s="288" t="s">
        <v>1767</v>
      </c>
      <c r="U1156" s="288" t="s">
        <v>1739</v>
      </c>
      <c r="V1156" s="288" t="s">
        <v>1739</v>
      </c>
      <c r="W1156" s="288" t="s">
        <v>1739</v>
      </c>
      <c r="X1156" s="288" t="s">
        <v>1739</v>
      </c>
    </row>
    <row r="1157" spans="1:24" ht="38.25">
      <c r="A1157" s="288" t="s">
        <v>1737</v>
      </c>
      <c r="B1157" s="288" t="s">
        <v>1738</v>
      </c>
      <c r="C1157" s="288" t="s">
        <v>1680</v>
      </c>
      <c r="D1157" s="288" t="s">
        <v>1681</v>
      </c>
      <c r="E1157" s="288" t="s">
        <v>1739</v>
      </c>
      <c r="F1157" s="289">
        <v>46272</v>
      </c>
      <c r="G1157" s="289">
        <v>46272</v>
      </c>
      <c r="H1157" s="288" t="s">
        <v>2196</v>
      </c>
      <c r="I1157" s="288" t="s">
        <v>2197</v>
      </c>
      <c r="J1157" s="288" t="s">
        <v>53</v>
      </c>
      <c r="K1157" s="288" t="s">
        <v>53</v>
      </c>
      <c r="L1157" s="290">
        <v>35000</v>
      </c>
      <c r="M1157" s="290">
        <v>22</v>
      </c>
      <c r="N1157" s="291">
        <v>770000</v>
      </c>
      <c r="O1157" s="290">
        <v>0</v>
      </c>
      <c r="P1157" s="291">
        <v>0</v>
      </c>
      <c r="Q1157" s="290">
        <v>22</v>
      </c>
      <c r="R1157" s="291">
        <v>770000</v>
      </c>
      <c r="S1157" s="288" t="s">
        <v>1744</v>
      </c>
      <c r="T1157" s="288" t="s">
        <v>1767</v>
      </c>
      <c r="U1157" s="288" t="s">
        <v>1739</v>
      </c>
      <c r="V1157" s="288" t="s">
        <v>1739</v>
      </c>
      <c r="W1157" s="288" t="s">
        <v>1739</v>
      </c>
      <c r="X1157" s="288" t="s">
        <v>1739</v>
      </c>
    </row>
    <row r="1158" spans="1:24" ht="51">
      <c r="A1158" s="288" t="s">
        <v>1737</v>
      </c>
      <c r="B1158" s="288" t="s">
        <v>1738</v>
      </c>
      <c r="C1158" s="288" t="s">
        <v>1680</v>
      </c>
      <c r="D1158" s="288" t="s">
        <v>1681</v>
      </c>
      <c r="E1158" s="288" t="s">
        <v>1739</v>
      </c>
      <c r="F1158" s="289">
        <v>46286</v>
      </c>
      <c r="G1158" s="289">
        <v>46286</v>
      </c>
      <c r="H1158" s="288" t="s">
        <v>1874</v>
      </c>
      <c r="I1158" s="288" t="s">
        <v>1749</v>
      </c>
      <c r="J1158" s="288" t="s">
        <v>53</v>
      </c>
      <c r="K1158" s="288" t="s">
        <v>53</v>
      </c>
      <c r="L1158" s="290">
        <v>35000</v>
      </c>
      <c r="M1158" s="290">
        <v>0</v>
      </c>
      <c r="N1158" s="291">
        <v>0</v>
      </c>
      <c r="O1158" s="290">
        <v>10</v>
      </c>
      <c r="P1158" s="291">
        <v>350000</v>
      </c>
      <c r="Q1158" s="290">
        <v>12</v>
      </c>
      <c r="R1158" s="291">
        <v>420000</v>
      </c>
      <c r="S1158" s="288" t="s">
        <v>1744</v>
      </c>
      <c r="T1158" s="288" t="s">
        <v>1745</v>
      </c>
      <c r="U1158" s="288" t="s">
        <v>1801</v>
      </c>
      <c r="V1158" s="288" t="s">
        <v>1802</v>
      </c>
      <c r="W1158" s="288" t="s">
        <v>1795</v>
      </c>
      <c r="X1158" s="288" t="s">
        <v>1796</v>
      </c>
    </row>
    <row r="1159" spans="1:24" ht="28.5">
      <c r="A1159" s="284" t="s">
        <v>1737</v>
      </c>
      <c r="B1159" s="284" t="s">
        <v>1738</v>
      </c>
      <c r="C1159" s="284" t="s">
        <v>345</v>
      </c>
      <c r="D1159" s="284" t="s">
        <v>268</v>
      </c>
      <c r="E1159" s="284" t="s">
        <v>1739</v>
      </c>
      <c r="F1159" s="285" t="s">
        <v>1739</v>
      </c>
      <c r="G1159" s="285" t="s">
        <v>1739</v>
      </c>
      <c r="H1159" s="284" t="s">
        <v>1739</v>
      </c>
      <c r="I1159" s="284" t="s">
        <v>1740</v>
      </c>
      <c r="J1159" s="284" t="s">
        <v>53</v>
      </c>
      <c r="K1159" s="284" t="s">
        <v>53</v>
      </c>
      <c r="L1159" s="286">
        <v>12645.33</v>
      </c>
      <c r="M1159" s="286">
        <v>0</v>
      </c>
      <c r="N1159" s="287">
        <v>0</v>
      </c>
      <c r="O1159" s="286">
        <v>0</v>
      </c>
      <c r="P1159" s="287">
        <v>0</v>
      </c>
      <c r="Q1159" s="286">
        <v>6</v>
      </c>
      <c r="R1159" s="287">
        <v>75872</v>
      </c>
      <c r="S1159" s="284" t="s">
        <v>1739</v>
      </c>
      <c r="T1159" s="284" t="s">
        <v>1739</v>
      </c>
      <c r="U1159" s="284" t="s">
        <v>1739</v>
      </c>
      <c r="V1159" s="284" t="s">
        <v>1739</v>
      </c>
      <c r="W1159" s="284" t="s">
        <v>1739</v>
      </c>
      <c r="X1159" s="284" t="s">
        <v>1739</v>
      </c>
    </row>
    <row r="1160" spans="1:24" ht="25.5">
      <c r="A1160" s="288" t="s">
        <v>1737</v>
      </c>
      <c r="B1160" s="288" t="s">
        <v>1738</v>
      </c>
      <c r="C1160" s="288" t="s">
        <v>345</v>
      </c>
      <c r="D1160" s="288" t="s">
        <v>268</v>
      </c>
      <c r="E1160" s="288" t="s">
        <v>1739</v>
      </c>
      <c r="F1160" s="289">
        <v>46171</v>
      </c>
      <c r="G1160" s="289">
        <v>46171</v>
      </c>
      <c r="H1160" s="288" t="s">
        <v>2200</v>
      </c>
      <c r="I1160" s="288" t="s">
        <v>1809</v>
      </c>
      <c r="J1160" s="288" t="s">
        <v>53</v>
      </c>
      <c r="K1160" s="288" t="s">
        <v>53</v>
      </c>
      <c r="L1160" s="290">
        <v>10000</v>
      </c>
      <c r="M1160" s="290">
        <v>74</v>
      </c>
      <c r="N1160" s="291">
        <v>740000</v>
      </c>
      <c r="O1160" s="290">
        <v>0</v>
      </c>
      <c r="P1160" s="291">
        <v>0</v>
      </c>
      <c r="Q1160" s="290">
        <v>80</v>
      </c>
      <c r="R1160" s="291">
        <v>815872</v>
      </c>
      <c r="S1160" s="288" t="s">
        <v>1744</v>
      </c>
      <c r="T1160" s="288" t="s">
        <v>1810</v>
      </c>
      <c r="U1160" s="288" t="s">
        <v>1739</v>
      </c>
      <c r="V1160" s="288" t="s">
        <v>1739</v>
      </c>
      <c r="W1160" s="288" t="s">
        <v>1739</v>
      </c>
      <c r="X1160" s="288" t="s">
        <v>1739</v>
      </c>
    </row>
    <row r="1161" spans="1:24" ht="51">
      <c r="A1161" s="288" t="s">
        <v>1737</v>
      </c>
      <c r="B1161" s="288" t="s">
        <v>1738</v>
      </c>
      <c r="C1161" s="288" t="s">
        <v>345</v>
      </c>
      <c r="D1161" s="288" t="s">
        <v>268</v>
      </c>
      <c r="E1161" s="288" t="s">
        <v>1739</v>
      </c>
      <c r="F1161" s="289">
        <v>46240</v>
      </c>
      <c r="G1161" s="289">
        <v>46240</v>
      </c>
      <c r="H1161" s="288" t="s">
        <v>2201</v>
      </c>
      <c r="I1161" s="288" t="s">
        <v>1749</v>
      </c>
      <c r="J1161" s="288" t="s">
        <v>53</v>
      </c>
      <c r="K1161" s="288" t="s">
        <v>53</v>
      </c>
      <c r="L1161" s="290">
        <v>10198.4</v>
      </c>
      <c r="M1161" s="290">
        <v>0</v>
      </c>
      <c r="N1161" s="291">
        <v>0</v>
      </c>
      <c r="O1161" s="290">
        <v>80</v>
      </c>
      <c r="P1161" s="291">
        <v>815872</v>
      </c>
      <c r="Q1161" s="290">
        <v>0</v>
      </c>
      <c r="R1161" s="291">
        <v>0</v>
      </c>
      <c r="S1161" s="288" t="s">
        <v>1744</v>
      </c>
      <c r="T1161" s="288" t="s">
        <v>1745</v>
      </c>
      <c r="U1161" s="288" t="s">
        <v>1750</v>
      </c>
      <c r="V1161" s="288" t="s">
        <v>1751</v>
      </c>
      <c r="W1161" s="288" t="s">
        <v>1795</v>
      </c>
      <c r="X1161" s="288" t="s">
        <v>1796</v>
      </c>
    </row>
    <row r="1162" spans="1:24" ht="25.5">
      <c r="A1162" s="288" t="s">
        <v>1737</v>
      </c>
      <c r="B1162" s="288" t="s">
        <v>1738</v>
      </c>
      <c r="C1162" s="288" t="s">
        <v>289</v>
      </c>
      <c r="D1162" s="288" t="s">
        <v>70</v>
      </c>
      <c r="E1162" s="288" t="s">
        <v>1739</v>
      </c>
      <c r="F1162" s="289">
        <v>46171</v>
      </c>
      <c r="G1162" s="289">
        <v>46171</v>
      </c>
      <c r="H1162" s="288" t="s">
        <v>2200</v>
      </c>
      <c r="I1162" s="288" t="s">
        <v>1809</v>
      </c>
      <c r="J1162" s="288" t="s">
        <v>53</v>
      </c>
      <c r="K1162" s="288" t="s">
        <v>53</v>
      </c>
      <c r="L1162" s="290">
        <v>11000</v>
      </c>
      <c r="M1162" s="290">
        <v>140</v>
      </c>
      <c r="N1162" s="291">
        <v>1540000</v>
      </c>
      <c r="O1162" s="290">
        <v>0</v>
      </c>
      <c r="P1162" s="291">
        <v>0</v>
      </c>
      <c r="Q1162" s="290">
        <v>140</v>
      </c>
      <c r="R1162" s="291">
        <v>1540000</v>
      </c>
      <c r="S1162" s="288" t="s">
        <v>1744</v>
      </c>
      <c r="T1162" s="288" t="s">
        <v>1810</v>
      </c>
      <c r="U1162" s="288" t="s">
        <v>1739</v>
      </c>
      <c r="V1162" s="288" t="s">
        <v>1739</v>
      </c>
      <c r="W1162" s="288" t="s">
        <v>1739</v>
      </c>
      <c r="X1162" s="288" t="s">
        <v>1739</v>
      </c>
    </row>
    <row r="1163" spans="1:24" ht="51">
      <c r="A1163" s="288" t="s">
        <v>1737</v>
      </c>
      <c r="B1163" s="288" t="s">
        <v>1738</v>
      </c>
      <c r="C1163" s="288" t="s">
        <v>289</v>
      </c>
      <c r="D1163" s="288" t="s">
        <v>70</v>
      </c>
      <c r="E1163" s="288" t="s">
        <v>1739</v>
      </c>
      <c r="F1163" s="289">
        <v>46240</v>
      </c>
      <c r="G1163" s="289">
        <v>46240</v>
      </c>
      <c r="H1163" s="288" t="s">
        <v>2201</v>
      </c>
      <c r="I1163" s="288" t="s">
        <v>1749</v>
      </c>
      <c r="J1163" s="288" t="s">
        <v>53</v>
      </c>
      <c r="K1163" s="288" t="s">
        <v>53</v>
      </c>
      <c r="L1163" s="290">
        <v>11000</v>
      </c>
      <c r="M1163" s="290">
        <v>0</v>
      </c>
      <c r="N1163" s="291">
        <v>0</v>
      </c>
      <c r="O1163" s="290">
        <v>40</v>
      </c>
      <c r="P1163" s="291">
        <v>440000</v>
      </c>
      <c r="Q1163" s="290">
        <v>100</v>
      </c>
      <c r="R1163" s="291">
        <v>1100000</v>
      </c>
      <c r="S1163" s="288" t="s">
        <v>1744</v>
      </c>
      <c r="T1163" s="288" t="s">
        <v>1745</v>
      </c>
      <c r="U1163" s="288" t="s">
        <v>1750</v>
      </c>
      <c r="V1163" s="288" t="s">
        <v>1751</v>
      </c>
      <c r="W1163" s="288" t="s">
        <v>1795</v>
      </c>
      <c r="X1163" s="288" t="s">
        <v>1796</v>
      </c>
    </row>
    <row r="1164" spans="1:24" ht="51">
      <c r="A1164" s="288" t="s">
        <v>1737</v>
      </c>
      <c r="B1164" s="288" t="s">
        <v>1738</v>
      </c>
      <c r="C1164" s="288" t="s">
        <v>289</v>
      </c>
      <c r="D1164" s="288" t="s">
        <v>70</v>
      </c>
      <c r="E1164" s="288" t="s">
        <v>1739</v>
      </c>
      <c r="F1164" s="289">
        <v>46240</v>
      </c>
      <c r="G1164" s="289">
        <v>46240</v>
      </c>
      <c r="H1164" s="288" t="s">
        <v>2201</v>
      </c>
      <c r="I1164" s="288" t="s">
        <v>1749</v>
      </c>
      <c r="J1164" s="288" t="s">
        <v>53</v>
      </c>
      <c r="K1164" s="288" t="s">
        <v>53</v>
      </c>
      <c r="L1164" s="290">
        <v>11000</v>
      </c>
      <c r="M1164" s="290">
        <v>0</v>
      </c>
      <c r="N1164" s="291">
        <v>0</v>
      </c>
      <c r="O1164" s="290">
        <v>100</v>
      </c>
      <c r="P1164" s="291">
        <v>1100000</v>
      </c>
      <c r="Q1164" s="290">
        <v>0</v>
      </c>
      <c r="R1164" s="291">
        <v>0</v>
      </c>
      <c r="S1164" s="288" t="s">
        <v>1744</v>
      </c>
      <c r="T1164" s="288" t="s">
        <v>1745</v>
      </c>
      <c r="U1164" s="288" t="s">
        <v>1755</v>
      </c>
      <c r="V1164" s="288" t="s">
        <v>1756</v>
      </c>
      <c r="W1164" s="288" t="s">
        <v>1795</v>
      </c>
      <c r="X1164" s="288" t="s">
        <v>1796</v>
      </c>
    </row>
    <row r="1165" spans="1:24" ht="25.5">
      <c r="A1165" s="288" t="s">
        <v>1737</v>
      </c>
      <c r="B1165" s="288" t="s">
        <v>1738</v>
      </c>
      <c r="C1165" s="288" t="s">
        <v>1559</v>
      </c>
      <c r="D1165" s="288" t="s">
        <v>1560</v>
      </c>
      <c r="E1165" s="288" t="s">
        <v>1739</v>
      </c>
      <c r="F1165" s="289">
        <v>46224</v>
      </c>
      <c r="G1165" s="289">
        <v>46224</v>
      </c>
      <c r="H1165" s="288" t="s">
        <v>2202</v>
      </c>
      <c r="I1165" s="288" t="s">
        <v>1809</v>
      </c>
      <c r="J1165" s="288" t="s">
        <v>53</v>
      </c>
      <c r="K1165" s="288" t="s">
        <v>53</v>
      </c>
      <c r="L1165" s="290">
        <v>29000</v>
      </c>
      <c r="M1165" s="290">
        <v>18</v>
      </c>
      <c r="N1165" s="291">
        <v>522000</v>
      </c>
      <c r="O1165" s="290">
        <v>0</v>
      </c>
      <c r="P1165" s="291">
        <v>0</v>
      </c>
      <c r="Q1165" s="290">
        <v>18</v>
      </c>
      <c r="R1165" s="291">
        <v>522000</v>
      </c>
      <c r="S1165" s="288" t="s">
        <v>1744</v>
      </c>
      <c r="T1165" s="288" t="s">
        <v>1767</v>
      </c>
      <c r="U1165" s="288" t="s">
        <v>1739</v>
      </c>
      <c r="V1165" s="288" t="s">
        <v>1739</v>
      </c>
      <c r="W1165" s="288" t="s">
        <v>1739</v>
      </c>
      <c r="X1165" s="288" t="s">
        <v>1739</v>
      </c>
    </row>
    <row r="1166" spans="1:24" ht="51">
      <c r="A1166" s="288" t="s">
        <v>1737</v>
      </c>
      <c r="B1166" s="288" t="s">
        <v>1738</v>
      </c>
      <c r="C1166" s="288" t="s">
        <v>1559</v>
      </c>
      <c r="D1166" s="288" t="s">
        <v>1560</v>
      </c>
      <c r="E1166" s="288" t="s">
        <v>1739</v>
      </c>
      <c r="F1166" s="289">
        <v>46251</v>
      </c>
      <c r="G1166" s="289">
        <v>46251</v>
      </c>
      <c r="H1166" s="288" t="s">
        <v>2189</v>
      </c>
      <c r="I1166" s="288" t="s">
        <v>1749</v>
      </c>
      <c r="J1166" s="288" t="s">
        <v>53</v>
      </c>
      <c r="K1166" s="288" t="s">
        <v>53</v>
      </c>
      <c r="L1166" s="290">
        <v>29000</v>
      </c>
      <c r="M1166" s="290">
        <v>0</v>
      </c>
      <c r="N1166" s="291">
        <v>0</v>
      </c>
      <c r="O1166" s="290">
        <v>18</v>
      </c>
      <c r="P1166" s="291">
        <v>522000</v>
      </c>
      <c r="Q1166" s="290">
        <v>0</v>
      </c>
      <c r="R1166" s="291">
        <v>0</v>
      </c>
      <c r="S1166" s="288" t="s">
        <v>1744</v>
      </c>
      <c r="T1166" s="288" t="s">
        <v>1745</v>
      </c>
      <c r="U1166" s="288" t="s">
        <v>1801</v>
      </c>
      <c r="V1166" s="288" t="s">
        <v>1802</v>
      </c>
      <c r="W1166" s="288" t="s">
        <v>1795</v>
      </c>
      <c r="X1166" s="288" t="s">
        <v>1796</v>
      </c>
    </row>
    <row r="1167" spans="1:24" ht="25.5">
      <c r="A1167" s="288" t="s">
        <v>1737</v>
      </c>
      <c r="B1167" s="288" t="s">
        <v>1738</v>
      </c>
      <c r="C1167" s="288" t="s">
        <v>299</v>
      </c>
      <c r="D1167" s="288" t="s">
        <v>2203</v>
      </c>
      <c r="E1167" s="288" t="s">
        <v>1739</v>
      </c>
      <c r="F1167" s="289">
        <v>46224</v>
      </c>
      <c r="G1167" s="289">
        <v>46224</v>
      </c>
      <c r="H1167" s="288" t="s">
        <v>2202</v>
      </c>
      <c r="I1167" s="288" t="s">
        <v>1809</v>
      </c>
      <c r="J1167" s="288" t="s">
        <v>53</v>
      </c>
      <c r="K1167" s="288" t="s">
        <v>53</v>
      </c>
      <c r="L1167" s="290">
        <v>12000</v>
      </c>
      <c r="M1167" s="290">
        <v>20</v>
      </c>
      <c r="N1167" s="291">
        <v>240000</v>
      </c>
      <c r="O1167" s="290">
        <v>0</v>
      </c>
      <c r="P1167" s="291">
        <v>0</v>
      </c>
      <c r="Q1167" s="290">
        <v>20</v>
      </c>
      <c r="R1167" s="291">
        <v>240000</v>
      </c>
      <c r="S1167" s="288" t="s">
        <v>1744</v>
      </c>
      <c r="T1167" s="288" t="s">
        <v>1767</v>
      </c>
      <c r="U1167" s="288" t="s">
        <v>1739</v>
      </c>
      <c r="V1167" s="288" t="s">
        <v>1739</v>
      </c>
      <c r="W1167" s="288" t="s">
        <v>1739</v>
      </c>
      <c r="X1167" s="288" t="s">
        <v>1739</v>
      </c>
    </row>
    <row r="1168" spans="1:24" ht="51">
      <c r="A1168" s="288" t="s">
        <v>1737</v>
      </c>
      <c r="B1168" s="288" t="s">
        <v>1738</v>
      </c>
      <c r="C1168" s="288" t="s">
        <v>299</v>
      </c>
      <c r="D1168" s="288" t="s">
        <v>2203</v>
      </c>
      <c r="E1168" s="288" t="s">
        <v>1739</v>
      </c>
      <c r="F1168" s="289">
        <v>46251</v>
      </c>
      <c r="G1168" s="289">
        <v>46251</v>
      </c>
      <c r="H1168" s="288" t="s">
        <v>2189</v>
      </c>
      <c r="I1168" s="288" t="s">
        <v>1749</v>
      </c>
      <c r="J1168" s="288" t="s">
        <v>53</v>
      </c>
      <c r="K1168" s="288" t="s">
        <v>53</v>
      </c>
      <c r="L1168" s="290">
        <v>12000</v>
      </c>
      <c r="M1168" s="290">
        <v>0</v>
      </c>
      <c r="N1168" s="291">
        <v>0</v>
      </c>
      <c r="O1168" s="290">
        <v>20</v>
      </c>
      <c r="P1168" s="291">
        <v>240000</v>
      </c>
      <c r="Q1168" s="290">
        <v>0</v>
      </c>
      <c r="R1168" s="291">
        <v>0</v>
      </c>
      <c r="S1168" s="288" t="s">
        <v>1744</v>
      </c>
      <c r="T1168" s="288" t="s">
        <v>1745</v>
      </c>
      <c r="U1168" s="288" t="s">
        <v>1890</v>
      </c>
      <c r="V1168" s="288" t="s">
        <v>1891</v>
      </c>
      <c r="W1168" s="288" t="s">
        <v>1795</v>
      </c>
      <c r="X1168" s="288" t="s">
        <v>1796</v>
      </c>
    </row>
    <row r="1169" spans="1:24" ht="25.5">
      <c r="A1169" s="288" t="s">
        <v>1737</v>
      </c>
      <c r="B1169" s="288" t="s">
        <v>1738</v>
      </c>
      <c r="C1169" s="288" t="s">
        <v>1561</v>
      </c>
      <c r="D1169" s="288" t="s">
        <v>1562</v>
      </c>
      <c r="E1169" s="288" t="s">
        <v>1739</v>
      </c>
      <c r="F1169" s="289">
        <v>46224</v>
      </c>
      <c r="G1169" s="289">
        <v>46224</v>
      </c>
      <c r="H1169" s="288" t="s">
        <v>2202</v>
      </c>
      <c r="I1169" s="288" t="s">
        <v>1809</v>
      </c>
      <c r="J1169" s="288" t="s">
        <v>53</v>
      </c>
      <c r="K1169" s="288" t="s">
        <v>53</v>
      </c>
      <c r="L1169" s="290">
        <v>7500</v>
      </c>
      <c r="M1169" s="290">
        <v>40</v>
      </c>
      <c r="N1169" s="291">
        <v>300000</v>
      </c>
      <c r="O1169" s="290">
        <v>0</v>
      </c>
      <c r="P1169" s="291">
        <v>0</v>
      </c>
      <c r="Q1169" s="290">
        <v>40</v>
      </c>
      <c r="R1169" s="291">
        <v>300000</v>
      </c>
      <c r="S1169" s="288" t="s">
        <v>1744</v>
      </c>
      <c r="T1169" s="288" t="s">
        <v>1767</v>
      </c>
      <c r="U1169" s="288" t="s">
        <v>1739</v>
      </c>
      <c r="V1169" s="288" t="s">
        <v>1739</v>
      </c>
      <c r="W1169" s="288" t="s">
        <v>1739</v>
      </c>
      <c r="X1169" s="288" t="s">
        <v>1739</v>
      </c>
    </row>
    <row r="1170" spans="1:24" ht="51">
      <c r="A1170" s="288" t="s">
        <v>1737</v>
      </c>
      <c r="B1170" s="288" t="s">
        <v>1738</v>
      </c>
      <c r="C1170" s="288" t="s">
        <v>1561</v>
      </c>
      <c r="D1170" s="288" t="s">
        <v>1562</v>
      </c>
      <c r="E1170" s="288" t="s">
        <v>1739</v>
      </c>
      <c r="F1170" s="289">
        <v>46258</v>
      </c>
      <c r="G1170" s="289">
        <v>46258</v>
      </c>
      <c r="H1170" s="288" t="s">
        <v>1981</v>
      </c>
      <c r="I1170" s="288" t="s">
        <v>1749</v>
      </c>
      <c r="J1170" s="288" t="s">
        <v>53</v>
      </c>
      <c r="K1170" s="288" t="s">
        <v>53</v>
      </c>
      <c r="L1170" s="290">
        <v>7500</v>
      </c>
      <c r="M1170" s="290">
        <v>0</v>
      </c>
      <c r="N1170" s="291">
        <v>0</v>
      </c>
      <c r="O1170" s="290">
        <v>40</v>
      </c>
      <c r="P1170" s="291">
        <v>300000</v>
      </c>
      <c r="Q1170" s="290">
        <v>0</v>
      </c>
      <c r="R1170" s="291">
        <v>0</v>
      </c>
      <c r="S1170" s="288" t="s">
        <v>1744</v>
      </c>
      <c r="T1170" s="288" t="s">
        <v>1745</v>
      </c>
      <c r="U1170" s="288" t="s">
        <v>1890</v>
      </c>
      <c r="V1170" s="288" t="s">
        <v>1891</v>
      </c>
      <c r="W1170" s="288" t="s">
        <v>1795</v>
      </c>
      <c r="X1170" s="288" t="s">
        <v>1796</v>
      </c>
    </row>
    <row r="1171" spans="1:24" ht="42.75">
      <c r="A1171" s="284" t="s">
        <v>1737</v>
      </c>
      <c r="B1171" s="284" t="s">
        <v>1738</v>
      </c>
      <c r="C1171" s="284" t="s">
        <v>767</v>
      </c>
      <c r="D1171" s="284" t="s">
        <v>768</v>
      </c>
      <c r="E1171" s="284" t="s">
        <v>1739</v>
      </c>
      <c r="F1171" s="285" t="s">
        <v>1739</v>
      </c>
      <c r="G1171" s="285" t="s">
        <v>1739</v>
      </c>
      <c r="H1171" s="284" t="s">
        <v>1739</v>
      </c>
      <c r="I1171" s="284" t="s">
        <v>1740</v>
      </c>
      <c r="J1171" s="284" t="s">
        <v>53</v>
      </c>
      <c r="K1171" s="284" t="s">
        <v>53</v>
      </c>
      <c r="L1171" s="286">
        <v>128109.5</v>
      </c>
      <c r="M1171" s="286">
        <v>0</v>
      </c>
      <c r="N1171" s="287">
        <v>0</v>
      </c>
      <c r="O1171" s="286">
        <v>0</v>
      </c>
      <c r="P1171" s="287">
        <v>0</v>
      </c>
      <c r="Q1171" s="286">
        <v>2</v>
      </c>
      <c r="R1171" s="287">
        <v>256219</v>
      </c>
      <c r="S1171" s="284" t="s">
        <v>1739</v>
      </c>
      <c r="T1171" s="284" t="s">
        <v>1739</v>
      </c>
      <c r="U1171" s="284" t="s">
        <v>1739</v>
      </c>
      <c r="V1171" s="284" t="s">
        <v>1739</v>
      </c>
      <c r="W1171" s="284" t="s">
        <v>1739</v>
      </c>
      <c r="X1171" s="284" t="s">
        <v>1739</v>
      </c>
    </row>
    <row r="1172" spans="1:24" ht="42.75">
      <c r="A1172" s="284" t="s">
        <v>1737</v>
      </c>
      <c r="B1172" s="284" t="s">
        <v>1738</v>
      </c>
      <c r="C1172" s="284" t="s">
        <v>1327</v>
      </c>
      <c r="D1172" s="284" t="s">
        <v>1328</v>
      </c>
      <c r="E1172" s="284" t="s">
        <v>1739</v>
      </c>
      <c r="F1172" s="285" t="s">
        <v>1739</v>
      </c>
      <c r="G1172" s="285" t="s">
        <v>1739</v>
      </c>
      <c r="H1172" s="284" t="s">
        <v>1739</v>
      </c>
      <c r="I1172" s="284" t="s">
        <v>1740</v>
      </c>
      <c r="J1172" s="284" t="s">
        <v>178</v>
      </c>
      <c r="K1172" s="284" t="s">
        <v>178</v>
      </c>
      <c r="L1172" s="286">
        <v>61214</v>
      </c>
      <c r="M1172" s="286">
        <v>0</v>
      </c>
      <c r="N1172" s="287">
        <v>0</v>
      </c>
      <c r="O1172" s="286">
        <v>0</v>
      </c>
      <c r="P1172" s="287">
        <v>0</v>
      </c>
      <c r="Q1172" s="286">
        <v>17</v>
      </c>
      <c r="R1172" s="287">
        <v>1040638</v>
      </c>
      <c r="S1172" s="284" t="s">
        <v>1739</v>
      </c>
      <c r="T1172" s="284" t="s">
        <v>1739</v>
      </c>
      <c r="U1172" s="284" t="s">
        <v>1739</v>
      </c>
      <c r="V1172" s="284" t="s">
        <v>1739</v>
      </c>
      <c r="W1172" s="284" t="s">
        <v>1739</v>
      </c>
      <c r="X1172" s="284" t="s">
        <v>1739</v>
      </c>
    </row>
    <row r="1173" spans="1:24" ht="71.25">
      <c r="A1173" s="284" t="s">
        <v>1737</v>
      </c>
      <c r="B1173" s="284" t="s">
        <v>1738</v>
      </c>
      <c r="C1173" s="284" t="s">
        <v>1500</v>
      </c>
      <c r="D1173" s="284" t="s">
        <v>1501</v>
      </c>
      <c r="E1173" s="284" t="s">
        <v>1739</v>
      </c>
      <c r="F1173" s="285" t="s">
        <v>1739</v>
      </c>
      <c r="G1173" s="285" t="s">
        <v>1739</v>
      </c>
      <c r="H1173" s="284" t="s">
        <v>1739</v>
      </c>
      <c r="I1173" s="284" t="s">
        <v>1740</v>
      </c>
      <c r="J1173" s="284" t="s">
        <v>53</v>
      </c>
      <c r="K1173" s="284" t="s">
        <v>53</v>
      </c>
      <c r="L1173" s="286">
        <v>2145889</v>
      </c>
      <c r="M1173" s="286">
        <v>0</v>
      </c>
      <c r="N1173" s="287">
        <v>0</v>
      </c>
      <c r="O1173" s="286">
        <v>0</v>
      </c>
      <c r="P1173" s="287">
        <v>0</v>
      </c>
      <c r="Q1173" s="286">
        <v>2</v>
      </c>
      <c r="R1173" s="287">
        <v>4291778</v>
      </c>
      <c r="S1173" s="284" t="s">
        <v>1739</v>
      </c>
      <c r="T1173" s="284" t="s">
        <v>1739</v>
      </c>
      <c r="U1173" s="284" t="s">
        <v>1739</v>
      </c>
      <c r="V1173" s="284" t="s">
        <v>1739</v>
      </c>
      <c r="W1173" s="284" t="s">
        <v>1739</v>
      </c>
      <c r="X1173" s="284" t="s">
        <v>1739</v>
      </c>
    </row>
    <row r="1174" spans="1:24" ht="63.75">
      <c r="A1174" s="288" t="s">
        <v>1737</v>
      </c>
      <c r="B1174" s="288" t="s">
        <v>1738</v>
      </c>
      <c r="C1174" s="288" t="s">
        <v>1653</v>
      </c>
      <c r="D1174" s="288" t="s">
        <v>1654</v>
      </c>
      <c r="E1174" s="288" t="s">
        <v>1739</v>
      </c>
      <c r="F1174" s="289">
        <v>46286</v>
      </c>
      <c r="G1174" s="289">
        <v>46286</v>
      </c>
      <c r="H1174" s="288" t="s">
        <v>2204</v>
      </c>
      <c r="I1174" s="288" t="s">
        <v>2205</v>
      </c>
      <c r="J1174" s="288" t="s">
        <v>53</v>
      </c>
      <c r="K1174" s="288" t="s">
        <v>53</v>
      </c>
      <c r="L1174" s="290">
        <v>1580569.91</v>
      </c>
      <c r="M1174" s="290">
        <v>22</v>
      </c>
      <c r="N1174" s="291">
        <v>34772538</v>
      </c>
      <c r="O1174" s="290">
        <v>0</v>
      </c>
      <c r="P1174" s="291">
        <v>0</v>
      </c>
      <c r="Q1174" s="290">
        <v>22</v>
      </c>
      <c r="R1174" s="291">
        <v>34772538</v>
      </c>
      <c r="S1174" s="288" t="s">
        <v>1744</v>
      </c>
      <c r="T1174" s="288" t="s">
        <v>1799</v>
      </c>
      <c r="U1174" s="288" t="s">
        <v>1739</v>
      </c>
      <c r="V1174" s="288" t="s">
        <v>1739</v>
      </c>
      <c r="W1174" s="288" t="s">
        <v>1739</v>
      </c>
      <c r="X1174" s="288" t="s">
        <v>1739</v>
      </c>
    </row>
    <row r="1175" spans="1:24" ht="63.75">
      <c r="A1175" s="288" t="s">
        <v>1737</v>
      </c>
      <c r="B1175" s="288" t="s">
        <v>1738</v>
      </c>
      <c r="C1175" s="288" t="s">
        <v>1653</v>
      </c>
      <c r="D1175" s="288" t="s">
        <v>1654</v>
      </c>
      <c r="E1175" s="288" t="s">
        <v>1739</v>
      </c>
      <c r="F1175" s="289">
        <v>46300</v>
      </c>
      <c r="G1175" s="289">
        <v>46300</v>
      </c>
      <c r="H1175" s="288" t="s">
        <v>2206</v>
      </c>
      <c r="I1175" s="288" t="s">
        <v>1749</v>
      </c>
      <c r="J1175" s="288" t="s">
        <v>53</v>
      </c>
      <c r="K1175" s="288" t="s">
        <v>53</v>
      </c>
      <c r="L1175" s="290">
        <v>1580569.91</v>
      </c>
      <c r="M1175" s="290">
        <v>0</v>
      </c>
      <c r="N1175" s="291">
        <v>0</v>
      </c>
      <c r="O1175" s="290">
        <v>20</v>
      </c>
      <c r="P1175" s="291">
        <v>31611398</v>
      </c>
      <c r="Q1175" s="290">
        <v>2</v>
      </c>
      <c r="R1175" s="291">
        <v>3161140</v>
      </c>
      <c r="S1175" s="288" t="s">
        <v>1744</v>
      </c>
      <c r="T1175" s="288" t="s">
        <v>1745</v>
      </c>
      <c r="U1175" s="288" t="s">
        <v>1801</v>
      </c>
      <c r="V1175" s="288" t="s">
        <v>1802</v>
      </c>
      <c r="W1175" s="288" t="s">
        <v>1795</v>
      </c>
      <c r="X1175" s="288" t="s">
        <v>1796</v>
      </c>
    </row>
    <row r="1176" spans="1:24" ht="28.5">
      <c r="A1176" s="284" t="s">
        <v>1737</v>
      </c>
      <c r="B1176" s="284" t="s">
        <v>1738</v>
      </c>
      <c r="C1176" s="284" t="s">
        <v>596</v>
      </c>
      <c r="D1176" s="284" t="s">
        <v>543</v>
      </c>
      <c r="E1176" s="284" t="s">
        <v>1739</v>
      </c>
      <c r="F1176" s="285" t="s">
        <v>1739</v>
      </c>
      <c r="G1176" s="285" t="s">
        <v>1739</v>
      </c>
      <c r="H1176" s="284" t="s">
        <v>1739</v>
      </c>
      <c r="I1176" s="284" t="s">
        <v>1740</v>
      </c>
      <c r="J1176" s="284" t="s">
        <v>53</v>
      </c>
      <c r="K1176" s="284" t="s">
        <v>53</v>
      </c>
      <c r="L1176" s="286">
        <v>69000</v>
      </c>
      <c r="M1176" s="286">
        <v>0</v>
      </c>
      <c r="N1176" s="287">
        <v>0</v>
      </c>
      <c r="O1176" s="286">
        <v>0</v>
      </c>
      <c r="P1176" s="287">
        <v>0</v>
      </c>
      <c r="Q1176" s="286">
        <v>2</v>
      </c>
      <c r="R1176" s="287">
        <v>138000</v>
      </c>
      <c r="S1176" s="284" t="s">
        <v>1739</v>
      </c>
      <c r="T1176" s="284" t="s">
        <v>1739</v>
      </c>
      <c r="U1176" s="284" t="s">
        <v>1739</v>
      </c>
      <c r="V1176" s="284" t="s">
        <v>1739</v>
      </c>
      <c r="W1176" s="284" t="s">
        <v>1739</v>
      </c>
      <c r="X1176" s="284" t="s">
        <v>1739</v>
      </c>
    </row>
    <row r="1177" spans="1:24" ht="25.5">
      <c r="A1177" s="288" t="s">
        <v>1737</v>
      </c>
      <c r="B1177" s="288" t="s">
        <v>1738</v>
      </c>
      <c r="C1177" s="288" t="s">
        <v>596</v>
      </c>
      <c r="D1177" s="288" t="s">
        <v>543</v>
      </c>
      <c r="E1177" s="288" t="s">
        <v>1739</v>
      </c>
      <c r="F1177" s="289">
        <v>46276</v>
      </c>
      <c r="G1177" s="289">
        <v>46276</v>
      </c>
      <c r="H1177" s="288" t="s">
        <v>2187</v>
      </c>
      <c r="I1177" s="288" t="s">
        <v>1809</v>
      </c>
      <c r="J1177" s="288" t="s">
        <v>53</v>
      </c>
      <c r="K1177" s="288" t="s">
        <v>53</v>
      </c>
      <c r="L1177" s="290">
        <v>16000</v>
      </c>
      <c r="M1177" s="290">
        <v>18</v>
      </c>
      <c r="N1177" s="291">
        <v>288000</v>
      </c>
      <c r="O1177" s="290">
        <v>0</v>
      </c>
      <c r="P1177" s="291">
        <v>0</v>
      </c>
      <c r="Q1177" s="290">
        <v>20</v>
      </c>
      <c r="R1177" s="291">
        <v>426000</v>
      </c>
      <c r="S1177" s="288" t="s">
        <v>1744</v>
      </c>
      <c r="T1177" s="288" t="s">
        <v>1810</v>
      </c>
      <c r="U1177" s="288" t="s">
        <v>1739</v>
      </c>
      <c r="V1177" s="288" t="s">
        <v>1739</v>
      </c>
      <c r="W1177" s="288" t="s">
        <v>1739</v>
      </c>
      <c r="X1177" s="288" t="s">
        <v>1739</v>
      </c>
    </row>
    <row r="1178" spans="1:24" ht="51">
      <c r="A1178" s="288" t="s">
        <v>1737</v>
      </c>
      <c r="B1178" s="288" t="s">
        <v>1738</v>
      </c>
      <c r="C1178" s="288" t="s">
        <v>596</v>
      </c>
      <c r="D1178" s="288" t="s">
        <v>543</v>
      </c>
      <c r="E1178" s="288" t="s">
        <v>1739</v>
      </c>
      <c r="F1178" s="289">
        <v>46276</v>
      </c>
      <c r="G1178" s="289">
        <v>46276</v>
      </c>
      <c r="H1178" s="288" t="s">
        <v>2188</v>
      </c>
      <c r="I1178" s="288" t="s">
        <v>1749</v>
      </c>
      <c r="J1178" s="288" t="s">
        <v>53</v>
      </c>
      <c r="K1178" s="288" t="s">
        <v>53</v>
      </c>
      <c r="L1178" s="290">
        <v>21300</v>
      </c>
      <c r="M1178" s="290">
        <v>0</v>
      </c>
      <c r="N1178" s="291">
        <v>0</v>
      </c>
      <c r="O1178" s="290">
        <v>4</v>
      </c>
      <c r="P1178" s="291">
        <v>85200</v>
      </c>
      <c r="Q1178" s="290">
        <v>16</v>
      </c>
      <c r="R1178" s="291">
        <v>340800</v>
      </c>
      <c r="S1178" s="288" t="s">
        <v>1744</v>
      </c>
      <c r="T1178" s="288" t="s">
        <v>1745</v>
      </c>
      <c r="U1178" s="288" t="s">
        <v>1851</v>
      </c>
      <c r="V1178" s="288" t="s">
        <v>1852</v>
      </c>
      <c r="W1178" s="288" t="s">
        <v>1795</v>
      </c>
      <c r="X1178" s="288" t="s">
        <v>1796</v>
      </c>
    </row>
    <row r="1179" spans="1:24" ht="51">
      <c r="A1179" s="288" t="s">
        <v>1737</v>
      </c>
      <c r="B1179" s="288" t="s">
        <v>1738</v>
      </c>
      <c r="C1179" s="288" t="s">
        <v>596</v>
      </c>
      <c r="D1179" s="288" t="s">
        <v>543</v>
      </c>
      <c r="E1179" s="288" t="s">
        <v>1739</v>
      </c>
      <c r="F1179" s="289">
        <v>46280</v>
      </c>
      <c r="G1179" s="289">
        <v>46280</v>
      </c>
      <c r="H1179" s="288" t="s">
        <v>1927</v>
      </c>
      <c r="I1179" s="288" t="s">
        <v>1749</v>
      </c>
      <c r="J1179" s="288" t="s">
        <v>53</v>
      </c>
      <c r="K1179" s="288" t="s">
        <v>53</v>
      </c>
      <c r="L1179" s="290">
        <v>21300</v>
      </c>
      <c r="M1179" s="290">
        <v>0</v>
      </c>
      <c r="N1179" s="291">
        <v>0</v>
      </c>
      <c r="O1179" s="290">
        <v>6</v>
      </c>
      <c r="P1179" s="291">
        <v>127800</v>
      </c>
      <c r="Q1179" s="290">
        <v>10</v>
      </c>
      <c r="R1179" s="291">
        <v>213000</v>
      </c>
      <c r="S1179" s="288" t="s">
        <v>1744</v>
      </c>
      <c r="T1179" s="288" t="s">
        <v>1745</v>
      </c>
      <c r="U1179" s="288" t="s">
        <v>1851</v>
      </c>
      <c r="V1179" s="288" t="s">
        <v>1852</v>
      </c>
      <c r="W1179" s="288" t="s">
        <v>1795</v>
      </c>
      <c r="X1179" s="288" t="s">
        <v>1796</v>
      </c>
    </row>
    <row r="1180" spans="1:24" ht="51">
      <c r="A1180" s="288" t="s">
        <v>1737</v>
      </c>
      <c r="B1180" s="288" t="s">
        <v>1738</v>
      </c>
      <c r="C1180" s="288" t="s">
        <v>596</v>
      </c>
      <c r="D1180" s="288" t="s">
        <v>543</v>
      </c>
      <c r="E1180" s="288" t="s">
        <v>1739</v>
      </c>
      <c r="F1180" s="289">
        <v>46280</v>
      </c>
      <c r="G1180" s="289">
        <v>46280</v>
      </c>
      <c r="H1180" s="288" t="s">
        <v>1928</v>
      </c>
      <c r="I1180" s="288" t="s">
        <v>1749</v>
      </c>
      <c r="J1180" s="288" t="s">
        <v>53</v>
      </c>
      <c r="K1180" s="288" t="s">
        <v>53</v>
      </c>
      <c r="L1180" s="290">
        <v>21300</v>
      </c>
      <c r="M1180" s="290">
        <v>0</v>
      </c>
      <c r="N1180" s="291">
        <v>0</v>
      </c>
      <c r="O1180" s="290">
        <v>10</v>
      </c>
      <c r="P1180" s="291">
        <v>213000</v>
      </c>
      <c r="Q1180" s="290">
        <v>0</v>
      </c>
      <c r="R1180" s="291">
        <v>0</v>
      </c>
      <c r="S1180" s="288" t="s">
        <v>1744</v>
      </c>
      <c r="T1180" s="288" t="s">
        <v>1745</v>
      </c>
      <c r="U1180" s="288" t="s">
        <v>1855</v>
      </c>
      <c r="V1180" s="288" t="s">
        <v>1856</v>
      </c>
      <c r="W1180" s="288" t="s">
        <v>1795</v>
      </c>
      <c r="X1180" s="288" t="s">
        <v>1796</v>
      </c>
    </row>
    <row r="1181" spans="1:24" ht="14.25">
      <c r="A1181" s="284" t="s">
        <v>1737</v>
      </c>
      <c r="B1181" s="284" t="s">
        <v>1738</v>
      </c>
      <c r="C1181" s="284" t="s">
        <v>1270</v>
      </c>
      <c r="D1181" s="284" t="s">
        <v>2207</v>
      </c>
      <c r="E1181" s="284" t="s">
        <v>1739</v>
      </c>
      <c r="F1181" s="285" t="s">
        <v>1739</v>
      </c>
      <c r="G1181" s="285" t="s">
        <v>1739</v>
      </c>
      <c r="H1181" s="284" t="s">
        <v>1739</v>
      </c>
      <c r="I1181" s="284" t="s">
        <v>1740</v>
      </c>
      <c r="J1181" s="284" t="s">
        <v>1643</v>
      </c>
      <c r="K1181" s="284" t="s">
        <v>1643</v>
      </c>
      <c r="L1181" s="286">
        <v>56666.38</v>
      </c>
      <c r="M1181" s="286">
        <v>0</v>
      </c>
      <c r="N1181" s="287">
        <v>0</v>
      </c>
      <c r="O1181" s="286">
        <v>0</v>
      </c>
      <c r="P1181" s="287">
        <v>0</v>
      </c>
      <c r="Q1181" s="286">
        <v>5.8</v>
      </c>
      <c r="R1181" s="287">
        <v>328665</v>
      </c>
      <c r="S1181" s="284" t="s">
        <v>1739</v>
      </c>
      <c r="T1181" s="284" t="s">
        <v>1739</v>
      </c>
      <c r="U1181" s="284" t="s">
        <v>1739</v>
      </c>
      <c r="V1181" s="284" t="s">
        <v>1739</v>
      </c>
      <c r="W1181" s="284" t="s">
        <v>1739</v>
      </c>
      <c r="X1181" s="284" t="s">
        <v>1739</v>
      </c>
    </row>
    <row r="1182" spans="1:24" ht="51">
      <c r="A1182" s="288" t="s">
        <v>1737</v>
      </c>
      <c r="B1182" s="288" t="s">
        <v>1738</v>
      </c>
      <c r="C1182" s="288" t="s">
        <v>1270</v>
      </c>
      <c r="D1182" s="288" t="s">
        <v>2207</v>
      </c>
      <c r="E1182" s="288" t="s">
        <v>1739</v>
      </c>
      <c r="F1182" s="289">
        <v>46223</v>
      </c>
      <c r="G1182" s="289">
        <v>46223</v>
      </c>
      <c r="H1182" s="288" t="s">
        <v>1742</v>
      </c>
      <c r="I1182" s="288" t="s">
        <v>1743</v>
      </c>
      <c r="J1182" s="288" t="s">
        <v>1643</v>
      </c>
      <c r="K1182" s="288" t="s">
        <v>1643</v>
      </c>
      <c r="L1182" s="290">
        <v>56666.38</v>
      </c>
      <c r="M1182" s="290">
        <v>0</v>
      </c>
      <c r="N1182" s="291">
        <v>0</v>
      </c>
      <c r="O1182" s="290">
        <v>1.2</v>
      </c>
      <c r="P1182" s="291">
        <v>68000</v>
      </c>
      <c r="Q1182" s="290">
        <v>4.5999999999999996</v>
      </c>
      <c r="R1182" s="291">
        <v>260665</v>
      </c>
      <c r="S1182" s="288" t="s">
        <v>1744</v>
      </c>
      <c r="T1182" s="288" t="s">
        <v>1745</v>
      </c>
      <c r="U1182" s="288" t="s">
        <v>1755</v>
      </c>
      <c r="V1182" s="288" t="s">
        <v>1756</v>
      </c>
      <c r="W1182" s="288" t="s">
        <v>1795</v>
      </c>
      <c r="X1182" s="288" t="s">
        <v>1796</v>
      </c>
    </row>
    <row r="1183" spans="1:24" ht="51">
      <c r="A1183" s="288" t="s">
        <v>1737</v>
      </c>
      <c r="B1183" s="288" t="s">
        <v>1738</v>
      </c>
      <c r="C1183" s="288" t="s">
        <v>1270</v>
      </c>
      <c r="D1183" s="288" t="s">
        <v>2207</v>
      </c>
      <c r="E1183" s="288" t="s">
        <v>1739</v>
      </c>
      <c r="F1183" s="289">
        <v>46301</v>
      </c>
      <c r="G1183" s="289">
        <v>46301</v>
      </c>
      <c r="H1183" s="288" t="s">
        <v>1794</v>
      </c>
      <c r="I1183" s="288" t="s">
        <v>1749</v>
      </c>
      <c r="J1183" s="288" t="s">
        <v>1643</v>
      </c>
      <c r="K1183" s="288" t="s">
        <v>1643</v>
      </c>
      <c r="L1183" s="290">
        <v>56666.3</v>
      </c>
      <c r="M1183" s="290">
        <v>0</v>
      </c>
      <c r="N1183" s="291">
        <v>0</v>
      </c>
      <c r="O1183" s="290">
        <v>4.5999999999999996</v>
      </c>
      <c r="P1183" s="291">
        <v>260665</v>
      </c>
      <c r="Q1183" s="290">
        <v>0</v>
      </c>
      <c r="R1183" s="291">
        <v>0</v>
      </c>
      <c r="S1183" s="288" t="s">
        <v>1744</v>
      </c>
      <c r="T1183" s="288" t="s">
        <v>1745</v>
      </c>
      <c r="U1183" s="288" t="s">
        <v>1750</v>
      </c>
      <c r="V1183" s="288" t="s">
        <v>1751</v>
      </c>
      <c r="W1183" s="288" t="s">
        <v>1795</v>
      </c>
      <c r="X1183" s="288" t="s">
        <v>1796</v>
      </c>
    </row>
    <row r="1184" spans="1:24" ht="42.75">
      <c r="A1184" s="284" t="s">
        <v>1737</v>
      </c>
      <c r="B1184" s="284" t="s">
        <v>1738</v>
      </c>
      <c r="C1184" s="284" t="s">
        <v>1502</v>
      </c>
      <c r="D1184" s="284" t="s">
        <v>1503</v>
      </c>
      <c r="E1184" s="284" t="s">
        <v>1739</v>
      </c>
      <c r="F1184" s="285" t="s">
        <v>1739</v>
      </c>
      <c r="G1184" s="285" t="s">
        <v>1739</v>
      </c>
      <c r="H1184" s="284" t="s">
        <v>1739</v>
      </c>
      <c r="I1184" s="284" t="s">
        <v>1740</v>
      </c>
      <c r="J1184" s="284" t="s">
        <v>53</v>
      </c>
      <c r="K1184" s="284" t="s">
        <v>53</v>
      </c>
      <c r="L1184" s="286">
        <v>340000</v>
      </c>
      <c r="M1184" s="286">
        <v>0</v>
      </c>
      <c r="N1184" s="287">
        <v>0</v>
      </c>
      <c r="O1184" s="286">
        <v>0</v>
      </c>
      <c r="P1184" s="287">
        <v>0</v>
      </c>
      <c r="Q1184" s="286">
        <v>4</v>
      </c>
      <c r="R1184" s="287">
        <v>1360000</v>
      </c>
      <c r="S1184" s="284" t="s">
        <v>1739</v>
      </c>
      <c r="T1184" s="284" t="s">
        <v>1739</v>
      </c>
      <c r="U1184" s="284" t="s">
        <v>1739</v>
      </c>
      <c r="V1184" s="284" t="s">
        <v>1739</v>
      </c>
      <c r="W1184" s="284" t="s">
        <v>1739</v>
      </c>
      <c r="X1184" s="284" t="s">
        <v>1739</v>
      </c>
    </row>
    <row r="1185" spans="1:24" ht="51">
      <c r="A1185" s="288" t="s">
        <v>1737</v>
      </c>
      <c r="B1185" s="288" t="s">
        <v>1738</v>
      </c>
      <c r="C1185" s="288" t="s">
        <v>1502</v>
      </c>
      <c r="D1185" s="288" t="s">
        <v>1503</v>
      </c>
      <c r="E1185" s="288" t="s">
        <v>1739</v>
      </c>
      <c r="F1185" s="289">
        <v>46181</v>
      </c>
      <c r="G1185" s="289">
        <v>46181</v>
      </c>
      <c r="H1185" s="288" t="s">
        <v>1803</v>
      </c>
      <c r="I1185" s="288" t="s">
        <v>1749</v>
      </c>
      <c r="J1185" s="288" t="s">
        <v>53</v>
      </c>
      <c r="K1185" s="288" t="s">
        <v>53</v>
      </c>
      <c r="L1185" s="290">
        <v>340000</v>
      </c>
      <c r="M1185" s="290">
        <v>0</v>
      </c>
      <c r="N1185" s="291">
        <v>0</v>
      </c>
      <c r="O1185" s="290">
        <v>4</v>
      </c>
      <c r="P1185" s="291">
        <v>1360000</v>
      </c>
      <c r="Q1185" s="290">
        <v>0</v>
      </c>
      <c r="R1185" s="291">
        <v>0</v>
      </c>
      <c r="S1185" s="288" t="s">
        <v>1744</v>
      </c>
      <c r="T1185" s="288" t="s">
        <v>1745</v>
      </c>
      <c r="U1185" s="288" t="s">
        <v>1804</v>
      </c>
      <c r="V1185" s="288" t="s">
        <v>1805</v>
      </c>
      <c r="W1185" s="288" t="s">
        <v>1795</v>
      </c>
      <c r="X1185" s="288" t="s">
        <v>1796</v>
      </c>
    </row>
    <row r="1186" spans="1:24" ht="28.5">
      <c r="A1186" s="284" t="s">
        <v>1737</v>
      </c>
      <c r="B1186" s="284" t="s">
        <v>1738</v>
      </c>
      <c r="C1186" s="284" t="s">
        <v>1504</v>
      </c>
      <c r="D1186" s="284" t="s">
        <v>1505</v>
      </c>
      <c r="E1186" s="284" t="s">
        <v>1739</v>
      </c>
      <c r="F1186" s="285" t="s">
        <v>1739</v>
      </c>
      <c r="G1186" s="285" t="s">
        <v>1739</v>
      </c>
      <c r="H1186" s="284" t="s">
        <v>1739</v>
      </c>
      <c r="I1186" s="284" t="s">
        <v>1740</v>
      </c>
      <c r="J1186" s="284" t="s">
        <v>53</v>
      </c>
      <c r="K1186" s="284" t="s">
        <v>53</v>
      </c>
      <c r="L1186" s="286">
        <v>760000</v>
      </c>
      <c r="M1186" s="286">
        <v>0</v>
      </c>
      <c r="N1186" s="287">
        <v>0</v>
      </c>
      <c r="O1186" s="286">
        <v>0</v>
      </c>
      <c r="P1186" s="287">
        <v>0</v>
      </c>
      <c r="Q1186" s="286">
        <v>4</v>
      </c>
      <c r="R1186" s="287">
        <v>3040000</v>
      </c>
      <c r="S1186" s="284" t="s">
        <v>1739</v>
      </c>
      <c r="T1186" s="284" t="s">
        <v>1739</v>
      </c>
      <c r="U1186" s="284" t="s">
        <v>1739</v>
      </c>
      <c r="V1186" s="284" t="s">
        <v>1739</v>
      </c>
      <c r="W1186" s="284" t="s">
        <v>1739</v>
      </c>
      <c r="X1186" s="284" t="s">
        <v>1739</v>
      </c>
    </row>
    <row r="1187" spans="1:24" ht="51">
      <c r="A1187" s="288" t="s">
        <v>1737</v>
      </c>
      <c r="B1187" s="288" t="s">
        <v>1738</v>
      </c>
      <c r="C1187" s="288" t="s">
        <v>1504</v>
      </c>
      <c r="D1187" s="288" t="s">
        <v>1505</v>
      </c>
      <c r="E1187" s="288" t="s">
        <v>1739</v>
      </c>
      <c r="F1187" s="289">
        <v>46181</v>
      </c>
      <c r="G1187" s="289">
        <v>46181</v>
      </c>
      <c r="H1187" s="288" t="s">
        <v>1803</v>
      </c>
      <c r="I1187" s="288" t="s">
        <v>1749</v>
      </c>
      <c r="J1187" s="288" t="s">
        <v>53</v>
      </c>
      <c r="K1187" s="288" t="s">
        <v>53</v>
      </c>
      <c r="L1187" s="290">
        <v>760000</v>
      </c>
      <c r="M1187" s="290">
        <v>0</v>
      </c>
      <c r="N1187" s="291">
        <v>0</v>
      </c>
      <c r="O1187" s="290">
        <v>4</v>
      </c>
      <c r="P1187" s="291">
        <v>3040000</v>
      </c>
      <c r="Q1187" s="290">
        <v>0</v>
      </c>
      <c r="R1187" s="291">
        <v>0</v>
      </c>
      <c r="S1187" s="288" t="s">
        <v>1744</v>
      </c>
      <c r="T1187" s="288" t="s">
        <v>1745</v>
      </c>
      <c r="U1187" s="288" t="s">
        <v>1804</v>
      </c>
      <c r="V1187" s="288" t="s">
        <v>1805</v>
      </c>
      <c r="W1187" s="288" t="s">
        <v>1795</v>
      </c>
      <c r="X1187" s="288" t="s">
        <v>1796</v>
      </c>
    </row>
    <row r="1188" spans="1:24" ht="28.5">
      <c r="A1188" s="284" t="s">
        <v>1737</v>
      </c>
      <c r="B1188" s="284" t="s">
        <v>1738</v>
      </c>
      <c r="C1188" s="284" t="s">
        <v>1506</v>
      </c>
      <c r="D1188" s="284" t="s">
        <v>2208</v>
      </c>
      <c r="E1188" s="284" t="s">
        <v>1739</v>
      </c>
      <c r="F1188" s="285" t="s">
        <v>1739</v>
      </c>
      <c r="G1188" s="285" t="s">
        <v>1739</v>
      </c>
      <c r="H1188" s="284" t="s">
        <v>1739</v>
      </c>
      <c r="I1188" s="284" t="s">
        <v>1740</v>
      </c>
      <c r="J1188" s="284" t="s">
        <v>53</v>
      </c>
      <c r="K1188" s="284" t="s">
        <v>53</v>
      </c>
      <c r="L1188" s="286">
        <v>475000</v>
      </c>
      <c r="M1188" s="286">
        <v>0</v>
      </c>
      <c r="N1188" s="287">
        <v>0</v>
      </c>
      <c r="O1188" s="286">
        <v>0</v>
      </c>
      <c r="P1188" s="287">
        <v>0</v>
      </c>
      <c r="Q1188" s="286">
        <v>4</v>
      </c>
      <c r="R1188" s="287">
        <v>1900000</v>
      </c>
      <c r="S1188" s="284" t="s">
        <v>1739</v>
      </c>
      <c r="T1188" s="284" t="s">
        <v>1739</v>
      </c>
      <c r="U1188" s="284" t="s">
        <v>1739</v>
      </c>
      <c r="V1188" s="284" t="s">
        <v>1739</v>
      </c>
      <c r="W1188" s="284" t="s">
        <v>1739</v>
      </c>
      <c r="X1188" s="284" t="s">
        <v>1739</v>
      </c>
    </row>
    <row r="1189" spans="1:24" ht="51">
      <c r="A1189" s="288" t="s">
        <v>1737</v>
      </c>
      <c r="B1189" s="288" t="s">
        <v>1738</v>
      </c>
      <c r="C1189" s="288" t="s">
        <v>1506</v>
      </c>
      <c r="D1189" s="288" t="s">
        <v>2208</v>
      </c>
      <c r="E1189" s="288" t="s">
        <v>1739</v>
      </c>
      <c r="F1189" s="289">
        <v>46181</v>
      </c>
      <c r="G1189" s="289">
        <v>46181</v>
      </c>
      <c r="H1189" s="288" t="s">
        <v>1803</v>
      </c>
      <c r="I1189" s="288" t="s">
        <v>1749</v>
      </c>
      <c r="J1189" s="288" t="s">
        <v>53</v>
      </c>
      <c r="K1189" s="288" t="s">
        <v>53</v>
      </c>
      <c r="L1189" s="290">
        <v>475000</v>
      </c>
      <c r="M1189" s="290">
        <v>0</v>
      </c>
      <c r="N1189" s="291">
        <v>0</v>
      </c>
      <c r="O1189" s="290">
        <v>4</v>
      </c>
      <c r="P1189" s="291">
        <v>1900000</v>
      </c>
      <c r="Q1189" s="290">
        <v>0</v>
      </c>
      <c r="R1189" s="291">
        <v>0</v>
      </c>
      <c r="S1189" s="288" t="s">
        <v>1744</v>
      </c>
      <c r="T1189" s="288" t="s">
        <v>1745</v>
      </c>
      <c r="U1189" s="288" t="s">
        <v>1804</v>
      </c>
      <c r="V1189" s="288" t="s">
        <v>1805</v>
      </c>
      <c r="W1189" s="288" t="s">
        <v>1795</v>
      </c>
      <c r="X1189" s="288" t="s">
        <v>1796</v>
      </c>
    </row>
    <row r="1190" spans="1:24" ht="28.5">
      <c r="A1190" s="284" t="s">
        <v>1737</v>
      </c>
      <c r="B1190" s="284" t="s">
        <v>1738</v>
      </c>
      <c r="C1190" s="284" t="s">
        <v>1508</v>
      </c>
      <c r="D1190" s="284" t="s">
        <v>1509</v>
      </c>
      <c r="E1190" s="284" t="s">
        <v>1739</v>
      </c>
      <c r="F1190" s="285" t="s">
        <v>1739</v>
      </c>
      <c r="G1190" s="285" t="s">
        <v>1739</v>
      </c>
      <c r="H1190" s="284" t="s">
        <v>1739</v>
      </c>
      <c r="I1190" s="284" t="s">
        <v>1740</v>
      </c>
      <c r="J1190" s="284" t="s">
        <v>53</v>
      </c>
      <c r="K1190" s="284" t="s">
        <v>53</v>
      </c>
      <c r="L1190" s="286">
        <v>950000</v>
      </c>
      <c r="M1190" s="286">
        <v>0</v>
      </c>
      <c r="N1190" s="287">
        <v>0</v>
      </c>
      <c r="O1190" s="286">
        <v>0</v>
      </c>
      <c r="P1190" s="287">
        <v>0</v>
      </c>
      <c r="Q1190" s="286">
        <v>4</v>
      </c>
      <c r="R1190" s="287">
        <v>3800000</v>
      </c>
      <c r="S1190" s="284" t="s">
        <v>1739</v>
      </c>
      <c r="T1190" s="284" t="s">
        <v>1739</v>
      </c>
      <c r="U1190" s="284" t="s">
        <v>1739</v>
      </c>
      <c r="V1190" s="284" t="s">
        <v>1739</v>
      </c>
      <c r="W1190" s="284" t="s">
        <v>1739</v>
      </c>
      <c r="X1190" s="284" t="s">
        <v>1739</v>
      </c>
    </row>
    <row r="1191" spans="1:24" ht="51">
      <c r="A1191" s="288" t="s">
        <v>1737</v>
      </c>
      <c r="B1191" s="288" t="s">
        <v>1738</v>
      </c>
      <c r="C1191" s="288" t="s">
        <v>1508</v>
      </c>
      <c r="D1191" s="288" t="s">
        <v>1509</v>
      </c>
      <c r="E1191" s="288" t="s">
        <v>1739</v>
      </c>
      <c r="F1191" s="289">
        <v>46181</v>
      </c>
      <c r="G1191" s="289">
        <v>46181</v>
      </c>
      <c r="H1191" s="288" t="s">
        <v>1803</v>
      </c>
      <c r="I1191" s="288" t="s">
        <v>1749</v>
      </c>
      <c r="J1191" s="288" t="s">
        <v>53</v>
      </c>
      <c r="K1191" s="288" t="s">
        <v>53</v>
      </c>
      <c r="L1191" s="290">
        <v>950000</v>
      </c>
      <c r="M1191" s="290">
        <v>0</v>
      </c>
      <c r="N1191" s="291">
        <v>0</v>
      </c>
      <c r="O1191" s="290">
        <v>4</v>
      </c>
      <c r="P1191" s="291">
        <v>3800000</v>
      </c>
      <c r="Q1191" s="290">
        <v>0</v>
      </c>
      <c r="R1191" s="291">
        <v>0</v>
      </c>
      <c r="S1191" s="288" t="s">
        <v>1744</v>
      </c>
      <c r="T1191" s="288" t="s">
        <v>1745</v>
      </c>
      <c r="U1191" s="288" t="s">
        <v>1804</v>
      </c>
      <c r="V1191" s="288" t="s">
        <v>1805</v>
      </c>
      <c r="W1191" s="288" t="s">
        <v>1795</v>
      </c>
      <c r="X1191" s="288" t="s">
        <v>1796</v>
      </c>
    </row>
    <row r="1192" spans="1:24" ht="28.5">
      <c r="A1192" s="284" t="s">
        <v>1737</v>
      </c>
      <c r="B1192" s="284" t="s">
        <v>1738</v>
      </c>
      <c r="C1192" s="284" t="s">
        <v>1510</v>
      </c>
      <c r="D1192" s="284" t="s">
        <v>1511</v>
      </c>
      <c r="E1192" s="284" t="s">
        <v>1739</v>
      </c>
      <c r="F1192" s="285" t="s">
        <v>1739</v>
      </c>
      <c r="G1192" s="285" t="s">
        <v>1739</v>
      </c>
      <c r="H1192" s="284" t="s">
        <v>1739</v>
      </c>
      <c r="I1192" s="284" t="s">
        <v>1740</v>
      </c>
      <c r="J1192" s="284" t="s">
        <v>53</v>
      </c>
      <c r="K1192" s="284" t="s">
        <v>53</v>
      </c>
      <c r="L1192" s="286">
        <v>525000</v>
      </c>
      <c r="M1192" s="286">
        <v>0</v>
      </c>
      <c r="N1192" s="287">
        <v>0</v>
      </c>
      <c r="O1192" s="286">
        <v>0</v>
      </c>
      <c r="P1192" s="287">
        <v>0</v>
      </c>
      <c r="Q1192" s="286">
        <v>4</v>
      </c>
      <c r="R1192" s="287">
        <v>2100000</v>
      </c>
      <c r="S1192" s="284" t="s">
        <v>1739</v>
      </c>
      <c r="T1192" s="284" t="s">
        <v>1739</v>
      </c>
      <c r="U1192" s="284" t="s">
        <v>1739</v>
      </c>
      <c r="V1192" s="284" t="s">
        <v>1739</v>
      </c>
      <c r="W1192" s="284" t="s">
        <v>1739</v>
      </c>
      <c r="X1192" s="284" t="s">
        <v>1739</v>
      </c>
    </row>
    <row r="1193" spans="1:24" ht="51">
      <c r="A1193" s="288" t="s">
        <v>1737</v>
      </c>
      <c r="B1193" s="288" t="s">
        <v>1738</v>
      </c>
      <c r="C1193" s="288" t="s">
        <v>1510</v>
      </c>
      <c r="D1193" s="288" t="s">
        <v>1511</v>
      </c>
      <c r="E1193" s="288" t="s">
        <v>1739</v>
      </c>
      <c r="F1193" s="289">
        <v>46181</v>
      </c>
      <c r="G1193" s="289">
        <v>46181</v>
      </c>
      <c r="H1193" s="288" t="s">
        <v>1803</v>
      </c>
      <c r="I1193" s="288" t="s">
        <v>1749</v>
      </c>
      <c r="J1193" s="288" t="s">
        <v>53</v>
      </c>
      <c r="K1193" s="288" t="s">
        <v>53</v>
      </c>
      <c r="L1193" s="290">
        <v>525000</v>
      </c>
      <c r="M1193" s="290">
        <v>0</v>
      </c>
      <c r="N1193" s="291">
        <v>0</v>
      </c>
      <c r="O1193" s="290">
        <v>4</v>
      </c>
      <c r="P1193" s="291">
        <v>2100000</v>
      </c>
      <c r="Q1193" s="290">
        <v>0</v>
      </c>
      <c r="R1193" s="291">
        <v>0</v>
      </c>
      <c r="S1193" s="288" t="s">
        <v>1744</v>
      </c>
      <c r="T1193" s="288" t="s">
        <v>1745</v>
      </c>
      <c r="U1193" s="288" t="s">
        <v>1804</v>
      </c>
      <c r="V1193" s="288" t="s">
        <v>1805</v>
      </c>
      <c r="W1193" s="288" t="s">
        <v>1795</v>
      </c>
      <c r="X1193" s="288" t="s">
        <v>1796</v>
      </c>
    </row>
    <row r="1194" spans="1:24" ht="28.5">
      <c r="A1194" s="284" t="s">
        <v>1737</v>
      </c>
      <c r="B1194" s="284" t="s">
        <v>1738</v>
      </c>
      <c r="C1194" s="284" t="s">
        <v>1074</v>
      </c>
      <c r="D1194" s="284" t="s">
        <v>92</v>
      </c>
      <c r="E1194" s="284" t="s">
        <v>1739</v>
      </c>
      <c r="F1194" s="285" t="s">
        <v>1739</v>
      </c>
      <c r="G1194" s="285" t="s">
        <v>1739</v>
      </c>
      <c r="H1194" s="284" t="s">
        <v>1739</v>
      </c>
      <c r="I1194" s="284" t="s">
        <v>1740</v>
      </c>
      <c r="J1194" s="284" t="s">
        <v>53</v>
      </c>
      <c r="K1194" s="284" t="s">
        <v>53</v>
      </c>
      <c r="L1194" s="286">
        <v>388750</v>
      </c>
      <c r="M1194" s="286">
        <v>0</v>
      </c>
      <c r="N1194" s="287">
        <v>0</v>
      </c>
      <c r="O1194" s="286">
        <v>0</v>
      </c>
      <c r="P1194" s="287">
        <v>0</v>
      </c>
      <c r="Q1194" s="286">
        <v>1</v>
      </c>
      <c r="R1194" s="287">
        <v>388750</v>
      </c>
      <c r="S1194" s="284" t="s">
        <v>1739</v>
      </c>
      <c r="T1194" s="284" t="s">
        <v>1739</v>
      </c>
      <c r="U1194" s="284" t="s">
        <v>1739</v>
      </c>
      <c r="V1194" s="284" t="s">
        <v>1739</v>
      </c>
      <c r="W1194" s="284" t="s">
        <v>1739</v>
      </c>
      <c r="X1194" s="284" t="s">
        <v>1739</v>
      </c>
    </row>
    <row r="1195" spans="1:24" ht="28.5">
      <c r="A1195" s="284" t="s">
        <v>1737</v>
      </c>
      <c r="B1195" s="284" t="s">
        <v>1738</v>
      </c>
      <c r="C1195" s="284" t="s">
        <v>1075</v>
      </c>
      <c r="D1195" s="284" t="s">
        <v>1036</v>
      </c>
      <c r="E1195" s="284" t="s">
        <v>1739</v>
      </c>
      <c r="F1195" s="285" t="s">
        <v>1739</v>
      </c>
      <c r="G1195" s="285" t="s">
        <v>1739</v>
      </c>
      <c r="H1195" s="284" t="s">
        <v>1739</v>
      </c>
      <c r="I1195" s="284" t="s">
        <v>1740</v>
      </c>
      <c r="J1195" s="284" t="s">
        <v>53</v>
      </c>
      <c r="K1195" s="284" t="s">
        <v>53</v>
      </c>
      <c r="L1195" s="286">
        <v>370000</v>
      </c>
      <c r="M1195" s="286">
        <v>0</v>
      </c>
      <c r="N1195" s="287">
        <v>0</v>
      </c>
      <c r="O1195" s="286">
        <v>0</v>
      </c>
      <c r="P1195" s="287">
        <v>0</v>
      </c>
      <c r="Q1195" s="286">
        <v>5</v>
      </c>
      <c r="R1195" s="287">
        <v>1850000</v>
      </c>
      <c r="S1195" s="284" t="s">
        <v>1739</v>
      </c>
      <c r="T1195" s="284" t="s">
        <v>1739</v>
      </c>
      <c r="U1195" s="284" t="s">
        <v>1739</v>
      </c>
      <c r="V1195" s="284" t="s">
        <v>1739</v>
      </c>
      <c r="W1195" s="284" t="s">
        <v>1739</v>
      </c>
      <c r="X1195" s="284" t="s">
        <v>1739</v>
      </c>
    </row>
    <row r="1196" spans="1:24" ht="38.25">
      <c r="A1196" s="288" t="s">
        <v>1737</v>
      </c>
      <c r="B1196" s="288" t="s">
        <v>1738</v>
      </c>
      <c r="C1196" s="288" t="s">
        <v>1667</v>
      </c>
      <c r="D1196" s="288" t="s">
        <v>1668</v>
      </c>
      <c r="E1196" s="288" t="s">
        <v>1739</v>
      </c>
      <c r="F1196" s="289">
        <v>46259</v>
      </c>
      <c r="G1196" s="289">
        <v>46259</v>
      </c>
      <c r="H1196" s="288" t="s">
        <v>1908</v>
      </c>
      <c r="I1196" s="288" t="s">
        <v>1909</v>
      </c>
      <c r="J1196" s="288" t="s">
        <v>53</v>
      </c>
      <c r="K1196" s="288" t="s">
        <v>53</v>
      </c>
      <c r="L1196" s="290">
        <v>22000</v>
      </c>
      <c r="M1196" s="290">
        <v>40</v>
      </c>
      <c r="N1196" s="291">
        <v>880000</v>
      </c>
      <c r="O1196" s="290">
        <v>0</v>
      </c>
      <c r="P1196" s="291">
        <v>0</v>
      </c>
      <c r="Q1196" s="290">
        <v>40</v>
      </c>
      <c r="R1196" s="291">
        <v>880000</v>
      </c>
      <c r="S1196" s="288" t="s">
        <v>1744</v>
      </c>
      <c r="T1196" s="288" t="s">
        <v>1810</v>
      </c>
      <c r="U1196" s="288" t="s">
        <v>1739</v>
      </c>
      <c r="V1196" s="288" t="s">
        <v>1739</v>
      </c>
      <c r="W1196" s="288" t="s">
        <v>1739</v>
      </c>
      <c r="X1196" s="288" t="s">
        <v>1739</v>
      </c>
    </row>
    <row r="1197" spans="1:24" ht="51">
      <c r="A1197" s="288" t="s">
        <v>1737</v>
      </c>
      <c r="B1197" s="288" t="s">
        <v>1738</v>
      </c>
      <c r="C1197" s="288" t="s">
        <v>1667</v>
      </c>
      <c r="D1197" s="288" t="s">
        <v>1668</v>
      </c>
      <c r="E1197" s="288" t="s">
        <v>1739</v>
      </c>
      <c r="F1197" s="289">
        <v>46275</v>
      </c>
      <c r="G1197" s="289">
        <v>46275</v>
      </c>
      <c r="H1197" s="288" t="s">
        <v>2209</v>
      </c>
      <c r="I1197" s="288" t="s">
        <v>1749</v>
      </c>
      <c r="J1197" s="288" t="s">
        <v>53</v>
      </c>
      <c r="K1197" s="288" t="s">
        <v>53</v>
      </c>
      <c r="L1197" s="290">
        <v>22000</v>
      </c>
      <c r="M1197" s="290">
        <v>0</v>
      </c>
      <c r="N1197" s="291">
        <v>0</v>
      </c>
      <c r="O1197" s="290">
        <v>8</v>
      </c>
      <c r="P1197" s="291">
        <v>176000</v>
      </c>
      <c r="Q1197" s="290">
        <v>32</v>
      </c>
      <c r="R1197" s="291">
        <v>704000</v>
      </c>
      <c r="S1197" s="288" t="s">
        <v>1744</v>
      </c>
      <c r="T1197" s="288" t="s">
        <v>1745</v>
      </c>
      <c r="U1197" s="288" t="s">
        <v>1851</v>
      </c>
      <c r="V1197" s="288" t="s">
        <v>1852</v>
      </c>
      <c r="W1197" s="288" t="s">
        <v>1795</v>
      </c>
      <c r="X1197" s="288" t="s">
        <v>1796</v>
      </c>
    </row>
    <row r="1198" spans="1:24" ht="51">
      <c r="A1198" s="288" t="s">
        <v>1737</v>
      </c>
      <c r="B1198" s="288" t="s">
        <v>1738</v>
      </c>
      <c r="C1198" s="288" t="s">
        <v>1667</v>
      </c>
      <c r="D1198" s="288" t="s">
        <v>1668</v>
      </c>
      <c r="E1198" s="288" t="s">
        <v>1739</v>
      </c>
      <c r="F1198" s="289">
        <v>46280</v>
      </c>
      <c r="G1198" s="289">
        <v>46280</v>
      </c>
      <c r="H1198" s="288" t="s">
        <v>1927</v>
      </c>
      <c r="I1198" s="288" t="s">
        <v>1749</v>
      </c>
      <c r="J1198" s="288" t="s">
        <v>53</v>
      </c>
      <c r="K1198" s="288" t="s">
        <v>53</v>
      </c>
      <c r="L1198" s="290">
        <v>22000</v>
      </c>
      <c r="M1198" s="290">
        <v>0</v>
      </c>
      <c r="N1198" s="291">
        <v>0</v>
      </c>
      <c r="O1198" s="290">
        <v>12</v>
      </c>
      <c r="P1198" s="291">
        <v>264000</v>
      </c>
      <c r="Q1198" s="290">
        <v>20</v>
      </c>
      <c r="R1198" s="291">
        <v>440000</v>
      </c>
      <c r="S1198" s="288" t="s">
        <v>1744</v>
      </c>
      <c r="T1198" s="288" t="s">
        <v>1745</v>
      </c>
      <c r="U1198" s="288" t="s">
        <v>1851</v>
      </c>
      <c r="V1198" s="288" t="s">
        <v>1852</v>
      </c>
      <c r="W1198" s="288" t="s">
        <v>1795</v>
      </c>
      <c r="X1198" s="288" t="s">
        <v>1796</v>
      </c>
    </row>
    <row r="1199" spans="1:24" ht="51">
      <c r="A1199" s="288" t="s">
        <v>1737</v>
      </c>
      <c r="B1199" s="288" t="s">
        <v>1738</v>
      </c>
      <c r="C1199" s="288" t="s">
        <v>1667</v>
      </c>
      <c r="D1199" s="288" t="s">
        <v>1668</v>
      </c>
      <c r="E1199" s="288" t="s">
        <v>1739</v>
      </c>
      <c r="F1199" s="289">
        <v>46280</v>
      </c>
      <c r="G1199" s="289">
        <v>46280</v>
      </c>
      <c r="H1199" s="288" t="s">
        <v>1928</v>
      </c>
      <c r="I1199" s="288" t="s">
        <v>1749</v>
      </c>
      <c r="J1199" s="288" t="s">
        <v>53</v>
      </c>
      <c r="K1199" s="288" t="s">
        <v>53</v>
      </c>
      <c r="L1199" s="290">
        <v>22000</v>
      </c>
      <c r="M1199" s="290">
        <v>0</v>
      </c>
      <c r="N1199" s="291">
        <v>0</v>
      </c>
      <c r="O1199" s="290">
        <v>20</v>
      </c>
      <c r="P1199" s="291">
        <v>440000</v>
      </c>
      <c r="Q1199" s="290">
        <v>0</v>
      </c>
      <c r="R1199" s="291">
        <v>0</v>
      </c>
      <c r="S1199" s="288" t="s">
        <v>1744</v>
      </c>
      <c r="T1199" s="288" t="s">
        <v>1745</v>
      </c>
      <c r="U1199" s="288" t="s">
        <v>1855</v>
      </c>
      <c r="V1199" s="288" t="s">
        <v>1856</v>
      </c>
      <c r="W1199" s="288" t="s">
        <v>1795</v>
      </c>
      <c r="X1199" s="288" t="s">
        <v>1796</v>
      </c>
    </row>
    <row r="1200" spans="1:24" ht="51">
      <c r="A1200" s="288" t="s">
        <v>1737</v>
      </c>
      <c r="B1200" s="288" t="s">
        <v>1738</v>
      </c>
      <c r="C1200" s="288" t="s">
        <v>2210</v>
      </c>
      <c r="D1200" s="288" t="s">
        <v>2211</v>
      </c>
      <c r="E1200" s="288" t="s">
        <v>1739</v>
      </c>
      <c r="F1200" s="289">
        <v>46237</v>
      </c>
      <c r="G1200" s="289">
        <v>46237</v>
      </c>
      <c r="H1200" s="288" t="s">
        <v>1765</v>
      </c>
      <c r="I1200" s="288" t="s">
        <v>1766</v>
      </c>
      <c r="J1200" s="288" t="s">
        <v>1785</v>
      </c>
      <c r="K1200" s="288" t="s">
        <v>1785</v>
      </c>
      <c r="L1200" s="290">
        <v>27619.05</v>
      </c>
      <c r="M1200" s="290">
        <v>1</v>
      </c>
      <c r="N1200" s="291">
        <v>27619</v>
      </c>
      <c r="O1200" s="290">
        <v>0</v>
      </c>
      <c r="P1200" s="291">
        <v>0</v>
      </c>
      <c r="Q1200" s="290">
        <v>1</v>
      </c>
      <c r="R1200" s="291">
        <v>27619</v>
      </c>
      <c r="S1200" s="288" t="s">
        <v>1744</v>
      </c>
      <c r="T1200" s="288" t="s">
        <v>1767</v>
      </c>
      <c r="U1200" s="288" t="s">
        <v>1739</v>
      </c>
      <c r="V1200" s="288" t="s">
        <v>1739</v>
      </c>
      <c r="W1200" s="288" t="s">
        <v>1739</v>
      </c>
      <c r="X1200" s="288" t="s">
        <v>1739</v>
      </c>
    </row>
    <row r="1201" spans="1:24" ht="51">
      <c r="A1201" s="288" t="s">
        <v>1737</v>
      </c>
      <c r="B1201" s="288" t="s">
        <v>1738</v>
      </c>
      <c r="C1201" s="288" t="s">
        <v>2210</v>
      </c>
      <c r="D1201" s="288" t="s">
        <v>2211</v>
      </c>
      <c r="E1201" s="288" t="s">
        <v>1739</v>
      </c>
      <c r="F1201" s="289">
        <v>46237</v>
      </c>
      <c r="G1201" s="289">
        <v>46237</v>
      </c>
      <c r="H1201" s="288" t="s">
        <v>1768</v>
      </c>
      <c r="I1201" s="288" t="s">
        <v>1769</v>
      </c>
      <c r="J1201" s="288" t="s">
        <v>1785</v>
      </c>
      <c r="K1201" s="288" t="s">
        <v>1785</v>
      </c>
      <c r="L1201" s="290">
        <v>27619</v>
      </c>
      <c r="M1201" s="290">
        <v>0</v>
      </c>
      <c r="N1201" s="291">
        <v>0</v>
      </c>
      <c r="O1201" s="290">
        <v>1</v>
      </c>
      <c r="P1201" s="291">
        <v>27619</v>
      </c>
      <c r="Q1201" s="290">
        <v>0</v>
      </c>
      <c r="R1201" s="291">
        <v>0</v>
      </c>
      <c r="S1201" s="288" t="s">
        <v>1744</v>
      </c>
      <c r="T1201" s="288" t="s">
        <v>1745</v>
      </c>
      <c r="U1201" s="288" t="s">
        <v>1739</v>
      </c>
      <c r="V1201" s="288" t="s">
        <v>1739</v>
      </c>
      <c r="W1201" s="288" t="s">
        <v>1770</v>
      </c>
      <c r="X1201" s="288" t="s">
        <v>1771</v>
      </c>
    </row>
    <row r="1202" spans="1:24" ht="89.25">
      <c r="A1202" s="288" t="s">
        <v>1737</v>
      </c>
      <c r="B1202" s="288" t="s">
        <v>1738</v>
      </c>
      <c r="C1202" s="288" t="s">
        <v>2212</v>
      </c>
      <c r="D1202" s="288" t="s">
        <v>2213</v>
      </c>
      <c r="E1202" s="288" t="s">
        <v>1739</v>
      </c>
      <c r="F1202" s="289">
        <v>46237</v>
      </c>
      <c r="G1202" s="289">
        <v>46237</v>
      </c>
      <c r="H1202" s="288" t="s">
        <v>1765</v>
      </c>
      <c r="I1202" s="288" t="s">
        <v>1766</v>
      </c>
      <c r="J1202" s="288" t="s">
        <v>845</v>
      </c>
      <c r="K1202" s="288" t="s">
        <v>845</v>
      </c>
      <c r="L1202" s="290">
        <v>20000</v>
      </c>
      <c r="M1202" s="290">
        <v>2</v>
      </c>
      <c r="N1202" s="291">
        <v>40000</v>
      </c>
      <c r="O1202" s="290">
        <v>0</v>
      </c>
      <c r="P1202" s="291">
        <v>0</v>
      </c>
      <c r="Q1202" s="290">
        <v>2</v>
      </c>
      <c r="R1202" s="291">
        <v>40000</v>
      </c>
      <c r="S1202" s="288" t="s">
        <v>1744</v>
      </c>
      <c r="T1202" s="288" t="s">
        <v>1767</v>
      </c>
      <c r="U1202" s="288" t="s">
        <v>1739</v>
      </c>
      <c r="V1202" s="288" t="s">
        <v>1739</v>
      </c>
      <c r="W1202" s="288" t="s">
        <v>1739</v>
      </c>
      <c r="X1202" s="288" t="s">
        <v>1739</v>
      </c>
    </row>
    <row r="1203" spans="1:24" ht="89.25">
      <c r="A1203" s="288" t="s">
        <v>1737</v>
      </c>
      <c r="B1203" s="288" t="s">
        <v>1738</v>
      </c>
      <c r="C1203" s="288" t="s">
        <v>2212</v>
      </c>
      <c r="D1203" s="288" t="s">
        <v>2213</v>
      </c>
      <c r="E1203" s="288" t="s">
        <v>1739</v>
      </c>
      <c r="F1203" s="289">
        <v>46237</v>
      </c>
      <c r="G1203" s="289">
        <v>46237</v>
      </c>
      <c r="H1203" s="288" t="s">
        <v>1768</v>
      </c>
      <c r="I1203" s="288" t="s">
        <v>1769</v>
      </c>
      <c r="J1203" s="288" t="s">
        <v>845</v>
      </c>
      <c r="K1203" s="288" t="s">
        <v>845</v>
      </c>
      <c r="L1203" s="290">
        <v>20000</v>
      </c>
      <c r="M1203" s="290">
        <v>0</v>
      </c>
      <c r="N1203" s="291">
        <v>0</v>
      </c>
      <c r="O1203" s="290">
        <v>2</v>
      </c>
      <c r="P1203" s="291">
        <v>40000</v>
      </c>
      <c r="Q1203" s="290">
        <v>0</v>
      </c>
      <c r="R1203" s="291">
        <v>0</v>
      </c>
      <c r="S1203" s="288" t="s">
        <v>1744</v>
      </c>
      <c r="T1203" s="288" t="s">
        <v>1745</v>
      </c>
      <c r="U1203" s="288" t="s">
        <v>1739</v>
      </c>
      <c r="V1203" s="288" t="s">
        <v>1739</v>
      </c>
      <c r="W1203" s="288" t="s">
        <v>1770</v>
      </c>
      <c r="X1203" s="288" t="s">
        <v>1771</v>
      </c>
    </row>
    <row r="1204" spans="1:24" ht="42.75">
      <c r="A1204" s="284" t="s">
        <v>1737</v>
      </c>
      <c r="B1204" s="284" t="s">
        <v>1738</v>
      </c>
      <c r="C1204" s="284" t="s">
        <v>1182</v>
      </c>
      <c r="D1204" s="284" t="s">
        <v>1183</v>
      </c>
      <c r="E1204" s="284" t="s">
        <v>1739</v>
      </c>
      <c r="F1204" s="285" t="s">
        <v>1739</v>
      </c>
      <c r="G1204" s="285" t="s">
        <v>1739</v>
      </c>
      <c r="H1204" s="284" t="s">
        <v>1739</v>
      </c>
      <c r="I1204" s="284" t="s">
        <v>1740</v>
      </c>
      <c r="J1204" s="284" t="s">
        <v>53</v>
      </c>
      <c r="K1204" s="284" t="s">
        <v>53</v>
      </c>
      <c r="L1204" s="286">
        <v>600000</v>
      </c>
      <c r="M1204" s="286">
        <v>0</v>
      </c>
      <c r="N1204" s="287">
        <v>0</v>
      </c>
      <c r="O1204" s="286">
        <v>0</v>
      </c>
      <c r="P1204" s="287">
        <v>0</v>
      </c>
      <c r="Q1204" s="286">
        <v>3</v>
      </c>
      <c r="R1204" s="287">
        <v>1800000</v>
      </c>
      <c r="S1204" s="284" t="s">
        <v>1739</v>
      </c>
      <c r="T1204" s="284" t="s">
        <v>1739</v>
      </c>
      <c r="U1204" s="284" t="s">
        <v>1739</v>
      </c>
      <c r="V1204" s="284" t="s">
        <v>1739</v>
      </c>
      <c r="W1204" s="284" t="s">
        <v>1739</v>
      </c>
      <c r="X1204" s="284" t="s">
        <v>1739</v>
      </c>
    </row>
    <row r="1205" spans="1:24" ht="28.5">
      <c r="A1205" s="284" t="s">
        <v>1737</v>
      </c>
      <c r="B1205" s="284" t="s">
        <v>1738</v>
      </c>
      <c r="C1205" s="284" t="s">
        <v>807</v>
      </c>
      <c r="D1205" s="284" t="s">
        <v>808</v>
      </c>
      <c r="E1205" s="284" t="s">
        <v>1739</v>
      </c>
      <c r="F1205" s="285" t="s">
        <v>1739</v>
      </c>
      <c r="G1205" s="285" t="s">
        <v>1739</v>
      </c>
      <c r="H1205" s="284" t="s">
        <v>1739</v>
      </c>
      <c r="I1205" s="284" t="s">
        <v>1740</v>
      </c>
      <c r="J1205" s="284" t="s">
        <v>53</v>
      </c>
      <c r="K1205" s="284" t="s">
        <v>53</v>
      </c>
      <c r="L1205" s="286">
        <v>25326.67</v>
      </c>
      <c r="M1205" s="286">
        <v>0</v>
      </c>
      <c r="N1205" s="287">
        <v>0</v>
      </c>
      <c r="O1205" s="286">
        <v>0</v>
      </c>
      <c r="P1205" s="287">
        <v>0</v>
      </c>
      <c r="Q1205" s="286">
        <v>30</v>
      </c>
      <c r="R1205" s="287">
        <v>759800</v>
      </c>
      <c r="S1205" s="284" t="s">
        <v>1739</v>
      </c>
      <c r="T1205" s="284" t="s">
        <v>1739</v>
      </c>
      <c r="U1205" s="284" t="s">
        <v>1739</v>
      </c>
      <c r="V1205" s="284" t="s">
        <v>1739</v>
      </c>
      <c r="W1205" s="284" t="s">
        <v>1739</v>
      </c>
      <c r="X1205" s="284" t="s">
        <v>1739</v>
      </c>
    </row>
    <row r="1206" spans="1:24" ht="28.5">
      <c r="A1206" s="284" t="s">
        <v>1737</v>
      </c>
      <c r="B1206" s="284" t="s">
        <v>1738</v>
      </c>
      <c r="C1206" s="284" t="s">
        <v>809</v>
      </c>
      <c r="D1206" s="284" t="s">
        <v>810</v>
      </c>
      <c r="E1206" s="284" t="s">
        <v>1739</v>
      </c>
      <c r="F1206" s="285" t="s">
        <v>1739</v>
      </c>
      <c r="G1206" s="285" t="s">
        <v>1739</v>
      </c>
      <c r="H1206" s="284" t="s">
        <v>1739</v>
      </c>
      <c r="I1206" s="284" t="s">
        <v>1740</v>
      </c>
      <c r="J1206" s="284" t="s">
        <v>53</v>
      </c>
      <c r="K1206" s="284" t="s">
        <v>53</v>
      </c>
      <c r="L1206" s="286">
        <v>43500</v>
      </c>
      <c r="M1206" s="286">
        <v>0</v>
      </c>
      <c r="N1206" s="287">
        <v>0</v>
      </c>
      <c r="O1206" s="286">
        <v>0</v>
      </c>
      <c r="P1206" s="287">
        <v>0</v>
      </c>
      <c r="Q1206" s="286">
        <v>9</v>
      </c>
      <c r="R1206" s="287">
        <v>391500</v>
      </c>
      <c r="S1206" s="284" t="s">
        <v>1739</v>
      </c>
      <c r="T1206" s="284" t="s">
        <v>1739</v>
      </c>
      <c r="U1206" s="284" t="s">
        <v>1739</v>
      </c>
      <c r="V1206" s="284" t="s">
        <v>1739</v>
      </c>
      <c r="W1206" s="284" t="s">
        <v>1739</v>
      </c>
      <c r="X1206" s="284" t="s">
        <v>1739</v>
      </c>
    </row>
    <row r="1207" spans="1:24" ht="63.75">
      <c r="A1207" s="288" t="s">
        <v>1737</v>
      </c>
      <c r="B1207" s="288" t="s">
        <v>1738</v>
      </c>
      <c r="C1207" s="288" t="s">
        <v>2214</v>
      </c>
      <c r="D1207" s="288" t="s">
        <v>2215</v>
      </c>
      <c r="E1207" s="288" t="s">
        <v>1739</v>
      </c>
      <c r="F1207" s="289">
        <v>46237</v>
      </c>
      <c r="G1207" s="289">
        <v>46237</v>
      </c>
      <c r="H1207" s="288" t="s">
        <v>1765</v>
      </c>
      <c r="I1207" s="288" t="s">
        <v>1766</v>
      </c>
      <c r="J1207" s="288" t="s">
        <v>238</v>
      </c>
      <c r="K1207" s="288" t="s">
        <v>238</v>
      </c>
      <c r="L1207" s="290">
        <v>8571.43</v>
      </c>
      <c r="M1207" s="290">
        <v>1</v>
      </c>
      <c r="N1207" s="291">
        <v>8571</v>
      </c>
      <c r="O1207" s="290">
        <v>0</v>
      </c>
      <c r="P1207" s="291">
        <v>0</v>
      </c>
      <c r="Q1207" s="290">
        <v>1</v>
      </c>
      <c r="R1207" s="291">
        <v>8571</v>
      </c>
      <c r="S1207" s="288" t="s">
        <v>1744</v>
      </c>
      <c r="T1207" s="288" t="s">
        <v>1767</v>
      </c>
      <c r="U1207" s="288" t="s">
        <v>1739</v>
      </c>
      <c r="V1207" s="288" t="s">
        <v>1739</v>
      </c>
      <c r="W1207" s="288" t="s">
        <v>1739</v>
      </c>
      <c r="X1207" s="288" t="s">
        <v>1739</v>
      </c>
    </row>
    <row r="1208" spans="1:24" ht="63.75">
      <c r="A1208" s="288" t="s">
        <v>1737</v>
      </c>
      <c r="B1208" s="288" t="s">
        <v>1738</v>
      </c>
      <c r="C1208" s="288" t="s">
        <v>2214</v>
      </c>
      <c r="D1208" s="288" t="s">
        <v>2215</v>
      </c>
      <c r="E1208" s="288" t="s">
        <v>1739</v>
      </c>
      <c r="F1208" s="289">
        <v>46237</v>
      </c>
      <c r="G1208" s="289">
        <v>46237</v>
      </c>
      <c r="H1208" s="288" t="s">
        <v>1768</v>
      </c>
      <c r="I1208" s="288" t="s">
        <v>1769</v>
      </c>
      <c r="J1208" s="288" t="s">
        <v>238</v>
      </c>
      <c r="K1208" s="288" t="s">
        <v>238</v>
      </c>
      <c r="L1208" s="290">
        <v>8571</v>
      </c>
      <c r="M1208" s="290">
        <v>0</v>
      </c>
      <c r="N1208" s="291">
        <v>0</v>
      </c>
      <c r="O1208" s="290">
        <v>1</v>
      </c>
      <c r="P1208" s="291">
        <v>8571</v>
      </c>
      <c r="Q1208" s="290">
        <v>0</v>
      </c>
      <c r="R1208" s="291">
        <v>0</v>
      </c>
      <c r="S1208" s="288" t="s">
        <v>1744</v>
      </c>
      <c r="T1208" s="288" t="s">
        <v>1745</v>
      </c>
      <c r="U1208" s="288" t="s">
        <v>1739</v>
      </c>
      <c r="V1208" s="288" t="s">
        <v>1739</v>
      </c>
      <c r="W1208" s="288" t="s">
        <v>1770</v>
      </c>
      <c r="X1208" s="288" t="s">
        <v>1771</v>
      </c>
    </row>
    <row r="1209" spans="1:24" ht="38.25">
      <c r="A1209" s="288" t="s">
        <v>1737</v>
      </c>
      <c r="B1209" s="288" t="s">
        <v>1738</v>
      </c>
      <c r="C1209" s="288" t="s">
        <v>2216</v>
      </c>
      <c r="D1209" s="288" t="s">
        <v>2217</v>
      </c>
      <c r="E1209" s="288" t="s">
        <v>1739</v>
      </c>
      <c r="F1209" s="289">
        <v>46237</v>
      </c>
      <c r="G1209" s="289">
        <v>46237</v>
      </c>
      <c r="H1209" s="288" t="s">
        <v>1765</v>
      </c>
      <c r="I1209" s="288" t="s">
        <v>1766</v>
      </c>
      <c r="J1209" s="288" t="s">
        <v>238</v>
      </c>
      <c r="K1209" s="288" t="s">
        <v>238</v>
      </c>
      <c r="L1209" s="290">
        <v>3809.52</v>
      </c>
      <c r="M1209" s="290">
        <v>1</v>
      </c>
      <c r="N1209" s="291">
        <v>3810</v>
      </c>
      <c r="O1209" s="290">
        <v>0</v>
      </c>
      <c r="P1209" s="291">
        <v>0</v>
      </c>
      <c r="Q1209" s="290">
        <v>1</v>
      </c>
      <c r="R1209" s="291">
        <v>3810</v>
      </c>
      <c r="S1209" s="288" t="s">
        <v>1744</v>
      </c>
      <c r="T1209" s="288" t="s">
        <v>1767</v>
      </c>
      <c r="U1209" s="288" t="s">
        <v>1739</v>
      </c>
      <c r="V1209" s="288" t="s">
        <v>1739</v>
      </c>
      <c r="W1209" s="288" t="s">
        <v>1739</v>
      </c>
      <c r="X1209" s="288" t="s">
        <v>1739</v>
      </c>
    </row>
    <row r="1210" spans="1:24" ht="38.25">
      <c r="A1210" s="288" t="s">
        <v>1737</v>
      </c>
      <c r="B1210" s="288" t="s">
        <v>1738</v>
      </c>
      <c r="C1210" s="288" t="s">
        <v>2216</v>
      </c>
      <c r="D1210" s="288" t="s">
        <v>2217</v>
      </c>
      <c r="E1210" s="288" t="s">
        <v>1739</v>
      </c>
      <c r="F1210" s="289">
        <v>46237</v>
      </c>
      <c r="G1210" s="289">
        <v>46237</v>
      </c>
      <c r="H1210" s="288" t="s">
        <v>1768</v>
      </c>
      <c r="I1210" s="288" t="s">
        <v>1769</v>
      </c>
      <c r="J1210" s="288" t="s">
        <v>238</v>
      </c>
      <c r="K1210" s="288" t="s">
        <v>238</v>
      </c>
      <c r="L1210" s="290">
        <v>3810</v>
      </c>
      <c r="M1210" s="290">
        <v>0</v>
      </c>
      <c r="N1210" s="291">
        <v>0</v>
      </c>
      <c r="O1210" s="290">
        <v>1</v>
      </c>
      <c r="P1210" s="291">
        <v>3810</v>
      </c>
      <c r="Q1210" s="290">
        <v>0</v>
      </c>
      <c r="R1210" s="291">
        <v>0</v>
      </c>
      <c r="S1210" s="288" t="s">
        <v>1744</v>
      </c>
      <c r="T1210" s="288" t="s">
        <v>1745</v>
      </c>
      <c r="U1210" s="288" t="s">
        <v>1739</v>
      </c>
      <c r="V1210" s="288" t="s">
        <v>1739</v>
      </c>
      <c r="W1210" s="288" t="s">
        <v>1770</v>
      </c>
      <c r="X1210" s="288" t="s">
        <v>1771</v>
      </c>
    </row>
    <row r="1211" spans="1:24" ht="38.25">
      <c r="A1211" s="288" t="s">
        <v>1737</v>
      </c>
      <c r="B1211" s="288" t="s">
        <v>1738</v>
      </c>
      <c r="C1211" s="288" t="s">
        <v>278</v>
      </c>
      <c r="D1211" s="288" t="s">
        <v>2218</v>
      </c>
      <c r="E1211" s="288" t="s">
        <v>1739</v>
      </c>
      <c r="F1211" s="289">
        <v>46237</v>
      </c>
      <c r="G1211" s="289">
        <v>46237</v>
      </c>
      <c r="H1211" s="288" t="s">
        <v>2219</v>
      </c>
      <c r="I1211" s="288" t="s">
        <v>2220</v>
      </c>
      <c r="J1211" s="288" t="s">
        <v>53</v>
      </c>
      <c r="K1211" s="288" t="s">
        <v>53</v>
      </c>
      <c r="L1211" s="290">
        <v>23300</v>
      </c>
      <c r="M1211" s="290">
        <v>20</v>
      </c>
      <c r="N1211" s="291">
        <v>466000</v>
      </c>
      <c r="O1211" s="290">
        <v>0</v>
      </c>
      <c r="P1211" s="291">
        <v>0</v>
      </c>
      <c r="Q1211" s="290">
        <v>20</v>
      </c>
      <c r="R1211" s="291">
        <v>466000</v>
      </c>
      <c r="S1211" s="288" t="s">
        <v>1744</v>
      </c>
      <c r="T1211" s="288" t="s">
        <v>1799</v>
      </c>
      <c r="U1211" s="288" t="s">
        <v>1739</v>
      </c>
      <c r="V1211" s="288" t="s">
        <v>1739</v>
      </c>
      <c r="W1211" s="288" t="s">
        <v>1739</v>
      </c>
      <c r="X1211" s="288" t="s">
        <v>1739</v>
      </c>
    </row>
    <row r="1212" spans="1:24" ht="51">
      <c r="A1212" s="288" t="s">
        <v>1737</v>
      </c>
      <c r="B1212" s="288" t="s">
        <v>1738</v>
      </c>
      <c r="C1212" s="288" t="s">
        <v>278</v>
      </c>
      <c r="D1212" s="288" t="s">
        <v>2218</v>
      </c>
      <c r="E1212" s="288" t="s">
        <v>1739</v>
      </c>
      <c r="F1212" s="289">
        <v>46301</v>
      </c>
      <c r="G1212" s="289">
        <v>46301</v>
      </c>
      <c r="H1212" s="288" t="s">
        <v>1859</v>
      </c>
      <c r="I1212" s="288" t="s">
        <v>1749</v>
      </c>
      <c r="J1212" s="288" t="s">
        <v>53</v>
      </c>
      <c r="K1212" s="288" t="s">
        <v>53</v>
      </c>
      <c r="L1212" s="290">
        <v>23300</v>
      </c>
      <c r="M1212" s="290">
        <v>0</v>
      </c>
      <c r="N1212" s="291">
        <v>0</v>
      </c>
      <c r="O1212" s="290">
        <v>20</v>
      </c>
      <c r="P1212" s="291">
        <v>466000</v>
      </c>
      <c r="Q1212" s="290">
        <v>0</v>
      </c>
      <c r="R1212" s="291">
        <v>0</v>
      </c>
      <c r="S1212" s="288" t="s">
        <v>1744</v>
      </c>
      <c r="T1212" s="288" t="s">
        <v>1745</v>
      </c>
      <c r="U1212" s="288" t="s">
        <v>1890</v>
      </c>
      <c r="V1212" s="288" t="s">
        <v>1891</v>
      </c>
      <c r="W1212" s="288" t="s">
        <v>1795</v>
      </c>
      <c r="X1212" s="288" t="s">
        <v>1796</v>
      </c>
    </row>
    <row r="1213" spans="1:24" ht="38.25">
      <c r="A1213" s="288" t="s">
        <v>1737</v>
      </c>
      <c r="B1213" s="288" t="s">
        <v>1738</v>
      </c>
      <c r="C1213" s="288" t="s">
        <v>339</v>
      </c>
      <c r="D1213" s="288" t="s">
        <v>159</v>
      </c>
      <c r="E1213" s="288" t="s">
        <v>1739</v>
      </c>
      <c r="F1213" s="289">
        <v>46237</v>
      </c>
      <c r="G1213" s="289">
        <v>46237</v>
      </c>
      <c r="H1213" s="288" t="s">
        <v>2219</v>
      </c>
      <c r="I1213" s="288" t="s">
        <v>2220</v>
      </c>
      <c r="J1213" s="288" t="s">
        <v>53</v>
      </c>
      <c r="K1213" s="288" t="s">
        <v>53</v>
      </c>
      <c r="L1213" s="290">
        <v>384450</v>
      </c>
      <c r="M1213" s="290">
        <v>20</v>
      </c>
      <c r="N1213" s="291">
        <v>7689000</v>
      </c>
      <c r="O1213" s="290">
        <v>0</v>
      </c>
      <c r="P1213" s="291">
        <v>0</v>
      </c>
      <c r="Q1213" s="290">
        <v>20</v>
      </c>
      <c r="R1213" s="291">
        <v>7689000</v>
      </c>
      <c r="S1213" s="288" t="s">
        <v>1744</v>
      </c>
      <c r="T1213" s="288" t="s">
        <v>1799</v>
      </c>
      <c r="U1213" s="288" t="s">
        <v>1739</v>
      </c>
      <c r="V1213" s="288" t="s">
        <v>1739</v>
      </c>
      <c r="W1213" s="288" t="s">
        <v>1739</v>
      </c>
      <c r="X1213" s="288" t="s">
        <v>1739</v>
      </c>
    </row>
    <row r="1214" spans="1:24" ht="51">
      <c r="A1214" s="288" t="s">
        <v>1737</v>
      </c>
      <c r="B1214" s="288" t="s">
        <v>1738</v>
      </c>
      <c r="C1214" s="288" t="s">
        <v>339</v>
      </c>
      <c r="D1214" s="288" t="s">
        <v>159</v>
      </c>
      <c r="E1214" s="288" t="s">
        <v>1739</v>
      </c>
      <c r="F1214" s="289">
        <v>46301</v>
      </c>
      <c r="G1214" s="289">
        <v>46301</v>
      </c>
      <c r="H1214" s="288" t="s">
        <v>1859</v>
      </c>
      <c r="I1214" s="288" t="s">
        <v>1749</v>
      </c>
      <c r="J1214" s="288" t="s">
        <v>53</v>
      </c>
      <c r="K1214" s="288" t="s">
        <v>53</v>
      </c>
      <c r="L1214" s="290">
        <v>384450</v>
      </c>
      <c r="M1214" s="290">
        <v>0</v>
      </c>
      <c r="N1214" s="291">
        <v>0</v>
      </c>
      <c r="O1214" s="290">
        <v>20</v>
      </c>
      <c r="P1214" s="291">
        <v>7689000</v>
      </c>
      <c r="Q1214" s="290">
        <v>0</v>
      </c>
      <c r="R1214" s="291">
        <v>0</v>
      </c>
      <c r="S1214" s="288" t="s">
        <v>1744</v>
      </c>
      <c r="T1214" s="288" t="s">
        <v>1745</v>
      </c>
      <c r="U1214" s="288" t="s">
        <v>1755</v>
      </c>
      <c r="V1214" s="288" t="s">
        <v>1756</v>
      </c>
      <c r="W1214" s="288" t="s">
        <v>1795</v>
      </c>
      <c r="X1214" s="288" t="s">
        <v>1796</v>
      </c>
    </row>
    <row r="1215" spans="1:24" ht="38.25">
      <c r="A1215" s="288" t="s">
        <v>1737</v>
      </c>
      <c r="B1215" s="288" t="s">
        <v>1738</v>
      </c>
      <c r="C1215" s="288" t="s">
        <v>340</v>
      </c>
      <c r="D1215" s="288" t="s">
        <v>162</v>
      </c>
      <c r="E1215" s="288" t="s">
        <v>1739</v>
      </c>
      <c r="F1215" s="289">
        <v>46237</v>
      </c>
      <c r="G1215" s="289">
        <v>46237</v>
      </c>
      <c r="H1215" s="288" t="s">
        <v>2219</v>
      </c>
      <c r="I1215" s="288" t="s">
        <v>2220</v>
      </c>
      <c r="J1215" s="288" t="s">
        <v>53</v>
      </c>
      <c r="K1215" s="288" t="s">
        <v>53</v>
      </c>
      <c r="L1215" s="290">
        <v>174750</v>
      </c>
      <c r="M1215" s="290">
        <v>20</v>
      </c>
      <c r="N1215" s="291">
        <v>3495000</v>
      </c>
      <c r="O1215" s="290">
        <v>0</v>
      </c>
      <c r="P1215" s="291">
        <v>0</v>
      </c>
      <c r="Q1215" s="290">
        <v>20</v>
      </c>
      <c r="R1215" s="291">
        <v>3495000</v>
      </c>
      <c r="S1215" s="288" t="s">
        <v>1744</v>
      </c>
      <c r="T1215" s="288" t="s">
        <v>1799</v>
      </c>
      <c r="U1215" s="288" t="s">
        <v>1739</v>
      </c>
      <c r="V1215" s="288" t="s">
        <v>1739</v>
      </c>
      <c r="W1215" s="288" t="s">
        <v>1739</v>
      </c>
      <c r="X1215" s="288" t="s">
        <v>1739</v>
      </c>
    </row>
    <row r="1216" spans="1:24" ht="51">
      <c r="A1216" s="288" t="s">
        <v>1737</v>
      </c>
      <c r="B1216" s="288" t="s">
        <v>1738</v>
      </c>
      <c r="C1216" s="288" t="s">
        <v>340</v>
      </c>
      <c r="D1216" s="288" t="s">
        <v>162</v>
      </c>
      <c r="E1216" s="288" t="s">
        <v>1739</v>
      </c>
      <c r="F1216" s="289">
        <v>46301</v>
      </c>
      <c r="G1216" s="289">
        <v>46301</v>
      </c>
      <c r="H1216" s="288" t="s">
        <v>1859</v>
      </c>
      <c r="I1216" s="288" t="s">
        <v>1749</v>
      </c>
      <c r="J1216" s="288" t="s">
        <v>53</v>
      </c>
      <c r="K1216" s="288" t="s">
        <v>53</v>
      </c>
      <c r="L1216" s="290">
        <v>174750</v>
      </c>
      <c r="M1216" s="290">
        <v>0</v>
      </c>
      <c r="N1216" s="291">
        <v>0</v>
      </c>
      <c r="O1216" s="290">
        <v>20</v>
      </c>
      <c r="P1216" s="291">
        <v>3495000</v>
      </c>
      <c r="Q1216" s="290">
        <v>0</v>
      </c>
      <c r="R1216" s="291">
        <v>0</v>
      </c>
      <c r="S1216" s="288" t="s">
        <v>1744</v>
      </c>
      <c r="T1216" s="288" t="s">
        <v>1745</v>
      </c>
      <c r="U1216" s="288" t="s">
        <v>1755</v>
      </c>
      <c r="V1216" s="288" t="s">
        <v>1756</v>
      </c>
      <c r="W1216" s="288" t="s">
        <v>1795</v>
      </c>
      <c r="X1216" s="288" t="s">
        <v>1796</v>
      </c>
    </row>
    <row r="1217" spans="1:24" ht="38.25">
      <c r="A1217" s="288" t="s">
        <v>1737</v>
      </c>
      <c r="B1217" s="288" t="s">
        <v>1738</v>
      </c>
      <c r="C1217" s="288" t="s">
        <v>470</v>
      </c>
      <c r="D1217" s="288" t="s">
        <v>56</v>
      </c>
      <c r="E1217" s="288" t="s">
        <v>1739</v>
      </c>
      <c r="F1217" s="289">
        <v>46237</v>
      </c>
      <c r="G1217" s="289">
        <v>46237</v>
      </c>
      <c r="H1217" s="288" t="s">
        <v>2219</v>
      </c>
      <c r="I1217" s="288" t="s">
        <v>2220</v>
      </c>
      <c r="J1217" s="288" t="s">
        <v>968</v>
      </c>
      <c r="K1217" s="288" t="s">
        <v>968</v>
      </c>
      <c r="L1217" s="290">
        <v>71810</v>
      </c>
      <c r="M1217" s="290">
        <v>10</v>
      </c>
      <c r="N1217" s="291">
        <v>718100</v>
      </c>
      <c r="O1217" s="290">
        <v>0</v>
      </c>
      <c r="P1217" s="291">
        <v>0</v>
      </c>
      <c r="Q1217" s="290">
        <v>10</v>
      </c>
      <c r="R1217" s="291">
        <v>718100</v>
      </c>
      <c r="S1217" s="288" t="s">
        <v>1744</v>
      </c>
      <c r="T1217" s="288" t="s">
        <v>1799</v>
      </c>
      <c r="U1217" s="288" t="s">
        <v>1739</v>
      </c>
      <c r="V1217" s="288" t="s">
        <v>1739</v>
      </c>
      <c r="W1217" s="288" t="s">
        <v>1739</v>
      </c>
      <c r="X1217" s="288" t="s">
        <v>1739</v>
      </c>
    </row>
    <row r="1218" spans="1:24" ht="51">
      <c r="A1218" s="288" t="s">
        <v>1737</v>
      </c>
      <c r="B1218" s="288" t="s">
        <v>1738</v>
      </c>
      <c r="C1218" s="288" t="s">
        <v>470</v>
      </c>
      <c r="D1218" s="288" t="s">
        <v>56</v>
      </c>
      <c r="E1218" s="288" t="s">
        <v>1739</v>
      </c>
      <c r="F1218" s="289">
        <v>46301</v>
      </c>
      <c r="G1218" s="289">
        <v>46301</v>
      </c>
      <c r="H1218" s="288" t="s">
        <v>1859</v>
      </c>
      <c r="I1218" s="288" t="s">
        <v>1749</v>
      </c>
      <c r="J1218" s="288" t="s">
        <v>968</v>
      </c>
      <c r="K1218" s="288" t="s">
        <v>968</v>
      </c>
      <c r="L1218" s="290">
        <v>71810</v>
      </c>
      <c r="M1218" s="290">
        <v>0</v>
      </c>
      <c r="N1218" s="291">
        <v>0</v>
      </c>
      <c r="O1218" s="290">
        <v>10</v>
      </c>
      <c r="P1218" s="291">
        <v>718100</v>
      </c>
      <c r="Q1218" s="290">
        <v>0</v>
      </c>
      <c r="R1218" s="291">
        <v>0</v>
      </c>
      <c r="S1218" s="288" t="s">
        <v>1744</v>
      </c>
      <c r="T1218" s="288" t="s">
        <v>1745</v>
      </c>
      <c r="U1218" s="288" t="s">
        <v>1801</v>
      </c>
      <c r="V1218" s="288" t="s">
        <v>1802</v>
      </c>
      <c r="W1218" s="288" t="s">
        <v>1795</v>
      </c>
      <c r="X1218" s="288" t="s">
        <v>1796</v>
      </c>
    </row>
    <row r="1219" spans="1:24" ht="38.25">
      <c r="A1219" s="288" t="s">
        <v>1737</v>
      </c>
      <c r="B1219" s="288" t="s">
        <v>1738</v>
      </c>
      <c r="C1219" s="288" t="s">
        <v>467</v>
      </c>
      <c r="D1219" s="288" t="s">
        <v>48</v>
      </c>
      <c r="E1219" s="288" t="s">
        <v>1739</v>
      </c>
      <c r="F1219" s="289">
        <v>46237</v>
      </c>
      <c r="G1219" s="289">
        <v>46237</v>
      </c>
      <c r="H1219" s="288" t="s">
        <v>2219</v>
      </c>
      <c r="I1219" s="288" t="s">
        <v>2220</v>
      </c>
      <c r="J1219" s="288" t="s">
        <v>968</v>
      </c>
      <c r="K1219" s="288" t="s">
        <v>968</v>
      </c>
      <c r="L1219" s="290">
        <v>381595</v>
      </c>
      <c r="M1219" s="290">
        <v>20</v>
      </c>
      <c r="N1219" s="291">
        <v>7631900</v>
      </c>
      <c r="O1219" s="290">
        <v>0</v>
      </c>
      <c r="P1219" s="291">
        <v>0</v>
      </c>
      <c r="Q1219" s="290">
        <v>20</v>
      </c>
      <c r="R1219" s="291">
        <v>7631900</v>
      </c>
      <c r="S1219" s="288" t="s">
        <v>1744</v>
      </c>
      <c r="T1219" s="288" t="s">
        <v>1799</v>
      </c>
      <c r="U1219" s="288" t="s">
        <v>1739</v>
      </c>
      <c r="V1219" s="288" t="s">
        <v>1739</v>
      </c>
      <c r="W1219" s="288" t="s">
        <v>1739</v>
      </c>
      <c r="X1219" s="288" t="s">
        <v>1739</v>
      </c>
    </row>
    <row r="1220" spans="1:24" ht="51">
      <c r="A1220" s="288" t="s">
        <v>1737</v>
      </c>
      <c r="B1220" s="288" t="s">
        <v>1738</v>
      </c>
      <c r="C1220" s="288" t="s">
        <v>467</v>
      </c>
      <c r="D1220" s="288" t="s">
        <v>48</v>
      </c>
      <c r="E1220" s="288" t="s">
        <v>1739</v>
      </c>
      <c r="F1220" s="289">
        <v>46258</v>
      </c>
      <c r="G1220" s="289">
        <v>46258</v>
      </c>
      <c r="H1220" s="288" t="s">
        <v>2064</v>
      </c>
      <c r="I1220" s="288" t="s">
        <v>1749</v>
      </c>
      <c r="J1220" s="288" t="s">
        <v>968</v>
      </c>
      <c r="K1220" s="288" t="s">
        <v>968</v>
      </c>
      <c r="L1220" s="290">
        <v>381595</v>
      </c>
      <c r="M1220" s="290">
        <v>0</v>
      </c>
      <c r="N1220" s="291">
        <v>0</v>
      </c>
      <c r="O1220" s="290">
        <v>20</v>
      </c>
      <c r="P1220" s="291">
        <v>7631900</v>
      </c>
      <c r="Q1220" s="290">
        <v>0</v>
      </c>
      <c r="R1220" s="291">
        <v>0</v>
      </c>
      <c r="S1220" s="288" t="s">
        <v>1744</v>
      </c>
      <c r="T1220" s="288" t="s">
        <v>1745</v>
      </c>
      <c r="U1220" s="288" t="s">
        <v>1801</v>
      </c>
      <c r="V1220" s="288" t="s">
        <v>1802</v>
      </c>
      <c r="W1220" s="288" t="s">
        <v>1795</v>
      </c>
      <c r="X1220" s="288" t="s">
        <v>1796</v>
      </c>
    </row>
    <row r="1221" spans="1:24" ht="38.25">
      <c r="A1221" s="288" t="s">
        <v>1737</v>
      </c>
      <c r="B1221" s="288" t="s">
        <v>1738</v>
      </c>
      <c r="C1221" s="288" t="s">
        <v>511</v>
      </c>
      <c r="D1221" s="288" t="s">
        <v>168</v>
      </c>
      <c r="E1221" s="288" t="s">
        <v>1739</v>
      </c>
      <c r="F1221" s="289">
        <v>46237</v>
      </c>
      <c r="G1221" s="289">
        <v>46237</v>
      </c>
      <c r="H1221" s="288" t="s">
        <v>2219</v>
      </c>
      <c r="I1221" s="288" t="s">
        <v>2220</v>
      </c>
      <c r="J1221" s="288" t="s">
        <v>968</v>
      </c>
      <c r="K1221" s="288" t="s">
        <v>968</v>
      </c>
      <c r="L1221" s="290">
        <v>517926</v>
      </c>
      <c r="M1221" s="290">
        <v>10</v>
      </c>
      <c r="N1221" s="291">
        <v>5179260</v>
      </c>
      <c r="O1221" s="290">
        <v>0</v>
      </c>
      <c r="P1221" s="291">
        <v>0</v>
      </c>
      <c r="Q1221" s="290">
        <v>10</v>
      </c>
      <c r="R1221" s="291">
        <v>5179260</v>
      </c>
      <c r="S1221" s="288" t="s">
        <v>1744</v>
      </c>
      <c r="T1221" s="288" t="s">
        <v>1799</v>
      </c>
      <c r="U1221" s="288" t="s">
        <v>1739</v>
      </c>
      <c r="V1221" s="288" t="s">
        <v>1739</v>
      </c>
      <c r="W1221" s="288" t="s">
        <v>1739</v>
      </c>
      <c r="X1221" s="288" t="s">
        <v>1739</v>
      </c>
    </row>
    <row r="1222" spans="1:24" ht="51">
      <c r="A1222" s="288" t="s">
        <v>1737</v>
      </c>
      <c r="B1222" s="288" t="s">
        <v>1738</v>
      </c>
      <c r="C1222" s="288" t="s">
        <v>511</v>
      </c>
      <c r="D1222" s="288" t="s">
        <v>168</v>
      </c>
      <c r="E1222" s="288" t="s">
        <v>1739</v>
      </c>
      <c r="F1222" s="289">
        <v>46261</v>
      </c>
      <c r="G1222" s="289">
        <v>46261</v>
      </c>
      <c r="H1222" s="288" t="s">
        <v>2221</v>
      </c>
      <c r="I1222" s="288" t="s">
        <v>1749</v>
      </c>
      <c r="J1222" s="288" t="s">
        <v>968</v>
      </c>
      <c r="K1222" s="288" t="s">
        <v>968</v>
      </c>
      <c r="L1222" s="290">
        <v>517926</v>
      </c>
      <c r="M1222" s="290">
        <v>0</v>
      </c>
      <c r="N1222" s="291">
        <v>0</v>
      </c>
      <c r="O1222" s="290">
        <v>10</v>
      </c>
      <c r="P1222" s="291">
        <v>5179260</v>
      </c>
      <c r="Q1222" s="290">
        <v>0</v>
      </c>
      <c r="R1222" s="291">
        <v>0</v>
      </c>
      <c r="S1222" s="288" t="s">
        <v>1744</v>
      </c>
      <c r="T1222" s="288" t="s">
        <v>1745</v>
      </c>
      <c r="U1222" s="288" t="s">
        <v>1750</v>
      </c>
      <c r="V1222" s="288" t="s">
        <v>1751</v>
      </c>
      <c r="W1222" s="288" t="s">
        <v>1795</v>
      </c>
      <c r="X1222" s="288" t="s">
        <v>1796</v>
      </c>
    </row>
    <row r="1223" spans="1:24" ht="38.25">
      <c r="A1223" s="288" t="s">
        <v>1737</v>
      </c>
      <c r="B1223" s="288" t="s">
        <v>1738</v>
      </c>
      <c r="C1223" s="288" t="s">
        <v>1563</v>
      </c>
      <c r="D1223" s="288" t="s">
        <v>1564</v>
      </c>
      <c r="E1223" s="288" t="s">
        <v>1739</v>
      </c>
      <c r="F1223" s="289">
        <v>46237</v>
      </c>
      <c r="G1223" s="289">
        <v>46237</v>
      </c>
      <c r="H1223" s="288" t="s">
        <v>2219</v>
      </c>
      <c r="I1223" s="288" t="s">
        <v>2220</v>
      </c>
      <c r="J1223" s="288" t="s">
        <v>53</v>
      </c>
      <c r="K1223" s="288" t="s">
        <v>53</v>
      </c>
      <c r="L1223" s="290">
        <v>422273</v>
      </c>
      <c r="M1223" s="290">
        <v>10</v>
      </c>
      <c r="N1223" s="291">
        <v>4222730</v>
      </c>
      <c r="O1223" s="290">
        <v>0</v>
      </c>
      <c r="P1223" s="291">
        <v>0</v>
      </c>
      <c r="Q1223" s="290">
        <v>10</v>
      </c>
      <c r="R1223" s="291">
        <v>4222730</v>
      </c>
      <c r="S1223" s="288" t="s">
        <v>1744</v>
      </c>
      <c r="T1223" s="288" t="s">
        <v>1799</v>
      </c>
      <c r="U1223" s="288" t="s">
        <v>1739</v>
      </c>
      <c r="V1223" s="288" t="s">
        <v>1739</v>
      </c>
      <c r="W1223" s="288" t="s">
        <v>1739</v>
      </c>
      <c r="X1223" s="288" t="s">
        <v>1739</v>
      </c>
    </row>
    <row r="1224" spans="1:24" ht="51">
      <c r="A1224" s="288" t="s">
        <v>1737</v>
      </c>
      <c r="B1224" s="288" t="s">
        <v>1738</v>
      </c>
      <c r="C1224" s="288" t="s">
        <v>1563</v>
      </c>
      <c r="D1224" s="288" t="s">
        <v>1564</v>
      </c>
      <c r="E1224" s="288" t="s">
        <v>1739</v>
      </c>
      <c r="F1224" s="289">
        <v>46286</v>
      </c>
      <c r="G1224" s="289">
        <v>46286</v>
      </c>
      <c r="H1224" s="288" t="s">
        <v>1863</v>
      </c>
      <c r="I1224" s="288" t="s">
        <v>1749</v>
      </c>
      <c r="J1224" s="288" t="s">
        <v>53</v>
      </c>
      <c r="K1224" s="288" t="s">
        <v>53</v>
      </c>
      <c r="L1224" s="290">
        <v>422273</v>
      </c>
      <c r="M1224" s="290">
        <v>0</v>
      </c>
      <c r="N1224" s="291">
        <v>0</v>
      </c>
      <c r="O1224" s="290">
        <v>10</v>
      </c>
      <c r="P1224" s="291">
        <v>4222730</v>
      </c>
      <c r="Q1224" s="290">
        <v>0</v>
      </c>
      <c r="R1224" s="291">
        <v>0</v>
      </c>
      <c r="S1224" s="288" t="s">
        <v>1744</v>
      </c>
      <c r="T1224" s="288" t="s">
        <v>1745</v>
      </c>
      <c r="U1224" s="288" t="s">
        <v>1801</v>
      </c>
      <c r="V1224" s="288" t="s">
        <v>1802</v>
      </c>
      <c r="W1224" s="288" t="s">
        <v>1795</v>
      </c>
      <c r="X1224" s="288" t="s">
        <v>1796</v>
      </c>
    </row>
    <row r="1225" spans="1:24" ht="38.25">
      <c r="A1225" s="288" t="s">
        <v>1737</v>
      </c>
      <c r="B1225" s="288" t="s">
        <v>1738</v>
      </c>
      <c r="C1225" s="288" t="s">
        <v>371</v>
      </c>
      <c r="D1225" s="288" t="s">
        <v>122</v>
      </c>
      <c r="E1225" s="288" t="s">
        <v>1739</v>
      </c>
      <c r="F1225" s="289">
        <v>46237</v>
      </c>
      <c r="G1225" s="289">
        <v>46237</v>
      </c>
      <c r="H1225" s="288" t="s">
        <v>2219</v>
      </c>
      <c r="I1225" s="288" t="s">
        <v>2220</v>
      </c>
      <c r="J1225" s="288" t="s">
        <v>53</v>
      </c>
      <c r="K1225" s="288" t="s">
        <v>53</v>
      </c>
      <c r="L1225" s="290">
        <v>79322</v>
      </c>
      <c r="M1225" s="290">
        <v>10</v>
      </c>
      <c r="N1225" s="291">
        <v>793220</v>
      </c>
      <c r="O1225" s="290">
        <v>0</v>
      </c>
      <c r="P1225" s="291">
        <v>0</v>
      </c>
      <c r="Q1225" s="290">
        <v>10</v>
      </c>
      <c r="R1225" s="291">
        <v>793220</v>
      </c>
      <c r="S1225" s="288" t="s">
        <v>1744</v>
      </c>
      <c r="T1225" s="288" t="s">
        <v>1799</v>
      </c>
      <c r="U1225" s="288" t="s">
        <v>1739</v>
      </c>
      <c r="V1225" s="288" t="s">
        <v>1739</v>
      </c>
      <c r="W1225" s="288" t="s">
        <v>1739</v>
      </c>
      <c r="X1225" s="288" t="s">
        <v>1739</v>
      </c>
    </row>
    <row r="1226" spans="1:24" ht="51">
      <c r="A1226" s="288" t="s">
        <v>1737</v>
      </c>
      <c r="B1226" s="288" t="s">
        <v>1738</v>
      </c>
      <c r="C1226" s="288" t="s">
        <v>371</v>
      </c>
      <c r="D1226" s="288" t="s">
        <v>122</v>
      </c>
      <c r="E1226" s="288" t="s">
        <v>1739</v>
      </c>
      <c r="F1226" s="289">
        <v>46247</v>
      </c>
      <c r="G1226" s="289">
        <v>46247</v>
      </c>
      <c r="H1226" s="288" t="s">
        <v>2113</v>
      </c>
      <c r="I1226" s="288" t="s">
        <v>1749</v>
      </c>
      <c r="J1226" s="288" t="s">
        <v>53</v>
      </c>
      <c r="K1226" s="288" t="s">
        <v>53</v>
      </c>
      <c r="L1226" s="290">
        <v>79322</v>
      </c>
      <c r="M1226" s="290">
        <v>0</v>
      </c>
      <c r="N1226" s="291">
        <v>0</v>
      </c>
      <c r="O1226" s="290">
        <v>10</v>
      </c>
      <c r="P1226" s="291">
        <v>793220</v>
      </c>
      <c r="Q1226" s="290">
        <v>0</v>
      </c>
      <c r="R1226" s="291">
        <v>0</v>
      </c>
      <c r="S1226" s="288" t="s">
        <v>1744</v>
      </c>
      <c r="T1226" s="288" t="s">
        <v>1745</v>
      </c>
      <c r="U1226" s="288" t="s">
        <v>1801</v>
      </c>
      <c r="V1226" s="288" t="s">
        <v>1802</v>
      </c>
      <c r="W1226" s="288" t="s">
        <v>1795</v>
      </c>
      <c r="X1226" s="288" t="s">
        <v>1796</v>
      </c>
    </row>
    <row r="1227" spans="1:24" ht="38.25">
      <c r="A1227" s="288" t="s">
        <v>1737</v>
      </c>
      <c r="B1227" s="288" t="s">
        <v>1738</v>
      </c>
      <c r="C1227" s="288" t="s">
        <v>373</v>
      </c>
      <c r="D1227" s="288" t="s">
        <v>127</v>
      </c>
      <c r="E1227" s="288" t="s">
        <v>1739</v>
      </c>
      <c r="F1227" s="289">
        <v>46237</v>
      </c>
      <c r="G1227" s="289">
        <v>46237</v>
      </c>
      <c r="H1227" s="288" t="s">
        <v>2219</v>
      </c>
      <c r="I1227" s="288" t="s">
        <v>2220</v>
      </c>
      <c r="J1227" s="288" t="s">
        <v>53</v>
      </c>
      <c r="K1227" s="288" t="s">
        <v>53</v>
      </c>
      <c r="L1227" s="290">
        <v>146979</v>
      </c>
      <c r="M1227" s="290">
        <v>10</v>
      </c>
      <c r="N1227" s="291">
        <v>1469790</v>
      </c>
      <c r="O1227" s="290">
        <v>0</v>
      </c>
      <c r="P1227" s="291">
        <v>0</v>
      </c>
      <c r="Q1227" s="290">
        <v>10</v>
      </c>
      <c r="R1227" s="291">
        <v>1469790</v>
      </c>
      <c r="S1227" s="288" t="s">
        <v>1744</v>
      </c>
      <c r="T1227" s="288" t="s">
        <v>1799</v>
      </c>
      <c r="U1227" s="288" t="s">
        <v>1739</v>
      </c>
      <c r="V1227" s="288" t="s">
        <v>1739</v>
      </c>
      <c r="W1227" s="288" t="s">
        <v>1739</v>
      </c>
      <c r="X1227" s="288" t="s">
        <v>1739</v>
      </c>
    </row>
    <row r="1228" spans="1:24" ht="51">
      <c r="A1228" s="288" t="s">
        <v>1737</v>
      </c>
      <c r="B1228" s="288" t="s">
        <v>1738</v>
      </c>
      <c r="C1228" s="288" t="s">
        <v>373</v>
      </c>
      <c r="D1228" s="288" t="s">
        <v>127</v>
      </c>
      <c r="E1228" s="288" t="s">
        <v>1739</v>
      </c>
      <c r="F1228" s="289">
        <v>46247</v>
      </c>
      <c r="G1228" s="289">
        <v>46247</v>
      </c>
      <c r="H1228" s="288" t="s">
        <v>2113</v>
      </c>
      <c r="I1228" s="288" t="s">
        <v>1749</v>
      </c>
      <c r="J1228" s="288" t="s">
        <v>53</v>
      </c>
      <c r="K1228" s="288" t="s">
        <v>53</v>
      </c>
      <c r="L1228" s="290">
        <v>146979</v>
      </c>
      <c r="M1228" s="290">
        <v>0</v>
      </c>
      <c r="N1228" s="291">
        <v>0</v>
      </c>
      <c r="O1228" s="290">
        <v>10</v>
      </c>
      <c r="P1228" s="291">
        <v>1469790</v>
      </c>
      <c r="Q1228" s="290">
        <v>0</v>
      </c>
      <c r="R1228" s="291">
        <v>0</v>
      </c>
      <c r="S1228" s="288" t="s">
        <v>1744</v>
      </c>
      <c r="T1228" s="288" t="s">
        <v>1745</v>
      </c>
      <c r="U1228" s="288" t="s">
        <v>1801</v>
      </c>
      <c r="V1228" s="288" t="s">
        <v>1802</v>
      </c>
      <c r="W1228" s="288" t="s">
        <v>1795</v>
      </c>
      <c r="X1228" s="288" t="s">
        <v>1796</v>
      </c>
    </row>
    <row r="1229" spans="1:24" ht="38.25">
      <c r="A1229" s="288" t="s">
        <v>1737</v>
      </c>
      <c r="B1229" s="288" t="s">
        <v>1738</v>
      </c>
      <c r="C1229" s="288" t="s">
        <v>336</v>
      </c>
      <c r="D1229" s="288" t="s">
        <v>2222</v>
      </c>
      <c r="E1229" s="288" t="s">
        <v>1739</v>
      </c>
      <c r="F1229" s="289">
        <v>46237</v>
      </c>
      <c r="G1229" s="289">
        <v>46237</v>
      </c>
      <c r="H1229" s="288" t="s">
        <v>2223</v>
      </c>
      <c r="I1229" s="288" t="s">
        <v>2224</v>
      </c>
      <c r="J1229" s="288" t="s">
        <v>53</v>
      </c>
      <c r="K1229" s="288" t="s">
        <v>53</v>
      </c>
      <c r="L1229" s="290">
        <v>58771</v>
      </c>
      <c r="M1229" s="290">
        <v>28</v>
      </c>
      <c r="N1229" s="291">
        <v>1645588</v>
      </c>
      <c r="O1229" s="290">
        <v>0</v>
      </c>
      <c r="P1229" s="291">
        <v>0</v>
      </c>
      <c r="Q1229" s="290">
        <v>28</v>
      </c>
      <c r="R1229" s="291">
        <v>1645588</v>
      </c>
      <c r="S1229" s="288" t="s">
        <v>1744</v>
      </c>
      <c r="T1229" s="288" t="s">
        <v>1799</v>
      </c>
      <c r="U1229" s="288" t="s">
        <v>1739</v>
      </c>
      <c r="V1229" s="288" t="s">
        <v>1739</v>
      </c>
      <c r="W1229" s="288" t="s">
        <v>1739</v>
      </c>
      <c r="X1229" s="288" t="s">
        <v>1739</v>
      </c>
    </row>
    <row r="1230" spans="1:24" ht="38.25">
      <c r="A1230" s="288" t="s">
        <v>1737</v>
      </c>
      <c r="B1230" s="288" t="s">
        <v>1738</v>
      </c>
      <c r="C1230" s="288" t="s">
        <v>336</v>
      </c>
      <c r="D1230" s="288" t="s">
        <v>2222</v>
      </c>
      <c r="E1230" s="288" t="s">
        <v>1739</v>
      </c>
      <c r="F1230" s="289">
        <v>46237</v>
      </c>
      <c r="G1230" s="289">
        <v>46237</v>
      </c>
      <c r="H1230" s="288" t="s">
        <v>2219</v>
      </c>
      <c r="I1230" s="288" t="s">
        <v>2220</v>
      </c>
      <c r="J1230" s="288" t="s">
        <v>53</v>
      </c>
      <c r="K1230" s="288" t="s">
        <v>53</v>
      </c>
      <c r="L1230" s="290">
        <v>47312</v>
      </c>
      <c r="M1230" s="290">
        <v>40</v>
      </c>
      <c r="N1230" s="291">
        <v>1892480</v>
      </c>
      <c r="O1230" s="290">
        <v>0</v>
      </c>
      <c r="P1230" s="291">
        <v>0</v>
      </c>
      <c r="Q1230" s="290">
        <v>68</v>
      </c>
      <c r="R1230" s="291">
        <v>3538068</v>
      </c>
      <c r="S1230" s="288" t="s">
        <v>1744</v>
      </c>
      <c r="T1230" s="288" t="s">
        <v>1799</v>
      </c>
      <c r="U1230" s="288" t="s">
        <v>1739</v>
      </c>
      <c r="V1230" s="288" t="s">
        <v>1739</v>
      </c>
      <c r="W1230" s="288" t="s">
        <v>1739</v>
      </c>
      <c r="X1230" s="288" t="s">
        <v>1739</v>
      </c>
    </row>
    <row r="1231" spans="1:24" ht="51">
      <c r="A1231" s="288" t="s">
        <v>1737</v>
      </c>
      <c r="B1231" s="288" t="s">
        <v>1738</v>
      </c>
      <c r="C1231" s="288" t="s">
        <v>336</v>
      </c>
      <c r="D1231" s="288" t="s">
        <v>2222</v>
      </c>
      <c r="E1231" s="288" t="s">
        <v>1739</v>
      </c>
      <c r="F1231" s="289">
        <v>46289</v>
      </c>
      <c r="G1231" s="289">
        <v>46289</v>
      </c>
      <c r="H1231" s="288" t="s">
        <v>2225</v>
      </c>
      <c r="I1231" s="288" t="s">
        <v>1749</v>
      </c>
      <c r="J1231" s="288" t="s">
        <v>53</v>
      </c>
      <c r="K1231" s="288" t="s">
        <v>53</v>
      </c>
      <c r="L1231" s="290">
        <v>52030.41</v>
      </c>
      <c r="M1231" s="290">
        <v>0</v>
      </c>
      <c r="N1231" s="291">
        <v>0</v>
      </c>
      <c r="O1231" s="290">
        <v>4</v>
      </c>
      <c r="P1231" s="291">
        <v>208122</v>
      </c>
      <c r="Q1231" s="290">
        <v>64</v>
      </c>
      <c r="R1231" s="291">
        <v>3329946</v>
      </c>
      <c r="S1231" s="288" t="s">
        <v>1744</v>
      </c>
      <c r="T1231" s="288" t="s">
        <v>1745</v>
      </c>
      <c r="U1231" s="288" t="s">
        <v>1755</v>
      </c>
      <c r="V1231" s="288" t="s">
        <v>1756</v>
      </c>
      <c r="W1231" s="288" t="s">
        <v>1795</v>
      </c>
      <c r="X1231" s="288" t="s">
        <v>1796</v>
      </c>
    </row>
    <row r="1232" spans="1:24" ht="51">
      <c r="A1232" s="288" t="s">
        <v>1737</v>
      </c>
      <c r="B1232" s="288" t="s">
        <v>1738</v>
      </c>
      <c r="C1232" s="288" t="s">
        <v>336</v>
      </c>
      <c r="D1232" s="288" t="s">
        <v>2222</v>
      </c>
      <c r="E1232" s="288" t="s">
        <v>1739</v>
      </c>
      <c r="F1232" s="289">
        <v>46289</v>
      </c>
      <c r="G1232" s="289">
        <v>46289</v>
      </c>
      <c r="H1232" s="288" t="s">
        <v>2225</v>
      </c>
      <c r="I1232" s="288" t="s">
        <v>1749</v>
      </c>
      <c r="J1232" s="288" t="s">
        <v>53</v>
      </c>
      <c r="K1232" s="288" t="s">
        <v>53</v>
      </c>
      <c r="L1232" s="290">
        <v>52030.41</v>
      </c>
      <c r="M1232" s="290">
        <v>0</v>
      </c>
      <c r="N1232" s="291">
        <v>0</v>
      </c>
      <c r="O1232" s="290">
        <v>4</v>
      </c>
      <c r="P1232" s="291">
        <v>208122</v>
      </c>
      <c r="Q1232" s="290">
        <v>60</v>
      </c>
      <c r="R1232" s="291">
        <v>3121824</v>
      </c>
      <c r="S1232" s="288" t="s">
        <v>1744</v>
      </c>
      <c r="T1232" s="288" t="s">
        <v>1745</v>
      </c>
      <c r="U1232" s="288" t="s">
        <v>1750</v>
      </c>
      <c r="V1232" s="288" t="s">
        <v>1751</v>
      </c>
      <c r="W1232" s="288" t="s">
        <v>1795</v>
      </c>
      <c r="X1232" s="288" t="s">
        <v>1796</v>
      </c>
    </row>
    <row r="1233" spans="1:24" ht="51">
      <c r="A1233" s="288" t="s">
        <v>1737</v>
      </c>
      <c r="B1233" s="288" t="s">
        <v>1738</v>
      </c>
      <c r="C1233" s="288" t="s">
        <v>336</v>
      </c>
      <c r="D1233" s="288" t="s">
        <v>2222</v>
      </c>
      <c r="E1233" s="288" t="s">
        <v>1739</v>
      </c>
      <c r="F1233" s="289">
        <v>46301</v>
      </c>
      <c r="G1233" s="289">
        <v>46301</v>
      </c>
      <c r="H1233" s="288" t="s">
        <v>1859</v>
      </c>
      <c r="I1233" s="288" t="s">
        <v>1749</v>
      </c>
      <c r="J1233" s="288" t="s">
        <v>53</v>
      </c>
      <c r="K1233" s="288" t="s">
        <v>53</v>
      </c>
      <c r="L1233" s="290">
        <v>52030.400000000001</v>
      </c>
      <c r="M1233" s="290">
        <v>0</v>
      </c>
      <c r="N1233" s="291">
        <v>0</v>
      </c>
      <c r="O1233" s="290">
        <v>16</v>
      </c>
      <c r="P1233" s="291">
        <v>832486</v>
      </c>
      <c r="Q1233" s="290">
        <v>44</v>
      </c>
      <c r="R1233" s="291">
        <v>2289338</v>
      </c>
      <c r="S1233" s="288" t="s">
        <v>1744</v>
      </c>
      <c r="T1233" s="288" t="s">
        <v>1745</v>
      </c>
      <c r="U1233" s="288" t="s">
        <v>1755</v>
      </c>
      <c r="V1233" s="288" t="s">
        <v>1756</v>
      </c>
      <c r="W1233" s="288" t="s">
        <v>1795</v>
      </c>
      <c r="X1233" s="288" t="s">
        <v>1796</v>
      </c>
    </row>
    <row r="1234" spans="1:24" ht="51">
      <c r="A1234" s="288" t="s">
        <v>1737</v>
      </c>
      <c r="B1234" s="288" t="s">
        <v>1738</v>
      </c>
      <c r="C1234" s="288" t="s">
        <v>336</v>
      </c>
      <c r="D1234" s="288" t="s">
        <v>2222</v>
      </c>
      <c r="E1234" s="288" t="s">
        <v>1739</v>
      </c>
      <c r="F1234" s="289">
        <v>46301</v>
      </c>
      <c r="G1234" s="289">
        <v>46301</v>
      </c>
      <c r="H1234" s="288" t="s">
        <v>1859</v>
      </c>
      <c r="I1234" s="288" t="s">
        <v>1749</v>
      </c>
      <c r="J1234" s="288" t="s">
        <v>53</v>
      </c>
      <c r="K1234" s="288" t="s">
        <v>53</v>
      </c>
      <c r="L1234" s="290">
        <v>52030.400000000001</v>
      </c>
      <c r="M1234" s="290">
        <v>0</v>
      </c>
      <c r="N1234" s="291">
        <v>0</v>
      </c>
      <c r="O1234" s="290">
        <v>16</v>
      </c>
      <c r="P1234" s="291">
        <v>832486</v>
      </c>
      <c r="Q1234" s="290">
        <v>28</v>
      </c>
      <c r="R1234" s="291">
        <v>1456852</v>
      </c>
      <c r="S1234" s="288" t="s">
        <v>1744</v>
      </c>
      <c r="T1234" s="288" t="s">
        <v>1745</v>
      </c>
      <c r="U1234" s="288" t="s">
        <v>1750</v>
      </c>
      <c r="V1234" s="288" t="s">
        <v>1751</v>
      </c>
      <c r="W1234" s="288" t="s">
        <v>1795</v>
      </c>
      <c r="X1234" s="288" t="s">
        <v>1796</v>
      </c>
    </row>
    <row r="1235" spans="1:24" ht="38.25">
      <c r="A1235" s="288" t="s">
        <v>1737</v>
      </c>
      <c r="B1235" s="288" t="s">
        <v>1738</v>
      </c>
      <c r="C1235" s="288" t="s">
        <v>512</v>
      </c>
      <c r="D1235" s="288" t="s">
        <v>78</v>
      </c>
      <c r="E1235" s="288" t="s">
        <v>1739</v>
      </c>
      <c r="F1235" s="289">
        <v>46237</v>
      </c>
      <c r="G1235" s="289">
        <v>46237</v>
      </c>
      <c r="H1235" s="288" t="s">
        <v>2219</v>
      </c>
      <c r="I1235" s="288" t="s">
        <v>2220</v>
      </c>
      <c r="J1235" s="288" t="s">
        <v>968</v>
      </c>
      <c r="K1235" s="288" t="s">
        <v>968</v>
      </c>
      <c r="L1235" s="290">
        <v>1458147</v>
      </c>
      <c r="M1235" s="290">
        <v>10</v>
      </c>
      <c r="N1235" s="291">
        <v>14581470</v>
      </c>
      <c r="O1235" s="290">
        <v>0</v>
      </c>
      <c r="P1235" s="291">
        <v>0</v>
      </c>
      <c r="Q1235" s="290">
        <v>10</v>
      </c>
      <c r="R1235" s="291">
        <v>14581470</v>
      </c>
      <c r="S1235" s="288" t="s">
        <v>1744</v>
      </c>
      <c r="T1235" s="288" t="s">
        <v>1799</v>
      </c>
      <c r="U1235" s="288" t="s">
        <v>1739</v>
      </c>
      <c r="V1235" s="288" t="s">
        <v>1739</v>
      </c>
      <c r="W1235" s="288" t="s">
        <v>1739</v>
      </c>
      <c r="X1235" s="288" t="s">
        <v>1739</v>
      </c>
    </row>
    <row r="1236" spans="1:24" ht="51">
      <c r="A1236" s="288" t="s">
        <v>1737</v>
      </c>
      <c r="B1236" s="288" t="s">
        <v>1738</v>
      </c>
      <c r="C1236" s="288" t="s">
        <v>512</v>
      </c>
      <c r="D1236" s="288" t="s">
        <v>78</v>
      </c>
      <c r="E1236" s="288" t="s">
        <v>1739</v>
      </c>
      <c r="F1236" s="289">
        <v>46301</v>
      </c>
      <c r="G1236" s="289">
        <v>46301</v>
      </c>
      <c r="H1236" s="288" t="s">
        <v>1859</v>
      </c>
      <c r="I1236" s="288" t="s">
        <v>1749</v>
      </c>
      <c r="J1236" s="288" t="s">
        <v>968</v>
      </c>
      <c r="K1236" s="288" t="s">
        <v>968</v>
      </c>
      <c r="L1236" s="290">
        <v>1458147</v>
      </c>
      <c r="M1236" s="290">
        <v>0</v>
      </c>
      <c r="N1236" s="291">
        <v>0</v>
      </c>
      <c r="O1236" s="290">
        <v>10</v>
      </c>
      <c r="P1236" s="291">
        <v>14581470</v>
      </c>
      <c r="Q1236" s="290">
        <v>0</v>
      </c>
      <c r="R1236" s="291">
        <v>0</v>
      </c>
      <c r="S1236" s="288" t="s">
        <v>1744</v>
      </c>
      <c r="T1236" s="288" t="s">
        <v>1745</v>
      </c>
      <c r="U1236" s="288" t="s">
        <v>1750</v>
      </c>
      <c r="V1236" s="288" t="s">
        <v>1751</v>
      </c>
      <c r="W1236" s="288" t="s">
        <v>1795</v>
      </c>
      <c r="X1236" s="288" t="s">
        <v>1796</v>
      </c>
    </row>
    <row r="1237" spans="1:24" ht="38.25">
      <c r="A1237" s="288" t="s">
        <v>1737</v>
      </c>
      <c r="B1237" s="288" t="s">
        <v>1738</v>
      </c>
      <c r="C1237" s="288" t="s">
        <v>466</v>
      </c>
      <c r="D1237" s="288" t="s">
        <v>240</v>
      </c>
      <c r="E1237" s="288" t="s">
        <v>1739</v>
      </c>
      <c r="F1237" s="289">
        <v>46237</v>
      </c>
      <c r="G1237" s="289">
        <v>46237</v>
      </c>
      <c r="H1237" s="288" t="s">
        <v>2219</v>
      </c>
      <c r="I1237" s="288" t="s">
        <v>2220</v>
      </c>
      <c r="J1237" s="288" t="s">
        <v>968</v>
      </c>
      <c r="K1237" s="288" t="s">
        <v>968</v>
      </c>
      <c r="L1237" s="290">
        <v>696778</v>
      </c>
      <c r="M1237" s="290">
        <v>10</v>
      </c>
      <c r="N1237" s="291">
        <v>6967780</v>
      </c>
      <c r="O1237" s="290">
        <v>0</v>
      </c>
      <c r="P1237" s="291">
        <v>0</v>
      </c>
      <c r="Q1237" s="290">
        <v>10</v>
      </c>
      <c r="R1237" s="291">
        <v>6967780</v>
      </c>
      <c r="S1237" s="288" t="s">
        <v>1744</v>
      </c>
      <c r="T1237" s="288" t="s">
        <v>1799</v>
      </c>
      <c r="U1237" s="288" t="s">
        <v>1739</v>
      </c>
      <c r="V1237" s="288" t="s">
        <v>1739</v>
      </c>
      <c r="W1237" s="288" t="s">
        <v>1739</v>
      </c>
      <c r="X1237" s="288" t="s">
        <v>1739</v>
      </c>
    </row>
    <row r="1238" spans="1:24" ht="51">
      <c r="A1238" s="288" t="s">
        <v>1737</v>
      </c>
      <c r="B1238" s="288" t="s">
        <v>1738</v>
      </c>
      <c r="C1238" s="288" t="s">
        <v>466</v>
      </c>
      <c r="D1238" s="288" t="s">
        <v>240</v>
      </c>
      <c r="E1238" s="288" t="s">
        <v>1739</v>
      </c>
      <c r="F1238" s="289">
        <v>46245</v>
      </c>
      <c r="G1238" s="289">
        <v>46245</v>
      </c>
      <c r="H1238" s="288" t="s">
        <v>2226</v>
      </c>
      <c r="I1238" s="288" t="s">
        <v>1749</v>
      </c>
      <c r="J1238" s="288" t="s">
        <v>968</v>
      </c>
      <c r="K1238" s="288" t="s">
        <v>968</v>
      </c>
      <c r="L1238" s="290">
        <v>696778</v>
      </c>
      <c r="M1238" s="290">
        <v>0</v>
      </c>
      <c r="N1238" s="291">
        <v>0</v>
      </c>
      <c r="O1238" s="290">
        <v>10</v>
      </c>
      <c r="P1238" s="291">
        <v>6967780</v>
      </c>
      <c r="Q1238" s="290">
        <v>0</v>
      </c>
      <c r="R1238" s="291">
        <v>0</v>
      </c>
      <c r="S1238" s="288" t="s">
        <v>1744</v>
      </c>
      <c r="T1238" s="288" t="s">
        <v>1745</v>
      </c>
      <c r="U1238" s="288" t="s">
        <v>1750</v>
      </c>
      <c r="V1238" s="288" t="s">
        <v>1751</v>
      </c>
      <c r="W1238" s="288" t="s">
        <v>1795</v>
      </c>
      <c r="X1238" s="288" t="s">
        <v>1796</v>
      </c>
    </row>
    <row r="1239" spans="1:24" ht="38.25">
      <c r="A1239" s="288" t="s">
        <v>1737</v>
      </c>
      <c r="B1239" s="288" t="s">
        <v>1738</v>
      </c>
      <c r="C1239" s="288" t="s">
        <v>464</v>
      </c>
      <c r="D1239" s="288" t="s">
        <v>133</v>
      </c>
      <c r="E1239" s="288" t="s">
        <v>1739</v>
      </c>
      <c r="F1239" s="289">
        <v>46237</v>
      </c>
      <c r="G1239" s="289">
        <v>46237</v>
      </c>
      <c r="H1239" s="288" t="s">
        <v>2219</v>
      </c>
      <c r="I1239" s="288" t="s">
        <v>2220</v>
      </c>
      <c r="J1239" s="288" t="s">
        <v>53</v>
      </c>
      <c r="K1239" s="288" t="s">
        <v>53</v>
      </c>
      <c r="L1239" s="290">
        <v>2597058</v>
      </c>
      <c r="M1239" s="290">
        <v>20</v>
      </c>
      <c r="N1239" s="291">
        <v>51941160</v>
      </c>
      <c r="O1239" s="290">
        <v>0</v>
      </c>
      <c r="P1239" s="291">
        <v>0</v>
      </c>
      <c r="Q1239" s="290">
        <v>20</v>
      </c>
      <c r="R1239" s="291">
        <v>51941160</v>
      </c>
      <c r="S1239" s="288" t="s">
        <v>1744</v>
      </c>
      <c r="T1239" s="288" t="s">
        <v>1799</v>
      </c>
      <c r="U1239" s="288" t="s">
        <v>1739</v>
      </c>
      <c r="V1239" s="288" t="s">
        <v>1739</v>
      </c>
      <c r="W1239" s="288" t="s">
        <v>1739</v>
      </c>
      <c r="X1239" s="288" t="s">
        <v>1739</v>
      </c>
    </row>
    <row r="1240" spans="1:24" ht="51">
      <c r="A1240" s="288" t="s">
        <v>1737</v>
      </c>
      <c r="B1240" s="288" t="s">
        <v>1738</v>
      </c>
      <c r="C1240" s="288" t="s">
        <v>464</v>
      </c>
      <c r="D1240" s="288" t="s">
        <v>133</v>
      </c>
      <c r="E1240" s="288" t="s">
        <v>1739</v>
      </c>
      <c r="F1240" s="289">
        <v>46253</v>
      </c>
      <c r="G1240" s="289">
        <v>46253</v>
      </c>
      <c r="H1240" s="288" t="s">
        <v>2227</v>
      </c>
      <c r="I1240" s="288" t="s">
        <v>1749</v>
      </c>
      <c r="J1240" s="288" t="s">
        <v>53</v>
      </c>
      <c r="K1240" s="288" t="s">
        <v>53</v>
      </c>
      <c r="L1240" s="290">
        <v>2597058</v>
      </c>
      <c r="M1240" s="290">
        <v>0</v>
      </c>
      <c r="N1240" s="291">
        <v>0</v>
      </c>
      <c r="O1240" s="290">
        <v>20</v>
      </c>
      <c r="P1240" s="291">
        <v>51941160</v>
      </c>
      <c r="Q1240" s="290">
        <v>0</v>
      </c>
      <c r="R1240" s="291">
        <v>0</v>
      </c>
      <c r="S1240" s="288" t="s">
        <v>1744</v>
      </c>
      <c r="T1240" s="288" t="s">
        <v>1745</v>
      </c>
      <c r="U1240" s="288" t="s">
        <v>1755</v>
      </c>
      <c r="V1240" s="288" t="s">
        <v>1756</v>
      </c>
      <c r="W1240" s="288" t="s">
        <v>1795</v>
      </c>
      <c r="X1240" s="288" t="s">
        <v>1796</v>
      </c>
    </row>
    <row r="1241" spans="1:24" ht="38.25">
      <c r="A1241" s="288" t="s">
        <v>1737</v>
      </c>
      <c r="B1241" s="288" t="s">
        <v>1738</v>
      </c>
      <c r="C1241" s="288" t="s">
        <v>477</v>
      </c>
      <c r="D1241" s="288" t="s">
        <v>195</v>
      </c>
      <c r="E1241" s="288" t="s">
        <v>1739</v>
      </c>
      <c r="F1241" s="289">
        <v>46237</v>
      </c>
      <c r="G1241" s="289">
        <v>46237</v>
      </c>
      <c r="H1241" s="288" t="s">
        <v>2219</v>
      </c>
      <c r="I1241" s="288" t="s">
        <v>2220</v>
      </c>
      <c r="J1241" s="288" t="s">
        <v>968</v>
      </c>
      <c r="K1241" s="288" t="s">
        <v>968</v>
      </c>
      <c r="L1241" s="290">
        <v>2133346</v>
      </c>
      <c r="M1241" s="290">
        <v>10</v>
      </c>
      <c r="N1241" s="291">
        <v>21333460</v>
      </c>
      <c r="O1241" s="290">
        <v>0</v>
      </c>
      <c r="P1241" s="291">
        <v>0</v>
      </c>
      <c r="Q1241" s="290">
        <v>10</v>
      </c>
      <c r="R1241" s="291">
        <v>21333460</v>
      </c>
      <c r="S1241" s="288" t="s">
        <v>1744</v>
      </c>
      <c r="T1241" s="288" t="s">
        <v>1799</v>
      </c>
      <c r="U1241" s="288" t="s">
        <v>1739</v>
      </c>
      <c r="V1241" s="288" t="s">
        <v>1739</v>
      </c>
      <c r="W1241" s="288" t="s">
        <v>1739</v>
      </c>
      <c r="X1241" s="288" t="s">
        <v>1739</v>
      </c>
    </row>
    <row r="1242" spans="1:24" ht="51">
      <c r="A1242" s="288" t="s">
        <v>1737</v>
      </c>
      <c r="B1242" s="288" t="s">
        <v>1738</v>
      </c>
      <c r="C1242" s="288" t="s">
        <v>477</v>
      </c>
      <c r="D1242" s="288" t="s">
        <v>195</v>
      </c>
      <c r="E1242" s="288" t="s">
        <v>1739</v>
      </c>
      <c r="F1242" s="289">
        <v>46245</v>
      </c>
      <c r="G1242" s="289">
        <v>46245</v>
      </c>
      <c r="H1242" s="288" t="s">
        <v>2226</v>
      </c>
      <c r="I1242" s="288" t="s">
        <v>1749</v>
      </c>
      <c r="J1242" s="288" t="s">
        <v>968</v>
      </c>
      <c r="K1242" s="288" t="s">
        <v>968</v>
      </c>
      <c r="L1242" s="290">
        <v>2133346</v>
      </c>
      <c r="M1242" s="290">
        <v>0</v>
      </c>
      <c r="N1242" s="291">
        <v>0</v>
      </c>
      <c r="O1242" s="290">
        <v>10</v>
      </c>
      <c r="P1242" s="291">
        <v>21333460</v>
      </c>
      <c r="Q1242" s="290">
        <v>0</v>
      </c>
      <c r="R1242" s="291">
        <v>0</v>
      </c>
      <c r="S1242" s="288" t="s">
        <v>1744</v>
      </c>
      <c r="T1242" s="288" t="s">
        <v>1745</v>
      </c>
      <c r="U1242" s="288" t="s">
        <v>1755</v>
      </c>
      <c r="V1242" s="288" t="s">
        <v>1756</v>
      </c>
      <c r="W1242" s="288" t="s">
        <v>1795</v>
      </c>
      <c r="X1242" s="288" t="s">
        <v>1796</v>
      </c>
    </row>
    <row r="1243" spans="1:24" ht="38.25">
      <c r="A1243" s="288" t="s">
        <v>1737</v>
      </c>
      <c r="B1243" s="288" t="s">
        <v>1738</v>
      </c>
      <c r="C1243" s="288" t="s">
        <v>391</v>
      </c>
      <c r="D1243" s="288" t="s">
        <v>196</v>
      </c>
      <c r="E1243" s="288" t="s">
        <v>1739</v>
      </c>
      <c r="F1243" s="289">
        <v>46237</v>
      </c>
      <c r="G1243" s="289">
        <v>46237</v>
      </c>
      <c r="H1243" s="288" t="s">
        <v>2223</v>
      </c>
      <c r="I1243" s="288" t="s">
        <v>2224</v>
      </c>
      <c r="J1243" s="288" t="s">
        <v>53</v>
      </c>
      <c r="K1243" s="288" t="s">
        <v>53</v>
      </c>
      <c r="L1243" s="290">
        <v>27200</v>
      </c>
      <c r="M1243" s="290">
        <v>2</v>
      </c>
      <c r="N1243" s="291">
        <v>54400</v>
      </c>
      <c r="O1243" s="290">
        <v>0</v>
      </c>
      <c r="P1243" s="291">
        <v>0</v>
      </c>
      <c r="Q1243" s="290">
        <v>2</v>
      </c>
      <c r="R1243" s="291">
        <v>54400</v>
      </c>
      <c r="S1243" s="288" t="s">
        <v>1744</v>
      </c>
      <c r="T1243" s="288" t="s">
        <v>1799</v>
      </c>
      <c r="U1243" s="288" t="s">
        <v>1739</v>
      </c>
      <c r="V1243" s="288" t="s">
        <v>1739</v>
      </c>
      <c r="W1243" s="288" t="s">
        <v>1739</v>
      </c>
      <c r="X1243" s="288" t="s">
        <v>1739</v>
      </c>
    </row>
    <row r="1244" spans="1:24" ht="38.25">
      <c r="A1244" s="288" t="s">
        <v>1737</v>
      </c>
      <c r="B1244" s="288" t="s">
        <v>1738</v>
      </c>
      <c r="C1244" s="288" t="s">
        <v>391</v>
      </c>
      <c r="D1244" s="288" t="s">
        <v>196</v>
      </c>
      <c r="E1244" s="288" t="s">
        <v>1739</v>
      </c>
      <c r="F1244" s="289">
        <v>46237</v>
      </c>
      <c r="G1244" s="289">
        <v>46237</v>
      </c>
      <c r="H1244" s="288" t="s">
        <v>2219</v>
      </c>
      <c r="I1244" s="288" t="s">
        <v>2220</v>
      </c>
      <c r="J1244" s="288" t="s">
        <v>53</v>
      </c>
      <c r="K1244" s="288" t="s">
        <v>53</v>
      </c>
      <c r="L1244" s="290">
        <v>219356</v>
      </c>
      <c r="M1244" s="290">
        <v>20</v>
      </c>
      <c r="N1244" s="291">
        <v>4387120</v>
      </c>
      <c r="O1244" s="290">
        <v>0</v>
      </c>
      <c r="P1244" s="291">
        <v>0</v>
      </c>
      <c r="Q1244" s="290">
        <v>22</v>
      </c>
      <c r="R1244" s="291">
        <v>4441520</v>
      </c>
      <c r="S1244" s="288" t="s">
        <v>1744</v>
      </c>
      <c r="T1244" s="288" t="s">
        <v>1799</v>
      </c>
      <c r="U1244" s="288" t="s">
        <v>1739</v>
      </c>
      <c r="V1244" s="288" t="s">
        <v>1739</v>
      </c>
      <c r="W1244" s="288" t="s">
        <v>1739</v>
      </c>
      <c r="X1244" s="288" t="s">
        <v>1739</v>
      </c>
    </row>
    <row r="1245" spans="1:24" ht="51">
      <c r="A1245" s="288" t="s">
        <v>1737</v>
      </c>
      <c r="B1245" s="288" t="s">
        <v>1738</v>
      </c>
      <c r="C1245" s="288" t="s">
        <v>391</v>
      </c>
      <c r="D1245" s="288" t="s">
        <v>196</v>
      </c>
      <c r="E1245" s="288" t="s">
        <v>1739</v>
      </c>
      <c r="F1245" s="289">
        <v>46255</v>
      </c>
      <c r="G1245" s="289">
        <v>46255</v>
      </c>
      <c r="H1245" s="288" t="s">
        <v>1937</v>
      </c>
      <c r="I1245" s="288" t="s">
        <v>1749</v>
      </c>
      <c r="J1245" s="288" t="s">
        <v>53</v>
      </c>
      <c r="K1245" s="288" t="s">
        <v>53</v>
      </c>
      <c r="L1245" s="290">
        <v>201887.27</v>
      </c>
      <c r="M1245" s="290">
        <v>0</v>
      </c>
      <c r="N1245" s="291">
        <v>0</v>
      </c>
      <c r="O1245" s="290">
        <v>20</v>
      </c>
      <c r="P1245" s="291">
        <v>4037745</v>
      </c>
      <c r="Q1245" s="290">
        <v>2</v>
      </c>
      <c r="R1245" s="291">
        <v>403775</v>
      </c>
      <c r="S1245" s="288" t="s">
        <v>1744</v>
      </c>
      <c r="T1245" s="288" t="s">
        <v>1745</v>
      </c>
      <c r="U1245" s="288" t="s">
        <v>1755</v>
      </c>
      <c r="V1245" s="288" t="s">
        <v>1756</v>
      </c>
      <c r="W1245" s="288" t="s">
        <v>1795</v>
      </c>
      <c r="X1245" s="288" t="s">
        <v>1796</v>
      </c>
    </row>
    <row r="1246" spans="1:24" ht="38.25">
      <c r="A1246" s="288" t="s">
        <v>1737</v>
      </c>
      <c r="B1246" s="288" t="s">
        <v>1738</v>
      </c>
      <c r="C1246" s="288" t="s">
        <v>349</v>
      </c>
      <c r="D1246" s="288" t="s">
        <v>233</v>
      </c>
      <c r="E1246" s="288" t="s">
        <v>1739</v>
      </c>
      <c r="F1246" s="289">
        <v>46237</v>
      </c>
      <c r="G1246" s="289">
        <v>46237</v>
      </c>
      <c r="H1246" s="288" t="s">
        <v>2219</v>
      </c>
      <c r="I1246" s="288" t="s">
        <v>2220</v>
      </c>
      <c r="J1246" s="288" t="s">
        <v>968</v>
      </c>
      <c r="K1246" s="288" t="s">
        <v>968</v>
      </c>
      <c r="L1246" s="290">
        <v>2817818</v>
      </c>
      <c r="M1246" s="290">
        <v>10</v>
      </c>
      <c r="N1246" s="291">
        <v>28178180</v>
      </c>
      <c r="O1246" s="290">
        <v>0</v>
      </c>
      <c r="P1246" s="291">
        <v>0</v>
      </c>
      <c r="Q1246" s="290">
        <v>10</v>
      </c>
      <c r="R1246" s="291">
        <v>28178180</v>
      </c>
      <c r="S1246" s="288" t="s">
        <v>1744</v>
      </c>
      <c r="T1246" s="288" t="s">
        <v>1799</v>
      </c>
      <c r="U1246" s="288" t="s">
        <v>1739</v>
      </c>
      <c r="V1246" s="288" t="s">
        <v>1739</v>
      </c>
      <c r="W1246" s="288" t="s">
        <v>1739</v>
      </c>
      <c r="X1246" s="288" t="s">
        <v>1739</v>
      </c>
    </row>
    <row r="1247" spans="1:24" ht="51">
      <c r="A1247" s="288" t="s">
        <v>1737</v>
      </c>
      <c r="B1247" s="288" t="s">
        <v>1738</v>
      </c>
      <c r="C1247" s="288" t="s">
        <v>349</v>
      </c>
      <c r="D1247" s="288" t="s">
        <v>233</v>
      </c>
      <c r="E1247" s="288" t="s">
        <v>1739</v>
      </c>
      <c r="F1247" s="289">
        <v>46301</v>
      </c>
      <c r="G1247" s="289">
        <v>46301</v>
      </c>
      <c r="H1247" s="288" t="s">
        <v>1859</v>
      </c>
      <c r="I1247" s="288" t="s">
        <v>1749</v>
      </c>
      <c r="J1247" s="288" t="s">
        <v>968</v>
      </c>
      <c r="K1247" s="288" t="s">
        <v>968</v>
      </c>
      <c r="L1247" s="290">
        <v>2817818</v>
      </c>
      <c r="M1247" s="290">
        <v>0</v>
      </c>
      <c r="N1247" s="291">
        <v>0</v>
      </c>
      <c r="O1247" s="290">
        <v>10</v>
      </c>
      <c r="P1247" s="291">
        <v>28178180</v>
      </c>
      <c r="Q1247" s="290">
        <v>0</v>
      </c>
      <c r="R1247" s="291">
        <v>0</v>
      </c>
      <c r="S1247" s="288" t="s">
        <v>1744</v>
      </c>
      <c r="T1247" s="288" t="s">
        <v>1745</v>
      </c>
      <c r="U1247" s="288" t="s">
        <v>1755</v>
      </c>
      <c r="V1247" s="288" t="s">
        <v>1756</v>
      </c>
      <c r="W1247" s="288" t="s">
        <v>1795</v>
      </c>
      <c r="X1247" s="288" t="s">
        <v>1796</v>
      </c>
    </row>
    <row r="1248" spans="1:24" ht="38.25">
      <c r="A1248" s="288" t="s">
        <v>1737</v>
      </c>
      <c r="B1248" s="288" t="s">
        <v>1738</v>
      </c>
      <c r="C1248" s="288" t="s">
        <v>428</v>
      </c>
      <c r="D1248" s="288" t="s">
        <v>259</v>
      </c>
      <c r="E1248" s="288" t="s">
        <v>1739</v>
      </c>
      <c r="F1248" s="289">
        <v>46237</v>
      </c>
      <c r="G1248" s="289">
        <v>46237</v>
      </c>
      <c r="H1248" s="288" t="s">
        <v>2219</v>
      </c>
      <c r="I1248" s="288" t="s">
        <v>2220</v>
      </c>
      <c r="J1248" s="288" t="s">
        <v>261</v>
      </c>
      <c r="K1248" s="288" t="s">
        <v>261</v>
      </c>
      <c r="L1248" s="290">
        <v>2298332</v>
      </c>
      <c r="M1248" s="290">
        <v>10</v>
      </c>
      <c r="N1248" s="291">
        <v>22983320</v>
      </c>
      <c r="O1248" s="290">
        <v>0</v>
      </c>
      <c r="P1248" s="291">
        <v>0</v>
      </c>
      <c r="Q1248" s="290">
        <v>10</v>
      </c>
      <c r="R1248" s="291">
        <v>22983320</v>
      </c>
      <c r="S1248" s="288" t="s">
        <v>1744</v>
      </c>
      <c r="T1248" s="288" t="s">
        <v>1799</v>
      </c>
      <c r="U1248" s="288" t="s">
        <v>1739</v>
      </c>
      <c r="V1248" s="288" t="s">
        <v>1739</v>
      </c>
      <c r="W1248" s="288" t="s">
        <v>1739</v>
      </c>
      <c r="X1248" s="288" t="s">
        <v>1739</v>
      </c>
    </row>
    <row r="1249" spans="1:24" ht="51">
      <c r="A1249" s="288" t="s">
        <v>1737</v>
      </c>
      <c r="B1249" s="288" t="s">
        <v>1738</v>
      </c>
      <c r="C1249" s="288" t="s">
        <v>428</v>
      </c>
      <c r="D1249" s="288" t="s">
        <v>259</v>
      </c>
      <c r="E1249" s="288" t="s">
        <v>1739</v>
      </c>
      <c r="F1249" s="289">
        <v>46301</v>
      </c>
      <c r="G1249" s="289">
        <v>46301</v>
      </c>
      <c r="H1249" s="288" t="s">
        <v>1859</v>
      </c>
      <c r="I1249" s="288" t="s">
        <v>1749</v>
      </c>
      <c r="J1249" s="288" t="s">
        <v>261</v>
      </c>
      <c r="K1249" s="288" t="s">
        <v>261</v>
      </c>
      <c r="L1249" s="290">
        <v>2298332</v>
      </c>
      <c r="M1249" s="290">
        <v>0</v>
      </c>
      <c r="N1249" s="291">
        <v>0</v>
      </c>
      <c r="O1249" s="290">
        <v>10</v>
      </c>
      <c r="P1249" s="291">
        <v>22983320</v>
      </c>
      <c r="Q1249" s="290">
        <v>0</v>
      </c>
      <c r="R1249" s="291">
        <v>0</v>
      </c>
      <c r="S1249" s="288" t="s">
        <v>1744</v>
      </c>
      <c r="T1249" s="288" t="s">
        <v>1745</v>
      </c>
      <c r="U1249" s="288" t="s">
        <v>1750</v>
      </c>
      <c r="V1249" s="288" t="s">
        <v>1751</v>
      </c>
      <c r="W1249" s="288" t="s">
        <v>1795</v>
      </c>
      <c r="X1249" s="288" t="s">
        <v>1796</v>
      </c>
    </row>
    <row r="1250" spans="1:24" ht="38.25">
      <c r="A1250" s="288" t="s">
        <v>1737</v>
      </c>
      <c r="B1250" s="288" t="s">
        <v>1738</v>
      </c>
      <c r="C1250" s="288" t="s">
        <v>271</v>
      </c>
      <c r="D1250" s="288" t="s">
        <v>110</v>
      </c>
      <c r="E1250" s="288" t="s">
        <v>1739</v>
      </c>
      <c r="F1250" s="289">
        <v>46237</v>
      </c>
      <c r="G1250" s="289">
        <v>46237</v>
      </c>
      <c r="H1250" s="288" t="s">
        <v>2219</v>
      </c>
      <c r="I1250" s="288" t="s">
        <v>2220</v>
      </c>
      <c r="J1250" s="288" t="s">
        <v>53</v>
      </c>
      <c r="K1250" s="288" t="s">
        <v>53</v>
      </c>
      <c r="L1250" s="290">
        <v>51161</v>
      </c>
      <c r="M1250" s="290">
        <v>20</v>
      </c>
      <c r="N1250" s="291">
        <v>1023220</v>
      </c>
      <c r="O1250" s="290">
        <v>0</v>
      </c>
      <c r="P1250" s="291">
        <v>0</v>
      </c>
      <c r="Q1250" s="290">
        <v>20</v>
      </c>
      <c r="R1250" s="291">
        <v>1023220</v>
      </c>
      <c r="S1250" s="288" t="s">
        <v>1744</v>
      </c>
      <c r="T1250" s="288" t="s">
        <v>1799</v>
      </c>
      <c r="U1250" s="288" t="s">
        <v>1739</v>
      </c>
      <c r="V1250" s="288" t="s">
        <v>1739</v>
      </c>
      <c r="W1250" s="288" t="s">
        <v>1739</v>
      </c>
      <c r="X1250" s="288" t="s">
        <v>1739</v>
      </c>
    </row>
    <row r="1251" spans="1:24" ht="51">
      <c r="A1251" s="288" t="s">
        <v>1737</v>
      </c>
      <c r="B1251" s="288" t="s">
        <v>1738</v>
      </c>
      <c r="C1251" s="288" t="s">
        <v>271</v>
      </c>
      <c r="D1251" s="288" t="s">
        <v>110</v>
      </c>
      <c r="E1251" s="288" t="s">
        <v>1739</v>
      </c>
      <c r="F1251" s="289">
        <v>46253</v>
      </c>
      <c r="G1251" s="289">
        <v>46253</v>
      </c>
      <c r="H1251" s="288" t="s">
        <v>2227</v>
      </c>
      <c r="I1251" s="288" t="s">
        <v>1749</v>
      </c>
      <c r="J1251" s="288" t="s">
        <v>53</v>
      </c>
      <c r="K1251" s="288" t="s">
        <v>53</v>
      </c>
      <c r="L1251" s="290">
        <v>51161</v>
      </c>
      <c r="M1251" s="290">
        <v>0</v>
      </c>
      <c r="N1251" s="291">
        <v>0</v>
      </c>
      <c r="O1251" s="290">
        <v>20</v>
      </c>
      <c r="P1251" s="291">
        <v>1023220</v>
      </c>
      <c r="Q1251" s="290">
        <v>0</v>
      </c>
      <c r="R1251" s="291">
        <v>0</v>
      </c>
      <c r="S1251" s="288" t="s">
        <v>1744</v>
      </c>
      <c r="T1251" s="288" t="s">
        <v>1745</v>
      </c>
      <c r="U1251" s="288" t="s">
        <v>1890</v>
      </c>
      <c r="V1251" s="288" t="s">
        <v>1891</v>
      </c>
      <c r="W1251" s="288" t="s">
        <v>1795</v>
      </c>
      <c r="X1251" s="288" t="s">
        <v>1796</v>
      </c>
    </row>
    <row r="1252" spans="1:24" ht="38.25">
      <c r="A1252" s="288" t="s">
        <v>1737</v>
      </c>
      <c r="B1252" s="288" t="s">
        <v>1738</v>
      </c>
      <c r="C1252" s="288" t="s">
        <v>1565</v>
      </c>
      <c r="D1252" s="288" t="s">
        <v>1566</v>
      </c>
      <c r="E1252" s="288" t="s">
        <v>1739</v>
      </c>
      <c r="F1252" s="289">
        <v>46237</v>
      </c>
      <c r="G1252" s="289">
        <v>46237</v>
      </c>
      <c r="H1252" s="288" t="s">
        <v>2219</v>
      </c>
      <c r="I1252" s="288" t="s">
        <v>2220</v>
      </c>
      <c r="J1252" s="288" t="s">
        <v>53</v>
      </c>
      <c r="K1252" s="288" t="s">
        <v>53</v>
      </c>
      <c r="L1252" s="290">
        <v>322711</v>
      </c>
      <c r="M1252" s="290">
        <v>10</v>
      </c>
      <c r="N1252" s="291">
        <v>3227110</v>
      </c>
      <c r="O1252" s="290">
        <v>0</v>
      </c>
      <c r="P1252" s="291">
        <v>0</v>
      </c>
      <c r="Q1252" s="290">
        <v>10</v>
      </c>
      <c r="R1252" s="291">
        <v>3227110</v>
      </c>
      <c r="S1252" s="288" t="s">
        <v>1744</v>
      </c>
      <c r="T1252" s="288" t="s">
        <v>1799</v>
      </c>
      <c r="U1252" s="288" t="s">
        <v>1739</v>
      </c>
      <c r="V1252" s="288" t="s">
        <v>1739</v>
      </c>
      <c r="W1252" s="288" t="s">
        <v>1739</v>
      </c>
      <c r="X1252" s="288" t="s">
        <v>1739</v>
      </c>
    </row>
    <row r="1253" spans="1:24" ht="51">
      <c r="A1253" s="288" t="s">
        <v>1737</v>
      </c>
      <c r="B1253" s="288" t="s">
        <v>1738</v>
      </c>
      <c r="C1253" s="288" t="s">
        <v>1565</v>
      </c>
      <c r="D1253" s="288" t="s">
        <v>1566</v>
      </c>
      <c r="E1253" s="288" t="s">
        <v>1739</v>
      </c>
      <c r="F1253" s="289">
        <v>46286</v>
      </c>
      <c r="G1253" s="289">
        <v>46286</v>
      </c>
      <c r="H1253" s="288" t="s">
        <v>1863</v>
      </c>
      <c r="I1253" s="288" t="s">
        <v>1749</v>
      </c>
      <c r="J1253" s="288" t="s">
        <v>53</v>
      </c>
      <c r="K1253" s="288" t="s">
        <v>53</v>
      </c>
      <c r="L1253" s="290">
        <v>322711</v>
      </c>
      <c r="M1253" s="290">
        <v>0</v>
      </c>
      <c r="N1253" s="291">
        <v>0</v>
      </c>
      <c r="O1253" s="290">
        <v>10</v>
      </c>
      <c r="P1253" s="291">
        <v>3227110</v>
      </c>
      <c r="Q1253" s="290">
        <v>0</v>
      </c>
      <c r="R1253" s="291">
        <v>0</v>
      </c>
      <c r="S1253" s="288" t="s">
        <v>1744</v>
      </c>
      <c r="T1253" s="288" t="s">
        <v>1745</v>
      </c>
      <c r="U1253" s="288" t="s">
        <v>1801</v>
      </c>
      <c r="V1253" s="288" t="s">
        <v>1802</v>
      </c>
      <c r="W1253" s="288" t="s">
        <v>1795</v>
      </c>
      <c r="X1253" s="288" t="s">
        <v>1796</v>
      </c>
    </row>
    <row r="1254" spans="1:24" ht="51">
      <c r="A1254" s="288" t="s">
        <v>1737</v>
      </c>
      <c r="B1254" s="288" t="s">
        <v>1738</v>
      </c>
      <c r="C1254" s="288" t="s">
        <v>656</v>
      </c>
      <c r="D1254" s="288" t="s">
        <v>541</v>
      </c>
      <c r="E1254" s="288" t="s">
        <v>1739</v>
      </c>
      <c r="F1254" s="289">
        <v>46237</v>
      </c>
      <c r="G1254" s="289">
        <v>46237</v>
      </c>
      <c r="H1254" s="288" t="s">
        <v>2219</v>
      </c>
      <c r="I1254" s="288" t="s">
        <v>2220</v>
      </c>
      <c r="J1254" s="288" t="s">
        <v>53</v>
      </c>
      <c r="K1254" s="288" t="s">
        <v>53</v>
      </c>
      <c r="L1254" s="290">
        <v>181033</v>
      </c>
      <c r="M1254" s="290">
        <v>10</v>
      </c>
      <c r="N1254" s="291">
        <v>1810330</v>
      </c>
      <c r="O1254" s="290">
        <v>0</v>
      </c>
      <c r="P1254" s="291">
        <v>0</v>
      </c>
      <c r="Q1254" s="290">
        <v>10</v>
      </c>
      <c r="R1254" s="291">
        <v>1810330</v>
      </c>
      <c r="S1254" s="288" t="s">
        <v>1744</v>
      </c>
      <c r="T1254" s="288" t="s">
        <v>1799</v>
      </c>
      <c r="U1254" s="288" t="s">
        <v>1739</v>
      </c>
      <c r="V1254" s="288" t="s">
        <v>1739</v>
      </c>
      <c r="W1254" s="288" t="s">
        <v>1739</v>
      </c>
      <c r="X1254" s="288" t="s">
        <v>1739</v>
      </c>
    </row>
    <row r="1255" spans="1:24" ht="51">
      <c r="A1255" s="288" t="s">
        <v>1737</v>
      </c>
      <c r="B1255" s="288" t="s">
        <v>1738</v>
      </c>
      <c r="C1255" s="288" t="s">
        <v>656</v>
      </c>
      <c r="D1255" s="288" t="s">
        <v>541</v>
      </c>
      <c r="E1255" s="288" t="s">
        <v>1739</v>
      </c>
      <c r="F1255" s="289">
        <v>46276</v>
      </c>
      <c r="G1255" s="289">
        <v>46276</v>
      </c>
      <c r="H1255" s="288" t="s">
        <v>1849</v>
      </c>
      <c r="I1255" s="288" t="s">
        <v>1850</v>
      </c>
      <c r="J1255" s="288" t="s">
        <v>53</v>
      </c>
      <c r="K1255" s="288" t="s">
        <v>53</v>
      </c>
      <c r="L1255" s="290">
        <v>181033</v>
      </c>
      <c r="M1255" s="290">
        <v>0</v>
      </c>
      <c r="N1255" s="291">
        <v>0</v>
      </c>
      <c r="O1255" s="290">
        <v>4</v>
      </c>
      <c r="P1255" s="291">
        <v>724132</v>
      </c>
      <c r="Q1255" s="290">
        <v>6</v>
      </c>
      <c r="R1255" s="291">
        <v>1086198</v>
      </c>
      <c r="S1255" s="288" t="s">
        <v>1744</v>
      </c>
      <c r="T1255" s="288" t="s">
        <v>1745</v>
      </c>
      <c r="U1255" s="288" t="s">
        <v>1851</v>
      </c>
      <c r="V1255" s="288" t="s">
        <v>1852</v>
      </c>
      <c r="W1255" s="288" t="s">
        <v>1795</v>
      </c>
      <c r="X1255" s="288" t="s">
        <v>1796</v>
      </c>
    </row>
    <row r="1256" spans="1:24" ht="51">
      <c r="A1256" s="288" t="s">
        <v>1737</v>
      </c>
      <c r="B1256" s="288" t="s">
        <v>1738</v>
      </c>
      <c r="C1256" s="288" t="s">
        <v>656</v>
      </c>
      <c r="D1256" s="288" t="s">
        <v>541</v>
      </c>
      <c r="E1256" s="288" t="s">
        <v>1739</v>
      </c>
      <c r="F1256" s="289">
        <v>46281</v>
      </c>
      <c r="G1256" s="289">
        <v>46281</v>
      </c>
      <c r="H1256" s="288" t="s">
        <v>1853</v>
      </c>
      <c r="I1256" s="288" t="s">
        <v>1749</v>
      </c>
      <c r="J1256" s="288" t="s">
        <v>53</v>
      </c>
      <c r="K1256" s="288" t="s">
        <v>53</v>
      </c>
      <c r="L1256" s="290">
        <v>181033</v>
      </c>
      <c r="M1256" s="290">
        <v>0</v>
      </c>
      <c r="N1256" s="291">
        <v>0</v>
      </c>
      <c r="O1256" s="290">
        <v>6</v>
      </c>
      <c r="P1256" s="291">
        <v>1086198</v>
      </c>
      <c r="Q1256" s="290">
        <v>0</v>
      </c>
      <c r="R1256" s="291">
        <v>0</v>
      </c>
      <c r="S1256" s="288" t="s">
        <v>1744</v>
      </c>
      <c r="T1256" s="288" t="s">
        <v>1745</v>
      </c>
      <c r="U1256" s="288" t="s">
        <v>1851</v>
      </c>
      <c r="V1256" s="288" t="s">
        <v>1852</v>
      </c>
      <c r="W1256" s="288" t="s">
        <v>1795</v>
      </c>
      <c r="X1256" s="288" t="s">
        <v>1796</v>
      </c>
    </row>
    <row r="1257" spans="1:24" ht="51">
      <c r="A1257" s="288" t="s">
        <v>1737</v>
      </c>
      <c r="B1257" s="288" t="s">
        <v>1738</v>
      </c>
      <c r="C1257" s="288" t="s">
        <v>1567</v>
      </c>
      <c r="D1257" s="288" t="s">
        <v>1568</v>
      </c>
      <c r="E1257" s="288" t="s">
        <v>1739</v>
      </c>
      <c r="F1257" s="289">
        <v>46237</v>
      </c>
      <c r="G1257" s="289">
        <v>46237</v>
      </c>
      <c r="H1257" s="288" t="s">
        <v>2219</v>
      </c>
      <c r="I1257" s="288" t="s">
        <v>2220</v>
      </c>
      <c r="J1257" s="288" t="s">
        <v>53</v>
      </c>
      <c r="K1257" s="288" t="s">
        <v>53</v>
      </c>
      <c r="L1257" s="290">
        <v>181033</v>
      </c>
      <c r="M1257" s="290">
        <v>10</v>
      </c>
      <c r="N1257" s="291">
        <v>1810330</v>
      </c>
      <c r="O1257" s="290">
        <v>0</v>
      </c>
      <c r="P1257" s="291">
        <v>0</v>
      </c>
      <c r="Q1257" s="290">
        <v>10</v>
      </c>
      <c r="R1257" s="291">
        <v>1810330</v>
      </c>
      <c r="S1257" s="288" t="s">
        <v>1744</v>
      </c>
      <c r="T1257" s="288" t="s">
        <v>1799</v>
      </c>
      <c r="U1257" s="288" t="s">
        <v>1739</v>
      </c>
      <c r="V1257" s="288" t="s">
        <v>1739</v>
      </c>
      <c r="W1257" s="288" t="s">
        <v>1739</v>
      </c>
      <c r="X1257" s="288" t="s">
        <v>1739</v>
      </c>
    </row>
    <row r="1258" spans="1:24" ht="51">
      <c r="A1258" s="288" t="s">
        <v>1737</v>
      </c>
      <c r="B1258" s="288" t="s">
        <v>1738</v>
      </c>
      <c r="C1258" s="288" t="s">
        <v>1567</v>
      </c>
      <c r="D1258" s="288" t="s">
        <v>1568</v>
      </c>
      <c r="E1258" s="288" t="s">
        <v>1739</v>
      </c>
      <c r="F1258" s="289">
        <v>46281</v>
      </c>
      <c r="G1258" s="289">
        <v>46281</v>
      </c>
      <c r="H1258" s="288" t="s">
        <v>1854</v>
      </c>
      <c r="I1258" s="288" t="s">
        <v>1749</v>
      </c>
      <c r="J1258" s="288" t="s">
        <v>53</v>
      </c>
      <c r="K1258" s="288" t="s">
        <v>53</v>
      </c>
      <c r="L1258" s="290">
        <v>181033</v>
      </c>
      <c r="M1258" s="290">
        <v>0</v>
      </c>
      <c r="N1258" s="291">
        <v>0</v>
      </c>
      <c r="O1258" s="290">
        <v>10</v>
      </c>
      <c r="P1258" s="291">
        <v>1810330</v>
      </c>
      <c r="Q1258" s="290">
        <v>0</v>
      </c>
      <c r="R1258" s="291">
        <v>0</v>
      </c>
      <c r="S1258" s="288" t="s">
        <v>1744</v>
      </c>
      <c r="T1258" s="288" t="s">
        <v>1745</v>
      </c>
      <c r="U1258" s="288" t="s">
        <v>1855</v>
      </c>
      <c r="V1258" s="288" t="s">
        <v>1856</v>
      </c>
      <c r="W1258" s="288" t="s">
        <v>1795</v>
      </c>
      <c r="X1258" s="288" t="s">
        <v>1796</v>
      </c>
    </row>
    <row r="1259" spans="1:24" ht="38.25">
      <c r="A1259" s="288" t="s">
        <v>1737</v>
      </c>
      <c r="B1259" s="288" t="s">
        <v>1738</v>
      </c>
      <c r="C1259" s="288" t="s">
        <v>383</v>
      </c>
      <c r="D1259" s="288" t="s">
        <v>2228</v>
      </c>
      <c r="E1259" s="288" t="s">
        <v>1739</v>
      </c>
      <c r="F1259" s="289">
        <v>46237</v>
      </c>
      <c r="G1259" s="289">
        <v>46237</v>
      </c>
      <c r="H1259" s="288" t="s">
        <v>2219</v>
      </c>
      <c r="I1259" s="288" t="s">
        <v>2220</v>
      </c>
      <c r="J1259" s="288" t="s">
        <v>53</v>
      </c>
      <c r="K1259" s="288" t="s">
        <v>53</v>
      </c>
      <c r="L1259" s="290">
        <v>543099</v>
      </c>
      <c r="M1259" s="290">
        <v>10</v>
      </c>
      <c r="N1259" s="291">
        <v>5430990</v>
      </c>
      <c r="O1259" s="290">
        <v>0</v>
      </c>
      <c r="P1259" s="291">
        <v>0</v>
      </c>
      <c r="Q1259" s="290">
        <v>10</v>
      </c>
      <c r="R1259" s="291">
        <v>5430990</v>
      </c>
      <c r="S1259" s="288" t="s">
        <v>1744</v>
      </c>
      <c r="T1259" s="288" t="s">
        <v>1799</v>
      </c>
      <c r="U1259" s="288" t="s">
        <v>1739</v>
      </c>
      <c r="V1259" s="288" t="s">
        <v>1739</v>
      </c>
      <c r="W1259" s="288" t="s">
        <v>1739</v>
      </c>
      <c r="X1259" s="288" t="s">
        <v>1739</v>
      </c>
    </row>
    <row r="1260" spans="1:24" ht="51">
      <c r="A1260" s="288" t="s">
        <v>1737</v>
      </c>
      <c r="B1260" s="288" t="s">
        <v>1738</v>
      </c>
      <c r="C1260" s="288" t="s">
        <v>383</v>
      </c>
      <c r="D1260" s="288" t="s">
        <v>2228</v>
      </c>
      <c r="E1260" s="288" t="s">
        <v>1739</v>
      </c>
      <c r="F1260" s="289">
        <v>46290</v>
      </c>
      <c r="G1260" s="289">
        <v>46290</v>
      </c>
      <c r="H1260" s="288" t="s">
        <v>1872</v>
      </c>
      <c r="I1260" s="288" t="s">
        <v>1749</v>
      </c>
      <c r="J1260" s="288" t="s">
        <v>53</v>
      </c>
      <c r="K1260" s="288" t="s">
        <v>53</v>
      </c>
      <c r="L1260" s="290">
        <v>543099</v>
      </c>
      <c r="M1260" s="290">
        <v>0</v>
      </c>
      <c r="N1260" s="291">
        <v>0</v>
      </c>
      <c r="O1260" s="290">
        <v>10</v>
      </c>
      <c r="P1260" s="291">
        <v>5430990</v>
      </c>
      <c r="Q1260" s="290">
        <v>0</v>
      </c>
      <c r="R1260" s="291">
        <v>0</v>
      </c>
      <c r="S1260" s="288" t="s">
        <v>1744</v>
      </c>
      <c r="T1260" s="288" t="s">
        <v>1745</v>
      </c>
      <c r="U1260" s="288" t="s">
        <v>1801</v>
      </c>
      <c r="V1260" s="288" t="s">
        <v>1802</v>
      </c>
      <c r="W1260" s="288" t="s">
        <v>1795</v>
      </c>
      <c r="X1260" s="288" t="s">
        <v>1796</v>
      </c>
    </row>
    <row r="1261" spans="1:24" ht="38.25">
      <c r="A1261" s="288" t="s">
        <v>1737</v>
      </c>
      <c r="B1261" s="288" t="s">
        <v>1738</v>
      </c>
      <c r="C1261" s="288" t="s">
        <v>382</v>
      </c>
      <c r="D1261" s="288" t="s">
        <v>74</v>
      </c>
      <c r="E1261" s="288" t="s">
        <v>1739</v>
      </c>
      <c r="F1261" s="289">
        <v>46237</v>
      </c>
      <c r="G1261" s="289">
        <v>46237</v>
      </c>
      <c r="H1261" s="288" t="s">
        <v>2219</v>
      </c>
      <c r="I1261" s="288" t="s">
        <v>2220</v>
      </c>
      <c r="J1261" s="288" t="s">
        <v>53</v>
      </c>
      <c r="K1261" s="288" t="s">
        <v>53</v>
      </c>
      <c r="L1261" s="290">
        <v>543099</v>
      </c>
      <c r="M1261" s="290">
        <v>10</v>
      </c>
      <c r="N1261" s="291">
        <v>5430990</v>
      </c>
      <c r="O1261" s="290">
        <v>0</v>
      </c>
      <c r="P1261" s="291">
        <v>0</v>
      </c>
      <c r="Q1261" s="290">
        <v>10</v>
      </c>
      <c r="R1261" s="291">
        <v>5430990</v>
      </c>
      <c r="S1261" s="288" t="s">
        <v>1744</v>
      </c>
      <c r="T1261" s="288" t="s">
        <v>1799</v>
      </c>
      <c r="U1261" s="288" t="s">
        <v>1739</v>
      </c>
      <c r="V1261" s="288" t="s">
        <v>1739</v>
      </c>
      <c r="W1261" s="288" t="s">
        <v>1739</v>
      </c>
      <c r="X1261" s="288" t="s">
        <v>1739</v>
      </c>
    </row>
    <row r="1262" spans="1:24" ht="51">
      <c r="A1262" s="288" t="s">
        <v>1737</v>
      </c>
      <c r="B1262" s="288" t="s">
        <v>1738</v>
      </c>
      <c r="C1262" s="288" t="s">
        <v>382</v>
      </c>
      <c r="D1262" s="288" t="s">
        <v>74</v>
      </c>
      <c r="E1262" s="288" t="s">
        <v>1739</v>
      </c>
      <c r="F1262" s="289">
        <v>46290</v>
      </c>
      <c r="G1262" s="289">
        <v>46290</v>
      </c>
      <c r="H1262" s="288" t="s">
        <v>1872</v>
      </c>
      <c r="I1262" s="288" t="s">
        <v>1749</v>
      </c>
      <c r="J1262" s="288" t="s">
        <v>53</v>
      </c>
      <c r="K1262" s="288" t="s">
        <v>53</v>
      </c>
      <c r="L1262" s="290">
        <v>543099</v>
      </c>
      <c r="M1262" s="290">
        <v>0</v>
      </c>
      <c r="N1262" s="291">
        <v>0</v>
      </c>
      <c r="O1262" s="290">
        <v>10</v>
      </c>
      <c r="P1262" s="291">
        <v>5430990</v>
      </c>
      <c r="Q1262" s="290">
        <v>0</v>
      </c>
      <c r="R1262" s="291">
        <v>0</v>
      </c>
      <c r="S1262" s="288" t="s">
        <v>1744</v>
      </c>
      <c r="T1262" s="288" t="s">
        <v>1745</v>
      </c>
      <c r="U1262" s="288" t="s">
        <v>1801</v>
      </c>
      <c r="V1262" s="288" t="s">
        <v>1802</v>
      </c>
      <c r="W1262" s="288" t="s">
        <v>1795</v>
      </c>
      <c r="X1262" s="288" t="s">
        <v>1796</v>
      </c>
    </row>
    <row r="1263" spans="1:24" ht="38.25">
      <c r="A1263" s="288" t="s">
        <v>1737</v>
      </c>
      <c r="B1263" s="288" t="s">
        <v>1738</v>
      </c>
      <c r="C1263" s="288" t="s">
        <v>269</v>
      </c>
      <c r="D1263" s="288" t="s">
        <v>106</v>
      </c>
      <c r="E1263" s="288" t="s">
        <v>1739</v>
      </c>
      <c r="F1263" s="289">
        <v>46237</v>
      </c>
      <c r="G1263" s="289">
        <v>46237</v>
      </c>
      <c r="H1263" s="288" t="s">
        <v>2219</v>
      </c>
      <c r="I1263" s="288" t="s">
        <v>2220</v>
      </c>
      <c r="J1263" s="288" t="s">
        <v>53</v>
      </c>
      <c r="K1263" s="288" t="s">
        <v>53</v>
      </c>
      <c r="L1263" s="290">
        <v>145614</v>
      </c>
      <c r="M1263" s="290">
        <v>20</v>
      </c>
      <c r="N1263" s="291">
        <v>2912280</v>
      </c>
      <c r="O1263" s="290">
        <v>0</v>
      </c>
      <c r="P1263" s="291">
        <v>0</v>
      </c>
      <c r="Q1263" s="290">
        <v>20</v>
      </c>
      <c r="R1263" s="291">
        <v>2912280</v>
      </c>
      <c r="S1263" s="288" t="s">
        <v>1744</v>
      </c>
      <c r="T1263" s="288" t="s">
        <v>1799</v>
      </c>
      <c r="U1263" s="288" t="s">
        <v>1739</v>
      </c>
      <c r="V1263" s="288" t="s">
        <v>1739</v>
      </c>
      <c r="W1263" s="288" t="s">
        <v>1739</v>
      </c>
      <c r="X1263" s="288" t="s">
        <v>1739</v>
      </c>
    </row>
    <row r="1264" spans="1:24" ht="51">
      <c r="A1264" s="288" t="s">
        <v>1737</v>
      </c>
      <c r="B1264" s="288" t="s">
        <v>1738</v>
      </c>
      <c r="C1264" s="288" t="s">
        <v>269</v>
      </c>
      <c r="D1264" s="288" t="s">
        <v>106</v>
      </c>
      <c r="E1264" s="288" t="s">
        <v>1739</v>
      </c>
      <c r="F1264" s="289">
        <v>46253</v>
      </c>
      <c r="G1264" s="289">
        <v>46253</v>
      </c>
      <c r="H1264" s="288" t="s">
        <v>2227</v>
      </c>
      <c r="I1264" s="288" t="s">
        <v>1749</v>
      </c>
      <c r="J1264" s="288" t="s">
        <v>53</v>
      </c>
      <c r="K1264" s="288" t="s">
        <v>53</v>
      </c>
      <c r="L1264" s="290">
        <v>145614</v>
      </c>
      <c r="M1264" s="290">
        <v>0</v>
      </c>
      <c r="N1264" s="291">
        <v>0</v>
      </c>
      <c r="O1264" s="290">
        <v>20</v>
      </c>
      <c r="P1264" s="291">
        <v>2912280</v>
      </c>
      <c r="Q1264" s="290">
        <v>0</v>
      </c>
      <c r="R1264" s="291">
        <v>0</v>
      </c>
      <c r="S1264" s="288" t="s">
        <v>1744</v>
      </c>
      <c r="T1264" s="288" t="s">
        <v>1745</v>
      </c>
      <c r="U1264" s="288" t="s">
        <v>1890</v>
      </c>
      <c r="V1264" s="288" t="s">
        <v>1891</v>
      </c>
      <c r="W1264" s="288" t="s">
        <v>1795</v>
      </c>
      <c r="X1264" s="288" t="s">
        <v>1796</v>
      </c>
    </row>
    <row r="1265" spans="1:24" ht="38.25">
      <c r="A1265" s="288" t="s">
        <v>1737</v>
      </c>
      <c r="B1265" s="288" t="s">
        <v>1738</v>
      </c>
      <c r="C1265" s="288" t="s">
        <v>380</v>
      </c>
      <c r="D1265" s="288" t="s">
        <v>79</v>
      </c>
      <c r="E1265" s="288" t="s">
        <v>1739</v>
      </c>
      <c r="F1265" s="289">
        <v>46237</v>
      </c>
      <c r="G1265" s="289">
        <v>46237</v>
      </c>
      <c r="H1265" s="288" t="s">
        <v>2219</v>
      </c>
      <c r="I1265" s="288" t="s">
        <v>2220</v>
      </c>
      <c r="J1265" s="288" t="s">
        <v>968</v>
      </c>
      <c r="K1265" s="288" t="s">
        <v>968</v>
      </c>
      <c r="L1265" s="290">
        <v>590325</v>
      </c>
      <c r="M1265" s="290">
        <v>10</v>
      </c>
      <c r="N1265" s="291">
        <v>5903250</v>
      </c>
      <c r="O1265" s="290">
        <v>0</v>
      </c>
      <c r="P1265" s="291">
        <v>0</v>
      </c>
      <c r="Q1265" s="290">
        <v>10</v>
      </c>
      <c r="R1265" s="291">
        <v>5903250</v>
      </c>
      <c r="S1265" s="288" t="s">
        <v>1744</v>
      </c>
      <c r="T1265" s="288" t="s">
        <v>1799</v>
      </c>
      <c r="U1265" s="288" t="s">
        <v>1739</v>
      </c>
      <c r="V1265" s="288" t="s">
        <v>1739</v>
      </c>
      <c r="W1265" s="288" t="s">
        <v>1739</v>
      </c>
      <c r="X1265" s="288" t="s">
        <v>1739</v>
      </c>
    </row>
    <row r="1266" spans="1:24" ht="51">
      <c r="A1266" s="288" t="s">
        <v>1737</v>
      </c>
      <c r="B1266" s="288" t="s">
        <v>1738</v>
      </c>
      <c r="C1266" s="288" t="s">
        <v>380</v>
      </c>
      <c r="D1266" s="288" t="s">
        <v>79</v>
      </c>
      <c r="E1266" s="288" t="s">
        <v>1739</v>
      </c>
      <c r="F1266" s="289">
        <v>46286</v>
      </c>
      <c r="G1266" s="289">
        <v>46286</v>
      </c>
      <c r="H1266" s="288" t="s">
        <v>1863</v>
      </c>
      <c r="I1266" s="288" t="s">
        <v>1749</v>
      </c>
      <c r="J1266" s="288" t="s">
        <v>968</v>
      </c>
      <c r="K1266" s="288" t="s">
        <v>968</v>
      </c>
      <c r="L1266" s="290">
        <v>590325</v>
      </c>
      <c r="M1266" s="290">
        <v>0</v>
      </c>
      <c r="N1266" s="291">
        <v>0</v>
      </c>
      <c r="O1266" s="290">
        <v>10</v>
      </c>
      <c r="P1266" s="291">
        <v>5903250</v>
      </c>
      <c r="Q1266" s="290">
        <v>0</v>
      </c>
      <c r="R1266" s="291">
        <v>0</v>
      </c>
      <c r="S1266" s="288" t="s">
        <v>1744</v>
      </c>
      <c r="T1266" s="288" t="s">
        <v>1745</v>
      </c>
      <c r="U1266" s="288" t="s">
        <v>1801</v>
      </c>
      <c r="V1266" s="288" t="s">
        <v>1802</v>
      </c>
      <c r="W1266" s="288" t="s">
        <v>1795</v>
      </c>
      <c r="X1266" s="288" t="s">
        <v>1796</v>
      </c>
    </row>
    <row r="1267" spans="1:24" ht="38.25">
      <c r="A1267" s="288" t="s">
        <v>1737</v>
      </c>
      <c r="B1267" s="288" t="s">
        <v>1738</v>
      </c>
      <c r="C1267" s="288" t="s">
        <v>444</v>
      </c>
      <c r="D1267" s="288" t="s">
        <v>73</v>
      </c>
      <c r="E1267" s="288" t="s">
        <v>1739</v>
      </c>
      <c r="F1267" s="289">
        <v>46237</v>
      </c>
      <c r="G1267" s="289">
        <v>46237</v>
      </c>
      <c r="H1267" s="288" t="s">
        <v>2219</v>
      </c>
      <c r="I1267" s="288" t="s">
        <v>2220</v>
      </c>
      <c r="J1267" s="288" t="s">
        <v>968</v>
      </c>
      <c r="K1267" s="288" t="s">
        <v>968</v>
      </c>
      <c r="L1267" s="290">
        <v>1683925</v>
      </c>
      <c r="M1267" s="290">
        <v>10</v>
      </c>
      <c r="N1267" s="291">
        <v>16839250</v>
      </c>
      <c r="O1267" s="290">
        <v>0</v>
      </c>
      <c r="P1267" s="291">
        <v>0</v>
      </c>
      <c r="Q1267" s="290">
        <v>10</v>
      </c>
      <c r="R1267" s="291">
        <v>16839250</v>
      </c>
      <c r="S1267" s="288" t="s">
        <v>1744</v>
      </c>
      <c r="T1267" s="288" t="s">
        <v>1799</v>
      </c>
      <c r="U1267" s="288" t="s">
        <v>1739</v>
      </c>
      <c r="V1267" s="288" t="s">
        <v>1739</v>
      </c>
      <c r="W1267" s="288" t="s">
        <v>1739</v>
      </c>
      <c r="X1267" s="288" t="s">
        <v>1739</v>
      </c>
    </row>
    <row r="1268" spans="1:24" ht="51">
      <c r="A1268" s="288" t="s">
        <v>1737</v>
      </c>
      <c r="B1268" s="288" t="s">
        <v>1738</v>
      </c>
      <c r="C1268" s="288" t="s">
        <v>444</v>
      </c>
      <c r="D1268" s="288" t="s">
        <v>73</v>
      </c>
      <c r="E1268" s="288" t="s">
        <v>1739</v>
      </c>
      <c r="F1268" s="289">
        <v>46301</v>
      </c>
      <c r="G1268" s="289">
        <v>46301</v>
      </c>
      <c r="H1268" s="288" t="s">
        <v>1859</v>
      </c>
      <c r="I1268" s="288" t="s">
        <v>1749</v>
      </c>
      <c r="J1268" s="288" t="s">
        <v>968</v>
      </c>
      <c r="K1268" s="288" t="s">
        <v>968</v>
      </c>
      <c r="L1268" s="290">
        <v>1683925</v>
      </c>
      <c r="M1268" s="290">
        <v>0</v>
      </c>
      <c r="N1268" s="291">
        <v>0</v>
      </c>
      <c r="O1268" s="290">
        <v>10</v>
      </c>
      <c r="P1268" s="291">
        <v>16839250</v>
      </c>
      <c r="Q1268" s="290">
        <v>0</v>
      </c>
      <c r="R1268" s="291">
        <v>0</v>
      </c>
      <c r="S1268" s="288" t="s">
        <v>1744</v>
      </c>
      <c r="T1268" s="288" t="s">
        <v>1745</v>
      </c>
      <c r="U1268" s="288" t="s">
        <v>1755</v>
      </c>
      <c r="V1268" s="288" t="s">
        <v>1756</v>
      </c>
      <c r="W1268" s="288" t="s">
        <v>1795</v>
      </c>
      <c r="X1268" s="288" t="s">
        <v>1796</v>
      </c>
    </row>
    <row r="1269" spans="1:24" ht="51">
      <c r="A1269" s="288" t="s">
        <v>1737</v>
      </c>
      <c r="B1269" s="288" t="s">
        <v>1738</v>
      </c>
      <c r="C1269" s="288" t="s">
        <v>509</v>
      </c>
      <c r="D1269" s="288" t="s">
        <v>2229</v>
      </c>
      <c r="E1269" s="288" t="s">
        <v>1739</v>
      </c>
      <c r="F1269" s="289">
        <v>46237</v>
      </c>
      <c r="G1269" s="289">
        <v>46237</v>
      </c>
      <c r="H1269" s="288" t="s">
        <v>2219</v>
      </c>
      <c r="I1269" s="288" t="s">
        <v>2220</v>
      </c>
      <c r="J1269" s="288" t="s">
        <v>53</v>
      </c>
      <c r="K1269" s="288" t="s">
        <v>53</v>
      </c>
      <c r="L1269" s="290">
        <v>1712147</v>
      </c>
      <c r="M1269" s="290">
        <v>20</v>
      </c>
      <c r="N1269" s="291">
        <v>34242940</v>
      </c>
      <c r="O1269" s="290">
        <v>0</v>
      </c>
      <c r="P1269" s="291">
        <v>0</v>
      </c>
      <c r="Q1269" s="290">
        <v>20</v>
      </c>
      <c r="R1269" s="291">
        <v>34242940</v>
      </c>
      <c r="S1269" s="288" t="s">
        <v>1744</v>
      </c>
      <c r="T1269" s="288" t="s">
        <v>1799</v>
      </c>
      <c r="U1269" s="288" t="s">
        <v>1739</v>
      </c>
      <c r="V1269" s="288" t="s">
        <v>1739</v>
      </c>
      <c r="W1269" s="288" t="s">
        <v>1739</v>
      </c>
      <c r="X1269" s="288" t="s">
        <v>1739</v>
      </c>
    </row>
    <row r="1270" spans="1:24" ht="51">
      <c r="A1270" s="288" t="s">
        <v>1737</v>
      </c>
      <c r="B1270" s="288" t="s">
        <v>1738</v>
      </c>
      <c r="C1270" s="288" t="s">
        <v>509</v>
      </c>
      <c r="D1270" s="288" t="s">
        <v>2229</v>
      </c>
      <c r="E1270" s="288" t="s">
        <v>1739</v>
      </c>
      <c r="F1270" s="289">
        <v>46237</v>
      </c>
      <c r="G1270" s="289">
        <v>46237</v>
      </c>
      <c r="H1270" s="288" t="s">
        <v>2230</v>
      </c>
      <c r="I1270" s="288" t="s">
        <v>1749</v>
      </c>
      <c r="J1270" s="288" t="s">
        <v>53</v>
      </c>
      <c r="K1270" s="288" t="s">
        <v>53</v>
      </c>
      <c r="L1270" s="290">
        <v>1712147</v>
      </c>
      <c r="M1270" s="290">
        <v>0</v>
      </c>
      <c r="N1270" s="291">
        <v>0</v>
      </c>
      <c r="O1270" s="290">
        <v>20</v>
      </c>
      <c r="P1270" s="291">
        <v>34242940</v>
      </c>
      <c r="Q1270" s="290">
        <v>0</v>
      </c>
      <c r="R1270" s="291">
        <v>0</v>
      </c>
      <c r="S1270" s="288" t="s">
        <v>1744</v>
      </c>
      <c r="T1270" s="288" t="s">
        <v>1745</v>
      </c>
      <c r="U1270" s="288" t="s">
        <v>1750</v>
      </c>
      <c r="V1270" s="288" t="s">
        <v>1751</v>
      </c>
      <c r="W1270" s="288" t="s">
        <v>1795</v>
      </c>
      <c r="X1270" s="288" t="s">
        <v>1796</v>
      </c>
    </row>
    <row r="1271" spans="1:24" ht="38.25">
      <c r="A1271" s="288" t="s">
        <v>1737</v>
      </c>
      <c r="B1271" s="288" t="s">
        <v>1738</v>
      </c>
      <c r="C1271" s="288" t="s">
        <v>294</v>
      </c>
      <c r="D1271" s="288" t="s">
        <v>87</v>
      </c>
      <c r="E1271" s="288" t="s">
        <v>1739</v>
      </c>
      <c r="F1271" s="289">
        <v>46237</v>
      </c>
      <c r="G1271" s="289">
        <v>46237</v>
      </c>
      <c r="H1271" s="288" t="s">
        <v>2223</v>
      </c>
      <c r="I1271" s="288" t="s">
        <v>2224</v>
      </c>
      <c r="J1271" s="288" t="s">
        <v>968</v>
      </c>
      <c r="K1271" s="288" t="s">
        <v>968</v>
      </c>
      <c r="L1271" s="290">
        <v>52000</v>
      </c>
      <c r="M1271" s="290">
        <v>5</v>
      </c>
      <c r="N1271" s="291">
        <v>260000</v>
      </c>
      <c r="O1271" s="290">
        <v>0</v>
      </c>
      <c r="P1271" s="291">
        <v>0</v>
      </c>
      <c r="Q1271" s="290">
        <v>5</v>
      </c>
      <c r="R1271" s="291">
        <v>260000</v>
      </c>
      <c r="S1271" s="288" t="s">
        <v>1744</v>
      </c>
      <c r="T1271" s="288" t="s">
        <v>1799</v>
      </c>
      <c r="U1271" s="288" t="s">
        <v>1739</v>
      </c>
      <c r="V1271" s="288" t="s">
        <v>1739</v>
      </c>
      <c r="W1271" s="288" t="s">
        <v>1739</v>
      </c>
      <c r="X1271" s="288" t="s">
        <v>1739</v>
      </c>
    </row>
    <row r="1272" spans="1:24" ht="38.25">
      <c r="A1272" s="288" t="s">
        <v>1737</v>
      </c>
      <c r="B1272" s="288" t="s">
        <v>1738</v>
      </c>
      <c r="C1272" s="288" t="s">
        <v>294</v>
      </c>
      <c r="D1272" s="288" t="s">
        <v>87</v>
      </c>
      <c r="E1272" s="288" t="s">
        <v>1739</v>
      </c>
      <c r="F1272" s="289">
        <v>46237</v>
      </c>
      <c r="G1272" s="289">
        <v>46237</v>
      </c>
      <c r="H1272" s="288" t="s">
        <v>2219</v>
      </c>
      <c r="I1272" s="288" t="s">
        <v>2220</v>
      </c>
      <c r="J1272" s="288" t="s">
        <v>968</v>
      </c>
      <c r="K1272" s="288" t="s">
        <v>968</v>
      </c>
      <c r="L1272" s="290">
        <v>174037</v>
      </c>
      <c r="M1272" s="290">
        <v>20</v>
      </c>
      <c r="N1272" s="291">
        <v>3480740</v>
      </c>
      <c r="O1272" s="290">
        <v>0</v>
      </c>
      <c r="P1272" s="291">
        <v>0</v>
      </c>
      <c r="Q1272" s="290">
        <v>25</v>
      </c>
      <c r="R1272" s="291">
        <v>3740740</v>
      </c>
      <c r="S1272" s="288" t="s">
        <v>1744</v>
      </c>
      <c r="T1272" s="288" t="s">
        <v>1799</v>
      </c>
      <c r="U1272" s="288" t="s">
        <v>1739</v>
      </c>
      <c r="V1272" s="288" t="s">
        <v>1739</v>
      </c>
      <c r="W1272" s="288" t="s">
        <v>1739</v>
      </c>
      <c r="X1272" s="288" t="s">
        <v>1739</v>
      </c>
    </row>
    <row r="1273" spans="1:24" ht="51">
      <c r="A1273" s="288" t="s">
        <v>1737</v>
      </c>
      <c r="B1273" s="288" t="s">
        <v>1738</v>
      </c>
      <c r="C1273" s="288" t="s">
        <v>294</v>
      </c>
      <c r="D1273" s="288" t="s">
        <v>87</v>
      </c>
      <c r="E1273" s="288" t="s">
        <v>1739</v>
      </c>
      <c r="F1273" s="289">
        <v>46253</v>
      </c>
      <c r="G1273" s="289">
        <v>46253</v>
      </c>
      <c r="H1273" s="288" t="s">
        <v>2227</v>
      </c>
      <c r="I1273" s="288" t="s">
        <v>1749</v>
      </c>
      <c r="J1273" s="288" t="s">
        <v>968</v>
      </c>
      <c r="K1273" s="288" t="s">
        <v>968</v>
      </c>
      <c r="L1273" s="290">
        <v>149629.6</v>
      </c>
      <c r="M1273" s="290">
        <v>0</v>
      </c>
      <c r="N1273" s="291">
        <v>0</v>
      </c>
      <c r="O1273" s="290">
        <v>20</v>
      </c>
      <c r="P1273" s="291">
        <v>2992592</v>
      </c>
      <c r="Q1273" s="290">
        <v>5</v>
      </c>
      <c r="R1273" s="291">
        <v>748148</v>
      </c>
      <c r="S1273" s="288" t="s">
        <v>1744</v>
      </c>
      <c r="T1273" s="288" t="s">
        <v>1745</v>
      </c>
      <c r="U1273" s="288" t="s">
        <v>1890</v>
      </c>
      <c r="V1273" s="288" t="s">
        <v>1891</v>
      </c>
      <c r="W1273" s="288" t="s">
        <v>1795</v>
      </c>
      <c r="X1273" s="288" t="s">
        <v>1796</v>
      </c>
    </row>
    <row r="1274" spans="1:24" ht="38.25">
      <c r="A1274" s="288" t="s">
        <v>1737</v>
      </c>
      <c r="B1274" s="288" t="s">
        <v>1738</v>
      </c>
      <c r="C1274" s="288" t="s">
        <v>510</v>
      </c>
      <c r="D1274" s="288" t="s">
        <v>156</v>
      </c>
      <c r="E1274" s="288" t="s">
        <v>1739</v>
      </c>
      <c r="F1274" s="289">
        <v>46237</v>
      </c>
      <c r="G1274" s="289">
        <v>46237</v>
      </c>
      <c r="H1274" s="288" t="s">
        <v>2219</v>
      </c>
      <c r="I1274" s="288" t="s">
        <v>2220</v>
      </c>
      <c r="J1274" s="288" t="s">
        <v>53</v>
      </c>
      <c r="K1274" s="288" t="s">
        <v>53</v>
      </c>
      <c r="L1274" s="290">
        <v>540925</v>
      </c>
      <c r="M1274" s="290">
        <v>40</v>
      </c>
      <c r="N1274" s="291">
        <v>21637000</v>
      </c>
      <c r="O1274" s="290">
        <v>0</v>
      </c>
      <c r="P1274" s="291">
        <v>0</v>
      </c>
      <c r="Q1274" s="290">
        <v>40</v>
      </c>
      <c r="R1274" s="291">
        <v>21637000</v>
      </c>
      <c r="S1274" s="288" t="s">
        <v>1744</v>
      </c>
      <c r="T1274" s="288" t="s">
        <v>1799</v>
      </c>
      <c r="U1274" s="288" t="s">
        <v>1739</v>
      </c>
      <c r="V1274" s="288" t="s">
        <v>1739</v>
      </c>
      <c r="W1274" s="288" t="s">
        <v>1739</v>
      </c>
      <c r="X1274" s="288" t="s">
        <v>1739</v>
      </c>
    </row>
    <row r="1275" spans="1:24" ht="51">
      <c r="A1275" s="288" t="s">
        <v>1737</v>
      </c>
      <c r="B1275" s="288" t="s">
        <v>1738</v>
      </c>
      <c r="C1275" s="288" t="s">
        <v>510</v>
      </c>
      <c r="D1275" s="288" t="s">
        <v>156</v>
      </c>
      <c r="E1275" s="288" t="s">
        <v>1739</v>
      </c>
      <c r="F1275" s="289">
        <v>46237</v>
      </c>
      <c r="G1275" s="289">
        <v>46237</v>
      </c>
      <c r="H1275" s="288" t="s">
        <v>2230</v>
      </c>
      <c r="I1275" s="288" t="s">
        <v>1749</v>
      </c>
      <c r="J1275" s="288" t="s">
        <v>53</v>
      </c>
      <c r="K1275" s="288" t="s">
        <v>53</v>
      </c>
      <c r="L1275" s="290">
        <v>540925</v>
      </c>
      <c r="M1275" s="290">
        <v>0</v>
      </c>
      <c r="N1275" s="291">
        <v>0</v>
      </c>
      <c r="O1275" s="290">
        <v>40</v>
      </c>
      <c r="P1275" s="291">
        <v>21637000</v>
      </c>
      <c r="Q1275" s="290">
        <v>0</v>
      </c>
      <c r="R1275" s="291">
        <v>0</v>
      </c>
      <c r="S1275" s="288" t="s">
        <v>1744</v>
      </c>
      <c r="T1275" s="288" t="s">
        <v>1745</v>
      </c>
      <c r="U1275" s="288" t="s">
        <v>1750</v>
      </c>
      <c r="V1275" s="288" t="s">
        <v>1751</v>
      </c>
      <c r="W1275" s="288" t="s">
        <v>1795</v>
      </c>
      <c r="X1275" s="288" t="s">
        <v>1796</v>
      </c>
    </row>
    <row r="1276" spans="1:24" ht="38.25">
      <c r="A1276" s="288" t="s">
        <v>1737</v>
      </c>
      <c r="B1276" s="288" t="s">
        <v>1738</v>
      </c>
      <c r="C1276" s="288" t="s">
        <v>295</v>
      </c>
      <c r="D1276" s="288" t="s">
        <v>93</v>
      </c>
      <c r="E1276" s="288" t="s">
        <v>1739</v>
      </c>
      <c r="F1276" s="289">
        <v>46237</v>
      </c>
      <c r="G1276" s="289">
        <v>46237</v>
      </c>
      <c r="H1276" s="288" t="s">
        <v>2219</v>
      </c>
      <c r="I1276" s="288" t="s">
        <v>2220</v>
      </c>
      <c r="J1276" s="288" t="s">
        <v>968</v>
      </c>
      <c r="K1276" s="288" t="s">
        <v>968</v>
      </c>
      <c r="L1276" s="290">
        <v>164630</v>
      </c>
      <c r="M1276" s="290">
        <v>20</v>
      </c>
      <c r="N1276" s="291">
        <v>3292600</v>
      </c>
      <c r="O1276" s="290">
        <v>0</v>
      </c>
      <c r="P1276" s="291">
        <v>0</v>
      </c>
      <c r="Q1276" s="290">
        <v>20</v>
      </c>
      <c r="R1276" s="291">
        <v>3292600</v>
      </c>
      <c r="S1276" s="288" t="s">
        <v>1744</v>
      </c>
      <c r="T1276" s="288" t="s">
        <v>1799</v>
      </c>
      <c r="U1276" s="288" t="s">
        <v>1739</v>
      </c>
      <c r="V1276" s="288" t="s">
        <v>1739</v>
      </c>
      <c r="W1276" s="288" t="s">
        <v>1739</v>
      </c>
      <c r="X1276" s="288" t="s">
        <v>1739</v>
      </c>
    </row>
    <row r="1277" spans="1:24" ht="51">
      <c r="A1277" s="288" t="s">
        <v>1737</v>
      </c>
      <c r="B1277" s="288" t="s">
        <v>1738</v>
      </c>
      <c r="C1277" s="288" t="s">
        <v>295</v>
      </c>
      <c r="D1277" s="288" t="s">
        <v>93</v>
      </c>
      <c r="E1277" s="288" t="s">
        <v>1739</v>
      </c>
      <c r="F1277" s="289">
        <v>46253</v>
      </c>
      <c r="G1277" s="289">
        <v>46253</v>
      </c>
      <c r="H1277" s="288" t="s">
        <v>2227</v>
      </c>
      <c r="I1277" s="288" t="s">
        <v>1749</v>
      </c>
      <c r="J1277" s="288" t="s">
        <v>968</v>
      </c>
      <c r="K1277" s="288" t="s">
        <v>968</v>
      </c>
      <c r="L1277" s="290">
        <v>164630</v>
      </c>
      <c r="M1277" s="290">
        <v>0</v>
      </c>
      <c r="N1277" s="291">
        <v>0</v>
      </c>
      <c r="O1277" s="290">
        <v>20</v>
      </c>
      <c r="P1277" s="291">
        <v>3292600</v>
      </c>
      <c r="Q1277" s="290">
        <v>0</v>
      </c>
      <c r="R1277" s="291">
        <v>0</v>
      </c>
      <c r="S1277" s="288" t="s">
        <v>1744</v>
      </c>
      <c r="T1277" s="288" t="s">
        <v>1745</v>
      </c>
      <c r="U1277" s="288" t="s">
        <v>1890</v>
      </c>
      <c r="V1277" s="288" t="s">
        <v>1891</v>
      </c>
      <c r="W1277" s="288" t="s">
        <v>1795</v>
      </c>
      <c r="X1277" s="288" t="s">
        <v>1796</v>
      </c>
    </row>
    <row r="1278" spans="1:24" ht="38.25">
      <c r="A1278" s="288" t="s">
        <v>1737</v>
      </c>
      <c r="B1278" s="288" t="s">
        <v>1738</v>
      </c>
      <c r="C1278" s="288" t="s">
        <v>1611</v>
      </c>
      <c r="D1278" s="288" t="s">
        <v>1612</v>
      </c>
      <c r="E1278" s="288" t="s">
        <v>1739</v>
      </c>
      <c r="F1278" s="289">
        <v>46237</v>
      </c>
      <c r="G1278" s="289">
        <v>46237</v>
      </c>
      <c r="H1278" s="288" t="s">
        <v>2223</v>
      </c>
      <c r="I1278" s="288" t="s">
        <v>2224</v>
      </c>
      <c r="J1278" s="288" t="s">
        <v>53</v>
      </c>
      <c r="K1278" s="288" t="s">
        <v>53</v>
      </c>
      <c r="L1278" s="290">
        <v>39530</v>
      </c>
      <c r="M1278" s="290">
        <v>4</v>
      </c>
      <c r="N1278" s="291">
        <v>158120</v>
      </c>
      <c r="O1278" s="290">
        <v>0</v>
      </c>
      <c r="P1278" s="291">
        <v>0</v>
      </c>
      <c r="Q1278" s="290">
        <v>4</v>
      </c>
      <c r="R1278" s="291">
        <v>158120</v>
      </c>
      <c r="S1278" s="288" t="s">
        <v>1744</v>
      </c>
      <c r="T1278" s="288" t="s">
        <v>1799</v>
      </c>
      <c r="U1278" s="288" t="s">
        <v>1739</v>
      </c>
      <c r="V1278" s="288" t="s">
        <v>1739</v>
      </c>
      <c r="W1278" s="288" t="s">
        <v>1739</v>
      </c>
      <c r="X1278" s="288" t="s">
        <v>1739</v>
      </c>
    </row>
    <row r="1279" spans="1:24" ht="38.25">
      <c r="A1279" s="288" t="s">
        <v>1737</v>
      </c>
      <c r="B1279" s="288" t="s">
        <v>1738</v>
      </c>
      <c r="C1279" s="288" t="s">
        <v>1613</v>
      </c>
      <c r="D1279" s="288" t="s">
        <v>1614</v>
      </c>
      <c r="E1279" s="288" t="s">
        <v>1739</v>
      </c>
      <c r="F1279" s="289">
        <v>46237</v>
      </c>
      <c r="G1279" s="289">
        <v>46237</v>
      </c>
      <c r="H1279" s="288" t="s">
        <v>2223</v>
      </c>
      <c r="I1279" s="288" t="s">
        <v>2224</v>
      </c>
      <c r="J1279" s="288" t="s">
        <v>53</v>
      </c>
      <c r="K1279" s="288" t="s">
        <v>53</v>
      </c>
      <c r="L1279" s="290">
        <v>50250</v>
      </c>
      <c r="M1279" s="290">
        <v>2</v>
      </c>
      <c r="N1279" s="291">
        <v>100500</v>
      </c>
      <c r="O1279" s="290">
        <v>0</v>
      </c>
      <c r="P1279" s="291">
        <v>0</v>
      </c>
      <c r="Q1279" s="290">
        <v>2</v>
      </c>
      <c r="R1279" s="291">
        <v>100500</v>
      </c>
      <c r="S1279" s="288" t="s">
        <v>1744</v>
      </c>
      <c r="T1279" s="288" t="s">
        <v>1799</v>
      </c>
      <c r="U1279" s="288" t="s">
        <v>1739</v>
      </c>
      <c r="V1279" s="288" t="s">
        <v>1739</v>
      </c>
      <c r="W1279" s="288" t="s">
        <v>1739</v>
      </c>
      <c r="X1279" s="288" t="s">
        <v>1739</v>
      </c>
    </row>
    <row r="1280" spans="1:24" ht="38.25">
      <c r="A1280" s="288" t="s">
        <v>1737</v>
      </c>
      <c r="B1280" s="288" t="s">
        <v>1738</v>
      </c>
      <c r="C1280" s="288" t="s">
        <v>1615</v>
      </c>
      <c r="D1280" s="288" t="s">
        <v>1616</v>
      </c>
      <c r="E1280" s="288" t="s">
        <v>1739</v>
      </c>
      <c r="F1280" s="289">
        <v>46237</v>
      </c>
      <c r="G1280" s="289">
        <v>46237</v>
      </c>
      <c r="H1280" s="288" t="s">
        <v>2223</v>
      </c>
      <c r="I1280" s="288" t="s">
        <v>2224</v>
      </c>
      <c r="J1280" s="288" t="s">
        <v>53</v>
      </c>
      <c r="K1280" s="288" t="s">
        <v>53</v>
      </c>
      <c r="L1280" s="290">
        <v>50026</v>
      </c>
      <c r="M1280" s="290">
        <v>3</v>
      </c>
      <c r="N1280" s="291">
        <v>150078</v>
      </c>
      <c r="O1280" s="290">
        <v>0</v>
      </c>
      <c r="P1280" s="291">
        <v>0</v>
      </c>
      <c r="Q1280" s="290">
        <v>3</v>
      </c>
      <c r="R1280" s="291">
        <v>150078</v>
      </c>
      <c r="S1280" s="288" t="s">
        <v>1744</v>
      </c>
      <c r="T1280" s="288" t="s">
        <v>1799</v>
      </c>
      <c r="U1280" s="288" t="s">
        <v>1739</v>
      </c>
      <c r="V1280" s="288" t="s">
        <v>1739</v>
      </c>
      <c r="W1280" s="288" t="s">
        <v>1739</v>
      </c>
      <c r="X1280" s="288" t="s">
        <v>1739</v>
      </c>
    </row>
    <row r="1281" spans="1:24" ht="38.25">
      <c r="A1281" s="288" t="s">
        <v>1737</v>
      </c>
      <c r="B1281" s="288" t="s">
        <v>1738</v>
      </c>
      <c r="C1281" s="288" t="s">
        <v>1617</v>
      </c>
      <c r="D1281" s="288" t="s">
        <v>1618</v>
      </c>
      <c r="E1281" s="288" t="s">
        <v>1739</v>
      </c>
      <c r="F1281" s="289">
        <v>46237</v>
      </c>
      <c r="G1281" s="289">
        <v>46237</v>
      </c>
      <c r="H1281" s="288" t="s">
        <v>2223</v>
      </c>
      <c r="I1281" s="288" t="s">
        <v>2224</v>
      </c>
      <c r="J1281" s="288" t="s">
        <v>53</v>
      </c>
      <c r="K1281" s="288" t="s">
        <v>53</v>
      </c>
      <c r="L1281" s="290">
        <v>52260</v>
      </c>
      <c r="M1281" s="290">
        <v>5</v>
      </c>
      <c r="N1281" s="291">
        <v>261300</v>
      </c>
      <c r="O1281" s="290">
        <v>0</v>
      </c>
      <c r="P1281" s="291">
        <v>0</v>
      </c>
      <c r="Q1281" s="290">
        <v>5</v>
      </c>
      <c r="R1281" s="291">
        <v>261300</v>
      </c>
      <c r="S1281" s="288" t="s">
        <v>1744</v>
      </c>
      <c r="T1281" s="288" t="s">
        <v>1799</v>
      </c>
      <c r="U1281" s="288" t="s">
        <v>1739</v>
      </c>
      <c r="V1281" s="288" t="s">
        <v>1739</v>
      </c>
      <c r="W1281" s="288" t="s">
        <v>1739</v>
      </c>
      <c r="X1281" s="288" t="s">
        <v>1739</v>
      </c>
    </row>
    <row r="1282" spans="1:24" ht="38.25">
      <c r="A1282" s="288" t="s">
        <v>1737</v>
      </c>
      <c r="B1282" s="288" t="s">
        <v>1738</v>
      </c>
      <c r="C1282" s="288" t="s">
        <v>1619</v>
      </c>
      <c r="D1282" s="288" t="s">
        <v>1620</v>
      </c>
      <c r="E1282" s="288" t="s">
        <v>1739</v>
      </c>
      <c r="F1282" s="289">
        <v>46237</v>
      </c>
      <c r="G1282" s="289">
        <v>46237</v>
      </c>
      <c r="H1282" s="288" t="s">
        <v>2223</v>
      </c>
      <c r="I1282" s="288" t="s">
        <v>2224</v>
      </c>
      <c r="J1282" s="288" t="s">
        <v>53</v>
      </c>
      <c r="K1282" s="288" t="s">
        <v>53</v>
      </c>
      <c r="L1282" s="290">
        <v>96600</v>
      </c>
      <c r="M1282" s="290">
        <v>4</v>
      </c>
      <c r="N1282" s="291">
        <v>386400</v>
      </c>
      <c r="O1282" s="290">
        <v>0</v>
      </c>
      <c r="P1282" s="291">
        <v>0</v>
      </c>
      <c r="Q1282" s="290">
        <v>4</v>
      </c>
      <c r="R1282" s="291">
        <v>386400</v>
      </c>
      <c r="S1282" s="288" t="s">
        <v>1744</v>
      </c>
      <c r="T1282" s="288" t="s">
        <v>1799</v>
      </c>
      <c r="U1282" s="288" t="s">
        <v>1739</v>
      </c>
      <c r="V1282" s="288" t="s">
        <v>1739</v>
      </c>
      <c r="W1282" s="288" t="s">
        <v>1739</v>
      </c>
      <c r="X1282" s="288" t="s">
        <v>1739</v>
      </c>
    </row>
    <row r="1283" spans="1:24" ht="38.25">
      <c r="A1283" s="288" t="s">
        <v>1737</v>
      </c>
      <c r="B1283" s="288" t="s">
        <v>1738</v>
      </c>
      <c r="C1283" s="288" t="s">
        <v>1621</v>
      </c>
      <c r="D1283" s="288" t="s">
        <v>1622</v>
      </c>
      <c r="E1283" s="288" t="s">
        <v>1739</v>
      </c>
      <c r="F1283" s="289">
        <v>46237</v>
      </c>
      <c r="G1283" s="289">
        <v>46237</v>
      </c>
      <c r="H1283" s="288" t="s">
        <v>2223</v>
      </c>
      <c r="I1283" s="288" t="s">
        <v>2224</v>
      </c>
      <c r="J1283" s="288" t="s">
        <v>53</v>
      </c>
      <c r="K1283" s="288" t="s">
        <v>53</v>
      </c>
      <c r="L1283" s="290">
        <v>39750</v>
      </c>
      <c r="M1283" s="290">
        <v>8</v>
      </c>
      <c r="N1283" s="291">
        <v>318000</v>
      </c>
      <c r="O1283" s="290">
        <v>0</v>
      </c>
      <c r="P1283" s="291">
        <v>0</v>
      </c>
      <c r="Q1283" s="290">
        <v>8</v>
      </c>
      <c r="R1283" s="291">
        <v>318000</v>
      </c>
      <c r="S1283" s="288" t="s">
        <v>1744</v>
      </c>
      <c r="T1283" s="288" t="s">
        <v>1799</v>
      </c>
      <c r="U1283" s="288" t="s">
        <v>1739</v>
      </c>
      <c r="V1283" s="288" t="s">
        <v>1739</v>
      </c>
      <c r="W1283" s="288" t="s">
        <v>1739</v>
      </c>
      <c r="X1283" s="288" t="s">
        <v>1739</v>
      </c>
    </row>
    <row r="1284" spans="1:24" ht="38.25">
      <c r="A1284" s="288" t="s">
        <v>1737</v>
      </c>
      <c r="B1284" s="288" t="s">
        <v>1738</v>
      </c>
      <c r="C1284" s="288" t="s">
        <v>1623</v>
      </c>
      <c r="D1284" s="288" t="s">
        <v>1624</v>
      </c>
      <c r="E1284" s="288" t="s">
        <v>1739</v>
      </c>
      <c r="F1284" s="289">
        <v>46237</v>
      </c>
      <c r="G1284" s="289">
        <v>46237</v>
      </c>
      <c r="H1284" s="288" t="s">
        <v>2223</v>
      </c>
      <c r="I1284" s="288" t="s">
        <v>2224</v>
      </c>
      <c r="J1284" s="288" t="s">
        <v>53</v>
      </c>
      <c r="K1284" s="288" t="s">
        <v>53</v>
      </c>
      <c r="L1284" s="290">
        <v>123900</v>
      </c>
      <c r="M1284" s="290">
        <v>4</v>
      </c>
      <c r="N1284" s="291">
        <v>495600</v>
      </c>
      <c r="O1284" s="290">
        <v>0</v>
      </c>
      <c r="P1284" s="291">
        <v>0</v>
      </c>
      <c r="Q1284" s="290">
        <v>4</v>
      </c>
      <c r="R1284" s="291">
        <v>495600</v>
      </c>
      <c r="S1284" s="288" t="s">
        <v>1744</v>
      </c>
      <c r="T1284" s="288" t="s">
        <v>1799</v>
      </c>
      <c r="U1284" s="288" t="s">
        <v>1739</v>
      </c>
      <c r="V1284" s="288" t="s">
        <v>1739</v>
      </c>
      <c r="W1284" s="288" t="s">
        <v>1739</v>
      </c>
      <c r="X1284" s="288" t="s">
        <v>1739</v>
      </c>
    </row>
    <row r="1285" spans="1:24" ht="51">
      <c r="A1285" s="288" t="s">
        <v>1737</v>
      </c>
      <c r="B1285" s="288" t="s">
        <v>1738</v>
      </c>
      <c r="C1285" s="288" t="s">
        <v>1669</v>
      </c>
      <c r="D1285" s="288" t="s">
        <v>2231</v>
      </c>
      <c r="E1285" s="288" t="s">
        <v>1739</v>
      </c>
      <c r="F1285" s="289">
        <v>46258</v>
      </c>
      <c r="G1285" s="289">
        <v>46258</v>
      </c>
      <c r="H1285" s="288" t="s">
        <v>2232</v>
      </c>
      <c r="I1285" s="288" t="s">
        <v>2233</v>
      </c>
      <c r="J1285" s="288" t="s">
        <v>261</v>
      </c>
      <c r="K1285" s="288" t="s">
        <v>261</v>
      </c>
      <c r="L1285" s="290">
        <v>155500</v>
      </c>
      <c r="M1285" s="290">
        <v>28</v>
      </c>
      <c r="N1285" s="291">
        <v>4354000</v>
      </c>
      <c r="O1285" s="290">
        <v>0</v>
      </c>
      <c r="P1285" s="291">
        <v>0</v>
      </c>
      <c r="Q1285" s="290">
        <v>28</v>
      </c>
      <c r="R1285" s="291">
        <v>4354000</v>
      </c>
      <c r="S1285" s="288" t="s">
        <v>1744</v>
      </c>
      <c r="T1285" s="288" t="s">
        <v>1799</v>
      </c>
      <c r="U1285" s="288" t="s">
        <v>1739</v>
      </c>
      <c r="V1285" s="288" t="s">
        <v>1739</v>
      </c>
      <c r="W1285" s="288" t="s">
        <v>1739</v>
      </c>
      <c r="X1285" s="288" t="s">
        <v>1739</v>
      </c>
    </row>
    <row r="1286" spans="1:24" ht="63.75">
      <c r="A1286" s="288" t="s">
        <v>1737</v>
      </c>
      <c r="B1286" s="288" t="s">
        <v>1738</v>
      </c>
      <c r="C1286" s="288" t="s">
        <v>1669</v>
      </c>
      <c r="D1286" s="288" t="s">
        <v>2231</v>
      </c>
      <c r="E1286" s="288" t="s">
        <v>1739</v>
      </c>
      <c r="F1286" s="289">
        <v>46259</v>
      </c>
      <c r="G1286" s="289">
        <v>46259</v>
      </c>
      <c r="H1286" s="288" t="s">
        <v>2234</v>
      </c>
      <c r="I1286" s="288" t="s">
        <v>1749</v>
      </c>
      <c r="J1286" s="288" t="s">
        <v>261</v>
      </c>
      <c r="K1286" s="288" t="s">
        <v>261</v>
      </c>
      <c r="L1286" s="290">
        <v>155500</v>
      </c>
      <c r="M1286" s="290">
        <v>0</v>
      </c>
      <c r="N1286" s="291">
        <v>0</v>
      </c>
      <c r="O1286" s="290">
        <v>6</v>
      </c>
      <c r="P1286" s="291">
        <v>933000</v>
      </c>
      <c r="Q1286" s="290">
        <v>22</v>
      </c>
      <c r="R1286" s="291">
        <v>3421000</v>
      </c>
      <c r="S1286" s="288" t="s">
        <v>1744</v>
      </c>
      <c r="T1286" s="288" t="s">
        <v>1745</v>
      </c>
      <c r="U1286" s="288" t="s">
        <v>1840</v>
      </c>
      <c r="V1286" s="288" t="s">
        <v>1841</v>
      </c>
      <c r="W1286" s="288" t="s">
        <v>1795</v>
      </c>
      <c r="X1286" s="288" t="s">
        <v>1796</v>
      </c>
    </row>
    <row r="1287" spans="1:24" ht="63.75">
      <c r="A1287" s="288" t="s">
        <v>1737</v>
      </c>
      <c r="B1287" s="288" t="s">
        <v>1738</v>
      </c>
      <c r="C1287" s="288" t="s">
        <v>1669</v>
      </c>
      <c r="D1287" s="288" t="s">
        <v>2231</v>
      </c>
      <c r="E1287" s="288" t="s">
        <v>1739</v>
      </c>
      <c r="F1287" s="289">
        <v>46259</v>
      </c>
      <c r="G1287" s="289">
        <v>46259</v>
      </c>
      <c r="H1287" s="288" t="s">
        <v>2234</v>
      </c>
      <c r="I1287" s="288" t="s">
        <v>1749</v>
      </c>
      <c r="J1287" s="288" t="s">
        <v>261</v>
      </c>
      <c r="K1287" s="288" t="s">
        <v>261</v>
      </c>
      <c r="L1287" s="290">
        <v>155500</v>
      </c>
      <c r="M1287" s="290">
        <v>0</v>
      </c>
      <c r="N1287" s="291">
        <v>0</v>
      </c>
      <c r="O1287" s="290">
        <v>6</v>
      </c>
      <c r="P1287" s="291">
        <v>933000</v>
      </c>
      <c r="Q1287" s="290">
        <v>16</v>
      </c>
      <c r="R1287" s="291">
        <v>2488000</v>
      </c>
      <c r="S1287" s="288" t="s">
        <v>1744</v>
      </c>
      <c r="T1287" s="288" t="s">
        <v>1745</v>
      </c>
      <c r="U1287" s="288" t="s">
        <v>1835</v>
      </c>
      <c r="V1287" s="288" t="s">
        <v>1836</v>
      </c>
      <c r="W1287" s="288" t="s">
        <v>1795</v>
      </c>
      <c r="X1287" s="288" t="s">
        <v>1796</v>
      </c>
    </row>
    <row r="1288" spans="1:24" ht="63.75">
      <c r="A1288" s="288" t="s">
        <v>1737</v>
      </c>
      <c r="B1288" s="288" t="s">
        <v>1738</v>
      </c>
      <c r="C1288" s="288" t="s">
        <v>1669</v>
      </c>
      <c r="D1288" s="288" t="s">
        <v>2231</v>
      </c>
      <c r="E1288" s="288" t="s">
        <v>1739</v>
      </c>
      <c r="F1288" s="289">
        <v>46283</v>
      </c>
      <c r="G1288" s="289">
        <v>46283</v>
      </c>
      <c r="H1288" s="288" t="s">
        <v>2235</v>
      </c>
      <c r="I1288" s="288" t="s">
        <v>1749</v>
      </c>
      <c r="J1288" s="288" t="s">
        <v>261</v>
      </c>
      <c r="K1288" s="288" t="s">
        <v>261</v>
      </c>
      <c r="L1288" s="290">
        <v>155500</v>
      </c>
      <c r="M1288" s="290">
        <v>0</v>
      </c>
      <c r="N1288" s="291">
        <v>0</v>
      </c>
      <c r="O1288" s="290">
        <v>8</v>
      </c>
      <c r="P1288" s="291">
        <v>1244000</v>
      </c>
      <c r="Q1288" s="290">
        <v>8</v>
      </c>
      <c r="R1288" s="291">
        <v>1244000</v>
      </c>
      <c r="S1288" s="288" t="s">
        <v>1744</v>
      </c>
      <c r="T1288" s="288" t="s">
        <v>1745</v>
      </c>
      <c r="U1288" s="288" t="s">
        <v>1840</v>
      </c>
      <c r="V1288" s="288" t="s">
        <v>1841</v>
      </c>
      <c r="W1288" s="288" t="s">
        <v>1795</v>
      </c>
      <c r="X1288" s="288" t="s">
        <v>1796</v>
      </c>
    </row>
    <row r="1289" spans="1:24" ht="63.75">
      <c r="A1289" s="288" t="s">
        <v>1737</v>
      </c>
      <c r="B1289" s="288" t="s">
        <v>1738</v>
      </c>
      <c r="C1289" s="288" t="s">
        <v>1669</v>
      </c>
      <c r="D1289" s="288" t="s">
        <v>2231</v>
      </c>
      <c r="E1289" s="288" t="s">
        <v>1739</v>
      </c>
      <c r="F1289" s="289">
        <v>46283</v>
      </c>
      <c r="G1289" s="289">
        <v>46283</v>
      </c>
      <c r="H1289" s="288" t="s">
        <v>2235</v>
      </c>
      <c r="I1289" s="288" t="s">
        <v>1749</v>
      </c>
      <c r="J1289" s="288" t="s">
        <v>261</v>
      </c>
      <c r="K1289" s="288" t="s">
        <v>261</v>
      </c>
      <c r="L1289" s="290">
        <v>155500</v>
      </c>
      <c r="M1289" s="290">
        <v>0</v>
      </c>
      <c r="N1289" s="291">
        <v>0</v>
      </c>
      <c r="O1289" s="290">
        <v>8</v>
      </c>
      <c r="P1289" s="291">
        <v>1244000</v>
      </c>
      <c r="Q1289" s="290">
        <v>0</v>
      </c>
      <c r="R1289" s="291">
        <v>0</v>
      </c>
      <c r="S1289" s="288" t="s">
        <v>1744</v>
      </c>
      <c r="T1289" s="288" t="s">
        <v>1745</v>
      </c>
      <c r="U1289" s="288" t="s">
        <v>1835</v>
      </c>
      <c r="V1289" s="288" t="s">
        <v>1836</v>
      </c>
      <c r="W1289" s="288" t="s">
        <v>1795</v>
      </c>
      <c r="X1289" s="288" t="s">
        <v>1796</v>
      </c>
    </row>
    <row r="1290" spans="1:24" ht="42.75">
      <c r="A1290" s="284" t="s">
        <v>1737</v>
      </c>
      <c r="B1290" s="284" t="s">
        <v>1738</v>
      </c>
      <c r="C1290" s="284" t="s">
        <v>1232</v>
      </c>
      <c r="D1290" s="284" t="s">
        <v>267</v>
      </c>
      <c r="E1290" s="284" t="s">
        <v>1739</v>
      </c>
      <c r="F1290" s="285" t="s">
        <v>1739</v>
      </c>
      <c r="G1290" s="285" t="s">
        <v>1739</v>
      </c>
      <c r="H1290" s="284" t="s">
        <v>1739</v>
      </c>
      <c r="I1290" s="284" t="s">
        <v>1740</v>
      </c>
      <c r="J1290" s="284" t="s">
        <v>53</v>
      </c>
      <c r="K1290" s="284" t="s">
        <v>53</v>
      </c>
      <c r="L1290" s="286">
        <v>9571.6</v>
      </c>
      <c r="M1290" s="286">
        <v>0</v>
      </c>
      <c r="N1290" s="287">
        <v>0</v>
      </c>
      <c r="O1290" s="286">
        <v>0</v>
      </c>
      <c r="P1290" s="287">
        <v>0</v>
      </c>
      <c r="Q1290" s="286">
        <v>30</v>
      </c>
      <c r="R1290" s="287">
        <v>287148</v>
      </c>
      <c r="S1290" s="284" t="s">
        <v>1739</v>
      </c>
      <c r="T1290" s="284" t="s">
        <v>1739</v>
      </c>
      <c r="U1290" s="284" t="s">
        <v>1739</v>
      </c>
      <c r="V1290" s="284" t="s">
        <v>1739</v>
      </c>
      <c r="W1290" s="284" t="s">
        <v>1739</v>
      </c>
      <c r="X1290" s="284" t="s">
        <v>1739</v>
      </c>
    </row>
    <row r="1291" spans="1:24" ht="25.5">
      <c r="A1291" s="288" t="s">
        <v>1737</v>
      </c>
      <c r="B1291" s="288" t="s">
        <v>1738</v>
      </c>
      <c r="C1291" s="288" t="s">
        <v>1232</v>
      </c>
      <c r="D1291" s="288" t="s">
        <v>267</v>
      </c>
      <c r="E1291" s="288" t="s">
        <v>1739</v>
      </c>
      <c r="F1291" s="289">
        <v>46176</v>
      </c>
      <c r="G1291" s="289">
        <v>46176</v>
      </c>
      <c r="H1291" s="288" t="s">
        <v>2236</v>
      </c>
      <c r="I1291" s="288" t="s">
        <v>2010</v>
      </c>
      <c r="J1291" s="288" t="s">
        <v>53</v>
      </c>
      <c r="K1291" s="288" t="s">
        <v>53</v>
      </c>
      <c r="L1291" s="290">
        <v>9571.6</v>
      </c>
      <c r="M1291" s="290">
        <v>0</v>
      </c>
      <c r="N1291" s="291">
        <v>0</v>
      </c>
      <c r="O1291" s="290">
        <v>2</v>
      </c>
      <c r="P1291" s="291">
        <v>19143</v>
      </c>
      <c r="Q1291" s="290">
        <v>28</v>
      </c>
      <c r="R1291" s="291">
        <v>268005</v>
      </c>
      <c r="S1291" s="288" t="s">
        <v>1744</v>
      </c>
      <c r="T1291" s="288" t="s">
        <v>1745</v>
      </c>
      <c r="U1291" s="288" t="s">
        <v>1739</v>
      </c>
      <c r="V1291" s="288" t="s">
        <v>1739</v>
      </c>
      <c r="W1291" s="288" t="s">
        <v>1746</v>
      </c>
      <c r="X1291" s="288" t="s">
        <v>1747</v>
      </c>
    </row>
    <row r="1292" spans="1:24" ht="25.5">
      <c r="A1292" s="288" t="s">
        <v>1737</v>
      </c>
      <c r="B1292" s="288" t="s">
        <v>1738</v>
      </c>
      <c r="C1292" s="288" t="s">
        <v>1232</v>
      </c>
      <c r="D1292" s="288" t="s">
        <v>267</v>
      </c>
      <c r="E1292" s="288" t="s">
        <v>1739</v>
      </c>
      <c r="F1292" s="289">
        <v>46198</v>
      </c>
      <c r="G1292" s="289">
        <v>46198</v>
      </c>
      <c r="H1292" s="288" t="s">
        <v>2237</v>
      </c>
      <c r="I1292" s="288" t="s">
        <v>1749</v>
      </c>
      <c r="J1292" s="288" t="s">
        <v>53</v>
      </c>
      <c r="K1292" s="288" t="s">
        <v>53</v>
      </c>
      <c r="L1292" s="290">
        <v>9571.6</v>
      </c>
      <c r="M1292" s="290">
        <v>0</v>
      </c>
      <c r="N1292" s="291">
        <v>0</v>
      </c>
      <c r="O1292" s="290">
        <v>5</v>
      </c>
      <c r="P1292" s="291">
        <v>47858</v>
      </c>
      <c r="Q1292" s="290">
        <v>23</v>
      </c>
      <c r="R1292" s="291">
        <v>220147</v>
      </c>
      <c r="S1292" s="288" t="s">
        <v>1744</v>
      </c>
      <c r="T1292" s="288" t="s">
        <v>1745</v>
      </c>
      <c r="U1292" s="288" t="s">
        <v>1739</v>
      </c>
      <c r="V1292" s="288" t="s">
        <v>1739</v>
      </c>
      <c r="W1292" s="288" t="s">
        <v>1746</v>
      </c>
      <c r="X1292" s="288" t="s">
        <v>1747</v>
      </c>
    </row>
    <row r="1293" spans="1:24" ht="25.5">
      <c r="A1293" s="288" t="s">
        <v>1737</v>
      </c>
      <c r="B1293" s="288" t="s">
        <v>1738</v>
      </c>
      <c r="C1293" s="288" t="s">
        <v>1232</v>
      </c>
      <c r="D1293" s="288" t="s">
        <v>267</v>
      </c>
      <c r="E1293" s="288" t="s">
        <v>1739</v>
      </c>
      <c r="F1293" s="289">
        <v>46216</v>
      </c>
      <c r="G1293" s="289">
        <v>46216</v>
      </c>
      <c r="H1293" s="288" t="s">
        <v>2014</v>
      </c>
      <c r="I1293" s="288" t="s">
        <v>1749</v>
      </c>
      <c r="J1293" s="288" t="s">
        <v>53</v>
      </c>
      <c r="K1293" s="288" t="s">
        <v>53</v>
      </c>
      <c r="L1293" s="290">
        <v>9571.61</v>
      </c>
      <c r="M1293" s="290">
        <v>0</v>
      </c>
      <c r="N1293" s="291">
        <v>0</v>
      </c>
      <c r="O1293" s="290">
        <v>5</v>
      </c>
      <c r="P1293" s="291">
        <v>47858</v>
      </c>
      <c r="Q1293" s="290">
        <v>18</v>
      </c>
      <c r="R1293" s="291">
        <v>172289</v>
      </c>
      <c r="S1293" s="288" t="s">
        <v>1744</v>
      </c>
      <c r="T1293" s="288" t="s">
        <v>1745</v>
      </c>
      <c r="U1293" s="288" t="s">
        <v>1739</v>
      </c>
      <c r="V1293" s="288" t="s">
        <v>1739</v>
      </c>
      <c r="W1293" s="288" t="s">
        <v>1746</v>
      </c>
      <c r="X1293" s="288" t="s">
        <v>1747</v>
      </c>
    </row>
    <row r="1294" spans="1:24" ht="25.5">
      <c r="A1294" s="288" t="s">
        <v>1737</v>
      </c>
      <c r="B1294" s="288" t="s">
        <v>1738</v>
      </c>
      <c r="C1294" s="288" t="s">
        <v>1232</v>
      </c>
      <c r="D1294" s="288" t="s">
        <v>267</v>
      </c>
      <c r="E1294" s="288" t="s">
        <v>1739</v>
      </c>
      <c r="F1294" s="289">
        <v>46240</v>
      </c>
      <c r="G1294" s="289">
        <v>46240</v>
      </c>
      <c r="H1294" s="288" t="s">
        <v>2238</v>
      </c>
      <c r="I1294" s="288" t="s">
        <v>1749</v>
      </c>
      <c r="J1294" s="288" t="s">
        <v>53</v>
      </c>
      <c r="K1294" s="288" t="s">
        <v>53</v>
      </c>
      <c r="L1294" s="290">
        <v>9571.61</v>
      </c>
      <c r="M1294" s="290">
        <v>0</v>
      </c>
      <c r="N1294" s="291">
        <v>0</v>
      </c>
      <c r="O1294" s="290">
        <v>5</v>
      </c>
      <c r="P1294" s="291">
        <v>47858</v>
      </c>
      <c r="Q1294" s="290">
        <v>13</v>
      </c>
      <c r="R1294" s="291">
        <v>124431</v>
      </c>
      <c r="S1294" s="288" t="s">
        <v>1744</v>
      </c>
      <c r="T1294" s="288" t="s">
        <v>1745</v>
      </c>
      <c r="U1294" s="288" t="s">
        <v>1739</v>
      </c>
      <c r="V1294" s="288" t="s">
        <v>1739</v>
      </c>
      <c r="W1294" s="288" t="s">
        <v>1746</v>
      </c>
      <c r="X1294" s="288" t="s">
        <v>1747</v>
      </c>
    </row>
    <row r="1295" spans="1:24" ht="25.5">
      <c r="A1295" s="288" t="s">
        <v>1737</v>
      </c>
      <c r="B1295" s="288" t="s">
        <v>1738</v>
      </c>
      <c r="C1295" s="288" t="s">
        <v>1232</v>
      </c>
      <c r="D1295" s="288" t="s">
        <v>267</v>
      </c>
      <c r="E1295" s="288" t="s">
        <v>1739</v>
      </c>
      <c r="F1295" s="289">
        <v>46248</v>
      </c>
      <c r="G1295" s="289">
        <v>46248</v>
      </c>
      <c r="H1295" s="288" t="s">
        <v>2239</v>
      </c>
      <c r="I1295" s="288" t="s">
        <v>1749</v>
      </c>
      <c r="J1295" s="288" t="s">
        <v>53</v>
      </c>
      <c r="K1295" s="288" t="s">
        <v>53</v>
      </c>
      <c r="L1295" s="290">
        <v>9571.61</v>
      </c>
      <c r="M1295" s="290">
        <v>0</v>
      </c>
      <c r="N1295" s="291">
        <v>0</v>
      </c>
      <c r="O1295" s="290">
        <v>5</v>
      </c>
      <c r="P1295" s="291">
        <v>47858</v>
      </c>
      <c r="Q1295" s="290">
        <v>8</v>
      </c>
      <c r="R1295" s="291">
        <v>76573</v>
      </c>
      <c r="S1295" s="288" t="s">
        <v>1744</v>
      </c>
      <c r="T1295" s="288" t="s">
        <v>1745</v>
      </c>
      <c r="U1295" s="288" t="s">
        <v>1739</v>
      </c>
      <c r="V1295" s="288" t="s">
        <v>1739</v>
      </c>
      <c r="W1295" s="288" t="s">
        <v>1746</v>
      </c>
      <c r="X1295" s="288" t="s">
        <v>1747</v>
      </c>
    </row>
    <row r="1296" spans="1:24" ht="25.5">
      <c r="A1296" s="288" t="s">
        <v>1737</v>
      </c>
      <c r="B1296" s="288" t="s">
        <v>1738</v>
      </c>
      <c r="C1296" s="288" t="s">
        <v>1232</v>
      </c>
      <c r="D1296" s="288" t="s">
        <v>267</v>
      </c>
      <c r="E1296" s="288" t="s">
        <v>1739</v>
      </c>
      <c r="F1296" s="289">
        <v>46260</v>
      </c>
      <c r="G1296" s="289">
        <v>46260</v>
      </c>
      <c r="H1296" s="288" t="s">
        <v>2240</v>
      </c>
      <c r="I1296" s="288" t="s">
        <v>1749</v>
      </c>
      <c r="J1296" s="288" t="s">
        <v>53</v>
      </c>
      <c r="K1296" s="288" t="s">
        <v>53</v>
      </c>
      <c r="L1296" s="290">
        <v>9571.61</v>
      </c>
      <c r="M1296" s="290">
        <v>0</v>
      </c>
      <c r="N1296" s="291">
        <v>0</v>
      </c>
      <c r="O1296" s="290">
        <v>5</v>
      </c>
      <c r="P1296" s="291">
        <v>47858</v>
      </c>
      <c r="Q1296" s="290">
        <v>3</v>
      </c>
      <c r="R1296" s="291">
        <v>28715</v>
      </c>
      <c r="S1296" s="288" t="s">
        <v>1744</v>
      </c>
      <c r="T1296" s="288" t="s">
        <v>1745</v>
      </c>
      <c r="U1296" s="288" t="s">
        <v>1739</v>
      </c>
      <c r="V1296" s="288" t="s">
        <v>1739</v>
      </c>
      <c r="W1296" s="288" t="s">
        <v>1746</v>
      </c>
      <c r="X1296" s="288" t="s">
        <v>1747</v>
      </c>
    </row>
    <row r="1297" spans="1:24" ht="38.25">
      <c r="A1297" s="288" t="s">
        <v>1737</v>
      </c>
      <c r="B1297" s="288" t="s">
        <v>1738</v>
      </c>
      <c r="C1297" s="288" t="s">
        <v>1232</v>
      </c>
      <c r="D1297" s="288" t="s">
        <v>267</v>
      </c>
      <c r="E1297" s="288" t="s">
        <v>1739</v>
      </c>
      <c r="F1297" s="289">
        <v>46274</v>
      </c>
      <c r="G1297" s="289">
        <v>46274</v>
      </c>
      <c r="H1297" s="288" t="s">
        <v>2241</v>
      </c>
      <c r="I1297" s="288" t="s">
        <v>2242</v>
      </c>
      <c r="J1297" s="288" t="s">
        <v>53</v>
      </c>
      <c r="K1297" s="288" t="s">
        <v>53</v>
      </c>
      <c r="L1297" s="290">
        <v>10455.530000000001</v>
      </c>
      <c r="M1297" s="290">
        <v>30</v>
      </c>
      <c r="N1297" s="291">
        <v>313666</v>
      </c>
      <c r="O1297" s="290">
        <v>0</v>
      </c>
      <c r="P1297" s="291">
        <v>0</v>
      </c>
      <c r="Q1297" s="290">
        <v>33</v>
      </c>
      <c r="R1297" s="291">
        <v>342381</v>
      </c>
      <c r="S1297" s="288" t="s">
        <v>1744</v>
      </c>
      <c r="T1297" s="288" t="s">
        <v>1767</v>
      </c>
      <c r="U1297" s="288" t="s">
        <v>1739</v>
      </c>
      <c r="V1297" s="288" t="s">
        <v>1739</v>
      </c>
      <c r="W1297" s="288" t="s">
        <v>1739</v>
      </c>
      <c r="X1297" s="288" t="s">
        <v>1739</v>
      </c>
    </row>
    <row r="1298" spans="1:24" ht="25.5">
      <c r="A1298" s="288" t="s">
        <v>1737</v>
      </c>
      <c r="B1298" s="288" t="s">
        <v>1738</v>
      </c>
      <c r="C1298" s="288" t="s">
        <v>1232</v>
      </c>
      <c r="D1298" s="288" t="s">
        <v>267</v>
      </c>
      <c r="E1298" s="288" t="s">
        <v>1739</v>
      </c>
      <c r="F1298" s="289">
        <v>46276</v>
      </c>
      <c r="G1298" s="289">
        <v>46276</v>
      </c>
      <c r="H1298" s="288" t="s">
        <v>1982</v>
      </c>
      <c r="I1298" s="288" t="s">
        <v>1749</v>
      </c>
      <c r="J1298" s="288" t="s">
        <v>53</v>
      </c>
      <c r="K1298" s="288" t="s">
        <v>53</v>
      </c>
      <c r="L1298" s="290">
        <v>10375.18</v>
      </c>
      <c r="M1298" s="290">
        <v>0</v>
      </c>
      <c r="N1298" s="291">
        <v>0</v>
      </c>
      <c r="O1298" s="290">
        <v>2</v>
      </c>
      <c r="P1298" s="291">
        <v>20750</v>
      </c>
      <c r="Q1298" s="290">
        <v>31</v>
      </c>
      <c r="R1298" s="291">
        <v>321631</v>
      </c>
      <c r="S1298" s="288" t="s">
        <v>1744</v>
      </c>
      <c r="T1298" s="288" t="s">
        <v>1745</v>
      </c>
      <c r="U1298" s="288" t="s">
        <v>1739</v>
      </c>
      <c r="V1298" s="288" t="s">
        <v>1739</v>
      </c>
      <c r="W1298" s="288" t="s">
        <v>1746</v>
      </c>
      <c r="X1298" s="288" t="s">
        <v>1747</v>
      </c>
    </row>
    <row r="1299" spans="1:24" ht="25.5">
      <c r="A1299" s="288" t="s">
        <v>1737</v>
      </c>
      <c r="B1299" s="288" t="s">
        <v>1738</v>
      </c>
      <c r="C1299" s="288" t="s">
        <v>1232</v>
      </c>
      <c r="D1299" s="288" t="s">
        <v>267</v>
      </c>
      <c r="E1299" s="288" t="s">
        <v>1739</v>
      </c>
      <c r="F1299" s="289">
        <v>46287</v>
      </c>
      <c r="G1299" s="289">
        <v>46287</v>
      </c>
      <c r="H1299" s="288" t="s">
        <v>2116</v>
      </c>
      <c r="I1299" s="288" t="s">
        <v>1749</v>
      </c>
      <c r="J1299" s="288" t="s">
        <v>53</v>
      </c>
      <c r="K1299" s="288" t="s">
        <v>53</v>
      </c>
      <c r="L1299" s="290">
        <v>10375.18</v>
      </c>
      <c r="M1299" s="290">
        <v>0</v>
      </c>
      <c r="N1299" s="291">
        <v>0</v>
      </c>
      <c r="O1299" s="290">
        <v>5</v>
      </c>
      <c r="P1299" s="291">
        <v>51876</v>
      </c>
      <c r="Q1299" s="290">
        <v>26</v>
      </c>
      <c r="R1299" s="291">
        <v>269755</v>
      </c>
      <c r="S1299" s="288" t="s">
        <v>1744</v>
      </c>
      <c r="T1299" s="288" t="s">
        <v>1745</v>
      </c>
      <c r="U1299" s="288" t="s">
        <v>1739</v>
      </c>
      <c r="V1299" s="288" t="s">
        <v>1739</v>
      </c>
      <c r="W1299" s="288" t="s">
        <v>1746</v>
      </c>
      <c r="X1299" s="288" t="s">
        <v>1747</v>
      </c>
    </row>
    <row r="1300" spans="1:24" ht="28.5">
      <c r="A1300" s="284" t="s">
        <v>1737</v>
      </c>
      <c r="B1300" s="284" t="s">
        <v>1738</v>
      </c>
      <c r="C1300" s="284" t="s">
        <v>1083</v>
      </c>
      <c r="D1300" s="284" t="s">
        <v>1084</v>
      </c>
      <c r="E1300" s="284" t="s">
        <v>1739</v>
      </c>
      <c r="F1300" s="285" t="s">
        <v>1739</v>
      </c>
      <c r="G1300" s="285" t="s">
        <v>1739</v>
      </c>
      <c r="H1300" s="284" t="s">
        <v>1739</v>
      </c>
      <c r="I1300" s="284" t="s">
        <v>1740</v>
      </c>
      <c r="J1300" s="284" t="s">
        <v>716</v>
      </c>
      <c r="K1300" s="284" t="s">
        <v>716</v>
      </c>
      <c r="L1300" s="286">
        <v>520007.5</v>
      </c>
      <c r="M1300" s="286">
        <v>0</v>
      </c>
      <c r="N1300" s="287">
        <v>0</v>
      </c>
      <c r="O1300" s="286">
        <v>0</v>
      </c>
      <c r="P1300" s="287">
        <v>0</v>
      </c>
      <c r="Q1300" s="286">
        <v>2</v>
      </c>
      <c r="R1300" s="287">
        <v>1040015</v>
      </c>
      <c r="S1300" s="284" t="s">
        <v>1739</v>
      </c>
      <c r="T1300" s="284" t="s">
        <v>1739</v>
      </c>
      <c r="U1300" s="284" t="s">
        <v>1739</v>
      </c>
      <c r="V1300" s="284" t="s">
        <v>1739</v>
      </c>
      <c r="W1300" s="284" t="s">
        <v>1739</v>
      </c>
      <c r="X1300" s="284" t="s">
        <v>1739</v>
      </c>
    </row>
    <row r="1301" spans="1:24" ht="42.75">
      <c r="A1301" s="284" t="s">
        <v>1737</v>
      </c>
      <c r="B1301" s="284" t="s">
        <v>1738</v>
      </c>
      <c r="C1301" s="284" t="s">
        <v>1085</v>
      </c>
      <c r="D1301" s="284" t="s">
        <v>1086</v>
      </c>
      <c r="E1301" s="284" t="s">
        <v>1739</v>
      </c>
      <c r="F1301" s="285" t="s">
        <v>1739</v>
      </c>
      <c r="G1301" s="285" t="s">
        <v>1739</v>
      </c>
      <c r="H1301" s="284" t="s">
        <v>1739</v>
      </c>
      <c r="I1301" s="284" t="s">
        <v>1740</v>
      </c>
      <c r="J1301" s="284" t="s">
        <v>716</v>
      </c>
      <c r="K1301" s="284" t="s">
        <v>716</v>
      </c>
      <c r="L1301" s="286">
        <v>167032.6</v>
      </c>
      <c r="M1301" s="286">
        <v>0</v>
      </c>
      <c r="N1301" s="287">
        <v>0</v>
      </c>
      <c r="O1301" s="286">
        <v>0</v>
      </c>
      <c r="P1301" s="287">
        <v>0</v>
      </c>
      <c r="Q1301" s="286">
        <v>5</v>
      </c>
      <c r="R1301" s="287">
        <v>835163</v>
      </c>
      <c r="S1301" s="284" t="s">
        <v>1739</v>
      </c>
      <c r="T1301" s="284" t="s">
        <v>1739</v>
      </c>
      <c r="U1301" s="284" t="s">
        <v>1739</v>
      </c>
      <c r="V1301" s="284" t="s">
        <v>1739</v>
      </c>
      <c r="W1301" s="284" t="s">
        <v>1739</v>
      </c>
      <c r="X1301" s="284" t="s">
        <v>1739</v>
      </c>
    </row>
    <row r="1302" spans="1:24" ht="38.25">
      <c r="A1302" s="288" t="s">
        <v>1737</v>
      </c>
      <c r="B1302" s="288" t="s">
        <v>1738</v>
      </c>
      <c r="C1302" s="288" t="s">
        <v>704</v>
      </c>
      <c r="D1302" s="288" t="s">
        <v>241</v>
      </c>
      <c r="E1302" s="288" t="s">
        <v>1739</v>
      </c>
      <c r="F1302" s="289">
        <v>46268</v>
      </c>
      <c r="G1302" s="289">
        <v>46268</v>
      </c>
      <c r="H1302" s="288" t="s">
        <v>2243</v>
      </c>
      <c r="I1302" s="288" t="s">
        <v>2244</v>
      </c>
      <c r="J1302" s="288" t="s">
        <v>238</v>
      </c>
      <c r="K1302" s="288" t="s">
        <v>238</v>
      </c>
      <c r="L1302" s="290">
        <v>550000</v>
      </c>
      <c r="M1302" s="290">
        <v>2</v>
      </c>
      <c r="N1302" s="291">
        <v>1100000</v>
      </c>
      <c r="O1302" s="290">
        <v>0</v>
      </c>
      <c r="P1302" s="291">
        <v>0</v>
      </c>
      <c r="Q1302" s="290">
        <v>2</v>
      </c>
      <c r="R1302" s="291">
        <v>1100000</v>
      </c>
      <c r="S1302" s="288" t="s">
        <v>1744</v>
      </c>
      <c r="T1302" s="288" t="s">
        <v>1799</v>
      </c>
      <c r="U1302" s="288" t="s">
        <v>1739</v>
      </c>
      <c r="V1302" s="288" t="s">
        <v>1739</v>
      </c>
      <c r="W1302" s="288" t="s">
        <v>1739</v>
      </c>
      <c r="X1302" s="288" t="s">
        <v>1739</v>
      </c>
    </row>
    <row r="1303" spans="1:24" ht="51">
      <c r="A1303" s="288" t="s">
        <v>1737</v>
      </c>
      <c r="B1303" s="288" t="s">
        <v>1738</v>
      </c>
      <c r="C1303" s="288" t="s">
        <v>704</v>
      </c>
      <c r="D1303" s="288" t="s">
        <v>241</v>
      </c>
      <c r="E1303" s="288" t="s">
        <v>1739</v>
      </c>
      <c r="F1303" s="289">
        <v>46276</v>
      </c>
      <c r="G1303" s="289">
        <v>46276</v>
      </c>
      <c r="H1303" s="288" t="s">
        <v>1982</v>
      </c>
      <c r="I1303" s="288" t="s">
        <v>1749</v>
      </c>
      <c r="J1303" s="288" t="s">
        <v>238</v>
      </c>
      <c r="K1303" s="288" t="s">
        <v>238</v>
      </c>
      <c r="L1303" s="290">
        <v>550000</v>
      </c>
      <c r="M1303" s="290">
        <v>0</v>
      </c>
      <c r="N1303" s="291">
        <v>0</v>
      </c>
      <c r="O1303" s="290">
        <v>1</v>
      </c>
      <c r="P1303" s="291">
        <v>550000</v>
      </c>
      <c r="Q1303" s="290">
        <v>1</v>
      </c>
      <c r="R1303" s="291">
        <v>550000</v>
      </c>
      <c r="S1303" s="288" t="s">
        <v>1744</v>
      </c>
      <c r="T1303" s="288" t="s">
        <v>1745</v>
      </c>
      <c r="U1303" s="288" t="s">
        <v>1755</v>
      </c>
      <c r="V1303" s="288" t="s">
        <v>1756</v>
      </c>
      <c r="W1303" s="288" t="s">
        <v>1746</v>
      </c>
      <c r="X1303" s="288" t="s">
        <v>1747</v>
      </c>
    </row>
    <row r="1304" spans="1:24" ht="42.75">
      <c r="A1304" s="284" t="s">
        <v>1737</v>
      </c>
      <c r="B1304" s="284" t="s">
        <v>1738</v>
      </c>
      <c r="C1304" s="284" t="s">
        <v>757</v>
      </c>
      <c r="D1304" s="284" t="s">
        <v>758</v>
      </c>
      <c r="E1304" s="284" t="s">
        <v>1739</v>
      </c>
      <c r="F1304" s="285" t="s">
        <v>1739</v>
      </c>
      <c r="G1304" s="285" t="s">
        <v>1739</v>
      </c>
      <c r="H1304" s="284" t="s">
        <v>1739</v>
      </c>
      <c r="I1304" s="284" t="s">
        <v>1740</v>
      </c>
      <c r="J1304" s="284" t="s">
        <v>238</v>
      </c>
      <c r="K1304" s="284" t="s">
        <v>238</v>
      </c>
      <c r="L1304" s="286">
        <v>90000</v>
      </c>
      <c r="M1304" s="286">
        <v>0</v>
      </c>
      <c r="N1304" s="287">
        <v>0</v>
      </c>
      <c r="O1304" s="286">
        <v>0</v>
      </c>
      <c r="P1304" s="287">
        <v>0</v>
      </c>
      <c r="Q1304" s="286">
        <v>1</v>
      </c>
      <c r="R1304" s="287">
        <v>90000</v>
      </c>
      <c r="S1304" s="284" t="s">
        <v>1739</v>
      </c>
      <c r="T1304" s="284" t="s">
        <v>1739</v>
      </c>
      <c r="U1304" s="284" t="s">
        <v>1739</v>
      </c>
      <c r="V1304" s="284" t="s">
        <v>1739</v>
      </c>
      <c r="W1304" s="284" t="s">
        <v>1739</v>
      </c>
      <c r="X1304" s="284" t="s">
        <v>1739</v>
      </c>
    </row>
    <row r="1305" spans="1:24" ht="28.5">
      <c r="A1305" s="284" t="s">
        <v>1737</v>
      </c>
      <c r="B1305" s="284" t="s">
        <v>1738</v>
      </c>
      <c r="C1305" s="284" t="s">
        <v>826</v>
      </c>
      <c r="D1305" s="284" t="s">
        <v>827</v>
      </c>
      <c r="E1305" s="284" t="s">
        <v>1739</v>
      </c>
      <c r="F1305" s="285" t="s">
        <v>1739</v>
      </c>
      <c r="G1305" s="285" t="s">
        <v>1739</v>
      </c>
      <c r="H1305" s="284" t="s">
        <v>1739</v>
      </c>
      <c r="I1305" s="284" t="s">
        <v>1740</v>
      </c>
      <c r="J1305" s="284" t="s">
        <v>238</v>
      </c>
      <c r="K1305" s="284" t="s">
        <v>238</v>
      </c>
      <c r="L1305" s="286">
        <v>90000</v>
      </c>
      <c r="M1305" s="286">
        <v>0</v>
      </c>
      <c r="N1305" s="287">
        <v>0</v>
      </c>
      <c r="O1305" s="286">
        <v>0</v>
      </c>
      <c r="P1305" s="287">
        <v>0</v>
      </c>
      <c r="Q1305" s="286">
        <v>1</v>
      </c>
      <c r="R1305" s="287">
        <v>90000</v>
      </c>
      <c r="S1305" s="284" t="s">
        <v>1739</v>
      </c>
      <c r="T1305" s="284" t="s">
        <v>1739</v>
      </c>
      <c r="U1305" s="284" t="s">
        <v>1739</v>
      </c>
      <c r="V1305" s="284" t="s">
        <v>1739</v>
      </c>
      <c r="W1305" s="284" t="s">
        <v>1739</v>
      </c>
      <c r="X1305" s="284" t="s">
        <v>1739</v>
      </c>
    </row>
    <row r="1306" spans="1:24" ht="85.5">
      <c r="A1306" s="284" t="s">
        <v>1737</v>
      </c>
      <c r="B1306" s="284" t="s">
        <v>1738</v>
      </c>
      <c r="C1306" s="284" t="s">
        <v>830</v>
      </c>
      <c r="D1306" s="284" t="s">
        <v>831</v>
      </c>
      <c r="E1306" s="284" t="s">
        <v>1739</v>
      </c>
      <c r="F1306" s="285" t="s">
        <v>1739</v>
      </c>
      <c r="G1306" s="285" t="s">
        <v>1739</v>
      </c>
      <c r="H1306" s="284" t="s">
        <v>1739</v>
      </c>
      <c r="I1306" s="284" t="s">
        <v>1740</v>
      </c>
      <c r="J1306" s="284" t="s">
        <v>832</v>
      </c>
      <c r="K1306" s="284" t="s">
        <v>832</v>
      </c>
      <c r="L1306" s="286">
        <v>64500</v>
      </c>
      <c r="M1306" s="286">
        <v>0</v>
      </c>
      <c r="N1306" s="287">
        <v>0</v>
      </c>
      <c r="O1306" s="286">
        <v>0</v>
      </c>
      <c r="P1306" s="287">
        <v>0</v>
      </c>
      <c r="Q1306" s="286">
        <v>19</v>
      </c>
      <c r="R1306" s="287">
        <v>1225500</v>
      </c>
      <c r="S1306" s="284" t="s">
        <v>1739</v>
      </c>
      <c r="T1306" s="284" t="s">
        <v>1739</v>
      </c>
      <c r="U1306" s="284" t="s">
        <v>1739</v>
      </c>
      <c r="V1306" s="284" t="s">
        <v>1739</v>
      </c>
      <c r="W1306" s="284" t="s">
        <v>1739</v>
      </c>
      <c r="X1306" s="284" t="s">
        <v>1739</v>
      </c>
    </row>
    <row r="1307" spans="1:24" ht="42.75">
      <c r="A1307" s="284" t="s">
        <v>1737</v>
      </c>
      <c r="B1307" s="284" t="s">
        <v>1738</v>
      </c>
      <c r="C1307" s="284" t="s">
        <v>777</v>
      </c>
      <c r="D1307" s="284" t="s">
        <v>2245</v>
      </c>
      <c r="E1307" s="284" t="s">
        <v>1739</v>
      </c>
      <c r="F1307" s="285" t="s">
        <v>1739</v>
      </c>
      <c r="G1307" s="285" t="s">
        <v>1739</v>
      </c>
      <c r="H1307" s="284" t="s">
        <v>1739</v>
      </c>
      <c r="I1307" s="284" t="s">
        <v>1740</v>
      </c>
      <c r="J1307" s="284" t="s">
        <v>779</v>
      </c>
      <c r="K1307" s="284" t="s">
        <v>779</v>
      </c>
      <c r="L1307" s="286">
        <v>53191.5</v>
      </c>
      <c r="M1307" s="286">
        <v>0</v>
      </c>
      <c r="N1307" s="287">
        <v>0</v>
      </c>
      <c r="O1307" s="286">
        <v>0</v>
      </c>
      <c r="P1307" s="287">
        <v>0</v>
      </c>
      <c r="Q1307" s="286">
        <v>4</v>
      </c>
      <c r="R1307" s="287">
        <v>212766</v>
      </c>
      <c r="S1307" s="284" t="s">
        <v>1739</v>
      </c>
      <c r="T1307" s="284" t="s">
        <v>1739</v>
      </c>
      <c r="U1307" s="284" t="s">
        <v>1739</v>
      </c>
      <c r="V1307" s="284" t="s">
        <v>1739</v>
      </c>
      <c r="W1307" s="284" t="s">
        <v>1739</v>
      </c>
      <c r="X1307" s="284" t="s">
        <v>1739</v>
      </c>
    </row>
    <row r="1308" spans="1:24" ht="51">
      <c r="A1308" s="288" t="s">
        <v>1737</v>
      </c>
      <c r="B1308" s="288" t="s">
        <v>1738</v>
      </c>
      <c r="C1308" s="288" t="s">
        <v>1550</v>
      </c>
      <c r="D1308" s="288" t="s">
        <v>1551</v>
      </c>
      <c r="E1308" s="288" t="s">
        <v>1739</v>
      </c>
      <c r="F1308" s="289">
        <v>46209</v>
      </c>
      <c r="G1308" s="289">
        <v>46209</v>
      </c>
      <c r="H1308" s="288" t="s">
        <v>2246</v>
      </c>
      <c r="I1308" s="288" t="s">
        <v>2247</v>
      </c>
      <c r="J1308" s="288" t="s">
        <v>238</v>
      </c>
      <c r="K1308" s="288" t="s">
        <v>238</v>
      </c>
      <c r="L1308" s="290">
        <v>250000</v>
      </c>
      <c r="M1308" s="290">
        <v>1</v>
      </c>
      <c r="N1308" s="291">
        <v>250000</v>
      </c>
      <c r="O1308" s="290">
        <v>0</v>
      </c>
      <c r="P1308" s="291">
        <v>0</v>
      </c>
      <c r="Q1308" s="290">
        <v>1</v>
      </c>
      <c r="R1308" s="291">
        <v>250000</v>
      </c>
      <c r="S1308" s="288" t="s">
        <v>1744</v>
      </c>
      <c r="T1308" s="288" t="s">
        <v>1810</v>
      </c>
      <c r="U1308" s="288" t="s">
        <v>1739</v>
      </c>
      <c r="V1308" s="288" t="s">
        <v>1739</v>
      </c>
      <c r="W1308" s="288" t="s">
        <v>1739</v>
      </c>
      <c r="X1308" s="288" t="s">
        <v>1739</v>
      </c>
    </row>
    <row r="1309" spans="1:24">
      <c r="A1309" s="288" t="s">
        <v>1737</v>
      </c>
      <c r="B1309" s="288" t="s">
        <v>1738</v>
      </c>
      <c r="C1309" s="288" t="s">
        <v>1550</v>
      </c>
      <c r="D1309" s="288" t="s">
        <v>1551</v>
      </c>
      <c r="E1309" s="288" t="s">
        <v>1739</v>
      </c>
      <c r="F1309" s="289">
        <v>46210</v>
      </c>
      <c r="G1309" s="289">
        <v>46210</v>
      </c>
      <c r="H1309" s="288" t="s">
        <v>2082</v>
      </c>
      <c r="I1309" s="288" t="s">
        <v>1749</v>
      </c>
      <c r="J1309" s="288" t="s">
        <v>238</v>
      </c>
      <c r="K1309" s="288" t="s">
        <v>238</v>
      </c>
      <c r="L1309" s="290">
        <v>250000</v>
      </c>
      <c r="M1309" s="290">
        <v>0</v>
      </c>
      <c r="N1309" s="291">
        <v>0</v>
      </c>
      <c r="O1309" s="290">
        <v>1</v>
      </c>
      <c r="P1309" s="291">
        <v>250000</v>
      </c>
      <c r="Q1309" s="290">
        <v>0</v>
      </c>
      <c r="R1309" s="291">
        <v>0</v>
      </c>
      <c r="S1309" s="288" t="s">
        <v>1744</v>
      </c>
      <c r="T1309" s="288" t="s">
        <v>1745</v>
      </c>
      <c r="U1309" s="288" t="s">
        <v>1739</v>
      </c>
      <c r="V1309" s="288" t="s">
        <v>1739</v>
      </c>
      <c r="W1309" s="288" t="s">
        <v>1746</v>
      </c>
      <c r="X1309" s="288" t="s">
        <v>1747</v>
      </c>
    </row>
    <row r="1310" spans="1:24" ht="63.75">
      <c r="A1310" s="288" t="s">
        <v>1737</v>
      </c>
      <c r="B1310" s="288" t="s">
        <v>1738</v>
      </c>
      <c r="C1310" s="288" t="s">
        <v>1550</v>
      </c>
      <c r="D1310" s="288" t="s">
        <v>1551</v>
      </c>
      <c r="E1310" s="288" t="s">
        <v>1739</v>
      </c>
      <c r="F1310" s="289">
        <v>46238</v>
      </c>
      <c r="G1310" s="289">
        <v>46238</v>
      </c>
      <c r="H1310" s="288" t="s">
        <v>2248</v>
      </c>
      <c r="I1310" s="288" t="s">
        <v>2249</v>
      </c>
      <c r="J1310" s="288" t="s">
        <v>238</v>
      </c>
      <c r="K1310" s="288" t="s">
        <v>238</v>
      </c>
      <c r="L1310" s="290">
        <v>250000</v>
      </c>
      <c r="M1310" s="290">
        <v>2</v>
      </c>
      <c r="N1310" s="291">
        <v>500000</v>
      </c>
      <c r="O1310" s="290">
        <v>0</v>
      </c>
      <c r="P1310" s="291">
        <v>0</v>
      </c>
      <c r="Q1310" s="290">
        <v>2</v>
      </c>
      <c r="R1310" s="291">
        <v>500000</v>
      </c>
      <c r="S1310" s="288" t="s">
        <v>1744</v>
      </c>
      <c r="T1310" s="288" t="s">
        <v>1767</v>
      </c>
      <c r="U1310" s="288" t="s">
        <v>1739</v>
      </c>
      <c r="V1310" s="288" t="s">
        <v>1739</v>
      </c>
      <c r="W1310" s="288" t="s">
        <v>1739</v>
      </c>
      <c r="X1310" s="288" t="s">
        <v>1739</v>
      </c>
    </row>
    <row r="1311" spans="1:24">
      <c r="A1311" s="288" t="s">
        <v>1737</v>
      </c>
      <c r="B1311" s="288" t="s">
        <v>1738</v>
      </c>
      <c r="C1311" s="288" t="s">
        <v>1550</v>
      </c>
      <c r="D1311" s="288" t="s">
        <v>1551</v>
      </c>
      <c r="E1311" s="288" t="s">
        <v>1739</v>
      </c>
      <c r="F1311" s="289">
        <v>46247</v>
      </c>
      <c r="G1311" s="289">
        <v>46247</v>
      </c>
      <c r="H1311" s="288" t="s">
        <v>2250</v>
      </c>
      <c r="I1311" s="288" t="s">
        <v>1749</v>
      </c>
      <c r="J1311" s="288" t="s">
        <v>238</v>
      </c>
      <c r="K1311" s="288" t="s">
        <v>238</v>
      </c>
      <c r="L1311" s="290">
        <v>250000</v>
      </c>
      <c r="M1311" s="290">
        <v>0</v>
      </c>
      <c r="N1311" s="291">
        <v>0</v>
      </c>
      <c r="O1311" s="290">
        <v>1</v>
      </c>
      <c r="P1311" s="291">
        <v>250000</v>
      </c>
      <c r="Q1311" s="290">
        <v>1</v>
      </c>
      <c r="R1311" s="291">
        <v>250000</v>
      </c>
      <c r="S1311" s="288" t="s">
        <v>1744</v>
      </c>
      <c r="T1311" s="288" t="s">
        <v>1745</v>
      </c>
      <c r="U1311" s="288" t="s">
        <v>1739</v>
      </c>
      <c r="V1311" s="288" t="s">
        <v>1739</v>
      </c>
      <c r="W1311" s="288" t="s">
        <v>1746</v>
      </c>
      <c r="X1311" s="288" t="s">
        <v>1747</v>
      </c>
    </row>
    <row r="1312" spans="1:24">
      <c r="A1312" s="288" t="s">
        <v>1737</v>
      </c>
      <c r="B1312" s="288" t="s">
        <v>1738</v>
      </c>
      <c r="C1312" s="288" t="s">
        <v>1550</v>
      </c>
      <c r="D1312" s="288" t="s">
        <v>1551</v>
      </c>
      <c r="E1312" s="288" t="s">
        <v>1739</v>
      </c>
      <c r="F1312" s="289">
        <v>46253</v>
      </c>
      <c r="G1312" s="289">
        <v>46253</v>
      </c>
      <c r="H1312" s="288" t="s">
        <v>2251</v>
      </c>
      <c r="I1312" s="288" t="s">
        <v>2252</v>
      </c>
      <c r="J1312" s="288" t="s">
        <v>238</v>
      </c>
      <c r="K1312" s="288" t="s">
        <v>238</v>
      </c>
      <c r="L1312" s="290">
        <v>250000</v>
      </c>
      <c r="M1312" s="290">
        <v>0</v>
      </c>
      <c r="N1312" s="291">
        <v>0</v>
      </c>
      <c r="O1312" s="290">
        <v>1</v>
      </c>
      <c r="P1312" s="291">
        <v>250000</v>
      </c>
      <c r="Q1312" s="290">
        <v>0</v>
      </c>
      <c r="R1312" s="291">
        <v>0</v>
      </c>
      <c r="S1312" s="288" t="s">
        <v>1744</v>
      </c>
      <c r="T1312" s="288" t="s">
        <v>1745</v>
      </c>
      <c r="U1312" s="288" t="s">
        <v>1739</v>
      </c>
      <c r="V1312" s="288" t="s">
        <v>1739</v>
      </c>
      <c r="W1312" s="288" t="s">
        <v>1746</v>
      </c>
      <c r="X1312" s="288" t="s">
        <v>1747</v>
      </c>
    </row>
    <row r="1313" spans="1:24" ht="38.25">
      <c r="A1313" s="288" t="s">
        <v>1737</v>
      </c>
      <c r="B1313" s="288" t="s">
        <v>1738</v>
      </c>
      <c r="C1313" s="288" t="s">
        <v>1077</v>
      </c>
      <c r="D1313" s="288" t="s">
        <v>1078</v>
      </c>
      <c r="E1313" s="288" t="s">
        <v>1739</v>
      </c>
      <c r="F1313" s="289">
        <v>46212</v>
      </c>
      <c r="G1313" s="289">
        <v>46212</v>
      </c>
      <c r="H1313" s="288" t="s">
        <v>2253</v>
      </c>
      <c r="I1313" s="288" t="s">
        <v>2254</v>
      </c>
      <c r="J1313" s="288" t="s">
        <v>832</v>
      </c>
      <c r="K1313" s="288" t="s">
        <v>832</v>
      </c>
      <c r="L1313" s="290">
        <v>300000</v>
      </c>
      <c r="M1313" s="290">
        <v>1</v>
      </c>
      <c r="N1313" s="291">
        <v>300000</v>
      </c>
      <c r="O1313" s="290">
        <v>0</v>
      </c>
      <c r="P1313" s="291">
        <v>0</v>
      </c>
      <c r="Q1313" s="290">
        <v>1</v>
      </c>
      <c r="R1313" s="291">
        <v>300000</v>
      </c>
      <c r="S1313" s="288" t="s">
        <v>1744</v>
      </c>
      <c r="T1313" s="288" t="s">
        <v>1767</v>
      </c>
      <c r="U1313" s="288" t="s">
        <v>1739</v>
      </c>
      <c r="V1313" s="288" t="s">
        <v>1739</v>
      </c>
      <c r="W1313" s="288" t="s">
        <v>1739</v>
      </c>
      <c r="X1313" s="288" t="s">
        <v>1739</v>
      </c>
    </row>
    <row r="1314" spans="1:24">
      <c r="A1314" s="288" t="s">
        <v>1737</v>
      </c>
      <c r="B1314" s="288" t="s">
        <v>1738</v>
      </c>
      <c r="C1314" s="288" t="s">
        <v>1077</v>
      </c>
      <c r="D1314" s="288" t="s">
        <v>1078</v>
      </c>
      <c r="E1314" s="288" t="s">
        <v>1739</v>
      </c>
      <c r="F1314" s="289">
        <v>46212</v>
      </c>
      <c r="G1314" s="289">
        <v>46212</v>
      </c>
      <c r="H1314" s="288" t="s">
        <v>2255</v>
      </c>
      <c r="I1314" s="288" t="s">
        <v>1749</v>
      </c>
      <c r="J1314" s="288" t="s">
        <v>832</v>
      </c>
      <c r="K1314" s="288" t="s">
        <v>832</v>
      </c>
      <c r="L1314" s="290">
        <v>300000</v>
      </c>
      <c r="M1314" s="290">
        <v>0</v>
      </c>
      <c r="N1314" s="291">
        <v>0</v>
      </c>
      <c r="O1314" s="290">
        <v>1</v>
      </c>
      <c r="P1314" s="291">
        <v>300000</v>
      </c>
      <c r="Q1314" s="290">
        <v>0</v>
      </c>
      <c r="R1314" s="291">
        <v>0</v>
      </c>
      <c r="S1314" s="288" t="s">
        <v>1744</v>
      </c>
      <c r="T1314" s="288" t="s">
        <v>1745</v>
      </c>
      <c r="U1314" s="288" t="s">
        <v>1739</v>
      </c>
      <c r="V1314" s="288" t="s">
        <v>1739</v>
      </c>
      <c r="W1314" s="288" t="s">
        <v>1746</v>
      </c>
      <c r="X1314" s="288" t="s">
        <v>1747</v>
      </c>
    </row>
    <row r="1315" spans="1:24" ht="38.25">
      <c r="A1315" s="288" t="s">
        <v>1737</v>
      </c>
      <c r="B1315" s="288" t="s">
        <v>1738</v>
      </c>
      <c r="C1315" s="288" t="s">
        <v>1077</v>
      </c>
      <c r="D1315" s="288" t="s">
        <v>1078</v>
      </c>
      <c r="E1315" s="288" t="s">
        <v>1739</v>
      </c>
      <c r="F1315" s="289">
        <v>46223</v>
      </c>
      <c r="G1315" s="289">
        <v>46223</v>
      </c>
      <c r="H1315" s="288" t="s">
        <v>2256</v>
      </c>
      <c r="I1315" s="288" t="s">
        <v>2257</v>
      </c>
      <c r="J1315" s="288" t="s">
        <v>832</v>
      </c>
      <c r="K1315" s="288" t="s">
        <v>832</v>
      </c>
      <c r="L1315" s="290">
        <v>300000</v>
      </c>
      <c r="M1315" s="290">
        <v>1</v>
      </c>
      <c r="N1315" s="291">
        <v>300000</v>
      </c>
      <c r="O1315" s="290">
        <v>0</v>
      </c>
      <c r="P1315" s="291">
        <v>0</v>
      </c>
      <c r="Q1315" s="290">
        <v>1</v>
      </c>
      <c r="R1315" s="291">
        <v>300000</v>
      </c>
      <c r="S1315" s="288" t="s">
        <v>1744</v>
      </c>
      <c r="T1315" s="288" t="s">
        <v>1767</v>
      </c>
      <c r="U1315" s="288" t="s">
        <v>1739</v>
      </c>
      <c r="V1315" s="288" t="s">
        <v>1739</v>
      </c>
      <c r="W1315" s="288" t="s">
        <v>1739</v>
      </c>
      <c r="X1315" s="288" t="s">
        <v>1739</v>
      </c>
    </row>
    <row r="1316" spans="1:24">
      <c r="A1316" s="288" t="s">
        <v>1737</v>
      </c>
      <c r="B1316" s="288" t="s">
        <v>1738</v>
      </c>
      <c r="C1316" s="288" t="s">
        <v>1077</v>
      </c>
      <c r="D1316" s="288" t="s">
        <v>1078</v>
      </c>
      <c r="E1316" s="288" t="s">
        <v>1739</v>
      </c>
      <c r="F1316" s="289">
        <v>46227</v>
      </c>
      <c r="G1316" s="289">
        <v>46227</v>
      </c>
      <c r="H1316" s="288" t="s">
        <v>2099</v>
      </c>
      <c r="I1316" s="288" t="s">
        <v>1749</v>
      </c>
      <c r="J1316" s="288" t="s">
        <v>832</v>
      </c>
      <c r="K1316" s="288" t="s">
        <v>832</v>
      </c>
      <c r="L1316" s="290">
        <v>300000</v>
      </c>
      <c r="M1316" s="290">
        <v>0</v>
      </c>
      <c r="N1316" s="291">
        <v>0</v>
      </c>
      <c r="O1316" s="290">
        <v>1</v>
      </c>
      <c r="P1316" s="291">
        <v>300000</v>
      </c>
      <c r="Q1316" s="290">
        <v>0</v>
      </c>
      <c r="R1316" s="291">
        <v>0</v>
      </c>
      <c r="S1316" s="288" t="s">
        <v>1744</v>
      </c>
      <c r="T1316" s="288" t="s">
        <v>1745</v>
      </c>
      <c r="U1316" s="288" t="s">
        <v>1739</v>
      </c>
      <c r="V1316" s="288" t="s">
        <v>1739</v>
      </c>
      <c r="W1316" s="288" t="s">
        <v>1746</v>
      </c>
      <c r="X1316" s="288" t="s">
        <v>1747</v>
      </c>
    </row>
    <row r="1317" spans="1:24" ht="38.25">
      <c r="A1317" s="288" t="s">
        <v>1737</v>
      </c>
      <c r="B1317" s="288" t="s">
        <v>1738</v>
      </c>
      <c r="C1317" s="288" t="s">
        <v>1077</v>
      </c>
      <c r="D1317" s="288" t="s">
        <v>1078</v>
      </c>
      <c r="E1317" s="288" t="s">
        <v>1739</v>
      </c>
      <c r="F1317" s="289">
        <v>46231</v>
      </c>
      <c r="G1317" s="289">
        <v>46231</v>
      </c>
      <c r="H1317" s="288" t="s">
        <v>2258</v>
      </c>
      <c r="I1317" s="288" t="s">
        <v>2257</v>
      </c>
      <c r="J1317" s="288" t="s">
        <v>832</v>
      </c>
      <c r="K1317" s="288" t="s">
        <v>832</v>
      </c>
      <c r="L1317" s="290">
        <v>300000</v>
      </c>
      <c r="M1317" s="290">
        <v>1</v>
      </c>
      <c r="N1317" s="291">
        <v>300000</v>
      </c>
      <c r="O1317" s="290">
        <v>0</v>
      </c>
      <c r="P1317" s="291">
        <v>0</v>
      </c>
      <c r="Q1317" s="290">
        <v>1</v>
      </c>
      <c r="R1317" s="291">
        <v>300000</v>
      </c>
      <c r="S1317" s="288" t="s">
        <v>1744</v>
      </c>
      <c r="T1317" s="288" t="s">
        <v>1767</v>
      </c>
      <c r="U1317" s="288" t="s">
        <v>1739</v>
      </c>
      <c r="V1317" s="288" t="s">
        <v>1739</v>
      </c>
      <c r="W1317" s="288" t="s">
        <v>1739</v>
      </c>
      <c r="X1317" s="288" t="s">
        <v>1739</v>
      </c>
    </row>
    <row r="1318" spans="1:24">
      <c r="A1318" s="288" t="s">
        <v>1737</v>
      </c>
      <c r="B1318" s="288" t="s">
        <v>1738</v>
      </c>
      <c r="C1318" s="288" t="s">
        <v>1077</v>
      </c>
      <c r="D1318" s="288" t="s">
        <v>1078</v>
      </c>
      <c r="E1318" s="288" t="s">
        <v>1739</v>
      </c>
      <c r="F1318" s="289">
        <v>46233</v>
      </c>
      <c r="G1318" s="289">
        <v>46233</v>
      </c>
      <c r="H1318" s="288" t="s">
        <v>1748</v>
      </c>
      <c r="I1318" s="288" t="s">
        <v>1749</v>
      </c>
      <c r="J1318" s="288" t="s">
        <v>832</v>
      </c>
      <c r="K1318" s="288" t="s">
        <v>832</v>
      </c>
      <c r="L1318" s="290">
        <v>300000</v>
      </c>
      <c r="M1318" s="290">
        <v>0</v>
      </c>
      <c r="N1318" s="291">
        <v>0</v>
      </c>
      <c r="O1318" s="290">
        <v>1</v>
      </c>
      <c r="P1318" s="291">
        <v>300000</v>
      </c>
      <c r="Q1318" s="290">
        <v>0</v>
      </c>
      <c r="R1318" s="291">
        <v>0</v>
      </c>
      <c r="S1318" s="288" t="s">
        <v>1744</v>
      </c>
      <c r="T1318" s="288" t="s">
        <v>1745</v>
      </c>
      <c r="U1318" s="288" t="s">
        <v>1739</v>
      </c>
      <c r="V1318" s="288" t="s">
        <v>1739</v>
      </c>
      <c r="W1318" s="288" t="s">
        <v>1746</v>
      </c>
      <c r="X1318" s="288" t="s">
        <v>1747</v>
      </c>
    </row>
    <row r="1319" spans="1:24" ht="38.25">
      <c r="A1319" s="288" t="s">
        <v>1737</v>
      </c>
      <c r="B1319" s="288" t="s">
        <v>1738</v>
      </c>
      <c r="C1319" s="288" t="s">
        <v>1077</v>
      </c>
      <c r="D1319" s="288" t="s">
        <v>1078</v>
      </c>
      <c r="E1319" s="288" t="s">
        <v>1739</v>
      </c>
      <c r="F1319" s="289">
        <v>46248</v>
      </c>
      <c r="G1319" s="289">
        <v>46248</v>
      </c>
      <c r="H1319" s="288" t="s">
        <v>2259</v>
      </c>
      <c r="I1319" s="288" t="s">
        <v>2257</v>
      </c>
      <c r="J1319" s="288" t="s">
        <v>832</v>
      </c>
      <c r="K1319" s="288" t="s">
        <v>832</v>
      </c>
      <c r="L1319" s="290">
        <v>300000</v>
      </c>
      <c r="M1319" s="290">
        <v>2</v>
      </c>
      <c r="N1319" s="291">
        <v>600000</v>
      </c>
      <c r="O1319" s="290">
        <v>0</v>
      </c>
      <c r="P1319" s="291">
        <v>0</v>
      </c>
      <c r="Q1319" s="290">
        <v>2</v>
      </c>
      <c r="R1319" s="291">
        <v>600000</v>
      </c>
      <c r="S1319" s="288" t="s">
        <v>1744</v>
      </c>
      <c r="T1319" s="288" t="s">
        <v>1767</v>
      </c>
      <c r="U1319" s="288" t="s">
        <v>1739</v>
      </c>
      <c r="V1319" s="288" t="s">
        <v>1739</v>
      </c>
      <c r="W1319" s="288" t="s">
        <v>1739</v>
      </c>
      <c r="X1319" s="288" t="s">
        <v>1739</v>
      </c>
    </row>
    <row r="1320" spans="1:24">
      <c r="A1320" s="288" t="s">
        <v>1737</v>
      </c>
      <c r="B1320" s="288" t="s">
        <v>1738</v>
      </c>
      <c r="C1320" s="288" t="s">
        <v>1077</v>
      </c>
      <c r="D1320" s="288" t="s">
        <v>1078</v>
      </c>
      <c r="E1320" s="288" t="s">
        <v>1739</v>
      </c>
      <c r="F1320" s="289">
        <v>46254</v>
      </c>
      <c r="G1320" s="289">
        <v>46254</v>
      </c>
      <c r="H1320" s="288" t="s">
        <v>2260</v>
      </c>
      <c r="I1320" s="288" t="s">
        <v>1749</v>
      </c>
      <c r="J1320" s="288" t="s">
        <v>832</v>
      </c>
      <c r="K1320" s="288" t="s">
        <v>832</v>
      </c>
      <c r="L1320" s="290">
        <v>300000</v>
      </c>
      <c r="M1320" s="290">
        <v>0</v>
      </c>
      <c r="N1320" s="291">
        <v>0</v>
      </c>
      <c r="O1320" s="290">
        <v>1</v>
      </c>
      <c r="P1320" s="291">
        <v>300000</v>
      </c>
      <c r="Q1320" s="290">
        <v>1</v>
      </c>
      <c r="R1320" s="291">
        <v>300000</v>
      </c>
      <c r="S1320" s="288" t="s">
        <v>1744</v>
      </c>
      <c r="T1320" s="288" t="s">
        <v>1745</v>
      </c>
      <c r="U1320" s="288" t="s">
        <v>1739</v>
      </c>
      <c r="V1320" s="288" t="s">
        <v>1739</v>
      </c>
      <c r="W1320" s="288" t="s">
        <v>1746</v>
      </c>
      <c r="X1320" s="288" t="s">
        <v>1747</v>
      </c>
    </row>
    <row r="1321" spans="1:24">
      <c r="A1321" s="288" t="s">
        <v>1737</v>
      </c>
      <c r="B1321" s="288" t="s">
        <v>1738</v>
      </c>
      <c r="C1321" s="288" t="s">
        <v>1077</v>
      </c>
      <c r="D1321" s="288" t="s">
        <v>1078</v>
      </c>
      <c r="E1321" s="288" t="s">
        <v>1739</v>
      </c>
      <c r="F1321" s="289">
        <v>46290</v>
      </c>
      <c r="G1321" s="289">
        <v>46290</v>
      </c>
      <c r="H1321" s="288" t="s">
        <v>2261</v>
      </c>
      <c r="I1321" s="288" t="s">
        <v>1749</v>
      </c>
      <c r="J1321" s="288" t="s">
        <v>832</v>
      </c>
      <c r="K1321" s="288" t="s">
        <v>832</v>
      </c>
      <c r="L1321" s="290">
        <v>300000</v>
      </c>
      <c r="M1321" s="290">
        <v>0</v>
      </c>
      <c r="N1321" s="291">
        <v>0</v>
      </c>
      <c r="O1321" s="290">
        <v>1</v>
      </c>
      <c r="P1321" s="291">
        <v>300000</v>
      </c>
      <c r="Q1321" s="290">
        <v>0</v>
      </c>
      <c r="R1321" s="291">
        <v>0</v>
      </c>
      <c r="S1321" s="288" t="s">
        <v>1744</v>
      </c>
      <c r="T1321" s="288" t="s">
        <v>1745</v>
      </c>
      <c r="U1321" s="288" t="s">
        <v>1739</v>
      </c>
      <c r="V1321" s="288" t="s">
        <v>1739</v>
      </c>
      <c r="W1321" s="288" t="s">
        <v>1746</v>
      </c>
      <c r="X1321" s="288" t="s">
        <v>1747</v>
      </c>
    </row>
    <row r="1322" spans="1:24" ht="38.25">
      <c r="A1322" s="288" t="s">
        <v>1737</v>
      </c>
      <c r="B1322" s="288" t="s">
        <v>1738</v>
      </c>
      <c r="C1322" s="288" t="s">
        <v>1077</v>
      </c>
      <c r="D1322" s="288" t="s">
        <v>1078</v>
      </c>
      <c r="E1322" s="288" t="s">
        <v>1739</v>
      </c>
      <c r="F1322" s="289">
        <v>46290</v>
      </c>
      <c r="G1322" s="289">
        <v>46290</v>
      </c>
      <c r="H1322" s="288" t="s">
        <v>2262</v>
      </c>
      <c r="I1322" s="288" t="s">
        <v>2257</v>
      </c>
      <c r="J1322" s="288" t="s">
        <v>832</v>
      </c>
      <c r="K1322" s="288" t="s">
        <v>832</v>
      </c>
      <c r="L1322" s="290">
        <v>300000</v>
      </c>
      <c r="M1322" s="290">
        <v>2</v>
      </c>
      <c r="N1322" s="291">
        <v>600000</v>
      </c>
      <c r="O1322" s="290">
        <v>0</v>
      </c>
      <c r="P1322" s="291">
        <v>0</v>
      </c>
      <c r="Q1322" s="290">
        <v>2</v>
      </c>
      <c r="R1322" s="291">
        <v>600000</v>
      </c>
      <c r="S1322" s="288" t="s">
        <v>1744</v>
      </c>
      <c r="T1322" s="288" t="s">
        <v>1767</v>
      </c>
      <c r="U1322" s="288" t="s">
        <v>1739</v>
      </c>
      <c r="V1322" s="288" t="s">
        <v>1739</v>
      </c>
      <c r="W1322" s="288" t="s">
        <v>1739</v>
      </c>
      <c r="X1322" s="288" t="s">
        <v>1739</v>
      </c>
    </row>
    <row r="1323" spans="1:24">
      <c r="A1323" s="288" t="s">
        <v>1737</v>
      </c>
      <c r="B1323" s="288" t="s">
        <v>1738</v>
      </c>
      <c r="C1323" s="288" t="s">
        <v>1077</v>
      </c>
      <c r="D1323" s="288" t="s">
        <v>1078</v>
      </c>
      <c r="E1323" s="288" t="s">
        <v>1739</v>
      </c>
      <c r="F1323" s="289">
        <v>46300</v>
      </c>
      <c r="G1323" s="289">
        <v>46300</v>
      </c>
      <c r="H1323" s="288" t="s">
        <v>2087</v>
      </c>
      <c r="I1323" s="288" t="s">
        <v>1749</v>
      </c>
      <c r="J1323" s="288" t="s">
        <v>832</v>
      </c>
      <c r="K1323" s="288" t="s">
        <v>832</v>
      </c>
      <c r="L1323" s="290">
        <v>300000</v>
      </c>
      <c r="M1323" s="290">
        <v>0</v>
      </c>
      <c r="N1323" s="291">
        <v>0</v>
      </c>
      <c r="O1323" s="290">
        <v>1</v>
      </c>
      <c r="P1323" s="291">
        <v>300000</v>
      </c>
      <c r="Q1323" s="290">
        <v>1</v>
      </c>
      <c r="R1323" s="291">
        <v>300000</v>
      </c>
      <c r="S1323" s="288" t="s">
        <v>1744</v>
      </c>
      <c r="T1323" s="288" t="s">
        <v>1745</v>
      </c>
      <c r="U1323" s="288" t="s">
        <v>1739</v>
      </c>
      <c r="V1323" s="288" t="s">
        <v>1739</v>
      </c>
      <c r="W1323" s="288" t="s">
        <v>1746</v>
      </c>
      <c r="X1323" s="288" t="s">
        <v>1747</v>
      </c>
    </row>
    <row r="1324" spans="1:24" ht="14.25">
      <c r="A1324" s="284" t="s">
        <v>1737</v>
      </c>
      <c r="B1324" s="284" t="s">
        <v>1738</v>
      </c>
      <c r="C1324" s="284" t="s">
        <v>870</v>
      </c>
      <c r="D1324" s="284" t="s">
        <v>871</v>
      </c>
      <c r="E1324" s="284" t="s">
        <v>1739</v>
      </c>
      <c r="F1324" s="285" t="s">
        <v>1739</v>
      </c>
      <c r="G1324" s="285" t="s">
        <v>1739</v>
      </c>
      <c r="H1324" s="284" t="s">
        <v>1739</v>
      </c>
      <c r="I1324" s="284" t="s">
        <v>1740</v>
      </c>
      <c r="J1324" s="284" t="s">
        <v>238</v>
      </c>
      <c r="K1324" s="284" t="s">
        <v>238</v>
      </c>
      <c r="L1324" s="286">
        <v>280000</v>
      </c>
      <c r="M1324" s="286">
        <v>0</v>
      </c>
      <c r="N1324" s="287">
        <v>0</v>
      </c>
      <c r="O1324" s="286">
        <v>0</v>
      </c>
      <c r="P1324" s="287">
        <v>0</v>
      </c>
      <c r="Q1324" s="286">
        <v>1</v>
      </c>
      <c r="R1324" s="287">
        <v>280000</v>
      </c>
      <c r="S1324" s="284" t="s">
        <v>1739</v>
      </c>
      <c r="T1324" s="284" t="s">
        <v>1739</v>
      </c>
      <c r="U1324" s="284" t="s">
        <v>1739</v>
      </c>
      <c r="V1324" s="284" t="s">
        <v>1739</v>
      </c>
      <c r="W1324" s="284" t="s">
        <v>1739</v>
      </c>
      <c r="X1324" s="284" t="s">
        <v>1739</v>
      </c>
    </row>
    <row r="1325" spans="1:24">
      <c r="A1325" s="288" t="s">
        <v>1737</v>
      </c>
      <c r="B1325" s="288" t="s">
        <v>1738</v>
      </c>
      <c r="C1325" s="288" t="s">
        <v>870</v>
      </c>
      <c r="D1325" s="288" t="s">
        <v>871</v>
      </c>
      <c r="E1325" s="288" t="s">
        <v>1739</v>
      </c>
      <c r="F1325" s="289">
        <v>46174</v>
      </c>
      <c r="G1325" s="289">
        <v>46174</v>
      </c>
      <c r="H1325" s="288" t="s">
        <v>2263</v>
      </c>
      <c r="I1325" s="288" t="s">
        <v>1749</v>
      </c>
      <c r="J1325" s="288" t="s">
        <v>238</v>
      </c>
      <c r="K1325" s="288" t="s">
        <v>238</v>
      </c>
      <c r="L1325" s="290">
        <v>280000</v>
      </c>
      <c r="M1325" s="290">
        <v>0</v>
      </c>
      <c r="N1325" s="291">
        <v>0</v>
      </c>
      <c r="O1325" s="290">
        <v>1</v>
      </c>
      <c r="P1325" s="291">
        <v>280000</v>
      </c>
      <c r="Q1325" s="290">
        <v>0</v>
      </c>
      <c r="R1325" s="291">
        <v>0</v>
      </c>
      <c r="S1325" s="288" t="s">
        <v>1744</v>
      </c>
      <c r="T1325" s="288" t="s">
        <v>1745</v>
      </c>
      <c r="U1325" s="288" t="s">
        <v>1739</v>
      </c>
      <c r="V1325" s="288" t="s">
        <v>1739</v>
      </c>
      <c r="W1325" s="288" t="s">
        <v>1746</v>
      </c>
      <c r="X1325" s="288" t="s">
        <v>1747</v>
      </c>
    </row>
    <row r="1326" spans="1:24" ht="28.5">
      <c r="A1326" s="284" t="s">
        <v>1737</v>
      </c>
      <c r="B1326" s="284" t="s">
        <v>1738</v>
      </c>
      <c r="C1326" s="284" t="s">
        <v>2264</v>
      </c>
      <c r="D1326" s="284" t="s">
        <v>2265</v>
      </c>
      <c r="E1326" s="284" t="s">
        <v>1739</v>
      </c>
      <c r="F1326" s="285" t="s">
        <v>1739</v>
      </c>
      <c r="G1326" s="285" t="s">
        <v>1739</v>
      </c>
      <c r="H1326" s="284" t="s">
        <v>1739</v>
      </c>
      <c r="I1326" s="284" t="s">
        <v>1740</v>
      </c>
      <c r="J1326" s="284" t="s">
        <v>53</v>
      </c>
      <c r="K1326" s="284" t="s">
        <v>53</v>
      </c>
      <c r="L1326" s="286">
        <v>3920</v>
      </c>
      <c r="M1326" s="286">
        <v>0</v>
      </c>
      <c r="N1326" s="287">
        <v>0</v>
      </c>
      <c r="O1326" s="286">
        <v>0</v>
      </c>
      <c r="P1326" s="287">
        <v>0</v>
      </c>
      <c r="Q1326" s="286">
        <v>29</v>
      </c>
      <c r="R1326" s="287">
        <v>113680</v>
      </c>
      <c r="S1326" s="284" t="s">
        <v>1739</v>
      </c>
      <c r="T1326" s="284" t="s">
        <v>1739</v>
      </c>
      <c r="U1326" s="284" t="s">
        <v>1739</v>
      </c>
      <c r="V1326" s="284" t="s">
        <v>1739</v>
      </c>
      <c r="W1326" s="284" t="s">
        <v>1739</v>
      </c>
      <c r="X1326" s="284" t="s">
        <v>1739</v>
      </c>
    </row>
    <row r="1327" spans="1:24" ht="28.5">
      <c r="A1327" s="284" t="s">
        <v>1737</v>
      </c>
      <c r="B1327" s="284" t="s">
        <v>1738</v>
      </c>
      <c r="C1327" s="284" t="s">
        <v>2266</v>
      </c>
      <c r="D1327" s="284" t="s">
        <v>2267</v>
      </c>
      <c r="E1327" s="284" t="s">
        <v>1739</v>
      </c>
      <c r="F1327" s="285" t="s">
        <v>1739</v>
      </c>
      <c r="G1327" s="285" t="s">
        <v>1739</v>
      </c>
      <c r="H1327" s="284" t="s">
        <v>1739</v>
      </c>
      <c r="I1327" s="284" t="s">
        <v>1740</v>
      </c>
      <c r="J1327" s="284" t="s">
        <v>53</v>
      </c>
      <c r="K1327" s="284" t="s">
        <v>53</v>
      </c>
      <c r="L1327" s="286">
        <v>5250</v>
      </c>
      <c r="M1327" s="286">
        <v>0</v>
      </c>
      <c r="N1327" s="287">
        <v>0</v>
      </c>
      <c r="O1327" s="286">
        <v>0</v>
      </c>
      <c r="P1327" s="287">
        <v>0</v>
      </c>
      <c r="Q1327" s="286">
        <v>20</v>
      </c>
      <c r="R1327" s="287">
        <v>105000</v>
      </c>
      <c r="S1327" s="284" t="s">
        <v>1739</v>
      </c>
      <c r="T1327" s="284" t="s">
        <v>1739</v>
      </c>
      <c r="U1327" s="284" t="s">
        <v>1739</v>
      </c>
      <c r="V1327" s="284" t="s">
        <v>1739</v>
      </c>
      <c r="W1327" s="284" t="s">
        <v>1739</v>
      </c>
      <c r="X1327" s="284" t="s">
        <v>1739</v>
      </c>
    </row>
    <row r="1328" spans="1:24" ht="71.25">
      <c r="A1328" s="284" t="s">
        <v>1737</v>
      </c>
      <c r="B1328" s="284" t="s">
        <v>1738</v>
      </c>
      <c r="C1328" s="284" t="s">
        <v>2268</v>
      </c>
      <c r="D1328" s="284" t="s">
        <v>2269</v>
      </c>
      <c r="E1328" s="284" t="s">
        <v>1739</v>
      </c>
      <c r="F1328" s="285" t="s">
        <v>1739</v>
      </c>
      <c r="G1328" s="285" t="s">
        <v>1739</v>
      </c>
      <c r="H1328" s="284" t="s">
        <v>1739</v>
      </c>
      <c r="I1328" s="284" t="s">
        <v>1740</v>
      </c>
      <c r="J1328" s="284" t="s">
        <v>716</v>
      </c>
      <c r="K1328" s="284" t="s">
        <v>716</v>
      </c>
      <c r="L1328" s="286">
        <v>4112621</v>
      </c>
      <c r="M1328" s="286">
        <v>0</v>
      </c>
      <c r="N1328" s="287">
        <v>0</v>
      </c>
      <c r="O1328" s="286">
        <v>0</v>
      </c>
      <c r="P1328" s="287">
        <v>0</v>
      </c>
      <c r="Q1328" s="286">
        <v>1</v>
      </c>
      <c r="R1328" s="287">
        <v>4112621</v>
      </c>
      <c r="S1328" s="284" t="s">
        <v>1739</v>
      </c>
      <c r="T1328" s="284" t="s">
        <v>1739</v>
      </c>
      <c r="U1328" s="284" t="s">
        <v>1739</v>
      </c>
      <c r="V1328" s="284" t="s">
        <v>1739</v>
      </c>
      <c r="W1328" s="284" t="s">
        <v>1739</v>
      </c>
      <c r="X1328" s="284" t="s">
        <v>1739</v>
      </c>
    </row>
    <row r="1329" spans="1:24" ht="14.25">
      <c r="A1329" s="284" t="s">
        <v>1737</v>
      </c>
      <c r="B1329" s="284" t="s">
        <v>1738</v>
      </c>
      <c r="C1329" s="284" t="s">
        <v>2270</v>
      </c>
      <c r="D1329" s="284" t="s">
        <v>2271</v>
      </c>
      <c r="E1329" s="284" t="s">
        <v>1739</v>
      </c>
      <c r="F1329" s="285" t="s">
        <v>1739</v>
      </c>
      <c r="G1329" s="285" t="s">
        <v>1739</v>
      </c>
      <c r="H1329" s="284" t="s">
        <v>1739</v>
      </c>
      <c r="I1329" s="284" t="s">
        <v>1740</v>
      </c>
      <c r="J1329" s="284" t="s">
        <v>53</v>
      </c>
      <c r="K1329" s="284" t="s">
        <v>53</v>
      </c>
      <c r="L1329" s="286">
        <v>158250</v>
      </c>
      <c r="M1329" s="286">
        <v>0</v>
      </c>
      <c r="N1329" s="287">
        <v>0</v>
      </c>
      <c r="O1329" s="286">
        <v>0</v>
      </c>
      <c r="P1329" s="287">
        <v>0</v>
      </c>
      <c r="Q1329" s="286">
        <v>7</v>
      </c>
      <c r="R1329" s="287">
        <v>1107750</v>
      </c>
      <c r="S1329" s="284" t="s">
        <v>1739</v>
      </c>
      <c r="T1329" s="284" t="s">
        <v>1739</v>
      </c>
      <c r="U1329" s="284" t="s">
        <v>1739</v>
      </c>
      <c r="V1329" s="284" t="s">
        <v>1739</v>
      </c>
      <c r="W1329" s="284" t="s">
        <v>1739</v>
      </c>
      <c r="X1329" s="284" t="s">
        <v>1739</v>
      </c>
    </row>
    <row r="1330" spans="1:24" ht="14.25">
      <c r="A1330" s="293" t="s">
        <v>2272</v>
      </c>
      <c r="B1330" s="293"/>
      <c r="C1330" s="293"/>
      <c r="D1330" s="293"/>
      <c r="E1330" s="293"/>
      <c r="F1330" s="294"/>
      <c r="G1330" s="294"/>
      <c r="H1330" s="293"/>
      <c r="I1330" s="293"/>
      <c r="J1330" s="293"/>
      <c r="K1330" s="293"/>
      <c r="L1330" s="295"/>
      <c r="M1330" s="295">
        <v>12158.1</v>
      </c>
      <c r="N1330" s="296">
        <v>1070631874</v>
      </c>
      <c r="O1330" s="295">
        <v>12095.84</v>
      </c>
      <c r="P1330" s="296">
        <v>1064623041</v>
      </c>
      <c r="Q1330" s="295">
        <v>12832.95</v>
      </c>
      <c r="R1330" s="296">
        <v>275977545</v>
      </c>
      <c r="S1330" s="293"/>
      <c r="T1330" s="293"/>
      <c r="U1330" s="293"/>
      <c r="V1330" s="293"/>
      <c r="W1330" s="293"/>
      <c r="X1330" s="293"/>
    </row>
  </sheetData>
  <mergeCells count="24">
    <mergeCell ref="W4:W5"/>
    <mergeCell ref="X4:X5"/>
    <mergeCell ref="O4:P4"/>
    <mergeCell ref="Q4:R4"/>
    <mergeCell ref="S4:S5"/>
    <mergeCell ref="T4:T5"/>
    <mergeCell ref="U4:U5"/>
    <mergeCell ref="V4:V5"/>
    <mergeCell ref="H4:H5"/>
    <mergeCell ref="I4:I5"/>
    <mergeCell ref="J4:J5"/>
    <mergeCell ref="K4:K5"/>
    <mergeCell ref="L4:L5"/>
    <mergeCell ref="M4:N4"/>
    <mergeCell ref="A1:X1"/>
    <mergeCell ref="A2:X2"/>
    <mergeCell ref="A3:X3"/>
    <mergeCell ref="A4:A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7"/>
  <sheetViews>
    <sheetView workbookViewId="0">
      <selection activeCell="A3" sqref="A3:X3"/>
    </sheetView>
  </sheetViews>
  <sheetFormatPr defaultRowHeight="12.75"/>
  <cols>
    <col min="1" max="1" width="15" style="297" customWidth="1"/>
    <col min="2" max="2" width="25" style="297" customWidth="1"/>
    <col min="3" max="3" width="15" style="297" customWidth="1"/>
    <col min="4" max="4" width="25" style="297" customWidth="1"/>
    <col min="5" max="5" width="18.7109375" style="297" customWidth="1"/>
    <col min="6" max="7" width="15" style="298" customWidth="1"/>
    <col min="8" max="8" width="15" style="297" customWidth="1"/>
    <col min="9" max="9" width="31.28515625" style="297" customWidth="1"/>
    <col min="10" max="10" width="9.42578125" style="297" customWidth="1"/>
    <col min="11" max="11" width="15" style="297" customWidth="1"/>
    <col min="12" max="13" width="15" style="299" customWidth="1"/>
    <col min="14" max="14" width="15" style="300" customWidth="1"/>
    <col min="15" max="15" width="15" style="299" customWidth="1"/>
    <col min="16" max="16" width="15" style="300" customWidth="1"/>
    <col min="17" max="17" width="15" style="299" customWidth="1"/>
    <col min="18" max="18" width="15" style="300" customWidth="1"/>
    <col min="19" max="20" width="11.28515625" style="297" customWidth="1"/>
    <col min="21" max="21" width="15" style="297" customWidth="1"/>
    <col min="22" max="22" width="25" style="297" customWidth="1"/>
    <col min="23" max="23" width="15" style="297" customWidth="1"/>
    <col min="24" max="24" width="25" style="297" customWidth="1"/>
    <col min="25" max="16384" width="9.140625" style="281"/>
  </cols>
  <sheetData>
    <row r="1" spans="1:24" s="272" customFormat="1" ht="28.35" customHeight="1">
      <c r="A1" s="268" t="s">
        <v>1715</v>
      </c>
      <c r="B1" s="268"/>
      <c r="C1" s="268"/>
      <c r="D1" s="268"/>
      <c r="E1" s="268"/>
      <c r="F1" s="269"/>
      <c r="G1" s="269"/>
      <c r="H1" s="268"/>
      <c r="I1" s="268"/>
      <c r="J1" s="268"/>
      <c r="K1" s="268"/>
      <c r="L1" s="270"/>
      <c r="M1" s="270"/>
      <c r="N1" s="271"/>
      <c r="O1" s="270"/>
      <c r="P1" s="271"/>
      <c r="Q1" s="270"/>
      <c r="R1" s="271"/>
      <c r="S1" s="268"/>
      <c r="T1" s="268"/>
      <c r="U1" s="268"/>
      <c r="V1" s="268"/>
      <c r="W1" s="268"/>
      <c r="X1" s="268"/>
    </row>
    <row r="2" spans="1:24" s="277" customFormat="1" ht="28.35" customHeight="1">
      <c r="A2" s="273" t="s">
        <v>1716</v>
      </c>
      <c r="B2" s="273"/>
      <c r="C2" s="273"/>
      <c r="D2" s="273"/>
      <c r="E2" s="273"/>
      <c r="F2" s="274"/>
      <c r="G2" s="274"/>
      <c r="H2" s="273"/>
      <c r="I2" s="273"/>
      <c r="J2" s="273"/>
      <c r="K2" s="273"/>
      <c r="L2" s="275"/>
      <c r="M2" s="275"/>
      <c r="N2" s="276"/>
      <c r="O2" s="275"/>
      <c r="P2" s="276"/>
      <c r="Q2" s="275"/>
      <c r="R2" s="276"/>
      <c r="S2" s="273"/>
      <c r="T2" s="273"/>
      <c r="U2" s="273"/>
      <c r="V2" s="273"/>
      <c r="W2" s="273"/>
      <c r="X2" s="273"/>
    </row>
    <row r="3" spans="1:24" s="272" customFormat="1" ht="20.25">
      <c r="A3" s="268"/>
      <c r="B3" s="268"/>
      <c r="C3" s="268"/>
      <c r="D3" s="268"/>
      <c r="E3" s="268"/>
      <c r="F3" s="269"/>
      <c r="G3" s="269"/>
      <c r="H3" s="268"/>
      <c r="I3" s="268"/>
      <c r="J3" s="268"/>
      <c r="K3" s="268"/>
      <c r="L3" s="270"/>
      <c r="M3" s="270"/>
      <c r="N3" s="271"/>
      <c r="O3" s="270"/>
      <c r="P3" s="271"/>
      <c r="Q3" s="270"/>
      <c r="R3" s="271"/>
      <c r="S3" s="268"/>
      <c r="T3" s="268"/>
      <c r="U3" s="268"/>
      <c r="V3" s="268"/>
      <c r="W3" s="268"/>
      <c r="X3" s="268"/>
    </row>
    <row r="4" spans="1:24">
      <c r="A4" s="278" t="s">
        <v>35</v>
      </c>
      <c r="B4" s="278" t="s">
        <v>1717</v>
      </c>
      <c r="C4" s="278" t="s">
        <v>1718</v>
      </c>
      <c r="D4" s="278" t="s">
        <v>1719</v>
      </c>
      <c r="E4" s="278" t="s">
        <v>1720</v>
      </c>
      <c r="F4" s="278" t="s">
        <v>1721</v>
      </c>
      <c r="G4" s="278" t="s">
        <v>1722</v>
      </c>
      <c r="H4" s="278" t="s">
        <v>1723</v>
      </c>
      <c r="I4" s="278" t="s">
        <v>1724</v>
      </c>
      <c r="J4" s="278" t="s">
        <v>700</v>
      </c>
      <c r="K4" s="278" t="s">
        <v>1725</v>
      </c>
      <c r="L4" s="278" t="s">
        <v>1726</v>
      </c>
      <c r="M4" s="279" t="s">
        <v>1727</v>
      </c>
      <c r="N4" s="280"/>
      <c r="O4" s="279" t="s">
        <v>1728</v>
      </c>
      <c r="P4" s="280"/>
      <c r="Q4" s="279" t="s">
        <v>1729</v>
      </c>
      <c r="R4" s="280"/>
      <c r="S4" s="278" t="s">
        <v>1730</v>
      </c>
      <c r="T4" s="278" t="s">
        <v>1731</v>
      </c>
      <c r="U4" s="278" t="s">
        <v>1732</v>
      </c>
      <c r="V4" s="278" t="s">
        <v>1733</v>
      </c>
      <c r="W4" s="278" t="s">
        <v>1734</v>
      </c>
      <c r="X4" s="278" t="s">
        <v>1735</v>
      </c>
    </row>
    <row r="5" spans="1:24">
      <c r="A5" s="282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3" t="s">
        <v>225</v>
      </c>
      <c r="N5" s="283" t="s">
        <v>1736</v>
      </c>
      <c r="O5" s="283" t="s">
        <v>225</v>
      </c>
      <c r="P5" s="283" t="s">
        <v>1736</v>
      </c>
      <c r="Q5" s="283" t="s">
        <v>225</v>
      </c>
      <c r="R5" s="283" t="s">
        <v>1736</v>
      </c>
      <c r="S5" s="282"/>
      <c r="T5" s="282"/>
      <c r="U5" s="282"/>
      <c r="V5" s="282"/>
      <c r="W5" s="282"/>
      <c r="X5" s="282"/>
    </row>
    <row r="6" spans="1:24" ht="42.75">
      <c r="A6" s="284" t="s">
        <v>1737</v>
      </c>
      <c r="B6" s="284" t="s">
        <v>1738</v>
      </c>
      <c r="C6" s="284" t="s">
        <v>960</v>
      </c>
      <c r="D6" s="284" t="s">
        <v>284</v>
      </c>
      <c r="E6" s="284" t="s">
        <v>1739</v>
      </c>
      <c r="F6" s="285" t="s">
        <v>1739</v>
      </c>
      <c r="G6" s="285" t="s">
        <v>1739</v>
      </c>
      <c r="H6" s="284" t="s">
        <v>1739</v>
      </c>
      <c r="I6" s="284" t="s">
        <v>1740</v>
      </c>
      <c r="J6" s="284" t="s">
        <v>178</v>
      </c>
      <c r="K6" s="284" t="s">
        <v>835</v>
      </c>
      <c r="L6" s="286">
        <v>182219.7</v>
      </c>
      <c r="M6" s="286">
        <v>0</v>
      </c>
      <c r="N6" s="287">
        <v>0</v>
      </c>
      <c r="O6" s="286">
        <v>0</v>
      </c>
      <c r="P6" s="287">
        <v>0</v>
      </c>
      <c r="Q6" s="286">
        <v>1.98</v>
      </c>
      <c r="R6" s="287">
        <v>360795</v>
      </c>
      <c r="S6" s="284" t="s">
        <v>1739</v>
      </c>
      <c r="T6" s="284" t="s">
        <v>1739</v>
      </c>
      <c r="U6" s="284" t="s">
        <v>1739</v>
      </c>
      <c r="V6" s="284" t="s">
        <v>1739</v>
      </c>
      <c r="W6" s="284" t="s">
        <v>1739</v>
      </c>
      <c r="X6" s="284" t="s">
        <v>1739</v>
      </c>
    </row>
    <row r="7" spans="1:24" ht="42.75">
      <c r="A7" s="284" t="s">
        <v>1737</v>
      </c>
      <c r="B7" s="284" t="s">
        <v>1738</v>
      </c>
      <c r="C7" s="284" t="s">
        <v>964</v>
      </c>
      <c r="D7" s="284" t="s">
        <v>1741</v>
      </c>
      <c r="E7" s="284" t="s">
        <v>1739</v>
      </c>
      <c r="F7" s="285" t="s">
        <v>1739</v>
      </c>
      <c r="G7" s="285" t="s">
        <v>1739</v>
      </c>
      <c r="H7" s="284" t="s">
        <v>1739</v>
      </c>
      <c r="I7" s="284" t="s">
        <v>1740</v>
      </c>
      <c r="J7" s="284" t="s">
        <v>835</v>
      </c>
      <c r="K7" s="284" t="s">
        <v>178</v>
      </c>
      <c r="L7" s="286">
        <v>2657.34</v>
      </c>
      <c r="M7" s="286">
        <v>0</v>
      </c>
      <c r="N7" s="287">
        <v>0</v>
      </c>
      <c r="O7" s="286">
        <v>0</v>
      </c>
      <c r="P7" s="287">
        <v>0</v>
      </c>
      <c r="Q7" s="286">
        <v>325</v>
      </c>
      <c r="R7" s="287">
        <v>863636</v>
      </c>
      <c r="S7" s="284" t="s">
        <v>1739</v>
      </c>
      <c r="T7" s="284" t="s">
        <v>1739</v>
      </c>
      <c r="U7" s="284" t="s">
        <v>1739</v>
      </c>
      <c r="V7" s="284" t="s">
        <v>1739</v>
      </c>
      <c r="W7" s="284" t="s">
        <v>1739</v>
      </c>
      <c r="X7" s="284" t="s">
        <v>1739</v>
      </c>
    </row>
    <row r="8" spans="1:24" ht="25.5">
      <c r="A8" s="288" t="s">
        <v>1737</v>
      </c>
      <c r="B8" s="288" t="s">
        <v>1738</v>
      </c>
      <c r="C8" s="288" t="s">
        <v>964</v>
      </c>
      <c r="D8" s="288" t="s">
        <v>1741</v>
      </c>
      <c r="E8" s="288" t="s">
        <v>1739</v>
      </c>
      <c r="F8" s="289">
        <v>46223</v>
      </c>
      <c r="G8" s="289">
        <v>46223</v>
      </c>
      <c r="H8" s="288" t="s">
        <v>1742</v>
      </c>
      <c r="I8" s="288" t="s">
        <v>1743</v>
      </c>
      <c r="J8" s="288" t="s">
        <v>835</v>
      </c>
      <c r="K8" s="288" t="s">
        <v>178</v>
      </c>
      <c r="L8" s="290">
        <v>2657.34</v>
      </c>
      <c r="M8" s="290">
        <v>0</v>
      </c>
      <c r="N8" s="291">
        <v>0</v>
      </c>
      <c r="O8" s="290">
        <v>15.6</v>
      </c>
      <c r="P8" s="291">
        <v>41455</v>
      </c>
      <c r="Q8" s="290">
        <v>309.39999999999998</v>
      </c>
      <c r="R8" s="291">
        <v>822181</v>
      </c>
      <c r="S8" s="288" t="s">
        <v>1744</v>
      </c>
      <c r="T8" s="288" t="s">
        <v>1745</v>
      </c>
      <c r="U8" s="288" t="s">
        <v>1739</v>
      </c>
      <c r="V8" s="288" t="s">
        <v>1739</v>
      </c>
      <c r="W8" s="288" t="s">
        <v>1746</v>
      </c>
      <c r="X8" s="288" t="s">
        <v>1747</v>
      </c>
    </row>
    <row r="9" spans="1:24" ht="51">
      <c r="A9" s="288" t="s">
        <v>1737</v>
      </c>
      <c r="B9" s="288" t="s">
        <v>1738</v>
      </c>
      <c r="C9" s="288" t="s">
        <v>964</v>
      </c>
      <c r="D9" s="288" t="s">
        <v>1741</v>
      </c>
      <c r="E9" s="288" t="s">
        <v>1739</v>
      </c>
      <c r="F9" s="289">
        <v>46233</v>
      </c>
      <c r="G9" s="289">
        <v>46233</v>
      </c>
      <c r="H9" s="288" t="s">
        <v>1748</v>
      </c>
      <c r="I9" s="288" t="s">
        <v>1749</v>
      </c>
      <c r="J9" s="288" t="s">
        <v>835</v>
      </c>
      <c r="K9" s="288" t="s">
        <v>178</v>
      </c>
      <c r="L9" s="290">
        <v>2657.34</v>
      </c>
      <c r="M9" s="290">
        <v>0</v>
      </c>
      <c r="N9" s="291">
        <v>0</v>
      </c>
      <c r="O9" s="290">
        <v>20</v>
      </c>
      <c r="P9" s="291">
        <v>53545</v>
      </c>
      <c r="Q9" s="290">
        <v>289.39999999999998</v>
      </c>
      <c r="R9" s="291">
        <v>768636</v>
      </c>
      <c r="S9" s="288" t="s">
        <v>1744</v>
      </c>
      <c r="T9" s="288" t="s">
        <v>1745</v>
      </c>
      <c r="U9" s="288" t="s">
        <v>1750</v>
      </c>
      <c r="V9" s="288" t="s">
        <v>1751</v>
      </c>
      <c r="W9" s="288" t="s">
        <v>1746</v>
      </c>
      <c r="X9" s="288" t="s">
        <v>1747</v>
      </c>
    </row>
    <row r="10" spans="1:24" ht="51">
      <c r="A10" s="288" t="s">
        <v>1737</v>
      </c>
      <c r="B10" s="288" t="s">
        <v>1738</v>
      </c>
      <c r="C10" s="288" t="s">
        <v>964</v>
      </c>
      <c r="D10" s="288" t="s">
        <v>1741</v>
      </c>
      <c r="E10" s="288" t="s">
        <v>1739</v>
      </c>
      <c r="F10" s="289">
        <v>46238</v>
      </c>
      <c r="G10" s="289">
        <v>46238</v>
      </c>
      <c r="H10" s="288" t="s">
        <v>1752</v>
      </c>
      <c r="I10" s="288" t="s">
        <v>1749</v>
      </c>
      <c r="J10" s="288" t="s">
        <v>835</v>
      </c>
      <c r="K10" s="288" t="s">
        <v>178</v>
      </c>
      <c r="L10" s="290">
        <v>2657.34</v>
      </c>
      <c r="M10" s="290">
        <v>0</v>
      </c>
      <c r="N10" s="291">
        <v>0</v>
      </c>
      <c r="O10" s="290">
        <v>10</v>
      </c>
      <c r="P10" s="291">
        <v>25909</v>
      </c>
      <c r="Q10" s="290">
        <v>279.39999999999998</v>
      </c>
      <c r="R10" s="291">
        <v>742727</v>
      </c>
      <c r="S10" s="288" t="s">
        <v>1744</v>
      </c>
      <c r="T10" s="288" t="s">
        <v>1745</v>
      </c>
      <c r="U10" s="288" t="s">
        <v>1750</v>
      </c>
      <c r="V10" s="288" t="s">
        <v>1751</v>
      </c>
      <c r="W10" s="288" t="s">
        <v>1746</v>
      </c>
      <c r="X10" s="288" t="s">
        <v>1747</v>
      </c>
    </row>
    <row r="11" spans="1:24" ht="51">
      <c r="A11" s="288" t="s">
        <v>1737</v>
      </c>
      <c r="B11" s="288" t="s">
        <v>1738</v>
      </c>
      <c r="C11" s="288" t="s">
        <v>964</v>
      </c>
      <c r="D11" s="288" t="s">
        <v>1741</v>
      </c>
      <c r="E11" s="288" t="s">
        <v>1739</v>
      </c>
      <c r="F11" s="289">
        <v>46239</v>
      </c>
      <c r="G11" s="289">
        <v>46239</v>
      </c>
      <c r="H11" s="288" t="s">
        <v>1753</v>
      </c>
      <c r="I11" s="288" t="s">
        <v>1749</v>
      </c>
      <c r="J11" s="288" t="s">
        <v>835</v>
      </c>
      <c r="K11" s="288" t="s">
        <v>178</v>
      </c>
      <c r="L11" s="290">
        <v>2657.34</v>
      </c>
      <c r="M11" s="290">
        <v>0</v>
      </c>
      <c r="N11" s="291">
        <v>0</v>
      </c>
      <c r="O11" s="290">
        <v>5</v>
      </c>
      <c r="P11" s="291">
        <v>13818</v>
      </c>
      <c r="Q11" s="290">
        <v>274.39999999999998</v>
      </c>
      <c r="R11" s="291">
        <v>728909</v>
      </c>
      <c r="S11" s="288" t="s">
        <v>1744</v>
      </c>
      <c r="T11" s="288" t="s">
        <v>1745</v>
      </c>
      <c r="U11" s="288" t="s">
        <v>1750</v>
      </c>
      <c r="V11" s="288" t="s">
        <v>1751</v>
      </c>
      <c r="W11" s="288" t="s">
        <v>1746</v>
      </c>
      <c r="X11" s="288" t="s">
        <v>1747</v>
      </c>
    </row>
    <row r="12" spans="1:24" ht="51">
      <c r="A12" s="288" t="s">
        <v>1737</v>
      </c>
      <c r="B12" s="288" t="s">
        <v>1738</v>
      </c>
      <c r="C12" s="288" t="s">
        <v>964</v>
      </c>
      <c r="D12" s="288" t="s">
        <v>1741</v>
      </c>
      <c r="E12" s="288" t="s">
        <v>1739</v>
      </c>
      <c r="F12" s="289">
        <v>46240</v>
      </c>
      <c r="G12" s="289">
        <v>46240</v>
      </c>
      <c r="H12" s="288" t="s">
        <v>1754</v>
      </c>
      <c r="I12" s="288" t="s">
        <v>1749</v>
      </c>
      <c r="J12" s="288" t="s">
        <v>835</v>
      </c>
      <c r="K12" s="288" t="s">
        <v>178</v>
      </c>
      <c r="L12" s="290">
        <v>2657.34</v>
      </c>
      <c r="M12" s="290">
        <v>0</v>
      </c>
      <c r="N12" s="291">
        <v>0</v>
      </c>
      <c r="O12" s="290">
        <v>30</v>
      </c>
      <c r="P12" s="291">
        <v>79455</v>
      </c>
      <c r="Q12" s="290">
        <v>244.4</v>
      </c>
      <c r="R12" s="291">
        <v>649454</v>
      </c>
      <c r="S12" s="288" t="s">
        <v>1744</v>
      </c>
      <c r="T12" s="288" t="s">
        <v>1745</v>
      </c>
      <c r="U12" s="288" t="s">
        <v>1755</v>
      </c>
      <c r="V12" s="288" t="s">
        <v>1756</v>
      </c>
      <c r="W12" s="288" t="s">
        <v>1746</v>
      </c>
      <c r="X12" s="288" t="s">
        <v>1747</v>
      </c>
    </row>
    <row r="13" spans="1:24" ht="51">
      <c r="A13" s="288" t="s">
        <v>1737</v>
      </c>
      <c r="B13" s="288" t="s">
        <v>1738</v>
      </c>
      <c r="C13" s="288" t="s">
        <v>964</v>
      </c>
      <c r="D13" s="288" t="s">
        <v>1741</v>
      </c>
      <c r="E13" s="288" t="s">
        <v>1739</v>
      </c>
      <c r="F13" s="289">
        <v>46246</v>
      </c>
      <c r="G13" s="289">
        <v>46246</v>
      </c>
      <c r="H13" s="288" t="s">
        <v>1757</v>
      </c>
      <c r="I13" s="288" t="s">
        <v>1749</v>
      </c>
      <c r="J13" s="288" t="s">
        <v>835</v>
      </c>
      <c r="K13" s="288" t="s">
        <v>178</v>
      </c>
      <c r="L13" s="290">
        <v>2657.34</v>
      </c>
      <c r="M13" s="290">
        <v>0</v>
      </c>
      <c r="N13" s="291">
        <v>0</v>
      </c>
      <c r="O13" s="290">
        <v>10</v>
      </c>
      <c r="P13" s="291">
        <v>25909</v>
      </c>
      <c r="Q13" s="290">
        <v>234.4</v>
      </c>
      <c r="R13" s="291">
        <v>623545</v>
      </c>
      <c r="S13" s="288" t="s">
        <v>1744</v>
      </c>
      <c r="T13" s="288" t="s">
        <v>1745</v>
      </c>
      <c r="U13" s="288" t="s">
        <v>1755</v>
      </c>
      <c r="V13" s="288" t="s">
        <v>1756</v>
      </c>
      <c r="W13" s="288" t="s">
        <v>1746</v>
      </c>
      <c r="X13" s="288" t="s">
        <v>1747</v>
      </c>
    </row>
    <row r="14" spans="1:24" ht="51">
      <c r="A14" s="288" t="s">
        <v>1737</v>
      </c>
      <c r="B14" s="288" t="s">
        <v>1738</v>
      </c>
      <c r="C14" s="288" t="s">
        <v>964</v>
      </c>
      <c r="D14" s="288" t="s">
        <v>1741</v>
      </c>
      <c r="E14" s="288" t="s">
        <v>1739</v>
      </c>
      <c r="F14" s="289">
        <v>46248</v>
      </c>
      <c r="G14" s="289">
        <v>46248</v>
      </c>
      <c r="H14" s="288" t="s">
        <v>1758</v>
      </c>
      <c r="I14" s="288" t="s">
        <v>1749</v>
      </c>
      <c r="J14" s="288" t="s">
        <v>835</v>
      </c>
      <c r="K14" s="288" t="s">
        <v>178</v>
      </c>
      <c r="L14" s="290">
        <v>2657.34</v>
      </c>
      <c r="M14" s="290">
        <v>0</v>
      </c>
      <c r="N14" s="291">
        <v>0</v>
      </c>
      <c r="O14" s="290">
        <v>10</v>
      </c>
      <c r="P14" s="291">
        <v>25909</v>
      </c>
      <c r="Q14" s="290">
        <v>224.4</v>
      </c>
      <c r="R14" s="291">
        <v>597636</v>
      </c>
      <c r="S14" s="288" t="s">
        <v>1744</v>
      </c>
      <c r="T14" s="288" t="s">
        <v>1745</v>
      </c>
      <c r="U14" s="288" t="s">
        <v>1755</v>
      </c>
      <c r="V14" s="288" t="s">
        <v>1756</v>
      </c>
      <c r="W14" s="288" t="s">
        <v>1746</v>
      </c>
      <c r="X14" s="288" t="s">
        <v>1747</v>
      </c>
    </row>
    <row r="15" spans="1:24" ht="51">
      <c r="A15" s="288" t="s">
        <v>1737</v>
      </c>
      <c r="B15" s="288" t="s">
        <v>1738</v>
      </c>
      <c r="C15" s="288" t="s">
        <v>964</v>
      </c>
      <c r="D15" s="288" t="s">
        <v>1741</v>
      </c>
      <c r="E15" s="288" t="s">
        <v>1739</v>
      </c>
      <c r="F15" s="289">
        <v>46260</v>
      </c>
      <c r="G15" s="289">
        <v>46260</v>
      </c>
      <c r="H15" s="288" t="s">
        <v>1759</v>
      </c>
      <c r="I15" s="288" t="s">
        <v>1749</v>
      </c>
      <c r="J15" s="288" t="s">
        <v>835</v>
      </c>
      <c r="K15" s="288" t="s">
        <v>178</v>
      </c>
      <c r="L15" s="290">
        <v>2657.34</v>
      </c>
      <c r="M15" s="290">
        <v>0</v>
      </c>
      <c r="N15" s="291">
        <v>0</v>
      </c>
      <c r="O15" s="290">
        <v>10</v>
      </c>
      <c r="P15" s="291">
        <v>25909</v>
      </c>
      <c r="Q15" s="290">
        <v>214.4</v>
      </c>
      <c r="R15" s="291">
        <v>571727</v>
      </c>
      <c r="S15" s="288" t="s">
        <v>1744</v>
      </c>
      <c r="T15" s="288" t="s">
        <v>1745</v>
      </c>
      <c r="U15" s="288" t="s">
        <v>1755</v>
      </c>
      <c r="V15" s="288" t="s">
        <v>1756</v>
      </c>
      <c r="W15" s="288" t="s">
        <v>1746</v>
      </c>
      <c r="X15" s="288" t="s">
        <v>1747</v>
      </c>
    </row>
    <row r="16" spans="1:24" ht="51">
      <c r="A16" s="288" t="s">
        <v>1737</v>
      </c>
      <c r="B16" s="288" t="s">
        <v>1738</v>
      </c>
      <c r="C16" s="288" t="s">
        <v>964</v>
      </c>
      <c r="D16" s="288" t="s">
        <v>1741</v>
      </c>
      <c r="E16" s="288" t="s">
        <v>1739</v>
      </c>
      <c r="F16" s="289">
        <v>46293</v>
      </c>
      <c r="G16" s="289">
        <v>46293</v>
      </c>
      <c r="H16" s="288" t="s">
        <v>1760</v>
      </c>
      <c r="I16" s="288" t="s">
        <v>1749</v>
      </c>
      <c r="J16" s="288" t="s">
        <v>835</v>
      </c>
      <c r="K16" s="288" t="s">
        <v>178</v>
      </c>
      <c r="L16" s="290">
        <v>2657.34</v>
      </c>
      <c r="M16" s="290">
        <v>0</v>
      </c>
      <c r="N16" s="291">
        <v>0</v>
      </c>
      <c r="O16" s="290">
        <v>30</v>
      </c>
      <c r="P16" s="291">
        <v>79455</v>
      </c>
      <c r="Q16" s="290">
        <v>184.4</v>
      </c>
      <c r="R16" s="291">
        <v>492272</v>
      </c>
      <c r="S16" s="288" t="s">
        <v>1744</v>
      </c>
      <c r="T16" s="288" t="s">
        <v>1745</v>
      </c>
      <c r="U16" s="288" t="s">
        <v>1755</v>
      </c>
      <c r="V16" s="288" t="s">
        <v>1756</v>
      </c>
      <c r="W16" s="288" t="s">
        <v>1746</v>
      </c>
      <c r="X16" s="288" t="s">
        <v>1747</v>
      </c>
    </row>
    <row r="17" spans="1:24" ht="51">
      <c r="A17" s="288" t="s">
        <v>1737</v>
      </c>
      <c r="B17" s="288" t="s">
        <v>1738</v>
      </c>
      <c r="C17" s="288" t="s">
        <v>964</v>
      </c>
      <c r="D17" s="288" t="s">
        <v>1741</v>
      </c>
      <c r="E17" s="288" t="s">
        <v>1739</v>
      </c>
      <c r="F17" s="289">
        <v>46297</v>
      </c>
      <c r="G17" s="289">
        <v>46297</v>
      </c>
      <c r="H17" s="288" t="s">
        <v>1761</v>
      </c>
      <c r="I17" s="288" t="s">
        <v>1749</v>
      </c>
      <c r="J17" s="288" t="s">
        <v>835</v>
      </c>
      <c r="K17" s="288" t="s">
        <v>178</v>
      </c>
      <c r="L17" s="290">
        <v>2657.34</v>
      </c>
      <c r="M17" s="290">
        <v>0</v>
      </c>
      <c r="N17" s="291">
        <v>0</v>
      </c>
      <c r="O17" s="290">
        <v>20</v>
      </c>
      <c r="P17" s="291">
        <v>53545</v>
      </c>
      <c r="Q17" s="290">
        <v>164.4</v>
      </c>
      <c r="R17" s="291">
        <v>438727</v>
      </c>
      <c r="S17" s="288" t="s">
        <v>1744</v>
      </c>
      <c r="T17" s="288" t="s">
        <v>1745</v>
      </c>
      <c r="U17" s="288" t="s">
        <v>1750</v>
      </c>
      <c r="V17" s="288" t="s">
        <v>1751</v>
      </c>
      <c r="W17" s="288" t="s">
        <v>1746</v>
      </c>
      <c r="X17" s="288" t="s">
        <v>1747</v>
      </c>
    </row>
    <row r="18" spans="1:24">
      <c r="A18" s="288" t="s">
        <v>1737</v>
      </c>
      <c r="B18" s="288" t="s">
        <v>1738</v>
      </c>
      <c r="C18" s="288" t="s">
        <v>1059</v>
      </c>
      <c r="D18" s="288" t="s">
        <v>1060</v>
      </c>
      <c r="E18" s="288" t="s">
        <v>1739</v>
      </c>
      <c r="F18" s="289">
        <v>46235</v>
      </c>
      <c r="G18" s="289">
        <v>46235</v>
      </c>
      <c r="H18" s="288" t="s">
        <v>1790</v>
      </c>
      <c r="I18" s="288" t="s">
        <v>1791</v>
      </c>
      <c r="J18" s="288" t="s">
        <v>1875</v>
      </c>
      <c r="K18" s="288" t="s">
        <v>581</v>
      </c>
      <c r="L18" s="290">
        <v>300000</v>
      </c>
      <c r="M18" s="290">
        <v>0.8</v>
      </c>
      <c r="N18" s="291">
        <v>240000</v>
      </c>
      <c r="O18" s="290">
        <v>0</v>
      </c>
      <c r="P18" s="291">
        <v>0</v>
      </c>
      <c r="Q18" s="290">
        <v>0.8</v>
      </c>
      <c r="R18" s="291">
        <v>240000</v>
      </c>
      <c r="S18" s="288" t="s">
        <v>1744</v>
      </c>
      <c r="T18" s="288" t="s">
        <v>1767</v>
      </c>
      <c r="U18" s="288" t="s">
        <v>1739</v>
      </c>
      <c r="V18" s="288" t="s">
        <v>1739</v>
      </c>
      <c r="W18" s="288" t="s">
        <v>1739</v>
      </c>
      <c r="X18" s="288" t="s">
        <v>1739</v>
      </c>
    </row>
    <row r="19" spans="1:24" ht="25.5">
      <c r="A19" s="288" t="s">
        <v>1737</v>
      </c>
      <c r="B19" s="288" t="s">
        <v>1738</v>
      </c>
      <c r="C19" s="288" t="s">
        <v>1063</v>
      </c>
      <c r="D19" s="288" t="s">
        <v>1064</v>
      </c>
      <c r="E19" s="288" t="s">
        <v>1739</v>
      </c>
      <c r="F19" s="289">
        <v>46241</v>
      </c>
      <c r="G19" s="289">
        <v>46241</v>
      </c>
      <c r="H19" s="288" t="s">
        <v>1792</v>
      </c>
      <c r="I19" s="288" t="s">
        <v>1793</v>
      </c>
      <c r="J19" s="288" t="s">
        <v>1875</v>
      </c>
      <c r="K19" s="288" t="s">
        <v>581</v>
      </c>
      <c r="L19" s="290">
        <v>270000</v>
      </c>
      <c r="M19" s="290">
        <v>0.71333332999999999</v>
      </c>
      <c r="N19" s="291">
        <v>192600</v>
      </c>
      <c r="O19" s="290">
        <v>0</v>
      </c>
      <c r="P19" s="291">
        <v>0</v>
      </c>
      <c r="Q19" s="290">
        <v>0.71</v>
      </c>
      <c r="R19" s="291">
        <v>192600</v>
      </c>
      <c r="S19" s="288" t="s">
        <v>1744</v>
      </c>
      <c r="T19" s="288" t="s">
        <v>1767</v>
      </c>
      <c r="U19" s="288" t="s">
        <v>1739</v>
      </c>
      <c r="V19" s="288" t="s">
        <v>1739</v>
      </c>
      <c r="W19" s="288" t="s">
        <v>1739</v>
      </c>
      <c r="X19" s="288" t="s">
        <v>1739</v>
      </c>
    </row>
    <row r="20" spans="1:24" ht="51">
      <c r="A20" s="288" t="s">
        <v>1737</v>
      </c>
      <c r="B20" s="288" t="s">
        <v>1738</v>
      </c>
      <c r="C20" s="288" t="s">
        <v>1063</v>
      </c>
      <c r="D20" s="288" t="s">
        <v>1064</v>
      </c>
      <c r="E20" s="288" t="s">
        <v>1739</v>
      </c>
      <c r="F20" s="289">
        <v>46301</v>
      </c>
      <c r="G20" s="289">
        <v>46301</v>
      </c>
      <c r="H20" s="288" t="s">
        <v>1794</v>
      </c>
      <c r="I20" s="288" t="s">
        <v>1749</v>
      </c>
      <c r="J20" s="288" t="s">
        <v>1875</v>
      </c>
      <c r="K20" s="288" t="s">
        <v>581</v>
      </c>
      <c r="L20" s="290">
        <v>270000</v>
      </c>
      <c r="M20" s="290">
        <v>0</v>
      </c>
      <c r="N20" s="291">
        <v>0</v>
      </c>
      <c r="O20" s="290">
        <v>0.71333332999999999</v>
      </c>
      <c r="P20" s="291">
        <v>192600</v>
      </c>
      <c r="Q20" s="290">
        <v>0</v>
      </c>
      <c r="R20" s="291">
        <v>0</v>
      </c>
      <c r="S20" s="288" t="s">
        <v>1744</v>
      </c>
      <c r="T20" s="288" t="s">
        <v>1745</v>
      </c>
      <c r="U20" s="288" t="s">
        <v>1750</v>
      </c>
      <c r="V20" s="288" t="s">
        <v>1751</v>
      </c>
      <c r="W20" s="288" t="s">
        <v>1795</v>
      </c>
      <c r="X20" s="288" t="s">
        <v>1796</v>
      </c>
    </row>
    <row r="21" spans="1:24" ht="14.25">
      <c r="A21" s="284" t="s">
        <v>1737</v>
      </c>
      <c r="B21" s="284" t="s">
        <v>1738</v>
      </c>
      <c r="C21" s="284" t="s">
        <v>473</v>
      </c>
      <c r="D21" s="284" t="s">
        <v>207</v>
      </c>
      <c r="E21" s="284" t="s">
        <v>1739</v>
      </c>
      <c r="F21" s="285" t="s">
        <v>1739</v>
      </c>
      <c r="G21" s="285" t="s">
        <v>1739</v>
      </c>
      <c r="H21" s="284" t="s">
        <v>1739</v>
      </c>
      <c r="I21" s="284" t="s">
        <v>1740</v>
      </c>
      <c r="J21" s="284" t="s">
        <v>1643</v>
      </c>
      <c r="K21" s="284" t="s">
        <v>1875</v>
      </c>
      <c r="L21" s="286">
        <v>56666.67</v>
      </c>
      <c r="M21" s="286">
        <v>0</v>
      </c>
      <c r="N21" s="287">
        <v>0</v>
      </c>
      <c r="O21" s="286">
        <v>0</v>
      </c>
      <c r="P21" s="287">
        <v>0</v>
      </c>
      <c r="Q21" s="286">
        <v>0.6</v>
      </c>
      <c r="R21" s="287">
        <v>34000</v>
      </c>
      <c r="S21" s="284" t="s">
        <v>1739</v>
      </c>
      <c r="T21" s="284" t="s">
        <v>1739</v>
      </c>
      <c r="U21" s="284" t="s">
        <v>1739</v>
      </c>
      <c r="V21" s="284" t="s">
        <v>1739</v>
      </c>
      <c r="W21" s="284" t="s">
        <v>1739</v>
      </c>
      <c r="X21" s="284" t="s">
        <v>1739</v>
      </c>
    </row>
    <row r="22" spans="1:24" ht="25.5">
      <c r="A22" s="288" t="s">
        <v>1737</v>
      </c>
      <c r="B22" s="288" t="s">
        <v>1738</v>
      </c>
      <c r="C22" s="288" t="s">
        <v>473</v>
      </c>
      <c r="D22" s="288" t="s">
        <v>207</v>
      </c>
      <c r="E22" s="288" t="s">
        <v>1739</v>
      </c>
      <c r="F22" s="289">
        <v>46223</v>
      </c>
      <c r="G22" s="289">
        <v>46223</v>
      </c>
      <c r="H22" s="288" t="s">
        <v>1876</v>
      </c>
      <c r="I22" s="288" t="s">
        <v>1877</v>
      </c>
      <c r="J22" s="288" t="s">
        <v>1643</v>
      </c>
      <c r="K22" s="288" t="s">
        <v>1875</v>
      </c>
      <c r="L22" s="290">
        <v>56666.67</v>
      </c>
      <c r="M22" s="290">
        <v>0.2</v>
      </c>
      <c r="N22" s="291">
        <v>11333</v>
      </c>
      <c r="O22" s="290">
        <v>0</v>
      </c>
      <c r="P22" s="291">
        <v>0</v>
      </c>
      <c r="Q22" s="290">
        <v>0.8</v>
      </c>
      <c r="R22" s="291">
        <v>45333</v>
      </c>
      <c r="S22" s="288" t="s">
        <v>1744</v>
      </c>
      <c r="T22" s="288" t="s">
        <v>1745</v>
      </c>
      <c r="U22" s="288" t="s">
        <v>1739</v>
      </c>
      <c r="V22" s="288" t="s">
        <v>1739</v>
      </c>
      <c r="W22" s="288" t="s">
        <v>1795</v>
      </c>
      <c r="X22" s="288" t="s">
        <v>1796</v>
      </c>
    </row>
    <row r="23" spans="1:24" ht="14.25">
      <c r="A23" s="284" t="s">
        <v>1737</v>
      </c>
      <c r="B23" s="284" t="s">
        <v>1738</v>
      </c>
      <c r="C23" s="284" t="s">
        <v>469</v>
      </c>
      <c r="D23" s="284" t="s">
        <v>205</v>
      </c>
      <c r="E23" s="284" t="s">
        <v>1739</v>
      </c>
      <c r="F23" s="285" t="s">
        <v>1739</v>
      </c>
      <c r="G23" s="285" t="s">
        <v>1739</v>
      </c>
      <c r="H23" s="284" t="s">
        <v>1739</v>
      </c>
      <c r="I23" s="284" t="s">
        <v>1740</v>
      </c>
      <c r="J23" s="284" t="s">
        <v>1643</v>
      </c>
      <c r="K23" s="284" t="s">
        <v>1878</v>
      </c>
      <c r="L23" s="286">
        <v>55000</v>
      </c>
      <c r="M23" s="286">
        <v>0</v>
      </c>
      <c r="N23" s="287">
        <v>0</v>
      </c>
      <c r="O23" s="286">
        <v>0</v>
      </c>
      <c r="P23" s="287">
        <v>0</v>
      </c>
      <c r="Q23" s="286">
        <v>3</v>
      </c>
      <c r="R23" s="287">
        <v>165000</v>
      </c>
      <c r="S23" s="284" t="s">
        <v>1739</v>
      </c>
      <c r="T23" s="284" t="s">
        <v>1739</v>
      </c>
      <c r="U23" s="284" t="s">
        <v>1739</v>
      </c>
      <c r="V23" s="284" t="s">
        <v>1739</v>
      </c>
      <c r="W23" s="284" t="s">
        <v>1739</v>
      </c>
      <c r="X23" s="284" t="s">
        <v>1739</v>
      </c>
    </row>
    <row r="24" spans="1:24" ht="51">
      <c r="A24" s="288" t="s">
        <v>1737</v>
      </c>
      <c r="B24" s="288" t="s">
        <v>1738</v>
      </c>
      <c r="C24" s="288" t="s">
        <v>469</v>
      </c>
      <c r="D24" s="288" t="s">
        <v>205</v>
      </c>
      <c r="E24" s="288" t="s">
        <v>1739</v>
      </c>
      <c r="F24" s="289">
        <v>46223</v>
      </c>
      <c r="G24" s="289">
        <v>46223</v>
      </c>
      <c r="H24" s="288" t="s">
        <v>1742</v>
      </c>
      <c r="I24" s="288" t="s">
        <v>1743</v>
      </c>
      <c r="J24" s="288" t="s">
        <v>1643</v>
      </c>
      <c r="K24" s="288" t="s">
        <v>1878</v>
      </c>
      <c r="L24" s="290">
        <v>55000</v>
      </c>
      <c r="M24" s="290">
        <v>0</v>
      </c>
      <c r="N24" s="291">
        <v>0</v>
      </c>
      <c r="O24" s="290">
        <v>0.4</v>
      </c>
      <c r="P24" s="291">
        <v>21450</v>
      </c>
      <c r="Q24" s="290">
        <v>2.6</v>
      </c>
      <c r="R24" s="291">
        <v>143550</v>
      </c>
      <c r="S24" s="288" t="s">
        <v>1744</v>
      </c>
      <c r="T24" s="288" t="s">
        <v>1745</v>
      </c>
      <c r="U24" s="288" t="s">
        <v>1755</v>
      </c>
      <c r="V24" s="288" t="s">
        <v>1756</v>
      </c>
      <c r="W24" s="288" t="s">
        <v>1795</v>
      </c>
      <c r="X24" s="288" t="s">
        <v>1796</v>
      </c>
    </row>
    <row r="25" spans="1:24" ht="51">
      <c r="A25" s="288" t="s">
        <v>1737</v>
      </c>
      <c r="B25" s="288" t="s">
        <v>1738</v>
      </c>
      <c r="C25" s="288" t="s">
        <v>469</v>
      </c>
      <c r="D25" s="288" t="s">
        <v>205</v>
      </c>
      <c r="E25" s="288" t="s">
        <v>1739</v>
      </c>
      <c r="F25" s="289">
        <v>46223</v>
      </c>
      <c r="G25" s="289">
        <v>46223</v>
      </c>
      <c r="H25" s="288" t="s">
        <v>1742</v>
      </c>
      <c r="I25" s="288" t="s">
        <v>1743</v>
      </c>
      <c r="J25" s="288" t="s">
        <v>1643</v>
      </c>
      <c r="K25" s="288" t="s">
        <v>1878</v>
      </c>
      <c r="L25" s="290">
        <v>55000</v>
      </c>
      <c r="M25" s="290">
        <v>0</v>
      </c>
      <c r="N25" s="291">
        <v>0</v>
      </c>
      <c r="O25" s="290">
        <v>2.1</v>
      </c>
      <c r="P25" s="291">
        <v>115500</v>
      </c>
      <c r="Q25" s="290">
        <v>0.5</v>
      </c>
      <c r="R25" s="291">
        <v>28050</v>
      </c>
      <c r="S25" s="288" t="s">
        <v>1744</v>
      </c>
      <c r="T25" s="288" t="s">
        <v>1820</v>
      </c>
      <c r="U25" s="288" t="s">
        <v>1755</v>
      </c>
      <c r="V25" s="288" t="s">
        <v>1756</v>
      </c>
      <c r="W25" s="288" t="s">
        <v>1795</v>
      </c>
      <c r="X25" s="288" t="s">
        <v>1796</v>
      </c>
    </row>
    <row r="26" spans="1:24">
      <c r="A26" s="288" t="s">
        <v>1737</v>
      </c>
      <c r="B26" s="288" t="s">
        <v>1738</v>
      </c>
      <c r="C26" s="288" t="s">
        <v>469</v>
      </c>
      <c r="D26" s="288" t="s">
        <v>205</v>
      </c>
      <c r="E26" s="288" t="s">
        <v>1739</v>
      </c>
      <c r="F26" s="289">
        <v>46235</v>
      </c>
      <c r="G26" s="289">
        <v>46235</v>
      </c>
      <c r="H26" s="288" t="s">
        <v>1790</v>
      </c>
      <c r="I26" s="288" t="s">
        <v>1791</v>
      </c>
      <c r="J26" s="288" t="s">
        <v>1643</v>
      </c>
      <c r="K26" s="288" t="s">
        <v>1878</v>
      </c>
      <c r="L26" s="290">
        <v>55000</v>
      </c>
      <c r="M26" s="290">
        <v>2.65</v>
      </c>
      <c r="N26" s="291">
        <v>145750</v>
      </c>
      <c r="O26" s="290">
        <v>0</v>
      </c>
      <c r="P26" s="291">
        <v>0</v>
      </c>
      <c r="Q26" s="290">
        <v>3.15</v>
      </c>
      <c r="R26" s="291">
        <v>173800</v>
      </c>
      <c r="S26" s="288" t="s">
        <v>1744</v>
      </c>
      <c r="T26" s="288" t="s">
        <v>1767</v>
      </c>
      <c r="U26" s="288" t="s">
        <v>1739</v>
      </c>
      <c r="V26" s="288" t="s">
        <v>1739</v>
      </c>
      <c r="W26" s="288" t="s">
        <v>1739</v>
      </c>
      <c r="X26" s="288" t="s">
        <v>1739</v>
      </c>
    </row>
    <row r="27" spans="1:24" ht="28.5">
      <c r="A27" s="284" t="s">
        <v>1737</v>
      </c>
      <c r="B27" s="284" t="s">
        <v>1738</v>
      </c>
      <c r="C27" s="284" t="s">
        <v>833</v>
      </c>
      <c r="D27" s="284" t="s">
        <v>834</v>
      </c>
      <c r="E27" s="284" t="s">
        <v>1739</v>
      </c>
      <c r="F27" s="285" t="s">
        <v>1739</v>
      </c>
      <c r="G27" s="285" t="s">
        <v>1739</v>
      </c>
      <c r="H27" s="284" t="s">
        <v>1739</v>
      </c>
      <c r="I27" s="284" t="s">
        <v>1740</v>
      </c>
      <c r="J27" s="284" t="s">
        <v>178</v>
      </c>
      <c r="K27" s="284" t="s">
        <v>835</v>
      </c>
      <c r="L27" s="286">
        <v>92063.5</v>
      </c>
      <c r="M27" s="286">
        <v>0</v>
      </c>
      <c r="N27" s="287">
        <v>0</v>
      </c>
      <c r="O27" s="286">
        <v>0</v>
      </c>
      <c r="P27" s="287">
        <v>0</v>
      </c>
      <c r="Q27" s="286">
        <v>2</v>
      </c>
      <c r="R27" s="287">
        <v>184127</v>
      </c>
      <c r="S27" s="284" t="s">
        <v>1739</v>
      </c>
      <c r="T27" s="284" t="s">
        <v>1739</v>
      </c>
      <c r="U27" s="284" t="s">
        <v>1739</v>
      </c>
      <c r="V27" s="284" t="s">
        <v>1739</v>
      </c>
      <c r="W27" s="284" t="s">
        <v>1739</v>
      </c>
      <c r="X27" s="284" t="s">
        <v>1739</v>
      </c>
    </row>
    <row r="28" spans="1:24" ht="25.5">
      <c r="A28" s="288" t="s">
        <v>1737</v>
      </c>
      <c r="B28" s="288" t="s">
        <v>1738</v>
      </c>
      <c r="C28" s="288" t="s">
        <v>833</v>
      </c>
      <c r="D28" s="288" t="s">
        <v>834</v>
      </c>
      <c r="E28" s="288" t="s">
        <v>1739</v>
      </c>
      <c r="F28" s="289">
        <v>46223</v>
      </c>
      <c r="G28" s="289">
        <v>46223</v>
      </c>
      <c r="H28" s="288" t="s">
        <v>1876</v>
      </c>
      <c r="I28" s="288" t="s">
        <v>1877</v>
      </c>
      <c r="J28" s="288" t="s">
        <v>178</v>
      </c>
      <c r="K28" s="288" t="s">
        <v>835</v>
      </c>
      <c r="L28" s="290">
        <v>92063.4</v>
      </c>
      <c r="M28" s="290">
        <v>1.1379310300000001</v>
      </c>
      <c r="N28" s="291">
        <v>104762</v>
      </c>
      <c r="O28" s="290">
        <v>0</v>
      </c>
      <c r="P28" s="291">
        <v>0</v>
      </c>
      <c r="Q28" s="290">
        <v>3.14</v>
      </c>
      <c r="R28" s="291">
        <v>288889</v>
      </c>
      <c r="S28" s="288" t="s">
        <v>1744</v>
      </c>
      <c r="T28" s="288" t="s">
        <v>1745</v>
      </c>
      <c r="U28" s="288" t="s">
        <v>1739</v>
      </c>
      <c r="V28" s="288" t="s">
        <v>1739</v>
      </c>
      <c r="W28" s="288" t="s">
        <v>1746</v>
      </c>
      <c r="X28" s="288" t="s">
        <v>1747</v>
      </c>
    </row>
    <row r="29" spans="1:24" ht="28.5">
      <c r="A29" s="284" t="s">
        <v>1737</v>
      </c>
      <c r="B29" s="284" t="s">
        <v>1738</v>
      </c>
      <c r="C29" s="284" t="s">
        <v>956</v>
      </c>
      <c r="D29" s="284" t="s">
        <v>1879</v>
      </c>
      <c r="E29" s="284" t="s">
        <v>1739</v>
      </c>
      <c r="F29" s="285" t="s">
        <v>1739</v>
      </c>
      <c r="G29" s="285" t="s">
        <v>1739</v>
      </c>
      <c r="H29" s="284" t="s">
        <v>1739</v>
      </c>
      <c r="I29" s="284" t="s">
        <v>1740</v>
      </c>
      <c r="J29" s="284" t="s">
        <v>835</v>
      </c>
      <c r="K29" s="284" t="s">
        <v>178</v>
      </c>
      <c r="L29" s="286">
        <v>1333.33</v>
      </c>
      <c r="M29" s="286">
        <v>0</v>
      </c>
      <c r="N29" s="287">
        <v>0</v>
      </c>
      <c r="O29" s="286">
        <v>0</v>
      </c>
      <c r="P29" s="287">
        <v>0</v>
      </c>
      <c r="Q29" s="286">
        <v>328.02</v>
      </c>
      <c r="R29" s="287">
        <v>437360</v>
      </c>
      <c r="S29" s="284" t="s">
        <v>1739</v>
      </c>
      <c r="T29" s="284" t="s">
        <v>1739</v>
      </c>
      <c r="U29" s="284" t="s">
        <v>1739</v>
      </c>
      <c r="V29" s="284" t="s">
        <v>1739</v>
      </c>
      <c r="W29" s="284" t="s">
        <v>1739</v>
      </c>
      <c r="X29" s="284" t="s">
        <v>1739</v>
      </c>
    </row>
    <row r="30" spans="1:24" ht="25.5">
      <c r="A30" s="288" t="s">
        <v>1737</v>
      </c>
      <c r="B30" s="288" t="s">
        <v>1738</v>
      </c>
      <c r="C30" s="288" t="s">
        <v>956</v>
      </c>
      <c r="D30" s="288" t="s">
        <v>1879</v>
      </c>
      <c r="E30" s="288" t="s">
        <v>1739</v>
      </c>
      <c r="F30" s="289">
        <v>46223</v>
      </c>
      <c r="G30" s="289">
        <v>46223</v>
      </c>
      <c r="H30" s="288" t="s">
        <v>1876</v>
      </c>
      <c r="I30" s="288" t="s">
        <v>1877</v>
      </c>
      <c r="J30" s="288" t="s">
        <v>835</v>
      </c>
      <c r="K30" s="288" t="s">
        <v>178</v>
      </c>
      <c r="L30" s="290">
        <v>1333.33</v>
      </c>
      <c r="M30" s="290">
        <v>1.98</v>
      </c>
      <c r="N30" s="291">
        <v>2640</v>
      </c>
      <c r="O30" s="290">
        <v>0</v>
      </c>
      <c r="P30" s="291">
        <v>0</v>
      </c>
      <c r="Q30" s="290">
        <v>330</v>
      </c>
      <c r="R30" s="291">
        <v>440000</v>
      </c>
      <c r="S30" s="288" t="s">
        <v>1744</v>
      </c>
      <c r="T30" s="288" t="s">
        <v>1745</v>
      </c>
      <c r="U30" s="288" t="s">
        <v>1739</v>
      </c>
      <c r="V30" s="288" t="s">
        <v>1739</v>
      </c>
      <c r="W30" s="288" t="s">
        <v>1746</v>
      </c>
      <c r="X30" s="288" t="s">
        <v>1747</v>
      </c>
    </row>
    <row r="31" spans="1:24" ht="38.25">
      <c r="A31" s="288" t="s">
        <v>1737</v>
      </c>
      <c r="B31" s="288" t="s">
        <v>1738</v>
      </c>
      <c r="C31" s="288" t="s">
        <v>1665</v>
      </c>
      <c r="D31" s="288" t="s">
        <v>1666</v>
      </c>
      <c r="E31" s="288" t="s">
        <v>1739</v>
      </c>
      <c r="F31" s="289">
        <v>46259</v>
      </c>
      <c r="G31" s="289">
        <v>46259</v>
      </c>
      <c r="H31" s="288" t="s">
        <v>1908</v>
      </c>
      <c r="I31" s="288" t="s">
        <v>1909</v>
      </c>
      <c r="J31" s="288" t="s">
        <v>1878</v>
      </c>
      <c r="K31" s="288" t="s">
        <v>1643</v>
      </c>
      <c r="L31" s="290">
        <v>190000</v>
      </c>
      <c r="M31" s="290">
        <v>9</v>
      </c>
      <c r="N31" s="291">
        <v>1710000</v>
      </c>
      <c r="O31" s="290">
        <v>0</v>
      </c>
      <c r="P31" s="291">
        <v>0</v>
      </c>
      <c r="Q31" s="290">
        <v>9</v>
      </c>
      <c r="R31" s="291">
        <v>1710000</v>
      </c>
      <c r="S31" s="288" t="s">
        <v>1744</v>
      </c>
      <c r="T31" s="288" t="s">
        <v>1810</v>
      </c>
      <c r="U31" s="288" t="s">
        <v>1739</v>
      </c>
      <c r="V31" s="288" t="s">
        <v>1739</v>
      </c>
      <c r="W31" s="288" t="s">
        <v>1739</v>
      </c>
      <c r="X31" s="288" t="s">
        <v>1739</v>
      </c>
    </row>
    <row r="32" spans="1:24" ht="51">
      <c r="A32" s="288" t="s">
        <v>1737</v>
      </c>
      <c r="B32" s="288" t="s">
        <v>1738</v>
      </c>
      <c r="C32" s="288" t="s">
        <v>1665</v>
      </c>
      <c r="D32" s="288" t="s">
        <v>1666</v>
      </c>
      <c r="E32" s="288" t="s">
        <v>1739</v>
      </c>
      <c r="F32" s="289">
        <v>46289</v>
      </c>
      <c r="G32" s="289">
        <v>46289</v>
      </c>
      <c r="H32" s="288" t="s">
        <v>1827</v>
      </c>
      <c r="I32" s="288" t="s">
        <v>1749</v>
      </c>
      <c r="J32" s="288" t="s">
        <v>1878</v>
      </c>
      <c r="K32" s="288" t="s">
        <v>1643</v>
      </c>
      <c r="L32" s="290">
        <v>189999.99</v>
      </c>
      <c r="M32" s="290">
        <v>0</v>
      </c>
      <c r="N32" s="291">
        <v>0</v>
      </c>
      <c r="O32" s="290">
        <v>0.80666667000000003</v>
      </c>
      <c r="P32" s="291">
        <v>153267</v>
      </c>
      <c r="Q32" s="290">
        <v>8.19</v>
      </c>
      <c r="R32" s="291">
        <v>1556733</v>
      </c>
      <c r="S32" s="288" t="s">
        <v>1744</v>
      </c>
      <c r="T32" s="288" t="s">
        <v>1745</v>
      </c>
      <c r="U32" s="288" t="s">
        <v>1750</v>
      </c>
      <c r="V32" s="288" t="s">
        <v>1751</v>
      </c>
      <c r="W32" s="288" t="s">
        <v>1795</v>
      </c>
      <c r="X32" s="288" t="s">
        <v>1796</v>
      </c>
    </row>
    <row r="33" spans="1:24" ht="51">
      <c r="A33" s="288" t="s">
        <v>1737</v>
      </c>
      <c r="B33" s="288" t="s">
        <v>1738</v>
      </c>
      <c r="C33" s="288" t="s">
        <v>1665</v>
      </c>
      <c r="D33" s="288" t="s">
        <v>1666</v>
      </c>
      <c r="E33" s="288" t="s">
        <v>1739</v>
      </c>
      <c r="F33" s="289">
        <v>46289</v>
      </c>
      <c r="G33" s="289">
        <v>46289</v>
      </c>
      <c r="H33" s="288" t="s">
        <v>1827</v>
      </c>
      <c r="I33" s="288" t="s">
        <v>1749</v>
      </c>
      <c r="J33" s="288" t="s">
        <v>1878</v>
      </c>
      <c r="K33" s="288" t="s">
        <v>1643</v>
      </c>
      <c r="L33" s="290">
        <v>189999.99</v>
      </c>
      <c r="M33" s="290">
        <v>0</v>
      </c>
      <c r="N33" s="291">
        <v>0</v>
      </c>
      <c r="O33" s="290">
        <v>0.98333333000000001</v>
      </c>
      <c r="P33" s="291">
        <v>186833</v>
      </c>
      <c r="Q33" s="290">
        <v>7.21</v>
      </c>
      <c r="R33" s="291">
        <v>1369900</v>
      </c>
      <c r="S33" s="288" t="s">
        <v>1744</v>
      </c>
      <c r="T33" s="288" t="s">
        <v>1745</v>
      </c>
      <c r="U33" s="288" t="s">
        <v>1755</v>
      </c>
      <c r="V33" s="288" t="s">
        <v>1756</v>
      </c>
      <c r="W33" s="288" t="s">
        <v>1795</v>
      </c>
      <c r="X33" s="288" t="s">
        <v>1796</v>
      </c>
    </row>
    <row r="34" spans="1:24" ht="51">
      <c r="A34" s="288" t="s">
        <v>1737</v>
      </c>
      <c r="B34" s="288" t="s">
        <v>1738</v>
      </c>
      <c r="C34" s="288" t="s">
        <v>1665</v>
      </c>
      <c r="D34" s="288" t="s">
        <v>1666</v>
      </c>
      <c r="E34" s="288" t="s">
        <v>1739</v>
      </c>
      <c r="F34" s="289">
        <v>46296</v>
      </c>
      <c r="G34" s="289">
        <v>46296</v>
      </c>
      <c r="H34" s="288" t="s">
        <v>1911</v>
      </c>
      <c r="I34" s="288" t="s">
        <v>1749</v>
      </c>
      <c r="J34" s="288" t="s">
        <v>1878</v>
      </c>
      <c r="K34" s="288" t="s">
        <v>1643</v>
      </c>
      <c r="L34" s="290">
        <v>190000.05</v>
      </c>
      <c r="M34" s="290">
        <v>0</v>
      </c>
      <c r="N34" s="291">
        <v>0</v>
      </c>
      <c r="O34" s="290">
        <v>3.2333333299999998</v>
      </c>
      <c r="P34" s="291">
        <v>614333</v>
      </c>
      <c r="Q34" s="290">
        <v>3.98</v>
      </c>
      <c r="R34" s="291">
        <v>755567</v>
      </c>
      <c r="S34" s="288" t="s">
        <v>1744</v>
      </c>
      <c r="T34" s="288" t="s">
        <v>1745</v>
      </c>
      <c r="U34" s="288" t="s">
        <v>1755</v>
      </c>
      <c r="V34" s="288" t="s">
        <v>1756</v>
      </c>
      <c r="W34" s="288" t="s">
        <v>1795</v>
      </c>
      <c r="X34" s="288" t="s">
        <v>1796</v>
      </c>
    </row>
    <row r="35" spans="1:24" ht="51">
      <c r="A35" s="288" t="s">
        <v>1737</v>
      </c>
      <c r="B35" s="288" t="s">
        <v>1738</v>
      </c>
      <c r="C35" s="288" t="s">
        <v>1665</v>
      </c>
      <c r="D35" s="288" t="s">
        <v>1666</v>
      </c>
      <c r="E35" s="288" t="s">
        <v>1739</v>
      </c>
      <c r="F35" s="289">
        <v>46300</v>
      </c>
      <c r="G35" s="289">
        <v>46300</v>
      </c>
      <c r="H35" s="288" t="s">
        <v>1912</v>
      </c>
      <c r="I35" s="288" t="s">
        <v>1877</v>
      </c>
      <c r="J35" s="288" t="s">
        <v>1878</v>
      </c>
      <c r="K35" s="288" t="s">
        <v>1643</v>
      </c>
      <c r="L35" s="290">
        <v>189999.99</v>
      </c>
      <c r="M35" s="290">
        <v>0.14666667</v>
      </c>
      <c r="N35" s="291">
        <v>27867</v>
      </c>
      <c r="O35" s="290">
        <v>0</v>
      </c>
      <c r="P35" s="291">
        <v>0</v>
      </c>
      <c r="Q35" s="290">
        <v>4.12</v>
      </c>
      <c r="R35" s="291">
        <v>783434</v>
      </c>
      <c r="S35" s="288" t="s">
        <v>1744</v>
      </c>
      <c r="T35" s="288" t="s">
        <v>1745</v>
      </c>
      <c r="U35" s="288" t="s">
        <v>1750</v>
      </c>
      <c r="V35" s="288" t="s">
        <v>1751</v>
      </c>
      <c r="W35" s="288" t="s">
        <v>1795</v>
      </c>
      <c r="X35" s="288" t="s">
        <v>1796</v>
      </c>
    </row>
    <row r="36" spans="1:24" ht="51">
      <c r="A36" s="288" t="s">
        <v>1737</v>
      </c>
      <c r="B36" s="288" t="s">
        <v>1738</v>
      </c>
      <c r="C36" s="288" t="s">
        <v>1665</v>
      </c>
      <c r="D36" s="288" t="s">
        <v>1666</v>
      </c>
      <c r="E36" s="288" t="s">
        <v>1739</v>
      </c>
      <c r="F36" s="289">
        <v>46301</v>
      </c>
      <c r="G36" s="289">
        <v>46301</v>
      </c>
      <c r="H36" s="288" t="s">
        <v>1794</v>
      </c>
      <c r="I36" s="288" t="s">
        <v>1749</v>
      </c>
      <c r="J36" s="288" t="s">
        <v>1878</v>
      </c>
      <c r="K36" s="288" t="s">
        <v>1643</v>
      </c>
      <c r="L36" s="290">
        <v>190000.05</v>
      </c>
      <c r="M36" s="290">
        <v>0</v>
      </c>
      <c r="N36" s="291">
        <v>0</v>
      </c>
      <c r="O36" s="290">
        <v>3.2333333299999998</v>
      </c>
      <c r="P36" s="291">
        <v>614333</v>
      </c>
      <c r="Q36" s="290">
        <v>0.89</v>
      </c>
      <c r="R36" s="291">
        <v>169101</v>
      </c>
      <c r="S36" s="288" t="s">
        <v>1744</v>
      </c>
      <c r="T36" s="288" t="s">
        <v>1745</v>
      </c>
      <c r="U36" s="288" t="s">
        <v>1750</v>
      </c>
      <c r="V36" s="288" t="s">
        <v>1751</v>
      </c>
      <c r="W36" s="288" t="s">
        <v>1795</v>
      </c>
      <c r="X36" s="288" t="s">
        <v>1796</v>
      </c>
    </row>
    <row r="37" spans="1:24" ht="51">
      <c r="A37" s="288" t="s">
        <v>1737</v>
      </c>
      <c r="B37" s="288" t="s">
        <v>1738</v>
      </c>
      <c r="C37" s="288" t="s">
        <v>1665</v>
      </c>
      <c r="D37" s="288" t="s">
        <v>1666</v>
      </c>
      <c r="E37" s="288" t="s">
        <v>1739</v>
      </c>
      <c r="F37" s="289">
        <v>46309</v>
      </c>
      <c r="G37" s="289">
        <v>46309</v>
      </c>
      <c r="H37" s="288" t="s">
        <v>1899</v>
      </c>
      <c r="I37" s="288" t="s">
        <v>1749</v>
      </c>
      <c r="J37" s="288" t="s">
        <v>1878</v>
      </c>
      <c r="K37" s="288" t="s">
        <v>1643</v>
      </c>
      <c r="L37" s="290">
        <v>190000.05</v>
      </c>
      <c r="M37" s="290">
        <v>0</v>
      </c>
      <c r="N37" s="291">
        <v>0</v>
      </c>
      <c r="O37" s="290">
        <v>0.53333333000000005</v>
      </c>
      <c r="P37" s="291">
        <v>101333</v>
      </c>
      <c r="Q37" s="290">
        <v>0.36</v>
      </c>
      <c r="R37" s="291">
        <v>67768</v>
      </c>
      <c r="S37" s="288" t="s">
        <v>1744</v>
      </c>
      <c r="T37" s="288" t="s">
        <v>1745</v>
      </c>
      <c r="U37" s="288" t="s">
        <v>1755</v>
      </c>
      <c r="V37" s="288" t="s">
        <v>1756</v>
      </c>
      <c r="W37" s="288" t="s">
        <v>1795</v>
      </c>
      <c r="X37" s="288" t="s">
        <v>1796</v>
      </c>
    </row>
    <row r="38" spans="1:24" ht="42.75">
      <c r="A38" s="284" t="s">
        <v>1737</v>
      </c>
      <c r="B38" s="284" t="s">
        <v>1738</v>
      </c>
      <c r="C38" s="284" t="s">
        <v>763</v>
      </c>
      <c r="D38" s="284" t="s">
        <v>1913</v>
      </c>
      <c r="E38" s="284" t="s">
        <v>1739</v>
      </c>
      <c r="F38" s="285" t="s">
        <v>1739</v>
      </c>
      <c r="G38" s="285" t="s">
        <v>1739</v>
      </c>
      <c r="H38" s="284" t="s">
        <v>1739</v>
      </c>
      <c r="I38" s="284" t="s">
        <v>1740</v>
      </c>
      <c r="J38" s="284" t="s">
        <v>835</v>
      </c>
      <c r="K38" s="284" t="s">
        <v>178</v>
      </c>
      <c r="L38" s="286">
        <v>1333.33</v>
      </c>
      <c r="M38" s="286">
        <v>0</v>
      </c>
      <c r="N38" s="287">
        <v>0</v>
      </c>
      <c r="O38" s="286">
        <v>0</v>
      </c>
      <c r="P38" s="287">
        <v>0</v>
      </c>
      <c r="Q38" s="286">
        <v>24</v>
      </c>
      <c r="R38" s="287">
        <v>32000</v>
      </c>
      <c r="S38" s="284" t="s">
        <v>1739</v>
      </c>
      <c r="T38" s="284" t="s">
        <v>1739</v>
      </c>
      <c r="U38" s="284" t="s">
        <v>1739</v>
      </c>
      <c r="V38" s="284" t="s">
        <v>1739</v>
      </c>
      <c r="W38" s="284" t="s">
        <v>1739</v>
      </c>
      <c r="X38" s="284" t="s">
        <v>1739</v>
      </c>
    </row>
    <row r="39" spans="1:24" ht="51">
      <c r="A39" s="288" t="s">
        <v>1737</v>
      </c>
      <c r="B39" s="288" t="s">
        <v>1738</v>
      </c>
      <c r="C39" s="288" t="s">
        <v>763</v>
      </c>
      <c r="D39" s="288" t="s">
        <v>1913</v>
      </c>
      <c r="E39" s="288" t="s">
        <v>1739</v>
      </c>
      <c r="F39" s="289">
        <v>46203</v>
      </c>
      <c r="G39" s="289">
        <v>46203</v>
      </c>
      <c r="H39" s="288" t="s">
        <v>1914</v>
      </c>
      <c r="I39" s="288" t="s">
        <v>1749</v>
      </c>
      <c r="J39" s="288" t="s">
        <v>835</v>
      </c>
      <c r="K39" s="288" t="s">
        <v>178</v>
      </c>
      <c r="L39" s="290">
        <v>1333.33</v>
      </c>
      <c r="M39" s="290">
        <v>0</v>
      </c>
      <c r="N39" s="291">
        <v>0</v>
      </c>
      <c r="O39" s="290">
        <v>5</v>
      </c>
      <c r="P39" s="291">
        <v>6000</v>
      </c>
      <c r="Q39" s="290">
        <v>19</v>
      </c>
      <c r="R39" s="291">
        <v>26000</v>
      </c>
      <c r="S39" s="288" t="s">
        <v>1744</v>
      </c>
      <c r="T39" s="288" t="s">
        <v>1745</v>
      </c>
      <c r="U39" s="288" t="s">
        <v>1801</v>
      </c>
      <c r="V39" s="288" t="s">
        <v>1802</v>
      </c>
      <c r="W39" s="288" t="s">
        <v>1746</v>
      </c>
      <c r="X39" s="288" t="s">
        <v>1747</v>
      </c>
    </row>
    <row r="40" spans="1:24" ht="51.75">
      <c r="A40" s="288" t="s">
        <v>1737</v>
      </c>
      <c r="B40" s="288" t="s">
        <v>1738</v>
      </c>
      <c r="C40" s="288" t="s">
        <v>763</v>
      </c>
      <c r="D40" s="288" t="s">
        <v>1913</v>
      </c>
      <c r="E40" s="288" t="s">
        <v>1739</v>
      </c>
      <c r="F40" s="289">
        <v>46209</v>
      </c>
      <c r="G40" s="289">
        <v>46209</v>
      </c>
      <c r="H40" s="288" t="s">
        <v>1915</v>
      </c>
      <c r="I40" s="288" t="s">
        <v>1749</v>
      </c>
      <c r="J40" s="288" t="s">
        <v>835</v>
      </c>
      <c r="K40" s="288" t="s">
        <v>178</v>
      </c>
      <c r="L40" s="290">
        <v>1333.33</v>
      </c>
      <c r="M40" s="290">
        <v>0</v>
      </c>
      <c r="N40" s="291">
        <v>0</v>
      </c>
      <c r="O40" s="290">
        <v>20</v>
      </c>
      <c r="P40" s="291">
        <v>26000</v>
      </c>
      <c r="Q40" s="301">
        <v>-1</v>
      </c>
      <c r="R40" s="291">
        <v>0</v>
      </c>
      <c r="S40" s="288" t="s">
        <v>1744</v>
      </c>
      <c r="T40" s="288" t="s">
        <v>1745</v>
      </c>
      <c r="U40" s="288" t="s">
        <v>1801</v>
      </c>
      <c r="V40" s="288" t="s">
        <v>1802</v>
      </c>
      <c r="W40" s="288" t="s">
        <v>1746</v>
      </c>
      <c r="X40" s="288" t="s">
        <v>1747</v>
      </c>
    </row>
    <row r="41" spans="1:24" ht="42.75">
      <c r="A41" s="284" t="s">
        <v>1737</v>
      </c>
      <c r="B41" s="284" t="s">
        <v>1738</v>
      </c>
      <c r="C41" s="284" t="s">
        <v>838</v>
      </c>
      <c r="D41" s="284" t="s">
        <v>279</v>
      </c>
      <c r="E41" s="284" t="s">
        <v>1739</v>
      </c>
      <c r="F41" s="285" t="s">
        <v>1739</v>
      </c>
      <c r="G41" s="285" t="s">
        <v>1739</v>
      </c>
      <c r="H41" s="284" t="s">
        <v>1739</v>
      </c>
      <c r="I41" s="284" t="s">
        <v>1740</v>
      </c>
      <c r="J41" s="284" t="s">
        <v>178</v>
      </c>
      <c r="K41" s="284" t="s">
        <v>835</v>
      </c>
      <c r="L41" s="286">
        <v>223708.21</v>
      </c>
      <c r="M41" s="286">
        <v>0</v>
      </c>
      <c r="N41" s="287">
        <v>0</v>
      </c>
      <c r="O41" s="286">
        <v>0</v>
      </c>
      <c r="P41" s="287">
        <v>0</v>
      </c>
      <c r="Q41" s="286">
        <v>3.29</v>
      </c>
      <c r="R41" s="287">
        <v>736000</v>
      </c>
      <c r="S41" s="284" t="s">
        <v>1739</v>
      </c>
      <c r="T41" s="284" t="s">
        <v>1739</v>
      </c>
      <c r="U41" s="284" t="s">
        <v>1739</v>
      </c>
      <c r="V41" s="284" t="s">
        <v>1739</v>
      </c>
      <c r="W41" s="284" t="s">
        <v>1739</v>
      </c>
      <c r="X41" s="284" t="s">
        <v>1739</v>
      </c>
    </row>
    <row r="42" spans="1:24" ht="51">
      <c r="A42" s="288" t="s">
        <v>1737</v>
      </c>
      <c r="B42" s="288" t="s">
        <v>1738</v>
      </c>
      <c r="C42" s="288" t="s">
        <v>838</v>
      </c>
      <c r="D42" s="288" t="s">
        <v>279</v>
      </c>
      <c r="E42" s="288" t="s">
        <v>1739</v>
      </c>
      <c r="F42" s="289">
        <v>46260</v>
      </c>
      <c r="G42" s="289">
        <v>46260</v>
      </c>
      <c r="H42" s="288" t="s">
        <v>1759</v>
      </c>
      <c r="I42" s="288" t="s">
        <v>1749</v>
      </c>
      <c r="J42" s="288" t="s">
        <v>178</v>
      </c>
      <c r="K42" s="288" t="s">
        <v>835</v>
      </c>
      <c r="L42" s="290">
        <v>224000</v>
      </c>
      <c r="M42" s="290">
        <v>0</v>
      </c>
      <c r="N42" s="291">
        <v>0</v>
      </c>
      <c r="O42" s="290">
        <v>0.35714286000000001</v>
      </c>
      <c r="P42" s="291">
        <v>80000</v>
      </c>
      <c r="Q42" s="290">
        <v>2.93</v>
      </c>
      <c r="R42" s="291">
        <v>656000</v>
      </c>
      <c r="S42" s="288" t="s">
        <v>1744</v>
      </c>
      <c r="T42" s="288" t="s">
        <v>1745</v>
      </c>
      <c r="U42" s="288" t="s">
        <v>1755</v>
      </c>
      <c r="V42" s="288" t="s">
        <v>1756</v>
      </c>
      <c r="W42" s="288" t="s">
        <v>1746</v>
      </c>
      <c r="X42" s="288" t="s">
        <v>1747</v>
      </c>
    </row>
    <row r="43" spans="1:24" ht="51">
      <c r="A43" s="288" t="s">
        <v>1737</v>
      </c>
      <c r="B43" s="288" t="s">
        <v>1738</v>
      </c>
      <c r="C43" s="288" t="s">
        <v>838</v>
      </c>
      <c r="D43" s="288" t="s">
        <v>279</v>
      </c>
      <c r="E43" s="288" t="s">
        <v>1739</v>
      </c>
      <c r="F43" s="289">
        <v>46261</v>
      </c>
      <c r="G43" s="289">
        <v>46261</v>
      </c>
      <c r="H43" s="288" t="s">
        <v>1916</v>
      </c>
      <c r="I43" s="288" t="s">
        <v>1749</v>
      </c>
      <c r="J43" s="288" t="s">
        <v>178</v>
      </c>
      <c r="K43" s="288" t="s">
        <v>835</v>
      </c>
      <c r="L43" s="290">
        <v>224000</v>
      </c>
      <c r="M43" s="290">
        <v>0</v>
      </c>
      <c r="N43" s="291">
        <v>0</v>
      </c>
      <c r="O43" s="290">
        <v>0.35714286000000001</v>
      </c>
      <c r="P43" s="291">
        <v>80000</v>
      </c>
      <c r="Q43" s="290">
        <v>2.57</v>
      </c>
      <c r="R43" s="291">
        <v>576000</v>
      </c>
      <c r="S43" s="288" t="s">
        <v>1744</v>
      </c>
      <c r="T43" s="288" t="s">
        <v>1745</v>
      </c>
      <c r="U43" s="288" t="s">
        <v>1755</v>
      </c>
      <c r="V43" s="288" t="s">
        <v>1756</v>
      </c>
      <c r="W43" s="288" t="s">
        <v>1746</v>
      </c>
      <c r="X43" s="288" t="s">
        <v>1747</v>
      </c>
    </row>
    <row r="44" spans="1:24" ht="51">
      <c r="A44" s="288" t="s">
        <v>1737</v>
      </c>
      <c r="B44" s="288" t="s">
        <v>1738</v>
      </c>
      <c r="C44" s="288" t="s">
        <v>838</v>
      </c>
      <c r="D44" s="288" t="s">
        <v>279</v>
      </c>
      <c r="E44" s="288" t="s">
        <v>1739</v>
      </c>
      <c r="F44" s="289">
        <v>46294</v>
      </c>
      <c r="G44" s="289">
        <v>46294</v>
      </c>
      <c r="H44" s="288" t="s">
        <v>1917</v>
      </c>
      <c r="I44" s="288" t="s">
        <v>1749</v>
      </c>
      <c r="J44" s="288" t="s">
        <v>178</v>
      </c>
      <c r="K44" s="288" t="s">
        <v>835</v>
      </c>
      <c r="L44" s="290">
        <v>224000</v>
      </c>
      <c r="M44" s="290">
        <v>0</v>
      </c>
      <c r="N44" s="291">
        <v>0</v>
      </c>
      <c r="O44" s="290">
        <v>0.71428570999999996</v>
      </c>
      <c r="P44" s="291">
        <v>160000</v>
      </c>
      <c r="Q44" s="290">
        <v>1.86</v>
      </c>
      <c r="R44" s="291">
        <v>416000</v>
      </c>
      <c r="S44" s="288" t="s">
        <v>1744</v>
      </c>
      <c r="T44" s="288" t="s">
        <v>1745</v>
      </c>
      <c r="U44" s="288" t="s">
        <v>1755</v>
      </c>
      <c r="V44" s="288" t="s">
        <v>1756</v>
      </c>
      <c r="W44" s="288" t="s">
        <v>1746</v>
      </c>
      <c r="X44" s="288" t="s">
        <v>1747</v>
      </c>
    </row>
    <row r="45" spans="1:24" ht="14.25">
      <c r="A45" s="284" t="s">
        <v>1737</v>
      </c>
      <c r="B45" s="284" t="s">
        <v>1738</v>
      </c>
      <c r="C45" s="284" t="s">
        <v>447</v>
      </c>
      <c r="D45" s="284" t="s">
        <v>61</v>
      </c>
      <c r="E45" s="284" t="s">
        <v>1739</v>
      </c>
      <c r="F45" s="285" t="s">
        <v>1739</v>
      </c>
      <c r="G45" s="285" t="s">
        <v>1739</v>
      </c>
      <c r="H45" s="284" t="s">
        <v>1739</v>
      </c>
      <c r="I45" s="284" t="s">
        <v>1740</v>
      </c>
      <c r="J45" s="284" t="s">
        <v>178</v>
      </c>
      <c r="K45" s="284" t="s">
        <v>716</v>
      </c>
      <c r="L45" s="286">
        <v>99296.05</v>
      </c>
      <c r="M45" s="286">
        <v>0</v>
      </c>
      <c r="N45" s="287">
        <v>0</v>
      </c>
      <c r="O45" s="286">
        <v>0</v>
      </c>
      <c r="P45" s="287">
        <v>0</v>
      </c>
      <c r="Q45" s="286">
        <v>0.76</v>
      </c>
      <c r="R45" s="287">
        <v>75465</v>
      </c>
      <c r="S45" s="284" t="s">
        <v>1739</v>
      </c>
      <c r="T45" s="284" t="s">
        <v>1739</v>
      </c>
      <c r="U45" s="284" t="s">
        <v>1739</v>
      </c>
      <c r="V45" s="284" t="s">
        <v>1739</v>
      </c>
      <c r="W45" s="284" t="s">
        <v>1739</v>
      </c>
      <c r="X45" s="284" t="s">
        <v>1739</v>
      </c>
    </row>
    <row r="46" spans="1:24" ht="51">
      <c r="A46" s="288" t="s">
        <v>1737</v>
      </c>
      <c r="B46" s="288" t="s">
        <v>1738</v>
      </c>
      <c r="C46" s="288" t="s">
        <v>447</v>
      </c>
      <c r="D46" s="288" t="s">
        <v>61</v>
      </c>
      <c r="E46" s="288" t="s">
        <v>1739</v>
      </c>
      <c r="F46" s="289">
        <v>46181</v>
      </c>
      <c r="G46" s="289">
        <v>46181</v>
      </c>
      <c r="H46" s="288" t="s">
        <v>1803</v>
      </c>
      <c r="I46" s="288" t="s">
        <v>1749</v>
      </c>
      <c r="J46" s="288" t="s">
        <v>178</v>
      </c>
      <c r="K46" s="288" t="s">
        <v>716</v>
      </c>
      <c r="L46" s="290">
        <v>99613.8</v>
      </c>
      <c r="M46" s="290">
        <v>0</v>
      </c>
      <c r="N46" s="291">
        <v>0</v>
      </c>
      <c r="O46" s="290">
        <v>4.0404040000000002E-2</v>
      </c>
      <c r="P46" s="291">
        <v>4025</v>
      </c>
      <c r="Q46" s="290">
        <v>0.72</v>
      </c>
      <c r="R46" s="291">
        <v>71440</v>
      </c>
      <c r="S46" s="288" t="s">
        <v>1744</v>
      </c>
      <c r="T46" s="288" t="s">
        <v>1745</v>
      </c>
      <c r="U46" s="288" t="s">
        <v>1804</v>
      </c>
      <c r="V46" s="288" t="s">
        <v>1805</v>
      </c>
      <c r="W46" s="288" t="s">
        <v>1795</v>
      </c>
      <c r="X46" s="288" t="s">
        <v>1796</v>
      </c>
    </row>
    <row r="47" spans="1:24" ht="51">
      <c r="A47" s="288" t="s">
        <v>1737</v>
      </c>
      <c r="B47" s="288" t="s">
        <v>1738</v>
      </c>
      <c r="C47" s="288" t="s">
        <v>447</v>
      </c>
      <c r="D47" s="288" t="s">
        <v>61</v>
      </c>
      <c r="E47" s="288" t="s">
        <v>1739</v>
      </c>
      <c r="F47" s="289">
        <v>46204</v>
      </c>
      <c r="G47" s="289">
        <v>46204</v>
      </c>
      <c r="H47" s="288" t="s">
        <v>1918</v>
      </c>
      <c r="I47" s="288" t="s">
        <v>1919</v>
      </c>
      <c r="J47" s="288" t="s">
        <v>178</v>
      </c>
      <c r="K47" s="288" t="s">
        <v>716</v>
      </c>
      <c r="L47" s="290">
        <v>99544.5</v>
      </c>
      <c r="M47" s="290">
        <v>0</v>
      </c>
      <c r="N47" s="291">
        <v>0</v>
      </c>
      <c r="O47" s="290">
        <v>8.0808080000000004E-2</v>
      </c>
      <c r="P47" s="291">
        <v>8044</v>
      </c>
      <c r="Q47" s="290">
        <v>0.64</v>
      </c>
      <c r="R47" s="291">
        <v>63396</v>
      </c>
      <c r="S47" s="288" t="s">
        <v>1744</v>
      </c>
      <c r="T47" s="288" t="s">
        <v>1745</v>
      </c>
      <c r="U47" s="288" t="s">
        <v>1755</v>
      </c>
      <c r="V47" s="288" t="s">
        <v>1756</v>
      </c>
      <c r="W47" s="288" t="s">
        <v>1795</v>
      </c>
      <c r="X47" s="288" t="s">
        <v>1796</v>
      </c>
    </row>
    <row r="48" spans="1:24" ht="25.5">
      <c r="A48" s="288" t="s">
        <v>1737</v>
      </c>
      <c r="B48" s="288" t="s">
        <v>1738</v>
      </c>
      <c r="C48" s="288" t="s">
        <v>447</v>
      </c>
      <c r="D48" s="288" t="s">
        <v>61</v>
      </c>
      <c r="E48" s="288" t="s">
        <v>1739</v>
      </c>
      <c r="F48" s="289">
        <v>46223</v>
      </c>
      <c r="G48" s="289">
        <v>46223</v>
      </c>
      <c r="H48" s="288" t="s">
        <v>1876</v>
      </c>
      <c r="I48" s="288" t="s">
        <v>1877</v>
      </c>
      <c r="J48" s="288" t="s">
        <v>178</v>
      </c>
      <c r="K48" s="288" t="s">
        <v>716</v>
      </c>
      <c r="L48" s="290">
        <v>99000</v>
      </c>
      <c r="M48" s="290">
        <v>9.0909089999999998E-2</v>
      </c>
      <c r="N48" s="291">
        <v>9000</v>
      </c>
      <c r="O48" s="290">
        <v>0</v>
      </c>
      <c r="P48" s="291">
        <v>0</v>
      </c>
      <c r="Q48" s="290">
        <v>0.73</v>
      </c>
      <c r="R48" s="291">
        <v>72396</v>
      </c>
      <c r="S48" s="288" t="s">
        <v>1744</v>
      </c>
      <c r="T48" s="288" t="s">
        <v>1745</v>
      </c>
      <c r="U48" s="288" t="s">
        <v>1739</v>
      </c>
      <c r="V48" s="288" t="s">
        <v>1739</v>
      </c>
      <c r="W48" s="288" t="s">
        <v>1795</v>
      </c>
      <c r="X48" s="288" t="s">
        <v>1796</v>
      </c>
    </row>
    <row r="49" spans="1:24" ht="51">
      <c r="A49" s="288" t="s">
        <v>1737</v>
      </c>
      <c r="B49" s="288" t="s">
        <v>1738</v>
      </c>
      <c r="C49" s="288" t="s">
        <v>447</v>
      </c>
      <c r="D49" s="288" t="s">
        <v>61</v>
      </c>
      <c r="E49" s="288" t="s">
        <v>1739</v>
      </c>
      <c r="F49" s="289">
        <v>46226</v>
      </c>
      <c r="G49" s="289">
        <v>46226</v>
      </c>
      <c r="H49" s="288" t="s">
        <v>1920</v>
      </c>
      <c r="I49" s="288" t="s">
        <v>1749</v>
      </c>
      <c r="J49" s="288" t="s">
        <v>178</v>
      </c>
      <c r="K49" s="288" t="s">
        <v>716</v>
      </c>
      <c r="L49" s="290">
        <v>99544.5</v>
      </c>
      <c r="M49" s="290">
        <v>0</v>
      </c>
      <c r="N49" s="291">
        <v>0</v>
      </c>
      <c r="O49" s="290">
        <v>0.10101010000000001</v>
      </c>
      <c r="P49" s="291">
        <v>10055</v>
      </c>
      <c r="Q49" s="290">
        <v>0.63</v>
      </c>
      <c r="R49" s="291">
        <v>62341</v>
      </c>
      <c r="S49" s="288" t="s">
        <v>1744</v>
      </c>
      <c r="T49" s="288" t="s">
        <v>1745</v>
      </c>
      <c r="U49" s="288" t="s">
        <v>1750</v>
      </c>
      <c r="V49" s="288" t="s">
        <v>1751</v>
      </c>
      <c r="W49" s="288" t="s">
        <v>1795</v>
      </c>
      <c r="X49" s="288" t="s">
        <v>1796</v>
      </c>
    </row>
    <row r="50" spans="1:24" ht="51">
      <c r="A50" s="288" t="s">
        <v>1737</v>
      </c>
      <c r="B50" s="288" t="s">
        <v>1738</v>
      </c>
      <c r="C50" s="288" t="s">
        <v>447</v>
      </c>
      <c r="D50" s="288" t="s">
        <v>61</v>
      </c>
      <c r="E50" s="288" t="s">
        <v>1739</v>
      </c>
      <c r="F50" s="289">
        <v>46226</v>
      </c>
      <c r="G50" s="289">
        <v>46226</v>
      </c>
      <c r="H50" s="288" t="s">
        <v>1921</v>
      </c>
      <c r="I50" s="288" t="s">
        <v>1749</v>
      </c>
      <c r="J50" s="288" t="s">
        <v>178</v>
      </c>
      <c r="K50" s="288" t="s">
        <v>716</v>
      </c>
      <c r="L50" s="290">
        <v>99544.5</v>
      </c>
      <c r="M50" s="290">
        <v>0</v>
      </c>
      <c r="N50" s="291">
        <v>0</v>
      </c>
      <c r="O50" s="290">
        <v>5.0505050000000003E-2</v>
      </c>
      <c r="P50" s="291">
        <v>5028</v>
      </c>
      <c r="Q50" s="290">
        <v>0.57999999999999996</v>
      </c>
      <c r="R50" s="291">
        <v>57313</v>
      </c>
      <c r="S50" s="288" t="s">
        <v>1744</v>
      </c>
      <c r="T50" s="288" t="s">
        <v>1745</v>
      </c>
      <c r="U50" s="288" t="s">
        <v>1750</v>
      </c>
      <c r="V50" s="288" t="s">
        <v>1751</v>
      </c>
      <c r="W50" s="288" t="s">
        <v>1795</v>
      </c>
      <c r="X50" s="288" t="s">
        <v>1796</v>
      </c>
    </row>
    <row r="51" spans="1:24" ht="38.25">
      <c r="A51" s="288" t="s">
        <v>1737</v>
      </c>
      <c r="B51" s="288" t="s">
        <v>1738</v>
      </c>
      <c r="C51" s="288" t="s">
        <v>447</v>
      </c>
      <c r="D51" s="288" t="s">
        <v>61</v>
      </c>
      <c r="E51" s="288" t="s">
        <v>1739</v>
      </c>
      <c r="F51" s="289">
        <v>46254</v>
      </c>
      <c r="G51" s="289">
        <v>46254</v>
      </c>
      <c r="H51" s="288" t="s">
        <v>1922</v>
      </c>
      <c r="I51" s="288" t="s">
        <v>1923</v>
      </c>
      <c r="J51" s="288" t="s">
        <v>178</v>
      </c>
      <c r="K51" s="288" t="s">
        <v>716</v>
      </c>
      <c r="L51" s="290">
        <v>99000</v>
      </c>
      <c r="M51" s="290">
        <v>7.1313131299999997</v>
      </c>
      <c r="N51" s="291">
        <v>706000</v>
      </c>
      <c r="O51" s="290">
        <v>0</v>
      </c>
      <c r="P51" s="291">
        <v>0</v>
      </c>
      <c r="Q51" s="290">
        <v>7.71</v>
      </c>
      <c r="R51" s="291">
        <v>763313</v>
      </c>
      <c r="S51" s="288" t="s">
        <v>1744</v>
      </c>
      <c r="T51" s="288" t="s">
        <v>1810</v>
      </c>
      <c r="U51" s="288" t="s">
        <v>1739</v>
      </c>
      <c r="V51" s="288" t="s">
        <v>1739</v>
      </c>
      <c r="W51" s="288" t="s">
        <v>1739</v>
      </c>
      <c r="X51" s="288" t="s">
        <v>1739</v>
      </c>
    </row>
    <row r="52" spans="1:24" ht="51">
      <c r="A52" s="288" t="s">
        <v>1737</v>
      </c>
      <c r="B52" s="288" t="s">
        <v>1738</v>
      </c>
      <c r="C52" s="288" t="s">
        <v>447</v>
      </c>
      <c r="D52" s="288" t="s">
        <v>61</v>
      </c>
      <c r="E52" s="288" t="s">
        <v>1739</v>
      </c>
      <c r="F52" s="289">
        <v>46260</v>
      </c>
      <c r="G52" s="289">
        <v>46260</v>
      </c>
      <c r="H52" s="288" t="s">
        <v>1924</v>
      </c>
      <c r="I52" s="288" t="s">
        <v>1749</v>
      </c>
      <c r="J52" s="288" t="s">
        <v>178</v>
      </c>
      <c r="K52" s="288" t="s">
        <v>716</v>
      </c>
      <c r="L52" s="290">
        <v>99040.59</v>
      </c>
      <c r="M52" s="290">
        <v>0</v>
      </c>
      <c r="N52" s="291">
        <v>0</v>
      </c>
      <c r="O52" s="290">
        <v>2.0202020000000001E-2</v>
      </c>
      <c r="P52" s="291">
        <v>2001</v>
      </c>
      <c r="Q52" s="290">
        <v>7.69</v>
      </c>
      <c r="R52" s="291">
        <v>761312</v>
      </c>
      <c r="S52" s="288" t="s">
        <v>1744</v>
      </c>
      <c r="T52" s="288" t="s">
        <v>1745</v>
      </c>
      <c r="U52" s="288" t="s">
        <v>1750</v>
      </c>
      <c r="V52" s="288" t="s">
        <v>1751</v>
      </c>
      <c r="W52" s="288" t="s">
        <v>1795</v>
      </c>
      <c r="X52" s="288" t="s">
        <v>1796</v>
      </c>
    </row>
    <row r="53" spans="1:24" ht="51">
      <c r="A53" s="288" t="s">
        <v>1737</v>
      </c>
      <c r="B53" s="288" t="s">
        <v>1738</v>
      </c>
      <c r="C53" s="288" t="s">
        <v>447</v>
      </c>
      <c r="D53" s="288" t="s">
        <v>61</v>
      </c>
      <c r="E53" s="288" t="s">
        <v>1739</v>
      </c>
      <c r="F53" s="289">
        <v>46261</v>
      </c>
      <c r="G53" s="289">
        <v>46261</v>
      </c>
      <c r="H53" s="288" t="s">
        <v>1906</v>
      </c>
      <c r="I53" s="288" t="s">
        <v>1749</v>
      </c>
      <c r="J53" s="288" t="s">
        <v>178</v>
      </c>
      <c r="K53" s="288" t="s">
        <v>716</v>
      </c>
      <c r="L53" s="290">
        <v>99040.59</v>
      </c>
      <c r="M53" s="290">
        <v>0</v>
      </c>
      <c r="N53" s="291">
        <v>0</v>
      </c>
      <c r="O53" s="290">
        <v>2.2222222199999999</v>
      </c>
      <c r="P53" s="291">
        <v>220090</v>
      </c>
      <c r="Q53" s="290">
        <v>5.46</v>
      </c>
      <c r="R53" s="291">
        <v>541222</v>
      </c>
      <c r="S53" s="288" t="s">
        <v>1744</v>
      </c>
      <c r="T53" s="288" t="s">
        <v>1745</v>
      </c>
      <c r="U53" s="288" t="s">
        <v>1750</v>
      </c>
      <c r="V53" s="288" t="s">
        <v>1751</v>
      </c>
      <c r="W53" s="288" t="s">
        <v>1795</v>
      </c>
      <c r="X53" s="288" t="s">
        <v>1796</v>
      </c>
    </row>
    <row r="54" spans="1:24" ht="51">
      <c r="A54" s="288" t="s">
        <v>1737</v>
      </c>
      <c r="B54" s="288" t="s">
        <v>1738</v>
      </c>
      <c r="C54" s="288" t="s">
        <v>447</v>
      </c>
      <c r="D54" s="288" t="s">
        <v>61</v>
      </c>
      <c r="E54" s="288" t="s">
        <v>1739</v>
      </c>
      <c r="F54" s="289">
        <v>46268</v>
      </c>
      <c r="G54" s="289">
        <v>46268</v>
      </c>
      <c r="H54" s="288" t="s">
        <v>1828</v>
      </c>
      <c r="I54" s="288" t="s">
        <v>1749</v>
      </c>
      <c r="J54" s="288" t="s">
        <v>178</v>
      </c>
      <c r="K54" s="288" t="s">
        <v>716</v>
      </c>
      <c r="L54" s="290">
        <v>99040.59</v>
      </c>
      <c r="M54" s="290">
        <v>0</v>
      </c>
      <c r="N54" s="291">
        <v>0</v>
      </c>
      <c r="O54" s="290">
        <v>0.40404040000000002</v>
      </c>
      <c r="P54" s="291">
        <v>40016</v>
      </c>
      <c r="Q54" s="290">
        <v>5.0599999999999996</v>
      </c>
      <c r="R54" s="291">
        <v>501206</v>
      </c>
      <c r="S54" s="288" t="s">
        <v>1744</v>
      </c>
      <c r="T54" s="288" t="s">
        <v>1745</v>
      </c>
      <c r="U54" s="288" t="s">
        <v>1855</v>
      </c>
      <c r="V54" s="288" t="s">
        <v>1856</v>
      </c>
      <c r="W54" s="288" t="s">
        <v>1795</v>
      </c>
      <c r="X54" s="288" t="s">
        <v>1796</v>
      </c>
    </row>
    <row r="55" spans="1:24" ht="51">
      <c r="A55" s="288" t="s">
        <v>1737</v>
      </c>
      <c r="B55" s="288" t="s">
        <v>1738</v>
      </c>
      <c r="C55" s="288" t="s">
        <v>447</v>
      </c>
      <c r="D55" s="288" t="s">
        <v>61</v>
      </c>
      <c r="E55" s="288" t="s">
        <v>1739</v>
      </c>
      <c r="F55" s="289">
        <v>46275</v>
      </c>
      <c r="G55" s="289">
        <v>46275</v>
      </c>
      <c r="H55" s="288" t="s">
        <v>1925</v>
      </c>
      <c r="I55" s="288" t="s">
        <v>1749</v>
      </c>
      <c r="J55" s="288" t="s">
        <v>178</v>
      </c>
      <c r="K55" s="288" t="s">
        <v>716</v>
      </c>
      <c r="L55" s="290">
        <v>99040.59</v>
      </c>
      <c r="M55" s="290">
        <v>0</v>
      </c>
      <c r="N55" s="291">
        <v>0</v>
      </c>
      <c r="O55" s="290">
        <v>4.0404040000000002E-2</v>
      </c>
      <c r="P55" s="291">
        <v>4002</v>
      </c>
      <c r="Q55" s="290">
        <v>5.0199999999999996</v>
      </c>
      <c r="R55" s="291">
        <v>497204</v>
      </c>
      <c r="S55" s="288" t="s">
        <v>1744</v>
      </c>
      <c r="T55" s="288" t="s">
        <v>1745</v>
      </c>
      <c r="U55" s="288" t="s">
        <v>1851</v>
      </c>
      <c r="V55" s="288" t="s">
        <v>1852</v>
      </c>
      <c r="W55" s="288" t="s">
        <v>1795</v>
      </c>
      <c r="X55" s="288" t="s">
        <v>1796</v>
      </c>
    </row>
    <row r="56" spans="1:24" ht="51">
      <c r="A56" s="288" t="s">
        <v>1737</v>
      </c>
      <c r="B56" s="288" t="s">
        <v>1738</v>
      </c>
      <c r="C56" s="288" t="s">
        <v>447</v>
      </c>
      <c r="D56" s="288" t="s">
        <v>61</v>
      </c>
      <c r="E56" s="288" t="s">
        <v>1739</v>
      </c>
      <c r="F56" s="289">
        <v>46275</v>
      </c>
      <c r="G56" s="289">
        <v>46275</v>
      </c>
      <c r="H56" s="288" t="s">
        <v>1926</v>
      </c>
      <c r="I56" s="288" t="s">
        <v>1749</v>
      </c>
      <c r="J56" s="288" t="s">
        <v>178</v>
      </c>
      <c r="K56" s="288" t="s">
        <v>716</v>
      </c>
      <c r="L56" s="290">
        <v>99040.59</v>
      </c>
      <c r="M56" s="290">
        <v>0</v>
      </c>
      <c r="N56" s="291">
        <v>0</v>
      </c>
      <c r="O56" s="290">
        <v>0.32323232000000002</v>
      </c>
      <c r="P56" s="291">
        <v>32013</v>
      </c>
      <c r="Q56" s="290">
        <v>4.7</v>
      </c>
      <c r="R56" s="291">
        <v>465191</v>
      </c>
      <c r="S56" s="288" t="s">
        <v>1744</v>
      </c>
      <c r="T56" s="288" t="s">
        <v>1745</v>
      </c>
      <c r="U56" s="288" t="s">
        <v>1851</v>
      </c>
      <c r="V56" s="288" t="s">
        <v>1852</v>
      </c>
      <c r="W56" s="288" t="s">
        <v>1795</v>
      </c>
      <c r="X56" s="288" t="s">
        <v>1796</v>
      </c>
    </row>
    <row r="57" spans="1:24" ht="51">
      <c r="A57" s="288" t="s">
        <v>1737</v>
      </c>
      <c r="B57" s="288" t="s">
        <v>1738</v>
      </c>
      <c r="C57" s="288" t="s">
        <v>447</v>
      </c>
      <c r="D57" s="288" t="s">
        <v>61</v>
      </c>
      <c r="E57" s="288" t="s">
        <v>1739</v>
      </c>
      <c r="F57" s="289">
        <v>46280</v>
      </c>
      <c r="G57" s="289">
        <v>46280</v>
      </c>
      <c r="H57" s="288" t="s">
        <v>1927</v>
      </c>
      <c r="I57" s="288" t="s">
        <v>1749</v>
      </c>
      <c r="J57" s="288" t="s">
        <v>178</v>
      </c>
      <c r="K57" s="288" t="s">
        <v>716</v>
      </c>
      <c r="L57" s="290">
        <v>99040.59</v>
      </c>
      <c r="M57" s="290">
        <v>0</v>
      </c>
      <c r="N57" s="291">
        <v>0</v>
      </c>
      <c r="O57" s="290">
        <v>0.12121212000000001</v>
      </c>
      <c r="P57" s="291">
        <v>12005</v>
      </c>
      <c r="Q57" s="290">
        <v>4.58</v>
      </c>
      <c r="R57" s="291">
        <v>453186</v>
      </c>
      <c r="S57" s="288" t="s">
        <v>1744</v>
      </c>
      <c r="T57" s="288" t="s">
        <v>1745</v>
      </c>
      <c r="U57" s="288" t="s">
        <v>1851</v>
      </c>
      <c r="V57" s="288" t="s">
        <v>1852</v>
      </c>
      <c r="W57" s="288" t="s">
        <v>1795</v>
      </c>
      <c r="X57" s="288" t="s">
        <v>1796</v>
      </c>
    </row>
    <row r="58" spans="1:24" ht="51">
      <c r="A58" s="288" t="s">
        <v>1737</v>
      </c>
      <c r="B58" s="288" t="s">
        <v>1738</v>
      </c>
      <c r="C58" s="288" t="s">
        <v>447</v>
      </c>
      <c r="D58" s="288" t="s">
        <v>61</v>
      </c>
      <c r="E58" s="288" t="s">
        <v>1739</v>
      </c>
      <c r="F58" s="289">
        <v>46280</v>
      </c>
      <c r="G58" s="289">
        <v>46280</v>
      </c>
      <c r="H58" s="288" t="s">
        <v>1928</v>
      </c>
      <c r="I58" s="288" t="s">
        <v>1749</v>
      </c>
      <c r="J58" s="288" t="s">
        <v>178</v>
      </c>
      <c r="K58" s="288" t="s">
        <v>716</v>
      </c>
      <c r="L58" s="290">
        <v>99040.59</v>
      </c>
      <c r="M58" s="290">
        <v>0</v>
      </c>
      <c r="N58" s="291">
        <v>0</v>
      </c>
      <c r="O58" s="290">
        <v>0.20202020000000001</v>
      </c>
      <c r="P58" s="291">
        <v>20008</v>
      </c>
      <c r="Q58" s="290">
        <v>4.37</v>
      </c>
      <c r="R58" s="291">
        <v>433178</v>
      </c>
      <c r="S58" s="288" t="s">
        <v>1744</v>
      </c>
      <c r="T58" s="288" t="s">
        <v>1745</v>
      </c>
      <c r="U58" s="288" t="s">
        <v>1855</v>
      </c>
      <c r="V58" s="288" t="s">
        <v>1856</v>
      </c>
      <c r="W58" s="288" t="s">
        <v>1795</v>
      </c>
      <c r="X58" s="288" t="s">
        <v>1796</v>
      </c>
    </row>
    <row r="59" spans="1:24" ht="51">
      <c r="A59" s="288" t="s">
        <v>1737</v>
      </c>
      <c r="B59" s="288" t="s">
        <v>1738</v>
      </c>
      <c r="C59" s="288" t="s">
        <v>447</v>
      </c>
      <c r="D59" s="288" t="s">
        <v>61</v>
      </c>
      <c r="E59" s="288" t="s">
        <v>1739</v>
      </c>
      <c r="F59" s="289">
        <v>46286</v>
      </c>
      <c r="G59" s="289">
        <v>46286</v>
      </c>
      <c r="H59" s="288" t="s">
        <v>1800</v>
      </c>
      <c r="I59" s="288" t="s">
        <v>1749</v>
      </c>
      <c r="J59" s="288" t="s">
        <v>178</v>
      </c>
      <c r="K59" s="288" t="s">
        <v>716</v>
      </c>
      <c r="L59" s="290">
        <v>99040.59</v>
      </c>
      <c r="M59" s="290">
        <v>0</v>
      </c>
      <c r="N59" s="291">
        <v>0</v>
      </c>
      <c r="O59" s="290">
        <v>2.23232323</v>
      </c>
      <c r="P59" s="291">
        <v>221091</v>
      </c>
      <c r="Q59" s="290">
        <v>2.14</v>
      </c>
      <c r="R59" s="291">
        <v>212087</v>
      </c>
      <c r="S59" s="288" t="s">
        <v>1744</v>
      </c>
      <c r="T59" s="288" t="s">
        <v>1745</v>
      </c>
      <c r="U59" s="288" t="s">
        <v>1801</v>
      </c>
      <c r="V59" s="288" t="s">
        <v>1802</v>
      </c>
      <c r="W59" s="288" t="s">
        <v>1795</v>
      </c>
      <c r="X59" s="288" t="s">
        <v>1796</v>
      </c>
    </row>
    <row r="60" spans="1:24" ht="51">
      <c r="A60" s="288" t="s">
        <v>1737</v>
      </c>
      <c r="B60" s="288" t="s">
        <v>1738</v>
      </c>
      <c r="C60" s="288" t="s">
        <v>447</v>
      </c>
      <c r="D60" s="288" t="s">
        <v>61</v>
      </c>
      <c r="E60" s="288" t="s">
        <v>1739</v>
      </c>
      <c r="F60" s="289">
        <v>46289</v>
      </c>
      <c r="G60" s="289">
        <v>46289</v>
      </c>
      <c r="H60" s="288" t="s">
        <v>1827</v>
      </c>
      <c r="I60" s="288" t="s">
        <v>1749</v>
      </c>
      <c r="J60" s="288" t="s">
        <v>178</v>
      </c>
      <c r="K60" s="288" t="s">
        <v>716</v>
      </c>
      <c r="L60" s="290">
        <v>99040.59</v>
      </c>
      <c r="M60" s="290">
        <v>0</v>
      </c>
      <c r="N60" s="291">
        <v>0</v>
      </c>
      <c r="O60" s="290">
        <v>0.12121212000000001</v>
      </c>
      <c r="P60" s="291">
        <v>12005</v>
      </c>
      <c r="Q60" s="290">
        <v>2.02</v>
      </c>
      <c r="R60" s="291">
        <v>200082</v>
      </c>
      <c r="S60" s="288" t="s">
        <v>1744</v>
      </c>
      <c r="T60" s="288" t="s">
        <v>1745</v>
      </c>
      <c r="U60" s="288" t="s">
        <v>1851</v>
      </c>
      <c r="V60" s="288" t="s">
        <v>1852</v>
      </c>
      <c r="W60" s="288" t="s">
        <v>1795</v>
      </c>
      <c r="X60" s="288" t="s">
        <v>1796</v>
      </c>
    </row>
    <row r="61" spans="1:24" ht="51">
      <c r="A61" s="288" t="s">
        <v>1737</v>
      </c>
      <c r="B61" s="288" t="s">
        <v>1738</v>
      </c>
      <c r="C61" s="288" t="s">
        <v>447</v>
      </c>
      <c r="D61" s="288" t="s">
        <v>61</v>
      </c>
      <c r="E61" s="288" t="s">
        <v>1739</v>
      </c>
      <c r="F61" s="289">
        <v>46289</v>
      </c>
      <c r="G61" s="289">
        <v>46289</v>
      </c>
      <c r="H61" s="288" t="s">
        <v>1827</v>
      </c>
      <c r="I61" s="288" t="s">
        <v>1749</v>
      </c>
      <c r="J61" s="288" t="s">
        <v>178</v>
      </c>
      <c r="K61" s="288" t="s">
        <v>716</v>
      </c>
      <c r="L61" s="290">
        <v>99040.59</v>
      </c>
      <c r="M61" s="290">
        <v>0</v>
      </c>
      <c r="N61" s="291">
        <v>0</v>
      </c>
      <c r="O61" s="290">
        <v>0.40404040000000002</v>
      </c>
      <c r="P61" s="291">
        <v>40016</v>
      </c>
      <c r="Q61" s="290">
        <v>1.62</v>
      </c>
      <c r="R61" s="291">
        <v>160066</v>
      </c>
      <c r="S61" s="288" t="s">
        <v>1744</v>
      </c>
      <c r="T61" s="288" t="s">
        <v>1745</v>
      </c>
      <c r="U61" s="288" t="s">
        <v>1750</v>
      </c>
      <c r="V61" s="288" t="s">
        <v>1751</v>
      </c>
      <c r="W61" s="288" t="s">
        <v>1795</v>
      </c>
      <c r="X61" s="288" t="s">
        <v>1796</v>
      </c>
    </row>
    <row r="62" spans="1:24" ht="51">
      <c r="A62" s="288" t="s">
        <v>1737</v>
      </c>
      <c r="B62" s="288" t="s">
        <v>1738</v>
      </c>
      <c r="C62" s="288" t="s">
        <v>447</v>
      </c>
      <c r="D62" s="288" t="s">
        <v>61</v>
      </c>
      <c r="E62" s="288" t="s">
        <v>1739</v>
      </c>
      <c r="F62" s="289">
        <v>46295</v>
      </c>
      <c r="G62" s="289">
        <v>46295</v>
      </c>
      <c r="H62" s="288" t="s">
        <v>1904</v>
      </c>
      <c r="I62" s="288" t="s">
        <v>1749</v>
      </c>
      <c r="J62" s="288" t="s">
        <v>178</v>
      </c>
      <c r="K62" s="288" t="s">
        <v>716</v>
      </c>
      <c r="L62" s="290">
        <v>99040.59</v>
      </c>
      <c r="M62" s="290">
        <v>0</v>
      </c>
      <c r="N62" s="291">
        <v>0</v>
      </c>
      <c r="O62" s="290">
        <v>0.32323232000000002</v>
      </c>
      <c r="P62" s="291">
        <v>32013</v>
      </c>
      <c r="Q62" s="290">
        <v>1.29</v>
      </c>
      <c r="R62" s="291">
        <v>128053</v>
      </c>
      <c r="S62" s="288" t="s">
        <v>1744</v>
      </c>
      <c r="T62" s="288" t="s">
        <v>1745</v>
      </c>
      <c r="U62" s="288" t="s">
        <v>1755</v>
      </c>
      <c r="V62" s="288" t="s">
        <v>1756</v>
      </c>
      <c r="W62" s="288" t="s">
        <v>1795</v>
      </c>
      <c r="X62" s="288" t="s">
        <v>1796</v>
      </c>
    </row>
    <row r="63" spans="1:24" ht="51">
      <c r="A63" s="288" t="s">
        <v>1737</v>
      </c>
      <c r="B63" s="288" t="s">
        <v>1738</v>
      </c>
      <c r="C63" s="288" t="s">
        <v>447</v>
      </c>
      <c r="D63" s="288" t="s">
        <v>61</v>
      </c>
      <c r="E63" s="288" t="s">
        <v>1739</v>
      </c>
      <c r="F63" s="289">
        <v>46297</v>
      </c>
      <c r="G63" s="289">
        <v>46297</v>
      </c>
      <c r="H63" s="288" t="s">
        <v>1929</v>
      </c>
      <c r="I63" s="288" t="s">
        <v>1749</v>
      </c>
      <c r="J63" s="288" t="s">
        <v>178</v>
      </c>
      <c r="K63" s="288" t="s">
        <v>716</v>
      </c>
      <c r="L63" s="290">
        <v>99040.59</v>
      </c>
      <c r="M63" s="290">
        <v>0</v>
      </c>
      <c r="N63" s="291">
        <v>0</v>
      </c>
      <c r="O63" s="290">
        <v>0.10101010000000001</v>
      </c>
      <c r="P63" s="291">
        <v>10004</v>
      </c>
      <c r="Q63" s="290">
        <v>1.19</v>
      </c>
      <c r="R63" s="291">
        <v>118049</v>
      </c>
      <c r="S63" s="288" t="s">
        <v>1744</v>
      </c>
      <c r="T63" s="288" t="s">
        <v>1745</v>
      </c>
      <c r="U63" s="288" t="s">
        <v>1801</v>
      </c>
      <c r="V63" s="288" t="s">
        <v>1802</v>
      </c>
      <c r="W63" s="288" t="s">
        <v>1795</v>
      </c>
      <c r="X63" s="288" t="s">
        <v>1796</v>
      </c>
    </row>
    <row r="64" spans="1:24" ht="51">
      <c r="A64" s="288" t="s">
        <v>1737</v>
      </c>
      <c r="B64" s="288" t="s">
        <v>1738</v>
      </c>
      <c r="C64" s="288" t="s">
        <v>447</v>
      </c>
      <c r="D64" s="288" t="s">
        <v>61</v>
      </c>
      <c r="E64" s="288" t="s">
        <v>1739</v>
      </c>
      <c r="F64" s="289">
        <v>46300</v>
      </c>
      <c r="G64" s="289">
        <v>46300</v>
      </c>
      <c r="H64" s="288" t="s">
        <v>1930</v>
      </c>
      <c r="I64" s="288" t="s">
        <v>1749</v>
      </c>
      <c r="J64" s="288" t="s">
        <v>178</v>
      </c>
      <c r="K64" s="288" t="s">
        <v>716</v>
      </c>
      <c r="L64" s="290">
        <v>99040.59</v>
      </c>
      <c r="M64" s="290">
        <v>0</v>
      </c>
      <c r="N64" s="291">
        <v>0</v>
      </c>
      <c r="O64" s="290">
        <v>6.0606060000000003E-2</v>
      </c>
      <c r="P64" s="291">
        <v>6002</v>
      </c>
      <c r="Q64" s="290">
        <v>1.1299999999999999</v>
      </c>
      <c r="R64" s="291">
        <v>112047</v>
      </c>
      <c r="S64" s="288" t="s">
        <v>1744</v>
      </c>
      <c r="T64" s="288" t="s">
        <v>1745</v>
      </c>
      <c r="U64" s="288" t="s">
        <v>1750</v>
      </c>
      <c r="V64" s="288" t="s">
        <v>1751</v>
      </c>
      <c r="W64" s="288" t="s">
        <v>1795</v>
      </c>
      <c r="X64" s="288" t="s">
        <v>1796</v>
      </c>
    </row>
    <row r="65" spans="1:24" ht="51">
      <c r="A65" s="288" t="s">
        <v>1737</v>
      </c>
      <c r="B65" s="288" t="s">
        <v>1738</v>
      </c>
      <c r="C65" s="288" t="s">
        <v>447</v>
      </c>
      <c r="D65" s="288" t="s">
        <v>61</v>
      </c>
      <c r="E65" s="288" t="s">
        <v>1739</v>
      </c>
      <c r="F65" s="289">
        <v>46301</v>
      </c>
      <c r="G65" s="289">
        <v>46301</v>
      </c>
      <c r="H65" s="288" t="s">
        <v>1931</v>
      </c>
      <c r="I65" s="288" t="s">
        <v>1749</v>
      </c>
      <c r="J65" s="288" t="s">
        <v>178</v>
      </c>
      <c r="K65" s="288" t="s">
        <v>716</v>
      </c>
      <c r="L65" s="290">
        <v>99040.59</v>
      </c>
      <c r="M65" s="290">
        <v>0</v>
      </c>
      <c r="N65" s="291">
        <v>0</v>
      </c>
      <c r="O65" s="290">
        <v>0.20202020000000001</v>
      </c>
      <c r="P65" s="291">
        <v>20008</v>
      </c>
      <c r="Q65" s="290">
        <v>0.93</v>
      </c>
      <c r="R65" s="291">
        <v>92039</v>
      </c>
      <c r="S65" s="288" t="s">
        <v>1744</v>
      </c>
      <c r="T65" s="288" t="s">
        <v>1745</v>
      </c>
      <c r="U65" s="288" t="s">
        <v>1750</v>
      </c>
      <c r="V65" s="288" t="s">
        <v>1751</v>
      </c>
      <c r="W65" s="288" t="s">
        <v>1795</v>
      </c>
      <c r="X65" s="288" t="s">
        <v>1796</v>
      </c>
    </row>
    <row r="66" spans="1:24" ht="28.5">
      <c r="A66" s="284" t="s">
        <v>1737</v>
      </c>
      <c r="B66" s="284" t="s">
        <v>1738</v>
      </c>
      <c r="C66" s="284" t="s">
        <v>717</v>
      </c>
      <c r="D66" s="284" t="s">
        <v>718</v>
      </c>
      <c r="E66" s="284" t="s">
        <v>1739</v>
      </c>
      <c r="F66" s="285" t="s">
        <v>1739</v>
      </c>
      <c r="G66" s="285" t="s">
        <v>1739</v>
      </c>
      <c r="H66" s="284" t="s">
        <v>1739</v>
      </c>
      <c r="I66" s="284" t="s">
        <v>1740</v>
      </c>
      <c r="J66" s="284" t="s">
        <v>178</v>
      </c>
      <c r="K66" s="284" t="s">
        <v>53</v>
      </c>
      <c r="L66" s="286">
        <v>116666.67</v>
      </c>
      <c r="M66" s="286">
        <v>0</v>
      </c>
      <c r="N66" s="287">
        <v>0</v>
      </c>
      <c r="O66" s="286">
        <v>0</v>
      </c>
      <c r="P66" s="287">
        <v>0</v>
      </c>
      <c r="Q66" s="286">
        <v>0.12</v>
      </c>
      <c r="R66" s="287">
        <v>14000</v>
      </c>
      <c r="S66" s="284" t="s">
        <v>1739</v>
      </c>
      <c r="T66" s="284" t="s">
        <v>1739</v>
      </c>
      <c r="U66" s="284" t="s">
        <v>1739</v>
      </c>
      <c r="V66" s="284" t="s">
        <v>1739</v>
      </c>
      <c r="W66" s="284" t="s">
        <v>1739</v>
      </c>
      <c r="X66" s="284" t="s">
        <v>1739</v>
      </c>
    </row>
    <row r="67" spans="1:24" ht="28.5">
      <c r="A67" s="284" t="s">
        <v>1737</v>
      </c>
      <c r="B67" s="284" t="s">
        <v>1738</v>
      </c>
      <c r="C67" s="284" t="s">
        <v>296</v>
      </c>
      <c r="D67" s="284" t="s">
        <v>186</v>
      </c>
      <c r="E67" s="284" t="s">
        <v>1739</v>
      </c>
      <c r="F67" s="285" t="s">
        <v>1739</v>
      </c>
      <c r="G67" s="285" t="s">
        <v>1739</v>
      </c>
      <c r="H67" s="284" t="s">
        <v>1739</v>
      </c>
      <c r="I67" s="284" t="s">
        <v>1740</v>
      </c>
      <c r="J67" s="284" t="s">
        <v>178</v>
      </c>
      <c r="K67" s="284" t="s">
        <v>716</v>
      </c>
      <c r="L67" s="286">
        <v>151768.67000000001</v>
      </c>
      <c r="M67" s="286">
        <v>0</v>
      </c>
      <c r="N67" s="287">
        <v>0</v>
      </c>
      <c r="O67" s="286">
        <v>0</v>
      </c>
      <c r="P67" s="287">
        <v>0</v>
      </c>
      <c r="Q67" s="286">
        <v>1.5</v>
      </c>
      <c r="R67" s="287">
        <v>227653</v>
      </c>
      <c r="S67" s="284" t="s">
        <v>1739</v>
      </c>
      <c r="T67" s="284" t="s">
        <v>1739</v>
      </c>
      <c r="U67" s="284" t="s">
        <v>1739</v>
      </c>
      <c r="V67" s="284" t="s">
        <v>1739</v>
      </c>
      <c r="W67" s="284" t="s">
        <v>1739</v>
      </c>
      <c r="X67" s="284" t="s">
        <v>1739</v>
      </c>
    </row>
    <row r="68" spans="1:24" ht="51">
      <c r="A68" s="288" t="s">
        <v>1737</v>
      </c>
      <c r="B68" s="288" t="s">
        <v>1738</v>
      </c>
      <c r="C68" s="288" t="s">
        <v>296</v>
      </c>
      <c r="D68" s="288" t="s">
        <v>186</v>
      </c>
      <c r="E68" s="288" t="s">
        <v>1739</v>
      </c>
      <c r="F68" s="289">
        <v>46261</v>
      </c>
      <c r="G68" s="289">
        <v>46261</v>
      </c>
      <c r="H68" s="288" t="s">
        <v>1906</v>
      </c>
      <c r="I68" s="288" t="s">
        <v>1749</v>
      </c>
      <c r="J68" s="288" t="s">
        <v>178</v>
      </c>
      <c r="K68" s="288" t="s">
        <v>716</v>
      </c>
      <c r="L68" s="290">
        <v>151768.72</v>
      </c>
      <c r="M68" s="290">
        <v>0</v>
      </c>
      <c r="N68" s="291">
        <v>0</v>
      </c>
      <c r="O68" s="290">
        <v>0.43478261000000001</v>
      </c>
      <c r="P68" s="291">
        <v>65986</v>
      </c>
      <c r="Q68" s="290">
        <v>1.07</v>
      </c>
      <c r="R68" s="291">
        <v>161667</v>
      </c>
      <c r="S68" s="288" t="s">
        <v>1744</v>
      </c>
      <c r="T68" s="288" t="s">
        <v>1745</v>
      </c>
      <c r="U68" s="288" t="s">
        <v>1750</v>
      </c>
      <c r="V68" s="288" t="s">
        <v>1751</v>
      </c>
      <c r="W68" s="288" t="s">
        <v>1795</v>
      </c>
      <c r="X68" s="288" t="s">
        <v>1796</v>
      </c>
    </row>
    <row r="69" spans="1:24" ht="51">
      <c r="A69" s="288" t="s">
        <v>1737</v>
      </c>
      <c r="B69" s="288" t="s">
        <v>1738</v>
      </c>
      <c r="C69" s="288" t="s">
        <v>296</v>
      </c>
      <c r="D69" s="288" t="s">
        <v>186</v>
      </c>
      <c r="E69" s="288" t="s">
        <v>1739</v>
      </c>
      <c r="F69" s="289">
        <v>46286</v>
      </c>
      <c r="G69" s="289">
        <v>46286</v>
      </c>
      <c r="H69" s="288" t="s">
        <v>1800</v>
      </c>
      <c r="I69" s="288" t="s">
        <v>1749</v>
      </c>
      <c r="J69" s="288" t="s">
        <v>178</v>
      </c>
      <c r="K69" s="288" t="s">
        <v>716</v>
      </c>
      <c r="L69" s="290">
        <v>151769.18</v>
      </c>
      <c r="M69" s="290">
        <v>0</v>
      </c>
      <c r="N69" s="291">
        <v>0</v>
      </c>
      <c r="O69" s="290">
        <v>0.45652174000000001</v>
      </c>
      <c r="P69" s="291">
        <v>69286</v>
      </c>
      <c r="Q69" s="290">
        <v>0.61</v>
      </c>
      <c r="R69" s="291">
        <v>92381</v>
      </c>
      <c r="S69" s="288" t="s">
        <v>1744</v>
      </c>
      <c r="T69" s="288" t="s">
        <v>1745</v>
      </c>
      <c r="U69" s="288" t="s">
        <v>1801</v>
      </c>
      <c r="V69" s="288" t="s">
        <v>1802</v>
      </c>
      <c r="W69" s="288" t="s">
        <v>1795</v>
      </c>
      <c r="X69" s="288" t="s">
        <v>1796</v>
      </c>
    </row>
    <row r="70" spans="1:24" ht="51">
      <c r="A70" s="288" t="s">
        <v>1737</v>
      </c>
      <c r="B70" s="288" t="s">
        <v>1738</v>
      </c>
      <c r="C70" s="288" t="s">
        <v>296</v>
      </c>
      <c r="D70" s="288" t="s">
        <v>186</v>
      </c>
      <c r="E70" s="288" t="s">
        <v>1739</v>
      </c>
      <c r="F70" s="289">
        <v>46300</v>
      </c>
      <c r="G70" s="289">
        <v>46300</v>
      </c>
      <c r="H70" s="288" t="s">
        <v>1888</v>
      </c>
      <c r="I70" s="288" t="s">
        <v>1877</v>
      </c>
      <c r="J70" s="288" t="s">
        <v>178</v>
      </c>
      <c r="K70" s="288" t="s">
        <v>716</v>
      </c>
      <c r="L70" s="290">
        <v>147200</v>
      </c>
      <c r="M70" s="290">
        <v>4.3478259999999998E-2</v>
      </c>
      <c r="N70" s="291">
        <v>6400</v>
      </c>
      <c r="O70" s="290">
        <v>0</v>
      </c>
      <c r="P70" s="291">
        <v>0</v>
      </c>
      <c r="Q70" s="290">
        <v>0.65</v>
      </c>
      <c r="R70" s="291">
        <v>98781</v>
      </c>
      <c r="S70" s="288" t="s">
        <v>1744</v>
      </c>
      <c r="T70" s="288" t="s">
        <v>1745</v>
      </c>
      <c r="U70" s="288" t="s">
        <v>1801</v>
      </c>
      <c r="V70" s="288" t="s">
        <v>1802</v>
      </c>
      <c r="W70" s="288" t="s">
        <v>1795</v>
      </c>
      <c r="X70" s="288" t="s">
        <v>1796</v>
      </c>
    </row>
    <row r="71" spans="1:24" ht="51">
      <c r="A71" s="288" t="s">
        <v>1737</v>
      </c>
      <c r="B71" s="288" t="s">
        <v>1738</v>
      </c>
      <c r="C71" s="288" t="s">
        <v>296</v>
      </c>
      <c r="D71" s="288" t="s">
        <v>186</v>
      </c>
      <c r="E71" s="288" t="s">
        <v>1739</v>
      </c>
      <c r="F71" s="289">
        <v>46300</v>
      </c>
      <c r="G71" s="289">
        <v>46300</v>
      </c>
      <c r="H71" s="288" t="s">
        <v>1888</v>
      </c>
      <c r="I71" s="288" t="s">
        <v>1877</v>
      </c>
      <c r="J71" s="288" t="s">
        <v>178</v>
      </c>
      <c r="K71" s="288" t="s">
        <v>716</v>
      </c>
      <c r="L71" s="290">
        <v>147200</v>
      </c>
      <c r="M71" s="290">
        <v>2.1739129999999999E-2</v>
      </c>
      <c r="N71" s="291">
        <v>3200</v>
      </c>
      <c r="O71" s="290">
        <v>0</v>
      </c>
      <c r="P71" s="291">
        <v>0</v>
      </c>
      <c r="Q71" s="290">
        <v>0.67</v>
      </c>
      <c r="R71" s="291">
        <v>101981</v>
      </c>
      <c r="S71" s="288" t="s">
        <v>1744</v>
      </c>
      <c r="T71" s="288" t="s">
        <v>1745</v>
      </c>
      <c r="U71" s="288" t="s">
        <v>1750</v>
      </c>
      <c r="V71" s="288" t="s">
        <v>1751</v>
      </c>
      <c r="W71" s="288" t="s">
        <v>1795</v>
      </c>
      <c r="X71" s="288" t="s">
        <v>1796</v>
      </c>
    </row>
    <row r="72" spans="1:24" ht="51">
      <c r="A72" s="288" t="s">
        <v>1737</v>
      </c>
      <c r="B72" s="288" t="s">
        <v>1738</v>
      </c>
      <c r="C72" s="288" t="s">
        <v>296</v>
      </c>
      <c r="D72" s="288" t="s">
        <v>186</v>
      </c>
      <c r="E72" s="288" t="s">
        <v>1739</v>
      </c>
      <c r="F72" s="289">
        <v>46314</v>
      </c>
      <c r="G72" s="289">
        <v>46314</v>
      </c>
      <c r="H72" s="288" t="s">
        <v>1932</v>
      </c>
      <c r="I72" s="288" t="s">
        <v>1933</v>
      </c>
      <c r="J72" s="288" t="s">
        <v>178</v>
      </c>
      <c r="K72" s="288" t="s">
        <v>716</v>
      </c>
      <c r="L72" s="290">
        <v>151326.66</v>
      </c>
      <c r="M72" s="290">
        <v>0</v>
      </c>
      <c r="N72" s="291">
        <v>0</v>
      </c>
      <c r="O72" s="290">
        <v>8.6956519999999995E-2</v>
      </c>
      <c r="P72" s="291">
        <v>13159</v>
      </c>
      <c r="Q72" s="290">
        <v>0.59</v>
      </c>
      <c r="R72" s="291">
        <v>88822</v>
      </c>
      <c r="S72" s="288" t="s">
        <v>1744</v>
      </c>
      <c r="T72" s="288" t="s">
        <v>1745</v>
      </c>
      <c r="U72" s="288" t="s">
        <v>1750</v>
      </c>
      <c r="V72" s="288" t="s">
        <v>1751</v>
      </c>
      <c r="W72" s="288" t="s">
        <v>1795</v>
      </c>
      <c r="X72" s="288" t="s">
        <v>1796</v>
      </c>
    </row>
    <row r="73" spans="1:24" ht="28.5">
      <c r="A73" s="284" t="s">
        <v>1737</v>
      </c>
      <c r="B73" s="284" t="s">
        <v>1738</v>
      </c>
      <c r="C73" s="284" t="s">
        <v>341</v>
      </c>
      <c r="D73" s="284" t="s">
        <v>88</v>
      </c>
      <c r="E73" s="284" t="s">
        <v>1739</v>
      </c>
      <c r="F73" s="285" t="s">
        <v>1739</v>
      </c>
      <c r="G73" s="285" t="s">
        <v>1739</v>
      </c>
      <c r="H73" s="284" t="s">
        <v>1739</v>
      </c>
      <c r="I73" s="284" t="s">
        <v>1740</v>
      </c>
      <c r="J73" s="284" t="s">
        <v>178</v>
      </c>
      <c r="K73" s="284" t="s">
        <v>53</v>
      </c>
      <c r="L73" s="286">
        <v>92413.59</v>
      </c>
      <c r="M73" s="286">
        <v>0</v>
      </c>
      <c r="N73" s="287">
        <v>0</v>
      </c>
      <c r="O73" s="286">
        <v>0</v>
      </c>
      <c r="P73" s="287">
        <v>0</v>
      </c>
      <c r="Q73" s="286">
        <v>1.03</v>
      </c>
      <c r="R73" s="287">
        <v>95186</v>
      </c>
      <c r="S73" s="284" t="s">
        <v>1739</v>
      </c>
      <c r="T73" s="284" t="s">
        <v>1739</v>
      </c>
      <c r="U73" s="284" t="s">
        <v>1739</v>
      </c>
      <c r="V73" s="284" t="s">
        <v>1739</v>
      </c>
      <c r="W73" s="284" t="s">
        <v>1739</v>
      </c>
      <c r="X73" s="284" t="s">
        <v>1739</v>
      </c>
    </row>
    <row r="74" spans="1:24" ht="25.5">
      <c r="A74" s="288" t="s">
        <v>1737</v>
      </c>
      <c r="B74" s="288" t="s">
        <v>1738</v>
      </c>
      <c r="C74" s="288" t="s">
        <v>341</v>
      </c>
      <c r="D74" s="288" t="s">
        <v>88</v>
      </c>
      <c r="E74" s="288" t="s">
        <v>1739</v>
      </c>
      <c r="F74" s="289">
        <v>46223</v>
      </c>
      <c r="G74" s="289">
        <v>46223</v>
      </c>
      <c r="H74" s="288" t="s">
        <v>1876</v>
      </c>
      <c r="I74" s="288" t="s">
        <v>1877</v>
      </c>
      <c r="J74" s="288" t="s">
        <v>178</v>
      </c>
      <c r="K74" s="288" t="s">
        <v>53</v>
      </c>
      <c r="L74" s="290">
        <v>93061.24</v>
      </c>
      <c r="M74" s="290">
        <v>2.6315789999999999E-2</v>
      </c>
      <c r="N74" s="291">
        <v>2449</v>
      </c>
      <c r="O74" s="290">
        <v>0</v>
      </c>
      <c r="P74" s="291">
        <v>0</v>
      </c>
      <c r="Q74" s="290">
        <v>1.05</v>
      </c>
      <c r="R74" s="291">
        <v>97635</v>
      </c>
      <c r="S74" s="288" t="s">
        <v>1744</v>
      </c>
      <c r="T74" s="288" t="s">
        <v>1745</v>
      </c>
      <c r="U74" s="288" t="s">
        <v>1739</v>
      </c>
      <c r="V74" s="288" t="s">
        <v>1739</v>
      </c>
      <c r="W74" s="288" t="s">
        <v>1795</v>
      </c>
      <c r="X74" s="288" t="s">
        <v>1796</v>
      </c>
    </row>
    <row r="75" spans="1:24" ht="38.25">
      <c r="A75" s="288" t="s">
        <v>1737</v>
      </c>
      <c r="B75" s="288" t="s">
        <v>1738</v>
      </c>
      <c r="C75" s="288" t="s">
        <v>341</v>
      </c>
      <c r="D75" s="288" t="s">
        <v>88</v>
      </c>
      <c r="E75" s="288" t="s">
        <v>1739</v>
      </c>
      <c r="F75" s="289">
        <v>46254</v>
      </c>
      <c r="G75" s="289">
        <v>46254</v>
      </c>
      <c r="H75" s="288" t="s">
        <v>1922</v>
      </c>
      <c r="I75" s="288" t="s">
        <v>1923</v>
      </c>
      <c r="J75" s="288" t="s">
        <v>178</v>
      </c>
      <c r="K75" s="288" t="s">
        <v>53</v>
      </c>
      <c r="L75" s="290">
        <v>102600</v>
      </c>
      <c r="M75" s="290">
        <v>2.8157894699999999</v>
      </c>
      <c r="N75" s="291">
        <v>288900</v>
      </c>
      <c r="O75" s="290">
        <v>0</v>
      </c>
      <c r="P75" s="291">
        <v>0</v>
      </c>
      <c r="Q75" s="290">
        <v>3.87</v>
      </c>
      <c r="R75" s="291">
        <v>386535</v>
      </c>
      <c r="S75" s="288" t="s">
        <v>1744</v>
      </c>
      <c r="T75" s="288" t="s">
        <v>1810</v>
      </c>
      <c r="U75" s="288" t="s">
        <v>1739</v>
      </c>
      <c r="V75" s="288" t="s">
        <v>1739</v>
      </c>
      <c r="W75" s="288" t="s">
        <v>1739</v>
      </c>
      <c r="X75" s="288" t="s">
        <v>1739</v>
      </c>
    </row>
    <row r="76" spans="1:24" ht="51">
      <c r="A76" s="288" t="s">
        <v>1737</v>
      </c>
      <c r="B76" s="288" t="s">
        <v>1738</v>
      </c>
      <c r="C76" s="288" t="s">
        <v>341</v>
      </c>
      <c r="D76" s="288" t="s">
        <v>88</v>
      </c>
      <c r="E76" s="288" t="s">
        <v>1739</v>
      </c>
      <c r="F76" s="289">
        <v>46275</v>
      </c>
      <c r="G76" s="289">
        <v>46275</v>
      </c>
      <c r="H76" s="288" t="s">
        <v>1925</v>
      </c>
      <c r="I76" s="288" t="s">
        <v>1749</v>
      </c>
      <c r="J76" s="288" t="s">
        <v>178</v>
      </c>
      <c r="K76" s="288" t="s">
        <v>53</v>
      </c>
      <c r="L76" s="290">
        <v>99920.62</v>
      </c>
      <c r="M76" s="290">
        <v>0</v>
      </c>
      <c r="N76" s="291">
        <v>0</v>
      </c>
      <c r="O76" s="290">
        <v>0.42105262999999998</v>
      </c>
      <c r="P76" s="291">
        <v>42072</v>
      </c>
      <c r="Q76" s="290">
        <v>3.45</v>
      </c>
      <c r="R76" s="291">
        <v>344463</v>
      </c>
      <c r="S76" s="288" t="s">
        <v>1744</v>
      </c>
      <c r="T76" s="288" t="s">
        <v>1745</v>
      </c>
      <c r="U76" s="288" t="s">
        <v>1851</v>
      </c>
      <c r="V76" s="288" t="s">
        <v>1852</v>
      </c>
      <c r="W76" s="288" t="s">
        <v>1795</v>
      </c>
      <c r="X76" s="288" t="s">
        <v>1796</v>
      </c>
    </row>
    <row r="77" spans="1:24" ht="51">
      <c r="A77" s="288" t="s">
        <v>1737</v>
      </c>
      <c r="B77" s="288" t="s">
        <v>1738</v>
      </c>
      <c r="C77" s="288" t="s">
        <v>341</v>
      </c>
      <c r="D77" s="288" t="s">
        <v>88</v>
      </c>
      <c r="E77" s="288" t="s">
        <v>1739</v>
      </c>
      <c r="F77" s="289">
        <v>46280</v>
      </c>
      <c r="G77" s="289">
        <v>46280</v>
      </c>
      <c r="H77" s="288" t="s">
        <v>1927</v>
      </c>
      <c r="I77" s="288" t="s">
        <v>1749</v>
      </c>
      <c r="J77" s="288" t="s">
        <v>178</v>
      </c>
      <c r="K77" s="288" t="s">
        <v>53</v>
      </c>
      <c r="L77" s="290">
        <v>99920.62</v>
      </c>
      <c r="M77" s="290">
        <v>0</v>
      </c>
      <c r="N77" s="291">
        <v>0</v>
      </c>
      <c r="O77" s="290">
        <v>0.63157894999999997</v>
      </c>
      <c r="P77" s="291">
        <v>63108</v>
      </c>
      <c r="Q77" s="290">
        <v>2.82</v>
      </c>
      <c r="R77" s="291">
        <v>281355</v>
      </c>
      <c r="S77" s="288" t="s">
        <v>1744</v>
      </c>
      <c r="T77" s="288" t="s">
        <v>1745</v>
      </c>
      <c r="U77" s="288" t="s">
        <v>1851</v>
      </c>
      <c r="V77" s="288" t="s">
        <v>1852</v>
      </c>
      <c r="W77" s="288" t="s">
        <v>1795</v>
      </c>
      <c r="X77" s="288" t="s">
        <v>1796</v>
      </c>
    </row>
    <row r="78" spans="1:24" ht="51">
      <c r="A78" s="288" t="s">
        <v>1737</v>
      </c>
      <c r="B78" s="288" t="s">
        <v>1738</v>
      </c>
      <c r="C78" s="288" t="s">
        <v>341</v>
      </c>
      <c r="D78" s="288" t="s">
        <v>88</v>
      </c>
      <c r="E78" s="288" t="s">
        <v>1739</v>
      </c>
      <c r="F78" s="289">
        <v>46280</v>
      </c>
      <c r="G78" s="289">
        <v>46280</v>
      </c>
      <c r="H78" s="288" t="s">
        <v>1928</v>
      </c>
      <c r="I78" s="288" t="s">
        <v>1749</v>
      </c>
      <c r="J78" s="288" t="s">
        <v>178</v>
      </c>
      <c r="K78" s="288" t="s">
        <v>53</v>
      </c>
      <c r="L78" s="290">
        <v>99920.62</v>
      </c>
      <c r="M78" s="290">
        <v>0</v>
      </c>
      <c r="N78" s="291">
        <v>0</v>
      </c>
      <c r="O78" s="290">
        <v>1.0526315799999999</v>
      </c>
      <c r="P78" s="291">
        <v>105180</v>
      </c>
      <c r="Q78" s="290">
        <v>1.76</v>
      </c>
      <c r="R78" s="291">
        <v>176175</v>
      </c>
      <c r="S78" s="288" t="s">
        <v>1744</v>
      </c>
      <c r="T78" s="288" t="s">
        <v>1745</v>
      </c>
      <c r="U78" s="288" t="s">
        <v>1855</v>
      </c>
      <c r="V78" s="288" t="s">
        <v>1856</v>
      </c>
      <c r="W78" s="288" t="s">
        <v>1795</v>
      </c>
      <c r="X78" s="288" t="s">
        <v>1796</v>
      </c>
    </row>
    <row r="79" spans="1:24" ht="51">
      <c r="A79" s="288" t="s">
        <v>1737</v>
      </c>
      <c r="B79" s="288" t="s">
        <v>1738</v>
      </c>
      <c r="C79" s="288" t="s">
        <v>341</v>
      </c>
      <c r="D79" s="288" t="s">
        <v>88</v>
      </c>
      <c r="E79" s="288" t="s">
        <v>1739</v>
      </c>
      <c r="F79" s="289">
        <v>46286</v>
      </c>
      <c r="G79" s="289">
        <v>46286</v>
      </c>
      <c r="H79" s="288" t="s">
        <v>1800</v>
      </c>
      <c r="I79" s="288" t="s">
        <v>1749</v>
      </c>
      <c r="J79" s="288" t="s">
        <v>178</v>
      </c>
      <c r="K79" s="288" t="s">
        <v>53</v>
      </c>
      <c r="L79" s="290">
        <v>99920.62</v>
      </c>
      <c r="M79" s="290">
        <v>0</v>
      </c>
      <c r="N79" s="291">
        <v>0</v>
      </c>
      <c r="O79" s="290">
        <v>1.6578947399999999</v>
      </c>
      <c r="P79" s="291">
        <v>165658</v>
      </c>
      <c r="Q79" s="290">
        <v>0.11</v>
      </c>
      <c r="R79" s="291">
        <v>10517</v>
      </c>
      <c r="S79" s="288" t="s">
        <v>1744</v>
      </c>
      <c r="T79" s="288" t="s">
        <v>1745</v>
      </c>
      <c r="U79" s="288" t="s">
        <v>1801</v>
      </c>
      <c r="V79" s="288" t="s">
        <v>1802</v>
      </c>
      <c r="W79" s="288" t="s">
        <v>1795</v>
      </c>
      <c r="X79" s="288" t="s">
        <v>1796</v>
      </c>
    </row>
    <row r="80" spans="1:24" ht="51">
      <c r="A80" s="288" t="s">
        <v>1737</v>
      </c>
      <c r="B80" s="288" t="s">
        <v>1738</v>
      </c>
      <c r="C80" s="288" t="s">
        <v>341</v>
      </c>
      <c r="D80" s="288" t="s">
        <v>88</v>
      </c>
      <c r="E80" s="288" t="s">
        <v>1739</v>
      </c>
      <c r="F80" s="289">
        <v>46300</v>
      </c>
      <c r="G80" s="289">
        <v>46300</v>
      </c>
      <c r="H80" s="288" t="s">
        <v>1888</v>
      </c>
      <c r="I80" s="288" t="s">
        <v>1877</v>
      </c>
      <c r="J80" s="288" t="s">
        <v>178</v>
      </c>
      <c r="K80" s="288" t="s">
        <v>53</v>
      </c>
      <c r="L80" s="290">
        <v>99920.62</v>
      </c>
      <c r="M80" s="290">
        <v>0.18421053000000001</v>
      </c>
      <c r="N80" s="291">
        <v>18406</v>
      </c>
      <c r="O80" s="290">
        <v>0</v>
      </c>
      <c r="P80" s="291">
        <v>0</v>
      </c>
      <c r="Q80" s="290">
        <v>0.28999999999999998</v>
      </c>
      <c r="R80" s="291">
        <v>28923</v>
      </c>
      <c r="S80" s="288" t="s">
        <v>1744</v>
      </c>
      <c r="T80" s="288" t="s">
        <v>1745</v>
      </c>
      <c r="U80" s="288" t="s">
        <v>1801</v>
      </c>
      <c r="V80" s="288" t="s">
        <v>1802</v>
      </c>
      <c r="W80" s="288" t="s">
        <v>1795</v>
      </c>
      <c r="X80" s="288" t="s">
        <v>1796</v>
      </c>
    </row>
    <row r="81" spans="1:24" ht="51">
      <c r="A81" s="288" t="s">
        <v>1737</v>
      </c>
      <c r="B81" s="288" t="s">
        <v>1738</v>
      </c>
      <c r="C81" s="288" t="s">
        <v>341</v>
      </c>
      <c r="D81" s="288" t="s">
        <v>88</v>
      </c>
      <c r="E81" s="288" t="s">
        <v>1739</v>
      </c>
      <c r="F81" s="289">
        <v>46300</v>
      </c>
      <c r="G81" s="289">
        <v>46300</v>
      </c>
      <c r="H81" s="288" t="s">
        <v>1888</v>
      </c>
      <c r="I81" s="288" t="s">
        <v>1877</v>
      </c>
      <c r="J81" s="288" t="s">
        <v>178</v>
      </c>
      <c r="K81" s="288" t="s">
        <v>53</v>
      </c>
      <c r="L81" s="290">
        <v>99920.62</v>
      </c>
      <c r="M81" s="290">
        <v>0.10526315999999999</v>
      </c>
      <c r="N81" s="291">
        <v>10518</v>
      </c>
      <c r="O81" s="290">
        <v>0</v>
      </c>
      <c r="P81" s="291">
        <v>0</v>
      </c>
      <c r="Q81" s="290">
        <v>0.39</v>
      </c>
      <c r="R81" s="291">
        <v>39441</v>
      </c>
      <c r="S81" s="288" t="s">
        <v>1744</v>
      </c>
      <c r="T81" s="288" t="s">
        <v>1745</v>
      </c>
      <c r="U81" s="288" t="s">
        <v>1855</v>
      </c>
      <c r="V81" s="288" t="s">
        <v>1856</v>
      </c>
      <c r="W81" s="288" t="s">
        <v>1795</v>
      </c>
      <c r="X81" s="288" t="s">
        <v>1796</v>
      </c>
    </row>
    <row r="82" spans="1:24" ht="51">
      <c r="A82" s="288" t="s">
        <v>1737</v>
      </c>
      <c r="B82" s="288" t="s">
        <v>1738</v>
      </c>
      <c r="C82" s="288" t="s">
        <v>341</v>
      </c>
      <c r="D82" s="288" t="s">
        <v>88</v>
      </c>
      <c r="E82" s="288" t="s">
        <v>1739</v>
      </c>
      <c r="F82" s="289">
        <v>46300</v>
      </c>
      <c r="G82" s="289">
        <v>46300</v>
      </c>
      <c r="H82" s="288" t="s">
        <v>1888</v>
      </c>
      <c r="I82" s="288" t="s">
        <v>1877</v>
      </c>
      <c r="J82" s="288" t="s">
        <v>178</v>
      </c>
      <c r="K82" s="288" t="s">
        <v>53</v>
      </c>
      <c r="L82" s="290">
        <v>99920.62</v>
      </c>
      <c r="M82" s="290">
        <v>0.10526315999999999</v>
      </c>
      <c r="N82" s="291">
        <v>10518</v>
      </c>
      <c r="O82" s="290">
        <v>0</v>
      </c>
      <c r="P82" s="291">
        <v>0</v>
      </c>
      <c r="Q82" s="290">
        <v>0.5</v>
      </c>
      <c r="R82" s="291">
        <v>49959</v>
      </c>
      <c r="S82" s="288" t="s">
        <v>1744</v>
      </c>
      <c r="T82" s="288" t="s">
        <v>1745</v>
      </c>
      <c r="U82" s="288" t="s">
        <v>1851</v>
      </c>
      <c r="V82" s="288" t="s">
        <v>1852</v>
      </c>
      <c r="W82" s="288" t="s">
        <v>1795</v>
      </c>
      <c r="X82" s="288" t="s">
        <v>1796</v>
      </c>
    </row>
    <row r="83" spans="1:24" ht="28.5">
      <c r="A83" s="284" t="s">
        <v>1737</v>
      </c>
      <c r="B83" s="284" t="s">
        <v>1738</v>
      </c>
      <c r="C83" s="284" t="s">
        <v>301</v>
      </c>
      <c r="D83" s="284" t="s">
        <v>144</v>
      </c>
      <c r="E83" s="284" t="s">
        <v>1739</v>
      </c>
      <c r="F83" s="285" t="s">
        <v>1739</v>
      </c>
      <c r="G83" s="285" t="s">
        <v>1739</v>
      </c>
      <c r="H83" s="284" t="s">
        <v>1739</v>
      </c>
      <c r="I83" s="284" t="s">
        <v>1740</v>
      </c>
      <c r="J83" s="284" t="s">
        <v>178</v>
      </c>
      <c r="K83" s="284" t="s">
        <v>716</v>
      </c>
      <c r="L83" s="286">
        <v>100000</v>
      </c>
      <c r="M83" s="286">
        <v>0</v>
      </c>
      <c r="N83" s="287">
        <v>0</v>
      </c>
      <c r="O83" s="286">
        <v>0</v>
      </c>
      <c r="P83" s="287">
        <v>0</v>
      </c>
      <c r="Q83" s="286">
        <v>0.2</v>
      </c>
      <c r="R83" s="287">
        <v>20000</v>
      </c>
      <c r="S83" s="284" t="s">
        <v>1739</v>
      </c>
      <c r="T83" s="284" t="s">
        <v>1739</v>
      </c>
      <c r="U83" s="284" t="s">
        <v>1739</v>
      </c>
      <c r="V83" s="284" t="s">
        <v>1739</v>
      </c>
      <c r="W83" s="284" t="s">
        <v>1739</v>
      </c>
      <c r="X83" s="284" t="s">
        <v>1739</v>
      </c>
    </row>
    <row r="84" spans="1:24" ht="51">
      <c r="A84" s="288" t="s">
        <v>1737</v>
      </c>
      <c r="B84" s="288" t="s">
        <v>1738</v>
      </c>
      <c r="C84" s="288" t="s">
        <v>301</v>
      </c>
      <c r="D84" s="288" t="s">
        <v>144</v>
      </c>
      <c r="E84" s="288" t="s">
        <v>1739</v>
      </c>
      <c r="F84" s="289">
        <v>46204</v>
      </c>
      <c r="G84" s="289">
        <v>46204</v>
      </c>
      <c r="H84" s="288" t="s">
        <v>1918</v>
      </c>
      <c r="I84" s="288" t="s">
        <v>1919</v>
      </c>
      <c r="J84" s="288" t="s">
        <v>178</v>
      </c>
      <c r="K84" s="288" t="s">
        <v>716</v>
      </c>
      <c r="L84" s="290">
        <v>100000</v>
      </c>
      <c r="M84" s="290">
        <v>0</v>
      </c>
      <c r="N84" s="291">
        <v>0</v>
      </c>
      <c r="O84" s="290">
        <v>0.04</v>
      </c>
      <c r="P84" s="291">
        <v>4000</v>
      </c>
      <c r="Q84" s="290">
        <v>0.16</v>
      </c>
      <c r="R84" s="291">
        <v>16000</v>
      </c>
      <c r="S84" s="288" t="s">
        <v>1744</v>
      </c>
      <c r="T84" s="288" t="s">
        <v>1745</v>
      </c>
      <c r="U84" s="288" t="s">
        <v>1755</v>
      </c>
      <c r="V84" s="288" t="s">
        <v>1756</v>
      </c>
      <c r="W84" s="288" t="s">
        <v>1795</v>
      </c>
      <c r="X84" s="288" t="s">
        <v>1796</v>
      </c>
    </row>
    <row r="85" spans="1:24" ht="38.25">
      <c r="A85" s="288" t="s">
        <v>1737</v>
      </c>
      <c r="B85" s="288" t="s">
        <v>1738</v>
      </c>
      <c r="C85" s="288" t="s">
        <v>301</v>
      </c>
      <c r="D85" s="288" t="s">
        <v>144</v>
      </c>
      <c r="E85" s="288" t="s">
        <v>1739</v>
      </c>
      <c r="F85" s="289">
        <v>46248</v>
      </c>
      <c r="G85" s="289">
        <v>46248</v>
      </c>
      <c r="H85" s="288" t="s">
        <v>1934</v>
      </c>
      <c r="I85" s="288" t="s">
        <v>1935</v>
      </c>
      <c r="J85" s="288" t="s">
        <v>178</v>
      </c>
      <c r="K85" s="288" t="s">
        <v>716</v>
      </c>
      <c r="L85" s="290">
        <v>100000</v>
      </c>
      <c r="M85" s="290">
        <v>7.4</v>
      </c>
      <c r="N85" s="291">
        <v>740000</v>
      </c>
      <c r="O85" s="290">
        <v>0</v>
      </c>
      <c r="P85" s="291">
        <v>0</v>
      </c>
      <c r="Q85" s="290">
        <v>7.56</v>
      </c>
      <c r="R85" s="291">
        <v>756000</v>
      </c>
      <c r="S85" s="288" t="s">
        <v>1744</v>
      </c>
      <c r="T85" s="288" t="s">
        <v>1767</v>
      </c>
      <c r="U85" s="288" t="s">
        <v>1739</v>
      </c>
      <c r="V85" s="288" t="s">
        <v>1739</v>
      </c>
      <c r="W85" s="288" t="s">
        <v>1739</v>
      </c>
      <c r="X85" s="288" t="s">
        <v>1739</v>
      </c>
    </row>
    <row r="86" spans="1:24" ht="51">
      <c r="A86" s="288" t="s">
        <v>1737</v>
      </c>
      <c r="B86" s="288" t="s">
        <v>1738</v>
      </c>
      <c r="C86" s="288" t="s">
        <v>301</v>
      </c>
      <c r="D86" s="288" t="s">
        <v>144</v>
      </c>
      <c r="E86" s="288" t="s">
        <v>1739</v>
      </c>
      <c r="F86" s="289">
        <v>46248</v>
      </c>
      <c r="G86" s="289">
        <v>46248</v>
      </c>
      <c r="H86" s="288" t="s">
        <v>1936</v>
      </c>
      <c r="I86" s="288" t="s">
        <v>1749</v>
      </c>
      <c r="J86" s="288" t="s">
        <v>178</v>
      </c>
      <c r="K86" s="288" t="s">
        <v>716</v>
      </c>
      <c r="L86" s="290">
        <v>100000</v>
      </c>
      <c r="M86" s="290">
        <v>0</v>
      </c>
      <c r="N86" s="291">
        <v>0</v>
      </c>
      <c r="O86" s="290">
        <v>3.36</v>
      </c>
      <c r="P86" s="291">
        <v>336000</v>
      </c>
      <c r="Q86" s="290">
        <v>4.2</v>
      </c>
      <c r="R86" s="291">
        <v>420000</v>
      </c>
      <c r="S86" s="288" t="s">
        <v>1744</v>
      </c>
      <c r="T86" s="288" t="s">
        <v>1745</v>
      </c>
      <c r="U86" s="288" t="s">
        <v>1750</v>
      </c>
      <c r="V86" s="288" t="s">
        <v>1751</v>
      </c>
      <c r="W86" s="288" t="s">
        <v>1795</v>
      </c>
      <c r="X86" s="288" t="s">
        <v>1796</v>
      </c>
    </row>
    <row r="87" spans="1:24" ht="51">
      <c r="A87" s="288" t="s">
        <v>1737</v>
      </c>
      <c r="B87" s="288" t="s">
        <v>1738</v>
      </c>
      <c r="C87" s="288" t="s">
        <v>301</v>
      </c>
      <c r="D87" s="288" t="s">
        <v>144</v>
      </c>
      <c r="E87" s="288" t="s">
        <v>1739</v>
      </c>
      <c r="F87" s="289">
        <v>46255</v>
      </c>
      <c r="G87" s="289">
        <v>46255</v>
      </c>
      <c r="H87" s="288" t="s">
        <v>1937</v>
      </c>
      <c r="I87" s="288" t="s">
        <v>1749</v>
      </c>
      <c r="J87" s="288" t="s">
        <v>178</v>
      </c>
      <c r="K87" s="288" t="s">
        <v>716</v>
      </c>
      <c r="L87" s="290">
        <v>100000</v>
      </c>
      <c r="M87" s="290">
        <v>0</v>
      </c>
      <c r="N87" s="291">
        <v>0</v>
      </c>
      <c r="O87" s="290">
        <v>3.2</v>
      </c>
      <c r="P87" s="291">
        <v>320000</v>
      </c>
      <c r="Q87" s="290">
        <v>1</v>
      </c>
      <c r="R87" s="291">
        <v>100000</v>
      </c>
      <c r="S87" s="288" t="s">
        <v>1744</v>
      </c>
      <c r="T87" s="288" t="s">
        <v>1745</v>
      </c>
      <c r="U87" s="288" t="s">
        <v>1755</v>
      </c>
      <c r="V87" s="288" t="s">
        <v>1756</v>
      </c>
      <c r="W87" s="288" t="s">
        <v>1795</v>
      </c>
      <c r="X87" s="288" t="s">
        <v>1796</v>
      </c>
    </row>
    <row r="88" spans="1:24" ht="51">
      <c r="A88" s="288" t="s">
        <v>1737</v>
      </c>
      <c r="B88" s="288" t="s">
        <v>1738</v>
      </c>
      <c r="C88" s="288" t="s">
        <v>301</v>
      </c>
      <c r="D88" s="288" t="s">
        <v>144</v>
      </c>
      <c r="E88" s="288" t="s">
        <v>1739</v>
      </c>
      <c r="F88" s="289">
        <v>46276</v>
      </c>
      <c r="G88" s="289">
        <v>46276</v>
      </c>
      <c r="H88" s="288" t="s">
        <v>1869</v>
      </c>
      <c r="I88" s="288" t="s">
        <v>1850</v>
      </c>
      <c r="J88" s="288" t="s">
        <v>178</v>
      </c>
      <c r="K88" s="288" t="s">
        <v>716</v>
      </c>
      <c r="L88" s="290">
        <v>100000</v>
      </c>
      <c r="M88" s="290">
        <v>0</v>
      </c>
      <c r="N88" s="291">
        <v>0</v>
      </c>
      <c r="O88" s="290">
        <v>0.8</v>
      </c>
      <c r="P88" s="291">
        <v>80000</v>
      </c>
      <c r="Q88" s="290">
        <v>0.2</v>
      </c>
      <c r="R88" s="291">
        <v>20000</v>
      </c>
      <c r="S88" s="288" t="s">
        <v>1744</v>
      </c>
      <c r="T88" s="288" t="s">
        <v>1745</v>
      </c>
      <c r="U88" s="288" t="s">
        <v>1755</v>
      </c>
      <c r="V88" s="288" t="s">
        <v>1756</v>
      </c>
      <c r="W88" s="288" t="s">
        <v>1795</v>
      </c>
      <c r="X88" s="288" t="s">
        <v>1796</v>
      </c>
    </row>
    <row r="89" spans="1:24" ht="51">
      <c r="A89" s="288" t="s">
        <v>1737</v>
      </c>
      <c r="B89" s="288" t="s">
        <v>1738</v>
      </c>
      <c r="C89" s="288" t="s">
        <v>301</v>
      </c>
      <c r="D89" s="288" t="s">
        <v>144</v>
      </c>
      <c r="E89" s="288" t="s">
        <v>1739</v>
      </c>
      <c r="F89" s="289">
        <v>46300</v>
      </c>
      <c r="G89" s="289">
        <v>46300</v>
      </c>
      <c r="H89" s="288" t="s">
        <v>1888</v>
      </c>
      <c r="I89" s="288" t="s">
        <v>1877</v>
      </c>
      <c r="J89" s="288" t="s">
        <v>178</v>
      </c>
      <c r="K89" s="288" t="s">
        <v>716</v>
      </c>
      <c r="L89" s="290">
        <v>100000</v>
      </c>
      <c r="M89" s="290">
        <v>0.16</v>
      </c>
      <c r="N89" s="291">
        <v>16000</v>
      </c>
      <c r="O89" s="290">
        <v>0</v>
      </c>
      <c r="P89" s="291">
        <v>0</v>
      </c>
      <c r="Q89" s="290">
        <v>0.36</v>
      </c>
      <c r="R89" s="291">
        <v>36000</v>
      </c>
      <c r="S89" s="288" t="s">
        <v>1744</v>
      </c>
      <c r="T89" s="288" t="s">
        <v>1745</v>
      </c>
      <c r="U89" s="288" t="s">
        <v>1755</v>
      </c>
      <c r="V89" s="288" t="s">
        <v>1756</v>
      </c>
      <c r="W89" s="288" t="s">
        <v>1795</v>
      </c>
      <c r="X89" s="288" t="s">
        <v>1796</v>
      </c>
    </row>
    <row r="90" spans="1:24" ht="28.5">
      <c r="A90" s="284" t="s">
        <v>1737</v>
      </c>
      <c r="B90" s="284" t="s">
        <v>1738</v>
      </c>
      <c r="C90" s="284" t="s">
        <v>304</v>
      </c>
      <c r="D90" s="284" t="s">
        <v>67</v>
      </c>
      <c r="E90" s="284" t="s">
        <v>1739</v>
      </c>
      <c r="F90" s="285" t="s">
        <v>1739</v>
      </c>
      <c r="G90" s="285" t="s">
        <v>1739</v>
      </c>
      <c r="H90" s="284" t="s">
        <v>1739</v>
      </c>
      <c r="I90" s="284" t="s">
        <v>1740</v>
      </c>
      <c r="J90" s="284" t="s">
        <v>178</v>
      </c>
      <c r="K90" s="284" t="s">
        <v>716</v>
      </c>
      <c r="L90" s="286">
        <v>92591.11</v>
      </c>
      <c r="M90" s="286">
        <v>0</v>
      </c>
      <c r="N90" s="287">
        <v>0</v>
      </c>
      <c r="O90" s="286">
        <v>0</v>
      </c>
      <c r="P90" s="287">
        <v>0</v>
      </c>
      <c r="Q90" s="286">
        <v>0.45</v>
      </c>
      <c r="R90" s="287">
        <v>41666</v>
      </c>
      <c r="S90" s="284" t="s">
        <v>1739</v>
      </c>
      <c r="T90" s="284" t="s">
        <v>1739</v>
      </c>
      <c r="U90" s="284" t="s">
        <v>1739</v>
      </c>
      <c r="V90" s="284" t="s">
        <v>1739</v>
      </c>
      <c r="W90" s="284" t="s">
        <v>1739</v>
      </c>
      <c r="X90" s="284" t="s">
        <v>1739</v>
      </c>
    </row>
    <row r="91" spans="1:24" ht="38.25">
      <c r="A91" s="288" t="s">
        <v>1737</v>
      </c>
      <c r="B91" s="288" t="s">
        <v>1738</v>
      </c>
      <c r="C91" s="288" t="s">
        <v>304</v>
      </c>
      <c r="D91" s="288" t="s">
        <v>67</v>
      </c>
      <c r="E91" s="288" t="s">
        <v>1739</v>
      </c>
      <c r="F91" s="289">
        <v>46254</v>
      </c>
      <c r="G91" s="289">
        <v>46254</v>
      </c>
      <c r="H91" s="288" t="s">
        <v>1922</v>
      </c>
      <c r="I91" s="288" t="s">
        <v>1923</v>
      </c>
      <c r="J91" s="288" t="s">
        <v>178</v>
      </c>
      <c r="K91" s="288" t="s">
        <v>716</v>
      </c>
      <c r="L91" s="290">
        <v>99000</v>
      </c>
      <c r="M91" s="290">
        <v>2.4090909100000002</v>
      </c>
      <c r="N91" s="291">
        <v>238500</v>
      </c>
      <c r="O91" s="290">
        <v>0</v>
      </c>
      <c r="P91" s="291">
        <v>0</v>
      </c>
      <c r="Q91" s="290">
        <v>2.86</v>
      </c>
      <c r="R91" s="291">
        <v>280166</v>
      </c>
      <c r="S91" s="288" t="s">
        <v>1744</v>
      </c>
      <c r="T91" s="288" t="s">
        <v>1810</v>
      </c>
      <c r="U91" s="288" t="s">
        <v>1739</v>
      </c>
      <c r="V91" s="288" t="s">
        <v>1739</v>
      </c>
      <c r="W91" s="288" t="s">
        <v>1739</v>
      </c>
      <c r="X91" s="288" t="s">
        <v>1739</v>
      </c>
    </row>
    <row r="92" spans="1:24" ht="51">
      <c r="A92" s="288" t="s">
        <v>1737</v>
      </c>
      <c r="B92" s="288" t="s">
        <v>1738</v>
      </c>
      <c r="C92" s="288" t="s">
        <v>304</v>
      </c>
      <c r="D92" s="288" t="s">
        <v>67</v>
      </c>
      <c r="E92" s="288" t="s">
        <v>1739</v>
      </c>
      <c r="F92" s="289">
        <v>46273</v>
      </c>
      <c r="G92" s="289">
        <v>46273</v>
      </c>
      <c r="H92" s="288" t="s">
        <v>1938</v>
      </c>
      <c r="I92" s="288" t="s">
        <v>1749</v>
      </c>
      <c r="J92" s="288" t="s">
        <v>178</v>
      </c>
      <c r="K92" s="288" t="s">
        <v>716</v>
      </c>
      <c r="L92" s="290">
        <v>97835.76</v>
      </c>
      <c r="M92" s="290">
        <v>0</v>
      </c>
      <c r="N92" s="291">
        <v>0</v>
      </c>
      <c r="O92" s="290">
        <v>1.3636363600000001</v>
      </c>
      <c r="P92" s="291">
        <v>133412</v>
      </c>
      <c r="Q92" s="290">
        <v>1.5</v>
      </c>
      <c r="R92" s="291">
        <v>146754</v>
      </c>
      <c r="S92" s="288" t="s">
        <v>1744</v>
      </c>
      <c r="T92" s="288" t="s">
        <v>1745</v>
      </c>
      <c r="U92" s="288" t="s">
        <v>1750</v>
      </c>
      <c r="V92" s="288" t="s">
        <v>1751</v>
      </c>
      <c r="W92" s="288" t="s">
        <v>1795</v>
      </c>
      <c r="X92" s="288" t="s">
        <v>1796</v>
      </c>
    </row>
    <row r="93" spans="1:24" ht="51">
      <c r="A93" s="288" t="s">
        <v>1737</v>
      </c>
      <c r="B93" s="288" t="s">
        <v>1738</v>
      </c>
      <c r="C93" s="288" t="s">
        <v>304</v>
      </c>
      <c r="D93" s="288" t="s">
        <v>67</v>
      </c>
      <c r="E93" s="288" t="s">
        <v>1739</v>
      </c>
      <c r="F93" s="289">
        <v>46274</v>
      </c>
      <c r="G93" s="289">
        <v>46274</v>
      </c>
      <c r="H93" s="288" t="s">
        <v>1939</v>
      </c>
      <c r="I93" s="288" t="s">
        <v>1749</v>
      </c>
      <c r="J93" s="288" t="s">
        <v>178</v>
      </c>
      <c r="K93" s="288" t="s">
        <v>716</v>
      </c>
      <c r="L93" s="290">
        <v>97835.76</v>
      </c>
      <c r="M93" s="290">
        <v>0</v>
      </c>
      <c r="N93" s="291">
        <v>0</v>
      </c>
      <c r="O93" s="290">
        <v>1.3636363600000001</v>
      </c>
      <c r="P93" s="291">
        <v>133412</v>
      </c>
      <c r="Q93" s="290">
        <v>0.14000000000000001</v>
      </c>
      <c r="R93" s="291">
        <v>13342</v>
      </c>
      <c r="S93" s="288" t="s">
        <v>1744</v>
      </c>
      <c r="T93" s="288" t="s">
        <v>1745</v>
      </c>
      <c r="U93" s="288" t="s">
        <v>1755</v>
      </c>
      <c r="V93" s="288" t="s">
        <v>1756</v>
      </c>
      <c r="W93" s="288" t="s">
        <v>1795</v>
      </c>
      <c r="X93" s="288" t="s">
        <v>1796</v>
      </c>
    </row>
    <row r="94" spans="1:24" ht="28.5">
      <c r="A94" s="284" t="s">
        <v>1737</v>
      </c>
      <c r="B94" s="284" t="s">
        <v>1738</v>
      </c>
      <c r="C94" s="284" t="s">
        <v>730</v>
      </c>
      <c r="D94" s="284" t="s">
        <v>731</v>
      </c>
      <c r="E94" s="284" t="s">
        <v>1739</v>
      </c>
      <c r="F94" s="285" t="s">
        <v>1739</v>
      </c>
      <c r="G94" s="285" t="s">
        <v>1739</v>
      </c>
      <c r="H94" s="284" t="s">
        <v>1739</v>
      </c>
      <c r="I94" s="284" t="s">
        <v>1740</v>
      </c>
      <c r="J94" s="284" t="s">
        <v>178</v>
      </c>
      <c r="K94" s="284" t="s">
        <v>716</v>
      </c>
      <c r="L94" s="286">
        <v>92090.91</v>
      </c>
      <c r="M94" s="286">
        <v>0</v>
      </c>
      <c r="N94" s="287">
        <v>0</v>
      </c>
      <c r="O94" s="286">
        <v>0</v>
      </c>
      <c r="P94" s="287">
        <v>0</v>
      </c>
      <c r="Q94" s="286">
        <v>11</v>
      </c>
      <c r="R94" s="287">
        <v>1013000</v>
      </c>
      <c r="S94" s="284" t="s">
        <v>1739</v>
      </c>
      <c r="T94" s="284" t="s">
        <v>1739</v>
      </c>
      <c r="U94" s="284" t="s">
        <v>1739</v>
      </c>
      <c r="V94" s="284" t="s">
        <v>1739</v>
      </c>
      <c r="W94" s="284" t="s">
        <v>1739</v>
      </c>
      <c r="X94" s="284" t="s">
        <v>1739</v>
      </c>
    </row>
    <row r="95" spans="1:24" ht="28.5">
      <c r="A95" s="284" t="s">
        <v>1737</v>
      </c>
      <c r="B95" s="284" t="s">
        <v>1738</v>
      </c>
      <c r="C95" s="284" t="s">
        <v>740</v>
      </c>
      <c r="D95" s="284" t="s">
        <v>58</v>
      </c>
      <c r="E95" s="284" t="s">
        <v>1739</v>
      </c>
      <c r="F95" s="285" t="s">
        <v>1739</v>
      </c>
      <c r="G95" s="285" t="s">
        <v>1739</v>
      </c>
      <c r="H95" s="284" t="s">
        <v>1739</v>
      </c>
      <c r="I95" s="284" t="s">
        <v>1740</v>
      </c>
      <c r="J95" s="284" t="s">
        <v>1643</v>
      </c>
      <c r="K95" s="284" t="s">
        <v>178</v>
      </c>
      <c r="L95" s="286">
        <v>70443.520000000004</v>
      </c>
      <c r="M95" s="286">
        <v>0</v>
      </c>
      <c r="N95" s="287">
        <v>0</v>
      </c>
      <c r="O95" s="286">
        <v>0</v>
      </c>
      <c r="P95" s="287">
        <v>0</v>
      </c>
      <c r="Q95" s="286">
        <v>1.08</v>
      </c>
      <c r="R95" s="287">
        <v>76079</v>
      </c>
      <c r="S95" s="284" t="s">
        <v>1739</v>
      </c>
      <c r="T95" s="284" t="s">
        <v>1739</v>
      </c>
      <c r="U95" s="284" t="s">
        <v>1739</v>
      </c>
      <c r="V95" s="284" t="s">
        <v>1739</v>
      </c>
      <c r="W95" s="284" t="s">
        <v>1739</v>
      </c>
      <c r="X95" s="284" t="s">
        <v>1739</v>
      </c>
    </row>
    <row r="96" spans="1:24" ht="51">
      <c r="A96" s="288" t="s">
        <v>1737</v>
      </c>
      <c r="B96" s="288" t="s">
        <v>1738</v>
      </c>
      <c r="C96" s="288" t="s">
        <v>740</v>
      </c>
      <c r="D96" s="288" t="s">
        <v>58</v>
      </c>
      <c r="E96" s="288" t="s">
        <v>1739</v>
      </c>
      <c r="F96" s="289">
        <v>46185</v>
      </c>
      <c r="G96" s="289">
        <v>46185</v>
      </c>
      <c r="H96" s="288" t="s">
        <v>1940</v>
      </c>
      <c r="I96" s="288" t="s">
        <v>1749</v>
      </c>
      <c r="J96" s="288" t="s">
        <v>1643</v>
      </c>
      <c r="K96" s="288" t="s">
        <v>178</v>
      </c>
      <c r="L96" s="290">
        <v>70315.44</v>
      </c>
      <c r="M96" s="290">
        <v>0</v>
      </c>
      <c r="N96" s="291">
        <v>0</v>
      </c>
      <c r="O96" s="290">
        <v>0.88524590000000003</v>
      </c>
      <c r="P96" s="291">
        <v>62246</v>
      </c>
      <c r="Q96" s="290">
        <v>0.19</v>
      </c>
      <c r="R96" s="291">
        <v>13833</v>
      </c>
      <c r="S96" s="288" t="s">
        <v>1744</v>
      </c>
      <c r="T96" s="288" t="s">
        <v>1745</v>
      </c>
      <c r="U96" s="288" t="s">
        <v>1801</v>
      </c>
      <c r="V96" s="288" t="s">
        <v>1802</v>
      </c>
      <c r="W96" s="288" t="s">
        <v>1795</v>
      </c>
      <c r="X96" s="288" t="s">
        <v>1796</v>
      </c>
    </row>
    <row r="97" spans="1:24" ht="51">
      <c r="A97" s="288" t="s">
        <v>1737</v>
      </c>
      <c r="B97" s="288" t="s">
        <v>1738</v>
      </c>
      <c r="C97" s="288" t="s">
        <v>740</v>
      </c>
      <c r="D97" s="288" t="s">
        <v>58</v>
      </c>
      <c r="E97" s="288" t="s">
        <v>1739</v>
      </c>
      <c r="F97" s="289">
        <v>46223</v>
      </c>
      <c r="G97" s="289">
        <v>46223</v>
      </c>
      <c r="H97" s="288" t="s">
        <v>1885</v>
      </c>
      <c r="I97" s="288" t="s">
        <v>1743</v>
      </c>
      <c r="J97" s="288" t="s">
        <v>1643</v>
      </c>
      <c r="K97" s="288" t="s">
        <v>178</v>
      </c>
      <c r="L97" s="290">
        <v>70317.75</v>
      </c>
      <c r="M97" s="290">
        <v>0</v>
      </c>
      <c r="N97" s="291">
        <v>0</v>
      </c>
      <c r="O97" s="290">
        <v>8.1967199999999994E-3</v>
      </c>
      <c r="P97" s="291">
        <v>576</v>
      </c>
      <c r="Q97" s="290">
        <v>0.19</v>
      </c>
      <c r="R97" s="291">
        <v>13257</v>
      </c>
      <c r="S97" s="288" t="s">
        <v>1744</v>
      </c>
      <c r="T97" s="288" t="s">
        <v>1745</v>
      </c>
      <c r="U97" s="288" t="s">
        <v>1801</v>
      </c>
      <c r="V97" s="288" t="s">
        <v>1802</v>
      </c>
      <c r="W97" s="288" t="s">
        <v>1795</v>
      </c>
      <c r="X97" s="288" t="s">
        <v>1796</v>
      </c>
    </row>
    <row r="98" spans="1:24" ht="51">
      <c r="A98" s="288" t="s">
        <v>1737</v>
      </c>
      <c r="B98" s="288" t="s">
        <v>1738</v>
      </c>
      <c r="C98" s="288" t="s">
        <v>740</v>
      </c>
      <c r="D98" s="288" t="s">
        <v>58</v>
      </c>
      <c r="E98" s="288" t="s">
        <v>1739</v>
      </c>
      <c r="F98" s="289">
        <v>46223</v>
      </c>
      <c r="G98" s="289">
        <v>46223</v>
      </c>
      <c r="H98" s="288" t="s">
        <v>1742</v>
      </c>
      <c r="I98" s="288" t="s">
        <v>1743</v>
      </c>
      <c r="J98" s="288" t="s">
        <v>1643</v>
      </c>
      <c r="K98" s="288" t="s">
        <v>178</v>
      </c>
      <c r="L98" s="290">
        <v>70317.75</v>
      </c>
      <c r="M98" s="290">
        <v>0</v>
      </c>
      <c r="N98" s="291">
        <v>0</v>
      </c>
      <c r="O98" s="290">
        <v>0.19</v>
      </c>
      <c r="P98" s="291">
        <v>13257</v>
      </c>
      <c r="Q98" s="290">
        <v>0</v>
      </c>
      <c r="R98" s="291">
        <v>0</v>
      </c>
      <c r="S98" s="288" t="s">
        <v>1744</v>
      </c>
      <c r="T98" s="288" t="s">
        <v>1745</v>
      </c>
      <c r="U98" s="288" t="s">
        <v>1801</v>
      </c>
      <c r="V98" s="288" t="s">
        <v>1802</v>
      </c>
      <c r="W98" s="288" t="s">
        <v>1795</v>
      </c>
      <c r="X98" s="288" t="s">
        <v>1796</v>
      </c>
    </row>
    <row r="99" spans="1:24" ht="28.5">
      <c r="A99" s="284" t="s">
        <v>1737</v>
      </c>
      <c r="B99" s="284" t="s">
        <v>1738</v>
      </c>
      <c r="C99" s="284" t="s">
        <v>761</v>
      </c>
      <c r="D99" s="284" t="s">
        <v>762</v>
      </c>
      <c r="E99" s="284" t="s">
        <v>1739</v>
      </c>
      <c r="F99" s="285" t="s">
        <v>1739</v>
      </c>
      <c r="G99" s="285" t="s">
        <v>1739</v>
      </c>
      <c r="H99" s="284" t="s">
        <v>1739</v>
      </c>
      <c r="I99" s="284" t="s">
        <v>1740</v>
      </c>
      <c r="J99" s="284" t="s">
        <v>1073</v>
      </c>
      <c r="K99" s="284" t="s">
        <v>1643</v>
      </c>
      <c r="L99" s="286">
        <v>2132258.06</v>
      </c>
      <c r="M99" s="286">
        <v>0</v>
      </c>
      <c r="N99" s="287">
        <v>0</v>
      </c>
      <c r="O99" s="286">
        <v>0</v>
      </c>
      <c r="P99" s="287">
        <v>0</v>
      </c>
      <c r="Q99" s="286">
        <v>0.31</v>
      </c>
      <c r="R99" s="287">
        <v>661000</v>
      </c>
      <c r="S99" s="284" t="s">
        <v>1739</v>
      </c>
      <c r="T99" s="284" t="s">
        <v>1739</v>
      </c>
      <c r="U99" s="284" t="s">
        <v>1739</v>
      </c>
      <c r="V99" s="284" t="s">
        <v>1739</v>
      </c>
      <c r="W99" s="284" t="s">
        <v>1739</v>
      </c>
      <c r="X99" s="284" t="s">
        <v>1739</v>
      </c>
    </row>
    <row r="100" spans="1:24" ht="25.5">
      <c r="A100" s="288" t="s">
        <v>1737</v>
      </c>
      <c r="B100" s="288" t="s">
        <v>1738</v>
      </c>
      <c r="C100" s="288" t="s">
        <v>761</v>
      </c>
      <c r="D100" s="288" t="s">
        <v>762</v>
      </c>
      <c r="E100" s="288" t="s">
        <v>1739</v>
      </c>
      <c r="F100" s="289">
        <v>46223</v>
      </c>
      <c r="G100" s="289">
        <v>46223</v>
      </c>
      <c r="H100" s="288" t="s">
        <v>1742</v>
      </c>
      <c r="I100" s="288" t="s">
        <v>1743</v>
      </c>
      <c r="J100" s="288" t="s">
        <v>1073</v>
      </c>
      <c r="K100" s="288" t="s">
        <v>1643</v>
      </c>
      <c r="L100" s="290">
        <v>2132258.04</v>
      </c>
      <c r="M100" s="290">
        <v>0</v>
      </c>
      <c r="N100" s="291">
        <v>0</v>
      </c>
      <c r="O100" s="290">
        <v>0.31</v>
      </c>
      <c r="P100" s="291">
        <v>661000</v>
      </c>
      <c r="Q100" s="290">
        <v>0</v>
      </c>
      <c r="R100" s="291">
        <v>0</v>
      </c>
      <c r="S100" s="288" t="s">
        <v>1744</v>
      </c>
      <c r="T100" s="288" t="s">
        <v>1820</v>
      </c>
      <c r="U100" s="288" t="s">
        <v>1739</v>
      </c>
      <c r="V100" s="288" t="s">
        <v>1739</v>
      </c>
      <c r="W100" s="288" t="s">
        <v>1795</v>
      </c>
      <c r="X100" s="288" t="s">
        <v>1796</v>
      </c>
    </row>
    <row r="101" spans="1:24" ht="14.25">
      <c r="A101" s="284" t="s">
        <v>1737</v>
      </c>
      <c r="B101" s="284" t="s">
        <v>1738</v>
      </c>
      <c r="C101" s="284" t="s">
        <v>488</v>
      </c>
      <c r="D101" s="284" t="s">
        <v>96</v>
      </c>
      <c r="E101" s="284" t="s">
        <v>1739</v>
      </c>
      <c r="F101" s="285" t="s">
        <v>1739</v>
      </c>
      <c r="G101" s="285" t="s">
        <v>1739</v>
      </c>
      <c r="H101" s="284" t="s">
        <v>1739</v>
      </c>
      <c r="I101" s="284" t="s">
        <v>1740</v>
      </c>
      <c r="J101" s="284" t="s">
        <v>1073</v>
      </c>
      <c r="K101" s="284" t="s">
        <v>1643</v>
      </c>
      <c r="L101" s="286">
        <v>2649350</v>
      </c>
      <c r="M101" s="286">
        <v>0</v>
      </c>
      <c r="N101" s="287">
        <v>0</v>
      </c>
      <c r="O101" s="286">
        <v>0</v>
      </c>
      <c r="P101" s="287">
        <v>0</v>
      </c>
      <c r="Q101" s="286">
        <v>0.04</v>
      </c>
      <c r="R101" s="287">
        <v>105974</v>
      </c>
      <c r="S101" s="284" t="s">
        <v>1739</v>
      </c>
      <c r="T101" s="284" t="s">
        <v>1739</v>
      </c>
      <c r="U101" s="284" t="s">
        <v>1739</v>
      </c>
      <c r="V101" s="284" t="s">
        <v>1739</v>
      </c>
      <c r="W101" s="284" t="s">
        <v>1739</v>
      </c>
      <c r="X101" s="284" t="s">
        <v>1739</v>
      </c>
    </row>
    <row r="102" spans="1:24">
      <c r="A102" s="288" t="s">
        <v>1737</v>
      </c>
      <c r="B102" s="288" t="s">
        <v>1738</v>
      </c>
      <c r="C102" s="288" t="s">
        <v>488</v>
      </c>
      <c r="D102" s="288" t="s">
        <v>96</v>
      </c>
      <c r="E102" s="288" t="s">
        <v>1739</v>
      </c>
      <c r="F102" s="289">
        <v>46171</v>
      </c>
      <c r="G102" s="289">
        <v>46171</v>
      </c>
      <c r="H102" s="288" t="s">
        <v>1943</v>
      </c>
      <c r="I102" s="288" t="s">
        <v>1944</v>
      </c>
      <c r="J102" s="288" t="s">
        <v>1073</v>
      </c>
      <c r="K102" s="288" t="s">
        <v>1643</v>
      </c>
      <c r="L102" s="290">
        <v>2410000</v>
      </c>
      <c r="M102" s="290">
        <v>1</v>
      </c>
      <c r="N102" s="291">
        <v>2410000</v>
      </c>
      <c r="O102" s="290">
        <v>0</v>
      </c>
      <c r="P102" s="291">
        <v>0</v>
      </c>
      <c r="Q102" s="290">
        <v>1.04</v>
      </c>
      <c r="R102" s="291">
        <v>2515974</v>
      </c>
      <c r="S102" s="288" t="s">
        <v>1744</v>
      </c>
      <c r="T102" s="288" t="s">
        <v>1810</v>
      </c>
      <c r="U102" s="288" t="s">
        <v>1739</v>
      </c>
      <c r="V102" s="288" t="s">
        <v>1739</v>
      </c>
      <c r="W102" s="288" t="s">
        <v>1739</v>
      </c>
      <c r="X102" s="288" t="s">
        <v>1739</v>
      </c>
    </row>
    <row r="103" spans="1:24">
      <c r="A103" s="288" t="s">
        <v>1737</v>
      </c>
      <c r="B103" s="288" t="s">
        <v>1738</v>
      </c>
      <c r="C103" s="288" t="s">
        <v>488</v>
      </c>
      <c r="D103" s="288" t="s">
        <v>96</v>
      </c>
      <c r="E103" s="288" t="s">
        <v>1739</v>
      </c>
      <c r="F103" s="289">
        <v>46178</v>
      </c>
      <c r="G103" s="289">
        <v>46178</v>
      </c>
      <c r="H103" s="288" t="s">
        <v>1945</v>
      </c>
      <c r="I103" s="288" t="s">
        <v>1946</v>
      </c>
      <c r="J103" s="288" t="s">
        <v>1073</v>
      </c>
      <c r="K103" s="288" t="s">
        <v>1643</v>
      </c>
      <c r="L103" s="290">
        <v>2410000</v>
      </c>
      <c r="M103" s="290">
        <v>1</v>
      </c>
      <c r="N103" s="291">
        <v>2410000</v>
      </c>
      <c r="O103" s="290">
        <v>0</v>
      </c>
      <c r="P103" s="291">
        <v>0</v>
      </c>
      <c r="Q103" s="290">
        <v>2.04</v>
      </c>
      <c r="R103" s="291">
        <v>4925974</v>
      </c>
      <c r="S103" s="288" t="s">
        <v>1744</v>
      </c>
      <c r="T103" s="288" t="s">
        <v>1767</v>
      </c>
      <c r="U103" s="288" t="s">
        <v>1739</v>
      </c>
      <c r="V103" s="288" t="s">
        <v>1739</v>
      </c>
      <c r="W103" s="288" t="s">
        <v>1739</v>
      </c>
      <c r="X103" s="288" t="s">
        <v>1739</v>
      </c>
    </row>
    <row r="104" spans="1:24" ht="51">
      <c r="A104" s="288" t="s">
        <v>1737</v>
      </c>
      <c r="B104" s="288" t="s">
        <v>1738</v>
      </c>
      <c r="C104" s="288" t="s">
        <v>488</v>
      </c>
      <c r="D104" s="288" t="s">
        <v>96</v>
      </c>
      <c r="E104" s="288" t="s">
        <v>1739</v>
      </c>
      <c r="F104" s="289">
        <v>46178</v>
      </c>
      <c r="G104" s="289">
        <v>46178</v>
      </c>
      <c r="H104" s="288" t="s">
        <v>1947</v>
      </c>
      <c r="I104" s="288" t="s">
        <v>1749</v>
      </c>
      <c r="J104" s="288" t="s">
        <v>1073</v>
      </c>
      <c r="K104" s="288" t="s">
        <v>1643</v>
      </c>
      <c r="L104" s="290">
        <v>2414693.16</v>
      </c>
      <c r="M104" s="290">
        <v>0</v>
      </c>
      <c r="N104" s="291">
        <v>0</v>
      </c>
      <c r="O104" s="290">
        <v>1.1666666699999999</v>
      </c>
      <c r="P104" s="291">
        <v>2817142</v>
      </c>
      <c r="Q104" s="290">
        <v>0.87</v>
      </c>
      <c r="R104" s="291">
        <v>2108832</v>
      </c>
      <c r="S104" s="288" t="s">
        <v>1744</v>
      </c>
      <c r="T104" s="288" t="s">
        <v>1745</v>
      </c>
      <c r="U104" s="288" t="s">
        <v>1750</v>
      </c>
      <c r="V104" s="288" t="s">
        <v>1751</v>
      </c>
      <c r="W104" s="288" t="s">
        <v>1795</v>
      </c>
      <c r="X104" s="288" t="s">
        <v>1796</v>
      </c>
    </row>
    <row r="105" spans="1:24" ht="51">
      <c r="A105" s="288" t="s">
        <v>1737</v>
      </c>
      <c r="B105" s="288" t="s">
        <v>1738</v>
      </c>
      <c r="C105" s="288" t="s">
        <v>488</v>
      </c>
      <c r="D105" s="288" t="s">
        <v>96</v>
      </c>
      <c r="E105" s="288" t="s">
        <v>1739</v>
      </c>
      <c r="F105" s="289">
        <v>46223</v>
      </c>
      <c r="G105" s="289">
        <v>46223</v>
      </c>
      <c r="H105" s="288" t="s">
        <v>1742</v>
      </c>
      <c r="I105" s="288" t="s">
        <v>1743</v>
      </c>
      <c r="J105" s="288" t="s">
        <v>1073</v>
      </c>
      <c r="K105" s="288" t="s">
        <v>1643</v>
      </c>
      <c r="L105" s="290">
        <v>2414693.1</v>
      </c>
      <c r="M105" s="290">
        <v>0</v>
      </c>
      <c r="N105" s="291">
        <v>0</v>
      </c>
      <c r="O105" s="290">
        <v>1.8333329999999998E-2</v>
      </c>
      <c r="P105" s="291">
        <v>44269</v>
      </c>
      <c r="Q105" s="290">
        <v>0.85</v>
      </c>
      <c r="R105" s="291">
        <v>2064563</v>
      </c>
      <c r="S105" s="288" t="s">
        <v>1744</v>
      </c>
      <c r="T105" s="288" t="s">
        <v>1745</v>
      </c>
      <c r="U105" s="288" t="s">
        <v>1750</v>
      </c>
      <c r="V105" s="288" t="s">
        <v>1751</v>
      </c>
      <c r="W105" s="288" t="s">
        <v>1795</v>
      </c>
      <c r="X105" s="288" t="s">
        <v>1796</v>
      </c>
    </row>
    <row r="106" spans="1:24" ht="14.25">
      <c r="A106" s="284" t="s">
        <v>1737</v>
      </c>
      <c r="B106" s="284" t="s">
        <v>1738</v>
      </c>
      <c r="C106" s="284" t="s">
        <v>454</v>
      </c>
      <c r="D106" s="284" t="s">
        <v>63</v>
      </c>
      <c r="E106" s="284" t="s">
        <v>1739</v>
      </c>
      <c r="F106" s="285" t="s">
        <v>1739</v>
      </c>
      <c r="G106" s="285" t="s">
        <v>1739</v>
      </c>
      <c r="H106" s="284" t="s">
        <v>1739</v>
      </c>
      <c r="I106" s="284" t="s">
        <v>1740</v>
      </c>
      <c r="J106" s="284" t="s">
        <v>178</v>
      </c>
      <c r="K106" s="284" t="s">
        <v>716</v>
      </c>
      <c r="L106" s="286">
        <v>122758.76</v>
      </c>
      <c r="M106" s="286">
        <v>0</v>
      </c>
      <c r="N106" s="287">
        <v>0</v>
      </c>
      <c r="O106" s="286">
        <v>0</v>
      </c>
      <c r="P106" s="287">
        <v>0</v>
      </c>
      <c r="Q106" s="286">
        <v>1.77</v>
      </c>
      <c r="R106" s="287">
        <v>217283</v>
      </c>
      <c r="S106" s="284" t="s">
        <v>1739</v>
      </c>
      <c r="T106" s="284" t="s">
        <v>1739</v>
      </c>
      <c r="U106" s="284" t="s">
        <v>1739</v>
      </c>
      <c r="V106" s="284" t="s">
        <v>1739</v>
      </c>
      <c r="W106" s="284" t="s">
        <v>1739</v>
      </c>
      <c r="X106" s="284" t="s">
        <v>1739</v>
      </c>
    </row>
    <row r="107" spans="1:24" ht="51">
      <c r="A107" s="288" t="s">
        <v>1737</v>
      </c>
      <c r="B107" s="288" t="s">
        <v>1738</v>
      </c>
      <c r="C107" s="288" t="s">
        <v>454</v>
      </c>
      <c r="D107" s="288" t="s">
        <v>63</v>
      </c>
      <c r="E107" s="288" t="s">
        <v>1739</v>
      </c>
      <c r="F107" s="289">
        <v>46204</v>
      </c>
      <c r="G107" s="289">
        <v>46204</v>
      </c>
      <c r="H107" s="288" t="s">
        <v>1918</v>
      </c>
      <c r="I107" s="288" t="s">
        <v>1919</v>
      </c>
      <c r="J107" s="288" t="s">
        <v>178</v>
      </c>
      <c r="K107" s="288" t="s">
        <v>716</v>
      </c>
      <c r="L107" s="290">
        <v>122569.92</v>
      </c>
      <c r="M107" s="290">
        <v>0</v>
      </c>
      <c r="N107" s="291">
        <v>0</v>
      </c>
      <c r="O107" s="290">
        <v>0.12121212000000001</v>
      </c>
      <c r="P107" s="291">
        <v>14857</v>
      </c>
      <c r="Q107" s="290">
        <v>1.65</v>
      </c>
      <c r="R107" s="291">
        <v>202426</v>
      </c>
      <c r="S107" s="288" t="s">
        <v>1744</v>
      </c>
      <c r="T107" s="288" t="s">
        <v>1745</v>
      </c>
      <c r="U107" s="288" t="s">
        <v>1750</v>
      </c>
      <c r="V107" s="288" t="s">
        <v>1751</v>
      </c>
      <c r="W107" s="288" t="s">
        <v>1795</v>
      </c>
      <c r="X107" s="288" t="s">
        <v>1796</v>
      </c>
    </row>
    <row r="108" spans="1:24" ht="51">
      <c r="A108" s="288" t="s">
        <v>1737</v>
      </c>
      <c r="B108" s="288" t="s">
        <v>1738</v>
      </c>
      <c r="C108" s="288" t="s">
        <v>454</v>
      </c>
      <c r="D108" s="288" t="s">
        <v>63</v>
      </c>
      <c r="E108" s="288" t="s">
        <v>1739</v>
      </c>
      <c r="F108" s="289">
        <v>46233</v>
      </c>
      <c r="G108" s="289">
        <v>46233</v>
      </c>
      <c r="H108" s="288" t="s">
        <v>1748</v>
      </c>
      <c r="I108" s="288" t="s">
        <v>1749</v>
      </c>
      <c r="J108" s="288" t="s">
        <v>178</v>
      </c>
      <c r="K108" s="288" t="s">
        <v>716</v>
      </c>
      <c r="L108" s="290">
        <v>122569.92</v>
      </c>
      <c r="M108" s="290">
        <v>0</v>
      </c>
      <c r="N108" s="291">
        <v>0</v>
      </c>
      <c r="O108" s="290">
        <v>0.60606061</v>
      </c>
      <c r="P108" s="291">
        <v>74285</v>
      </c>
      <c r="Q108" s="290">
        <v>1.05</v>
      </c>
      <c r="R108" s="291">
        <v>128141</v>
      </c>
      <c r="S108" s="288" t="s">
        <v>1744</v>
      </c>
      <c r="T108" s="288" t="s">
        <v>1745</v>
      </c>
      <c r="U108" s="288" t="s">
        <v>1750</v>
      </c>
      <c r="V108" s="288" t="s">
        <v>1751</v>
      </c>
      <c r="W108" s="288" t="s">
        <v>1795</v>
      </c>
      <c r="X108" s="288" t="s">
        <v>1796</v>
      </c>
    </row>
    <row r="109" spans="1:24" ht="51">
      <c r="A109" s="288" t="s">
        <v>1737</v>
      </c>
      <c r="B109" s="288" t="s">
        <v>1738</v>
      </c>
      <c r="C109" s="288" t="s">
        <v>454</v>
      </c>
      <c r="D109" s="288" t="s">
        <v>63</v>
      </c>
      <c r="E109" s="288" t="s">
        <v>1739</v>
      </c>
      <c r="F109" s="289">
        <v>46239</v>
      </c>
      <c r="G109" s="289">
        <v>46239</v>
      </c>
      <c r="H109" s="288" t="s">
        <v>1833</v>
      </c>
      <c r="I109" s="288" t="s">
        <v>1749</v>
      </c>
      <c r="J109" s="288" t="s">
        <v>178</v>
      </c>
      <c r="K109" s="288" t="s">
        <v>716</v>
      </c>
      <c r="L109" s="290">
        <v>100865.16</v>
      </c>
      <c r="M109" s="290">
        <v>0</v>
      </c>
      <c r="N109" s="291">
        <v>0</v>
      </c>
      <c r="O109" s="290">
        <v>0.98484848000000003</v>
      </c>
      <c r="P109" s="291">
        <v>99337</v>
      </c>
      <c r="Q109" s="290">
        <v>0.06</v>
      </c>
      <c r="R109" s="291">
        <v>28804</v>
      </c>
      <c r="S109" s="288" t="s">
        <v>1744</v>
      </c>
      <c r="T109" s="288" t="s">
        <v>1745</v>
      </c>
      <c r="U109" s="288" t="s">
        <v>1750</v>
      </c>
      <c r="V109" s="288" t="s">
        <v>1751</v>
      </c>
      <c r="W109" s="288" t="s">
        <v>1795</v>
      </c>
      <c r="X109" s="288" t="s">
        <v>1796</v>
      </c>
    </row>
    <row r="110" spans="1:24" ht="38.25">
      <c r="A110" s="288" t="s">
        <v>1737</v>
      </c>
      <c r="B110" s="288" t="s">
        <v>1738</v>
      </c>
      <c r="C110" s="288" t="s">
        <v>454</v>
      </c>
      <c r="D110" s="288" t="s">
        <v>63</v>
      </c>
      <c r="E110" s="288" t="s">
        <v>1739</v>
      </c>
      <c r="F110" s="289">
        <v>46246</v>
      </c>
      <c r="G110" s="289">
        <v>46246</v>
      </c>
      <c r="H110" s="288" t="s">
        <v>1948</v>
      </c>
      <c r="I110" s="288" t="s">
        <v>1949</v>
      </c>
      <c r="J110" s="288" t="s">
        <v>178</v>
      </c>
      <c r="K110" s="288" t="s">
        <v>716</v>
      </c>
      <c r="L110" s="290">
        <v>99000</v>
      </c>
      <c r="M110" s="290">
        <v>12.16666667</v>
      </c>
      <c r="N110" s="291">
        <v>1204500</v>
      </c>
      <c r="O110" s="290">
        <v>0</v>
      </c>
      <c r="P110" s="291">
        <v>0</v>
      </c>
      <c r="Q110" s="290">
        <v>12.23</v>
      </c>
      <c r="R110" s="291">
        <v>1233304</v>
      </c>
      <c r="S110" s="288" t="s">
        <v>1744</v>
      </c>
      <c r="T110" s="288" t="s">
        <v>1810</v>
      </c>
      <c r="U110" s="288" t="s">
        <v>1739</v>
      </c>
      <c r="V110" s="288" t="s">
        <v>1739</v>
      </c>
      <c r="W110" s="288" t="s">
        <v>1739</v>
      </c>
      <c r="X110" s="288" t="s">
        <v>1739</v>
      </c>
    </row>
    <row r="111" spans="1:24" ht="51">
      <c r="A111" s="288" t="s">
        <v>1737</v>
      </c>
      <c r="B111" s="288" t="s">
        <v>1738</v>
      </c>
      <c r="C111" s="288" t="s">
        <v>454</v>
      </c>
      <c r="D111" s="288" t="s">
        <v>63</v>
      </c>
      <c r="E111" s="288" t="s">
        <v>1739</v>
      </c>
      <c r="F111" s="289">
        <v>46246</v>
      </c>
      <c r="G111" s="289">
        <v>46246</v>
      </c>
      <c r="H111" s="288" t="s">
        <v>1757</v>
      </c>
      <c r="I111" s="288" t="s">
        <v>1749</v>
      </c>
      <c r="J111" s="288" t="s">
        <v>178</v>
      </c>
      <c r="K111" s="288" t="s">
        <v>716</v>
      </c>
      <c r="L111" s="290">
        <v>100865.16</v>
      </c>
      <c r="M111" s="290">
        <v>0</v>
      </c>
      <c r="N111" s="291">
        <v>0</v>
      </c>
      <c r="O111" s="290">
        <v>1.8181818199999999</v>
      </c>
      <c r="P111" s="291">
        <v>183391</v>
      </c>
      <c r="Q111" s="290">
        <v>10.41</v>
      </c>
      <c r="R111" s="291">
        <v>1049913</v>
      </c>
      <c r="S111" s="288" t="s">
        <v>1744</v>
      </c>
      <c r="T111" s="288" t="s">
        <v>1745</v>
      </c>
      <c r="U111" s="288" t="s">
        <v>1755</v>
      </c>
      <c r="V111" s="288" t="s">
        <v>1756</v>
      </c>
      <c r="W111" s="288" t="s">
        <v>1795</v>
      </c>
      <c r="X111" s="288" t="s">
        <v>1796</v>
      </c>
    </row>
    <row r="112" spans="1:24" ht="51">
      <c r="A112" s="288" t="s">
        <v>1737</v>
      </c>
      <c r="B112" s="288" t="s">
        <v>1738</v>
      </c>
      <c r="C112" s="288" t="s">
        <v>454</v>
      </c>
      <c r="D112" s="288" t="s">
        <v>63</v>
      </c>
      <c r="E112" s="288" t="s">
        <v>1739</v>
      </c>
      <c r="F112" s="289">
        <v>46246</v>
      </c>
      <c r="G112" s="289">
        <v>46246</v>
      </c>
      <c r="H112" s="288" t="s">
        <v>1757</v>
      </c>
      <c r="I112" s="288" t="s">
        <v>1749</v>
      </c>
      <c r="J112" s="288" t="s">
        <v>178</v>
      </c>
      <c r="K112" s="288" t="s">
        <v>716</v>
      </c>
      <c r="L112" s="290">
        <v>100865.16</v>
      </c>
      <c r="M112" s="290">
        <v>0</v>
      </c>
      <c r="N112" s="291">
        <v>0</v>
      </c>
      <c r="O112" s="290">
        <v>0.24242424000000001</v>
      </c>
      <c r="P112" s="291">
        <v>24452</v>
      </c>
      <c r="Q112" s="290">
        <v>10.17</v>
      </c>
      <c r="R112" s="291">
        <v>1025461</v>
      </c>
      <c r="S112" s="288" t="s">
        <v>1744</v>
      </c>
      <c r="T112" s="288" t="s">
        <v>1745</v>
      </c>
      <c r="U112" s="288" t="s">
        <v>1750</v>
      </c>
      <c r="V112" s="288" t="s">
        <v>1751</v>
      </c>
      <c r="W112" s="288" t="s">
        <v>1795</v>
      </c>
      <c r="X112" s="288" t="s">
        <v>1796</v>
      </c>
    </row>
    <row r="113" spans="1:24" ht="51">
      <c r="A113" s="288" t="s">
        <v>1737</v>
      </c>
      <c r="B113" s="288" t="s">
        <v>1738</v>
      </c>
      <c r="C113" s="288" t="s">
        <v>454</v>
      </c>
      <c r="D113" s="288" t="s">
        <v>63</v>
      </c>
      <c r="E113" s="288" t="s">
        <v>1739</v>
      </c>
      <c r="F113" s="289">
        <v>46248</v>
      </c>
      <c r="G113" s="289">
        <v>46248</v>
      </c>
      <c r="H113" s="288" t="s">
        <v>1936</v>
      </c>
      <c r="I113" s="288" t="s">
        <v>1749</v>
      </c>
      <c r="J113" s="288" t="s">
        <v>178</v>
      </c>
      <c r="K113" s="288" t="s">
        <v>716</v>
      </c>
      <c r="L113" s="290">
        <v>100865.16</v>
      </c>
      <c r="M113" s="290">
        <v>0</v>
      </c>
      <c r="N113" s="291">
        <v>0</v>
      </c>
      <c r="O113" s="290">
        <v>6.2727272699999999</v>
      </c>
      <c r="P113" s="291">
        <v>632700</v>
      </c>
      <c r="Q113" s="290">
        <v>3.89</v>
      </c>
      <c r="R113" s="291">
        <v>392761</v>
      </c>
      <c r="S113" s="288" t="s">
        <v>1744</v>
      </c>
      <c r="T113" s="288" t="s">
        <v>1745</v>
      </c>
      <c r="U113" s="288" t="s">
        <v>1750</v>
      </c>
      <c r="V113" s="288" t="s">
        <v>1751</v>
      </c>
      <c r="W113" s="288" t="s">
        <v>1795</v>
      </c>
      <c r="X113" s="288" t="s">
        <v>1796</v>
      </c>
    </row>
    <row r="114" spans="1:24" ht="51">
      <c r="A114" s="288" t="s">
        <v>1737</v>
      </c>
      <c r="B114" s="288" t="s">
        <v>1738</v>
      </c>
      <c r="C114" s="288" t="s">
        <v>454</v>
      </c>
      <c r="D114" s="288" t="s">
        <v>63</v>
      </c>
      <c r="E114" s="288" t="s">
        <v>1739</v>
      </c>
      <c r="F114" s="289">
        <v>46268</v>
      </c>
      <c r="G114" s="289">
        <v>46268</v>
      </c>
      <c r="H114" s="288" t="s">
        <v>1828</v>
      </c>
      <c r="I114" s="288" t="s">
        <v>1749</v>
      </c>
      <c r="J114" s="288" t="s">
        <v>178</v>
      </c>
      <c r="K114" s="288" t="s">
        <v>716</v>
      </c>
      <c r="L114" s="290">
        <v>102191.1</v>
      </c>
      <c r="M114" s="290">
        <v>0</v>
      </c>
      <c r="N114" s="291">
        <v>0</v>
      </c>
      <c r="O114" s="290">
        <v>0.60606061</v>
      </c>
      <c r="P114" s="291">
        <v>61934</v>
      </c>
      <c r="Q114" s="290">
        <v>3.29</v>
      </c>
      <c r="R114" s="291">
        <v>330827</v>
      </c>
      <c r="S114" s="288" t="s">
        <v>1744</v>
      </c>
      <c r="T114" s="288" t="s">
        <v>1745</v>
      </c>
      <c r="U114" s="288" t="s">
        <v>1755</v>
      </c>
      <c r="V114" s="288" t="s">
        <v>1756</v>
      </c>
      <c r="W114" s="288" t="s">
        <v>1795</v>
      </c>
      <c r="X114" s="288" t="s">
        <v>1796</v>
      </c>
    </row>
    <row r="115" spans="1:24" ht="51">
      <c r="A115" s="288" t="s">
        <v>1737</v>
      </c>
      <c r="B115" s="288" t="s">
        <v>1738</v>
      </c>
      <c r="C115" s="288" t="s">
        <v>454</v>
      </c>
      <c r="D115" s="288" t="s">
        <v>63</v>
      </c>
      <c r="E115" s="288" t="s">
        <v>1739</v>
      </c>
      <c r="F115" s="289">
        <v>46273</v>
      </c>
      <c r="G115" s="289">
        <v>46273</v>
      </c>
      <c r="H115" s="288" t="s">
        <v>1938</v>
      </c>
      <c r="I115" s="288" t="s">
        <v>1749</v>
      </c>
      <c r="J115" s="288" t="s">
        <v>178</v>
      </c>
      <c r="K115" s="288" t="s">
        <v>716</v>
      </c>
      <c r="L115" s="290">
        <v>102191.1</v>
      </c>
      <c r="M115" s="290">
        <v>0</v>
      </c>
      <c r="N115" s="291">
        <v>0</v>
      </c>
      <c r="O115" s="290">
        <v>2.7272727300000001</v>
      </c>
      <c r="P115" s="291">
        <v>278703</v>
      </c>
      <c r="Q115" s="290">
        <v>0.56000000000000005</v>
      </c>
      <c r="R115" s="291">
        <v>52124</v>
      </c>
      <c r="S115" s="288" t="s">
        <v>1744</v>
      </c>
      <c r="T115" s="288" t="s">
        <v>1745</v>
      </c>
      <c r="U115" s="288" t="s">
        <v>1755</v>
      </c>
      <c r="V115" s="288" t="s">
        <v>1756</v>
      </c>
      <c r="W115" s="288" t="s">
        <v>1795</v>
      </c>
      <c r="X115" s="288" t="s">
        <v>1796</v>
      </c>
    </row>
    <row r="116" spans="1:24" ht="38.25">
      <c r="A116" s="288" t="s">
        <v>1737</v>
      </c>
      <c r="B116" s="288" t="s">
        <v>1738</v>
      </c>
      <c r="C116" s="288" t="s">
        <v>454</v>
      </c>
      <c r="D116" s="288" t="s">
        <v>63</v>
      </c>
      <c r="E116" s="288" t="s">
        <v>1739</v>
      </c>
      <c r="F116" s="289">
        <v>46275</v>
      </c>
      <c r="G116" s="289">
        <v>46275</v>
      </c>
      <c r="H116" s="288" t="s">
        <v>1950</v>
      </c>
      <c r="I116" s="288" t="s">
        <v>1951</v>
      </c>
      <c r="J116" s="288" t="s">
        <v>178</v>
      </c>
      <c r="K116" s="288" t="s">
        <v>716</v>
      </c>
      <c r="L116" s="290">
        <v>105600</v>
      </c>
      <c r="M116" s="290">
        <v>1.5151515200000001</v>
      </c>
      <c r="N116" s="291">
        <v>160000</v>
      </c>
      <c r="O116" s="290">
        <v>0</v>
      </c>
      <c r="P116" s="291">
        <v>0</v>
      </c>
      <c r="Q116" s="290">
        <v>2.08</v>
      </c>
      <c r="R116" s="291">
        <v>212124</v>
      </c>
      <c r="S116" s="288" t="s">
        <v>1744</v>
      </c>
      <c r="T116" s="288" t="s">
        <v>1767</v>
      </c>
      <c r="U116" s="288" t="s">
        <v>1739</v>
      </c>
      <c r="V116" s="288" t="s">
        <v>1739</v>
      </c>
      <c r="W116" s="288" t="s">
        <v>1739</v>
      </c>
      <c r="X116" s="288" t="s">
        <v>1739</v>
      </c>
    </row>
    <row r="117" spans="1:24" ht="51">
      <c r="A117" s="288" t="s">
        <v>1737</v>
      </c>
      <c r="B117" s="288" t="s">
        <v>1738</v>
      </c>
      <c r="C117" s="288" t="s">
        <v>454</v>
      </c>
      <c r="D117" s="288" t="s">
        <v>63</v>
      </c>
      <c r="E117" s="288" t="s">
        <v>1739</v>
      </c>
      <c r="F117" s="289">
        <v>46280</v>
      </c>
      <c r="G117" s="289">
        <v>46280</v>
      </c>
      <c r="H117" s="288" t="s">
        <v>1952</v>
      </c>
      <c r="I117" s="288" t="s">
        <v>1749</v>
      </c>
      <c r="J117" s="288" t="s">
        <v>178</v>
      </c>
      <c r="K117" s="288" t="s">
        <v>716</v>
      </c>
      <c r="L117" s="290">
        <v>102191.1</v>
      </c>
      <c r="M117" s="290">
        <v>0</v>
      </c>
      <c r="N117" s="291">
        <v>0</v>
      </c>
      <c r="O117" s="290">
        <v>1.3636363600000001</v>
      </c>
      <c r="P117" s="291">
        <v>139352</v>
      </c>
      <c r="Q117" s="290">
        <v>0.71</v>
      </c>
      <c r="R117" s="291">
        <v>72772</v>
      </c>
      <c r="S117" s="288" t="s">
        <v>1744</v>
      </c>
      <c r="T117" s="288" t="s">
        <v>1745</v>
      </c>
      <c r="U117" s="288" t="s">
        <v>1755</v>
      </c>
      <c r="V117" s="288" t="s">
        <v>1756</v>
      </c>
      <c r="W117" s="288" t="s">
        <v>1795</v>
      </c>
      <c r="X117" s="288" t="s">
        <v>1796</v>
      </c>
    </row>
    <row r="118" spans="1:24" ht="51">
      <c r="A118" s="288" t="s">
        <v>1737</v>
      </c>
      <c r="B118" s="288" t="s">
        <v>1738</v>
      </c>
      <c r="C118" s="288" t="s">
        <v>454</v>
      </c>
      <c r="D118" s="288" t="s">
        <v>63</v>
      </c>
      <c r="E118" s="288" t="s">
        <v>1739</v>
      </c>
      <c r="F118" s="289">
        <v>46286</v>
      </c>
      <c r="G118" s="289">
        <v>46286</v>
      </c>
      <c r="H118" s="288" t="s">
        <v>1800</v>
      </c>
      <c r="I118" s="288" t="s">
        <v>1749</v>
      </c>
      <c r="J118" s="288" t="s">
        <v>178</v>
      </c>
      <c r="K118" s="288" t="s">
        <v>716</v>
      </c>
      <c r="L118" s="290">
        <v>102191.1</v>
      </c>
      <c r="M118" s="290">
        <v>0</v>
      </c>
      <c r="N118" s="291">
        <v>0</v>
      </c>
      <c r="O118" s="290">
        <v>0.16666666999999999</v>
      </c>
      <c r="P118" s="291">
        <v>17032</v>
      </c>
      <c r="Q118" s="290">
        <v>0.55000000000000004</v>
      </c>
      <c r="R118" s="291">
        <v>55740</v>
      </c>
      <c r="S118" s="288" t="s">
        <v>1744</v>
      </c>
      <c r="T118" s="288" t="s">
        <v>1745</v>
      </c>
      <c r="U118" s="288" t="s">
        <v>1801</v>
      </c>
      <c r="V118" s="288" t="s">
        <v>1802</v>
      </c>
      <c r="W118" s="288" t="s">
        <v>1795</v>
      </c>
      <c r="X118" s="288" t="s">
        <v>1796</v>
      </c>
    </row>
    <row r="119" spans="1:24" ht="51">
      <c r="A119" s="288" t="s">
        <v>1737</v>
      </c>
      <c r="B119" s="288" t="s">
        <v>1738</v>
      </c>
      <c r="C119" s="288" t="s">
        <v>454</v>
      </c>
      <c r="D119" s="288" t="s">
        <v>63</v>
      </c>
      <c r="E119" s="288" t="s">
        <v>1739</v>
      </c>
      <c r="F119" s="289">
        <v>46300</v>
      </c>
      <c r="G119" s="289">
        <v>46300</v>
      </c>
      <c r="H119" s="288" t="s">
        <v>1888</v>
      </c>
      <c r="I119" s="288" t="s">
        <v>1877</v>
      </c>
      <c r="J119" s="288" t="s">
        <v>178</v>
      </c>
      <c r="K119" s="288" t="s">
        <v>716</v>
      </c>
      <c r="L119" s="290">
        <v>100865.16</v>
      </c>
      <c r="M119" s="290">
        <v>1.7575757599999999</v>
      </c>
      <c r="N119" s="291">
        <v>177278</v>
      </c>
      <c r="O119" s="290">
        <v>0</v>
      </c>
      <c r="P119" s="291">
        <v>0</v>
      </c>
      <c r="Q119" s="290">
        <v>2.2999999999999998</v>
      </c>
      <c r="R119" s="291">
        <v>233018</v>
      </c>
      <c r="S119" s="288" t="s">
        <v>1744</v>
      </c>
      <c r="T119" s="288" t="s">
        <v>1745</v>
      </c>
      <c r="U119" s="288" t="s">
        <v>1750</v>
      </c>
      <c r="V119" s="288" t="s">
        <v>1751</v>
      </c>
      <c r="W119" s="288" t="s">
        <v>1795</v>
      </c>
      <c r="X119" s="288" t="s">
        <v>1796</v>
      </c>
    </row>
    <row r="120" spans="1:24" ht="51">
      <c r="A120" s="288" t="s">
        <v>1737</v>
      </c>
      <c r="B120" s="288" t="s">
        <v>1738</v>
      </c>
      <c r="C120" s="288" t="s">
        <v>454</v>
      </c>
      <c r="D120" s="288" t="s">
        <v>63</v>
      </c>
      <c r="E120" s="288" t="s">
        <v>1739</v>
      </c>
      <c r="F120" s="289">
        <v>46300</v>
      </c>
      <c r="G120" s="289">
        <v>46300</v>
      </c>
      <c r="H120" s="288" t="s">
        <v>1888</v>
      </c>
      <c r="I120" s="288" t="s">
        <v>1877</v>
      </c>
      <c r="J120" s="288" t="s">
        <v>178</v>
      </c>
      <c r="K120" s="288" t="s">
        <v>716</v>
      </c>
      <c r="L120" s="290">
        <v>100865.16</v>
      </c>
      <c r="M120" s="290">
        <v>0.16666666999999999</v>
      </c>
      <c r="N120" s="291">
        <v>16811</v>
      </c>
      <c r="O120" s="290">
        <v>0</v>
      </c>
      <c r="P120" s="291">
        <v>0</v>
      </c>
      <c r="Q120" s="290">
        <v>2.4700000000000002</v>
      </c>
      <c r="R120" s="291">
        <v>249829</v>
      </c>
      <c r="S120" s="288" t="s">
        <v>1744</v>
      </c>
      <c r="T120" s="288" t="s">
        <v>1745</v>
      </c>
      <c r="U120" s="288" t="s">
        <v>1801</v>
      </c>
      <c r="V120" s="288" t="s">
        <v>1802</v>
      </c>
      <c r="W120" s="288" t="s">
        <v>1795</v>
      </c>
      <c r="X120" s="288" t="s">
        <v>1796</v>
      </c>
    </row>
    <row r="121" spans="1:24" ht="14.25">
      <c r="A121" s="284" t="s">
        <v>1737</v>
      </c>
      <c r="B121" s="284" t="s">
        <v>1738</v>
      </c>
      <c r="C121" s="284" t="s">
        <v>732</v>
      </c>
      <c r="D121" s="284" t="s">
        <v>733</v>
      </c>
      <c r="E121" s="284" t="s">
        <v>1739</v>
      </c>
      <c r="F121" s="285" t="s">
        <v>1739</v>
      </c>
      <c r="G121" s="285" t="s">
        <v>1739</v>
      </c>
      <c r="H121" s="284" t="s">
        <v>1739</v>
      </c>
      <c r="I121" s="284" t="s">
        <v>1740</v>
      </c>
      <c r="J121" s="284" t="s">
        <v>178</v>
      </c>
      <c r="K121" s="284" t="s">
        <v>716</v>
      </c>
      <c r="L121" s="286">
        <v>122122.16</v>
      </c>
      <c r="M121" s="286">
        <v>0</v>
      </c>
      <c r="N121" s="287">
        <v>0</v>
      </c>
      <c r="O121" s="286">
        <v>0</v>
      </c>
      <c r="P121" s="287">
        <v>0</v>
      </c>
      <c r="Q121" s="286">
        <v>1.67</v>
      </c>
      <c r="R121" s="287">
        <v>203944</v>
      </c>
      <c r="S121" s="284" t="s">
        <v>1739</v>
      </c>
      <c r="T121" s="284" t="s">
        <v>1739</v>
      </c>
      <c r="U121" s="284" t="s">
        <v>1739</v>
      </c>
      <c r="V121" s="284" t="s">
        <v>1739</v>
      </c>
      <c r="W121" s="284" t="s">
        <v>1739</v>
      </c>
      <c r="X121" s="284" t="s">
        <v>1739</v>
      </c>
    </row>
    <row r="122" spans="1:24" ht="28.5">
      <c r="A122" s="284" t="s">
        <v>1737</v>
      </c>
      <c r="B122" s="284" t="s">
        <v>1738</v>
      </c>
      <c r="C122" s="284" t="s">
        <v>734</v>
      </c>
      <c r="D122" s="284" t="s">
        <v>735</v>
      </c>
      <c r="E122" s="284" t="s">
        <v>1739</v>
      </c>
      <c r="F122" s="285" t="s">
        <v>1739</v>
      </c>
      <c r="G122" s="285" t="s">
        <v>1739</v>
      </c>
      <c r="H122" s="284" t="s">
        <v>1739</v>
      </c>
      <c r="I122" s="284" t="s">
        <v>1740</v>
      </c>
      <c r="J122" s="284" t="s">
        <v>178</v>
      </c>
      <c r="K122" s="284" t="s">
        <v>727</v>
      </c>
      <c r="L122" s="286">
        <v>138461.54</v>
      </c>
      <c r="M122" s="286">
        <v>0</v>
      </c>
      <c r="N122" s="287">
        <v>0</v>
      </c>
      <c r="O122" s="286">
        <v>0</v>
      </c>
      <c r="P122" s="287">
        <v>0</v>
      </c>
      <c r="Q122" s="286">
        <v>0.26</v>
      </c>
      <c r="R122" s="287">
        <v>36000</v>
      </c>
      <c r="S122" s="284" t="s">
        <v>1739</v>
      </c>
      <c r="T122" s="284" t="s">
        <v>1739</v>
      </c>
      <c r="U122" s="284" t="s">
        <v>1739</v>
      </c>
      <c r="V122" s="284" t="s">
        <v>1739</v>
      </c>
      <c r="W122" s="284" t="s">
        <v>1739</v>
      </c>
      <c r="X122" s="284" t="s">
        <v>1739</v>
      </c>
    </row>
    <row r="123" spans="1:24" ht="28.5">
      <c r="A123" s="284" t="s">
        <v>1737</v>
      </c>
      <c r="B123" s="284" t="s">
        <v>1738</v>
      </c>
      <c r="C123" s="284" t="s">
        <v>736</v>
      </c>
      <c r="D123" s="284" t="s">
        <v>737</v>
      </c>
      <c r="E123" s="284" t="s">
        <v>1739</v>
      </c>
      <c r="F123" s="285" t="s">
        <v>1739</v>
      </c>
      <c r="G123" s="285" t="s">
        <v>1739</v>
      </c>
      <c r="H123" s="284" t="s">
        <v>1739</v>
      </c>
      <c r="I123" s="284" t="s">
        <v>1740</v>
      </c>
      <c r="J123" s="284" t="s">
        <v>178</v>
      </c>
      <c r="K123" s="284" t="s">
        <v>716</v>
      </c>
      <c r="L123" s="286">
        <v>109492.31</v>
      </c>
      <c r="M123" s="286">
        <v>0</v>
      </c>
      <c r="N123" s="287">
        <v>0</v>
      </c>
      <c r="O123" s="286">
        <v>0</v>
      </c>
      <c r="P123" s="287">
        <v>0</v>
      </c>
      <c r="Q123" s="286">
        <v>0.13</v>
      </c>
      <c r="R123" s="287">
        <v>14234</v>
      </c>
      <c r="S123" s="284" t="s">
        <v>1739</v>
      </c>
      <c r="T123" s="284" t="s">
        <v>1739</v>
      </c>
      <c r="U123" s="284" t="s">
        <v>1739</v>
      </c>
      <c r="V123" s="284" t="s">
        <v>1739</v>
      </c>
      <c r="W123" s="284" t="s">
        <v>1739</v>
      </c>
      <c r="X123" s="284" t="s">
        <v>1739</v>
      </c>
    </row>
    <row r="124" spans="1:24" ht="28.5">
      <c r="A124" s="284" t="s">
        <v>1737</v>
      </c>
      <c r="B124" s="284" t="s">
        <v>1738</v>
      </c>
      <c r="C124" s="284" t="s">
        <v>805</v>
      </c>
      <c r="D124" s="284" t="s">
        <v>806</v>
      </c>
      <c r="E124" s="284" t="s">
        <v>1739</v>
      </c>
      <c r="F124" s="285" t="s">
        <v>1739</v>
      </c>
      <c r="G124" s="285" t="s">
        <v>1739</v>
      </c>
      <c r="H124" s="284" t="s">
        <v>1739</v>
      </c>
      <c r="I124" s="284" t="s">
        <v>1740</v>
      </c>
      <c r="J124" s="284" t="s">
        <v>835</v>
      </c>
      <c r="K124" s="284" t="s">
        <v>178</v>
      </c>
      <c r="L124" s="286">
        <v>1532.3</v>
      </c>
      <c r="M124" s="286">
        <v>0</v>
      </c>
      <c r="N124" s="287">
        <v>0</v>
      </c>
      <c r="O124" s="286">
        <v>0</v>
      </c>
      <c r="P124" s="287">
        <v>0</v>
      </c>
      <c r="Q124" s="286">
        <v>560.66</v>
      </c>
      <c r="R124" s="287">
        <v>859100</v>
      </c>
      <c r="S124" s="284" t="s">
        <v>1739</v>
      </c>
      <c r="T124" s="284" t="s">
        <v>1739</v>
      </c>
      <c r="U124" s="284" t="s">
        <v>1739</v>
      </c>
      <c r="V124" s="284" t="s">
        <v>1739</v>
      </c>
      <c r="W124" s="284" t="s">
        <v>1739</v>
      </c>
      <c r="X124" s="284" t="s">
        <v>1739</v>
      </c>
    </row>
    <row r="125" spans="1:24" ht="25.5">
      <c r="A125" s="288" t="s">
        <v>1737</v>
      </c>
      <c r="B125" s="288" t="s">
        <v>1738</v>
      </c>
      <c r="C125" s="288" t="s">
        <v>805</v>
      </c>
      <c r="D125" s="288" t="s">
        <v>806</v>
      </c>
      <c r="E125" s="288" t="s">
        <v>1739</v>
      </c>
      <c r="F125" s="289">
        <v>46223</v>
      </c>
      <c r="G125" s="289">
        <v>46223</v>
      </c>
      <c r="H125" s="288" t="s">
        <v>1742</v>
      </c>
      <c r="I125" s="288" t="s">
        <v>1743</v>
      </c>
      <c r="J125" s="288" t="s">
        <v>835</v>
      </c>
      <c r="K125" s="288" t="s">
        <v>178</v>
      </c>
      <c r="L125" s="290">
        <v>1531.65</v>
      </c>
      <c r="M125" s="290">
        <v>0</v>
      </c>
      <c r="N125" s="291">
        <v>0</v>
      </c>
      <c r="O125" s="290">
        <v>52.93</v>
      </c>
      <c r="P125" s="291">
        <v>81070</v>
      </c>
      <c r="Q125" s="290">
        <v>507.73</v>
      </c>
      <c r="R125" s="291">
        <v>778030</v>
      </c>
      <c r="S125" s="288" t="s">
        <v>1744</v>
      </c>
      <c r="T125" s="288" t="s">
        <v>1745</v>
      </c>
      <c r="U125" s="288" t="s">
        <v>1739</v>
      </c>
      <c r="V125" s="288" t="s">
        <v>1739</v>
      </c>
      <c r="W125" s="288" t="s">
        <v>1746</v>
      </c>
      <c r="X125" s="288" t="s">
        <v>1747</v>
      </c>
    </row>
    <row r="126" spans="1:24" ht="28.5">
      <c r="A126" s="284" t="s">
        <v>1737</v>
      </c>
      <c r="B126" s="284" t="s">
        <v>1738</v>
      </c>
      <c r="C126" s="284" t="s">
        <v>508</v>
      </c>
      <c r="D126" s="284" t="s">
        <v>507</v>
      </c>
      <c r="E126" s="284" t="s">
        <v>1739</v>
      </c>
      <c r="F126" s="285" t="s">
        <v>1739</v>
      </c>
      <c r="G126" s="285" t="s">
        <v>1739</v>
      </c>
      <c r="H126" s="284" t="s">
        <v>1739</v>
      </c>
      <c r="I126" s="284" t="s">
        <v>1740</v>
      </c>
      <c r="J126" s="284" t="s">
        <v>178</v>
      </c>
      <c r="K126" s="284" t="s">
        <v>716</v>
      </c>
      <c r="L126" s="286">
        <v>113188.66</v>
      </c>
      <c r="M126" s="286">
        <v>0</v>
      </c>
      <c r="N126" s="287">
        <v>0</v>
      </c>
      <c r="O126" s="286">
        <v>0</v>
      </c>
      <c r="P126" s="287">
        <v>0</v>
      </c>
      <c r="Q126" s="286">
        <v>0.97</v>
      </c>
      <c r="R126" s="287">
        <v>109793</v>
      </c>
      <c r="S126" s="284" t="s">
        <v>1739</v>
      </c>
      <c r="T126" s="284" t="s">
        <v>1739</v>
      </c>
      <c r="U126" s="284" t="s">
        <v>1739</v>
      </c>
      <c r="V126" s="284" t="s">
        <v>1739</v>
      </c>
      <c r="W126" s="284" t="s">
        <v>1739</v>
      </c>
      <c r="X126" s="284" t="s">
        <v>1739</v>
      </c>
    </row>
    <row r="127" spans="1:24" ht="25.5">
      <c r="A127" s="288" t="s">
        <v>1737</v>
      </c>
      <c r="B127" s="288" t="s">
        <v>1738</v>
      </c>
      <c r="C127" s="288" t="s">
        <v>508</v>
      </c>
      <c r="D127" s="288" t="s">
        <v>507</v>
      </c>
      <c r="E127" s="288" t="s">
        <v>1739</v>
      </c>
      <c r="F127" s="289">
        <v>46223</v>
      </c>
      <c r="G127" s="289">
        <v>46223</v>
      </c>
      <c r="H127" s="288" t="s">
        <v>1876</v>
      </c>
      <c r="I127" s="288" t="s">
        <v>1877</v>
      </c>
      <c r="J127" s="288" t="s">
        <v>178</v>
      </c>
      <c r="K127" s="288" t="s">
        <v>716</v>
      </c>
      <c r="L127" s="290">
        <v>113189</v>
      </c>
      <c r="M127" s="290">
        <v>0.24</v>
      </c>
      <c r="N127" s="291">
        <v>27165</v>
      </c>
      <c r="O127" s="290">
        <v>0</v>
      </c>
      <c r="P127" s="291">
        <v>0</v>
      </c>
      <c r="Q127" s="290">
        <v>1.21</v>
      </c>
      <c r="R127" s="291">
        <v>136958</v>
      </c>
      <c r="S127" s="288" t="s">
        <v>1744</v>
      </c>
      <c r="T127" s="288" t="s">
        <v>1745</v>
      </c>
      <c r="U127" s="288" t="s">
        <v>1739</v>
      </c>
      <c r="V127" s="288" t="s">
        <v>1739</v>
      </c>
      <c r="W127" s="288" t="s">
        <v>1795</v>
      </c>
      <c r="X127" s="288" t="s">
        <v>1796</v>
      </c>
    </row>
    <row r="128" spans="1:24" ht="28.5">
      <c r="A128" s="284" t="s">
        <v>1737</v>
      </c>
      <c r="B128" s="284" t="s">
        <v>1738</v>
      </c>
      <c r="C128" s="284" t="s">
        <v>738</v>
      </c>
      <c r="D128" s="284" t="s">
        <v>739</v>
      </c>
      <c r="E128" s="284" t="s">
        <v>1739</v>
      </c>
      <c r="F128" s="285" t="s">
        <v>1739</v>
      </c>
      <c r="G128" s="285" t="s">
        <v>1739</v>
      </c>
      <c r="H128" s="284" t="s">
        <v>1739</v>
      </c>
      <c r="I128" s="284" t="s">
        <v>1740</v>
      </c>
      <c r="J128" s="284" t="s">
        <v>178</v>
      </c>
      <c r="K128" s="284" t="s">
        <v>716</v>
      </c>
      <c r="L128" s="286">
        <v>89465.96</v>
      </c>
      <c r="M128" s="286">
        <v>0</v>
      </c>
      <c r="N128" s="287">
        <v>0</v>
      </c>
      <c r="O128" s="286">
        <v>0</v>
      </c>
      <c r="P128" s="287">
        <v>0</v>
      </c>
      <c r="Q128" s="286">
        <v>1.88</v>
      </c>
      <c r="R128" s="287">
        <v>168196</v>
      </c>
      <c r="S128" s="284" t="s">
        <v>1739</v>
      </c>
      <c r="T128" s="284" t="s">
        <v>1739</v>
      </c>
      <c r="U128" s="284" t="s">
        <v>1739</v>
      </c>
      <c r="V128" s="284" t="s">
        <v>1739</v>
      </c>
      <c r="W128" s="284" t="s">
        <v>1739</v>
      </c>
      <c r="X128" s="284" t="s">
        <v>1739</v>
      </c>
    </row>
    <row r="129" spans="1:24" ht="51">
      <c r="A129" s="288" t="s">
        <v>1737</v>
      </c>
      <c r="B129" s="288" t="s">
        <v>1738</v>
      </c>
      <c r="C129" s="288" t="s">
        <v>738</v>
      </c>
      <c r="D129" s="288" t="s">
        <v>739</v>
      </c>
      <c r="E129" s="288" t="s">
        <v>1739</v>
      </c>
      <c r="F129" s="289">
        <v>46297</v>
      </c>
      <c r="G129" s="289">
        <v>46297</v>
      </c>
      <c r="H129" s="288" t="s">
        <v>1929</v>
      </c>
      <c r="I129" s="288" t="s">
        <v>1749</v>
      </c>
      <c r="J129" s="288" t="s">
        <v>178</v>
      </c>
      <c r="K129" s="288" t="s">
        <v>716</v>
      </c>
      <c r="L129" s="290">
        <v>89704.639999999999</v>
      </c>
      <c r="M129" s="290">
        <v>0</v>
      </c>
      <c r="N129" s="291">
        <v>0</v>
      </c>
      <c r="O129" s="290">
        <v>0.3125</v>
      </c>
      <c r="P129" s="291">
        <v>28033</v>
      </c>
      <c r="Q129" s="290">
        <v>1.56</v>
      </c>
      <c r="R129" s="291">
        <v>140163</v>
      </c>
      <c r="S129" s="288" t="s">
        <v>1744</v>
      </c>
      <c r="T129" s="288" t="s">
        <v>1745</v>
      </c>
      <c r="U129" s="288" t="s">
        <v>1801</v>
      </c>
      <c r="V129" s="288" t="s">
        <v>1802</v>
      </c>
      <c r="W129" s="288" t="s">
        <v>1795</v>
      </c>
      <c r="X129" s="288" t="s">
        <v>1796</v>
      </c>
    </row>
    <row r="130" spans="1:24" ht="28.5">
      <c r="A130" s="284" t="s">
        <v>1737</v>
      </c>
      <c r="B130" s="284" t="s">
        <v>1738</v>
      </c>
      <c r="C130" s="284" t="s">
        <v>741</v>
      </c>
      <c r="D130" s="284" t="s">
        <v>742</v>
      </c>
      <c r="E130" s="284" t="s">
        <v>1739</v>
      </c>
      <c r="F130" s="285" t="s">
        <v>1739</v>
      </c>
      <c r="G130" s="285" t="s">
        <v>1739</v>
      </c>
      <c r="H130" s="284" t="s">
        <v>1739</v>
      </c>
      <c r="I130" s="284" t="s">
        <v>1740</v>
      </c>
      <c r="J130" s="284" t="s">
        <v>178</v>
      </c>
      <c r="K130" s="284" t="s">
        <v>716</v>
      </c>
      <c r="L130" s="286">
        <v>57570.71</v>
      </c>
      <c r="M130" s="286">
        <v>0</v>
      </c>
      <c r="N130" s="287">
        <v>0</v>
      </c>
      <c r="O130" s="286">
        <v>0</v>
      </c>
      <c r="P130" s="287">
        <v>0</v>
      </c>
      <c r="Q130" s="286">
        <v>2.8</v>
      </c>
      <c r="R130" s="287">
        <v>161198</v>
      </c>
      <c r="S130" s="284" t="s">
        <v>1739</v>
      </c>
      <c r="T130" s="284" t="s">
        <v>1739</v>
      </c>
      <c r="U130" s="284" t="s">
        <v>1739</v>
      </c>
      <c r="V130" s="284" t="s">
        <v>1739</v>
      </c>
      <c r="W130" s="284" t="s">
        <v>1739</v>
      </c>
      <c r="X130" s="284" t="s">
        <v>1739</v>
      </c>
    </row>
    <row r="131" spans="1:24" ht="28.5">
      <c r="A131" s="284" t="s">
        <v>1737</v>
      </c>
      <c r="B131" s="284" t="s">
        <v>1738</v>
      </c>
      <c r="C131" s="284" t="s">
        <v>343</v>
      </c>
      <c r="D131" s="284" t="s">
        <v>183</v>
      </c>
      <c r="E131" s="284" t="s">
        <v>1739</v>
      </c>
      <c r="F131" s="285" t="s">
        <v>1739</v>
      </c>
      <c r="G131" s="285" t="s">
        <v>1739</v>
      </c>
      <c r="H131" s="284" t="s">
        <v>1739</v>
      </c>
      <c r="I131" s="284" t="s">
        <v>1740</v>
      </c>
      <c r="J131" s="284" t="s">
        <v>178</v>
      </c>
      <c r="K131" s="284" t="s">
        <v>716</v>
      </c>
      <c r="L131" s="286">
        <v>107299.51</v>
      </c>
      <c r="M131" s="286">
        <v>0</v>
      </c>
      <c r="N131" s="287">
        <v>0</v>
      </c>
      <c r="O131" s="286">
        <v>0</v>
      </c>
      <c r="P131" s="287">
        <v>0</v>
      </c>
      <c r="Q131" s="286">
        <v>2.0299999999999998</v>
      </c>
      <c r="R131" s="287">
        <v>217818</v>
      </c>
      <c r="S131" s="284" t="s">
        <v>1739</v>
      </c>
      <c r="T131" s="284" t="s">
        <v>1739</v>
      </c>
      <c r="U131" s="284" t="s">
        <v>1739</v>
      </c>
      <c r="V131" s="284" t="s">
        <v>1739</v>
      </c>
      <c r="W131" s="284" t="s">
        <v>1739</v>
      </c>
      <c r="X131" s="284" t="s">
        <v>1739</v>
      </c>
    </row>
    <row r="132" spans="1:24" ht="25.5">
      <c r="A132" s="288" t="s">
        <v>1737</v>
      </c>
      <c r="B132" s="288" t="s">
        <v>1738</v>
      </c>
      <c r="C132" s="288" t="s">
        <v>343</v>
      </c>
      <c r="D132" s="288" t="s">
        <v>183</v>
      </c>
      <c r="E132" s="288" t="s">
        <v>1739</v>
      </c>
      <c r="F132" s="289">
        <v>46204</v>
      </c>
      <c r="G132" s="289">
        <v>46204</v>
      </c>
      <c r="H132" s="288" t="s">
        <v>1918</v>
      </c>
      <c r="I132" s="288" t="s">
        <v>1919</v>
      </c>
      <c r="J132" s="288" t="s">
        <v>178</v>
      </c>
      <c r="K132" s="288" t="s">
        <v>716</v>
      </c>
      <c r="L132" s="290">
        <v>107233.60000000001</v>
      </c>
      <c r="M132" s="290">
        <v>0</v>
      </c>
      <c r="N132" s="291">
        <v>0</v>
      </c>
      <c r="O132" s="290">
        <v>3.125E-2</v>
      </c>
      <c r="P132" s="291">
        <v>3351</v>
      </c>
      <c r="Q132" s="290">
        <v>2</v>
      </c>
      <c r="R132" s="291">
        <v>214467</v>
      </c>
      <c r="S132" s="288" t="s">
        <v>1744</v>
      </c>
      <c r="T132" s="288" t="s">
        <v>1820</v>
      </c>
      <c r="U132" s="288" t="s">
        <v>1739</v>
      </c>
      <c r="V132" s="288" t="s">
        <v>1739</v>
      </c>
      <c r="W132" s="288" t="s">
        <v>1795</v>
      </c>
      <c r="X132" s="288" t="s">
        <v>1796</v>
      </c>
    </row>
    <row r="133" spans="1:24" ht="51">
      <c r="A133" s="288" t="s">
        <v>1737</v>
      </c>
      <c r="B133" s="288" t="s">
        <v>1738</v>
      </c>
      <c r="C133" s="288" t="s">
        <v>343</v>
      </c>
      <c r="D133" s="288" t="s">
        <v>183</v>
      </c>
      <c r="E133" s="288" t="s">
        <v>1739</v>
      </c>
      <c r="F133" s="289">
        <v>46286</v>
      </c>
      <c r="G133" s="289">
        <v>46286</v>
      </c>
      <c r="H133" s="288" t="s">
        <v>1800</v>
      </c>
      <c r="I133" s="288" t="s">
        <v>1749</v>
      </c>
      <c r="J133" s="288" t="s">
        <v>178</v>
      </c>
      <c r="K133" s="288" t="s">
        <v>716</v>
      </c>
      <c r="L133" s="290">
        <v>107233.60000000001</v>
      </c>
      <c r="M133" s="290">
        <v>0</v>
      </c>
      <c r="N133" s="291">
        <v>0</v>
      </c>
      <c r="O133" s="290">
        <v>0.34375</v>
      </c>
      <c r="P133" s="291">
        <v>36862</v>
      </c>
      <c r="Q133" s="290">
        <v>1.66</v>
      </c>
      <c r="R133" s="291">
        <v>177605</v>
      </c>
      <c r="S133" s="288" t="s">
        <v>1744</v>
      </c>
      <c r="T133" s="288" t="s">
        <v>1745</v>
      </c>
      <c r="U133" s="288" t="s">
        <v>1801</v>
      </c>
      <c r="V133" s="288" t="s">
        <v>1802</v>
      </c>
      <c r="W133" s="288" t="s">
        <v>1795</v>
      </c>
      <c r="X133" s="288" t="s">
        <v>1796</v>
      </c>
    </row>
    <row r="134" spans="1:24" ht="51">
      <c r="A134" s="288" t="s">
        <v>1737</v>
      </c>
      <c r="B134" s="288" t="s">
        <v>1738</v>
      </c>
      <c r="C134" s="288" t="s">
        <v>343</v>
      </c>
      <c r="D134" s="288" t="s">
        <v>183</v>
      </c>
      <c r="E134" s="288" t="s">
        <v>1739</v>
      </c>
      <c r="F134" s="289">
        <v>46300</v>
      </c>
      <c r="G134" s="289">
        <v>46300</v>
      </c>
      <c r="H134" s="288" t="s">
        <v>1888</v>
      </c>
      <c r="I134" s="288" t="s">
        <v>1877</v>
      </c>
      <c r="J134" s="288" t="s">
        <v>178</v>
      </c>
      <c r="K134" s="288" t="s">
        <v>716</v>
      </c>
      <c r="L134" s="290">
        <v>107233.60000000001</v>
      </c>
      <c r="M134" s="290">
        <v>0.34375</v>
      </c>
      <c r="N134" s="291">
        <v>36862</v>
      </c>
      <c r="O134" s="290">
        <v>0</v>
      </c>
      <c r="P134" s="291">
        <v>0</v>
      </c>
      <c r="Q134" s="290">
        <v>2</v>
      </c>
      <c r="R134" s="291">
        <v>214467</v>
      </c>
      <c r="S134" s="288" t="s">
        <v>1744</v>
      </c>
      <c r="T134" s="288" t="s">
        <v>1745</v>
      </c>
      <c r="U134" s="288" t="s">
        <v>1801</v>
      </c>
      <c r="V134" s="288" t="s">
        <v>1802</v>
      </c>
      <c r="W134" s="288" t="s">
        <v>1795</v>
      </c>
      <c r="X134" s="288" t="s">
        <v>1796</v>
      </c>
    </row>
    <row r="135" spans="1:24" ht="14.25">
      <c r="A135" s="284" t="s">
        <v>1737</v>
      </c>
      <c r="B135" s="284" t="s">
        <v>1738</v>
      </c>
      <c r="C135" s="284" t="s">
        <v>292</v>
      </c>
      <c r="D135" s="284" t="s">
        <v>1962</v>
      </c>
      <c r="E135" s="284" t="s">
        <v>1739</v>
      </c>
      <c r="F135" s="285" t="s">
        <v>1739</v>
      </c>
      <c r="G135" s="285" t="s">
        <v>1739</v>
      </c>
      <c r="H135" s="284" t="s">
        <v>1739</v>
      </c>
      <c r="I135" s="284" t="s">
        <v>1740</v>
      </c>
      <c r="J135" s="284" t="s">
        <v>178</v>
      </c>
      <c r="K135" s="284" t="s">
        <v>53</v>
      </c>
      <c r="L135" s="286">
        <v>123618.18</v>
      </c>
      <c r="M135" s="286">
        <v>0</v>
      </c>
      <c r="N135" s="287">
        <v>0</v>
      </c>
      <c r="O135" s="286">
        <v>0</v>
      </c>
      <c r="P135" s="287">
        <v>0</v>
      </c>
      <c r="Q135" s="286">
        <v>0.22</v>
      </c>
      <c r="R135" s="287">
        <v>27196</v>
      </c>
      <c r="S135" s="284" t="s">
        <v>1739</v>
      </c>
      <c r="T135" s="284" t="s">
        <v>1739</v>
      </c>
      <c r="U135" s="284" t="s">
        <v>1739</v>
      </c>
      <c r="V135" s="284" t="s">
        <v>1739</v>
      </c>
      <c r="W135" s="284" t="s">
        <v>1739</v>
      </c>
      <c r="X135" s="284" t="s">
        <v>1739</v>
      </c>
    </row>
    <row r="136" spans="1:24" ht="51">
      <c r="A136" s="288" t="s">
        <v>1737</v>
      </c>
      <c r="B136" s="288" t="s">
        <v>1738</v>
      </c>
      <c r="C136" s="288" t="s">
        <v>292</v>
      </c>
      <c r="D136" s="288" t="s">
        <v>1962</v>
      </c>
      <c r="E136" s="288" t="s">
        <v>1739</v>
      </c>
      <c r="F136" s="289">
        <v>46181</v>
      </c>
      <c r="G136" s="289">
        <v>46181</v>
      </c>
      <c r="H136" s="288" t="s">
        <v>1803</v>
      </c>
      <c r="I136" s="288" t="s">
        <v>1749</v>
      </c>
      <c r="J136" s="288" t="s">
        <v>178</v>
      </c>
      <c r="K136" s="288" t="s">
        <v>53</v>
      </c>
      <c r="L136" s="290">
        <v>124156.2</v>
      </c>
      <c r="M136" s="290">
        <v>0</v>
      </c>
      <c r="N136" s="291">
        <v>0</v>
      </c>
      <c r="O136" s="290">
        <v>0.13333333</v>
      </c>
      <c r="P136" s="291">
        <v>16554</v>
      </c>
      <c r="Q136" s="290">
        <v>0.09</v>
      </c>
      <c r="R136" s="291">
        <v>10642</v>
      </c>
      <c r="S136" s="288" t="s">
        <v>1744</v>
      </c>
      <c r="T136" s="288" t="s">
        <v>1745</v>
      </c>
      <c r="U136" s="288" t="s">
        <v>1804</v>
      </c>
      <c r="V136" s="288" t="s">
        <v>1805</v>
      </c>
      <c r="W136" s="288" t="s">
        <v>1795</v>
      </c>
      <c r="X136" s="288" t="s">
        <v>1796</v>
      </c>
    </row>
    <row r="137" spans="1:24">
      <c r="A137" s="288" t="s">
        <v>1737</v>
      </c>
      <c r="B137" s="288" t="s">
        <v>1738</v>
      </c>
      <c r="C137" s="288" t="s">
        <v>292</v>
      </c>
      <c r="D137" s="288" t="s">
        <v>1962</v>
      </c>
      <c r="E137" s="288" t="s">
        <v>1739</v>
      </c>
      <c r="F137" s="289">
        <v>46213</v>
      </c>
      <c r="G137" s="289">
        <v>46213</v>
      </c>
      <c r="H137" s="288" t="s">
        <v>1865</v>
      </c>
      <c r="I137" s="288" t="s">
        <v>1749</v>
      </c>
      <c r="J137" s="288" t="s">
        <v>178</v>
      </c>
      <c r="K137" s="288" t="s">
        <v>53</v>
      </c>
      <c r="L137" s="290">
        <v>124156.2</v>
      </c>
      <c r="M137" s="290">
        <v>0</v>
      </c>
      <c r="N137" s="291">
        <v>0</v>
      </c>
      <c r="O137" s="290">
        <v>3.8095240000000002E-2</v>
      </c>
      <c r="P137" s="291">
        <v>4730</v>
      </c>
      <c r="Q137" s="290">
        <v>0.05</v>
      </c>
      <c r="R137" s="291">
        <v>5912</v>
      </c>
      <c r="S137" s="288" t="s">
        <v>1744</v>
      </c>
      <c r="T137" s="288" t="s">
        <v>1745</v>
      </c>
      <c r="U137" s="288" t="s">
        <v>1739</v>
      </c>
      <c r="V137" s="288" t="s">
        <v>1739</v>
      </c>
      <c r="W137" s="288" t="s">
        <v>1955</v>
      </c>
      <c r="X137" s="288" t="s">
        <v>1956</v>
      </c>
    </row>
    <row r="138" spans="1:24" ht="63.75">
      <c r="A138" s="288" t="s">
        <v>1737</v>
      </c>
      <c r="B138" s="288" t="s">
        <v>1738</v>
      </c>
      <c r="C138" s="288" t="s">
        <v>292</v>
      </c>
      <c r="D138" s="288" t="s">
        <v>1962</v>
      </c>
      <c r="E138" s="288" t="s">
        <v>1739</v>
      </c>
      <c r="F138" s="289">
        <v>46226</v>
      </c>
      <c r="G138" s="289">
        <v>46226</v>
      </c>
      <c r="H138" s="288" t="s">
        <v>1963</v>
      </c>
      <c r="I138" s="288" t="s">
        <v>1749</v>
      </c>
      <c r="J138" s="288" t="s">
        <v>178</v>
      </c>
      <c r="K138" s="288" t="s">
        <v>53</v>
      </c>
      <c r="L138" s="290">
        <v>124156.2</v>
      </c>
      <c r="M138" s="290">
        <v>0</v>
      </c>
      <c r="N138" s="291">
        <v>0</v>
      </c>
      <c r="O138" s="290">
        <v>4.7619000000000003E-3</v>
      </c>
      <c r="P138" s="291">
        <v>591</v>
      </c>
      <c r="Q138" s="290">
        <v>0.04</v>
      </c>
      <c r="R138" s="291">
        <v>5321</v>
      </c>
      <c r="S138" s="288" t="s">
        <v>1744</v>
      </c>
      <c r="T138" s="288" t="s">
        <v>1745</v>
      </c>
      <c r="U138" s="288" t="s">
        <v>1964</v>
      </c>
      <c r="V138" s="288" t="s">
        <v>1965</v>
      </c>
      <c r="W138" s="288" t="s">
        <v>1795</v>
      </c>
      <c r="X138" s="288" t="s">
        <v>1796</v>
      </c>
    </row>
    <row r="139" spans="1:24" ht="38.25">
      <c r="A139" s="288" t="s">
        <v>1737</v>
      </c>
      <c r="B139" s="288" t="s">
        <v>1738</v>
      </c>
      <c r="C139" s="288" t="s">
        <v>292</v>
      </c>
      <c r="D139" s="288" t="s">
        <v>1962</v>
      </c>
      <c r="E139" s="288" t="s">
        <v>1739</v>
      </c>
      <c r="F139" s="289">
        <v>46254</v>
      </c>
      <c r="G139" s="289">
        <v>46254</v>
      </c>
      <c r="H139" s="288" t="s">
        <v>1922</v>
      </c>
      <c r="I139" s="288" t="s">
        <v>1923</v>
      </c>
      <c r="J139" s="288" t="s">
        <v>178</v>
      </c>
      <c r="K139" s="288" t="s">
        <v>53</v>
      </c>
      <c r="L139" s="290">
        <v>126000</v>
      </c>
      <c r="M139" s="290">
        <v>0.95238095</v>
      </c>
      <c r="N139" s="291">
        <v>120000</v>
      </c>
      <c r="O139" s="290">
        <v>0</v>
      </c>
      <c r="P139" s="291">
        <v>0</v>
      </c>
      <c r="Q139" s="290">
        <v>1</v>
      </c>
      <c r="R139" s="291">
        <v>125321</v>
      </c>
      <c r="S139" s="288" t="s">
        <v>1744</v>
      </c>
      <c r="T139" s="288" t="s">
        <v>1810</v>
      </c>
      <c r="U139" s="288" t="s">
        <v>1739</v>
      </c>
      <c r="V139" s="288" t="s">
        <v>1739</v>
      </c>
      <c r="W139" s="288" t="s">
        <v>1739</v>
      </c>
      <c r="X139" s="288" t="s">
        <v>1739</v>
      </c>
    </row>
    <row r="140" spans="1:24" ht="25.5">
      <c r="A140" s="288" t="s">
        <v>1737</v>
      </c>
      <c r="B140" s="288" t="s">
        <v>1738</v>
      </c>
      <c r="C140" s="288" t="s">
        <v>292</v>
      </c>
      <c r="D140" s="288" t="s">
        <v>1962</v>
      </c>
      <c r="E140" s="288" t="s">
        <v>1739</v>
      </c>
      <c r="F140" s="289">
        <v>46254</v>
      </c>
      <c r="G140" s="289">
        <v>46254</v>
      </c>
      <c r="H140" s="288" t="s">
        <v>1966</v>
      </c>
      <c r="I140" s="288" t="s">
        <v>1967</v>
      </c>
      <c r="J140" s="288" t="s">
        <v>178</v>
      </c>
      <c r="K140" s="288" t="s">
        <v>53</v>
      </c>
      <c r="L140" s="290">
        <v>126000</v>
      </c>
      <c r="M140" s="290">
        <v>4.7619000000000003E-3</v>
      </c>
      <c r="N140" s="291">
        <v>600</v>
      </c>
      <c r="O140" s="290">
        <v>0</v>
      </c>
      <c r="P140" s="291">
        <v>0</v>
      </c>
      <c r="Q140" s="290">
        <v>1</v>
      </c>
      <c r="R140" s="291">
        <v>125921</v>
      </c>
      <c r="S140" s="288" t="s">
        <v>1744</v>
      </c>
      <c r="T140" s="288" t="s">
        <v>1844</v>
      </c>
      <c r="U140" s="288" t="s">
        <v>1739</v>
      </c>
      <c r="V140" s="288" t="s">
        <v>1739</v>
      </c>
      <c r="W140" s="288" t="s">
        <v>1795</v>
      </c>
      <c r="X140" s="288" t="s">
        <v>1796</v>
      </c>
    </row>
    <row r="141" spans="1:24" ht="51">
      <c r="A141" s="288" t="s">
        <v>1737</v>
      </c>
      <c r="B141" s="288" t="s">
        <v>1738</v>
      </c>
      <c r="C141" s="288" t="s">
        <v>292</v>
      </c>
      <c r="D141" s="288" t="s">
        <v>1962</v>
      </c>
      <c r="E141" s="288" t="s">
        <v>1739</v>
      </c>
      <c r="F141" s="289">
        <v>46255</v>
      </c>
      <c r="G141" s="289">
        <v>46255</v>
      </c>
      <c r="H141" s="288" t="s">
        <v>1968</v>
      </c>
      <c r="I141" s="288" t="s">
        <v>1969</v>
      </c>
      <c r="J141" s="288" t="s">
        <v>178</v>
      </c>
      <c r="K141" s="288" t="s">
        <v>53</v>
      </c>
      <c r="L141" s="290">
        <v>124017.60000000001</v>
      </c>
      <c r="M141" s="290">
        <v>0.23809524000000001</v>
      </c>
      <c r="N141" s="291">
        <v>29528</v>
      </c>
      <c r="O141" s="290">
        <v>0</v>
      </c>
      <c r="P141" s="291">
        <v>0</v>
      </c>
      <c r="Q141" s="290">
        <v>1.24</v>
      </c>
      <c r="R141" s="291">
        <v>155449</v>
      </c>
      <c r="S141" s="288" t="s">
        <v>1744</v>
      </c>
      <c r="T141" s="288" t="s">
        <v>1767</v>
      </c>
      <c r="U141" s="288" t="s">
        <v>1739</v>
      </c>
      <c r="V141" s="288" t="s">
        <v>1739</v>
      </c>
      <c r="W141" s="288" t="s">
        <v>1739</v>
      </c>
      <c r="X141" s="288" t="s">
        <v>1739</v>
      </c>
    </row>
    <row r="142" spans="1:24" ht="51">
      <c r="A142" s="288" t="s">
        <v>1737</v>
      </c>
      <c r="B142" s="288" t="s">
        <v>1738</v>
      </c>
      <c r="C142" s="288" t="s">
        <v>292</v>
      </c>
      <c r="D142" s="288" t="s">
        <v>1962</v>
      </c>
      <c r="E142" s="288" t="s">
        <v>1739</v>
      </c>
      <c r="F142" s="289">
        <v>46255</v>
      </c>
      <c r="G142" s="289">
        <v>46255</v>
      </c>
      <c r="H142" s="288" t="s">
        <v>1970</v>
      </c>
      <c r="I142" s="288" t="s">
        <v>1749</v>
      </c>
      <c r="J142" s="288" t="s">
        <v>178</v>
      </c>
      <c r="K142" s="288" t="s">
        <v>53</v>
      </c>
      <c r="L142" s="290">
        <v>123358.2</v>
      </c>
      <c r="M142" s="290">
        <v>0</v>
      </c>
      <c r="N142" s="291">
        <v>0</v>
      </c>
      <c r="O142" s="290">
        <v>0.57142857000000002</v>
      </c>
      <c r="P142" s="291">
        <v>70490</v>
      </c>
      <c r="Q142" s="290">
        <v>0.67</v>
      </c>
      <c r="R142" s="291">
        <v>84959</v>
      </c>
      <c r="S142" s="288" t="s">
        <v>1744</v>
      </c>
      <c r="T142" s="288" t="s">
        <v>1745</v>
      </c>
      <c r="U142" s="288" t="s">
        <v>1890</v>
      </c>
      <c r="V142" s="288" t="s">
        <v>1891</v>
      </c>
      <c r="W142" s="288" t="s">
        <v>1795</v>
      </c>
      <c r="X142" s="288" t="s">
        <v>1796</v>
      </c>
    </row>
    <row r="143" spans="1:24" ht="51">
      <c r="A143" s="288" t="s">
        <v>1737</v>
      </c>
      <c r="B143" s="288" t="s">
        <v>1738</v>
      </c>
      <c r="C143" s="288" t="s">
        <v>292</v>
      </c>
      <c r="D143" s="288" t="s">
        <v>1962</v>
      </c>
      <c r="E143" s="288" t="s">
        <v>1739</v>
      </c>
      <c r="F143" s="289">
        <v>46259</v>
      </c>
      <c r="G143" s="289">
        <v>46259</v>
      </c>
      <c r="H143" s="288" t="s">
        <v>1971</v>
      </c>
      <c r="I143" s="288" t="s">
        <v>1972</v>
      </c>
      <c r="J143" s="288" t="s">
        <v>178</v>
      </c>
      <c r="K143" s="288" t="s">
        <v>53</v>
      </c>
      <c r="L143" s="290">
        <v>111930</v>
      </c>
      <c r="M143" s="290">
        <v>0.23809524000000001</v>
      </c>
      <c r="N143" s="291">
        <v>26650</v>
      </c>
      <c r="O143" s="290">
        <v>0</v>
      </c>
      <c r="P143" s="291">
        <v>0</v>
      </c>
      <c r="Q143" s="290">
        <v>0.9</v>
      </c>
      <c r="R143" s="291">
        <v>111609</v>
      </c>
      <c r="S143" s="288" t="s">
        <v>1744</v>
      </c>
      <c r="T143" s="288" t="s">
        <v>1767</v>
      </c>
      <c r="U143" s="288" t="s">
        <v>1739</v>
      </c>
      <c r="V143" s="288" t="s">
        <v>1739</v>
      </c>
      <c r="W143" s="288" t="s">
        <v>1739</v>
      </c>
      <c r="X143" s="288" t="s">
        <v>1739</v>
      </c>
    </row>
    <row r="144" spans="1:24" ht="63.75">
      <c r="A144" s="288" t="s">
        <v>1737</v>
      </c>
      <c r="B144" s="288" t="s">
        <v>1738</v>
      </c>
      <c r="C144" s="288" t="s">
        <v>292</v>
      </c>
      <c r="D144" s="288" t="s">
        <v>1962</v>
      </c>
      <c r="E144" s="288" t="s">
        <v>1739</v>
      </c>
      <c r="F144" s="289">
        <v>46259</v>
      </c>
      <c r="G144" s="289">
        <v>46259</v>
      </c>
      <c r="H144" s="288" t="s">
        <v>1973</v>
      </c>
      <c r="I144" s="288" t="s">
        <v>1749</v>
      </c>
      <c r="J144" s="288" t="s">
        <v>178</v>
      </c>
      <c r="K144" s="288" t="s">
        <v>53</v>
      </c>
      <c r="L144" s="290">
        <v>123358.2</v>
      </c>
      <c r="M144" s="290">
        <v>0</v>
      </c>
      <c r="N144" s="291">
        <v>0</v>
      </c>
      <c r="O144" s="290">
        <v>5.7142859999999997E-2</v>
      </c>
      <c r="P144" s="291">
        <v>7049</v>
      </c>
      <c r="Q144" s="290">
        <v>0.85</v>
      </c>
      <c r="R144" s="291">
        <v>104560</v>
      </c>
      <c r="S144" s="288" t="s">
        <v>1744</v>
      </c>
      <c r="T144" s="288" t="s">
        <v>1745</v>
      </c>
      <c r="U144" s="288" t="s">
        <v>1840</v>
      </c>
      <c r="V144" s="288" t="s">
        <v>1841</v>
      </c>
      <c r="W144" s="288" t="s">
        <v>1795</v>
      </c>
      <c r="X144" s="288" t="s">
        <v>1796</v>
      </c>
    </row>
    <row r="145" spans="1:24" ht="63.75">
      <c r="A145" s="288" t="s">
        <v>1737</v>
      </c>
      <c r="B145" s="288" t="s">
        <v>1738</v>
      </c>
      <c r="C145" s="288" t="s">
        <v>292</v>
      </c>
      <c r="D145" s="288" t="s">
        <v>1962</v>
      </c>
      <c r="E145" s="288" t="s">
        <v>1739</v>
      </c>
      <c r="F145" s="289">
        <v>46259</v>
      </c>
      <c r="G145" s="289">
        <v>46259</v>
      </c>
      <c r="H145" s="288" t="s">
        <v>1974</v>
      </c>
      <c r="I145" s="288" t="s">
        <v>1749</v>
      </c>
      <c r="J145" s="288" t="s">
        <v>178</v>
      </c>
      <c r="K145" s="288" t="s">
        <v>53</v>
      </c>
      <c r="L145" s="290">
        <v>123358.2</v>
      </c>
      <c r="M145" s="290">
        <v>0</v>
      </c>
      <c r="N145" s="291">
        <v>0</v>
      </c>
      <c r="O145" s="290">
        <v>5.7142859999999997E-2</v>
      </c>
      <c r="P145" s="291">
        <v>7049</v>
      </c>
      <c r="Q145" s="290">
        <v>0.79</v>
      </c>
      <c r="R145" s="291">
        <v>97511</v>
      </c>
      <c r="S145" s="288" t="s">
        <v>1744</v>
      </c>
      <c r="T145" s="288" t="s">
        <v>1745</v>
      </c>
      <c r="U145" s="288" t="s">
        <v>1835</v>
      </c>
      <c r="V145" s="288" t="s">
        <v>1836</v>
      </c>
      <c r="W145" s="288" t="s">
        <v>1795</v>
      </c>
      <c r="X145" s="288" t="s">
        <v>1796</v>
      </c>
    </row>
    <row r="146" spans="1:24" ht="63.75">
      <c r="A146" s="288" t="s">
        <v>1737</v>
      </c>
      <c r="B146" s="288" t="s">
        <v>1738</v>
      </c>
      <c r="C146" s="288" t="s">
        <v>292</v>
      </c>
      <c r="D146" s="288" t="s">
        <v>1962</v>
      </c>
      <c r="E146" s="288" t="s">
        <v>1739</v>
      </c>
      <c r="F146" s="289">
        <v>46260</v>
      </c>
      <c r="G146" s="289">
        <v>46260</v>
      </c>
      <c r="H146" s="288" t="s">
        <v>1975</v>
      </c>
      <c r="I146" s="288" t="s">
        <v>1749</v>
      </c>
      <c r="J146" s="288" t="s">
        <v>178</v>
      </c>
      <c r="K146" s="288" t="s">
        <v>53</v>
      </c>
      <c r="L146" s="290">
        <v>123358.2</v>
      </c>
      <c r="M146" s="290">
        <v>0</v>
      </c>
      <c r="N146" s="291">
        <v>0</v>
      </c>
      <c r="O146" s="290">
        <v>5.7142859999999997E-2</v>
      </c>
      <c r="P146" s="291">
        <v>7049</v>
      </c>
      <c r="Q146" s="290">
        <v>0.73</v>
      </c>
      <c r="R146" s="291">
        <v>90462</v>
      </c>
      <c r="S146" s="288" t="s">
        <v>1744</v>
      </c>
      <c r="T146" s="288" t="s">
        <v>1745</v>
      </c>
      <c r="U146" s="288" t="s">
        <v>1835</v>
      </c>
      <c r="V146" s="288" t="s">
        <v>1836</v>
      </c>
      <c r="W146" s="288" t="s">
        <v>1795</v>
      </c>
      <c r="X146" s="288" t="s">
        <v>1796</v>
      </c>
    </row>
    <row r="147" spans="1:24" ht="51">
      <c r="A147" s="288" t="s">
        <v>1737</v>
      </c>
      <c r="B147" s="288" t="s">
        <v>1738</v>
      </c>
      <c r="C147" s="288" t="s">
        <v>292</v>
      </c>
      <c r="D147" s="288" t="s">
        <v>1962</v>
      </c>
      <c r="E147" s="288" t="s">
        <v>1739</v>
      </c>
      <c r="F147" s="289">
        <v>46275</v>
      </c>
      <c r="G147" s="289">
        <v>46275</v>
      </c>
      <c r="H147" s="288" t="s">
        <v>1926</v>
      </c>
      <c r="I147" s="288" t="s">
        <v>1749</v>
      </c>
      <c r="J147" s="288" t="s">
        <v>178</v>
      </c>
      <c r="K147" s="288" t="s">
        <v>53</v>
      </c>
      <c r="L147" s="290">
        <v>123358.2</v>
      </c>
      <c r="M147" s="290">
        <v>0</v>
      </c>
      <c r="N147" s="291">
        <v>0</v>
      </c>
      <c r="O147" s="290">
        <v>1.9047620000000001E-2</v>
      </c>
      <c r="P147" s="291">
        <v>2350</v>
      </c>
      <c r="Q147" s="290">
        <v>0.71</v>
      </c>
      <c r="R147" s="291">
        <v>88112</v>
      </c>
      <c r="S147" s="288" t="s">
        <v>1744</v>
      </c>
      <c r="T147" s="288" t="s">
        <v>1745</v>
      </c>
      <c r="U147" s="288" t="s">
        <v>1851</v>
      </c>
      <c r="V147" s="288" t="s">
        <v>1852</v>
      </c>
      <c r="W147" s="288" t="s">
        <v>1795</v>
      </c>
      <c r="X147" s="288" t="s">
        <v>1796</v>
      </c>
    </row>
    <row r="148" spans="1:24" ht="51">
      <c r="A148" s="288" t="s">
        <v>1737</v>
      </c>
      <c r="B148" s="288" t="s">
        <v>1738</v>
      </c>
      <c r="C148" s="288" t="s">
        <v>292</v>
      </c>
      <c r="D148" s="288" t="s">
        <v>1962</v>
      </c>
      <c r="E148" s="288" t="s">
        <v>1739</v>
      </c>
      <c r="F148" s="289">
        <v>46280</v>
      </c>
      <c r="G148" s="289">
        <v>46280</v>
      </c>
      <c r="H148" s="288" t="s">
        <v>1976</v>
      </c>
      <c r="I148" s="288" t="s">
        <v>1749</v>
      </c>
      <c r="J148" s="288" t="s">
        <v>178</v>
      </c>
      <c r="K148" s="288" t="s">
        <v>53</v>
      </c>
      <c r="L148" s="290">
        <v>123358.2</v>
      </c>
      <c r="M148" s="290">
        <v>0</v>
      </c>
      <c r="N148" s="291">
        <v>0</v>
      </c>
      <c r="O148" s="290">
        <v>2.8571429999999998E-2</v>
      </c>
      <c r="P148" s="291">
        <v>3525</v>
      </c>
      <c r="Q148" s="290">
        <v>0.69</v>
      </c>
      <c r="R148" s="291">
        <v>84587</v>
      </c>
      <c r="S148" s="288" t="s">
        <v>1744</v>
      </c>
      <c r="T148" s="288" t="s">
        <v>1745</v>
      </c>
      <c r="U148" s="288" t="s">
        <v>1851</v>
      </c>
      <c r="V148" s="288" t="s">
        <v>1852</v>
      </c>
      <c r="W148" s="288" t="s">
        <v>1795</v>
      </c>
      <c r="X148" s="288" t="s">
        <v>1796</v>
      </c>
    </row>
    <row r="149" spans="1:24" ht="51">
      <c r="A149" s="288" t="s">
        <v>1737</v>
      </c>
      <c r="B149" s="288" t="s">
        <v>1738</v>
      </c>
      <c r="C149" s="288" t="s">
        <v>292</v>
      </c>
      <c r="D149" s="288" t="s">
        <v>1962</v>
      </c>
      <c r="E149" s="288" t="s">
        <v>1739</v>
      </c>
      <c r="F149" s="289">
        <v>46280</v>
      </c>
      <c r="G149" s="289">
        <v>46280</v>
      </c>
      <c r="H149" s="288" t="s">
        <v>1977</v>
      </c>
      <c r="I149" s="288" t="s">
        <v>1749</v>
      </c>
      <c r="J149" s="288" t="s">
        <v>178</v>
      </c>
      <c r="K149" s="288" t="s">
        <v>53</v>
      </c>
      <c r="L149" s="290">
        <v>123358.2</v>
      </c>
      <c r="M149" s="290">
        <v>0</v>
      </c>
      <c r="N149" s="291">
        <v>0</v>
      </c>
      <c r="O149" s="290">
        <v>4.7619050000000003E-2</v>
      </c>
      <c r="P149" s="291">
        <v>5874</v>
      </c>
      <c r="Q149" s="290">
        <v>0.64</v>
      </c>
      <c r="R149" s="291">
        <v>78713</v>
      </c>
      <c r="S149" s="288" t="s">
        <v>1744</v>
      </c>
      <c r="T149" s="288" t="s">
        <v>1745</v>
      </c>
      <c r="U149" s="288" t="s">
        <v>1855</v>
      </c>
      <c r="V149" s="288" t="s">
        <v>1856</v>
      </c>
      <c r="W149" s="288" t="s">
        <v>1795</v>
      </c>
      <c r="X149" s="288" t="s">
        <v>1796</v>
      </c>
    </row>
    <row r="150" spans="1:24" ht="63.75">
      <c r="A150" s="288" t="s">
        <v>1737</v>
      </c>
      <c r="B150" s="288" t="s">
        <v>1738</v>
      </c>
      <c r="C150" s="288" t="s">
        <v>292</v>
      </c>
      <c r="D150" s="288" t="s">
        <v>1962</v>
      </c>
      <c r="E150" s="288" t="s">
        <v>1739</v>
      </c>
      <c r="F150" s="289">
        <v>46283</v>
      </c>
      <c r="G150" s="289">
        <v>46283</v>
      </c>
      <c r="H150" s="288" t="s">
        <v>1978</v>
      </c>
      <c r="I150" s="288" t="s">
        <v>1749</v>
      </c>
      <c r="J150" s="288" t="s">
        <v>178</v>
      </c>
      <c r="K150" s="288" t="s">
        <v>53</v>
      </c>
      <c r="L150" s="290">
        <v>123358.2</v>
      </c>
      <c r="M150" s="290">
        <v>0</v>
      </c>
      <c r="N150" s="291">
        <v>0</v>
      </c>
      <c r="O150" s="290">
        <v>0.15238094999999999</v>
      </c>
      <c r="P150" s="291">
        <v>18797</v>
      </c>
      <c r="Q150" s="290">
        <v>0.49</v>
      </c>
      <c r="R150" s="291">
        <v>59916</v>
      </c>
      <c r="S150" s="288" t="s">
        <v>1744</v>
      </c>
      <c r="T150" s="288" t="s">
        <v>1745</v>
      </c>
      <c r="U150" s="288" t="s">
        <v>1835</v>
      </c>
      <c r="V150" s="288" t="s">
        <v>1836</v>
      </c>
      <c r="W150" s="288" t="s">
        <v>1795</v>
      </c>
      <c r="X150" s="288" t="s">
        <v>1796</v>
      </c>
    </row>
    <row r="151" spans="1:24" ht="51">
      <c r="A151" s="288" t="s">
        <v>1737</v>
      </c>
      <c r="B151" s="288" t="s">
        <v>1738</v>
      </c>
      <c r="C151" s="288" t="s">
        <v>292</v>
      </c>
      <c r="D151" s="288" t="s">
        <v>1962</v>
      </c>
      <c r="E151" s="288" t="s">
        <v>1739</v>
      </c>
      <c r="F151" s="289">
        <v>46286</v>
      </c>
      <c r="G151" s="289">
        <v>46286</v>
      </c>
      <c r="H151" s="288" t="s">
        <v>1800</v>
      </c>
      <c r="I151" s="288" t="s">
        <v>1749</v>
      </c>
      <c r="J151" s="288" t="s">
        <v>178</v>
      </c>
      <c r="K151" s="288" t="s">
        <v>53</v>
      </c>
      <c r="L151" s="290">
        <v>123358.2</v>
      </c>
      <c r="M151" s="290">
        <v>0</v>
      </c>
      <c r="N151" s="291">
        <v>0</v>
      </c>
      <c r="O151" s="290">
        <v>0.35238095000000003</v>
      </c>
      <c r="P151" s="291">
        <v>43469</v>
      </c>
      <c r="Q151" s="290">
        <v>0.13</v>
      </c>
      <c r="R151" s="291">
        <v>16447</v>
      </c>
      <c r="S151" s="288" t="s">
        <v>1744</v>
      </c>
      <c r="T151" s="288" t="s">
        <v>1745</v>
      </c>
      <c r="U151" s="288" t="s">
        <v>1801</v>
      </c>
      <c r="V151" s="288" t="s">
        <v>1802</v>
      </c>
      <c r="W151" s="288" t="s">
        <v>1795</v>
      </c>
      <c r="X151" s="288" t="s">
        <v>1796</v>
      </c>
    </row>
    <row r="152" spans="1:24" ht="63.75">
      <c r="A152" s="288" t="s">
        <v>1737</v>
      </c>
      <c r="B152" s="288" t="s">
        <v>1738</v>
      </c>
      <c r="C152" s="288" t="s">
        <v>292</v>
      </c>
      <c r="D152" s="288" t="s">
        <v>1962</v>
      </c>
      <c r="E152" s="288" t="s">
        <v>1739</v>
      </c>
      <c r="F152" s="289">
        <v>46300</v>
      </c>
      <c r="G152" s="289">
        <v>46300</v>
      </c>
      <c r="H152" s="288" t="s">
        <v>1888</v>
      </c>
      <c r="I152" s="288" t="s">
        <v>1877</v>
      </c>
      <c r="J152" s="288" t="s">
        <v>178</v>
      </c>
      <c r="K152" s="288" t="s">
        <v>53</v>
      </c>
      <c r="L152" s="290">
        <v>123358.2</v>
      </c>
      <c r="M152" s="290">
        <v>0.10952381</v>
      </c>
      <c r="N152" s="291">
        <v>13511</v>
      </c>
      <c r="O152" s="290">
        <v>0</v>
      </c>
      <c r="P152" s="291">
        <v>0</v>
      </c>
      <c r="Q152" s="290">
        <v>0.24</v>
      </c>
      <c r="R152" s="291">
        <v>29958</v>
      </c>
      <c r="S152" s="288" t="s">
        <v>1744</v>
      </c>
      <c r="T152" s="288" t="s">
        <v>1745</v>
      </c>
      <c r="U152" s="288" t="s">
        <v>1835</v>
      </c>
      <c r="V152" s="288" t="s">
        <v>1836</v>
      </c>
      <c r="W152" s="288" t="s">
        <v>1795</v>
      </c>
      <c r="X152" s="288" t="s">
        <v>1796</v>
      </c>
    </row>
    <row r="153" spans="1:24" ht="63.75">
      <c r="A153" s="288" t="s">
        <v>1737</v>
      </c>
      <c r="B153" s="288" t="s">
        <v>1738</v>
      </c>
      <c r="C153" s="288" t="s">
        <v>292</v>
      </c>
      <c r="D153" s="288" t="s">
        <v>1962</v>
      </c>
      <c r="E153" s="288" t="s">
        <v>1739</v>
      </c>
      <c r="F153" s="289">
        <v>46300</v>
      </c>
      <c r="G153" s="289">
        <v>46300</v>
      </c>
      <c r="H153" s="288" t="s">
        <v>1979</v>
      </c>
      <c r="I153" s="288" t="s">
        <v>1980</v>
      </c>
      <c r="J153" s="288" t="s">
        <v>178</v>
      </c>
      <c r="K153" s="288" t="s">
        <v>53</v>
      </c>
      <c r="L153" s="290">
        <v>123358.2</v>
      </c>
      <c r="M153" s="290">
        <v>5.7142859999999997E-2</v>
      </c>
      <c r="N153" s="291">
        <v>7049</v>
      </c>
      <c r="O153" s="290">
        <v>0</v>
      </c>
      <c r="P153" s="291">
        <v>0</v>
      </c>
      <c r="Q153" s="290">
        <v>0.3</v>
      </c>
      <c r="R153" s="291">
        <v>37007</v>
      </c>
      <c r="S153" s="288" t="s">
        <v>1744</v>
      </c>
      <c r="T153" s="288" t="s">
        <v>1745</v>
      </c>
      <c r="U153" s="288" t="s">
        <v>1840</v>
      </c>
      <c r="V153" s="288" t="s">
        <v>1841</v>
      </c>
      <c r="W153" s="288" t="s">
        <v>1795</v>
      </c>
      <c r="X153" s="288" t="s">
        <v>1796</v>
      </c>
    </row>
    <row r="154" spans="1:24" ht="63.75">
      <c r="A154" s="288" t="s">
        <v>1737</v>
      </c>
      <c r="B154" s="288" t="s">
        <v>1738</v>
      </c>
      <c r="C154" s="288" t="s">
        <v>292</v>
      </c>
      <c r="D154" s="288" t="s">
        <v>1962</v>
      </c>
      <c r="E154" s="288" t="s">
        <v>1739</v>
      </c>
      <c r="F154" s="289">
        <v>46300</v>
      </c>
      <c r="G154" s="289">
        <v>46300</v>
      </c>
      <c r="H154" s="288" t="s">
        <v>1979</v>
      </c>
      <c r="I154" s="288" t="s">
        <v>1980</v>
      </c>
      <c r="J154" s="288" t="s">
        <v>178</v>
      </c>
      <c r="K154" s="288" t="s">
        <v>53</v>
      </c>
      <c r="L154" s="290">
        <v>123358.2</v>
      </c>
      <c r="M154" s="290">
        <v>4.7619000000000003E-3</v>
      </c>
      <c r="N154" s="291">
        <v>587</v>
      </c>
      <c r="O154" s="290">
        <v>0</v>
      </c>
      <c r="P154" s="291">
        <v>0</v>
      </c>
      <c r="Q154" s="290">
        <v>0.3</v>
      </c>
      <c r="R154" s="291">
        <v>37594</v>
      </c>
      <c r="S154" s="288" t="s">
        <v>1744</v>
      </c>
      <c r="T154" s="288" t="s">
        <v>1745</v>
      </c>
      <c r="U154" s="288" t="s">
        <v>1964</v>
      </c>
      <c r="V154" s="288" t="s">
        <v>1965</v>
      </c>
      <c r="W154" s="288" t="s">
        <v>1795</v>
      </c>
      <c r="X154" s="288" t="s">
        <v>1796</v>
      </c>
    </row>
    <row r="155" spans="1:24" ht="28.5">
      <c r="A155" s="284" t="s">
        <v>1737</v>
      </c>
      <c r="B155" s="284" t="s">
        <v>1738</v>
      </c>
      <c r="C155" s="284" t="s">
        <v>331</v>
      </c>
      <c r="D155" s="284" t="s">
        <v>217</v>
      </c>
      <c r="E155" s="284" t="s">
        <v>1739</v>
      </c>
      <c r="F155" s="285" t="s">
        <v>1739</v>
      </c>
      <c r="G155" s="285" t="s">
        <v>1739</v>
      </c>
      <c r="H155" s="284" t="s">
        <v>1739</v>
      </c>
      <c r="I155" s="284" t="s">
        <v>1740</v>
      </c>
      <c r="J155" s="284" t="s">
        <v>178</v>
      </c>
      <c r="K155" s="284" t="s">
        <v>53</v>
      </c>
      <c r="L155" s="286">
        <v>182068.97</v>
      </c>
      <c r="M155" s="286">
        <v>0</v>
      </c>
      <c r="N155" s="287">
        <v>0</v>
      </c>
      <c r="O155" s="286">
        <v>0</v>
      </c>
      <c r="P155" s="287">
        <v>0</v>
      </c>
      <c r="Q155" s="286">
        <v>0.28999999999999998</v>
      </c>
      <c r="R155" s="287">
        <v>52800</v>
      </c>
      <c r="S155" s="284" t="s">
        <v>1739</v>
      </c>
      <c r="T155" s="284" t="s">
        <v>1739</v>
      </c>
      <c r="U155" s="284" t="s">
        <v>1739</v>
      </c>
      <c r="V155" s="284" t="s">
        <v>1739</v>
      </c>
      <c r="W155" s="284" t="s">
        <v>1739</v>
      </c>
      <c r="X155" s="284" t="s">
        <v>1739</v>
      </c>
    </row>
    <row r="156" spans="1:24" ht="38.25">
      <c r="A156" s="288" t="s">
        <v>1737</v>
      </c>
      <c r="B156" s="288" t="s">
        <v>1738</v>
      </c>
      <c r="C156" s="288" t="s">
        <v>331</v>
      </c>
      <c r="D156" s="288" t="s">
        <v>217</v>
      </c>
      <c r="E156" s="288" t="s">
        <v>1739</v>
      </c>
      <c r="F156" s="289">
        <v>46254</v>
      </c>
      <c r="G156" s="289">
        <v>46254</v>
      </c>
      <c r="H156" s="288" t="s">
        <v>1922</v>
      </c>
      <c r="I156" s="288" t="s">
        <v>1923</v>
      </c>
      <c r="J156" s="288" t="s">
        <v>178</v>
      </c>
      <c r="K156" s="288" t="s">
        <v>53</v>
      </c>
      <c r="L156" s="290">
        <v>136800</v>
      </c>
      <c r="M156" s="290">
        <v>0.43859649000000001</v>
      </c>
      <c r="N156" s="291">
        <v>60000</v>
      </c>
      <c r="O156" s="290">
        <v>0</v>
      </c>
      <c r="P156" s="291">
        <v>0</v>
      </c>
      <c r="Q156" s="290">
        <v>0.73</v>
      </c>
      <c r="R156" s="291">
        <v>112800</v>
      </c>
      <c r="S156" s="288" t="s">
        <v>1744</v>
      </c>
      <c r="T156" s="288" t="s">
        <v>1810</v>
      </c>
      <c r="U156" s="288" t="s">
        <v>1739</v>
      </c>
      <c r="V156" s="288" t="s">
        <v>1739</v>
      </c>
      <c r="W156" s="288" t="s">
        <v>1739</v>
      </c>
      <c r="X156" s="288" t="s">
        <v>1739</v>
      </c>
    </row>
    <row r="157" spans="1:24" ht="51">
      <c r="A157" s="288" t="s">
        <v>1737</v>
      </c>
      <c r="B157" s="288" t="s">
        <v>1738</v>
      </c>
      <c r="C157" s="288" t="s">
        <v>331</v>
      </c>
      <c r="D157" s="288" t="s">
        <v>217</v>
      </c>
      <c r="E157" s="288" t="s">
        <v>1739</v>
      </c>
      <c r="F157" s="289">
        <v>46286</v>
      </c>
      <c r="G157" s="289">
        <v>46286</v>
      </c>
      <c r="H157" s="288" t="s">
        <v>1800</v>
      </c>
      <c r="I157" s="288" t="s">
        <v>1749</v>
      </c>
      <c r="J157" s="288" t="s">
        <v>178</v>
      </c>
      <c r="K157" s="288" t="s">
        <v>53</v>
      </c>
      <c r="L157" s="290">
        <v>154930.56</v>
      </c>
      <c r="M157" s="290">
        <v>0</v>
      </c>
      <c r="N157" s="291">
        <v>0</v>
      </c>
      <c r="O157" s="290">
        <v>0.18421053000000001</v>
      </c>
      <c r="P157" s="291">
        <v>28540</v>
      </c>
      <c r="Q157" s="290">
        <v>0.54</v>
      </c>
      <c r="R157" s="291">
        <v>84260</v>
      </c>
      <c r="S157" s="288" t="s">
        <v>1744</v>
      </c>
      <c r="T157" s="288" t="s">
        <v>1745</v>
      </c>
      <c r="U157" s="288" t="s">
        <v>1801</v>
      </c>
      <c r="V157" s="288" t="s">
        <v>1802</v>
      </c>
      <c r="W157" s="288" t="s">
        <v>1795</v>
      </c>
      <c r="X157" s="288" t="s">
        <v>1796</v>
      </c>
    </row>
    <row r="158" spans="1:24" ht="51">
      <c r="A158" s="288" t="s">
        <v>1737</v>
      </c>
      <c r="B158" s="288" t="s">
        <v>1738</v>
      </c>
      <c r="C158" s="288" t="s">
        <v>331</v>
      </c>
      <c r="D158" s="288" t="s">
        <v>217</v>
      </c>
      <c r="E158" s="288" t="s">
        <v>1739</v>
      </c>
      <c r="F158" s="289">
        <v>46300</v>
      </c>
      <c r="G158" s="289">
        <v>46300</v>
      </c>
      <c r="H158" s="288" t="s">
        <v>1888</v>
      </c>
      <c r="I158" s="288" t="s">
        <v>1877</v>
      </c>
      <c r="J158" s="288" t="s">
        <v>178</v>
      </c>
      <c r="K158" s="288" t="s">
        <v>53</v>
      </c>
      <c r="L158" s="290">
        <v>154930.56</v>
      </c>
      <c r="M158" s="290">
        <v>8.7719300000000007E-3</v>
      </c>
      <c r="N158" s="291">
        <v>1359</v>
      </c>
      <c r="O158" s="290">
        <v>0</v>
      </c>
      <c r="P158" s="291">
        <v>0</v>
      </c>
      <c r="Q158" s="290">
        <v>0.55000000000000004</v>
      </c>
      <c r="R158" s="291">
        <v>85619</v>
      </c>
      <c r="S158" s="288" t="s">
        <v>1744</v>
      </c>
      <c r="T158" s="288" t="s">
        <v>1745</v>
      </c>
      <c r="U158" s="288" t="s">
        <v>1801</v>
      </c>
      <c r="V158" s="288" t="s">
        <v>1802</v>
      </c>
      <c r="W158" s="288" t="s">
        <v>1795</v>
      </c>
      <c r="X158" s="288" t="s">
        <v>1796</v>
      </c>
    </row>
    <row r="159" spans="1:24" ht="14.25">
      <c r="A159" s="284" t="s">
        <v>1737</v>
      </c>
      <c r="B159" s="284" t="s">
        <v>1738</v>
      </c>
      <c r="C159" s="284" t="s">
        <v>291</v>
      </c>
      <c r="D159" s="284" t="s">
        <v>158</v>
      </c>
      <c r="E159" s="284" t="s">
        <v>1739</v>
      </c>
      <c r="F159" s="285" t="s">
        <v>1739</v>
      </c>
      <c r="G159" s="285" t="s">
        <v>1739</v>
      </c>
      <c r="H159" s="284" t="s">
        <v>1739</v>
      </c>
      <c r="I159" s="284" t="s">
        <v>1740</v>
      </c>
      <c r="J159" s="284" t="s">
        <v>178</v>
      </c>
      <c r="K159" s="284" t="s">
        <v>716</v>
      </c>
      <c r="L159" s="286">
        <v>137690.70000000001</v>
      </c>
      <c r="M159" s="286">
        <v>0</v>
      </c>
      <c r="N159" s="287">
        <v>0</v>
      </c>
      <c r="O159" s="286">
        <v>0</v>
      </c>
      <c r="P159" s="287">
        <v>0</v>
      </c>
      <c r="Q159" s="286">
        <v>0.43</v>
      </c>
      <c r="R159" s="287">
        <v>59207</v>
      </c>
      <c r="S159" s="284" t="s">
        <v>1739</v>
      </c>
      <c r="T159" s="284" t="s">
        <v>1739</v>
      </c>
      <c r="U159" s="284" t="s">
        <v>1739</v>
      </c>
      <c r="V159" s="284" t="s">
        <v>1739</v>
      </c>
      <c r="W159" s="284" t="s">
        <v>1739</v>
      </c>
      <c r="X159" s="284" t="s">
        <v>1739</v>
      </c>
    </row>
    <row r="160" spans="1:24" ht="51">
      <c r="A160" s="288" t="s">
        <v>1737</v>
      </c>
      <c r="B160" s="288" t="s">
        <v>1738</v>
      </c>
      <c r="C160" s="288" t="s">
        <v>291</v>
      </c>
      <c r="D160" s="288" t="s">
        <v>158</v>
      </c>
      <c r="E160" s="288" t="s">
        <v>1739</v>
      </c>
      <c r="F160" s="289">
        <v>46204</v>
      </c>
      <c r="G160" s="289">
        <v>46204</v>
      </c>
      <c r="H160" s="288" t="s">
        <v>1918</v>
      </c>
      <c r="I160" s="288" t="s">
        <v>1919</v>
      </c>
      <c r="J160" s="288" t="s">
        <v>178</v>
      </c>
      <c r="K160" s="288" t="s">
        <v>716</v>
      </c>
      <c r="L160" s="290">
        <v>138149.48000000001</v>
      </c>
      <c r="M160" s="290">
        <v>0</v>
      </c>
      <c r="N160" s="291">
        <v>0</v>
      </c>
      <c r="O160" s="290">
        <v>1.890756E-2</v>
      </c>
      <c r="P160" s="291">
        <v>2612</v>
      </c>
      <c r="Q160" s="290">
        <v>0.41</v>
      </c>
      <c r="R160" s="291">
        <v>56595</v>
      </c>
      <c r="S160" s="288" t="s">
        <v>1744</v>
      </c>
      <c r="T160" s="288" t="s">
        <v>1745</v>
      </c>
      <c r="U160" s="288" t="s">
        <v>1801</v>
      </c>
      <c r="V160" s="288" t="s">
        <v>1802</v>
      </c>
      <c r="W160" s="288" t="s">
        <v>1795</v>
      </c>
      <c r="X160" s="288" t="s">
        <v>1796</v>
      </c>
    </row>
    <row r="161" spans="1:24" ht="25.5">
      <c r="A161" s="288" t="s">
        <v>1737</v>
      </c>
      <c r="B161" s="288" t="s">
        <v>1738</v>
      </c>
      <c r="C161" s="288" t="s">
        <v>291</v>
      </c>
      <c r="D161" s="288" t="s">
        <v>158</v>
      </c>
      <c r="E161" s="288" t="s">
        <v>1739</v>
      </c>
      <c r="F161" s="289">
        <v>46223</v>
      </c>
      <c r="G161" s="289">
        <v>46223</v>
      </c>
      <c r="H161" s="288" t="s">
        <v>1876</v>
      </c>
      <c r="I161" s="288" t="s">
        <v>1877</v>
      </c>
      <c r="J161" s="288" t="s">
        <v>178</v>
      </c>
      <c r="K161" s="288" t="s">
        <v>716</v>
      </c>
      <c r="L161" s="290">
        <v>138149.48000000001</v>
      </c>
      <c r="M161" s="290">
        <v>1.05042E-2</v>
      </c>
      <c r="N161" s="291">
        <v>1451</v>
      </c>
      <c r="O161" s="290">
        <v>0</v>
      </c>
      <c r="P161" s="291">
        <v>0</v>
      </c>
      <c r="Q161" s="290">
        <v>0.42</v>
      </c>
      <c r="R161" s="291">
        <v>58046</v>
      </c>
      <c r="S161" s="288" t="s">
        <v>1744</v>
      </c>
      <c r="T161" s="288" t="s">
        <v>1745</v>
      </c>
      <c r="U161" s="288" t="s">
        <v>1739</v>
      </c>
      <c r="V161" s="288" t="s">
        <v>1739</v>
      </c>
      <c r="W161" s="288" t="s">
        <v>1795</v>
      </c>
      <c r="X161" s="288" t="s">
        <v>1796</v>
      </c>
    </row>
    <row r="162" spans="1:24" ht="38.25">
      <c r="A162" s="288" t="s">
        <v>1737</v>
      </c>
      <c r="B162" s="288" t="s">
        <v>1738</v>
      </c>
      <c r="C162" s="288" t="s">
        <v>291</v>
      </c>
      <c r="D162" s="288" t="s">
        <v>158</v>
      </c>
      <c r="E162" s="288" t="s">
        <v>1739</v>
      </c>
      <c r="F162" s="289">
        <v>46254</v>
      </c>
      <c r="G162" s="289">
        <v>46254</v>
      </c>
      <c r="H162" s="288" t="s">
        <v>1922</v>
      </c>
      <c r="I162" s="288" t="s">
        <v>1923</v>
      </c>
      <c r="J162" s="288" t="s">
        <v>178</v>
      </c>
      <c r="K162" s="288" t="s">
        <v>716</v>
      </c>
      <c r="L162" s="290">
        <v>142800</v>
      </c>
      <c r="M162" s="290">
        <v>0.21008403</v>
      </c>
      <c r="N162" s="291">
        <v>30000</v>
      </c>
      <c r="O162" s="290">
        <v>0</v>
      </c>
      <c r="P162" s="291">
        <v>0</v>
      </c>
      <c r="Q162" s="290">
        <v>0.63</v>
      </c>
      <c r="R162" s="291">
        <v>88046</v>
      </c>
      <c r="S162" s="288" t="s">
        <v>1744</v>
      </c>
      <c r="T162" s="288" t="s">
        <v>1810</v>
      </c>
      <c r="U162" s="288" t="s">
        <v>1739</v>
      </c>
      <c r="V162" s="288" t="s">
        <v>1739</v>
      </c>
      <c r="W162" s="288" t="s">
        <v>1739</v>
      </c>
      <c r="X162" s="288" t="s">
        <v>1739</v>
      </c>
    </row>
    <row r="163" spans="1:24" ht="51">
      <c r="A163" s="288" t="s">
        <v>1737</v>
      </c>
      <c r="B163" s="288" t="s">
        <v>1738</v>
      </c>
      <c r="C163" s="288" t="s">
        <v>291</v>
      </c>
      <c r="D163" s="288" t="s">
        <v>158</v>
      </c>
      <c r="E163" s="288" t="s">
        <v>1739</v>
      </c>
      <c r="F163" s="289">
        <v>46258</v>
      </c>
      <c r="G163" s="289">
        <v>46258</v>
      </c>
      <c r="H163" s="288" t="s">
        <v>1981</v>
      </c>
      <c r="I163" s="288" t="s">
        <v>1749</v>
      </c>
      <c r="J163" s="288" t="s">
        <v>178</v>
      </c>
      <c r="K163" s="288" t="s">
        <v>716</v>
      </c>
      <c r="L163" s="290">
        <v>139701.24</v>
      </c>
      <c r="M163" s="290">
        <v>0</v>
      </c>
      <c r="N163" s="291">
        <v>0</v>
      </c>
      <c r="O163" s="290">
        <v>8.4033609999999995E-2</v>
      </c>
      <c r="P163" s="291">
        <v>11740</v>
      </c>
      <c r="Q163" s="290">
        <v>0.55000000000000004</v>
      </c>
      <c r="R163" s="291">
        <v>76306</v>
      </c>
      <c r="S163" s="288" t="s">
        <v>1744</v>
      </c>
      <c r="T163" s="288" t="s">
        <v>1745</v>
      </c>
      <c r="U163" s="288" t="s">
        <v>1890</v>
      </c>
      <c r="V163" s="288" t="s">
        <v>1891</v>
      </c>
      <c r="W163" s="288" t="s">
        <v>1795</v>
      </c>
      <c r="X163" s="288" t="s">
        <v>1796</v>
      </c>
    </row>
    <row r="164" spans="1:24" ht="63.75">
      <c r="A164" s="288" t="s">
        <v>1737</v>
      </c>
      <c r="B164" s="288" t="s">
        <v>1738</v>
      </c>
      <c r="C164" s="288" t="s">
        <v>291</v>
      </c>
      <c r="D164" s="288" t="s">
        <v>158</v>
      </c>
      <c r="E164" s="288" t="s">
        <v>1739</v>
      </c>
      <c r="F164" s="289">
        <v>46259</v>
      </c>
      <c r="G164" s="289">
        <v>46259</v>
      </c>
      <c r="H164" s="288" t="s">
        <v>1973</v>
      </c>
      <c r="I164" s="288" t="s">
        <v>1749</v>
      </c>
      <c r="J164" s="288" t="s">
        <v>178</v>
      </c>
      <c r="K164" s="288" t="s">
        <v>716</v>
      </c>
      <c r="L164" s="290">
        <v>139701.24</v>
      </c>
      <c r="M164" s="290">
        <v>0</v>
      </c>
      <c r="N164" s="291">
        <v>0</v>
      </c>
      <c r="O164" s="290">
        <v>6.3025209999999998E-2</v>
      </c>
      <c r="P164" s="291">
        <v>8805</v>
      </c>
      <c r="Q164" s="290">
        <v>0.48</v>
      </c>
      <c r="R164" s="291">
        <v>67501</v>
      </c>
      <c r="S164" s="288" t="s">
        <v>1744</v>
      </c>
      <c r="T164" s="288" t="s">
        <v>1745</v>
      </c>
      <c r="U164" s="288" t="s">
        <v>1840</v>
      </c>
      <c r="V164" s="288" t="s">
        <v>1841</v>
      </c>
      <c r="W164" s="288" t="s">
        <v>1795</v>
      </c>
      <c r="X164" s="288" t="s">
        <v>1796</v>
      </c>
    </row>
    <row r="165" spans="1:24" ht="63.75">
      <c r="A165" s="288" t="s">
        <v>1737</v>
      </c>
      <c r="B165" s="288" t="s">
        <v>1738</v>
      </c>
      <c r="C165" s="288" t="s">
        <v>291</v>
      </c>
      <c r="D165" s="288" t="s">
        <v>158</v>
      </c>
      <c r="E165" s="288" t="s">
        <v>1739</v>
      </c>
      <c r="F165" s="289">
        <v>46259</v>
      </c>
      <c r="G165" s="289">
        <v>46259</v>
      </c>
      <c r="H165" s="288" t="s">
        <v>1974</v>
      </c>
      <c r="I165" s="288" t="s">
        <v>1749</v>
      </c>
      <c r="J165" s="288" t="s">
        <v>178</v>
      </c>
      <c r="K165" s="288" t="s">
        <v>716</v>
      </c>
      <c r="L165" s="290">
        <v>139701.24</v>
      </c>
      <c r="M165" s="290">
        <v>0</v>
      </c>
      <c r="N165" s="291">
        <v>0</v>
      </c>
      <c r="O165" s="290">
        <v>6.3025209999999998E-2</v>
      </c>
      <c r="P165" s="291">
        <v>8805</v>
      </c>
      <c r="Q165" s="290">
        <v>0.42</v>
      </c>
      <c r="R165" s="291">
        <v>58696</v>
      </c>
      <c r="S165" s="288" t="s">
        <v>1744</v>
      </c>
      <c r="T165" s="288" t="s">
        <v>1745</v>
      </c>
      <c r="U165" s="288" t="s">
        <v>1835</v>
      </c>
      <c r="V165" s="288" t="s">
        <v>1836</v>
      </c>
      <c r="W165" s="288" t="s">
        <v>1795</v>
      </c>
      <c r="X165" s="288" t="s">
        <v>1796</v>
      </c>
    </row>
    <row r="166" spans="1:24" ht="63.75">
      <c r="A166" s="288" t="s">
        <v>1737</v>
      </c>
      <c r="B166" s="288" t="s">
        <v>1738</v>
      </c>
      <c r="C166" s="288" t="s">
        <v>291</v>
      </c>
      <c r="D166" s="288" t="s">
        <v>158</v>
      </c>
      <c r="E166" s="288" t="s">
        <v>1739</v>
      </c>
      <c r="F166" s="289">
        <v>46260</v>
      </c>
      <c r="G166" s="289">
        <v>46260</v>
      </c>
      <c r="H166" s="288" t="s">
        <v>1975</v>
      </c>
      <c r="I166" s="288" t="s">
        <v>1749</v>
      </c>
      <c r="J166" s="288" t="s">
        <v>178</v>
      </c>
      <c r="K166" s="288" t="s">
        <v>716</v>
      </c>
      <c r="L166" s="290">
        <v>139701.24</v>
      </c>
      <c r="M166" s="290">
        <v>0</v>
      </c>
      <c r="N166" s="291">
        <v>0</v>
      </c>
      <c r="O166" s="290">
        <v>2.5210079999999999E-2</v>
      </c>
      <c r="P166" s="291">
        <v>3522</v>
      </c>
      <c r="Q166" s="290">
        <v>0.39</v>
      </c>
      <c r="R166" s="291">
        <v>55174</v>
      </c>
      <c r="S166" s="288" t="s">
        <v>1744</v>
      </c>
      <c r="T166" s="288" t="s">
        <v>1745</v>
      </c>
      <c r="U166" s="288" t="s">
        <v>1835</v>
      </c>
      <c r="V166" s="288" t="s">
        <v>1836</v>
      </c>
      <c r="W166" s="288" t="s">
        <v>1795</v>
      </c>
      <c r="X166" s="288" t="s">
        <v>1796</v>
      </c>
    </row>
    <row r="167" spans="1:24" ht="63.75">
      <c r="A167" s="288" t="s">
        <v>1737</v>
      </c>
      <c r="B167" s="288" t="s">
        <v>1738</v>
      </c>
      <c r="C167" s="288" t="s">
        <v>291</v>
      </c>
      <c r="D167" s="288" t="s">
        <v>158</v>
      </c>
      <c r="E167" s="288" t="s">
        <v>1739</v>
      </c>
      <c r="F167" s="289">
        <v>46260</v>
      </c>
      <c r="G167" s="289">
        <v>46260</v>
      </c>
      <c r="H167" s="288" t="s">
        <v>1924</v>
      </c>
      <c r="I167" s="288" t="s">
        <v>1749</v>
      </c>
      <c r="J167" s="288" t="s">
        <v>178</v>
      </c>
      <c r="K167" s="288" t="s">
        <v>716</v>
      </c>
      <c r="L167" s="290">
        <v>139701.24</v>
      </c>
      <c r="M167" s="290">
        <v>0</v>
      </c>
      <c r="N167" s="291">
        <v>0</v>
      </c>
      <c r="O167" s="290">
        <v>4.2016800000000002E-3</v>
      </c>
      <c r="P167" s="291">
        <v>587</v>
      </c>
      <c r="Q167" s="290">
        <v>0.39</v>
      </c>
      <c r="R167" s="291">
        <v>54587</v>
      </c>
      <c r="S167" s="288" t="s">
        <v>1744</v>
      </c>
      <c r="T167" s="288" t="s">
        <v>1745</v>
      </c>
      <c r="U167" s="288" t="s">
        <v>1840</v>
      </c>
      <c r="V167" s="288" t="s">
        <v>1841</v>
      </c>
      <c r="W167" s="288" t="s">
        <v>1795</v>
      </c>
      <c r="X167" s="288" t="s">
        <v>1796</v>
      </c>
    </row>
    <row r="168" spans="1:24" ht="51">
      <c r="A168" s="288" t="s">
        <v>1737</v>
      </c>
      <c r="B168" s="288" t="s">
        <v>1738</v>
      </c>
      <c r="C168" s="288" t="s">
        <v>291</v>
      </c>
      <c r="D168" s="288" t="s">
        <v>158</v>
      </c>
      <c r="E168" s="288" t="s">
        <v>1739</v>
      </c>
      <c r="F168" s="289">
        <v>46268</v>
      </c>
      <c r="G168" s="289">
        <v>46268</v>
      </c>
      <c r="H168" s="288" t="s">
        <v>1828</v>
      </c>
      <c r="I168" s="288" t="s">
        <v>1749</v>
      </c>
      <c r="J168" s="288" t="s">
        <v>178</v>
      </c>
      <c r="K168" s="288" t="s">
        <v>716</v>
      </c>
      <c r="L168" s="290">
        <v>139696.48000000001</v>
      </c>
      <c r="M168" s="290">
        <v>0</v>
      </c>
      <c r="N168" s="291">
        <v>0</v>
      </c>
      <c r="O168" s="290">
        <v>8.4033609999999995E-2</v>
      </c>
      <c r="P168" s="291">
        <v>11739</v>
      </c>
      <c r="Q168" s="290">
        <v>0.31</v>
      </c>
      <c r="R168" s="291">
        <v>42848</v>
      </c>
      <c r="S168" s="288" t="s">
        <v>1744</v>
      </c>
      <c r="T168" s="288" t="s">
        <v>1745</v>
      </c>
      <c r="U168" s="288" t="s">
        <v>1750</v>
      </c>
      <c r="V168" s="288" t="s">
        <v>1751</v>
      </c>
      <c r="W168" s="288" t="s">
        <v>1795</v>
      </c>
      <c r="X168" s="288" t="s">
        <v>1796</v>
      </c>
    </row>
    <row r="169" spans="1:24" ht="51">
      <c r="A169" s="288" t="s">
        <v>1737</v>
      </c>
      <c r="B169" s="288" t="s">
        <v>1738</v>
      </c>
      <c r="C169" s="288" t="s">
        <v>291</v>
      </c>
      <c r="D169" s="288" t="s">
        <v>158</v>
      </c>
      <c r="E169" s="288" t="s">
        <v>1739</v>
      </c>
      <c r="F169" s="289">
        <v>46275</v>
      </c>
      <c r="G169" s="289">
        <v>46275</v>
      </c>
      <c r="H169" s="288" t="s">
        <v>1926</v>
      </c>
      <c r="I169" s="288" t="s">
        <v>1749</v>
      </c>
      <c r="J169" s="288" t="s">
        <v>178</v>
      </c>
      <c r="K169" s="288" t="s">
        <v>716</v>
      </c>
      <c r="L169" s="290">
        <v>139696.48000000001</v>
      </c>
      <c r="M169" s="290">
        <v>0</v>
      </c>
      <c r="N169" s="291">
        <v>0</v>
      </c>
      <c r="O169" s="290">
        <v>3.3613450000000003E-2</v>
      </c>
      <c r="P169" s="291">
        <v>4696</v>
      </c>
      <c r="Q169" s="290">
        <v>0.27</v>
      </c>
      <c r="R169" s="291">
        <v>38152</v>
      </c>
      <c r="S169" s="288" t="s">
        <v>1744</v>
      </c>
      <c r="T169" s="288" t="s">
        <v>1745</v>
      </c>
      <c r="U169" s="288" t="s">
        <v>1851</v>
      </c>
      <c r="V169" s="288" t="s">
        <v>1852</v>
      </c>
      <c r="W169" s="288" t="s">
        <v>1795</v>
      </c>
      <c r="X169" s="288" t="s">
        <v>1796</v>
      </c>
    </row>
    <row r="170" spans="1:24" ht="51">
      <c r="A170" s="288" t="s">
        <v>1737</v>
      </c>
      <c r="B170" s="288" t="s">
        <v>1738</v>
      </c>
      <c r="C170" s="288" t="s">
        <v>291</v>
      </c>
      <c r="D170" s="288" t="s">
        <v>158</v>
      </c>
      <c r="E170" s="288" t="s">
        <v>1739</v>
      </c>
      <c r="F170" s="289">
        <v>46276</v>
      </c>
      <c r="G170" s="289">
        <v>46276</v>
      </c>
      <c r="H170" s="288" t="s">
        <v>1982</v>
      </c>
      <c r="I170" s="288" t="s">
        <v>1749</v>
      </c>
      <c r="J170" s="288" t="s">
        <v>178</v>
      </c>
      <c r="K170" s="288" t="s">
        <v>716</v>
      </c>
      <c r="L170" s="290">
        <v>139696.48000000001</v>
      </c>
      <c r="M170" s="290">
        <v>0</v>
      </c>
      <c r="N170" s="291">
        <v>0</v>
      </c>
      <c r="O170" s="290">
        <v>8.4033609999999995E-2</v>
      </c>
      <c r="P170" s="291">
        <v>11739</v>
      </c>
      <c r="Q170" s="290">
        <v>0.19</v>
      </c>
      <c r="R170" s="291">
        <v>26413</v>
      </c>
      <c r="S170" s="288" t="s">
        <v>1744</v>
      </c>
      <c r="T170" s="288" t="s">
        <v>1745</v>
      </c>
      <c r="U170" s="288" t="s">
        <v>1755</v>
      </c>
      <c r="V170" s="288" t="s">
        <v>1756</v>
      </c>
      <c r="W170" s="288" t="s">
        <v>1795</v>
      </c>
      <c r="X170" s="288" t="s">
        <v>1796</v>
      </c>
    </row>
    <row r="171" spans="1:24" ht="63.75">
      <c r="A171" s="288" t="s">
        <v>1737</v>
      </c>
      <c r="B171" s="288" t="s">
        <v>1738</v>
      </c>
      <c r="C171" s="288" t="s">
        <v>291</v>
      </c>
      <c r="D171" s="288" t="s">
        <v>158</v>
      </c>
      <c r="E171" s="288" t="s">
        <v>1739</v>
      </c>
      <c r="F171" s="289">
        <v>46283</v>
      </c>
      <c r="G171" s="289">
        <v>46283</v>
      </c>
      <c r="H171" s="288" t="s">
        <v>1978</v>
      </c>
      <c r="I171" s="288" t="s">
        <v>1749</v>
      </c>
      <c r="J171" s="288" t="s">
        <v>178</v>
      </c>
      <c r="K171" s="288" t="s">
        <v>716</v>
      </c>
      <c r="L171" s="290">
        <v>139696.48000000001</v>
      </c>
      <c r="M171" s="290">
        <v>0</v>
      </c>
      <c r="N171" s="291">
        <v>0</v>
      </c>
      <c r="O171" s="290">
        <v>8.4033609999999995E-2</v>
      </c>
      <c r="P171" s="291">
        <v>11739</v>
      </c>
      <c r="Q171" s="290">
        <v>0.11</v>
      </c>
      <c r="R171" s="291">
        <v>14674</v>
      </c>
      <c r="S171" s="288" t="s">
        <v>1744</v>
      </c>
      <c r="T171" s="288" t="s">
        <v>1745</v>
      </c>
      <c r="U171" s="288" t="s">
        <v>1840</v>
      </c>
      <c r="V171" s="288" t="s">
        <v>1841</v>
      </c>
      <c r="W171" s="288" t="s">
        <v>1795</v>
      </c>
      <c r="X171" s="288" t="s">
        <v>1796</v>
      </c>
    </row>
    <row r="172" spans="1:24" ht="63.75">
      <c r="A172" s="288" t="s">
        <v>1737</v>
      </c>
      <c r="B172" s="288" t="s">
        <v>1738</v>
      </c>
      <c r="C172" s="288" t="s">
        <v>291</v>
      </c>
      <c r="D172" s="288" t="s">
        <v>158</v>
      </c>
      <c r="E172" s="288" t="s">
        <v>1739</v>
      </c>
      <c r="F172" s="289">
        <v>46283</v>
      </c>
      <c r="G172" s="289">
        <v>46283</v>
      </c>
      <c r="H172" s="288" t="s">
        <v>1978</v>
      </c>
      <c r="I172" s="288" t="s">
        <v>1749</v>
      </c>
      <c r="J172" s="288" t="s">
        <v>178</v>
      </c>
      <c r="K172" s="288" t="s">
        <v>716</v>
      </c>
      <c r="L172" s="290">
        <v>139696.48000000001</v>
      </c>
      <c r="M172" s="290">
        <v>0</v>
      </c>
      <c r="N172" s="291">
        <v>0</v>
      </c>
      <c r="O172" s="290">
        <v>9.6638660000000001E-2</v>
      </c>
      <c r="P172" s="291">
        <v>13500</v>
      </c>
      <c r="Q172" s="290">
        <v>0.01</v>
      </c>
      <c r="R172" s="291">
        <v>1174</v>
      </c>
      <c r="S172" s="288" t="s">
        <v>1744</v>
      </c>
      <c r="T172" s="288" t="s">
        <v>1745</v>
      </c>
      <c r="U172" s="288" t="s">
        <v>1835</v>
      </c>
      <c r="V172" s="288" t="s">
        <v>1836</v>
      </c>
      <c r="W172" s="288" t="s">
        <v>1795</v>
      </c>
      <c r="X172" s="288" t="s">
        <v>1796</v>
      </c>
    </row>
    <row r="173" spans="1:24" ht="63.75">
      <c r="A173" s="288" t="s">
        <v>1737</v>
      </c>
      <c r="B173" s="288" t="s">
        <v>1738</v>
      </c>
      <c r="C173" s="288" t="s">
        <v>291</v>
      </c>
      <c r="D173" s="288" t="s">
        <v>158</v>
      </c>
      <c r="E173" s="288" t="s">
        <v>1739</v>
      </c>
      <c r="F173" s="289">
        <v>46300</v>
      </c>
      <c r="G173" s="289">
        <v>46300</v>
      </c>
      <c r="H173" s="288" t="s">
        <v>1888</v>
      </c>
      <c r="I173" s="288" t="s">
        <v>1877</v>
      </c>
      <c r="J173" s="288" t="s">
        <v>178</v>
      </c>
      <c r="K173" s="288" t="s">
        <v>716</v>
      </c>
      <c r="L173" s="290">
        <v>139696.48000000001</v>
      </c>
      <c r="M173" s="290">
        <v>3.7815130000000002E-2</v>
      </c>
      <c r="N173" s="291">
        <v>5283</v>
      </c>
      <c r="O173" s="290">
        <v>0</v>
      </c>
      <c r="P173" s="291">
        <v>0</v>
      </c>
      <c r="Q173" s="290">
        <v>0.05</v>
      </c>
      <c r="R173" s="291">
        <v>6457</v>
      </c>
      <c r="S173" s="288" t="s">
        <v>1744</v>
      </c>
      <c r="T173" s="288" t="s">
        <v>1745</v>
      </c>
      <c r="U173" s="288" t="s">
        <v>1835</v>
      </c>
      <c r="V173" s="288" t="s">
        <v>1836</v>
      </c>
      <c r="W173" s="288" t="s">
        <v>1795</v>
      </c>
      <c r="X173" s="288" t="s">
        <v>1796</v>
      </c>
    </row>
    <row r="174" spans="1:24" ht="28.5">
      <c r="A174" s="284" t="s">
        <v>1737</v>
      </c>
      <c r="B174" s="284" t="s">
        <v>1738</v>
      </c>
      <c r="C174" s="284" t="s">
        <v>751</v>
      </c>
      <c r="D174" s="284" t="s">
        <v>1984</v>
      </c>
      <c r="E174" s="284" t="s">
        <v>1739</v>
      </c>
      <c r="F174" s="285" t="s">
        <v>1739</v>
      </c>
      <c r="G174" s="285" t="s">
        <v>1739</v>
      </c>
      <c r="H174" s="284" t="s">
        <v>1739</v>
      </c>
      <c r="I174" s="284" t="s">
        <v>1740</v>
      </c>
      <c r="J174" s="284" t="s">
        <v>178</v>
      </c>
      <c r="K174" s="284" t="s">
        <v>53</v>
      </c>
      <c r="L174" s="286">
        <v>85942.04</v>
      </c>
      <c r="M174" s="286">
        <v>0</v>
      </c>
      <c r="N174" s="287">
        <v>0</v>
      </c>
      <c r="O174" s="286">
        <v>0</v>
      </c>
      <c r="P174" s="287">
        <v>0</v>
      </c>
      <c r="Q174" s="286">
        <v>2.4500000000000002</v>
      </c>
      <c r="R174" s="287">
        <v>210558</v>
      </c>
      <c r="S174" s="284" t="s">
        <v>1739</v>
      </c>
      <c r="T174" s="284" t="s">
        <v>1739</v>
      </c>
      <c r="U174" s="284" t="s">
        <v>1739</v>
      </c>
      <c r="V174" s="284" t="s">
        <v>1739</v>
      </c>
      <c r="W174" s="284" t="s">
        <v>1739</v>
      </c>
      <c r="X174" s="284" t="s">
        <v>1739</v>
      </c>
    </row>
    <row r="175" spans="1:24" ht="25.5">
      <c r="A175" s="288" t="s">
        <v>1737</v>
      </c>
      <c r="B175" s="288" t="s">
        <v>1738</v>
      </c>
      <c r="C175" s="288" t="s">
        <v>751</v>
      </c>
      <c r="D175" s="288" t="s">
        <v>1984</v>
      </c>
      <c r="E175" s="288" t="s">
        <v>1739</v>
      </c>
      <c r="F175" s="289">
        <v>46223</v>
      </c>
      <c r="G175" s="289">
        <v>46223</v>
      </c>
      <c r="H175" s="288" t="s">
        <v>1742</v>
      </c>
      <c r="I175" s="288" t="s">
        <v>1743</v>
      </c>
      <c r="J175" s="288" t="s">
        <v>178</v>
      </c>
      <c r="K175" s="288" t="s">
        <v>53</v>
      </c>
      <c r="L175" s="290">
        <v>85782.95</v>
      </c>
      <c r="M175" s="290">
        <v>0</v>
      </c>
      <c r="N175" s="291">
        <v>0</v>
      </c>
      <c r="O175" s="290">
        <v>7.2727269999999997E-2</v>
      </c>
      <c r="P175" s="291">
        <v>6239</v>
      </c>
      <c r="Q175" s="290">
        <v>2.38</v>
      </c>
      <c r="R175" s="291">
        <v>204319</v>
      </c>
      <c r="S175" s="288" t="s">
        <v>1744</v>
      </c>
      <c r="T175" s="288" t="s">
        <v>1820</v>
      </c>
      <c r="U175" s="288" t="s">
        <v>1739</v>
      </c>
      <c r="V175" s="288" t="s">
        <v>1739</v>
      </c>
      <c r="W175" s="288" t="s">
        <v>1795</v>
      </c>
      <c r="X175" s="288" t="s">
        <v>1796</v>
      </c>
    </row>
    <row r="176" spans="1:24" ht="28.5">
      <c r="A176" s="284" t="s">
        <v>1737</v>
      </c>
      <c r="B176" s="284" t="s">
        <v>1738</v>
      </c>
      <c r="C176" s="284" t="s">
        <v>755</v>
      </c>
      <c r="D176" s="284" t="s">
        <v>756</v>
      </c>
      <c r="E176" s="284" t="s">
        <v>1739</v>
      </c>
      <c r="F176" s="285" t="s">
        <v>1739</v>
      </c>
      <c r="G176" s="285" t="s">
        <v>1739</v>
      </c>
      <c r="H176" s="284" t="s">
        <v>1739</v>
      </c>
      <c r="I176" s="284" t="s">
        <v>1740</v>
      </c>
      <c r="J176" s="284" t="s">
        <v>53</v>
      </c>
      <c r="K176" s="284" t="s">
        <v>178</v>
      </c>
      <c r="L176" s="286">
        <v>409.09</v>
      </c>
      <c r="M176" s="286">
        <v>0</v>
      </c>
      <c r="N176" s="287">
        <v>0</v>
      </c>
      <c r="O176" s="286">
        <v>0</v>
      </c>
      <c r="P176" s="287">
        <v>0</v>
      </c>
      <c r="Q176" s="286">
        <v>55</v>
      </c>
      <c r="R176" s="287">
        <v>22500</v>
      </c>
      <c r="S176" s="284" t="s">
        <v>1739</v>
      </c>
      <c r="T176" s="284" t="s">
        <v>1739</v>
      </c>
      <c r="U176" s="284" t="s">
        <v>1739</v>
      </c>
      <c r="V176" s="284" t="s">
        <v>1739</v>
      </c>
      <c r="W176" s="284" t="s">
        <v>1739</v>
      </c>
      <c r="X176" s="284" t="s">
        <v>1739</v>
      </c>
    </row>
    <row r="177" spans="1:24" ht="28.5">
      <c r="A177" s="284" t="s">
        <v>1737</v>
      </c>
      <c r="B177" s="284" t="s">
        <v>1738</v>
      </c>
      <c r="C177" s="284" t="s">
        <v>325</v>
      </c>
      <c r="D177" s="284" t="s">
        <v>184</v>
      </c>
      <c r="E177" s="284" t="s">
        <v>1739</v>
      </c>
      <c r="F177" s="285" t="s">
        <v>1739</v>
      </c>
      <c r="G177" s="285" t="s">
        <v>1739</v>
      </c>
      <c r="H177" s="284" t="s">
        <v>1739</v>
      </c>
      <c r="I177" s="284" t="s">
        <v>1740</v>
      </c>
      <c r="J177" s="284" t="s">
        <v>1073</v>
      </c>
      <c r="K177" s="284" t="s">
        <v>1643</v>
      </c>
      <c r="L177" s="286">
        <v>876888.24</v>
      </c>
      <c r="M177" s="286">
        <v>0</v>
      </c>
      <c r="N177" s="287">
        <v>0</v>
      </c>
      <c r="O177" s="286">
        <v>0</v>
      </c>
      <c r="P177" s="287">
        <v>0</v>
      </c>
      <c r="Q177" s="286">
        <v>0.17</v>
      </c>
      <c r="R177" s="287">
        <v>149071</v>
      </c>
      <c r="S177" s="284" t="s">
        <v>1739</v>
      </c>
      <c r="T177" s="284" t="s">
        <v>1739</v>
      </c>
      <c r="U177" s="284" t="s">
        <v>1739</v>
      </c>
      <c r="V177" s="284" t="s">
        <v>1739</v>
      </c>
      <c r="W177" s="284" t="s">
        <v>1739</v>
      </c>
      <c r="X177" s="284" t="s">
        <v>1739</v>
      </c>
    </row>
    <row r="178" spans="1:24" ht="25.5">
      <c r="A178" s="288" t="s">
        <v>1737</v>
      </c>
      <c r="B178" s="288" t="s">
        <v>1738</v>
      </c>
      <c r="C178" s="288" t="s">
        <v>325</v>
      </c>
      <c r="D178" s="288" t="s">
        <v>184</v>
      </c>
      <c r="E178" s="288" t="s">
        <v>1739</v>
      </c>
      <c r="F178" s="289">
        <v>46185</v>
      </c>
      <c r="G178" s="289">
        <v>46185</v>
      </c>
      <c r="H178" s="288" t="s">
        <v>1897</v>
      </c>
      <c r="I178" s="288" t="s">
        <v>1749</v>
      </c>
      <c r="J178" s="288" t="s">
        <v>1073</v>
      </c>
      <c r="K178" s="288" t="s">
        <v>1643</v>
      </c>
      <c r="L178" s="290">
        <v>836107.86</v>
      </c>
      <c r="M178" s="290">
        <v>0</v>
      </c>
      <c r="N178" s="291">
        <v>0</v>
      </c>
      <c r="O178" s="290">
        <v>0.17166666999999999</v>
      </c>
      <c r="P178" s="291">
        <v>143532</v>
      </c>
      <c r="Q178" s="290">
        <v>0</v>
      </c>
      <c r="R178" s="291">
        <v>5539</v>
      </c>
      <c r="S178" s="288" t="s">
        <v>1744</v>
      </c>
      <c r="T178" s="288" t="s">
        <v>1745</v>
      </c>
      <c r="U178" s="288" t="s">
        <v>1739</v>
      </c>
      <c r="V178" s="288" t="s">
        <v>1739</v>
      </c>
      <c r="W178" s="288" t="s">
        <v>1746</v>
      </c>
      <c r="X178" s="288" t="s">
        <v>1747</v>
      </c>
    </row>
    <row r="179" spans="1:24" ht="25.5">
      <c r="A179" s="288" t="s">
        <v>1737</v>
      </c>
      <c r="B179" s="288" t="s">
        <v>1738</v>
      </c>
      <c r="C179" s="288" t="s">
        <v>325</v>
      </c>
      <c r="D179" s="288" t="s">
        <v>184</v>
      </c>
      <c r="E179" s="288" t="s">
        <v>1739</v>
      </c>
      <c r="F179" s="289">
        <v>46192</v>
      </c>
      <c r="G179" s="289">
        <v>46192</v>
      </c>
      <c r="H179" s="288" t="s">
        <v>1985</v>
      </c>
      <c r="I179" s="288" t="s">
        <v>1986</v>
      </c>
      <c r="J179" s="288" t="s">
        <v>1073</v>
      </c>
      <c r="K179" s="288" t="s">
        <v>1643</v>
      </c>
      <c r="L179" s="290">
        <v>835000</v>
      </c>
      <c r="M179" s="290">
        <v>5</v>
      </c>
      <c r="N179" s="291">
        <v>4175000</v>
      </c>
      <c r="O179" s="290">
        <v>0</v>
      </c>
      <c r="P179" s="291">
        <v>0</v>
      </c>
      <c r="Q179" s="290">
        <v>5</v>
      </c>
      <c r="R179" s="291">
        <v>4180539</v>
      </c>
      <c r="S179" s="288" t="s">
        <v>1744</v>
      </c>
      <c r="T179" s="288" t="s">
        <v>1799</v>
      </c>
      <c r="U179" s="288" t="s">
        <v>1739</v>
      </c>
      <c r="V179" s="288" t="s">
        <v>1739</v>
      </c>
      <c r="W179" s="288" t="s">
        <v>1739</v>
      </c>
      <c r="X179" s="288" t="s">
        <v>1739</v>
      </c>
    </row>
    <row r="180" spans="1:24" ht="51">
      <c r="A180" s="288" t="s">
        <v>1737</v>
      </c>
      <c r="B180" s="288" t="s">
        <v>1738</v>
      </c>
      <c r="C180" s="288" t="s">
        <v>325</v>
      </c>
      <c r="D180" s="288" t="s">
        <v>184</v>
      </c>
      <c r="E180" s="288" t="s">
        <v>1739</v>
      </c>
      <c r="F180" s="289">
        <v>46192</v>
      </c>
      <c r="G180" s="289">
        <v>46192</v>
      </c>
      <c r="H180" s="288" t="s">
        <v>1987</v>
      </c>
      <c r="I180" s="288" t="s">
        <v>1749</v>
      </c>
      <c r="J180" s="288" t="s">
        <v>1073</v>
      </c>
      <c r="K180" s="288" t="s">
        <v>1643</v>
      </c>
      <c r="L180" s="290">
        <v>836107.86</v>
      </c>
      <c r="M180" s="290">
        <v>0</v>
      </c>
      <c r="N180" s="291">
        <v>0</v>
      </c>
      <c r="O180" s="290">
        <v>4.9766666700000002</v>
      </c>
      <c r="P180" s="291">
        <v>4161030</v>
      </c>
      <c r="Q180" s="290">
        <v>0.02</v>
      </c>
      <c r="R180" s="291">
        <v>19509</v>
      </c>
      <c r="S180" s="288" t="s">
        <v>1744</v>
      </c>
      <c r="T180" s="288" t="s">
        <v>1745</v>
      </c>
      <c r="U180" s="288" t="s">
        <v>1755</v>
      </c>
      <c r="V180" s="288" t="s">
        <v>1756</v>
      </c>
      <c r="W180" s="288" t="s">
        <v>1795</v>
      </c>
      <c r="X180" s="288" t="s">
        <v>1796</v>
      </c>
    </row>
    <row r="181" spans="1:24" ht="51">
      <c r="A181" s="288" t="s">
        <v>1737</v>
      </c>
      <c r="B181" s="288" t="s">
        <v>1738</v>
      </c>
      <c r="C181" s="288" t="s">
        <v>325</v>
      </c>
      <c r="D181" s="288" t="s">
        <v>184</v>
      </c>
      <c r="E181" s="288" t="s">
        <v>1739</v>
      </c>
      <c r="F181" s="289">
        <v>46192</v>
      </c>
      <c r="G181" s="289">
        <v>46192</v>
      </c>
      <c r="H181" s="288" t="s">
        <v>1987</v>
      </c>
      <c r="I181" s="288" t="s">
        <v>1749</v>
      </c>
      <c r="J181" s="288" t="s">
        <v>1073</v>
      </c>
      <c r="K181" s="288" t="s">
        <v>1643</v>
      </c>
      <c r="L181" s="290">
        <v>836107.86</v>
      </c>
      <c r="M181" s="290">
        <v>0</v>
      </c>
      <c r="N181" s="291">
        <v>0</v>
      </c>
      <c r="O181" s="290">
        <v>2.3333329999999999E-2</v>
      </c>
      <c r="P181" s="291">
        <v>19509</v>
      </c>
      <c r="Q181" s="290">
        <v>0</v>
      </c>
      <c r="R181" s="291">
        <v>0</v>
      </c>
      <c r="S181" s="288" t="s">
        <v>1744</v>
      </c>
      <c r="T181" s="288" t="s">
        <v>1820</v>
      </c>
      <c r="U181" s="288" t="s">
        <v>1755</v>
      </c>
      <c r="V181" s="288" t="s">
        <v>1756</v>
      </c>
      <c r="W181" s="288" t="s">
        <v>1795</v>
      </c>
      <c r="X181" s="288" t="s">
        <v>1796</v>
      </c>
    </row>
    <row r="182" spans="1:24" ht="28.5">
      <c r="A182" s="284" t="s">
        <v>1737</v>
      </c>
      <c r="B182" s="284" t="s">
        <v>1738</v>
      </c>
      <c r="C182" s="284" t="s">
        <v>985</v>
      </c>
      <c r="D182" s="284" t="s">
        <v>1988</v>
      </c>
      <c r="E182" s="284" t="s">
        <v>1739</v>
      </c>
      <c r="F182" s="285" t="s">
        <v>1739</v>
      </c>
      <c r="G182" s="285" t="s">
        <v>1739</v>
      </c>
      <c r="H182" s="284" t="s">
        <v>1739</v>
      </c>
      <c r="I182" s="284" t="s">
        <v>1740</v>
      </c>
      <c r="J182" s="284" t="s">
        <v>1073</v>
      </c>
      <c r="K182" s="284" t="s">
        <v>1643</v>
      </c>
      <c r="L182" s="286">
        <v>838650</v>
      </c>
      <c r="M182" s="286">
        <v>0</v>
      </c>
      <c r="N182" s="287">
        <v>0</v>
      </c>
      <c r="O182" s="286">
        <v>0</v>
      </c>
      <c r="P182" s="287">
        <v>0</v>
      </c>
      <c r="Q182" s="286">
        <v>0.04</v>
      </c>
      <c r="R182" s="287">
        <v>33546</v>
      </c>
      <c r="S182" s="284" t="s">
        <v>1739</v>
      </c>
      <c r="T182" s="284" t="s">
        <v>1739</v>
      </c>
      <c r="U182" s="284" t="s">
        <v>1739</v>
      </c>
      <c r="V182" s="284" t="s">
        <v>1739</v>
      </c>
      <c r="W182" s="284" t="s">
        <v>1739</v>
      </c>
      <c r="X182" s="284" t="s">
        <v>1739</v>
      </c>
    </row>
    <row r="183" spans="1:24" ht="25.5">
      <c r="A183" s="288" t="s">
        <v>1737</v>
      </c>
      <c r="B183" s="288" t="s">
        <v>1738</v>
      </c>
      <c r="C183" s="288" t="s">
        <v>985</v>
      </c>
      <c r="D183" s="288" t="s">
        <v>1988</v>
      </c>
      <c r="E183" s="288" t="s">
        <v>1739</v>
      </c>
      <c r="F183" s="289">
        <v>46223</v>
      </c>
      <c r="G183" s="289">
        <v>46223</v>
      </c>
      <c r="H183" s="288" t="s">
        <v>1742</v>
      </c>
      <c r="I183" s="288" t="s">
        <v>1743</v>
      </c>
      <c r="J183" s="288" t="s">
        <v>1073</v>
      </c>
      <c r="K183" s="288" t="s">
        <v>1643</v>
      </c>
      <c r="L183" s="290">
        <v>838650</v>
      </c>
      <c r="M183" s="290">
        <v>0</v>
      </c>
      <c r="N183" s="291">
        <v>0</v>
      </c>
      <c r="O183" s="290">
        <v>1.6666700000000001E-3</v>
      </c>
      <c r="P183" s="291">
        <v>1398</v>
      </c>
      <c r="Q183" s="290">
        <v>0.04</v>
      </c>
      <c r="R183" s="291">
        <v>32148</v>
      </c>
      <c r="S183" s="288" t="s">
        <v>1744</v>
      </c>
      <c r="T183" s="288" t="s">
        <v>1820</v>
      </c>
      <c r="U183" s="288" t="s">
        <v>1739</v>
      </c>
      <c r="V183" s="288" t="s">
        <v>1739</v>
      </c>
      <c r="W183" s="288" t="s">
        <v>1795</v>
      </c>
      <c r="X183" s="288" t="s">
        <v>1796</v>
      </c>
    </row>
    <row r="184" spans="1:24" ht="28.5">
      <c r="A184" s="284" t="s">
        <v>1737</v>
      </c>
      <c r="B184" s="284" t="s">
        <v>1738</v>
      </c>
      <c r="C184" s="284" t="s">
        <v>401</v>
      </c>
      <c r="D184" s="284" t="s">
        <v>52</v>
      </c>
      <c r="E184" s="284" t="s">
        <v>1739</v>
      </c>
      <c r="F184" s="285" t="s">
        <v>1739</v>
      </c>
      <c r="G184" s="285" t="s">
        <v>1739</v>
      </c>
      <c r="H184" s="284" t="s">
        <v>1739</v>
      </c>
      <c r="I184" s="284" t="s">
        <v>1740</v>
      </c>
      <c r="J184" s="284" t="s">
        <v>1643</v>
      </c>
      <c r="K184" s="284" t="s">
        <v>1073</v>
      </c>
      <c r="L184" s="286">
        <v>378656.73</v>
      </c>
      <c r="M184" s="286">
        <v>0</v>
      </c>
      <c r="N184" s="287">
        <v>0</v>
      </c>
      <c r="O184" s="286">
        <v>0</v>
      </c>
      <c r="P184" s="287">
        <v>0</v>
      </c>
      <c r="Q184" s="286">
        <v>7.28</v>
      </c>
      <c r="R184" s="287">
        <v>2756621</v>
      </c>
      <c r="S184" s="284" t="s">
        <v>1739</v>
      </c>
      <c r="T184" s="284" t="s">
        <v>1739</v>
      </c>
      <c r="U184" s="284" t="s">
        <v>1739</v>
      </c>
      <c r="V184" s="284" t="s">
        <v>1739</v>
      </c>
      <c r="W184" s="284" t="s">
        <v>1739</v>
      </c>
      <c r="X184" s="284" t="s">
        <v>1739</v>
      </c>
    </row>
    <row r="185" spans="1:24" ht="25.5">
      <c r="A185" s="288" t="s">
        <v>1737</v>
      </c>
      <c r="B185" s="288" t="s">
        <v>1738</v>
      </c>
      <c r="C185" s="288" t="s">
        <v>401</v>
      </c>
      <c r="D185" s="288" t="s">
        <v>52</v>
      </c>
      <c r="E185" s="288" t="s">
        <v>1739</v>
      </c>
      <c r="F185" s="289">
        <v>46190</v>
      </c>
      <c r="G185" s="289">
        <v>46190</v>
      </c>
      <c r="H185" s="288" t="s">
        <v>1989</v>
      </c>
      <c r="I185" s="288" t="s">
        <v>1990</v>
      </c>
      <c r="J185" s="288" t="s">
        <v>1643</v>
      </c>
      <c r="K185" s="288" t="s">
        <v>1073</v>
      </c>
      <c r="L185" s="290">
        <v>400942.68</v>
      </c>
      <c r="M185" s="290">
        <v>0</v>
      </c>
      <c r="N185" s="291">
        <v>0</v>
      </c>
      <c r="O185" s="290">
        <v>3.28</v>
      </c>
      <c r="P185" s="291">
        <v>1323111</v>
      </c>
      <c r="Q185" s="290">
        <v>4</v>
      </c>
      <c r="R185" s="291">
        <v>1433510</v>
      </c>
      <c r="S185" s="288" t="s">
        <v>1744</v>
      </c>
      <c r="T185" s="288" t="s">
        <v>1745</v>
      </c>
      <c r="U185" s="288" t="s">
        <v>1739</v>
      </c>
      <c r="V185" s="288" t="s">
        <v>1739</v>
      </c>
      <c r="W185" s="288" t="s">
        <v>1746</v>
      </c>
      <c r="X185" s="288" t="s">
        <v>1747</v>
      </c>
    </row>
    <row r="186" spans="1:24" ht="51">
      <c r="A186" s="288" t="s">
        <v>1737</v>
      </c>
      <c r="B186" s="288" t="s">
        <v>1738</v>
      </c>
      <c r="C186" s="288" t="s">
        <v>401</v>
      </c>
      <c r="D186" s="288" t="s">
        <v>52</v>
      </c>
      <c r="E186" s="288" t="s">
        <v>1739</v>
      </c>
      <c r="F186" s="289">
        <v>46195</v>
      </c>
      <c r="G186" s="289">
        <v>46195</v>
      </c>
      <c r="H186" s="288" t="s">
        <v>1959</v>
      </c>
      <c r="I186" s="288" t="s">
        <v>1960</v>
      </c>
      <c r="J186" s="288" t="s">
        <v>1643</v>
      </c>
      <c r="K186" s="288" t="s">
        <v>1073</v>
      </c>
      <c r="L186" s="290">
        <v>402166.67</v>
      </c>
      <c r="M186" s="290">
        <v>126</v>
      </c>
      <c r="N186" s="291">
        <v>50673000</v>
      </c>
      <c r="O186" s="290">
        <v>0</v>
      </c>
      <c r="P186" s="291">
        <v>0</v>
      </c>
      <c r="Q186" s="290">
        <v>130</v>
      </c>
      <c r="R186" s="291">
        <v>52106510</v>
      </c>
      <c r="S186" s="288" t="s">
        <v>1744</v>
      </c>
      <c r="T186" s="288" t="s">
        <v>1799</v>
      </c>
      <c r="U186" s="288" t="s">
        <v>1739</v>
      </c>
      <c r="V186" s="288" t="s">
        <v>1739</v>
      </c>
      <c r="W186" s="288" t="s">
        <v>1739</v>
      </c>
      <c r="X186" s="288" t="s">
        <v>1739</v>
      </c>
    </row>
    <row r="187" spans="1:24" ht="51">
      <c r="A187" s="288" t="s">
        <v>1737</v>
      </c>
      <c r="B187" s="288" t="s">
        <v>1738</v>
      </c>
      <c r="C187" s="288" t="s">
        <v>401</v>
      </c>
      <c r="D187" s="288" t="s">
        <v>52</v>
      </c>
      <c r="E187" s="288" t="s">
        <v>1739</v>
      </c>
      <c r="F187" s="289">
        <v>46198</v>
      </c>
      <c r="G187" s="289">
        <v>46198</v>
      </c>
      <c r="H187" s="288" t="s">
        <v>1961</v>
      </c>
      <c r="I187" s="288" t="s">
        <v>1749</v>
      </c>
      <c r="J187" s="288" t="s">
        <v>1643</v>
      </c>
      <c r="K187" s="288" t="s">
        <v>1073</v>
      </c>
      <c r="L187" s="290">
        <v>400942.68</v>
      </c>
      <c r="M187" s="290">
        <v>0</v>
      </c>
      <c r="N187" s="291">
        <v>0</v>
      </c>
      <c r="O187" s="290">
        <v>64</v>
      </c>
      <c r="P187" s="291">
        <v>25668350</v>
      </c>
      <c r="Q187" s="290">
        <v>66</v>
      </c>
      <c r="R187" s="291">
        <v>26438160</v>
      </c>
      <c r="S187" s="288" t="s">
        <v>1744</v>
      </c>
      <c r="T187" s="288" t="s">
        <v>1745</v>
      </c>
      <c r="U187" s="288" t="s">
        <v>1750</v>
      </c>
      <c r="V187" s="288" t="s">
        <v>1751</v>
      </c>
      <c r="W187" s="288" t="s">
        <v>1795</v>
      </c>
      <c r="X187" s="288" t="s">
        <v>1796</v>
      </c>
    </row>
    <row r="188" spans="1:24" ht="51">
      <c r="A188" s="288" t="s">
        <v>1737</v>
      </c>
      <c r="B188" s="288" t="s">
        <v>1738</v>
      </c>
      <c r="C188" s="288" t="s">
        <v>401</v>
      </c>
      <c r="D188" s="288" t="s">
        <v>52</v>
      </c>
      <c r="E188" s="288" t="s">
        <v>1739</v>
      </c>
      <c r="F188" s="289">
        <v>46198</v>
      </c>
      <c r="G188" s="289">
        <v>46198</v>
      </c>
      <c r="H188" s="288" t="s">
        <v>1961</v>
      </c>
      <c r="I188" s="288" t="s">
        <v>1749</v>
      </c>
      <c r="J188" s="288" t="s">
        <v>1643</v>
      </c>
      <c r="K188" s="288" t="s">
        <v>1073</v>
      </c>
      <c r="L188" s="290">
        <v>400942.68</v>
      </c>
      <c r="M188" s="290">
        <v>0</v>
      </c>
      <c r="N188" s="291">
        <v>0</v>
      </c>
      <c r="O188" s="290">
        <v>63.5</v>
      </c>
      <c r="P188" s="291">
        <v>25451841</v>
      </c>
      <c r="Q188" s="290">
        <v>2.5</v>
      </c>
      <c r="R188" s="291">
        <v>986319</v>
      </c>
      <c r="S188" s="288" t="s">
        <v>1744</v>
      </c>
      <c r="T188" s="288" t="s">
        <v>1745</v>
      </c>
      <c r="U188" s="288" t="s">
        <v>1755</v>
      </c>
      <c r="V188" s="288" t="s">
        <v>1756</v>
      </c>
      <c r="W188" s="288" t="s">
        <v>1795</v>
      </c>
      <c r="X188" s="288" t="s">
        <v>1796</v>
      </c>
    </row>
    <row r="189" spans="1:24" ht="25.5">
      <c r="A189" s="288" t="s">
        <v>1737</v>
      </c>
      <c r="B189" s="288" t="s">
        <v>1738</v>
      </c>
      <c r="C189" s="288" t="s">
        <v>401</v>
      </c>
      <c r="D189" s="288" t="s">
        <v>52</v>
      </c>
      <c r="E189" s="288" t="s">
        <v>1739</v>
      </c>
      <c r="F189" s="289">
        <v>46223</v>
      </c>
      <c r="G189" s="289">
        <v>46223</v>
      </c>
      <c r="H189" s="288" t="s">
        <v>1876</v>
      </c>
      <c r="I189" s="288" t="s">
        <v>1877</v>
      </c>
      <c r="J189" s="288" t="s">
        <v>1643</v>
      </c>
      <c r="K189" s="288" t="s">
        <v>1073</v>
      </c>
      <c r="L189" s="290">
        <v>400942.68</v>
      </c>
      <c r="M189" s="290">
        <v>4.0999999999999996</v>
      </c>
      <c r="N189" s="291">
        <v>1643865</v>
      </c>
      <c r="O189" s="290">
        <v>0</v>
      </c>
      <c r="P189" s="291">
        <v>0</v>
      </c>
      <c r="Q189" s="290">
        <v>6.6</v>
      </c>
      <c r="R189" s="291">
        <v>2630184</v>
      </c>
      <c r="S189" s="288" t="s">
        <v>1744</v>
      </c>
      <c r="T189" s="288" t="s">
        <v>1745</v>
      </c>
      <c r="U189" s="288" t="s">
        <v>1739</v>
      </c>
      <c r="V189" s="288" t="s">
        <v>1739</v>
      </c>
      <c r="W189" s="288" t="s">
        <v>1795</v>
      </c>
      <c r="X189" s="288" t="s">
        <v>1796</v>
      </c>
    </row>
    <row r="190" spans="1:24" ht="28.5">
      <c r="A190" s="284" t="s">
        <v>1737</v>
      </c>
      <c r="B190" s="284" t="s">
        <v>1738</v>
      </c>
      <c r="C190" s="284" t="s">
        <v>399</v>
      </c>
      <c r="D190" s="284" t="s">
        <v>55</v>
      </c>
      <c r="E190" s="284" t="s">
        <v>1739</v>
      </c>
      <c r="F190" s="285" t="s">
        <v>1739</v>
      </c>
      <c r="G190" s="285" t="s">
        <v>1739</v>
      </c>
      <c r="H190" s="284" t="s">
        <v>1739</v>
      </c>
      <c r="I190" s="284" t="s">
        <v>1740</v>
      </c>
      <c r="J190" s="284" t="s">
        <v>1643</v>
      </c>
      <c r="K190" s="284" t="s">
        <v>1073</v>
      </c>
      <c r="L190" s="286">
        <v>220110.27</v>
      </c>
      <c r="M190" s="286">
        <v>0</v>
      </c>
      <c r="N190" s="287">
        <v>0</v>
      </c>
      <c r="O190" s="286">
        <v>0</v>
      </c>
      <c r="P190" s="287">
        <v>0</v>
      </c>
      <c r="Q190" s="286">
        <v>1.85</v>
      </c>
      <c r="R190" s="287">
        <v>407204</v>
      </c>
      <c r="S190" s="284" t="s">
        <v>1739</v>
      </c>
      <c r="T190" s="284" t="s">
        <v>1739</v>
      </c>
      <c r="U190" s="284" t="s">
        <v>1739</v>
      </c>
      <c r="V190" s="284" t="s">
        <v>1739</v>
      </c>
      <c r="W190" s="284" t="s">
        <v>1739</v>
      </c>
      <c r="X190" s="284" t="s">
        <v>1739</v>
      </c>
    </row>
    <row r="191" spans="1:24" ht="51">
      <c r="A191" s="288" t="s">
        <v>1737</v>
      </c>
      <c r="B191" s="288" t="s">
        <v>1738</v>
      </c>
      <c r="C191" s="288" t="s">
        <v>399</v>
      </c>
      <c r="D191" s="288" t="s">
        <v>55</v>
      </c>
      <c r="E191" s="288" t="s">
        <v>1739</v>
      </c>
      <c r="F191" s="289">
        <v>46195</v>
      </c>
      <c r="G191" s="289">
        <v>46195</v>
      </c>
      <c r="H191" s="288" t="s">
        <v>1959</v>
      </c>
      <c r="I191" s="288" t="s">
        <v>1960</v>
      </c>
      <c r="J191" s="288" t="s">
        <v>1643</v>
      </c>
      <c r="K191" s="288" t="s">
        <v>1073</v>
      </c>
      <c r="L191" s="290">
        <v>239500</v>
      </c>
      <c r="M191" s="290">
        <v>24</v>
      </c>
      <c r="N191" s="291">
        <v>5748000</v>
      </c>
      <c r="O191" s="290">
        <v>0</v>
      </c>
      <c r="P191" s="291">
        <v>0</v>
      </c>
      <c r="Q191" s="290">
        <v>25.85</v>
      </c>
      <c r="R191" s="291">
        <v>6155204</v>
      </c>
      <c r="S191" s="288" t="s">
        <v>1744</v>
      </c>
      <c r="T191" s="288" t="s">
        <v>1799</v>
      </c>
      <c r="U191" s="288" t="s">
        <v>1739</v>
      </c>
      <c r="V191" s="288" t="s">
        <v>1739</v>
      </c>
      <c r="W191" s="288" t="s">
        <v>1739</v>
      </c>
      <c r="X191" s="288" t="s">
        <v>1739</v>
      </c>
    </row>
    <row r="192" spans="1:24" ht="51">
      <c r="A192" s="288" t="s">
        <v>1737</v>
      </c>
      <c r="B192" s="288" t="s">
        <v>1738</v>
      </c>
      <c r="C192" s="288" t="s">
        <v>399</v>
      </c>
      <c r="D192" s="288" t="s">
        <v>55</v>
      </c>
      <c r="E192" s="288" t="s">
        <v>1739</v>
      </c>
      <c r="F192" s="289">
        <v>46198</v>
      </c>
      <c r="G192" s="289">
        <v>46198</v>
      </c>
      <c r="H192" s="288" t="s">
        <v>1961</v>
      </c>
      <c r="I192" s="288" t="s">
        <v>1749</v>
      </c>
      <c r="J192" s="288" t="s">
        <v>1643</v>
      </c>
      <c r="K192" s="288" t="s">
        <v>1073</v>
      </c>
      <c r="L192" s="290">
        <v>238573.8</v>
      </c>
      <c r="M192" s="290">
        <v>0</v>
      </c>
      <c r="N192" s="291">
        <v>0</v>
      </c>
      <c r="O192" s="290">
        <v>13.3</v>
      </c>
      <c r="P192" s="291">
        <v>3177803</v>
      </c>
      <c r="Q192" s="290">
        <v>12.55</v>
      </c>
      <c r="R192" s="291">
        <v>2977401</v>
      </c>
      <c r="S192" s="288" t="s">
        <v>1744</v>
      </c>
      <c r="T192" s="288" t="s">
        <v>1745</v>
      </c>
      <c r="U192" s="288" t="s">
        <v>1750</v>
      </c>
      <c r="V192" s="288" t="s">
        <v>1751</v>
      </c>
      <c r="W192" s="288" t="s">
        <v>1795</v>
      </c>
      <c r="X192" s="288" t="s">
        <v>1796</v>
      </c>
    </row>
    <row r="193" spans="1:24" ht="51">
      <c r="A193" s="288" t="s">
        <v>1737</v>
      </c>
      <c r="B193" s="288" t="s">
        <v>1738</v>
      </c>
      <c r="C193" s="288" t="s">
        <v>399</v>
      </c>
      <c r="D193" s="288" t="s">
        <v>55</v>
      </c>
      <c r="E193" s="288" t="s">
        <v>1739</v>
      </c>
      <c r="F193" s="289">
        <v>46198</v>
      </c>
      <c r="G193" s="289">
        <v>46198</v>
      </c>
      <c r="H193" s="288" t="s">
        <v>1961</v>
      </c>
      <c r="I193" s="288" t="s">
        <v>1749</v>
      </c>
      <c r="J193" s="288" t="s">
        <v>1643</v>
      </c>
      <c r="K193" s="288" t="s">
        <v>1073</v>
      </c>
      <c r="L193" s="290">
        <v>238573.8</v>
      </c>
      <c r="M193" s="290">
        <v>0</v>
      </c>
      <c r="N193" s="291">
        <v>0</v>
      </c>
      <c r="O193" s="290">
        <v>8.4</v>
      </c>
      <c r="P193" s="291">
        <v>2004020</v>
      </c>
      <c r="Q193" s="290">
        <v>4.1500000000000004</v>
      </c>
      <c r="R193" s="291">
        <v>973381</v>
      </c>
      <c r="S193" s="288" t="s">
        <v>1744</v>
      </c>
      <c r="T193" s="288" t="s">
        <v>1745</v>
      </c>
      <c r="U193" s="288" t="s">
        <v>1755</v>
      </c>
      <c r="V193" s="288" t="s">
        <v>1756</v>
      </c>
      <c r="W193" s="288" t="s">
        <v>1795</v>
      </c>
      <c r="X193" s="288" t="s">
        <v>1796</v>
      </c>
    </row>
    <row r="194" spans="1:24" ht="51">
      <c r="A194" s="288" t="s">
        <v>1737</v>
      </c>
      <c r="B194" s="288" t="s">
        <v>1738</v>
      </c>
      <c r="C194" s="288" t="s">
        <v>399</v>
      </c>
      <c r="D194" s="288" t="s">
        <v>55</v>
      </c>
      <c r="E194" s="288" t="s">
        <v>1739</v>
      </c>
      <c r="F194" s="289">
        <v>46220</v>
      </c>
      <c r="G194" s="289">
        <v>46220</v>
      </c>
      <c r="H194" s="288" t="s">
        <v>1991</v>
      </c>
      <c r="I194" s="288" t="s">
        <v>1992</v>
      </c>
      <c r="J194" s="288" t="s">
        <v>1643</v>
      </c>
      <c r="K194" s="288" t="s">
        <v>1073</v>
      </c>
      <c r="L194" s="290">
        <v>239500</v>
      </c>
      <c r="M194" s="290">
        <v>18</v>
      </c>
      <c r="N194" s="291">
        <v>4311000</v>
      </c>
      <c r="O194" s="290">
        <v>0</v>
      </c>
      <c r="P194" s="291">
        <v>0</v>
      </c>
      <c r="Q194" s="290">
        <v>22.15</v>
      </c>
      <c r="R194" s="291">
        <v>5284381</v>
      </c>
      <c r="S194" s="288" t="s">
        <v>1744</v>
      </c>
      <c r="T194" s="288" t="s">
        <v>1799</v>
      </c>
      <c r="U194" s="288" t="s">
        <v>1739</v>
      </c>
      <c r="V194" s="288" t="s">
        <v>1739</v>
      </c>
      <c r="W194" s="288" t="s">
        <v>1739</v>
      </c>
      <c r="X194" s="288" t="s">
        <v>1739</v>
      </c>
    </row>
    <row r="195" spans="1:24" ht="25.5">
      <c r="A195" s="288" t="s">
        <v>1737</v>
      </c>
      <c r="B195" s="288" t="s">
        <v>1738</v>
      </c>
      <c r="C195" s="288" t="s">
        <v>399</v>
      </c>
      <c r="D195" s="288" t="s">
        <v>55</v>
      </c>
      <c r="E195" s="288" t="s">
        <v>1739</v>
      </c>
      <c r="F195" s="289">
        <v>46223</v>
      </c>
      <c r="G195" s="289">
        <v>46223</v>
      </c>
      <c r="H195" s="288" t="s">
        <v>1876</v>
      </c>
      <c r="I195" s="288" t="s">
        <v>1877</v>
      </c>
      <c r="J195" s="288" t="s">
        <v>1643</v>
      </c>
      <c r="K195" s="288" t="s">
        <v>1073</v>
      </c>
      <c r="L195" s="290">
        <v>238573.8</v>
      </c>
      <c r="M195" s="290">
        <v>0.84</v>
      </c>
      <c r="N195" s="291">
        <v>200402</v>
      </c>
      <c r="O195" s="290">
        <v>0</v>
      </c>
      <c r="P195" s="291">
        <v>0</v>
      </c>
      <c r="Q195" s="290">
        <v>22.99</v>
      </c>
      <c r="R195" s="291">
        <v>5484783</v>
      </c>
      <c r="S195" s="288" t="s">
        <v>1744</v>
      </c>
      <c r="T195" s="288" t="s">
        <v>1745</v>
      </c>
      <c r="U195" s="288" t="s">
        <v>1739</v>
      </c>
      <c r="V195" s="288" t="s">
        <v>1739</v>
      </c>
      <c r="W195" s="288" t="s">
        <v>1795</v>
      </c>
      <c r="X195" s="288" t="s">
        <v>1796</v>
      </c>
    </row>
    <row r="196" spans="1:24" ht="51">
      <c r="A196" s="288" t="s">
        <v>1737</v>
      </c>
      <c r="B196" s="288" t="s">
        <v>1738</v>
      </c>
      <c r="C196" s="288" t="s">
        <v>399</v>
      </c>
      <c r="D196" s="288" t="s">
        <v>55</v>
      </c>
      <c r="E196" s="288" t="s">
        <v>1739</v>
      </c>
      <c r="F196" s="289">
        <v>46279</v>
      </c>
      <c r="G196" s="289">
        <v>46279</v>
      </c>
      <c r="H196" s="288" t="s">
        <v>1993</v>
      </c>
      <c r="I196" s="288" t="s">
        <v>1749</v>
      </c>
      <c r="J196" s="288" t="s">
        <v>1643</v>
      </c>
      <c r="K196" s="288" t="s">
        <v>1073</v>
      </c>
      <c r="L196" s="290">
        <v>239301.18</v>
      </c>
      <c r="M196" s="290">
        <v>0</v>
      </c>
      <c r="N196" s="291">
        <v>0</v>
      </c>
      <c r="O196" s="290">
        <v>16</v>
      </c>
      <c r="P196" s="291">
        <v>3833605</v>
      </c>
      <c r="Q196" s="290">
        <v>6.99</v>
      </c>
      <c r="R196" s="291">
        <v>1651178</v>
      </c>
      <c r="S196" s="288" t="s">
        <v>1744</v>
      </c>
      <c r="T196" s="288" t="s">
        <v>1745</v>
      </c>
      <c r="U196" s="288" t="s">
        <v>1755</v>
      </c>
      <c r="V196" s="288" t="s">
        <v>1756</v>
      </c>
      <c r="W196" s="288" t="s">
        <v>1795</v>
      </c>
      <c r="X196" s="288" t="s">
        <v>1796</v>
      </c>
    </row>
    <row r="197" spans="1:24" ht="28.5">
      <c r="A197" s="284" t="s">
        <v>1737</v>
      </c>
      <c r="B197" s="284" t="s">
        <v>1738</v>
      </c>
      <c r="C197" s="284" t="s">
        <v>306</v>
      </c>
      <c r="D197" s="284" t="s">
        <v>65</v>
      </c>
      <c r="E197" s="284" t="s">
        <v>1739</v>
      </c>
      <c r="F197" s="285" t="s">
        <v>1739</v>
      </c>
      <c r="G197" s="285" t="s">
        <v>1739</v>
      </c>
      <c r="H197" s="284" t="s">
        <v>1739</v>
      </c>
      <c r="I197" s="284" t="s">
        <v>1740</v>
      </c>
      <c r="J197" s="284" t="s">
        <v>178</v>
      </c>
      <c r="K197" s="284" t="s">
        <v>716</v>
      </c>
      <c r="L197" s="286">
        <v>108984.07</v>
      </c>
      <c r="M197" s="286">
        <v>0</v>
      </c>
      <c r="N197" s="287">
        <v>0</v>
      </c>
      <c r="O197" s="286">
        <v>0</v>
      </c>
      <c r="P197" s="287">
        <v>0</v>
      </c>
      <c r="Q197" s="286">
        <v>1.1299999999999999</v>
      </c>
      <c r="R197" s="287">
        <v>123152</v>
      </c>
      <c r="S197" s="284" t="s">
        <v>1739</v>
      </c>
      <c r="T197" s="284" t="s">
        <v>1739</v>
      </c>
      <c r="U197" s="284" t="s">
        <v>1739</v>
      </c>
      <c r="V197" s="284" t="s">
        <v>1739</v>
      </c>
      <c r="W197" s="284" t="s">
        <v>1739</v>
      </c>
      <c r="X197" s="284" t="s">
        <v>1739</v>
      </c>
    </row>
    <row r="198" spans="1:24" ht="25.5">
      <c r="A198" s="288" t="s">
        <v>1737</v>
      </c>
      <c r="B198" s="288" t="s">
        <v>1738</v>
      </c>
      <c r="C198" s="288" t="s">
        <v>306</v>
      </c>
      <c r="D198" s="288" t="s">
        <v>65</v>
      </c>
      <c r="E198" s="288" t="s">
        <v>1739</v>
      </c>
      <c r="F198" s="289">
        <v>46223</v>
      </c>
      <c r="G198" s="289">
        <v>46223</v>
      </c>
      <c r="H198" s="288" t="s">
        <v>1876</v>
      </c>
      <c r="I198" s="288" t="s">
        <v>1877</v>
      </c>
      <c r="J198" s="288" t="s">
        <v>178</v>
      </c>
      <c r="K198" s="288" t="s">
        <v>716</v>
      </c>
      <c r="L198" s="290">
        <v>108663.15</v>
      </c>
      <c r="M198" s="290">
        <v>0.2</v>
      </c>
      <c r="N198" s="291">
        <v>21733</v>
      </c>
      <c r="O198" s="290">
        <v>0</v>
      </c>
      <c r="P198" s="291">
        <v>0</v>
      </c>
      <c r="Q198" s="290">
        <v>1.33</v>
      </c>
      <c r="R198" s="291">
        <v>144885</v>
      </c>
      <c r="S198" s="288" t="s">
        <v>1744</v>
      </c>
      <c r="T198" s="288" t="s">
        <v>1745</v>
      </c>
      <c r="U198" s="288" t="s">
        <v>1739</v>
      </c>
      <c r="V198" s="288" t="s">
        <v>1739</v>
      </c>
      <c r="W198" s="288" t="s">
        <v>1795</v>
      </c>
      <c r="X198" s="288" t="s">
        <v>1796</v>
      </c>
    </row>
    <row r="199" spans="1:24" ht="38.25">
      <c r="A199" s="288" t="s">
        <v>1737</v>
      </c>
      <c r="B199" s="288" t="s">
        <v>1738</v>
      </c>
      <c r="C199" s="288" t="s">
        <v>306</v>
      </c>
      <c r="D199" s="288" t="s">
        <v>65</v>
      </c>
      <c r="E199" s="288" t="s">
        <v>1739</v>
      </c>
      <c r="F199" s="289">
        <v>46254</v>
      </c>
      <c r="G199" s="289">
        <v>46254</v>
      </c>
      <c r="H199" s="288" t="s">
        <v>1922</v>
      </c>
      <c r="I199" s="288" t="s">
        <v>1923</v>
      </c>
      <c r="J199" s="288" t="s">
        <v>178</v>
      </c>
      <c r="K199" s="288" t="s">
        <v>716</v>
      </c>
      <c r="L199" s="290">
        <v>97500</v>
      </c>
      <c r="M199" s="290">
        <v>9.8666666700000007</v>
      </c>
      <c r="N199" s="291">
        <v>962000</v>
      </c>
      <c r="O199" s="290">
        <v>0</v>
      </c>
      <c r="P199" s="291">
        <v>0</v>
      </c>
      <c r="Q199" s="290">
        <v>11.2</v>
      </c>
      <c r="R199" s="291">
        <v>1106885</v>
      </c>
      <c r="S199" s="288" t="s">
        <v>1744</v>
      </c>
      <c r="T199" s="288" t="s">
        <v>1810</v>
      </c>
      <c r="U199" s="288" t="s">
        <v>1739</v>
      </c>
      <c r="V199" s="288" t="s">
        <v>1739</v>
      </c>
      <c r="W199" s="288" t="s">
        <v>1739</v>
      </c>
      <c r="X199" s="288" t="s">
        <v>1739</v>
      </c>
    </row>
    <row r="200" spans="1:24" ht="51">
      <c r="A200" s="288" t="s">
        <v>1737</v>
      </c>
      <c r="B200" s="288" t="s">
        <v>1738</v>
      </c>
      <c r="C200" s="288" t="s">
        <v>306</v>
      </c>
      <c r="D200" s="288" t="s">
        <v>65</v>
      </c>
      <c r="E200" s="288" t="s">
        <v>1739</v>
      </c>
      <c r="F200" s="289">
        <v>46268</v>
      </c>
      <c r="G200" s="289">
        <v>46268</v>
      </c>
      <c r="H200" s="288" t="s">
        <v>1828</v>
      </c>
      <c r="I200" s="288" t="s">
        <v>1749</v>
      </c>
      <c r="J200" s="288" t="s">
        <v>178</v>
      </c>
      <c r="K200" s="288" t="s">
        <v>716</v>
      </c>
      <c r="L200" s="290">
        <v>98829</v>
      </c>
      <c r="M200" s="290">
        <v>0</v>
      </c>
      <c r="N200" s="291">
        <v>0</v>
      </c>
      <c r="O200" s="290">
        <v>2.6666666700000001</v>
      </c>
      <c r="P200" s="291">
        <v>263544</v>
      </c>
      <c r="Q200" s="290">
        <v>8.5299999999999994</v>
      </c>
      <c r="R200" s="291">
        <v>843341</v>
      </c>
      <c r="S200" s="288" t="s">
        <v>1744</v>
      </c>
      <c r="T200" s="288" t="s">
        <v>1745</v>
      </c>
      <c r="U200" s="288" t="s">
        <v>1750</v>
      </c>
      <c r="V200" s="288" t="s">
        <v>1751</v>
      </c>
      <c r="W200" s="288" t="s">
        <v>1795</v>
      </c>
      <c r="X200" s="288" t="s">
        <v>1796</v>
      </c>
    </row>
    <row r="201" spans="1:24" ht="51">
      <c r="A201" s="288" t="s">
        <v>1737</v>
      </c>
      <c r="B201" s="288" t="s">
        <v>1738</v>
      </c>
      <c r="C201" s="288" t="s">
        <v>306</v>
      </c>
      <c r="D201" s="288" t="s">
        <v>65</v>
      </c>
      <c r="E201" s="288" t="s">
        <v>1739</v>
      </c>
      <c r="F201" s="289">
        <v>46273</v>
      </c>
      <c r="G201" s="289">
        <v>46273</v>
      </c>
      <c r="H201" s="288" t="s">
        <v>1938</v>
      </c>
      <c r="I201" s="288" t="s">
        <v>1749</v>
      </c>
      <c r="J201" s="288" t="s">
        <v>178</v>
      </c>
      <c r="K201" s="288" t="s">
        <v>716</v>
      </c>
      <c r="L201" s="290">
        <v>98829</v>
      </c>
      <c r="M201" s="290">
        <v>0</v>
      </c>
      <c r="N201" s="291">
        <v>0</v>
      </c>
      <c r="O201" s="290">
        <v>2</v>
      </c>
      <c r="P201" s="291">
        <v>197658</v>
      </c>
      <c r="Q201" s="290">
        <v>6.53</v>
      </c>
      <c r="R201" s="291">
        <v>645683</v>
      </c>
      <c r="S201" s="288" t="s">
        <v>1744</v>
      </c>
      <c r="T201" s="288" t="s">
        <v>1745</v>
      </c>
      <c r="U201" s="288" t="s">
        <v>1750</v>
      </c>
      <c r="V201" s="288" t="s">
        <v>1751</v>
      </c>
      <c r="W201" s="288" t="s">
        <v>1795</v>
      </c>
      <c r="X201" s="288" t="s">
        <v>1796</v>
      </c>
    </row>
    <row r="202" spans="1:24" ht="51">
      <c r="A202" s="288" t="s">
        <v>1737</v>
      </c>
      <c r="B202" s="288" t="s">
        <v>1738</v>
      </c>
      <c r="C202" s="288" t="s">
        <v>306</v>
      </c>
      <c r="D202" s="288" t="s">
        <v>65</v>
      </c>
      <c r="E202" s="288" t="s">
        <v>1739</v>
      </c>
      <c r="F202" s="289">
        <v>46274</v>
      </c>
      <c r="G202" s="289">
        <v>46274</v>
      </c>
      <c r="H202" s="288" t="s">
        <v>1939</v>
      </c>
      <c r="I202" s="288" t="s">
        <v>1749</v>
      </c>
      <c r="J202" s="288" t="s">
        <v>178</v>
      </c>
      <c r="K202" s="288" t="s">
        <v>716</v>
      </c>
      <c r="L202" s="290">
        <v>98829</v>
      </c>
      <c r="M202" s="290">
        <v>0</v>
      </c>
      <c r="N202" s="291">
        <v>0</v>
      </c>
      <c r="O202" s="290">
        <v>4.6666666699999997</v>
      </c>
      <c r="P202" s="291">
        <v>461202</v>
      </c>
      <c r="Q202" s="290">
        <v>1.87</v>
      </c>
      <c r="R202" s="291">
        <v>184481</v>
      </c>
      <c r="S202" s="288" t="s">
        <v>1744</v>
      </c>
      <c r="T202" s="288" t="s">
        <v>1745</v>
      </c>
      <c r="U202" s="288" t="s">
        <v>1755</v>
      </c>
      <c r="V202" s="288" t="s">
        <v>1756</v>
      </c>
      <c r="W202" s="288" t="s">
        <v>1795</v>
      </c>
      <c r="X202" s="288" t="s">
        <v>1796</v>
      </c>
    </row>
    <row r="203" spans="1:24" ht="51">
      <c r="A203" s="288" t="s">
        <v>1737</v>
      </c>
      <c r="B203" s="288" t="s">
        <v>1738</v>
      </c>
      <c r="C203" s="288" t="s">
        <v>306</v>
      </c>
      <c r="D203" s="288" t="s">
        <v>65</v>
      </c>
      <c r="E203" s="288" t="s">
        <v>1739</v>
      </c>
      <c r="F203" s="289">
        <v>46276</v>
      </c>
      <c r="G203" s="289">
        <v>46276</v>
      </c>
      <c r="H203" s="288" t="s">
        <v>1869</v>
      </c>
      <c r="I203" s="288" t="s">
        <v>1850</v>
      </c>
      <c r="J203" s="288" t="s">
        <v>178</v>
      </c>
      <c r="K203" s="288" t="s">
        <v>716</v>
      </c>
      <c r="L203" s="290">
        <v>98829</v>
      </c>
      <c r="M203" s="290">
        <v>0</v>
      </c>
      <c r="N203" s="291">
        <v>0</v>
      </c>
      <c r="O203" s="290">
        <v>1.3333333300000001</v>
      </c>
      <c r="P203" s="291">
        <v>131772</v>
      </c>
      <c r="Q203" s="290">
        <v>0.53</v>
      </c>
      <c r="R203" s="291">
        <v>52709</v>
      </c>
      <c r="S203" s="288" t="s">
        <v>1744</v>
      </c>
      <c r="T203" s="288" t="s">
        <v>1745</v>
      </c>
      <c r="U203" s="288" t="s">
        <v>1755</v>
      </c>
      <c r="V203" s="288" t="s">
        <v>1756</v>
      </c>
      <c r="W203" s="288" t="s">
        <v>1795</v>
      </c>
      <c r="X203" s="288" t="s">
        <v>1796</v>
      </c>
    </row>
    <row r="204" spans="1:24" ht="28.5">
      <c r="A204" s="284" t="s">
        <v>1737</v>
      </c>
      <c r="B204" s="284" t="s">
        <v>1738</v>
      </c>
      <c r="C204" s="284" t="s">
        <v>759</v>
      </c>
      <c r="D204" s="284" t="s">
        <v>760</v>
      </c>
      <c r="E204" s="284" t="s">
        <v>1739</v>
      </c>
      <c r="F204" s="285" t="s">
        <v>1739</v>
      </c>
      <c r="G204" s="285" t="s">
        <v>1739</v>
      </c>
      <c r="H204" s="284" t="s">
        <v>1739</v>
      </c>
      <c r="I204" s="284" t="s">
        <v>1740</v>
      </c>
      <c r="J204" s="284" t="s">
        <v>178</v>
      </c>
      <c r="K204" s="284" t="s">
        <v>716</v>
      </c>
      <c r="L204" s="286">
        <v>88746.64</v>
      </c>
      <c r="M204" s="286">
        <v>0</v>
      </c>
      <c r="N204" s="287">
        <v>0</v>
      </c>
      <c r="O204" s="286">
        <v>0</v>
      </c>
      <c r="P204" s="287">
        <v>0</v>
      </c>
      <c r="Q204" s="286">
        <v>7.14</v>
      </c>
      <c r="R204" s="287">
        <v>633651</v>
      </c>
      <c r="S204" s="284" t="s">
        <v>1739</v>
      </c>
      <c r="T204" s="284" t="s">
        <v>1739</v>
      </c>
      <c r="U204" s="284" t="s">
        <v>1739</v>
      </c>
      <c r="V204" s="284" t="s">
        <v>1739</v>
      </c>
      <c r="W204" s="284" t="s">
        <v>1739</v>
      </c>
      <c r="X204" s="284" t="s">
        <v>1739</v>
      </c>
    </row>
    <row r="205" spans="1:24" ht="28.5">
      <c r="A205" s="284" t="s">
        <v>1737</v>
      </c>
      <c r="B205" s="284" t="s">
        <v>1738</v>
      </c>
      <c r="C205" s="284" t="s">
        <v>400</v>
      </c>
      <c r="D205" s="284" t="s">
        <v>234</v>
      </c>
      <c r="E205" s="284" t="s">
        <v>1739</v>
      </c>
      <c r="F205" s="285" t="s">
        <v>1739</v>
      </c>
      <c r="G205" s="285" t="s">
        <v>1739</v>
      </c>
      <c r="H205" s="284" t="s">
        <v>1739</v>
      </c>
      <c r="I205" s="284" t="s">
        <v>1740</v>
      </c>
      <c r="J205" s="284" t="s">
        <v>1073</v>
      </c>
      <c r="K205" s="284" t="s">
        <v>1643</v>
      </c>
      <c r="L205" s="286">
        <v>785400</v>
      </c>
      <c r="M205" s="286">
        <v>0</v>
      </c>
      <c r="N205" s="287">
        <v>0</v>
      </c>
      <c r="O205" s="286">
        <v>0</v>
      </c>
      <c r="P205" s="287">
        <v>0</v>
      </c>
      <c r="Q205" s="286">
        <v>0.04</v>
      </c>
      <c r="R205" s="287">
        <v>31416</v>
      </c>
      <c r="S205" s="284" t="s">
        <v>1739</v>
      </c>
      <c r="T205" s="284" t="s">
        <v>1739</v>
      </c>
      <c r="U205" s="284" t="s">
        <v>1739</v>
      </c>
      <c r="V205" s="284" t="s">
        <v>1739</v>
      </c>
      <c r="W205" s="284" t="s">
        <v>1739</v>
      </c>
      <c r="X205" s="284" t="s">
        <v>1739</v>
      </c>
    </row>
    <row r="206" spans="1:24" ht="25.5">
      <c r="A206" s="288" t="s">
        <v>1737</v>
      </c>
      <c r="B206" s="288" t="s">
        <v>1738</v>
      </c>
      <c r="C206" s="288" t="s">
        <v>400</v>
      </c>
      <c r="D206" s="288" t="s">
        <v>234</v>
      </c>
      <c r="E206" s="288" t="s">
        <v>1739</v>
      </c>
      <c r="F206" s="289">
        <v>46178</v>
      </c>
      <c r="G206" s="289">
        <v>46178</v>
      </c>
      <c r="H206" s="288" t="s">
        <v>1945</v>
      </c>
      <c r="I206" s="288" t="s">
        <v>1946</v>
      </c>
      <c r="J206" s="288" t="s">
        <v>1073</v>
      </c>
      <c r="K206" s="288" t="s">
        <v>1643</v>
      </c>
      <c r="L206" s="290">
        <v>710000</v>
      </c>
      <c r="M206" s="290">
        <v>2</v>
      </c>
      <c r="N206" s="291">
        <v>1420000</v>
      </c>
      <c r="O206" s="290">
        <v>0</v>
      </c>
      <c r="P206" s="291">
        <v>0</v>
      </c>
      <c r="Q206" s="290">
        <v>2.04</v>
      </c>
      <c r="R206" s="291">
        <v>1451416</v>
      </c>
      <c r="S206" s="288" t="s">
        <v>1744</v>
      </c>
      <c r="T206" s="288" t="s">
        <v>1767</v>
      </c>
      <c r="U206" s="288" t="s">
        <v>1739</v>
      </c>
      <c r="V206" s="288" t="s">
        <v>1739</v>
      </c>
      <c r="W206" s="288" t="s">
        <v>1739</v>
      </c>
      <c r="X206" s="288" t="s">
        <v>1739</v>
      </c>
    </row>
    <row r="207" spans="1:24" ht="51">
      <c r="A207" s="288" t="s">
        <v>1737</v>
      </c>
      <c r="B207" s="288" t="s">
        <v>1738</v>
      </c>
      <c r="C207" s="288" t="s">
        <v>400</v>
      </c>
      <c r="D207" s="288" t="s">
        <v>234</v>
      </c>
      <c r="E207" s="288" t="s">
        <v>1739</v>
      </c>
      <c r="F207" s="289">
        <v>46178</v>
      </c>
      <c r="G207" s="289">
        <v>46178</v>
      </c>
      <c r="H207" s="288" t="s">
        <v>1995</v>
      </c>
      <c r="I207" s="288" t="s">
        <v>1749</v>
      </c>
      <c r="J207" s="288" t="s">
        <v>1073</v>
      </c>
      <c r="K207" s="288" t="s">
        <v>1643</v>
      </c>
      <c r="L207" s="290">
        <v>710317.8</v>
      </c>
      <c r="M207" s="290">
        <v>0</v>
      </c>
      <c r="N207" s="291">
        <v>0</v>
      </c>
      <c r="O207" s="290">
        <v>2</v>
      </c>
      <c r="P207" s="291">
        <v>1420636</v>
      </c>
      <c r="Q207" s="290">
        <v>0.04</v>
      </c>
      <c r="R207" s="291">
        <v>30780</v>
      </c>
      <c r="S207" s="288" t="s">
        <v>1744</v>
      </c>
      <c r="T207" s="288" t="s">
        <v>1745</v>
      </c>
      <c r="U207" s="288" t="s">
        <v>1750</v>
      </c>
      <c r="V207" s="288" t="s">
        <v>1751</v>
      </c>
      <c r="W207" s="288" t="s">
        <v>1795</v>
      </c>
      <c r="X207" s="288" t="s">
        <v>1796</v>
      </c>
    </row>
    <row r="208" spans="1:24" ht="25.5">
      <c r="A208" s="288" t="s">
        <v>1737</v>
      </c>
      <c r="B208" s="288" t="s">
        <v>1738</v>
      </c>
      <c r="C208" s="288" t="s">
        <v>400</v>
      </c>
      <c r="D208" s="288" t="s">
        <v>234</v>
      </c>
      <c r="E208" s="288" t="s">
        <v>1739</v>
      </c>
      <c r="F208" s="289">
        <v>46223</v>
      </c>
      <c r="G208" s="289">
        <v>46223</v>
      </c>
      <c r="H208" s="288" t="s">
        <v>1876</v>
      </c>
      <c r="I208" s="288" t="s">
        <v>1877</v>
      </c>
      <c r="J208" s="288" t="s">
        <v>1073</v>
      </c>
      <c r="K208" s="288" t="s">
        <v>1643</v>
      </c>
      <c r="L208" s="290">
        <v>710317.8</v>
      </c>
      <c r="M208" s="290">
        <v>1.8333329999999998E-2</v>
      </c>
      <c r="N208" s="291">
        <v>13022</v>
      </c>
      <c r="O208" s="290">
        <v>0</v>
      </c>
      <c r="P208" s="291">
        <v>0</v>
      </c>
      <c r="Q208" s="290">
        <v>0.06</v>
      </c>
      <c r="R208" s="291">
        <v>43802</v>
      </c>
      <c r="S208" s="288" t="s">
        <v>1744</v>
      </c>
      <c r="T208" s="288" t="s">
        <v>1745</v>
      </c>
      <c r="U208" s="288" t="s">
        <v>1739</v>
      </c>
      <c r="V208" s="288" t="s">
        <v>1739</v>
      </c>
      <c r="W208" s="288" t="s">
        <v>1795</v>
      </c>
      <c r="X208" s="288" t="s">
        <v>1796</v>
      </c>
    </row>
    <row r="209" spans="1:24" ht="42.75">
      <c r="A209" s="284" t="s">
        <v>1737</v>
      </c>
      <c r="B209" s="284" t="s">
        <v>1738</v>
      </c>
      <c r="C209" s="284" t="s">
        <v>418</v>
      </c>
      <c r="D209" s="284" t="s">
        <v>2013</v>
      </c>
      <c r="E209" s="284" t="s">
        <v>1739</v>
      </c>
      <c r="F209" s="285" t="s">
        <v>1739</v>
      </c>
      <c r="G209" s="285" t="s">
        <v>1739</v>
      </c>
      <c r="H209" s="284" t="s">
        <v>1739</v>
      </c>
      <c r="I209" s="284" t="s">
        <v>1740</v>
      </c>
      <c r="J209" s="284" t="s">
        <v>1643</v>
      </c>
      <c r="K209" s="284" t="s">
        <v>178</v>
      </c>
      <c r="L209" s="286">
        <v>180354.55</v>
      </c>
      <c r="M209" s="286">
        <v>0</v>
      </c>
      <c r="N209" s="287">
        <v>0</v>
      </c>
      <c r="O209" s="286">
        <v>0</v>
      </c>
      <c r="P209" s="287">
        <v>0</v>
      </c>
      <c r="Q209" s="286">
        <v>2.5299999999999998</v>
      </c>
      <c r="R209" s="287">
        <v>456297</v>
      </c>
      <c r="S209" s="284" t="s">
        <v>1739</v>
      </c>
      <c r="T209" s="284" t="s">
        <v>1739</v>
      </c>
      <c r="U209" s="284" t="s">
        <v>1739</v>
      </c>
      <c r="V209" s="284" t="s">
        <v>1739</v>
      </c>
      <c r="W209" s="284" t="s">
        <v>1739</v>
      </c>
      <c r="X209" s="284" t="s">
        <v>1739</v>
      </c>
    </row>
    <row r="210" spans="1:24" ht="51">
      <c r="A210" s="288" t="s">
        <v>1737</v>
      </c>
      <c r="B210" s="288" t="s">
        <v>1738</v>
      </c>
      <c r="C210" s="288" t="s">
        <v>418</v>
      </c>
      <c r="D210" s="288" t="s">
        <v>2013</v>
      </c>
      <c r="E210" s="288" t="s">
        <v>1739</v>
      </c>
      <c r="F210" s="289">
        <v>46216</v>
      </c>
      <c r="G210" s="289">
        <v>46216</v>
      </c>
      <c r="H210" s="288" t="s">
        <v>2014</v>
      </c>
      <c r="I210" s="288" t="s">
        <v>1749</v>
      </c>
      <c r="J210" s="288" t="s">
        <v>1643</v>
      </c>
      <c r="K210" s="288" t="s">
        <v>178</v>
      </c>
      <c r="L210" s="290">
        <v>180592.47</v>
      </c>
      <c r="M210" s="290">
        <v>0</v>
      </c>
      <c r="N210" s="291">
        <v>0</v>
      </c>
      <c r="O210" s="290">
        <v>0.9</v>
      </c>
      <c r="P210" s="291">
        <v>162533</v>
      </c>
      <c r="Q210" s="290">
        <v>1.63</v>
      </c>
      <c r="R210" s="291">
        <v>293764</v>
      </c>
      <c r="S210" s="288" t="s">
        <v>1744</v>
      </c>
      <c r="T210" s="288" t="s">
        <v>1745</v>
      </c>
      <c r="U210" s="288" t="s">
        <v>1755</v>
      </c>
      <c r="V210" s="288" t="s">
        <v>1756</v>
      </c>
      <c r="W210" s="288" t="s">
        <v>1795</v>
      </c>
      <c r="X210" s="288" t="s">
        <v>1796</v>
      </c>
    </row>
    <row r="211" spans="1:24" ht="51">
      <c r="A211" s="288" t="s">
        <v>1737</v>
      </c>
      <c r="B211" s="288" t="s">
        <v>1738</v>
      </c>
      <c r="C211" s="288" t="s">
        <v>418</v>
      </c>
      <c r="D211" s="288" t="s">
        <v>2013</v>
      </c>
      <c r="E211" s="288" t="s">
        <v>1739</v>
      </c>
      <c r="F211" s="289">
        <v>46216</v>
      </c>
      <c r="G211" s="289">
        <v>46216</v>
      </c>
      <c r="H211" s="288" t="s">
        <v>2014</v>
      </c>
      <c r="I211" s="288" t="s">
        <v>1749</v>
      </c>
      <c r="J211" s="288" t="s">
        <v>1643</v>
      </c>
      <c r="K211" s="288" t="s">
        <v>178</v>
      </c>
      <c r="L211" s="290">
        <v>180592.47</v>
      </c>
      <c r="M211" s="290">
        <v>0</v>
      </c>
      <c r="N211" s="291">
        <v>0</v>
      </c>
      <c r="O211" s="290">
        <v>1.63</v>
      </c>
      <c r="P211" s="291">
        <v>293764</v>
      </c>
      <c r="Q211" s="290">
        <v>0</v>
      </c>
      <c r="R211" s="291">
        <v>0</v>
      </c>
      <c r="S211" s="288" t="s">
        <v>1744</v>
      </c>
      <c r="T211" s="288" t="s">
        <v>1745</v>
      </c>
      <c r="U211" s="288" t="s">
        <v>1750</v>
      </c>
      <c r="V211" s="288" t="s">
        <v>1751</v>
      </c>
      <c r="W211" s="288" t="s">
        <v>1795</v>
      </c>
      <c r="X211" s="288" t="s">
        <v>1796</v>
      </c>
    </row>
    <row r="212" spans="1:24" ht="14.25">
      <c r="A212" s="284" t="s">
        <v>1737</v>
      </c>
      <c r="B212" s="284" t="s">
        <v>1738</v>
      </c>
      <c r="C212" s="284" t="s">
        <v>1039</v>
      </c>
      <c r="D212" s="284" t="s">
        <v>1040</v>
      </c>
      <c r="E212" s="284" t="s">
        <v>1739</v>
      </c>
      <c r="F212" s="285" t="s">
        <v>1739</v>
      </c>
      <c r="G212" s="285" t="s">
        <v>1739</v>
      </c>
      <c r="H212" s="284" t="s">
        <v>1739</v>
      </c>
      <c r="I212" s="284" t="s">
        <v>1740</v>
      </c>
      <c r="J212" s="284" t="s">
        <v>1073</v>
      </c>
      <c r="K212" s="284" t="s">
        <v>581</v>
      </c>
      <c r="L212" s="286">
        <v>518000</v>
      </c>
      <c r="M212" s="286">
        <v>0</v>
      </c>
      <c r="N212" s="287">
        <v>0</v>
      </c>
      <c r="O212" s="286">
        <v>0</v>
      </c>
      <c r="P212" s="287">
        <v>0</v>
      </c>
      <c r="Q212" s="286">
        <v>0.79</v>
      </c>
      <c r="R212" s="287">
        <v>409220</v>
      </c>
      <c r="S212" s="284" t="s">
        <v>1739</v>
      </c>
      <c r="T212" s="284" t="s">
        <v>1739</v>
      </c>
      <c r="U212" s="284" t="s">
        <v>1739</v>
      </c>
      <c r="V212" s="284" t="s">
        <v>1739</v>
      </c>
      <c r="W212" s="284" t="s">
        <v>1739</v>
      </c>
      <c r="X212" s="284" t="s">
        <v>1739</v>
      </c>
    </row>
    <row r="213" spans="1:24" ht="25.5">
      <c r="A213" s="288" t="s">
        <v>1737</v>
      </c>
      <c r="B213" s="288" t="s">
        <v>1738</v>
      </c>
      <c r="C213" s="288" t="s">
        <v>1039</v>
      </c>
      <c r="D213" s="288" t="s">
        <v>1040</v>
      </c>
      <c r="E213" s="288" t="s">
        <v>1739</v>
      </c>
      <c r="F213" s="289">
        <v>46223</v>
      </c>
      <c r="G213" s="289">
        <v>46223</v>
      </c>
      <c r="H213" s="288" t="s">
        <v>1876</v>
      </c>
      <c r="I213" s="288" t="s">
        <v>1877</v>
      </c>
      <c r="J213" s="288" t="s">
        <v>1073</v>
      </c>
      <c r="K213" s="288" t="s">
        <v>581</v>
      </c>
      <c r="L213" s="290">
        <v>517999.98</v>
      </c>
      <c r="M213" s="290">
        <v>8.3333299999999999E-3</v>
      </c>
      <c r="N213" s="291">
        <v>4317</v>
      </c>
      <c r="O213" s="290">
        <v>0</v>
      </c>
      <c r="P213" s="291">
        <v>0</v>
      </c>
      <c r="Q213" s="290">
        <v>0.8</v>
      </c>
      <c r="R213" s="291">
        <v>413537</v>
      </c>
      <c r="S213" s="288" t="s">
        <v>1744</v>
      </c>
      <c r="T213" s="288" t="s">
        <v>1745</v>
      </c>
      <c r="U213" s="288" t="s">
        <v>1739</v>
      </c>
      <c r="V213" s="288" t="s">
        <v>1739</v>
      </c>
      <c r="W213" s="288" t="s">
        <v>1795</v>
      </c>
      <c r="X213" s="288" t="s">
        <v>1796</v>
      </c>
    </row>
    <row r="214" spans="1:24" ht="28.5">
      <c r="A214" s="284" t="s">
        <v>1737</v>
      </c>
      <c r="B214" s="284" t="s">
        <v>1738</v>
      </c>
      <c r="C214" s="284" t="s">
        <v>321</v>
      </c>
      <c r="D214" s="284" t="s">
        <v>59</v>
      </c>
      <c r="E214" s="284" t="s">
        <v>1739</v>
      </c>
      <c r="F214" s="285" t="s">
        <v>1739</v>
      </c>
      <c r="G214" s="285" t="s">
        <v>1739</v>
      </c>
      <c r="H214" s="284" t="s">
        <v>1739</v>
      </c>
      <c r="I214" s="284" t="s">
        <v>1740</v>
      </c>
      <c r="J214" s="284" t="s">
        <v>1073</v>
      </c>
      <c r="K214" s="284" t="s">
        <v>1643</v>
      </c>
      <c r="L214" s="286">
        <v>356623.25</v>
      </c>
      <c r="M214" s="286">
        <v>0</v>
      </c>
      <c r="N214" s="287">
        <v>0</v>
      </c>
      <c r="O214" s="286">
        <v>0</v>
      </c>
      <c r="P214" s="287">
        <v>0</v>
      </c>
      <c r="Q214" s="286">
        <v>3.57</v>
      </c>
      <c r="R214" s="287">
        <v>1273145</v>
      </c>
      <c r="S214" s="284" t="s">
        <v>1739</v>
      </c>
      <c r="T214" s="284" t="s">
        <v>1739</v>
      </c>
      <c r="U214" s="284" t="s">
        <v>1739</v>
      </c>
      <c r="V214" s="284" t="s">
        <v>1739</v>
      </c>
      <c r="W214" s="284" t="s">
        <v>1739</v>
      </c>
      <c r="X214" s="284" t="s">
        <v>1739</v>
      </c>
    </row>
    <row r="215" spans="1:24" ht="25.5">
      <c r="A215" s="288" t="s">
        <v>1737</v>
      </c>
      <c r="B215" s="288" t="s">
        <v>1738</v>
      </c>
      <c r="C215" s="288" t="s">
        <v>321</v>
      </c>
      <c r="D215" s="288" t="s">
        <v>59</v>
      </c>
      <c r="E215" s="288" t="s">
        <v>1739</v>
      </c>
      <c r="F215" s="289">
        <v>46171</v>
      </c>
      <c r="G215" s="289">
        <v>46171</v>
      </c>
      <c r="H215" s="288" t="s">
        <v>1943</v>
      </c>
      <c r="I215" s="288" t="s">
        <v>1944</v>
      </c>
      <c r="J215" s="288" t="s">
        <v>1073</v>
      </c>
      <c r="K215" s="288" t="s">
        <v>1643</v>
      </c>
      <c r="L215" s="290">
        <v>378000</v>
      </c>
      <c r="M215" s="290">
        <v>5</v>
      </c>
      <c r="N215" s="291">
        <v>1890000</v>
      </c>
      <c r="O215" s="290">
        <v>0</v>
      </c>
      <c r="P215" s="291">
        <v>0</v>
      </c>
      <c r="Q215" s="290">
        <v>8.57</v>
      </c>
      <c r="R215" s="291">
        <v>3163145</v>
      </c>
      <c r="S215" s="288" t="s">
        <v>1744</v>
      </c>
      <c r="T215" s="288" t="s">
        <v>1810</v>
      </c>
      <c r="U215" s="288" t="s">
        <v>1739</v>
      </c>
      <c r="V215" s="288" t="s">
        <v>1739</v>
      </c>
      <c r="W215" s="288" t="s">
        <v>1739</v>
      </c>
      <c r="X215" s="288" t="s">
        <v>1739</v>
      </c>
    </row>
    <row r="216" spans="1:24" ht="51">
      <c r="A216" s="288" t="s">
        <v>1737</v>
      </c>
      <c r="B216" s="288" t="s">
        <v>1738</v>
      </c>
      <c r="C216" s="288" t="s">
        <v>321</v>
      </c>
      <c r="D216" s="288" t="s">
        <v>59</v>
      </c>
      <c r="E216" s="288" t="s">
        <v>1739</v>
      </c>
      <c r="F216" s="289">
        <v>46175</v>
      </c>
      <c r="G216" s="289">
        <v>46175</v>
      </c>
      <c r="H216" s="288" t="s">
        <v>2015</v>
      </c>
      <c r="I216" s="288" t="s">
        <v>1749</v>
      </c>
      <c r="J216" s="288" t="s">
        <v>1073</v>
      </c>
      <c r="K216" s="288" t="s">
        <v>1643</v>
      </c>
      <c r="L216" s="290">
        <v>369095.1</v>
      </c>
      <c r="M216" s="290">
        <v>0</v>
      </c>
      <c r="N216" s="291">
        <v>0</v>
      </c>
      <c r="O216" s="290">
        <v>1.25</v>
      </c>
      <c r="P216" s="291">
        <v>461369</v>
      </c>
      <c r="Q216" s="290">
        <v>7.32</v>
      </c>
      <c r="R216" s="291">
        <v>2701776</v>
      </c>
      <c r="S216" s="288" t="s">
        <v>1744</v>
      </c>
      <c r="T216" s="288" t="s">
        <v>1745</v>
      </c>
      <c r="U216" s="288" t="s">
        <v>1750</v>
      </c>
      <c r="V216" s="288" t="s">
        <v>1751</v>
      </c>
      <c r="W216" s="288" t="s">
        <v>1795</v>
      </c>
      <c r="X216" s="288" t="s">
        <v>1796</v>
      </c>
    </row>
    <row r="217" spans="1:24" ht="51">
      <c r="A217" s="288" t="s">
        <v>1737</v>
      </c>
      <c r="B217" s="288" t="s">
        <v>1738</v>
      </c>
      <c r="C217" s="288" t="s">
        <v>321</v>
      </c>
      <c r="D217" s="288" t="s">
        <v>59</v>
      </c>
      <c r="E217" s="288" t="s">
        <v>1739</v>
      </c>
      <c r="F217" s="289">
        <v>46175</v>
      </c>
      <c r="G217" s="289">
        <v>46175</v>
      </c>
      <c r="H217" s="288" t="s">
        <v>2015</v>
      </c>
      <c r="I217" s="288" t="s">
        <v>1749</v>
      </c>
      <c r="J217" s="288" t="s">
        <v>1073</v>
      </c>
      <c r="K217" s="288" t="s">
        <v>1643</v>
      </c>
      <c r="L217" s="290">
        <v>369095.1</v>
      </c>
      <c r="M217" s="290">
        <v>0</v>
      </c>
      <c r="N217" s="291">
        <v>0</v>
      </c>
      <c r="O217" s="290">
        <v>4.8</v>
      </c>
      <c r="P217" s="291">
        <v>1771656</v>
      </c>
      <c r="Q217" s="290">
        <v>2.52</v>
      </c>
      <c r="R217" s="291">
        <v>930120</v>
      </c>
      <c r="S217" s="288" t="s">
        <v>1744</v>
      </c>
      <c r="T217" s="288" t="s">
        <v>1745</v>
      </c>
      <c r="U217" s="288" t="s">
        <v>1755</v>
      </c>
      <c r="V217" s="288" t="s">
        <v>1756</v>
      </c>
      <c r="W217" s="288" t="s">
        <v>1795</v>
      </c>
      <c r="X217" s="288" t="s">
        <v>1796</v>
      </c>
    </row>
    <row r="218" spans="1:24" ht="51">
      <c r="A218" s="288" t="s">
        <v>1737</v>
      </c>
      <c r="B218" s="288" t="s">
        <v>1738</v>
      </c>
      <c r="C218" s="288" t="s">
        <v>321</v>
      </c>
      <c r="D218" s="288" t="s">
        <v>59</v>
      </c>
      <c r="E218" s="288" t="s">
        <v>1739</v>
      </c>
      <c r="F218" s="289">
        <v>46223</v>
      </c>
      <c r="G218" s="289">
        <v>46223</v>
      </c>
      <c r="H218" s="288" t="s">
        <v>1742</v>
      </c>
      <c r="I218" s="288" t="s">
        <v>1743</v>
      </c>
      <c r="J218" s="288" t="s">
        <v>1073</v>
      </c>
      <c r="K218" s="288" t="s">
        <v>1643</v>
      </c>
      <c r="L218" s="290">
        <v>369095.22</v>
      </c>
      <c r="M218" s="290">
        <v>0</v>
      </c>
      <c r="N218" s="291">
        <v>0</v>
      </c>
      <c r="O218" s="290">
        <v>3.6666669999999998E-2</v>
      </c>
      <c r="P218" s="291">
        <v>13533</v>
      </c>
      <c r="Q218" s="290">
        <v>2.48</v>
      </c>
      <c r="R218" s="291">
        <v>916587</v>
      </c>
      <c r="S218" s="288" t="s">
        <v>1744</v>
      </c>
      <c r="T218" s="288" t="s">
        <v>1745</v>
      </c>
      <c r="U218" s="288" t="s">
        <v>1755</v>
      </c>
      <c r="V218" s="288" t="s">
        <v>1756</v>
      </c>
      <c r="W218" s="288" t="s">
        <v>1795</v>
      </c>
      <c r="X218" s="288" t="s">
        <v>1796</v>
      </c>
    </row>
    <row r="219" spans="1:24" ht="28.5">
      <c r="A219" s="284" t="s">
        <v>1737</v>
      </c>
      <c r="B219" s="284" t="s">
        <v>1738</v>
      </c>
      <c r="C219" s="284" t="s">
        <v>398</v>
      </c>
      <c r="D219" s="284" t="s">
        <v>194</v>
      </c>
      <c r="E219" s="284" t="s">
        <v>1739</v>
      </c>
      <c r="F219" s="285" t="s">
        <v>1739</v>
      </c>
      <c r="G219" s="285" t="s">
        <v>1739</v>
      </c>
      <c r="H219" s="284" t="s">
        <v>1739</v>
      </c>
      <c r="I219" s="284" t="s">
        <v>1740</v>
      </c>
      <c r="J219" s="284" t="s">
        <v>53</v>
      </c>
      <c r="K219" s="284" t="s">
        <v>178</v>
      </c>
      <c r="L219" s="286">
        <v>570.23</v>
      </c>
      <c r="M219" s="286">
        <v>0</v>
      </c>
      <c r="N219" s="287">
        <v>0</v>
      </c>
      <c r="O219" s="286">
        <v>0</v>
      </c>
      <c r="P219" s="287">
        <v>0</v>
      </c>
      <c r="Q219" s="286">
        <v>132.1</v>
      </c>
      <c r="R219" s="287">
        <v>75328</v>
      </c>
      <c r="S219" s="284" t="s">
        <v>1739</v>
      </c>
      <c r="T219" s="284" t="s">
        <v>1739</v>
      </c>
      <c r="U219" s="284" t="s">
        <v>1739</v>
      </c>
      <c r="V219" s="284" t="s">
        <v>1739</v>
      </c>
      <c r="W219" s="284" t="s">
        <v>1739</v>
      </c>
      <c r="X219" s="284" t="s">
        <v>1739</v>
      </c>
    </row>
    <row r="220" spans="1:24" ht="25.5">
      <c r="A220" s="288" t="s">
        <v>1737</v>
      </c>
      <c r="B220" s="288" t="s">
        <v>1738</v>
      </c>
      <c r="C220" s="288" t="s">
        <v>398</v>
      </c>
      <c r="D220" s="288" t="s">
        <v>194</v>
      </c>
      <c r="E220" s="288" t="s">
        <v>1739</v>
      </c>
      <c r="F220" s="289">
        <v>46223</v>
      </c>
      <c r="G220" s="289">
        <v>46223</v>
      </c>
      <c r="H220" s="288" t="s">
        <v>1876</v>
      </c>
      <c r="I220" s="288" t="s">
        <v>1877</v>
      </c>
      <c r="J220" s="288" t="s">
        <v>53</v>
      </c>
      <c r="K220" s="288" t="s">
        <v>178</v>
      </c>
      <c r="L220" s="290">
        <v>397.55</v>
      </c>
      <c r="M220" s="290">
        <v>60.9</v>
      </c>
      <c r="N220" s="291">
        <v>24211</v>
      </c>
      <c r="O220" s="290">
        <v>0</v>
      </c>
      <c r="P220" s="291">
        <v>0</v>
      </c>
      <c r="Q220" s="290">
        <v>193</v>
      </c>
      <c r="R220" s="291">
        <v>99539</v>
      </c>
      <c r="S220" s="288" t="s">
        <v>1744</v>
      </c>
      <c r="T220" s="288" t="s">
        <v>1745</v>
      </c>
      <c r="U220" s="288" t="s">
        <v>1739</v>
      </c>
      <c r="V220" s="288" t="s">
        <v>1739</v>
      </c>
      <c r="W220" s="288" t="s">
        <v>1795</v>
      </c>
      <c r="X220" s="288" t="s">
        <v>1796</v>
      </c>
    </row>
    <row r="221" spans="1:24" ht="51">
      <c r="A221" s="288" t="s">
        <v>1737</v>
      </c>
      <c r="B221" s="288" t="s">
        <v>1738</v>
      </c>
      <c r="C221" s="288" t="s">
        <v>398</v>
      </c>
      <c r="D221" s="288" t="s">
        <v>194</v>
      </c>
      <c r="E221" s="288" t="s">
        <v>1739</v>
      </c>
      <c r="F221" s="289">
        <v>46286</v>
      </c>
      <c r="G221" s="289">
        <v>46286</v>
      </c>
      <c r="H221" s="288" t="s">
        <v>2016</v>
      </c>
      <c r="I221" s="288" t="s">
        <v>1749</v>
      </c>
      <c r="J221" s="288" t="s">
        <v>53</v>
      </c>
      <c r="K221" s="288" t="s">
        <v>178</v>
      </c>
      <c r="L221" s="290">
        <v>401.69</v>
      </c>
      <c r="M221" s="290">
        <v>0</v>
      </c>
      <c r="N221" s="291">
        <v>0</v>
      </c>
      <c r="O221" s="290">
        <v>21</v>
      </c>
      <c r="P221" s="291">
        <v>8436</v>
      </c>
      <c r="Q221" s="290">
        <v>172</v>
      </c>
      <c r="R221" s="291">
        <v>91103</v>
      </c>
      <c r="S221" s="288" t="s">
        <v>1744</v>
      </c>
      <c r="T221" s="288" t="s">
        <v>1745</v>
      </c>
      <c r="U221" s="288" t="s">
        <v>1801</v>
      </c>
      <c r="V221" s="288" t="s">
        <v>1802</v>
      </c>
      <c r="W221" s="288" t="s">
        <v>1795</v>
      </c>
      <c r="X221" s="288" t="s">
        <v>1796</v>
      </c>
    </row>
    <row r="222" spans="1:24" ht="51">
      <c r="A222" s="288" t="s">
        <v>1737</v>
      </c>
      <c r="B222" s="288" t="s">
        <v>1738</v>
      </c>
      <c r="C222" s="288" t="s">
        <v>398</v>
      </c>
      <c r="D222" s="288" t="s">
        <v>194</v>
      </c>
      <c r="E222" s="288" t="s">
        <v>1739</v>
      </c>
      <c r="F222" s="289">
        <v>46300</v>
      </c>
      <c r="G222" s="289">
        <v>46300</v>
      </c>
      <c r="H222" s="288" t="s">
        <v>2017</v>
      </c>
      <c r="I222" s="288" t="s">
        <v>1877</v>
      </c>
      <c r="J222" s="288" t="s">
        <v>53</v>
      </c>
      <c r="K222" s="288" t="s">
        <v>178</v>
      </c>
      <c r="L222" s="290">
        <v>401.69</v>
      </c>
      <c r="M222" s="290">
        <v>11</v>
      </c>
      <c r="N222" s="291">
        <v>4419</v>
      </c>
      <c r="O222" s="290">
        <v>0</v>
      </c>
      <c r="P222" s="291">
        <v>0</v>
      </c>
      <c r="Q222" s="290">
        <v>183</v>
      </c>
      <c r="R222" s="291">
        <v>95522</v>
      </c>
      <c r="S222" s="288" t="s">
        <v>1744</v>
      </c>
      <c r="T222" s="288" t="s">
        <v>1745</v>
      </c>
      <c r="U222" s="288" t="s">
        <v>1801</v>
      </c>
      <c r="V222" s="288" t="s">
        <v>1802</v>
      </c>
      <c r="W222" s="288" t="s">
        <v>1795</v>
      </c>
      <c r="X222" s="288" t="s">
        <v>1796</v>
      </c>
    </row>
    <row r="223" spans="1:24" ht="28.5">
      <c r="A223" s="284" t="s">
        <v>1737</v>
      </c>
      <c r="B223" s="284" t="s">
        <v>1738</v>
      </c>
      <c r="C223" s="284" t="s">
        <v>293</v>
      </c>
      <c r="D223" s="284" t="s">
        <v>216</v>
      </c>
      <c r="E223" s="284" t="s">
        <v>1739</v>
      </c>
      <c r="F223" s="285" t="s">
        <v>1739</v>
      </c>
      <c r="G223" s="285" t="s">
        <v>1739</v>
      </c>
      <c r="H223" s="284" t="s">
        <v>1739</v>
      </c>
      <c r="I223" s="284" t="s">
        <v>1740</v>
      </c>
      <c r="J223" s="284" t="s">
        <v>178</v>
      </c>
      <c r="K223" s="284" t="s">
        <v>53</v>
      </c>
      <c r="L223" s="286">
        <v>132987.5</v>
      </c>
      <c r="M223" s="286">
        <v>0</v>
      </c>
      <c r="N223" s="287">
        <v>0</v>
      </c>
      <c r="O223" s="286">
        <v>0</v>
      </c>
      <c r="P223" s="287">
        <v>0</v>
      </c>
      <c r="Q223" s="286">
        <v>0.16</v>
      </c>
      <c r="R223" s="287">
        <v>21278</v>
      </c>
      <c r="S223" s="284" t="s">
        <v>1739</v>
      </c>
      <c r="T223" s="284" t="s">
        <v>1739</v>
      </c>
      <c r="U223" s="284" t="s">
        <v>1739</v>
      </c>
      <c r="V223" s="284" t="s">
        <v>1739</v>
      </c>
      <c r="W223" s="284" t="s">
        <v>1739</v>
      </c>
      <c r="X223" s="284" t="s">
        <v>1739</v>
      </c>
    </row>
    <row r="224" spans="1:24" ht="38.25">
      <c r="A224" s="288" t="s">
        <v>1737</v>
      </c>
      <c r="B224" s="288" t="s">
        <v>1738</v>
      </c>
      <c r="C224" s="288" t="s">
        <v>293</v>
      </c>
      <c r="D224" s="288" t="s">
        <v>216</v>
      </c>
      <c r="E224" s="288" t="s">
        <v>1739</v>
      </c>
      <c r="F224" s="289">
        <v>46254</v>
      </c>
      <c r="G224" s="289">
        <v>46254</v>
      </c>
      <c r="H224" s="288" t="s">
        <v>1922</v>
      </c>
      <c r="I224" s="288" t="s">
        <v>1923</v>
      </c>
      <c r="J224" s="288" t="s">
        <v>178</v>
      </c>
      <c r="K224" s="288" t="s">
        <v>53</v>
      </c>
      <c r="L224" s="290">
        <v>114400</v>
      </c>
      <c r="M224" s="290">
        <v>1.1363636399999999</v>
      </c>
      <c r="N224" s="291">
        <v>130000</v>
      </c>
      <c r="O224" s="290">
        <v>0</v>
      </c>
      <c r="P224" s="291">
        <v>0</v>
      </c>
      <c r="Q224" s="290">
        <v>1.3</v>
      </c>
      <c r="R224" s="291">
        <v>151278</v>
      </c>
      <c r="S224" s="288" t="s">
        <v>1744</v>
      </c>
      <c r="T224" s="288" t="s">
        <v>1810</v>
      </c>
      <c r="U224" s="288" t="s">
        <v>1739</v>
      </c>
      <c r="V224" s="288" t="s">
        <v>1739</v>
      </c>
      <c r="W224" s="288" t="s">
        <v>1739</v>
      </c>
      <c r="X224" s="288" t="s">
        <v>1739</v>
      </c>
    </row>
    <row r="225" spans="1:24" ht="25.5">
      <c r="A225" s="288" t="s">
        <v>1737</v>
      </c>
      <c r="B225" s="288" t="s">
        <v>1738</v>
      </c>
      <c r="C225" s="288" t="s">
        <v>293</v>
      </c>
      <c r="D225" s="288" t="s">
        <v>216</v>
      </c>
      <c r="E225" s="288" t="s">
        <v>1739</v>
      </c>
      <c r="F225" s="289">
        <v>46254</v>
      </c>
      <c r="G225" s="289">
        <v>46254</v>
      </c>
      <c r="H225" s="288" t="s">
        <v>1966</v>
      </c>
      <c r="I225" s="288" t="s">
        <v>1967</v>
      </c>
      <c r="J225" s="288" t="s">
        <v>178</v>
      </c>
      <c r="K225" s="288" t="s">
        <v>53</v>
      </c>
      <c r="L225" s="290">
        <v>114400</v>
      </c>
      <c r="M225" s="290">
        <v>1.136364E-2</v>
      </c>
      <c r="N225" s="291">
        <v>1300</v>
      </c>
      <c r="O225" s="290">
        <v>0</v>
      </c>
      <c r="P225" s="291">
        <v>0</v>
      </c>
      <c r="Q225" s="290">
        <v>1.31</v>
      </c>
      <c r="R225" s="291">
        <v>152578</v>
      </c>
      <c r="S225" s="288" t="s">
        <v>1744</v>
      </c>
      <c r="T225" s="288" t="s">
        <v>1844</v>
      </c>
      <c r="U225" s="288" t="s">
        <v>1739</v>
      </c>
      <c r="V225" s="288" t="s">
        <v>1739</v>
      </c>
      <c r="W225" s="288" t="s">
        <v>1795</v>
      </c>
      <c r="X225" s="288" t="s">
        <v>1796</v>
      </c>
    </row>
    <row r="226" spans="1:24" ht="51">
      <c r="A226" s="288" t="s">
        <v>1737</v>
      </c>
      <c r="B226" s="288" t="s">
        <v>1738</v>
      </c>
      <c r="C226" s="288" t="s">
        <v>293</v>
      </c>
      <c r="D226" s="288" t="s">
        <v>216</v>
      </c>
      <c r="E226" s="288" t="s">
        <v>1739</v>
      </c>
      <c r="F226" s="289">
        <v>46268</v>
      </c>
      <c r="G226" s="289">
        <v>46268</v>
      </c>
      <c r="H226" s="288" t="s">
        <v>1828</v>
      </c>
      <c r="I226" s="288" t="s">
        <v>1749</v>
      </c>
      <c r="J226" s="288" t="s">
        <v>178</v>
      </c>
      <c r="K226" s="288" t="s">
        <v>53</v>
      </c>
      <c r="L226" s="290">
        <v>116755.76</v>
      </c>
      <c r="M226" s="290">
        <v>0</v>
      </c>
      <c r="N226" s="291">
        <v>0</v>
      </c>
      <c r="O226" s="290">
        <v>0.45454545000000002</v>
      </c>
      <c r="P226" s="291">
        <v>53071</v>
      </c>
      <c r="Q226" s="290">
        <v>0.85</v>
      </c>
      <c r="R226" s="291">
        <v>99507</v>
      </c>
      <c r="S226" s="288" t="s">
        <v>1744</v>
      </c>
      <c r="T226" s="288" t="s">
        <v>1745</v>
      </c>
      <c r="U226" s="288" t="s">
        <v>1750</v>
      </c>
      <c r="V226" s="288" t="s">
        <v>1751</v>
      </c>
      <c r="W226" s="288" t="s">
        <v>1795</v>
      </c>
      <c r="X226" s="288" t="s">
        <v>1796</v>
      </c>
    </row>
    <row r="227" spans="1:24" ht="51">
      <c r="A227" s="288" t="s">
        <v>1737</v>
      </c>
      <c r="B227" s="288" t="s">
        <v>1738</v>
      </c>
      <c r="C227" s="288" t="s">
        <v>293</v>
      </c>
      <c r="D227" s="288" t="s">
        <v>216</v>
      </c>
      <c r="E227" s="288" t="s">
        <v>1739</v>
      </c>
      <c r="F227" s="289">
        <v>46276</v>
      </c>
      <c r="G227" s="289">
        <v>46276</v>
      </c>
      <c r="H227" s="288" t="s">
        <v>1982</v>
      </c>
      <c r="I227" s="288" t="s">
        <v>1749</v>
      </c>
      <c r="J227" s="288" t="s">
        <v>178</v>
      </c>
      <c r="K227" s="288" t="s">
        <v>53</v>
      </c>
      <c r="L227" s="290">
        <v>116755.76</v>
      </c>
      <c r="M227" s="290">
        <v>0</v>
      </c>
      <c r="N227" s="291">
        <v>0</v>
      </c>
      <c r="O227" s="290">
        <v>0.45454545000000002</v>
      </c>
      <c r="P227" s="291">
        <v>53071</v>
      </c>
      <c r="Q227" s="290">
        <v>0.4</v>
      </c>
      <c r="R227" s="291">
        <v>46436</v>
      </c>
      <c r="S227" s="288" t="s">
        <v>1744</v>
      </c>
      <c r="T227" s="288" t="s">
        <v>1745</v>
      </c>
      <c r="U227" s="288" t="s">
        <v>1755</v>
      </c>
      <c r="V227" s="288" t="s">
        <v>1756</v>
      </c>
      <c r="W227" s="288" t="s">
        <v>1795</v>
      </c>
      <c r="X227" s="288" t="s">
        <v>1796</v>
      </c>
    </row>
    <row r="228" spans="1:24" ht="28.5">
      <c r="A228" s="284" t="s">
        <v>1737</v>
      </c>
      <c r="B228" s="284" t="s">
        <v>1738</v>
      </c>
      <c r="C228" s="284" t="s">
        <v>769</v>
      </c>
      <c r="D228" s="284" t="s">
        <v>770</v>
      </c>
      <c r="E228" s="284" t="s">
        <v>1739</v>
      </c>
      <c r="F228" s="285" t="s">
        <v>1739</v>
      </c>
      <c r="G228" s="285" t="s">
        <v>1739</v>
      </c>
      <c r="H228" s="284" t="s">
        <v>1739</v>
      </c>
      <c r="I228" s="284" t="s">
        <v>1740</v>
      </c>
      <c r="J228" s="284" t="s">
        <v>178</v>
      </c>
      <c r="K228" s="284" t="s">
        <v>53</v>
      </c>
      <c r="L228" s="286">
        <v>96748.44</v>
      </c>
      <c r="M228" s="286">
        <v>0</v>
      </c>
      <c r="N228" s="287">
        <v>0</v>
      </c>
      <c r="O228" s="286">
        <v>0</v>
      </c>
      <c r="P228" s="287">
        <v>0</v>
      </c>
      <c r="Q228" s="286">
        <v>1.28</v>
      </c>
      <c r="R228" s="287">
        <v>123838</v>
      </c>
      <c r="S228" s="284" t="s">
        <v>1739</v>
      </c>
      <c r="T228" s="284" t="s">
        <v>1739</v>
      </c>
      <c r="U228" s="284" t="s">
        <v>1739</v>
      </c>
      <c r="V228" s="284" t="s">
        <v>1739</v>
      </c>
      <c r="W228" s="284" t="s">
        <v>1739</v>
      </c>
      <c r="X228" s="284" t="s">
        <v>1739</v>
      </c>
    </row>
    <row r="229" spans="1:24" ht="28.5">
      <c r="A229" s="284" t="s">
        <v>1737</v>
      </c>
      <c r="B229" s="284" t="s">
        <v>1738</v>
      </c>
      <c r="C229" s="284" t="s">
        <v>390</v>
      </c>
      <c r="D229" s="284" t="s">
        <v>771</v>
      </c>
      <c r="E229" s="284" t="s">
        <v>1739</v>
      </c>
      <c r="F229" s="285" t="s">
        <v>1739</v>
      </c>
      <c r="G229" s="285" t="s">
        <v>1739</v>
      </c>
      <c r="H229" s="284" t="s">
        <v>1739</v>
      </c>
      <c r="I229" s="284" t="s">
        <v>1740</v>
      </c>
      <c r="J229" s="284" t="s">
        <v>178</v>
      </c>
      <c r="K229" s="284" t="s">
        <v>716</v>
      </c>
      <c r="L229" s="286">
        <v>19089.66</v>
      </c>
      <c r="M229" s="286">
        <v>0</v>
      </c>
      <c r="N229" s="287">
        <v>0</v>
      </c>
      <c r="O229" s="286">
        <v>0</v>
      </c>
      <c r="P229" s="287">
        <v>0</v>
      </c>
      <c r="Q229" s="286">
        <v>1.45</v>
      </c>
      <c r="R229" s="287">
        <v>27680</v>
      </c>
      <c r="S229" s="284" t="s">
        <v>1739</v>
      </c>
      <c r="T229" s="284" t="s">
        <v>1739</v>
      </c>
      <c r="U229" s="284" t="s">
        <v>1739</v>
      </c>
      <c r="V229" s="284" t="s">
        <v>1739</v>
      </c>
      <c r="W229" s="284" t="s">
        <v>1739</v>
      </c>
      <c r="X229" s="284" t="s">
        <v>1739</v>
      </c>
    </row>
    <row r="230" spans="1:24" ht="38.25">
      <c r="A230" s="288" t="s">
        <v>1737</v>
      </c>
      <c r="B230" s="288" t="s">
        <v>1738</v>
      </c>
      <c r="C230" s="288" t="s">
        <v>390</v>
      </c>
      <c r="D230" s="288" t="s">
        <v>771</v>
      </c>
      <c r="E230" s="288" t="s">
        <v>1739</v>
      </c>
      <c r="F230" s="289">
        <v>46254</v>
      </c>
      <c r="G230" s="289">
        <v>46254</v>
      </c>
      <c r="H230" s="288" t="s">
        <v>1922</v>
      </c>
      <c r="I230" s="288" t="s">
        <v>1923</v>
      </c>
      <c r="J230" s="288" t="s">
        <v>178</v>
      </c>
      <c r="K230" s="288" t="s">
        <v>716</v>
      </c>
      <c r="L230" s="290">
        <v>34222.32</v>
      </c>
      <c r="M230" s="290">
        <v>2.0454545500000001</v>
      </c>
      <c r="N230" s="291">
        <v>70000</v>
      </c>
      <c r="O230" s="290">
        <v>0</v>
      </c>
      <c r="P230" s="291">
        <v>0</v>
      </c>
      <c r="Q230" s="290">
        <v>3.5</v>
      </c>
      <c r="R230" s="291">
        <v>97680</v>
      </c>
      <c r="S230" s="288" t="s">
        <v>1744</v>
      </c>
      <c r="T230" s="288" t="s">
        <v>1810</v>
      </c>
      <c r="U230" s="288" t="s">
        <v>1739</v>
      </c>
      <c r="V230" s="288" t="s">
        <v>1739</v>
      </c>
      <c r="W230" s="288" t="s">
        <v>1739</v>
      </c>
      <c r="X230" s="288" t="s">
        <v>1739</v>
      </c>
    </row>
    <row r="231" spans="1:24" ht="51">
      <c r="A231" s="288" t="s">
        <v>1737</v>
      </c>
      <c r="B231" s="288" t="s">
        <v>1738</v>
      </c>
      <c r="C231" s="288" t="s">
        <v>390</v>
      </c>
      <c r="D231" s="288" t="s">
        <v>771</v>
      </c>
      <c r="E231" s="288" t="s">
        <v>1739</v>
      </c>
      <c r="F231" s="289">
        <v>46300</v>
      </c>
      <c r="G231" s="289">
        <v>46300</v>
      </c>
      <c r="H231" s="288" t="s">
        <v>1930</v>
      </c>
      <c r="I231" s="288" t="s">
        <v>1749</v>
      </c>
      <c r="J231" s="288" t="s">
        <v>178</v>
      </c>
      <c r="K231" s="288" t="s">
        <v>716</v>
      </c>
      <c r="L231" s="290">
        <v>27908.54</v>
      </c>
      <c r="M231" s="290">
        <v>0</v>
      </c>
      <c r="N231" s="291">
        <v>0</v>
      </c>
      <c r="O231" s="290">
        <v>1.8181818199999999</v>
      </c>
      <c r="P231" s="291">
        <v>50743</v>
      </c>
      <c r="Q231" s="290">
        <v>1.68</v>
      </c>
      <c r="R231" s="291">
        <v>46937</v>
      </c>
      <c r="S231" s="288" t="s">
        <v>1744</v>
      </c>
      <c r="T231" s="288" t="s">
        <v>1745</v>
      </c>
      <c r="U231" s="288" t="s">
        <v>1750</v>
      </c>
      <c r="V231" s="288" t="s">
        <v>1751</v>
      </c>
      <c r="W231" s="288" t="s">
        <v>1795</v>
      </c>
      <c r="X231" s="288" t="s">
        <v>1796</v>
      </c>
    </row>
    <row r="232" spans="1:24" ht="14.25">
      <c r="A232" s="284" t="s">
        <v>1737</v>
      </c>
      <c r="B232" s="284" t="s">
        <v>1738</v>
      </c>
      <c r="C232" s="284" t="s">
        <v>773</v>
      </c>
      <c r="D232" s="284" t="s">
        <v>774</v>
      </c>
      <c r="E232" s="284" t="s">
        <v>1739</v>
      </c>
      <c r="F232" s="285" t="s">
        <v>1739</v>
      </c>
      <c r="G232" s="285" t="s">
        <v>1739</v>
      </c>
      <c r="H232" s="284" t="s">
        <v>1739</v>
      </c>
      <c r="I232" s="284" t="s">
        <v>1740</v>
      </c>
      <c r="J232" s="284" t="s">
        <v>178</v>
      </c>
      <c r="K232" s="284" t="s">
        <v>53</v>
      </c>
      <c r="L232" s="286">
        <v>21774.19</v>
      </c>
      <c r="M232" s="286">
        <v>0</v>
      </c>
      <c r="N232" s="287">
        <v>0</v>
      </c>
      <c r="O232" s="286">
        <v>0</v>
      </c>
      <c r="P232" s="287">
        <v>0</v>
      </c>
      <c r="Q232" s="286">
        <v>0.62</v>
      </c>
      <c r="R232" s="287">
        <v>13500</v>
      </c>
      <c r="S232" s="284" t="s">
        <v>1739</v>
      </c>
      <c r="T232" s="284" t="s">
        <v>1739</v>
      </c>
      <c r="U232" s="284" t="s">
        <v>1739</v>
      </c>
      <c r="V232" s="284" t="s">
        <v>1739</v>
      </c>
      <c r="W232" s="284" t="s">
        <v>1739</v>
      </c>
      <c r="X232" s="284" t="s">
        <v>1739</v>
      </c>
    </row>
    <row r="233" spans="1:24" ht="28.5">
      <c r="A233" s="284" t="s">
        <v>1737</v>
      </c>
      <c r="B233" s="284" t="s">
        <v>1738</v>
      </c>
      <c r="C233" s="284" t="s">
        <v>352</v>
      </c>
      <c r="D233" s="284" t="s">
        <v>62</v>
      </c>
      <c r="E233" s="284" t="s">
        <v>1739</v>
      </c>
      <c r="F233" s="285" t="s">
        <v>1739</v>
      </c>
      <c r="G233" s="285" t="s">
        <v>1739</v>
      </c>
      <c r="H233" s="284" t="s">
        <v>1739</v>
      </c>
      <c r="I233" s="284" t="s">
        <v>1740</v>
      </c>
      <c r="J233" s="284" t="s">
        <v>53</v>
      </c>
      <c r="K233" s="284" t="s">
        <v>178</v>
      </c>
      <c r="L233" s="286">
        <v>249.38</v>
      </c>
      <c r="M233" s="286">
        <v>0</v>
      </c>
      <c r="N233" s="287">
        <v>0</v>
      </c>
      <c r="O233" s="286">
        <v>0</v>
      </c>
      <c r="P233" s="287">
        <v>0</v>
      </c>
      <c r="Q233" s="286">
        <v>888.6</v>
      </c>
      <c r="R233" s="287">
        <v>221598</v>
      </c>
      <c r="S233" s="284" t="s">
        <v>1739</v>
      </c>
      <c r="T233" s="284" t="s">
        <v>1739</v>
      </c>
      <c r="U233" s="284" t="s">
        <v>1739</v>
      </c>
      <c r="V233" s="284" t="s">
        <v>1739</v>
      </c>
      <c r="W233" s="284" t="s">
        <v>1739</v>
      </c>
      <c r="X233" s="284" t="s">
        <v>1739</v>
      </c>
    </row>
    <row r="234" spans="1:24" ht="25.5">
      <c r="A234" s="288" t="s">
        <v>1737</v>
      </c>
      <c r="B234" s="288" t="s">
        <v>1738</v>
      </c>
      <c r="C234" s="288" t="s">
        <v>352</v>
      </c>
      <c r="D234" s="288" t="s">
        <v>62</v>
      </c>
      <c r="E234" s="288" t="s">
        <v>1739</v>
      </c>
      <c r="F234" s="289">
        <v>46223</v>
      </c>
      <c r="G234" s="289">
        <v>46223</v>
      </c>
      <c r="H234" s="288" t="s">
        <v>1876</v>
      </c>
      <c r="I234" s="288" t="s">
        <v>1877</v>
      </c>
      <c r="J234" s="288" t="s">
        <v>53</v>
      </c>
      <c r="K234" s="288" t="s">
        <v>178</v>
      </c>
      <c r="L234" s="290">
        <v>248.49</v>
      </c>
      <c r="M234" s="290">
        <v>22.72</v>
      </c>
      <c r="N234" s="291">
        <v>5646</v>
      </c>
      <c r="O234" s="290">
        <v>0</v>
      </c>
      <c r="P234" s="291">
        <v>0</v>
      </c>
      <c r="Q234" s="290">
        <v>911.32</v>
      </c>
      <c r="R234" s="291">
        <v>227244</v>
      </c>
      <c r="S234" s="288" t="s">
        <v>1744</v>
      </c>
      <c r="T234" s="288" t="s">
        <v>1745</v>
      </c>
      <c r="U234" s="288" t="s">
        <v>1739</v>
      </c>
      <c r="V234" s="288" t="s">
        <v>1739</v>
      </c>
      <c r="W234" s="288" t="s">
        <v>1795</v>
      </c>
      <c r="X234" s="288" t="s">
        <v>1796</v>
      </c>
    </row>
    <row r="235" spans="1:24" ht="51">
      <c r="A235" s="288" t="s">
        <v>1737</v>
      </c>
      <c r="B235" s="288" t="s">
        <v>1738</v>
      </c>
      <c r="C235" s="288" t="s">
        <v>352</v>
      </c>
      <c r="D235" s="288" t="s">
        <v>62</v>
      </c>
      <c r="E235" s="288" t="s">
        <v>1739</v>
      </c>
      <c r="F235" s="289">
        <v>46226</v>
      </c>
      <c r="G235" s="289">
        <v>46226</v>
      </c>
      <c r="H235" s="288" t="s">
        <v>1920</v>
      </c>
      <c r="I235" s="288" t="s">
        <v>1749</v>
      </c>
      <c r="J235" s="288" t="s">
        <v>53</v>
      </c>
      <c r="K235" s="288" t="s">
        <v>178</v>
      </c>
      <c r="L235" s="290">
        <v>253.4</v>
      </c>
      <c r="M235" s="290">
        <v>0</v>
      </c>
      <c r="N235" s="291">
        <v>0</v>
      </c>
      <c r="O235" s="290">
        <v>20</v>
      </c>
      <c r="P235" s="291">
        <v>5646</v>
      </c>
      <c r="Q235" s="290">
        <v>891.32</v>
      </c>
      <c r="R235" s="291">
        <v>221598</v>
      </c>
      <c r="S235" s="288" t="s">
        <v>1744</v>
      </c>
      <c r="T235" s="288" t="s">
        <v>1745</v>
      </c>
      <c r="U235" s="288" t="s">
        <v>1750</v>
      </c>
      <c r="V235" s="288" t="s">
        <v>1751</v>
      </c>
      <c r="W235" s="288" t="s">
        <v>1795</v>
      </c>
      <c r="X235" s="288" t="s">
        <v>1796</v>
      </c>
    </row>
    <row r="236" spans="1:24" ht="38.25">
      <c r="A236" s="288" t="s">
        <v>1737</v>
      </c>
      <c r="B236" s="288" t="s">
        <v>1738</v>
      </c>
      <c r="C236" s="288" t="s">
        <v>352</v>
      </c>
      <c r="D236" s="288" t="s">
        <v>62</v>
      </c>
      <c r="E236" s="288" t="s">
        <v>1739</v>
      </c>
      <c r="F236" s="289">
        <v>46254</v>
      </c>
      <c r="G236" s="289">
        <v>46254</v>
      </c>
      <c r="H236" s="288" t="s">
        <v>1922</v>
      </c>
      <c r="I236" s="288" t="s">
        <v>1923</v>
      </c>
      <c r="J236" s="288" t="s">
        <v>53</v>
      </c>
      <c r="K236" s="288" t="s">
        <v>178</v>
      </c>
      <c r="L236" s="290">
        <v>211.27</v>
      </c>
      <c r="M236" s="290">
        <v>568</v>
      </c>
      <c r="N236" s="291">
        <v>120000</v>
      </c>
      <c r="O236" s="290">
        <v>0</v>
      </c>
      <c r="P236" s="291">
        <v>0</v>
      </c>
      <c r="Q236" s="290">
        <v>1459.32</v>
      </c>
      <c r="R236" s="291">
        <v>341598</v>
      </c>
      <c r="S236" s="288" t="s">
        <v>1744</v>
      </c>
      <c r="T236" s="288" t="s">
        <v>1810</v>
      </c>
      <c r="U236" s="288" t="s">
        <v>1739</v>
      </c>
      <c r="V236" s="288" t="s">
        <v>1739</v>
      </c>
      <c r="W236" s="288" t="s">
        <v>1739</v>
      </c>
      <c r="X236" s="288" t="s">
        <v>1739</v>
      </c>
    </row>
    <row r="237" spans="1:24" ht="51">
      <c r="A237" s="288" t="s">
        <v>1737</v>
      </c>
      <c r="B237" s="288" t="s">
        <v>1738</v>
      </c>
      <c r="C237" s="288" t="s">
        <v>352</v>
      </c>
      <c r="D237" s="288" t="s">
        <v>62</v>
      </c>
      <c r="E237" s="288" t="s">
        <v>1739</v>
      </c>
      <c r="F237" s="289">
        <v>46261</v>
      </c>
      <c r="G237" s="289">
        <v>46261</v>
      </c>
      <c r="H237" s="288" t="s">
        <v>1906</v>
      </c>
      <c r="I237" s="288" t="s">
        <v>1749</v>
      </c>
      <c r="J237" s="288" t="s">
        <v>53</v>
      </c>
      <c r="K237" s="288" t="s">
        <v>178</v>
      </c>
      <c r="L237" s="290">
        <v>234.01</v>
      </c>
      <c r="M237" s="290">
        <v>0</v>
      </c>
      <c r="N237" s="291">
        <v>0</v>
      </c>
      <c r="O237" s="290">
        <v>284</v>
      </c>
      <c r="P237" s="291">
        <v>66459</v>
      </c>
      <c r="Q237" s="290">
        <v>1175.32</v>
      </c>
      <c r="R237" s="291">
        <v>275139</v>
      </c>
      <c r="S237" s="288" t="s">
        <v>1744</v>
      </c>
      <c r="T237" s="288" t="s">
        <v>1745</v>
      </c>
      <c r="U237" s="288" t="s">
        <v>1750</v>
      </c>
      <c r="V237" s="288" t="s">
        <v>1751</v>
      </c>
      <c r="W237" s="288" t="s">
        <v>1795</v>
      </c>
      <c r="X237" s="288" t="s">
        <v>1796</v>
      </c>
    </row>
    <row r="238" spans="1:24" ht="51">
      <c r="A238" s="288" t="s">
        <v>1737</v>
      </c>
      <c r="B238" s="288" t="s">
        <v>1738</v>
      </c>
      <c r="C238" s="288" t="s">
        <v>352</v>
      </c>
      <c r="D238" s="288" t="s">
        <v>62</v>
      </c>
      <c r="E238" s="288" t="s">
        <v>1739</v>
      </c>
      <c r="F238" s="289">
        <v>46268</v>
      </c>
      <c r="G238" s="289">
        <v>46268</v>
      </c>
      <c r="H238" s="288" t="s">
        <v>1828</v>
      </c>
      <c r="I238" s="288" t="s">
        <v>1749</v>
      </c>
      <c r="J238" s="288" t="s">
        <v>53</v>
      </c>
      <c r="K238" s="288" t="s">
        <v>178</v>
      </c>
      <c r="L238" s="290">
        <v>234.01</v>
      </c>
      <c r="M238" s="290">
        <v>0</v>
      </c>
      <c r="N238" s="291">
        <v>0</v>
      </c>
      <c r="O238" s="290">
        <v>284</v>
      </c>
      <c r="P238" s="291">
        <v>66459</v>
      </c>
      <c r="Q238" s="290">
        <v>891.32</v>
      </c>
      <c r="R238" s="291">
        <v>208680</v>
      </c>
      <c r="S238" s="288" t="s">
        <v>1744</v>
      </c>
      <c r="T238" s="288" t="s">
        <v>1745</v>
      </c>
      <c r="U238" s="288" t="s">
        <v>1750</v>
      </c>
      <c r="V238" s="288" t="s">
        <v>1751</v>
      </c>
      <c r="W238" s="288" t="s">
        <v>1795</v>
      </c>
      <c r="X238" s="288" t="s">
        <v>1796</v>
      </c>
    </row>
    <row r="239" spans="1:24" ht="51">
      <c r="A239" s="288" t="s">
        <v>1737</v>
      </c>
      <c r="B239" s="288" t="s">
        <v>1738</v>
      </c>
      <c r="C239" s="288" t="s">
        <v>352</v>
      </c>
      <c r="D239" s="288" t="s">
        <v>62</v>
      </c>
      <c r="E239" s="288" t="s">
        <v>1739</v>
      </c>
      <c r="F239" s="289">
        <v>46275</v>
      </c>
      <c r="G239" s="289">
        <v>46275</v>
      </c>
      <c r="H239" s="288" t="s">
        <v>1925</v>
      </c>
      <c r="I239" s="288" t="s">
        <v>1749</v>
      </c>
      <c r="J239" s="288" t="s">
        <v>53</v>
      </c>
      <c r="K239" s="288" t="s">
        <v>178</v>
      </c>
      <c r="L239" s="290">
        <v>234.01</v>
      </c>
      <c r="M239" s="290">
        <v>0</v>
      </c>
      <c r="N239" s="291">
        <v>0</v>
      </c>
      <c r="O239" s="290">
        <v>32</v>
      </c>
      <c r="P239" s="291">
        <v>7975</v>
      </c>
      <c r="Q239" s="290">
        <v>859.32</v>
      </c>
      <c r="R239" s="291">
        <v>200705</v>
      </c>
      <c r="S239" s="288" t="s">
        <v>1744</v>
      </c>
      <c r="T239" s="288" t="s">
        <v>1745</v>
      </c>
      <c r="U239" s="288" t="s">
        <v>1851</v>
      </c>
      <c r="V239" s="288" t="s">
        <v>1852</v>
      </c>
      <c r="W239" s="288" t="s">
        <v>1795</v>
      </c>
      <c r="X239" s="288" t="s">
        <v>1796</v>
      </c>
    </row>
    <row r="240" spans="1:24" ht="51">
      <c r="A240" s="288" t="s">
        <v>1737</v>
      </c>
      <c r="B240" s="288" t="s">
        <v>1738</v>
      </c>
      <c r="C240" s="288" t="s">
        <v>352</v>
      </c>
      <c r="D240" s="288" t="s">
        <v>62</v>
      </c>
      <c r="E240" s="288" t="s">
        <v>1739</v>
      </c>
      <c r="F240" s="289">
        <v>46280</v>
      </c>
      <c r="G240" s="289">
        <v>46280</v>
      </c>
      <c r="H240" s="288" t="s">
        <v>1976</v>
      </c>
      <c r="I240" s="288" t="s">
        <v>1749</v>
      </c>
      <c r="J240" s="288" t="s">
        <v>53</v>
      </c>
      <c r="K240" s="288" t="s">
        <v>178</v>
      </c>
      <c r="L240" s="290">
        <v>234.01</v>
      </c>
      <c r="M240" s="290">
        <v>0</v>
      </c>
      <c r="N240" s="291">
        <v>0</v>
      </c>
      <c r="O240" s="290">
        <v>24</v>
      </c>
      <c r="P240" s="291">
        <v>5317</v>
      </c>
      <c r="Q240" s="290">
        <v>835.32</v>
      </c>
      <c r="R240" s="291">
        <v>195388</v>
      </c>
      <c r="S240" s="288" t="s">
        <v>1744</v>
      </c>
      <c r="T240" s="288" t="s">
        <v>1745</v>
      </c>
      <c r="U240" s="288" t="s">
        <v>1851</v>
      </c>
      <c r="V240" s="288" t="s">
        <v>1852</v>
      </c>
      <c r="W240" s="288" t="s">
        <v>1795</v>
      </c>
      <c r="X240" s="288" t="s">
        <v>1796</v>
      </c>
    </row>
    <row r="241" spans="1:24" ht="51">
      <c r="A241" s="288" t="s">
        <v>1737</v>
      </c>
      <c r="B241" s="288" t="s">
        <v>1738</v>
      </c>
      <c r="C241" s="288" t="s">
        <v>352</v>
      </c>
      <c r="D241" s="288" t="s">
        <v>62</v>
      </c>
      <c r="E241" s="288" t="s">
        <v>1739</v>
      </c>
      <c r="F241" s="289">
        <v>46280</v>
      </c>
      <c r="G241" s="289">
        <v>46280</v>
      </c>
      <c r="H241" s="288" t="s">
        <v>1928</v>
      </c>
      <c r="I241" s="288" t="s">
        <v>1749</v>
      </c>
      <c r="J241" s="288" t="s">
        <v>53</v>
      </c>
      <c r="K241" s="288" t="s">
        <v>178</v>
      </c>
      <c r="L241" s="290">
        <v>234.01</v>
      </c>
      <c r="M241" s="290">
        <v>0</v>
      </c>
      <c r="N241" s="291">
        <v>0</v>
      </c>
      <c r="O241" s="290">
        <v>40</v>
      </c>
      <c r="P241" s="291">
        <v>9304</v>
      </c>
      <c r="Q241" s="290">
        <v>795.32</v>
      </c>
      <c r="R241" s="291">
        <v>186084</v>
      </c>
      <c r="S241" s="288" t="s">
        <v>1744</v>
      </c>
      <c r="T241" s="288" t="s">
        <v>1745</v>
      </c>
      <c r="U241" s="288" t="s">
        <v>1855</v>
      </c>
      <c r="V241" s="288" t="s">
        <v>1856</v>
      </c>
      <c r="W241" s="288" t="s">
        <v>1795</v>
      </c>
      <c r="X241" s="288" t="s">
        <v>1796</v>
      </c>
    </row>
    <row r="242" spans="1:24" ht="51">
      <c r="A242" s="288" t="s">
        <v>1737</v>
      </c>
      <c r="B242" s="288" t="s">
        <v>1738</v>
      </c>
      <c r="C242" s="288" t="s">
        <v>352</v>
      </c>
      <c r="D242" s="288" t="s">
        <v>62</v>
      </c>
      <c r="E242" s="288" t="s">
        <v>1739</v>
      </c>
      <c r="F242" s="289">
        <v>46286</v>
      </c>
      <c r="G242" s="289">
        <v>46286</v>
      </c>
      <c r="H242" s="288" t="s">
        <v>2016</v>
      </c>
      <c r="I242" s="288" t="s">
        <v>1749</v>
      </c>
      <c r="J242" s="288" t="s">
        <v>53</v>
      </c>
      <c r="K242" s="288" t="s">
        <v>178</v>
      </c>
      <c r="L242" s="290">
        <v>234.01</v>
      </c>
      <c r="M242" s="290">
        <v>0</v>
      </c>
      <c r="N242" s="291">
        <v>0</v>
      </c>
      <c r="O242" s="290">
        <v>336</v>
      </c>
      <c r="P242" s="291">
        <v>78421</v>
      </c>
      <c r="Q242" s="290">
        <v>459.32</v>
      </c>
      <c r="R242" s="291">
        <v>107663</v>
      </c>
      <c r="S242" s="288" t="s">
        <v>1744</v>
      </c>
      <c r="T242" s="288" t="s">
        <v>1745</v>
      </c>
      <c r="U242" s="288" t="s">
        <v>1801</v>
      </c>
      <c r="V242" s="288" t="s">
        <v>1802</v>
      </c>
      <c r="W242" s="288" t="s">
        <v>1795</v>
      </c>
      <c r="X242" s="288" t="s">
        <v>1796</v>
      </c>
    </row>
    <row r="243" spans="1:24" ht="51">
      <c r="A243" s="288" t="s">
        <v>1737</v>
      </c>
      <c r="B243" s="288" t="s">
        <v>1738</v>
      </c>
      <c r="C243" s="288" t="s">
        <v>352</v>
      </c>
      <c r="D243" s="288" t="s">
        <v>62</v>
      </c>
      <c r="E243" s="288" t="s">
        <v>1739</v>
      </c>
      <c r="F243" s="289">
        <v>46289</v>
      </c>
      <c r="G243" s="289">
        <v>46289</v>
      </c>
      <c r="H243" s="288" t="s">
        <v>1827</v>
      </c>
      <c r="I243" s="288" t="s">
        <v>1749</v>
      </c>
      <c r="J243" s="288" t="s">
        <v>53</v>
      </c>
      <c r="K243" s="288" t="s">
        <v>178</v>
      </c>
      <c r="L243" s="290">
        <v>234.01</v>
      </c>
      <c r="M243" s="290">
        <v>0</v>
      </c>
      <c r="N243" s="291">
        <v>0</v>
      </c>
      <c r="O243" s="290">
        <v>64</v>
      </c>
      <c r="P243" s="291">
        <v>14621</v>
      </c>
      <c r="Q243" s="290">
        <v>395.32</v>
      </c>
      <c r="R243" s="291">
        <v>93042</v>
      </c>
      <c r="S243" s="288" t="s">
        <v>1744</v>
      </c>
      <c r="T243" s="288" t="s">
        <v>1745</v>
      </c>
      <c r="U243" s="288" t="s">
        <v>1755</v>
      </c>
      <c r="V243" s="288" t="s">
        <v>1756</v>
      </c>
      <c r="W243" s="288" t="s">
        <v>1795</v>
      </c>
      <c r="X243" s="288" t="s">
        <v>1796</v>
      </c>
    </row>
    <row r="244" spans="1:24" ht="51">
      <c r="A244" s="288" t="s">
        <v>1737</v>
      </c>
      <c r="B244" s="288" t="s">
        <v>1738</v>
      </c>
      <c r="C244" s="288" t="s">
        <v>352</v>
      </c>
      <c r="D244" s="288" t="s">
        <v>62</v>
      </c>
      <c r="E244" s="288" t="s">
        <v>1739</v>
      </c>
      <c r="F244" s="289">
        <v>46289</v>
      </c>
      <c r="G244" s="289">
        <v>46289</v>
      </c>
      <c r="H244" s="288" t="s">
        <v>1827</v>
      </c>
      <c r="I244" s="288" t="s">
        <v>1749</v>
      </c>
      <c r="J244" s="288" t="s">
        <v>53</v>
      </c>
      <c r="K244" s="288" t="s">
        <v>178</v>
      </c>
      <c r="L244" s="290">
        <v>234.01</v>
      </c>
      <c r="M244" s="290">
        <v>0</v>
      </c>
      <c r="N244" s="291">
        <v>0</v>
      </c>
      <c r="O244" s="290">
        <v>80</v>
      </c>
      <c r="P244" s="291">
        <v>18608</v>
      </c>
      <c r="Q244" s="290">
        <v>315.32</v>
      </c>
      <c r="R244" s="291">
        <v>74434</v>
      </c>
      <c r="S244" s="288" t="s">
        <v>1744</v>
      </c>
      <c r="T244" s="288" t="s">
        <v>1745</v>
      </c>
      <c r="U244" s="288" t="s">
        <v>1750</v>
      </c>
      <c r="V244" s="288" t="s">
        <v>1751</v>
      </c>
      <c r="W244" s="288" t="s">
        <v>1795</v>
      </c>
      <c r="X244" s="288" t="s">
        <v>1796</v>
      </c>
    </row>
    <row r="245" spans="1:24" ht="51">
      <c r="A245" s="288" t="s">
        <v>1737</v>
      </c>
      <c r="B245" s="288" t="s">
        <v>1738</v>
      </c>
      <c r="C245" s="288" t="s">
        <v>352</v>
      </c>
      <c r="D245" s="288" t="s">
        <v>62</v>
      </c>
      <c r="E245" s="288" t="s">
        <v>1739</v>
      </c>
      <c r="F245" s="289">
        <v>46297</v>
      </c>
      <c r="G245" s="289">
        <v>46297</v>
      </c>
      <c r="H245" s="288" t="s">
        <v>1929</v>
      </c>
      <c r="I245" s="288" t="s">
        <v>1749</v>
      </c>
      <c r="J245" s="288" t="s">
        <v>53</v>
      </c>
      <c r="K245" s="288" t="s">
        <v>178</v>
      </c>
      <c r="L245" s="290">
        <v>234.24</v>
      </c>
      <c r="M245" s="290">
        <v>0</v>
      </c>
      <c r="N245" s="291">
        <v>0</v>
      </c>
      <c r="O245" s="290">
        <v>6</v>
      </c>
      <c r="P245" s="291">
        <v>1330</v>
      </c>
      <c r="Q245" s="290">
        <v>309.32</v>
      </c>
      <c r="R245" s="291">
        <v>73104</v>
      </c>
      <c r="S245" s="288" t="s">
        <v>1744</v>
      </c>
      <c r="T245" s="288" t="s">
        <v>1745</v>
      </c>
      <c r="U245" s="288" t="s">
        <v>1801</v>
      </c>
      <c r="V245" s="288" t="s">
        <v>1802</v>
      </c>
      <c r="W245" s="288" t="s">
        <v>1795</v>
      </c>
      <c r="X245" s="288" t="s">
        <v>1796</v>
      </c>
    </row>
    <row r="246" spans="1:24" ht="51">
      <c r="A246" s="288" t="s">
        <v>1737</v>
      </c>
      <c r="B246" s="288" t="s">
        <v>1738</v>
      </c>
      <c r="C246" s="288" t="s">
        <v>352</v>
      </c>
      <c r="D246" s="288" t="s">
        <v>62</v>
      </c>
      <c r="E246" s="288" t="s">
        <v>1739</v>
      </c>
      <c r="F246" s="289">
        <v>46297</v>
      </c>
      <c r="G246" s="289">
        <v>46297</v>
      </c>
      <c r="H246" s="288" t="s">
        <v>1929</v>
      </c>
      <c r="I246" s="288" t="s">
        <v>1749</v>
      </c>
      <c r="J246" s="288" t="s">
        <v>53</v>
      </c>
      <c r="K246" s="288" t="s">
        <v>178</v>
      </c>
      <c r="L246" s="290">
        <v>234.24</v>
      </c>
      <c r="M246" s="290">
        <v>0</v>
      </c>
      <c r="N246" s="291">
        <v>0</v>
      </c>
      <c r="O246" s="290">
        <v>14</v>
      </c>
      <c r="P246" s="291">
        <v>2661</v>
      </c>
      <c r="Q246" s="290">
        <v>295.32</v>
      </c>
      <c r="R246" s="291">
        <v>70443</v>
      </c>
      <c r="S246" s="288" t="s">
        <v>1744</v>
      </c>
      <c r="T246" s="288" t="s">
        <v>1820</v>
      </c>
      <c r="U246" s="288" t="s">
        <v>1801</v>
      </c>
      <c r="V246" s="288" t="s">
        <v>1802</v>
      </c>
      <c r="W246" s="288" t="s">
        <v>1795</v>
      </c>
      <c r="X246" s="288" t="s">
        <v>1796</v>
      </c>
    </row>
    <row r="247" spans="1:24" ht="51">
      <c r="A247" s="288" t="s">
        <v>1737</v>
      </c>
      <c r="B247" s="288" t="s">
        <v>1738</v>
      </c>
      <c r="C247" s="288" t="s">
        <v>352</v>
      </c>
      <c r="D247" s="288" t="s">
        <v>62</v>
      </c>
      <c r="E247" s="288" t="s">
        <v>1739</v>
      </c>
      <c r="F247" s="289">
        <v>46300</v>
      </c>
      <c r="G247" s="289">
        <v>46300</v>
      </c>
      <c r="H247" s="288" t="s">
        <v>1930</v>
      </c>
      <c r="I247" s="288" t="s">
        <v>1749</v>
      </c>
      <c r="J247" s="288" t="s">
        <v>53</v>
      </c>
      <c r="K247" s="288" t="s">
        <v>178</v>
      </c>
      <c r="L247" s="290">
        <v>234.24</v>
      </c>
      <c r="M247" s="290">
        <v>0</v>
      </c>
      <c r="N247" s="291">
        <v>0</v>
      </c>
      <c r="O247" s="290">
        <v>40</v>
      </c>
      <c r="P247" s="291">
        <v>9313</v>
      </c>
      <c r="Q247" s="290">
        <v>255.32</v>
      </c>
      <c r="R247" s="291">
        <v>61130</v>
      </c>
      <c r="S247" s="288" t="s">
        <v>1744</v>
      </c>
      <c r="T247" s="288" t="s">
        <v>1745</v>
      </c>
      <c r="U247" s="288" t="s">
        <v>1750</v>
      </c>
      <c r="V247" s="288" t="s">
        <v>1751</v>
      </c>
      <c r="W247" s="288" t="s">
        <v>1795</v>
      </c>
      <c r="X247" s="288" t="s">
        <v>1796</v>
      </c>
    </row>
    <row r="248" spans="1:24" ht="51">
      <c r="A248" s="288" t="s">
        <v>1737</v>
      </c>
      <c r="B248" s="288" t="s">
        <v>1738</v>
      </c>
      <c r="C248" s="288" t="s">
        <v>352</v>
      </c>
      <c r="D248" s="288" t="s">
        <v>62</v>
      </c>
      <c r="E248" s="288" t="s">
        <v>1739</v>
      </c>
      <c r="F248" s="289">
        <v>46300</v>
      </c>
      <c r="G248" s="289">
        <v>46300</v>
      </c>
      <c r="H248" s="288" t="s">
        <v>1888</v>
      </c>
      <c r="I248" s="288" t="s">
        <v>1877</v>
      </c>
      <c r="J248" s="288" t="s">
        <v>53</v>
      </c>
      <c r="K248" s="288" t="s">
        <v>178</v>
      </c>
      <c r="L248" s="290">
        <v>234.01</v>
      </c>
      <c r="M248" s="290">
        <v>6</v>
      </c>
      <c r="N248" s="291">
        <v>1404</v>
      </c>
      <c r="O248" s="290">
        <v>0</v>
      </c>
      <c r="P248" s="291">
        <v>0</v>
      </c>
      <c r="Q248" s="290">
        <v>261.32</v>
      </c>
      <c r="R248" s="291">
        <v>62534</v>
      </c>
      <c r="S248" s="288" t="s">
        <v>1744</v>
      </c>
      <c r="T248" s="288" t="s">
        <v>1745</v>
      </c>
      <c r="U248" s="288" t="s">
        <v>1801</v>
      </c>
      <c r="V248" s="288" t="s">
        <v>1802</v>
      </c>
      <c r="W248" s="288" t="s">
        <v>1795</v>
      </c>
      <c r="X248" s="288" t="s">
        <v>1796</v>
      </c>
    </row>
    <row r="249" spans="1:24" ht="28.5">
      <c r="A249" s="284" t="s">
        <v>1737</v>
      </c>
      <c r="B249" s="284" t="s">
        <v>1738</v>
      </c>
      <c r="C249" s="284" t="s">
        <v>775</v>
      </c>
      <c r="D249" s="284" t="s">
        <v>776</v>
      </c>
      <c r="E249" s="284" t="s">
        <v>1739</v>
      </c>
      <c r="F249" s="285" t="s">
        <v>1739</v>
      </c>
      <c r="G249" s="285" t="s">
        <v>1739</v>
      </c>
      <c r="H249" s="284" t="s">
        <v>1739</v>
      </c>
      <c r="I249" s="284" t="s">
        <v>1740</v>
      </c>
      <c r="J249" s="284" t="s">
        <v>178</v>
      </c>
      <c r="K249" s="284" t="s">
        <v>53</v>
      </c>
      <c r="L249" s="286">
        <v>89760.320000000007</v>
      </c>
      <c r="M249" s="286">
        <v>0</v>
      </c>
      <c r="N249" s="287">
        <v>0</v>
      </c>
      <c r="O249" s="286">
        <v>0</v>
      </c>
      <c r="P249" s="287">
        <v>0</v>
      </c>
      <c r="Q249" s="286">
        <v>5.67</v>
      </c>
      <c r="R249" s="287">
        <v>508941</v>
      </c>
      <c r="S249" s="284" t="s">
        <v>1739</v>
      </c>
      <c r="T249" s="284" t="s">
        <v>1739</v>
      </c>
      <c r="U249" s="284" t="s">
        <v>1739</v>
      </c>
      <c r="V249" s="284" t="s">
        <v>1739</v>
      </c>
      <c r="W249" s="284" t="s">
        <v>1739</v>
      </c>
      <c r="X249" s="284" t="s">
        <v>1739</v>
      </c>
    </row>
    <row r="250" spans="1:24" ht="25.5">
      <c r="A250" s="288" t="s">
        <v>1737</v>
      </c>
      <c r="B250" s="288" t="s">
        <v>1738</v>
      </c>
      <c r="C250" s="288" t="s">
        <v>775</v>
      </c>
      <c r="D250" s="288" t="s">
        <v>776</v>
      </c>
      <c r="E250" s="288" t="s">
        <v>1739</v>
      </c>
      <c r="F250" s="289">
        <v>46223</v>
      </c>
      <c r="G250" s="289">
        <v>46223</v>
      </c>
      <c r="H250" s="288" t="s">
        <v>1742</v>
      </c>
      <c r="I250" s="288" t="s">
        <v>1743</v>
      </c>
      <c r="J250" s="288" t="s">
        <v>178</v>
      </c>
      <c r="K250" s="288" t="s">
        <v>53</v>
      </c>
      <c r="L250" s="290">
        <v>89813.04</v>
      </c>
      <c r="M250" s="290">
        <v>0</v>
      </c>
      <c r="N250" s="291">
        <v>0</v>
      </c>
      <c r="O250" s="290">
        <v>0.20833333000000001</v>
      </c>
      <c r="P250" s="291">
        <v>18711</v>
      </c>
      <c r="Q250" s="290">
        <v>5.46</v>
      </c>
      <c r="R250" s="291">
        <v>490230</v>
      </c>
      <c r="S250" s="288" t="s">
        <v>1744</v>
      </c>
      <c r="T250" s="288" t="s">
        <v>1820</v>
      </c>
      <c r="U250" s="288" t="s">
        <v>1739</v>
      </c>
      <c r="V250" s="288" t="s">
        <v>1739</v>
      </c>
      <c r="W250" s="288" t="s">
        <v>1795</v>
      </c>
      <c r="X250" s="288" t="s">
        <v>1796</v>
      </c>
    </row>
    <row r="251" spans="1:24" ht="28.5">
      <c r="A251" s="284" t="s">
        <v>1737</v>
      </c>
      <c r="B251" s="284" t="s">
        <v>1738</v>
      </c>
      <c r="C251" s="284" t="s">
        <v>375</v>
      </c>
      <c r="D251" s="284" t="s">
        <v>273</v>
      </c>
      <c r="E251" s="284" t="s">
        <v>1739</v>
      </c>
      <c r="F251" s="285" t="s">
        <v>1739</v>
      </c>
      <c r="G251" s="285" t="s">
        <v>1739</v>
      </c>
      <c r="H251" s="284" t="s">
        <v>1739</v>
      </c>
      <c r="I251" s="284" t="s">
        <v>1740</v>
      </c>
      <c r="J251" s="284" t="s">
        <v>178</v>
      </c>
      <c r="K251" s="284" t="s">
        <v>716</v>
      </c>
      <c r="L251" s="286">
        <v>93625.26</v>
      </c>
      <c r="M251" s="286">
        <v>0</v>
      </c>
      <c r="N251" s="287">
        <v>0</v>
      </c>
      <c r="O251" s="286">
        <v>0</v>
      </c>
      <c r="P251" s="287">
        <v>0</v>
      </c>
      <c r="Q251" s="286">
        <v>7.68</v>
      </c>
      <c r="R251" s="287">
        <v>719042</v>
      </c>
      <c r="S251" s="284" t="s">
        <v>1739</v>
      </c>
      <c r="T251" s="284" t="s">
        <v>1739</v>
      </c>
      <c r="U251" s="284" t="s">
        <v>1739</v>
      </c>
      <c r="V251" s="284" t="s">
        <v>1739</v>
      </c>
      <c r="W251" s="284" t="s">
        <v>1739</v>
      </c>
      <c r="X251" s="284" t="s">
        <v>1739</v>
      </c>
    </row>
    <row r="252" spans="1:24" ht="51">
      <c r="A252" s="288" t="s">
        <v>1737</v>
      </c>
      <c r="B252" s="288" t="s">
        <v>1738</v>
      </c>
      <c r="C252" s="288" t="s">
        <v>375</v>
      </c>
      <c r="D252" s="288" t="s">
        <v>273</v>
      </c>
      <c r="E252" s="288" t="s">
        <v>1739</v>
      </c>
      <c r="F252" s="289">
        <v>46268</v>
      </c>
      <c r="G252" s="289">
        <v>46268</v>
      </c>
      <c r="H252" s="288" t="s">
        <v>1828</v>
      </c>
      <c r="I252" s="288" t="s">
        <v>1749</v>
      </c>
      <c r="J252" s="288" t="s">
        <v>178</v>
      </c>
      <c r="K252" s="288" t="s">
        <v>716</v>
      </c>
      <c r="L252" s="290">
        <v>93603.18</v>
      </c>
      <c r="M252" s="290">
        <v>0</v>
      </c>
      <c r="N252" s="291">
        <v>0</v>
      </c>
      <c r="O252" s="290">
        <v>1.8181818199999999</v>
      </c>
      <c r="P252" s="291">
        <v>170188</v>
      </c>
      <c r="Q252" s="290">
        <v>5.86</v>
      </c>
      <c r="R252" s="291">
        <v>548854</v>
      </c>
      <c r="S252" s="288" t="s">
        <v>1744</v>
      </c>
      <c r="T252" s="288" t="s">
        <v>1745</v>
      </c>
      <c r="U252" s="288" t="s">
        <v>1750</v>
      </c>
      <c r="V252" s="288" t="s">
        <v>1751</v>
      </c>
      <c r="W252" s="288" t="s">
        <v>1795</v>
      </c>
      <c r="X252" s="288" t="s">
        <v>1796</v>
      </c>
    </row>
    <row r="253" spans="1:24" ht="28.5">
      <c r="A253" s="284" t="s">
        <v>1737</v>
      </c>
      <c r="B253" s="284" t="s">
        <v>1738</v>
      </c>
      <c r="C253" s="284" t="s">
        <v>780</v>
      </c>
      <c r="D253" s="284" t="s">
        <v>781</v>
      </c>
      <c r="E253" s="284" t="s">
        <v>1739</v>
      </c>
      <c r="F253" s="285" t="s">
        <v>1739</v>
      </c>
      <c r="G253" s="285" t="s">
        <v>1739</v>
      </c>
      <c r="H253" s="284" t="s">
        <v>1739</v>
      </c>
      <c r="I253" s="284" t="s">
        <v>1740</v>
      </c>
      <c r="J253" s="284" t="s">
        <v>53</v>
      </c>
      <c r="K253" s="284" t="s">
        <v>178</v>
      </c>
      <c r="L253" s="286">
        <v>283.8</v>
      </c>
      <c r="M253" s="286">
        <v>0</v>
      </c>
      <c r="N253" s="287">
        <v>0</v>
      </c>
      <c r="O253" s="286">
        <v>0</v>
      </c>
      <c r="P253" s="287">
        <v>0</v>
      </c>
      <c r="Q253" s="286">
        <v>413</v>
      </c>
      <c r="R253" s="287">
        <v>117208</v>
      </c>
      <c r="S253" s="284" t="s">
        <v>1739</v>
      </c>
      <c r="T253" s="284" t="s">
        <v>1739</v>
      </c>
      <c r="U253" s="284" t="s">
        <v>1739</v>
      </c>
      <c r="V253" s="284" t="s">
        <v>1739</v>
      </c>
      <c r="W253" s="284" t="s">
        <v>1739</v>
      </c>
      <c r="X253" s="284" t="s">
        <v>1739</v>
      </c>
    </row>
    <row r="254" spans="1:24" ht="25.5">
      <c r="A254" s="288" t="s">
        <v>1737</v>
      </c>
      <c r="B254" s="288" t="s">
        <v>1738</v>
      </c>
      <c r="C254" s="288" t="s">
        <v>780</v>
      </c>
      <c r="D254" s="288" t="s">
        <v>781</v>
      </c>
      <c r="E254" s="288" t="s">
        <v>1739</v>
      </c>
      <c r="F254" s="289">
        <v>46223</v>
      </c>
      <c r="G254" s="289">
        <v>46223</v>
      </c>
      <c r="H254" s="288" t="s">
        <v>1885</v>
      </c>
      <c r="I254" s="288" t="s">
        <v>1743</v>
      </c>
      <c r="J254" s="288" t="s">
        <v>53</v>
      </c>
      <c r="K254" s="288" t="s">
        <v>178</v>
      </c>
      <c r="L254" s="290">
        <v>283.8</v>
      </c>
      <c r="M254" s="290">
        <v>0</v>
      </c>
      <c r="N254" s="291">
        <v>0</v>
      </c>
      <c r="O254" s="290">
        <v>32.450000000000003</v>
      </c>
      <c r="P254" s="291">
        <v>9209</v>
      </c>
      <c r="Q254" s="290">
        <v>380.55</v>
      </c>
      <c r="R254" s="291">
        <v>107999</v>
      </c>
      <c r="S254" s="288" t="s">
        <v>1744</v>
      </c>
      <c r="T254" s="288" t="s">
        <v>1820</v>
      </c>
      <c r="U254" s="288" t="s">
        <v>1739</v>
      </c>
      <c r="V254" s="288" t="s">
        <v>1739</v>
      </c>
      <c r="W254" s="288" t="s">
        <v>1795</v>
      </c>
      <c r="X254" s="288" t="s">
        <v>1796</v>
      </c>
    </row>
    <row r="255" spans="1:24" ht="28.5">
      <c r="A255" s="284" t="s">
        <v>1737</v>
      </c>
      <c r="B255" s="284" t="s">
        <v>1738</v>
      </c>
      <c r="C255" s="284" t="s">
        <v>782</v>
      </c>
      <c r="D255" s="284" t="s">
        <v>783</v>
      </c>
      <c r="E255" s="284" t="s">
        <v>1739</v>
      </c>
      <c r="F255" s="285" t="s">
        <v>1739</v>
      </c>
      <c r="G255" s="285" t="s">
        <v>1739</v>
      </c>
      <c r="H255" s="284" t="s">
        <v>1739</v>
      </c>
      <c r="I255" s="284" t="s">
        <v>1740</v>
      </c>
      <c r="J255" s="284" t="s">
        <v>178</v>
      </c>
      <c r="K255" s="284" t="s">
        <v>53</v>
      </c>
      <c r="L255" s="286">
        <v>105263.18</v>
      </c>
      <c r="M255" s="286">
        <v>0</v>
      </c>
      <c r="N255" s="287">
        <v>0</v>
      </c>
      <c r="O255" s="286">
        <v>0</v>
      </c>
      <c r="P255" s="287">
        <v>0</v>
      </c>
      <c r="Q255" s="286">
        <v>2.2000000000000002</v>
      </c>
      <c r="R255" s="287">
        <v>231579</v>
      </c>
      <c r="S255" s="284" t="s">
        <v>1739</v>
      </c>
      <c r="T255" s="284" t="s">
        <v>1739</v>
      </c>
      <c r="U255" s="284" t="s">
        <v>1739</v>
      </c>
      <c r="V255" s="284" t="s">
        <v>1739</v>
      </c>
      <c r="W255" s="284" t="s">
        <v>1739</v>
      </c>
      <c r="X255" s="284" t="s">
        <v>1739</v>
      </c>
    </row>
    <row r="256" spans="1:24" ht="28.5">
      <c r="A256" s="284" t="s">
        <v>1737</v>
      </c>
      <c r="B256" s="284" t="s">
        <v>1738</v>
      </c>
      <c r="C256" s="284" t="s">
        <v>785</v>
      </c>
      <c r="D256" s="284" t="s">
        <v>786</v>
      </c>
      <c r="E256" s="284" t="s">
        <v>1739</v>
      </c>
      <c r="F256" s="285" t="s">
        <v>1739</v>
      </c>
      <c r="G256" s="285" t="s">
        <v>1739</v>
      </c>
      <c r="H256" s="284" t="s">
        <v>1739</v>
      </c>
      <c r="I256" s="284" t="s">
        <v>1740</v>
      </c>
      <c r="J256" s="284" t="s">
        <v>178</v>
      </c>
      <c r="K256" s="284" t="s">
        <v>53</v>
      </c>
      <c r="L256" s="286">
        <v>200000</v>
      </c>
      <c r="M256" s="286">
        <v>0</v>
      </c>
      <c r="N256" s="287">
        <v>0</v>
      </c>
      <c r="O256" s="286">
        <v>0</v>
      </c>
      <c r="P256" s="287">
        <v>0</v>
      </c>
      <c r="Q256" s="286">
        <v>0.03</v>
      </c>
      <c r="R256" s="287">
        <v>6000</v>
      </c>
      <c r="S256" s="284" t="s">
        <v>1739</v>
      </c>
      <c r="T256" s="284" t="s">
        <v>1739</v>
      </c>
      <c r="U256" s="284" t="s">
        <v>1739</v>
      </c>
      <c r="V256" s="284" t="s">
        <v>1739</v>
      </c>
      <c r="W256" s="284" t="s">
        <v>1739</v>
      </c>
      <c r="X256" s="284" t="s">
        <v>1739</v>
      </c>
    </row>
    <row r="257" spans="1:24" ht="25.5">
      <c r="A257" s="288" t="s">
        <v>1737</v>
      </c>
      <c r="B257" s="288" t="s">
        <v>1738</v>
      </c>
      <c r="C257" s="288" t="s">
        <v>785</v>
      </c>
      <c r="D257" s="288" t="s">
        <v>786</v>
      </c>
      <c r="E257" s="288" t="s">
        <v>1739</v>
      </c>
      <c r="F257" s="289">
        <v>46191</v>
      </c>
      <c r="G257" s="289">
        <v>46191</v>
      </c>
      <c r="H257" s="288" t="s">
        <v>2025</v>
      </c>
      <c r="I257" s="288" t="s">
        <v>2026</v>
      </c>
      <c r="J257" s="288" t="s">
        <v>178</v>
      </c>
      <c r="K257" s="288" t="s">
        <v>53</v>
      </c>
      <c r="L257" s="290">
        <v>187500</v>
      </c>
      <c r="M257" s="290">
        <v>0</v>
      </c>
      <c r="N257" s="291">
        <v>0</v>
      </c>
      <c r="O257" s="290">
        <v>4.7999999999999996E-3</v>
      </c>
      <c r="P257" s="291">
        <v>900</v>
      </c>
      <c r="Q257" s="290">
        <v>0.03</v>
      </c>
      <c r="R257" s="291">
        <v>5100</v>
      </c>
      <c r="S257" s="288" t="s">
        <v>1744</v>
      </c>
      <c r="T257" s="288" t="s">
        <v>1745</v>
      </c>
      <c r="U257" s="288" t="s">
        <v>1739</v>
      </c>
      <c r="V257" s="288" t="s">
        <v>1739</v>
      </c>
      <c r="W257" s="288" t="s">
        <v>1955</v>
      </c>
      <c r="X257" s="288" t="s">
        <v>1956</v>
      </c>
    </row>
    <row r="258" spans="1:24" ht="25.5">
      <c r="A258" s="288" t="s">
        <v>1737</v>
      </c>
      <c r="B258" s="288" t="s">
        <v>1738</v>
      </c>
      <c r="C258" s="288" t="s">
        <v>785</v>
      </c>
      <c r="D258" s="288" t="s">
        <v>786</v>
      </c>
      <c r="E258" s="288" t="s">
        <v>1739</v>
      </c>
      <c r="F258" s="289">
        <v>46191</v>
      </c>
      <c r="G258" s="289">
        <v>46191</v>
      </c>
      <c r="H258" s="288" t="s">
        <v>2027</v>
      </c>
      <c r="I258" s="288" t="s">
        <v>2028</v>
      </c>
      <c r="J258" s="288" t="s">
        <v>178</v>
      </c>
      <c r="K258" s="288" t="s">
        <v>53</v>
      </c>
      <c r="L258" s="290">
        <v>187500</v>
      </c>
      <c r="M258" s="290">
        <v>0</v>
      </c>
      <c r="N258" s="291">
        <v>0</v>
      </c>
      <c r="O258" s="290">
        <v>1.9199999999999998E-2</v>
      </c>
      <c r="P258" s="291">
        <v>3600</v>
      </c>
      <c r="Q258" s="290">
        <v>0.01</v>
      </c>
      <c r="R258" s="291">
        <v>1500</v>
      </c>
      <c r="S258" s="288" t="s">
        <v>1744</v>
      </c>
      <c r="T258" s="288" t="s">
        <v>1745</v>
      </c>
      <c r="U258" s="288" t="s">
        <v>1739</v>
      </c>
      <c r="V258" s="288" t="s">
        <v>1739</v>
      </c>
      <c r="W258" s="288" t="s">
        <v>1746</v>
      </c>
      <c r="X258" s="288" t="s">
        <v>1747</v>
      </c>
    </row>
    <row r="259" spans="1:24" ht="28.5">
      <c r="A259" s="284" t="s">
        <v>1737</v>
      </c>
      <c r="B259" s="284" t="s">
        <v>1738</v>
      </c>
      <c r="C259" s="284" t="s">
        <v>788</v>
      </c>
      <c r="D259" s="284" t="s">
        <v>789</v>
      </c>
      <c r="E259" s="284" t="s">
        <v>1739</v>
      </c>
      <c r="F259" s="285" t="s">
        <v>1739</v>
      </c>
      <c r="G259" s="285" t="s">
        <v>1739</v>
      </c>
      <c r="H259" s="284" t="s">
        <v>1739</v>
      </c>
      <c r="I259" s="284" t="s">
        <v>1740</v>
      </c>
      <c r="J259" s="284" t="s">
        <v>178</v>
      </c>
      <c r="K259" s="284" t="s">
        <v>53</v>
      </c>
      <c r="L259" s="286">
        <v>177407.55</v>
      </c>
      <c r="M259" s="286">
        <v>0</v>
      </c>
      <c r="N259" s="287">
        <v>0</v>
      </c>
      <c r="O259" s="286">
        <v>0</v>
      </c>
      <c r="P259" s="287">
        <v>0</v>
      </c>
      <c r="Q259" s="286">
        <v>0.53</v>
      </c>
      <c r="R259" s="287">
        <v>94026</v>
      </c>
      <c r="S259" s="284" t="s">
        <v>1739</v>
      </c>
      <c r="T259" s="284" t="s">
        <v>1739</v>
      </c>
      <c r="U259" s="284" t="s">
        <v>1739</v>
      </c>
      <c r="V259" s="284" t="s">
        <v>1739</v>
      </c>
      <c r="W259" s="284" t="s">
        <v>1739</v>
      </c>
      <c r="X259" s="284" t="s">
        <v>1739</v>
      </c>
    </row>
    <row r="260" spans="1:24" ht="25.5">
      <c r="A260" s="288" t="s">
        <v>1737</v>
      </c>
      <c r="B260" s="288" t="s">
        <v>1738</v>
      </c>
      <c r="C260" s="288" t="s">
        <v>788</v>
      </c>
      <c r="D260" s="288" t="s">
        <v>789</v>
      </c>
      <c r="E260" s="288" t="s">
        <v>1739</v>
      </c>
      <c r="F260" s="289">
        <v>46223</v>
      </c>
      <c r="G260" s="289">
        <v>46223</v>
      </c>
      <c r="H260" s="288" t="s">
        <v>1876</v>
      </c>
      <c r="I260" s="288" t="s">
        <v>1877</v>
      </c>
      <c r="J260" s="288" t="s">
        <v>178</v>
      </c>
      <c r="K260" s="288" t="s">
        <v>53</v>
      </c>
      <c r="L260" s="290">
        <v>178049.84</v>
      </c>
      <c r="M260" s="290">
        <v>1.4044940000000001E-2</v>
      </c>
      <c r="N260" s="291">
        <v>2501</v>
      </c>
      <c r="O260" s="290">
        <v>0</v>
      </c>
      <c r="P260" s="291">
        <v>0</v>
      </c>
      <c r="Q260" s="290">
        <v>0.54</v>
      </c>
      <c r="R260" s="291">
        <v>96527</v>
      </c>
      <c r="S260" s="288" t="s">
        <v>1744</v>
      </c>
      <c r="T260" s="288" t="s">
        <v>1745</v>
      </c>
      <c r="U260" s="288" t="s">
        <v>1739</v>
      </c>
      <c r="V260" s="288" t="s">
        <v>1739</v>
      </c>
      <c r="W260" s="288" t="s">
        <v>1795</v>
      </c>
      <c r="X260" s="288" t="s">
        <v>1796</v>
      </c>
    </row>
    <row r="261" spans="1:24" ht="28.5">
      <c r="A261" s="284" t="s">
        <v>1737</v>
      </c>
      <c r="B261" s="284" t="s">
        <v>1738</v>
      </c>
      <c r="C261" s="284" t="s">
        <v>792</v>
      </c>
      <c r="D261" s="284" t="s">
        <v>793</v>
      </c>
      <c r="E261" s="284" t="s">
        <v>1739</v>
      </c>
      <c r="F261" s="285" t="s">
        <v>1739</v>
      </c>
      <c r="G261" s="285" t="s">
        <v>1739</v>
      </c>
      <c r="H261" s="284" t="s">
        <v>1739</v>
      </c>
      <c r="I261" s="284" t="s">
        <v>1740</v>
      </c>
      <c r="J261" s="284" t="s">
        <v>178</v>
      </c>
      <c r="K261" s="284" t="s">
        <v>53</v>
      </c>
      <c r="L261" s="286">
        <v>168000</v>
      </c>
      <c r="M261" s="286">
        <v>0</v>
      </c>
      <c r="N261" s="287">
        <v>0</v>
      </c>
      <c r="O261" s="286">
        <v>0</v>
      </c>
      <c r="P261" s="287">
        <v>0</v>
      </c>
      <c r="Q261" s="286">
        <v>7.0000000000000007E-2</v>
      </c>
      <c r="R261" s="287">
        <v>11760</v>
      </c>
      <c r="S261" s="284" t="s">
        <v>1739</v>
      </c>
      <c r="T261" s="284" t="s">
        <v>1739</v>
      </c>
      <c r="U261" s="284" t="s">
        <v>1739</v>
      </c>
      <c r="V261" s="284" t="s">
        <v>1739</v>
      </c>
      <c r="W261" s="284" t="s">
        <v>1739</v>
      </c>
      <c r="X261" s="284" t="s">
        <v>1739</v>
      </c>
    </row>
    <row r="262" spans="1:24" ht="28.5">
      <c r="A262" s="284" t="s">
        <v>1737</v>
      </c>
      <c r="B262" s="284" t="s">
        <v>1738</v>
      </c>
      <c r="C262" s="284" t="s">
        <v>796</v>
      </c>
      <c r="D262" s="284" t="s">
        <v>797</v>
      </c>
      <c r="E262" s="284" t="s">
        <v>1739</v>
      </c>
      <c r="F262" s="285" t="s">
        <v>1739</v>
      </c>
      <c r="G262" s="285" t="s">
        <v>1739</v>
      </c>
      <c r="H262" s="284" t="s">
        <v>1739</v>
      </c>
      <c r="I262" s="284" t="s">
        <v>1740</v>
      </c>
      <c r="J262" s="284" t="s">
        <v>178</v>
      </c>
      <c r="K262" s="284" t="s">
        <v>53</v>
      </c>
      <c r="L262" s="286">
        <v>104000</v>
      </c>
      <c r="M262" s="286">
        <v>0</v>
      </c>
      <c r="N262" s="287">
        <v>0</v>
      </c>
      <c r="O262" s="286">
        <v>0</v>
      </c>
      <c r="P262" s="287">
        <v>0</v>
      </c>
      <c r="Q262" s="286">
        <v>0.01</v>
      </c>
      <c r="R262" s="287">
        <v>1040</v>
      </c>
      <c r="S262" s="284" t="s">
        <v>1739</v>
      </c>
      <c r="T262" s="284" t="s">
        <v>1739</v>
      </c>
      <c r="U262" s="284" t="s">
        <v>1739</v>
      </c>
      <c r="V262" s="284" t="s">
        <v>1739</v>
      </c>
      <c r="W262" s="284" t="s">
        <v>1739</v>
      </c>
      <c r="X262" s="284" t="s">
        <v>1739</v>
      </c>
    </row>
    <row r="263" spans="1:24" ht="28.5">
      <c r="A263" s="284" t="s">
        <v>1737</v>
      </c>
      <c r="B263" s="284" t="s">
        <v>1738</v>
      </c>
      <c r="C263" s="284" t="s">
        <v>800</v>
      </c>
      <c r="D263" s="284" t="s">
        <v>584</v>
      </c>
      <c r="E263" s="284" t="s">
        <v>1739</v>
      </c>
      <c r="F263" s="285" t="s">
        <v>1739</v>
      </c>
      <c r="G263" s="285" t="s">
        <v>1739</v>
      </c>
      <c r="H263" s="284" t="s">
        <v>1739</v>
      </c>
      <c r="I263" s="284" t="s">
        <v>1740</v>
      </c>
      <c r="J263" s="284" t="s">
        <v>178</v>
      </c>
      <c r="K263" s="284" t="s">
        <v>53</v>
      </c>
      <c r="L263" s="286">
        <v>196000</v>
      </c>
      <c r="M263" s="286">
        <v>0</v>
      </c>
      <c r="N263" s="287">
        <v>0</v>
      </c>
      <c r="O263" s="286">
        <v>0</v>
      </c>
      <c r="P263" s="287">
        <v>0</v>
      </c>
      <c r="Q263" s="286">
        <v>0.17</v>
      </c>
      <c r="R263" s="287">
        <v>33320</v>
      </c>
      <c r="S263" s="284" t="s">
        <v>1739</v>
      </c>
      <c r="T263" s="284" t="s">
        <v>1739</v>
      </c>
      <c r="U263" s="284" t="s">
        <v>1739</v>
      </c>
      <c r="V263" s="284" t="s">
        <v>1739</v>
      </c>
      <c r="W263" s="284" t="s">
        <v>1739</v>
      </c>
      <c r="X263" s="284" t="s">
        <v>1739</v>
      </c>
    </row>
    <row r="264" spans="1:24" ht="63.75">
      <c r="A264" s="288" t="s">
        <v>1737</v>
      </c>
      <c r="B264" s="288" t="s">
        <v>1738</v>
      </c>
      <c r="C264" s="288" t="s">
        <v>800</v>
      </c>
      <c r="D264" s="288" t="s">
        <v>584</v>
      </c>
      <c r="E264" s="288" t="s">
        <v>1739</v>
      </c>
      <c r="F264" s="289">
        <v>46223</v>
      </c>
      <c r="G264" s="289">
        <v>46223</v>
      </c>
      <c r="H264" s="288" t="s">
        <v>1742</v>
      </c>
      <c r="I264" s="288" t="s">
        <v>1743</v>
      </c>
      <c r="J264" s="288" t="s">
        <v>178</v>
      </c>
      <c r="K264" s="288" t="s">
        <v>53</v>
      </c>
      <c r="L264" s="290">
        <v>191033.52</v>
      </c>
      <c r="M264" s="290">
        <v>0</v>
      </c>
      <c r="N264" s="291">
        <v>0</v>
      </c>
      <c r="O264" s="290">
        <v>1.162791E-2</v>
      </c>
      <c r="P264" s="291">
        <v>2221</v>
      </c>
      <c r="Q264" s="290">
        <v>0.16</v>
      </c>
      <c r="R264" s="291">
        <v>31099</v>
      </c>
      <c r="S264" s="288" t="s">
        <v>1744</v>
      </c>
      <c r="T264" s="288" t="s">
        <v>1745</v>
      </c>
      <c r="U264" s="288" t="s">
        <v>1835</v>
      </c>
      <c r="V264" s="288" t="s">
        <v>1836</v>
      </c>
      <c r="W264" s="288" t="s">
        <v>1795</v>
      </c>
      <c r="X264" s="288" t="s">
        <v>1796</v>
      </c>
    </row>
    <row r="265" spans="1:24" ht="51">
      <c r="A265" s="288" t="s">
        <v>1737</v>
      </c>
      <c r="B265" s="288" t="s">
        <v>1738</v>
      </c>
      <c r="C265" s="288" t="s">
        <v>800</v>
      </c>
      <c r="D265" s="288" t="s">
        <v>584</v>
      </c>
      <c r="E265" s="288" t="s">
        <v>1739</v>
      </c>
      <c r="F265" s="289">
        <v>46259</v>
      </c>
      <c r="G265" s="289">
        <v>46259</v>
      </c>
      <c r="H265" s="288" t="s">
        <v>1971</v>
      </c>
      <c r="I265" s="288" t="s">
        <v>1972</v>
      </c>
      <c r="J265" s="288" t="s">
        <v>178</v>
      </c>
      <c r="K265" s="288" t="s">
        <v>53</v>
      </c>
      <c r="L265" s="290">
        <v>233748</v>
      </c>
      <c r="M265" s="290">
        <v>0.32170543000000001</v>
      </c>
      <c r="N265" s="291">
        <v>75198</v>
      </c>
      <c r="O265" s="290">
        <v>0</v>
      </c>
      <c r="P265" s="291">
        <v>0</v>
      </c>
      <c r="Q265" s="290">
        <v>0.48</v>
      </c>
      <c r="R265" s="291">
        <v>106297</v>
      </c>
      <c r="S265" s="288" t="s">
        <v>1744</v>
      </c>
      <c r="T265" s="288" t="s">
        <v>1767</v>
      </c>
      <c r="U265" s="288" t="s">
        <v>1739</v>
      </c>
      <c r="V265" s="288" t="s">
        <v>1739</v>
      </c>
      <c r="W265" s="288" t="s">
        <v>1739</v>
      </c>
      <c r="X265" s="288" t="s">
        <v>1739</v>
      </c>
    </row>
    <row r="266" spans="1:24" ht="63.75">
      <c r="A266" s="288" t="s">
        <v>1737</v>
      </c>
      <c r="B266" s="288" t="s">
        <v>1738</v>
      </c>
      <c r="C266" s="288" t="s">
        <v>800</v>
      </c>
      <c r="D266" s="288" t="s">
        <v>584</v>
      </c>
      <c r="E266" s="288" t="s">
        <v>1739</v>
      </c>
      <c r="F266" s="289">
        <v>46259</v>
      </c>
      <c r="G266" s="289">
        <v>46259</v>
      </c>
      <c r="H266" s="288" t="s">
        <v>1973</v>
      </c>
      <c r="I266" s="288" t="s">
        <v>1749</v>
      </c>
      <c r="J266" s="288" t="s">
        <v>178</v>
      </c>
      <c r="K266" s="288" t="s">
        <v>53</v>
      </c>
      <c r="L266" s="290">
        <v>219398.04</v>
      </c>
      <c r="M266" s="290">
        <v>0</v>
      </c>
      <c r="N266" s="291">
        <v>0</v>
      </c>
      <c r="O266" s="290">
        <v>0.11627907</v>
      </c>
      <c r="P266" s="291">
        <v>25511</v>
      </c>
      <c r="Q266" s="290">
        <v>0.37</v>
      </c>
      <c r="R266" s="291">
        <v>80786</v>
      </c>
      <c r="S266" s="288" t="s">
        <v>1744</v>
      </c>
      <c r="T266" s="288" t="s">
        <v>1745</v>
      </c>
      <c r="U266" s="288" t="s">
        <v>1840</v>
      </c>
      <c r="V266" s="288" t="s">
        <v>1841</v>
      </c>
      <c r="W266" s="288" t="s">
        <v>1795</v>
      </c>
      <c r="X266" s="288" t="s">
        <v>1796</v>
      </c>
    </row>
    <row r="267" spans="1:24" ht="63.75">
      <c r="A267" s="288" t="s">
        <v>1737</v>
      </c>
      <c r="B267" s="288" t="s">
        <v>1738</v>
      </c>
      <c r="C267" s="288" t="s">
        <v>800</v>
      </c>
      <c r="D267" s="288" t="s">
        <v>584</v>
      </c>
      <c r="E267" s="288" t="s">
        <v>1739</v>
      </c>
      <c r="F267" s="289">
        <v>46259</v>
      </c>
      <c r="G267" s="289">
        <v>46259</v>
      </c>
      <c r="H267" s="288" t="s">
        <v>1974</v>
      </c>
      <c r="I267" s="288" t="s">
        <v>1749</v>
      </c>
      <c r="J267" s="288" t="s">
        <v>178</v>
      </c>
      <c r="K267" s="288" t="s">
        <v>53</v>
      </c>
      <c r="L267" s="290">
        <v>219398.04</v>
      </c>
      <c r="M267" s="290">
        <v>0</v>
      </c>
      <c r="N267" s="291">
        <v>0</v>
      </c>
      <c r="O267" s="290">
        <v>0.11627907</v>
      </c>
      <c r="P267" s="291">
        <v>25511</v>
      </c>
      <c r="Q267" s="290">
        <v>0.25</v>
      </c>
      <c r="R267" s="291">
        <v>55275</v>
      </c>
      <c r="S267" s="288" t="s">
        <v>1744</v>
      </c>
      <c r="T267" s="288" t="s">
        <v>1745</v>
      </c>
      <c r="U267" s="288" t="s">
        <v>1835</v>
      </c>
      <c r="V267" s="288" t="s">
        <v>1836</v>
      </c>
      <c r="W267" s="288" t="s">
        <v>1795</v>
      </c>
      <c r="X267" s="288" t="s">
        <v>1796</v>
      </c>
    </row>
    <row r="268" spans="1:24" ht="63.75">
      <c r="A268" s="288" t="s">
        <v>1737</v>
      </c>
      <c r="B268" s="288" t="s">
        <v>1738</v>
      </c>
      <c r="C268" s="288" t="s">
        <v>800</v>
      </c>
      <c r="D268" s="288" t="s">
        <v>584</v>
      </c>
      <c r="E268" s="288" t="s">
        <v>1739</v>
      </c>
      <c r="F268" s="289">
        <v>46260</v>
      </c>
      <c r="G268" s="289">
        <v>46260</v>
      </c>
      <c r="H268" s="288" t="s">
        <v>1975</v>
      </c>
      <c r="I268" s="288" t="s">
        <v>1749</v>
      </c>
      <c r="J268" s="288" t="s">
        <v>178</v>
      </c>
      <c r="K268" s="288" t="s">
        <v>53</v>
      </c>
      <c r="L268" s="290">
        <v>219398.04</v>
      </c>
      <c r="M268" s="290">
        <v>0</v>
      </c>
      <c r="N268" s="291">
        <v>0</v>
      </c>
      <c r="O268" s="290">
        <v>4.6511629999999998E-2</v>
      </c>
      <c r="P268" s="291">
        <v>10205</v>
      </c>
      <c r="Q268" s="290">
        <v>0.21</v>
      </c>
      <c r="R268" s="291">
        <v>45070</v>
      </c>
      <c r="S268" s="288" t="s">
        <v>1744</v>
      </c>
      <c r="T268" s="288" t="s">
        <v>1745</v>
      </c>
      <c r="U268" s="288" t="s">
        <v>1835</v>
      </c>
      <c r="V268" s="288" t="s">
        <v>1836</v>
      </c>
      <c r="W268" s="288" t="s">
        <v>1795</v>
      </c>
      <c r="X268" s="288" t="s">
        <v>1796</v>
      </c>
    </row>
    <row r="269" spans="1:24" ht="63.75">
      <c r="A269" s="288" t="s">
        <v>1737</v>
      </c>
      <c r="B269" s="288" t="s">
        <v>1738</v>
      </c>
      <c r="C269" s="288" t="s">
        <v>800</v>
      </c>
      <c r="D269" s="288" t="s">
        <v>584</v>
      </c>
      <c r="E269" s="288" t="s">
        <v>1739</v>
      </c>
      <c r="F269" s="289">
        <v>46283</v>
      </c>
      <c r="G269" s="289">
        <v>46283</v>
      </c>
      <c r="H269" s="288" t="s">
        <v>1978</v>
      </c>
      <c r="I269" s="288" t="s">
        <v>1749</v>
      </c>
      <c r="J269" s="288" t="s">
        <v>178</v>
      </c>
      <c r="K269" s="288" t="s">
        <v>53</v>
      </c>
      <c r="L269" s="290">
        <v>219398.04</v>
      </c>
      <c r="M269" s="290">
        <v>0</v>
      </c>
      <c r="N269" s="291">
        <v>0</v>
      </c>
      <c r="O269" s="290">
        <v>0.15503876</v>
      </c>
      <c r="P269" s="291">
        <v>34015</v>
      </c>
      <c r="Q269" s="290">
        <v>0.05</v>
      </c>
      <c r="R269" s="291">
        <v>11055</v>
      </c>
      <c r="S269" s="288" t="s">
        <v>1744</v>
      </c>
      <c r="T269" s="288" t="s">
        <v>1745</v>
      </c>
      <c r="U269" s="288" t="s">
        <v>1840</v>
      </c>
      <c r="V269" s="288" t="s">
        <v>1841</v>
      </c>
      <c r="W269" s="288" t="s">
        <v>1795</v>
      </c>
      <c r="X269" s="288" t="s">
        <v>1796</v>
      </c>
    </row>
    <row r="270" spans="1:24" ht="63.75">
      <c r="A270" s="288" t="s">
        <v>1737</v>
      </c>
      <c r="B270" s="288" t="s">
        <v>1738</v>
      </c>
      <c r="C270" s="288" t="s">
        <v>800</v>
      </c>
      <c r="D270" s="288" t="s">
        <v>584</v>
      </c>
      <c r="E270" s="288" t="s">
        <v>1739</v>
      </c>
      <c r="F270" s="289">
        <v>46283</v>
      </c>
      <c r="G270" s="289">
        <v>46283</v>
      </c>
      <c r="H270" s="288" t="s">
        <v>1978</v>
      </c>
      <c r="I270" s="288" t="s">
        <v>1749</v>
      </c>
      <c r="J270" s="288" t="s">
        <v>178</v>
      </c>
      <c r="K270" s="288" t="s">
        <v>53</v>
      </c>
      <c r="L270" s="290">
        <v>219398.04</v>
      </c>
      <c r="M270" s="290">
        <v>0</v>
      </c>
      <c r="N270" s="291">
        <v>0</v>
      </c>
      <c r="O270" s="290">
        <v>5.0387599999999998E-2</v>
      </c>
      <c r="P270" s="291">
        <v>11055</v>
      </c>
      <c r="Q270" s="290">
        <v>0</v>
      </c>
      <c r="R270" s="291">
        <v>0</v>
      </c>
      <c r="S270" s="288" t="s">
        <v>1744</v>
      </c>
      <c r="T270" s="288" t="s">
        <v>1745</v>
      </c>
      <c r="U270" s="288" t="s">
        <v>1835</v>
      </c>
      <c r="V270" s="288" t="s">
        <v>1836</v>
      </c>
      <c r="W270" s="288" t="s">
        <v>1795</v>
      </c>
      <c r="X270" s="288" t="s">
        <v>1796</v>
      </c>
    </row>
    <row r="271" spans="1:24" ht="42.75">
      <c r="A271" s="284" t="s">
        <v>1737</v>
      </c>
      <c r="B271" s="284" t="s">
        <v>1738</v>
      </c>
      <c r="C271" s="284" t="s">
        <v>803</v>
      </c>
      <c r="D271" s="284" t="s">
        <v>804</v>
      </c>
      <c r="E271" s="284" t="s">
        <v>1739</v>
      </c>
      <c r="F271" s="285" t="s">
        <v>1739</v>
      </c>
      <c r="G271" s="285" t="s">
        <v>1739</v>
      </c>
      <c r="H271" s="284" t="s">
        <v>1739</v>
      </c>
      <c r="I271" s="284" t="s">
        <v>1740</v>
      </c>
      <c r="J271" s="284" t="s">
        <v>178</v>
      </c>
      <c r="K271" s="284" t="s">
        <v>53</v>
      </c>
      <c r="L271" s="286">
        <v>169230.77</v>
      </c>
      <c r="M271" s="286">
        <v>0</v>
      </c>
      <c r="N271" s="287">
        <v>0</v>
      </c>
      <c r="O271" s="286">
        <v>0</v>
      </c>
      <c r="P271" s="287">
        <v>0</v>
      </c>
      <c r="Q271" s="286">
        <v>0.26</v>
      </c>
      <c r="R271" s="287">
        <v>44000</v>
      </c>
      <c r="S271" s="284" t="s">
        <v>1739</v>
      </c>
      <c r="T271" s="284" t="s">
        <v>1739</v>
      </c>
      <c r="U271" s="284" t="s">
        <v>1739</v>
      </c>
      <c r="V271" s="284" t="s">
        <v>1739</v>
      </c>
      <c r="W271" s="284" t="s">
        <v>1739</v>
      </c>
      <c r="X271" s="284" t="s">
        <v>1739</v>
      </c>
    </row>
    <row r="272" spans="1:24" ht="28.5">
      <c r="A272" s="284" t="s">
        <v>1737</v>
      </c>
      <c r="B272" s="284" t="s">
        <v>1738</v>
      </c>
      <c r="C272" s="284" t="s">
        <v>335</v>
      </c>
      <c r="D272" s="284" t="s">
        <v>160</v>
      </c>
      <c r="E272" s="284" t="s">
        <v>1739</v>
      </c>
      <c r="F272" s="285" t="s">
        <v>1739</v>
      </c>
      <c r="G272" s="285" t="s">
        <v>1739</v>
      </c>
      <c r="H272" s="284" t="s">
        <v>1739</v>
      </c>
      <c r="I272" s="284" t="s">
        <v>1740</v>
      </c>
      <c r="J272" s="284" t="s">
        <v>178</v>
      </c>
      <c r="K272" s="284" t="s">
        <v>716</v>
      </c>
      <c r="L272" s="286">
        <v>132462.79</v>
      </c>
      <c r="M272" s="286">
        <v>0</v>
      </c>
      <c r="N272" s="287">
        <v>0</v>
      </c>
      <c r="O272" s="286">
        <v>0</v>
      </c>
      <c r="P272" s="287">
        <v>0</v>
      </c>
      <c r="Q272" s="286">
        <v>0.43</v>
      </c>
      <c r="R272" s="287">
        <v>56959</v>
      </c>
      <c r="S272" s="284" t="s">
        <v>1739</v>
      </c>
      <c r="T272" s="284" t="s">
        <v>1739</v>
      </c>
      <c r="U272" s="284" t="s">
        <v>1739</v>
      </c>
      <c r="V272" s="284" t="s">
        <v>1739</v>
      </c>
      <c r="W272" s="284" t="s">
        <v>1739</v>
      </c>
      <c r="X272" s="284" t="s">
        <v>1739</v>
      </c>
    </row>
    <row r="273" spans="1:24" ht="51">
      <c r="A273" s="288" t="s">
        <v>1737</v>
      </c>
      <c r="B273" s="288" t="s">
        <v>1738</v>
      </c>
      <c r="C273" s="288" t="s">
        <v>335</v>
      </c>
      <c r="D273" s="288" t="s">
        <v>160</v>
      </c>
      <c r="E273" s="288" t="s">
        <v>1739</v>
      </c>
      <c r="F273" s="289">
        <v>46286</v>
      </c>
      <c r="G273" s="289">
        <v>46286</v>
      </c>
      <c r="H273" s="288" t="s">
        <v>1800</v>
      </c>
      <c r="I273" s="288" t="s">
        <v>1749</v>
      </c>
      <c r="J273" s="288" t="s">
        <v>178</v>
      </c>
      <c r="K273" s="288" t="s">
        <v>716</v>
      </c>
      <c r="L273" s="290">
        <v>132345.54</v>
      </c>
      <c r="M273" s="290">
        <v>0</v>
      </c>
      <c r="N273" s="291">
        <v>0</v>
      </c>
      <c r="O273" s="290">
        <v>0.40506329000000002</v>
      </c>
      <c r="P273" s="291">
        <v>53608</v>
      </c>
      <c r="Q273" s="290">
        <v>0.03</v>
      </c>
      <c r="R273" s="291">
        <v>3351</v>
      </c>
      <c r="S273" s="288" t="s">
        <v>1744</v>
      </c>
      <c r="T273" s="288" t="s">
        <v>1745</v>
      </c>
      <c r="U273" s="288" t="s">
        <v>1801</v>
      </c>
      <c r="V273" s="288" t="s">
        <v>1802</v>
      </c>
      <c r="W273" s="288" t="s">
        <v>1795</v>
      </c>
      <c r="X273" s="288" t="s">
        <v>1796</v>
      </c>
    </row>
    <row r="274" spans="1:24" ht="51">
      <c r="A274" s="288" t="s">
        <v>1737</v>
      </c>
      <c r="B274" s="288" t="s">
        <v>1738</v>
      </c>
      <c r="C274" s="288" t="s">
        <v>335</v>
      </c>
      <c r="D274" s="288" t="s">
        <v>160</v>
      </c>
      <c r="E274" s="288" t="s">
        <v>1739</v>
      </c>
      <c r="F274" s="289">
        <v>46300</v>
      </c>
      <c r="G274" s="289">
        <v>46300</v>
      </c>
      <c r="H274" s="288" t="s">
        <v>1888</v>
      </c>
      <c r="I274" s="288" t="s">
        <v>1877</v>
      </c>
      <c r="J274" s="288" t="s">
        <v>178</v>
      </c>
      <c r="K274" s="288" t="s">
        <v>716</v>
      </c>
      <c r="L274" s="290">
        <v>132345.54</v>
      </c>
      <c r="M274" s="290">
        <v>2.5316459999999999E-2</v>
      </c>
      <c r="N274" s="291">
        <v>3351</v>
      </c>
      <c r="O274" s="290">
        <v>0</v>
      </c>
      <c r="P274" s="291">
        <v>0</v>
      </c>
      <c r="Q274" s="290">
        <v>0.05</v>
      </c>
      <c r="R274" s="291">
        <v>6702</v>
      </c>
      <c r="S274" s="288" t="s">
        <v>1744</v>
      </c>
      <c r="T274" s="288" t="s">
        <v>1745</v>
      </c>
      <c r="U274" s="288" t="s">
        <v>1801</v>
      </c>
      <c r="V274" s="288" t="s">
        <v>1802</v>
      </c>
      <c r="W274" s="288" t="s">
        <v>1795</v>
      </c>
      <c r="X274" s="288" t="s">
        <v>1796</v>
      </c>
    </row>
    <row r="275" spans="1:24" ht="42.75">
      <c r="A275" s="284" t="s">
        <v>1737</v>
      </c>
      <c r="B275" s="284" t="s">
        <v>1738</v>
      </c>
      <c r="C275" s="284" t="s">
        <v>359</v>
      </c>
      <c r="D275" s="284" t="s">
        <v>172</v>
      </c>
      <c r="E275" s="284" t="s">
        <v>1739</v>
      </c>
      <c r="F275" s="285" t="s">
        <v>1739</v>
      </c>
      <c r="G275" s="285" t="s">
        <v>1739</v>
      </c>
      <c r="H275" s="284" t="s">
        <v>1739</v>
      </c>
      <c r="I275" s="284" t="s">
        <v>1740</v>
      </c>
      <c r="J275" s="284" t="s">
        <v>178</v>
      </c>
      <c r="K275" s="284" t="s">
        <v>53</v>
      </c>
      <c r="L275" s="286">
        <v>121729.17</v>
      </c>
      <c r="M275" s="286">
        <v>0</v>
      </c>
      <c r="N275" s="287">
        <v>0</v>
      </c>
      <c r="O275" s="286">
        <v>0</v>
      </c>
      <c r="P275" s="287">
        <v>0</v>
      </c>
      <c r="Q275" s="286">
        <v>0.24</v>
      </c>
      <c r="R275" s="287">
        <v>29215</v>
      </c>
      <c r="S275" s="284" t="s">
        <v>1739</v>
      </c>
      <c r="T275" s="284" t="s">
        <v>1739</v>
      </c>
      <c r="U275" s="284" t="s">
        <v>1739</v>
      </c>
      <c r="V275" s="284" t="s">
        <v>1739</v>
      </c>
      <c r="W275" s="284" t="s">
        <v>1739</v>
      </c>
      <c r="X275" s="284" t="s">
        <v>1739</v>
      </c>
    </row>
    <row r="276" spans="1:24" ht="38.25">
      <c r="A276" s="288" t="s">
        <v>1737</v>
      </c>
      <c r="B276" s="288" t="s">
        <v>1738</v>
      </c>
      <c r="C276" s="288" t="s">
        <v>359</v>
      </c>
      <c r="D276" s="288" t="s">
        <v>172</v>
      </c>
      <c r="E276" s="288" t="s">
        <v>1739</v>
      </c>
      <c r="F276" s="289">
        <v>46254</v>
      </c>
      <c r="G276" s="289">
        <v>46254</v>
      </c>
      <c r="H276" s="288" t="s">
        <v>1922</v>
      </c>
      <c r="I276" s="288" t="s">
        <v>1923</v>
      </c>
      <c r="J276" s="288" t="s">
        <v>178</v>
      </c>
      <c r="K276" s="288" t="s">
        <v>53</v>
      </c>
      <c r="L276" s="290">
        <v>126000</v>
      </c>
      <c r="M276" s="290">
        <v>0.47619048000000003</v>
      </c>
      <c r="N276" s="291">
        <v>60000</v>
      </c>
      <c r="O276" s="290">
        <v>0</v>
      </c>
      <c r="P276" s="291">
        <v>0</v>
      </c>
      <c r="Q276" s="290">
        <v>0.71</v>
      </c>
      <c r="R276" s="291">
        <v>89215</v>
      </c>
      <c r="S276" s="288" t="s">
        <v>1744</v>
      </c>
      <c r="T276" s="288" t="s">
        <v>1810</v>
      </c>
      <c r="U276" s="288" t="s">
        <v>1739</v>
      </c>
      <c r="V276" s="288" t="s">
        <v>1739</v>
      </c>
      <c r="W276" s="288" t="s">
        <v>1739</v>
      </c>
      <c r="X276" s="288" t="s">
        <v>1739</v>
      </c>
    </row>
    <row r="277" spans="1:24" ht="42.75">
      <c r="A277" s="284" t="s">
        <v>1737</v>
      </c>
      <c r="B277" s="284" t="s">
        <v>1738</v>
      </c>
      <c r="C277" s="284" t="s">
        <v>811</v>
      </c>
      <c r="D277" s="284" t="s">
        <v>812</v>
      </c>
      <c r="E277" s="284" t="s">
        <v>1739</v>
      </c>
      <c r="F277" s="285" t="s">
        <v>1739</v>
      </c>
      <c r="G277" s="285" t="s">
        <v>1739</v>
      </c>
      <c r="H277" s="284" t="s">
        <v>1739</v>
      </c>
      <c r="I277" s="284" t="s">
        <v>1740</v>
      </c>
      <c r="J277" s="284" t="s">
        <v>178</v>
      </c>
      <c r="K277" s="284" t="s">
        <v>53</v>
      </c>
      <c r="L277" s="286">
        <v>136888.89000000001</v>
      </c>
      <c r="M277" s="286">
        <v>0</v>
      </c>
      <c r="N277" s="287">
        <v>0</v>
      </c>
      <c r="O277" s="286">
        <v>0</v>
      </c>
      <c r="P277" s="287">
        <v>0</v>
      </c>
      <c r="Q277" s="286">
        <v>0.18</v>
      </c>
      <c r="R277" s="287">
        <v>24640</v>
      </c>
      <c r="S277" s="284" t="s">
        <v>1739</v>
      </c>
      <c r="T277" s="284" t="s">
        <v>1739</v>
      </c>
      <c r="U277" s="284" t="s">
        <v>1739</v>
      </c>
      <c r="V277" s="284" t="s">
        <v>1739</v>
      </c>
      <c r="W277" s="284" t="s">
        <v>1739</v>
      </c>
      <c r="X277" s="284" t="s">
        <v>1739</v>
      </c>
    </row>
    <row r="278" spans="1:24" ht="51">
      <c r="A278" s="288" t="s">
        <v>1737</v>
      </c>
      <c r="B278" s="288" t="s">
        <v>1738</v>
      </c>
      <c r="C278" s="288" t="s">
        <v>811</v>
      </c>
      <c r="D278" s="288" t="s">
        <v>812</v>
      </c>
      <c r="E278" s="288" t="s">
        <v>1739</v>
      </c>
      <c r="F278" s="289">
        <v>46181</v>
      </c>
      <c r="G278" s="289">
        <v>46181</v>
      </c>
      <c r="H278" s="288" t="s">
        <v>1803</v>
      </c>
      <c r="I278" s="288" t="s">
        <v>1749</v>
      </c>
      <c r="J278" s="288" t="s">
        <v>178</v>
      </c>
      <c r="K278" s="288" t="s">
        <v>53</v>
      </c>
      <c r="L278" s="290">
        <v>134400</v>
      </c>
      <c r="M278" s="290">
        <v>0</v>
      </c>
      <c r="N278" s="291">
        <v>0</v>
      </c>
      <c r="O278" s="290">
        <v>0.13333333</v>
      </c>
      <c r="P278" s="291">
        <v>17920</v>
      </c>
      <c r="Q278" s="290">
        <v>0.05</v>
      </c>
      <c r="R278" s="291">
        <v>6720</v>
      </c>
      <c r="S278" s="288" t="s">
        <v>1744</v>
      </c>
      <c r="T278" s="288" t="s">
        <v>1745</v>
      </c>
      <c r="U278" s="288" t="s">
        <v>1804</v>
      </c>
      <c r="V278" s="288" t="s">
        <v>1805</v>
      </c>
      <c r="W278" s="288" t="s">
        <v>1795</v>
      </c>
      <c r="X278" s="288" t="s">
        <v>1796</v>
      </c>
    </row>
    <row r="279" spans="1:24" ht="14.25">
      <c r="A279" s="284" t="s">
        <v>1737</v>
      </c>
      <c r="B279" s="284" t="s">
        <v>1738</v>
      </c>
      <c r="C279" s="284" t="s">
        <v>815</v>
      </c>
      <c r="D279" s="284" t="s">
        <v>816</v>
      </c>
      <c r="E279" s="284" t="s">
        <v>1739</v>
      </c>
      <c r="F279" s="285" t="s">
        <v>1739</v>
      </c>
      <c r="G279" s="285" t="s">
        <v>1739</v>
      </c>
      <c r="H279" s="284" t="s">
        <v>1739</v>
      </c>
      <c r="I279" s="284" t="s">
        <v>1740</v>
      </c>
      <c r="J279" s="284" t="s">
        <v>178</v>
      </c>
      <c r="K279" s="284" t="s">
        <v>716</v>
      </c>
      <c r="L279" s="286">
        <v>177666.67</v>
      </c>
      <c r="M279" s="286">
        <v>0</v>
      </c>
      <c r="N279" s="287">
        <v>0</v>
      </c>
      <c r="O279" s="286">
        <v>0</v>
      </c>
      <c r="P279" s="287">
        <v>0</v>
      </c>
      <c r="Q279" s="286">
        <v>0.03</v>
      </c>
      <c r="R279" s="287">
        <v>5330</v>
      </c>
      <c r="S279" s="284" t="s">
        <v>1739</v>
      </c>
      <c r="T279" s="284" t="s">
        <v>1739</v>
      </c>
      <c r="U279" s="284" t="s">
        <v>1739</v>
      </c>
      <c r="V279" s="284" t="s">
        <v>1739</v>
      </c>
      <c r="W279" s="284" t="s">
        <v>1739</v>
      </c>
      <c r="X279" s="284" t="s">
        <v>1739</v>
      </c>
    </row>
    <row r="280" spans="1:24" ht="51">
      <c r="A280" s="288" t="s">
        <v>1737</v>
      </c>
      <c r="B280" s="288" t="s">
        <v>1738</v>
      </c>
      <c r="C280" s="288" t="s">
        <v>815</v>
      </c>
      <c r="D280" s="288" t="s">
        <v>816</v>
      </c>
      <c r="E280" s="288" t="s">
        <v>1739</v>
      </c>
      <c r="F280" s="289">
        <v>46181</v>
      </c>
      <c r="G280" s="289">
        <v>46181</v>
      </c>
      <c r="H280" s="288" t="s">
        <v>1803</v>
      </c>
      <c r="I280" s="288" t="s">
        <v>1749</v>
      </c>
      <c r="J280" s="288" t="s">
        <v>178</v>
      </c>
      <c r="K280" s="288" t="s">
        <v>716</v>
      </c>
      <c r="L280" s="290">
        <v>195000</v>
      </c>
      <c r="M280" s="290">
        <v>0</v>
      </c>
      <c r="N280" s="291">
        <v>0</v>
      </c>
      <c r="O280" s="290">
        <v>5.3333299999999998E-3</v>
      </c>
      <c r="P280" s="291">
        <v>1040</v>
      </c>
      <c r="Q280" s="290">
        <v>0.02</v>
      </c>
      <c r="R280" s="291">
        <v>4290</v>
      </c>
      <c r="S280" s="288" t="s">
        <v>1744</v>
      </c>
      <c r="T280" s="288" t="s">
        <v>1745</v>
      </c>
      <c r="U280" s="288" t="s">
        <v>1804</v>
      </c>
      <c r="V280" s="288" t="s">
        <v>1805</v>
      </c>
      <c r="W280" s="288" t="s">
        <v>1795</v>
      </c>
      <c r="X280" s="288" t="s">
        <v>1796</v>
      </c>
    </row>
    <row r="281" spans="1:24" ht="25.5">
      <c r="A281" s="288" t="s">
        <v>1737</v>
      </c>
      <c r="B281" s="288" t="s">
        <v>1738</v>
      </c>
      <c r="C281" s="288" t="s">
        <v>815</v>
      </c>
      <c r="D281" s="288" t="s">
        <v>816</v>
      </c>
      <c r="E281" s="288" t="s">
        <v>1739</v>
      </c>
      <c r="F281" s="289">
        <v>46191</v>
      </c>
      <c r="G281" s="289">
        <v>46191</v>
      </c>
      <c r="H281" s="288" t="s">
        <v>2025</v>
      </c>
      <c r="I281" s="288" t="s">
        <v>2026</v>
      </c>
      <c r="J281" s="288" t="s">
        <v>178</v>
      </c>
      <c r="K281" s="288" t="s">
        <v>716</v>
      </c>
      <c r="L281" s="290">
        <v>195000</v>
      </c>
      <c r="M281" s="290">
        <v>0</v>
      </c>
      <c r="N281" s="291">
        <v>0</v>
      </c>
      <c r="O281" s="290">
        <v>2E-3</v>
      </c>
      <c r="P281" s="291">
        <v>390</v>
      </c>
      <c r="Q281" s="290">
        <v>0.02</v>
      </c>
      <c r="R281" s="291">
        <v>3900</v>
      </c>
      <c r="S281" s="288" t="s">
        <v>1744</v>
      </c>
      <c r="T281" s="288" t="s">
        <v>1745</v>
      </c>
      <c r="U281" s="288" t="s">
        <v>1739</v>
      </c>
      <c r="V281" s="288" t="s">
        <v>1739</v>
      </c>
      <c r="W281" s="288" t="s">
        <v>1955</v>
      </c>
      <c r="X281" s="288" t="s">
        <v>1956</v>
      </c>
    </row>
    <row r="282" spans="1:24" ht="14.25">
      <c r="A282" s="284" t="s">
        <v>1737</v>
      </c>
      <c r="B282" s="284" t="s">
        <v>1738</v>
      </c>
      <c r="C282" s="284" t="s">
        <v>290</v>
      </c>
      <c r="D282" s="284" t="s">
        <v>165</v>
      </c>
      <c r="E282" s="284" t="s">
        <v>1739</v>
      </c>
      <c r="F282" s="285" t="s">
        <v>1739</v>
      </c>
      <c r="G282" s="285" t="s">
        <v>1739</v>
      </c>
      <c r="H282" s="284" t="s">
        <v>1739</v>
      </c>
      <c r="I282" s="284" t="s">
        <v>1740</v>
      </c>
      <c r="J282" s="284" t="s">
        <v>178</v>
      </c>
      <c r="K282" s="284" t="s">
        <v>53</v>
      </c>
      <c r="L282" s="286">
        <v>168411.11</v>
      </c>
      <c r="M282" s="286">
        <v>0</v>
      </c>
      <c r="N282" s="287">
        <v>0</v>
      </c>
      <c r="O282" s="286">
        <v>0</v>
      </c>
      <c r="P282" s="287">
        <v>0</v>
      </c>
      <c r="Q282" s="286">
        <v>0.18</v>
      </c>
      <c r="R282" s="287">
        <v>30314</v>
      </c>
      <c r="S282" s="284" t="s">
        <v>1739</v>
      </c>
      <c r="T282" s="284" t="s">
        <v>1739</v>
      </c>
      <c r="U282" s="284" t="s">
        <v>1739</v>
      </c>
      <c r="V282" s="284" t="s">
        <v>1739</v>
      </c>
      <c r="W282" s="284" t="s">
        <v>1739</v>
      </c>
      <c r="X282" s="284" t="s">
        <v>1739</v>
      </c>
    </row>
    <row r="283" spans="1:24" ht="51">
      <c r="A283" s="288" t="s">
        <v>1737</v>
      </c>
      <c r="B283" s="288" t="s">
        <v>1738</v>
      </c>
      <c r="C283" s="288" t="s">
        <v>290</v>
      </c>
      <c r="D283" s="288" t="s">
        <v>165</v>
      </c>
      <c r="E283" s="288" t="s">
        <v>1739</v>
      </c>
      <c r="F283" s="289">
        <v>46181</v>
      </c>
      <c r="G283" s="289">
        <v>46181</v>
      </c>
      <c r="H283" s="288" t="s">
        <v>1803</v>
      </c>
      <c r="I283" s="288" t="s">
        <v>1749</v>
      </c>
      <c r="J283" s="288" t="s">
        <v>178</v>
      </c>
      <c r="K283" s="288" t="s">
        <v>53</v>
      </c>
      <c r="L283" s="290">
        <v>170071.6</v>
      </c>
      <c r="M283" s="290">
        <v>0</v>
      </c>
      <c r="N283" s="291">
        <v>0</v>
      </c>
      <c r="O283" s="290">
        <v>4.9740930000000003E-2</v>
      </c>
      <c r="P283" s="291">
        <v>8460</v>
      </c>
      <c r="Q283" s="290">
        <v>0.13</v>
      </c>
      <c r="R283" s="291">
        <v>21854</v>
      </c>
      <c r="S283" s="288" t="s">
        <v>1744</v>
      </c>
      <c r="T283" s="288" t="s">
        <v>1745</v>
      </c>
      <c r="U283" s="288" t="s">
        <v>1804</v>
      </c>
      <c r="V283" s="288" t="s">
        <v>1805</v>
      </c>
      <c r="W283" s="288" t="s">
        <v>1795</v>
      </c>
      <c r="X283" s="288" t="s">
        <v>1796</v>
      </c>
    </row>
    <row r="284" spans="1:24" ht="25.5">
      <c r="A284" s="288" t="s">
        <v>1737</v>
      </c>
      <c r="B284" s="288" t="s">
        <v>1738</v>
      </c>
      <c r="C284" s="288" t="s">
        <v>290</v>
      </c>
      <c r="D284" s="288" t="s">
        <v>165</v>
      </c>
      <c r="E284" s="288" t="s">
        <v>1739</v>
      </c>
      <c r="F284" s="289">
        <v>46223</v>
      </c>
      <c r="G284" s="289">
        <v>46223</v>
      </c>
      <c r="H284" s="288" t="s">
        <v>1742</v>
      </c>
      <c r="I284" s="288" t="s">
        <v>1743</v>
      </c>
      <c r="J284" s="288" t="s">
        <v>178</v>
      </c>
      <c r="K284" s="288" t="s">
        <v>53</v>
      </c>
      <c r="L284" s="290">
        <v>170071.6</v>
      </c>
      <c r="M284" s="290">
        <v>0</v>
      </c>
      <c r="N284" s="291">
        <v>0</v>
      </c>
      <c r="O284" s="290">
        <v>1.554404E-2</v>
      </c>
      <c r="P284" s="291">
        <v>2644</v>
      </c>
      <c r="Q284" s="290">
        <v>0.11</v>
      </c>
      <c r="R284" s="291">
        <v>19210</v>
      </c>
      <c r="S284" s="288" t="s">
        <v>1744</v>
      </c>
      <c r="T284" s="288" t="s">
        <v>1820</v>
      </c>
      <c r="U284" s="288" t="s">
        <v>1739</v>
      </c>
      <c r="V284" s="288" t="s">
        <v>1739</v>
      </c>
      <c r="W284" s="288" t="s">
        <v>1795</v>
      </c>
      <c r="X284" s="288" t="s">
        <v>1796</v>
      </c>
    </row>
    <row r="285" spans="1:24" ht="51">
      <c r="A285" s="288" t="s">
        <v>1737</v>
      </c>
      <c r="B285" s="288" t="s">
        <v>1738</v>
      </c>
      <c r="C285" s="288" t="s">
        <v>290</v>
      </c>
      <c r="D285" s="288" t="s">
        <v>165</v>
      </c>
      <c r="E285" s="288" t="s">
        <v>1739</v>
      </c>
      <c r="F285" s="289">
        <v>46255</v>
      </c>
      <c r="G285" s="289">
        <v>46255</v>
      </c>
      <c r="H285" s="288" t="s">
        <v>1970</v>
      </c>
      <c r="I285" s="288" t="s">
        <v>1749</v>
      </c>
      <c r="J285" s="288" t="s">
        <v>178</v>
      </c>
      <c r="K285" s="288" t="s">
        <v>53</v>
      </c>
      <c r="L285" s="290">
        <v>170071.6</v>
      </c>
      <c r="M285" s="290">
        <v>0</v>
      </c>
      <c r="N285" s="291">
        <v>0</v>
      </c>
      <c r="O285" s="290">
        <v>4.145078E-2</v>
      </c>
      <c r="P285" s="291">
        <v>7050</v>
      </c>
      <c r="Q285" s="290">
        <v>7.0000000000000007E-2</v>
      </c>
      <c r="R285" s="291">
        <v>12160</v>
      </c>
      <c r="S285" s="288" t="s">
        <v>1744</v>
      </c>
      <c r="T285" s="288" t="s">
        <v>1745</v>
      </c>
      <c r="U285" s="288" t="s">
        <v>1890</v>
      </c>
      <c r="V285" s="288" t="s">
        <v>1891</v>
      </c>
      <c r="W285" s="288" t="s">
        <v>1795</v>
      </c>
      <c r="X285" s="288" t="s">
        <v>1796</v>
      </c>
    </row>
    <row r="286" spans="1:24" ht="51">
      <c r="A286" s="288" t="s">
        <v>1737</v>
      </c>
      <c r="B286" s="288" t="s">
        <v>1738</v>
      </c>
      <c r="C286" s="288" t="s">
        <v>290</v>
      </c>
      <c r="D286" s="288" t="s">
        <v>165</v>
      </c>
      <c r="E286" s="288" t="s">
        <v>1739</v>
      </c>
      <c r="F286" s="289">
        <v>46275</v>
      </c>
      <c r="G286" s="289">
        <v>46275</v>
      </c>
      <c r="H286" s="288" t="s">
        <v>1926</v>
      </c>
      <c r="I286" s="288" t="s">
        <v>1749</v>
      </c>
      <c r="J286" s="288" t="s">
        <v>178</v>
      </c>
      <c r="K286" s="288" t="s">
        <v>53</v>
      </c>
      <c r="L286" s="290">
        <v>170061.95</v>
      </c>
      <c r="M286" s="290">
        <v>0</v>
      </c>
      <c r="N286" s="291">
        <v>0</v>
      </c>
      <c r="O286" s="290">
        <v>4.1450799999999998E-3</v>
      </c>
      <c r="P286" s="291">
        <v>705</v>
      </c>
      <c r="Q286" s="290">
        <v>7.0000000000000007E-2</v>
      </c>
      <c r="R286" s="291">
        <v>11455</v>
      </c>
      <c r="S286" s="288" t="s">
        <v>1744</v>
      </c>
      <c r="T286" s="288" t="s">
        <v>1745</v>
      </c>
      <c r="U286" s="288" t="s">
        <v>1851</v>
      </c>
      <c r="V286" s="288" t="s">
        <v>1852</v>
      </c>
      <c r="W286" s="288" t="s">
        <v>1795</v>
      </c>
      <c r="X286" s="288" t="s">
        <v>1796</v>
      </c>
    </row>
    <row r="287" spans="1:24" ht="51">
      <c r="A287" s="288" t="s">
        <v>1737</v>
      </c>
      <c r="B287" s="288" t="s">
        <v>1738</v>
      </c>
      <c r="C287" s="288" t="s">
        <v>290</v>
      </c>
      <c r="D287" s="288" t="s">
        <v>165</v>
      </c>
      <c r="E287" s="288" t="s">
        <v>1739</v>
      </c>
      <c r="F287" s="289">
        <v>46280</v>
      </c>
      <c r="G287" s="289">
        <v>46280</v>
      </c>
      <c r="H287" s="288" t="s">
        <v>1976</v>
      </c>
      <c r="I287" s="288" t="s">
        <v>1749</v>
      </c>
      <c r="J287" s="288" t="s">
        <v>178</v>
      </c>
      <c r="K287" s="288" t="s">
        <v>53</v>
      </c>
      <c r="L287" s="290">
        <v>170061.95</v>
      </c>
      <c r="M287" s="290">
        <v>0</v>
      </c>
      <c r="N287" s="291">
        <v>0</v>
      </c>
      <c r="O287" s="290">
        <v>6.2176200000000001E-3</v>
      </c>
      <c r="P287" s="291">
        <v>1057</v>
      </c>
      <c r="Q287" s="290">
        <v>0.06</v>
      </c>
      <c r="R287" s="291">
        <v>10398</v>
      </c>
      <c r="S287" s="288" t="s">
        <v>1744</v>
      </c>
      <c r="T287" s="288" t="s">
        <v>1745</v>
      </c>
      <c r="U287" s="288" t="s">
        <v>1851</v>
      </c>
      <c r="V287" s="288" t="s">
        <v>1852</v>
      </c>
      <c r="W287" s="288" t="s">
        <v>1795</v>
      </c>
      <c r="X287" s="288" t="s">
        <v>1796</v>
      </c>
    </row>
    <row r="288" spans="1:24" ht="51">
      <c r="A288" s="288" t="s">
        <v>1737</v>
      </c>
      <c r="B288" s="288" t="s">
        <v>1738</v>
      </c>
      <c r="C288" s="288" t="s">
        <v>290</v>
      </c>
      <c r="D288" s="288" t="s">
        <v>165</v>
      </c>
      <c r="E288" s="288" t="s">
        <v>1739</v>
      </c>
      <c r="F288" s="289">
        <v>46280</v>
      </c>
      <c r="G288" s="289">
        <v>46280</v>
      </c>
      <c r="H288" s="288" t="s">
        <v>1977</v>
      </c>
      <c r="I288" s="288" t="s">
        <v>1749</v>
      </c>
      <c r="J288" s="288" t="s">
        <v>178</v>
      </c>
      <c r="K288" s="288" t="s">
        <v>53</v>
      </c>
      <c r="L288" s="290">
        <v>170061.95</v>
      </c>
      <c r="M288" s="290">
        <v>0</v>
      </c>
      <c r="N288" s="291">
        <v>0</v>
      </c>
      <c r="O288" s="290">
        <v>1.0362690000000001E-2</v>
      </c>
      <c r="P288" s="291">
        <v>1762</v>
      </c>
      <c r="Q288" s="290">
        <v>0.05</v>
      </c>
      <c r="R288" s="291">
        <v>8636</v>
      </c>
      <c r="S288" s="288" t="s">
        <v>1744</v>
      </c>
      <c r="T288" s="288" t="s">
        <v>1745</v>
      </c>
      <c r="U288" s="288" t="s">
        <v>1855</v>
      </c>
      <c r="V288" s="288" t="s">
        <v>1856</v>
      </c>
      <c r="W288" s="288" t="s">
        <v>1795</v>
      </c>
      <c r="X288" s="288" t="s">
        <v>1796</v>
      </c>
    </row>
    <row r="289" spans="1:24" ht="51">
      <c r="A289" s="288" t="s">
        <v>1737</v>
      </c>
      <c r="B289" s="288" t="s">
        <v>1738</v>
      </c>
      <c r="C289" s="288" t="s">
        <v>290</v>
      </c>
      <c r="D289" s="288" t="s">
        <v>165</v>
      </c>
      <c r="E289" s="288" t="s">
        <v>1739</v>
      </c>
      <c r="F289" s="289">
        <v>46300</v>
      </c>
      <c r="G289" s="289">
        <v>46300</v>
      </c>
      <c r="H289" s="288" t="s">
        <v>1888</v>
      </c>
      <c r="I289" s="288" t="s">
        <v>1877</v>
      </c>
      <c r="J289" s="288" t="s">
        <v>178</v>
      </c>
      <c r="K289" s="288" t="s">
        <v>53</v>
      </c>
      <c r="L289" s="290">
        <v>170061.95</v>
      </c>
      <c r="M289" s="290">
        <v>1.0362690000000001E-2</v>
      </c>
      <c r="N289" s="291">
        <v>1762</v>
      </c>
      <c r="O289" s="290">
        <v>0</v>
      </c>
      <c r="P289" s="291">
        <v>0</v>
      </c>
      <c r="Q289" s="290">
        <v>0.06</v>
      </c>
      <c r="R289" s="291">
        <v>10398</v>
      </c>
      <c r="S289" s="288" t="s">
        <v>1744</v>
      </c>
      <c r="T289" s="288" t="s">
        <v>1745</v>
      </c>
      <c r="U289" s="288" t="s">
        <v>1890</v>
      </c>
      <c r="V289" s="288" t="s">
        <v>1891</v>
      </c>
      <c r="W289" s="288" t="s">
        <v>1795</v>
      </c>
      <c r="X289" s="288" t="s">
        <v>1796</v>
      </c>
    </row>
    <row r="290" spans="1:24" ht="51">
      <c r="A290" s="288" t="s">
        <v>1737</v>
      </c>
      <c r="B290" s="288" t="s">
        <v>1738</v>
      </c>
      <c r="C290" s="288" t="s">
        <v>290</v>
      </c>
      <c r="D290" s="288" t="s">
        <v>165</v>
      </c>
      <c r="E290" s="288" t="s">
        <v>1739</v>
      </c>
      <c r="F290" s="289">
        <v>46300</v>
      </c>
      <c r="G290" s="289">
        <v>46300</v>
      </c>
      <c r="H290" s="288" t="s">
        <v>1888</v>
      </c>
      <c r="I290" s="288" t="s">
        <v>1877</v>
      </c>
      <c r="J290" s="288" t="s">
        <v>178</v>
      </c>
      <c r="K290" s="288" t="s">
        <v>53</v>
      </c>
      <c r="L290" s="290">
        <v>170061.95</v>
      </c>
      <c r="M290" s="290">
        <v>5.1813500000000004E-3</v>
      </c>
      <c r="N290" s="291">
        <v>881</v>
      </c>
      <c r="O290" s="290">
        <v>0</v>
      </c>
      <c r="P290" s="291">
        <v>0</v>
      </c>
      <c r="Q290" s="290">
        <v>7.0000000000000007E-2</v>
      </c>
      <c r="R290" s="291">
        <v>11279</v>
      </c>
      <c r="S290" s="288" t="s">
        <v>1744</v>
      </c>
      <c r="T290" s="288" t="s">
        <v>1745</v>
      </c>
      <c r="U290" s="288" t="s">
        <v>1855</v>
      </c>
      <c r="V290" s="288" t="s">
        <v>1856</v>
      </c>
      <c r="W290" s="288" t="s">
        <v>1795</v>
      </c>
      <c r="X290" s="288" t="s">
        <v>1796</v>
      </c>
    </row>
    <row r="291" spans="1:24" ht="51">
      <c r="A291" s="288" t="s">
        <v>1737</v>
      </c>
      <c r="B291" s="288" t="s">
        <v>1738</v>
      </c>
      <c r="C291" s="288" t="s">
        <v>290</v>
      </c>
      <c r="D291" s="288" t="s">
        <v>165</v>
      </c>
      <c r="E291" s="288" t="s">
        <v>1739</v>
      </c>
      <c r="F291" s="289">
        <v>46300</v>
      </c>
      <c r="G291" s="289">
        <v>46300</v>
      </c>
      <c r="H291" s="288" t="s">
        <v>1888</v>
      </c>
      <c r="I291" s="288" t="s">
        <v>1877</v>
      </c>
      <c r="J291" s="288" t="s">
        <v>178</v>
      </c>
      <c r="K291" s="288" t="s">
        <v>53</v>
      </c>
      <c r="L291" s="290">
        <v>170061.95</v>
      </c>
      <c r="M291" s="290">
        <v>5.1813500000000004E-3</v>
      </c>
      <c r="N291" s="291">
        <v>881</v>
      </c>
      <c r="O291" s="290">
        <v>0</v>
      </c>
      <c r="P291" s="291">
        <v>0</v>
      </c>
      <c r="Q291" s="290">
        <v>7.0000000000000007E-2</v>
      </c>
      <c r="R291" s="291">
        <v>12160</v>
      </c>
      <c r="S291" s="288" t="s">
        <v>1744</v>
      </c>
      <c r="T291" s="288" t="s">
        <v>1745</v>
      </c>
      <c r="U291" s="288" t="s">
        <v>1851</v>
      </c>
      <c r="V291" s="288" t="s">
        <v>1852</v>
      </c>
      <c r="W291" s="288" t="s">
        <v>1795</v>
      </c>
      <c r="X291" s="288" t="s">
        <v>1796</v>
      </c>
    </row>
    <row r="292" spans="1:24" ht="14.25">
      <c r="A292" s="284" t="s">
        <v>1737</v>
      </c>
      <c r="B292" s="284" t="s">
        <v>1738</v>
      </c>
      <c r="C292" s="284" t="s">
        <v>459</v>
      </c>
      <c r="D292" s="284" t="s">
        <v>173</v>
      </c>
      <c r="E292" s="284" t="s">
        <v>1739</v>
      </c>
      <c r="F292" s="285" t="s">
        <v>1739</v>
      </c>
      <c r="G292" s="285" t="s">
        <v>1739</v>
      </c>
      <c r="H292" s="284" t="s">
        <v>1739</v>
      </c>
      <c r="I292" s="284" t="s">
        <v>1740</v>
      </c>
      <c r="J292" s="284" t="s">
        <v>178</v>
      </c>
      <c r="K292" s="284" t="s">
        <v>53</v>
      </c>
      <c r="L292" s="286">
        <v>135641.67000000001</v>
      </c>
      <c r="M292" s="286">
        <v>0</v>
      </c>
      <c r="N292" s="287">
        <v>0</v>
      </c>
      <c r="O292" s="286">
        <v>0</v>
      </c>
      <c r="P292" s="287">
        <v>0</v>
      </c>
      <c r="Q292" s="286">
        <v>0.12</v>
      </c>
      <c r="R292" s="287">
        <v>16277</v>
      </c>
      <c r="S292" s="284" t="s">
        <v>1739</v>
      </c>
      <c r="T292" s="284" t="s">
        <v>1739</v>
      </c>
      <c r="U292" s="284" t="s">
        <v>1739</v>
      </c>
      <c r="V292" s="284" t="s">
        <v>1739</v>
      </c>
      <c r="W292" s="284" t="s">
        <v>1739</v>
      </c>
      <c r="X292" s="284" t="s">
        <v>1739</v>
      </c>
    </row>
    <row r="293" spans="1:24" ht="38.25">
      <c r="A293" s="288" t="s">
        <v>1737</v>
      </c>
      <c r="B293" s="288" t="s">
        <v>1738</v>
      </c>
      <c r="C293" s="288" t="s">
        <v>459</v>
      </c>
      <c r="D293" s="288" t="s">
        <v>173</v>
      </c>
      <c r="E293" s="288" t="s">
        <v>1739</v>
      </c>
      <c r="F293" s="289">
        <v>46254</v>
      </c>
      <c r="G293" s="289">
        <v>46254</v>
      </c>
      <c r="H293" s="288" t="s">
        <v>1922</v>
      </c>
      <c r="I293" s="288" t="s">
        <v>1923</v>
      </c>
      <c r="J293" s="288" t="s">
        <v>178</v>
      </c>
      <c r="K293" s="288" t="s">
        <v>53</v>
      </c>
      <c r="L293" s="290">
        <v>99000</v>
      </c>
      <c r="M293" s="290">
        <v>4.9696969700000002</v>
      </c>
      <c r="N293" s="291">
        <v>492000</v>
      </c>
      <c r="O293" s="290">
        <v>0</v>
      </c>
      <c r="P293" s="291">
        <v>0</v>
      </c>
      <c r="Q293" s="290">
        <v>5.09</v>
      </c>
      <c r="R293" s="291">
        <v>508277</v>
      </c>
      <c r="S293" s="288" t="s">
        <v>1744</v>
      </c>
      <c r="T293" s="288" t="s">
        <v>1810</v>
      </c>
      <c r="U293" s="288" t="s">
        <v>1739</v>
      </c>
      <c r="V293" s="288" t="s">
        <v>1739</v>
      </c>
      <c r="W293" s="288" t="s">
        <v>1739</v>
      </c>
      <c r="X293" s="288" t="s">
        <v>1739</v>
      </c>
    </row>
    <row r="294" spans="1:24" ht="51">
      <c r="A294" s="288" t="s">
        <v>1737</v>
      </c>
      <c r="B294" s="288" t="s">
        <v>1738</v>
      </c>
      <c r="C294" s="288" t="s">
        <v>459</v>
      </c>
      <c r="D294" s="288" t="s">
        <v>173</v>
      </c>
      <c r="E294" s="288" t="s">
        <v>1739</v>
      </c>
      <c r="F294" s="289">
        <v>46260</v>
      </c>
      <c r="G294" s="289">
        <v>46260</v>
      </c>
      <c r="H294" s="288" t="s">
        <v>1924</v>
      </c>
      <c r="I294" s="288" t="s">
        <v>1749</v>
      </c>
      <c r="J294" s="288" t="s">
        <v>178</v>
      </c>
      <c r="K294" s="288" t="s">
        <v>53</v>
      </c>
      <c r="L294" s="290">
        <v>99840.18</v>
      </c>
      <c r="M294" s="290">
        <v>0</v>
      </c>
      <c r="N294" s="291">
        <v>0</v>
      </c>
      <c r="O294" s="290">
        <v>6.0606060000000003E-2</v>
      </c>
      <c r="P294" s="291">
        <v>6051</v>
      </c>
      <c r="Q294" s="290">
        <v>5.03</v>
      </c>
      <c r="R294" s="291">
        <v>502226</v>
      </c>
      <c r="S294" s="288" t="s">
        <v>1744</v>
      </c>
      <c r="T294" s="288" t="s">
        <v>1745</v>
      </c>
      <c r="U294" s="288" t="s">
        <v>1755</v>
      </c>
      <c r="V294" s="288" t="s">
        <v>1756</v>
      </c>
      <c r="W294" s="288" t="s">
        <v>1795</v>
      </c>
      <c r="X294" s="288" t="s">
        <v>1796</v>
      </c>
    </row>
    <row r="295" spans="1:24" ht="51">
      <c r="A295" s="288" t="s">
        <v>1737</v>
      </c>
      <c r="B295" s="288" t="s">
        <v>1738</v>
      </c>
      <c r="C295" s="288" t="s">
        <v>459</v>
      </c>
      <c r="D295" s="288" t="s">
        <v>173</v>
      </c>
      <c r="E295" s="288" t="s">
        <v>1739</v>
      </c>
      <c r="F295" s="289">
        <v>46261</v>
      </c>
      <c r="G295" s="289">
        <v>46261</v>
      </c>
      <c r="H295" s="288" t="s">
        <v>1906</v>
      </c>
      <c r="I295" s="288" t="s">
        <v>1749</v>
      </c>
      <c r="J295" s="288" t="s">
        <v>178</v>
      </c>
      <c r="K295" s="288" t="s">
        <v>53</v>
      </c>
      <c r="L295" s="290">
        <v>99840.18</v>
      </c>
      <c r="M295" s="290">
        <v>0</v>
      </c>
      <c r="N295" s="291">
        <v>0</v>
      </c>
      <c r="O295" s="290">
        <v>1.2121212100000001</v>
      </c>
      <c r="P295" s="291">
        <v>121018</v>
      </c>
      <c r="Q295" s="290">
        <v>3.82</v>
      </c>
      <c r="R295" s="291">
        <v>381208</v>
      </c>
      <c r="S295" s="288" t="s">
        <v>1744</v>
      </c>
      <c r="T295" s="288" t="s">
        <v>1745</v>
      </c>
      <c r="U295" s="288" t="s">
        <v>1750</v>
      </c>
      <c r="V295" s="288" t="s">
        <v>1751</v>
      </c>
      <c r="W295" s="288" t="s">
        <v>1795</v>
      </c>
      <c r="X295" s="288" t="s">
        <v>1796</v>
      </c>
    </row>
    <row r="296" spans="1:24" ht="51">
      <c r="A296" s="288" t="s">
        <v>1737</v>
      </c>
      <c r="B296" s="288" t="s">
        <v>1738</v>
      </c>
      <c r="C296" s="288" t="s">
        <v>459</v>
      </c>
      <c r="D296" s="288" t="s">
        <v>173</v>
      </c>
      <c r="E296" s="288" t="s">
        <v>1739</v>
      </c>
      <c r="F296" s="289">
        <v>46262</v>
      </c>
      <c r="G296" s="289">
        <v>46262</v>
      </c>
      <c r="H296" s="288" t="s">
        <v>1903</v>
      </c>
      <c r="I296" s="288" t="s">
        <v>1749</v>
      </c>
      <c r="J296" s="288" t="s">
        <v>178</v>
      </c>
      <c r="K296" s="288" t="s">
        <v>53</v>
      </c>
      <c r="L296" s="290">
        <v>99840.18</v>
      </c>
      <c r="M296" s="290">
        <v>0</v>
      </c>
      <c r="N296" s="291">
        <v>0</v>
      </c>
      <c r="O296" s="290">
        <v>2.4242424200000001</v>
      </c>
      <c r="P296" s="291">
        <v>242037</v>
      </c>
      <c r="Q296" s="290">
        <v>1.39</v>
      </c>
      <c r="R296" s="291">
        <v>139171</v>
      </c>
      <c r="S296" s="288" t="s">
        <v>1744</v>
      </c>
      <c r="T296" s="288" t="s">
        <v>1745</v>
      </c>
      <c r="U296" s="288" t="s">
        <v>1755</v>
      </c>
      <c r="V296" s="288" t="s">
        <v>1756</v>
      </c>
      <c r="W296" s="288" t="s">
        <v>1795</v>
      </c>
      <c r="X296" s="288" t="s">
        <v>1796</v>
      </c>
    </row>
    <row r="297" spans="1:24" ht="51">
      <c r="A297" s="288" t="s">
        <v>1737</v>
      </c>
      <c r="B297" s="288" t="s">
        <v>1738</v>
      </c>
      <c r="C297" s="288" t="s">
        <v>459</v>
      </c>
      <c r="D297" s="288" t="s">
        <v>173</v>
      </c>
      <c r="E297" s="288" t="s">
        <v>1739</v>
      </c>
      <c r="F297" s="289">
        <v>46274</v>
      </c>
      <c r="G297" s="289">
        <v>46274</v>
      </c>
      <c r="H297" s="288" t="s">
        <v>1939</v>
      </c>
      <c r="I297" s="288" t="s">
        <v>1749</v>
      </c>
      <c r="J297" s="288" t="s">
        <v>178</v>
      </c>
      <c r="K297" s="288" t="s">
        <v>53</v>
      </c>
      <c r="L297" s="290">
        <v>99840.18</v>
      </c>
      <c r="M297" s="290">
        <v>0</v>
      </c>
      <c r="N297" s="291">
        <v>0</v>
      </c>
      <c r="O297" s="290">
        <v>1.2121212100000001</v>
      </c>
      <c r="P297" s="291">
        <v>121018</v>
      </c>
      <c r="Q297" s="290">
        <v>0.18</v>
      </c>
      <c r="R297" s="291">
        <v>18153</v>
      </c>
      <c r="S297" s="288" t="s">
        <v>1744</v>
      </c>
      <c r="T297" s="288" t="s">
        <v>1745</v>
      </c>
      <c r="U297" s="288" t="s">
        <v>1755</v>
      </c>
      <c r="V297" s="288" t="s">
        <v>1756</v>
      </c>
      <c r="W297" s="288" t="s">
        <v>1795</v>
      </c>
      <c r="X297" s="288" t="s">
        <v>1796</v>
      </c>
    </row>
    <row r="298" spans="1:24" ht="51">
      <c r="A298" s="288" t="s">
        <v>1737</v>
      </c>
      <c r="B298" s="288" t="s">
        <v>1738</v>
      </c>
      <c r="C298" s="288" t="s">
        <v>459</v>
      </c>
      <c r="D298" s="288" t="s">
        <v>173</v>
      </c>
      <c r="E298" s="288" t="s">
        <v>1739</v>
      </c>
      <c r="F298" s="289">
        <v>46300</v>
      </c>
      <c r="G298" s="289">
        <v>46300</v>
      </c>
      <c r="H298" s="288" t="s">
        <v>2017</v>
      </c>
      <c r="I298" s="288" t="s">
        <v>1877</v>
      </c>
      <c r="J298" s="288" t="s">
        <v>178</v>
      </c>
      <c r="K298" s="288" t="s">
        <v>53</v>
      </c>
      <c r="L298" s="290">
        <v>99840.18</v>
      </c>
      <c r="M298" s="290">
        <v>3.0303030000000002E-2</v>
      </c>
      <c r="N298" s="291">
        <v>3025</v>
      </c>
      <c r="O298" s="290">
        <v>0</v>
      </c>
      <c r="P298" s="291">
        <v>0</v>
      </c>
      <c r="Q298" s="290">
        <v>0.21</v>
      </c>
      <c r="R298" s="291">
        <v>21178</v>
      </c>
      <c r="S298" s="288" t="s">
        <v>1744</v>
      </c>
      <c r="T298" s="288" t="s">
        <v>1745</v>
      </c>
      <c r="U298" s="288" t="s">
        <v>1750</v>
      </c>
      <c r="V298" s="288" t="s">
        <v>1751</v>
      </c>
      <c r="W298" s="288" t="s">
        <v>1795</v>
      </c>
      <c r="X298" s="288" t="s">
        <v>1796</v>
      </c>
    </row>
    <row r="299" spans="1:24" ht="28.5">
      <c r="A299" s="284" t="s">
        <v>1737</v>
      </c>
      <c r="B299" s="284" t="s">
        <v>1738</v>
      </c>
      <c r="C299" s="284" t="s">
        <v>823</v>
      </c>
      <c r="D299" s="284" t="s">
        <v>824</v>
      </c>
      <c r="E299" s="284" t="s">
        <v>1739</v>
      </c>
      <c r="F299" s="285" t="s">
        <v>1739</v>
      </c>
      <c r="G299" s="285" t="s">
        <v>1739</v>
      </c>
      <c r="H299" s="284" t="s">
        <v>1739</v>
      </c>
      <c r="I299" s="284" t="s">
        <v>1740</v>
      </c>
      <c r="J299" s="284" t="s">
        <v>178</v>
      </c>
      <c r="K299" s="284" t="s">
        <v>716</v>
      </c>
      <c r="L299" s="286">
        <v>173800</v>
      </c>
      <c r="M299" s="286">
        <v>0</v>
      </c>
      <c r="N299" s="287">
        <v>0</v>
      </c>
      <c r="O299" s="286">
        <v>0</v>
      </c>
      <c r="P299" s="287">
        <v>0</v>
      </c>
      <c r="Q299" s="286">
        <v>0.17</v>
      </c>
      <c r="R299" s="287">
        <v>29546</v>
      </c>
      <c r="S299" s="284" t="s">
        <v>1739</v>
      </c>
      <c r="T299" s="284" t="s">
        <v>1739</v>
      </c>
      <c r="U299" s="284" t="s">
        <v>1739</v>
      </c>
      <c r="V299" s="284" t="s">
        <v>1739</v>
      </c>
      <c r="W299" s="284" t="s">
        <v>1739</v>
      </c>
      <c r="X299" s="284" t="s">
        <v>1739</v>
      </c>
    </row>
    <row r="300" spans="1:24" ht="51">
      <c r="A300" s="288" t="s">
        <v>1737</v>
      </c>
      <c r="B300" s="288" t="s">
        <v>1738</v>
      </c>
      <c r="C300" s="288" t="s">
        <v>823</v>
      </c>
      <c r="D300" s="288" t="s">
        <v>824</v>
      </c>
      <c r="E300" s="288" t="s">
        <v>1739</v>
      </c>
      <c r="F300" s="289">
        <v>46181</v>
      </c>
      <c r="G300" s="289">
        <v>46181</v>
      </c>
      <c r="H300" s="288" t="s">
        <v>1803</v>
      </c>
      <c r="I300" s="288" t="s">
        <v>1749</v>
      </c>
      <c r="J300" s="288" t="s">
        <v>178</v>
      </c>
      <c r="K300" s="288" t="s">
        <v>716</v>
      </c>
      <c r="L300" s="290">
        <v>178277.68</v>
      </c>
      <c r="M300" s="290">
        <v>0</v>
      </c>
      <c r="N300" s="291">
        <v>0</v>
      </c>
      <c r="O300" s="290">
        <v>6.7415729999999993E-2</v>
      </c>
      <c r="P300" s="291">
        <v>12019</v>
      </c>
      <c r="Q300" s="290">
        <v>0.1</v>
      </c>
      <c r="R300" s="291">
        <v>17527</v>
      </c>
      <c r="S300" s="288" t="s">
        <v>1744</v>
      </c>
      <c r="T300" s="288" t="s">
        <v>1745</v>
      </c>
      <c r="U300" s="288" t="s">
        <v>1804</v>
      </c>
      <c r="V300" s="288" t="s">
        <v>1805</v>
      </c>
      <c r="W300" s="288" t="s">
        <v>1795</v>
      </c>
      <c r="X300" s="288" t="s">
        <v>1796</v>
      </c>
    </row>
    <row r="301" spans="1:24" ht="28.5">
      <c r="A301" s="284" t="s">
        <v>1737</v>
      </c>
      <c r="B301" s="284" t="s">
        <v>1738</v>
      </c>
      <c r="C301" s="284" t="s">
        <v>825</v>
      </c>
      <c r="D301" s="284" t="s">
        <v>586</v>
      </c>
      <c r="E301" s="284" t="s">
        <v>1739</v>
      </c>
      <c r="F301" s="285" t="s">
        <v>1739</v>
      </c>
      <c r="G301" s="285" t="s">
        <v>1739</v>
      </c>
      <c r="H301" s="284" t="s">
        <v>1739</v>
      </c>
      <c r="I301" s="284" t="s">
        <v>1740</v>
      </c>
      <c r="J301" s="284" t="s">
        <v>178</v>
      </c>
      <c r="K301" s="284" t="s">
        <v>53</v>
      </c>
      <c r="L301" s="286">
        <v>156592.85999999999</v>
      </c>
      <c r="M301" s="286">
        <v>0</v>
      </c>
      <c r="N301" s="287">
        <v>0</v>
      </c>
      <c r="O301" s="286">
        <v>0</v>
      </c>
      <c r="P301" s="287">
        <v>0</v>
      </c>
      <c r="Q301" s="286">
        <v>0.28000000000000003</v>
      </c>
      <c r="R301" s="287">
        <v>43846</v>
      </c>
      <c r="S301" s="284" t="s">
        <v>1739</v>
      </c>
      <c r="T301" s="284" t="s">
        <v>1739</v>
      </c>
      <c r="U301" s="284" t="s">
        <v>1739</v>
      </c>
      <c r="V301" s="284" t="s">
        <v>1739</v>
      </c>
      <c r="W301" s="284" t="s">
        <v>1739</v>
      </c>
      <c r="X301" s="284" t="s">
        <v>1739</v>
      </c>
    </row>
    <row r="302" spans="1:24" ht="51">
      <c r="A302" s="288" t="s">
        <v>1737</v>
      </c>
      <c r="B302" s="288" t="s">
        <v>1738</v>
      </c>
      <c r="C302" s="288" t="s">
        <v>825</v>
      </c>
      <c r="D302" s="288" t="s">
        <v>586</v>
      </c>
      <c r="E302" s="288" t="s">
        <v>1739</v>
      </c>
      <c r="F302" s="289">
        <v>46181</v>
      </c>
      <c r="G302" s="289">
        <v>46181</v>
      </c>
      <c r="H302" s="288" t="s">
        <v>1803</v>
      </c>
      <c r="I302" s="288" t="s">
        <v>1749</v>
      </c>
      <c r="J302" s="288" t="s">
        <v>178</v>
      </c>
      <c r="K302" s="288" t="s">
        <v>53</v>
      </c>
      <c r="L302" s="290">
        <v>154962.54</v>
      </c>
      <c r="M302" s="290">
        <v>0</v>
      </c>
      <c r="N302" s="291">
        <v>0</v>
      </c>
      <c r="O302" s="290">
        <v>1.5503879999999999E-2</v>
      </c>
      <c r="P302" s="291">
        <v>2403</v>
      </c>
      <c r="Q302" s="290">
        <v>0.27</v>
      </c>
      <c r="R302" s="291">
        <v>41443</v>
      </c>
      <c r="S302" s="288" t="s">
        <v>1744</v>
      </c>
      <c r="T302" s="288" t="s">
        <v>1745</v>
      </c>
      <c r="U302" s="288" t="s">
        <v>1804</v>
      </c>
      <c r="V302" s="288" t="s">
        <v>1805</v>
      </c>
      <c r="W302" s="288" t="s">
        <v>1795</v>
      </c>
      <c r="X302" s="288" t="s">
        <v>1796</v>
      </c>
    </row>
    <row r="303" spans="1:24" ht="63.75">
      <c r="A303" s="288" t="s">
        <v>1737</v>
      </c>
      <c r="B303" s="288" t="s">
        <v>1738</v>
      </c>
      <c r="C303" s="288" t="s">
        <v>825</v>
      </c>
      <c r="D303" s="288" t="s">
        <v>586</v>
      </c>
      <c r="E303" s="288" t="s">
        <v>1739</v>
      </c>
      <c r="F303" s="289">
        <v>46226</v>
      </c>
      <c r="G303" s="289">
        <v>46226</v>
      </c>
      <c r="H303" s="288" t="s">
        <v>1963</v>
      </c>
      <c r="I303" s="288" t="s">
        <v>1749</v>
      </c>
      <c r="J303" s="288" t="s">
        <v>178</v>
      </c>
      <c r="K303" s="288" t="s">
        <v>53</v>
      </c>
      <c r="L303" s="290">
        <v>154959.96</v>
      </c>
      <c r="M303" s="290">
        <v>0</v>
      </c>
      <c r="N303" s="291">
        <v>0</v>
      </c>
      <c r="O303" s="290">
        <v>1.9379839999999999E-2</v>
      </c>
      <c r="P303" s="291">
        <v>3003</v>
      </c>
      <c r="Q303" s="290">
        <v>0.25</v>
      </c>
      <c r="R303" s="291">
        <v>38440</v>
      </c>
      <c r="S303" s="288" t="s">
        <v>1744</v>
      </c>
      <c r="T303" s="288" t="s">
        <v>1820</v>
      </c>
      <c r="U303" s="288" t="s">
        <v>1964</v>
      </c>
      <c r="V303" s="288" t="s">
        <v>1965</v>
      </c>
      <c r="W303" s="288" t="s">
        <v>1795</v>
      </c>
      <c r="X303" s="288" t="s">
        <v>1796</v>
      </c>
    </row>
    <row r="304" spans="1:24" ht="63.75">
      <c r="A304" s="288" t="s">
        <v>1737</v>
      </c>
      <c r="B304" s="288" t="s">
        <v>1738</v>
      </c>
      <c r="C304" s="288" t="s">
        <v>825</v>
      </c>
      <c r="D304" s="288" t="s">
        <v>586</v>
      </c>
      <c r="E304" s="288" t="s">
        <v>1739</v>
      </c>
      <c r="F304" s="289">
        <v>46283</v>
      </c>
      <c r="G304" s="289">
        <v>46283</v>
      </c>
      <c r="H304" s="288" t="s">
        <v>1978</v>
      </c>
      <c r="I304" s="288" t="s">
        <v>1749</v>
      </c>
      <c r="J304" s="288" t="s">
        <v>178</v>
      </c>
      <c r="K304" s="288" t="s">
        <v>53</v>
      </c>
      <c r="L304" s="290">
        <v>154962.54</v>
      </c>
      <c r="M304" s="290">
        <v>0</v>
      </c>
      <c r="N304" s="291">
        <v>0</v>
      </c>
      <c r="O304" s="290">
        <v>0.14728682000000001</v>
      </c>
      <c r="P304" s="291">
        <v>22824</v>
      </c>
      <c r="Q304" s="290">
        <v>0.1</v>
      </c>
      <c r="R304" s="291">
        <v>15616</v>
      </c>
      <c r="S304" s="288" t="s">
        <v>1744</v>
      </c>
      <c r="T304" s="288" t="s">
        <v>1745</v>
      </c>
      <c r="U304" s="288" t="s">
        <v>1835</v>
      </c>
      <c r="V304" s="288" t="s">
        <v>1836</v>
      </c>
      <c r="W304" s="288" t="s">
        <v>1795</v>
      </c>
      <c r="X304" s="288" t="s">
        <v>1796</v>
      </c>
    </row>
    <row r="305" spans="1:24" ht="63.75">
      <c r="A305" s="288" t="s">
        <v>1737</v>
      </c>
      <c r="B305" s="288" t="s">
        <v>1738</v>
      </c>
      <c r="C305" s="288" t="s">
        <v>825</v>
      </c>
      <c r="D305" s="288" t="s">
        <v>586</v>
      </c>
      <c r="E305" s="288" t="s">
        <v>1739</v>
      </c>
      <c r="F305" s="289">
        <v>46286</v>
      </c>
      <c r="G305" s="289">
        <v>46286</v>
      </c>
      <c r="H305" s="288" t="s">
        <v>2032</v>
      </c>
      <c r="I305" s="288" t="s">
        <v>1749</v>
      </c>
      <c r="J305" s="288" t="s">
        <v>178</v>
      </c>
      <c r="K305" s="288" t="s">
        <v>53</v>
      </c>
      <c r="L305" s="290">
        <v>154962.54</v>
      </c>
      <c r="M305" s="290">
        <v>0</v>
      </c>
      <c r="N305" s="291">
        <v>0</v>
      </c>
      <c r="O305" s="290">
        <v>1.162791E-2</v>
      </c>
      <c r="P305" s="291">
        <v>1802</v>
      </c>
      <c r="Q305" s="290">
        <v>0.09</v>
      </c>
      <c r="R305" s="291">
        <v>13814</v>
      </c>
      <c r="S305" s="288" t="s">
        <v>1744</v>
      </c>
      <c r="T305" s="288" t="s">
        <v>1745</v>
      </c>
      <c r="U305" s="288" t="s">
        <v>1835</v>
      </c>
      <c r="V305" s="288" t="s">
        <v>1836</v>
      </c>
      <c r="W305" s="288" t="s">
        <v>1795</v>
      </c>
      <c r="X305" s="288" t="s">
        <v>1796</v>
      </c>
    </row>
    <row r="306" spans="1:24" ht="28.5">
      <c r="A306" s="284" t="s">
        <v>1737</v>
      </c>
      <c r="B306" s="284" t="s">
        <v>1738</v>
      </c>
      <c r="C306" s="284" t="s">
        <v>828</v>
      </c>
      <c r="D306" s="284" t="s">
        <v>829</v>
      </c>
      <c r="E306" s="284" t="s">
        <v>1739</v>
      </c>
      <c r="F306" s="285" t="s">
        <v>1739</v>
      </c>
      <c r="G306" s="285" t="s">
        <v>1739</v>
      </c>
      <c r="H306" s="284" t="s">
        <v>1739</v>
      </c>
      <c r="I306" s="284" t="s">
        <v>1740</v>
      </c>
      <c r="J306" s="284" t="s">
        <v>178</v>
      </c>
      <c r="K306" s="284" t="s">
        <v>53</v>
      </c>
      <c r="L306" s="286">
        <v>149643.14000000001</v>
      </c>
      <c r="M306" s="286">
        <v>0</v>
      </c>
      <c r="N306" s="287">
        <v>0</v>
      </c>
      <c r="O306" s="286">
        <v>0</v>
      </c>
      <c r="P306" s="287">
        <v>0</v>
      </c>
      <c r="Q306" s="286">
        <v>0.51</v>
      </c>
      <c r="R306" s="287">
        <v>76318</v>
      </c>
      <c r="S306" s="284" t="s">
        <v>1739</v>
      </c>
      <c r="T306" s="284" t="s">
        <v>1739</v>
      </c>
      <c r="U306" s="284" t="s">
        <v>1739</v>
      </c>
      <c r="V306" s="284" t="s">
        <v>1739</v>
      </c>
      <c r="W306" s="284" t="s">
        <v>1739</v>
      </c>
      <c r="X306" s="284" t="s">
        <v>1739</v>
      </c>
    </row>
    <row r="307" spans="1:24" ht="28.5">
      <c r="A307" s="284" t="s">
        <v>1737</v>
      </c>
      <c r="B307" s="284" t="s">
        <v>1738</v>
      </c>
      <c r="C307" s="284" t="s">
        <v>356</v>
      </c>
      <c r="D307" s="284" t="s">
        <v>72</v>
      </c>
      <c r="E307" s="284" t="s">
        <v>1739</v>
      </c>
      <c r="F307" s="285" t="s">
        <v>1739</v>
      </c>
      <c r="G307" s="285" t="s">
        <v>1739</v>
      </c>
      <c r="H307" s="284" t="s">
        <v>1739</v>
      </c>
      <c r="I307" s="284" t="s">
        <v>1740</v>
      </c>
      <c r="J307" s="284" t="s">
        <v>178</v>
      </c>
      <c r="K307" s="284" t="s">
        <v>727</v>
      </c>
      <c r="L307" s="286">
        <v>248712.56</v>
      </c>
      <c r="M307" s="286">
        <v>0</v>
      </c>
      <c r="N307" s="287">
        <v>0</v>
      </c>
      <c r="O307" s="286">
        <v>0</v>
      </c>
      <c r="P307" s="287">
        <v>0</v>
      </c>
      <c r="Q307" s="286">
        <v>1.99</v>
      </c>
      <c r="R307" s="287">
        <v>494938</v>
      </c>
      <c r="S307" s="284" t="s">
        <v>1739</v>
      </c>
      <c r="T307" s="284" t="s">
        <v>1739</v>
      </c>
      <c r="U307" s="284" t="s">
        <v>1739</v>
      </c>
      <c r="V307" s="284" t="s">
        <v>1739</v>
      </c>
      <c r="W307" s="284" t="s">
        <v>1739</v>
      </c>
      <c r="X307" s="284" t="s">
        <v>1739</v>
      </c>
    </row>
    <row r="308" spans="1:24" ht="25.5">
      <c r="A308" s="288" t="s">
        <v>1737</v>
      </c>
      <c r="B308" s="288" t="s">
        <v>1738</v>
      </c>
      <c r="C308" s="288" t="s">
        <v>356</v>
      </c>
      <c r="D308" s="288" t="s">
        <v>72</v>
      </c>
      <c r="E308" s="288" t="s">
        <v>1739</v>
      </c>
      <c r="F308" s="289">
        <v>46223</v>
      </c>
      <c r="G308" s="289">
        <v>46223</v>
      </c>
      <c r="H308" s="288" t="s">
        <v>1876</v>
      </c>
      <c r="I308" s="288" t="s">
        <v>1877</v>
      </c>
      <c r="J308" s="288" t="s">
        <v>178</v>
      </c>
      <c r="K308" s="288" t="s">
        <v>727</v>
      </c>
      <c r="L308" s="290">
        <v>104328</v>
      </c>
      <c r="M308" s="290">
        <v>0.12732919000000001</v>
      </c>
      <c r="N308" s="291">
        <v>13284</v>
      </c>
      <c r="O308" s="290">
        <v>0</v>
      </c>
      <c r="P308" s="291">
        <v>0</v>
      </c>
      <c r="Q308" s="290">
        <v>2.11</v>
      </c>
      <c r="R308" s="291">
        <v>508222</v>
      </c>
      <c r="S308" s="288" t="s">
        <v>1744</v>
      </c>
      <c r="T308" s="288" t="s">
        <v>1745</v>
      </c>
      <c r="U308" s="288" t="s">
        <v>1739</v>
      </c>
      <c r="V308" s="288" t="s">
        <v>1739</v>
      </c>
      <c r="W308" s="288" t="s">
        <v>1795</v>
      </c>
      <c r="X308" s="288" t="s">
        <v>1796</v>
      </c>
    </row>
    <row r="309" spans="1:24" ht="51">
      <c r="A309" s="288" t="s">
        <v>1737</v>
      </c>
      <c r="B309" s="288" t="s">
        <v>1738</v>
      </c>
      <c r="C309" s="288" t="s">
        <v>356</v>
      </c>
      <c r="D309" s="288" t="s">
        <v>72</v>
      </c>
      <c r="E309" s="288" t="s">
        <v>1739</v>
      </c>
      <c r="F309" s="289">
        <v>46248</v>
      </c>
      <c r="G309" s="289">
        <v>46248</v>
      </c>
      <c r="H309" s="288" t="s">
        <v>1936</v>
      </c>
      <c r="I309" s="288" t="s">
        <v>1749</v>
      </c>
      <c r="J309" s="288" t="s">
        <v>178</v>
      </c>
      <c r="K309" s="288" t="s">
        <v>727</v>
      </c>
      <c r="L309" s="290">
        <v>169742.3</v>
      </c>
      <c r="M309" s="290">
        <v>0</v>
      </c>
      <c r="N309" s="291">
        <v>0</v>
      </c>
      <c r="O309" s="290">
        <v>1.5</v>
      </c>
      <c r="P309" s="291">
        <v>254613</v>
      </c>
      <c r="Q309" s="290">
        <v>0.61</v>
      </c>
      <c r="R309" s="291">
        <v>253609</v>
      </c>
      <c r="S309" s="288" t="s">
        <v>1744</v>
      </c>
      <c r="T309" s="288" t="s">
        <v>1745</v>
      </c>
      <c r="U309" s="288" t="s">
        <v>1750</v>
      </c>
      <c r="V309" s="288" t="s">
        <v>1751</v>
      </c>
      <c r="W309" s="288" t="s">
        <v>1795</v>
      </c>
      <c r="X309" s="288" t="s">
        <v>1796</v>
      </c>
    </row>
    <row r="310" spans="1:24" ht="51">
      <c r="A310" s="288" t="s">
        <v>1737</v>
      </c>
      <c r="B310" s="288" t="s">
        <v>1738</v>
      </c>
      <c r="C310" s="288" t="s">
        <v>356</v>
      </c>
      <c r="D310" s="288" t="s">
        <v>72</v>
      </c>
      <c r="E310" s="288" t="s">
        <v>1739</v>
      </c>
      <c r="F310" s="289">
        <v>46248</v>
      </c>
      <c r="G310" s="289">
        <v>46248</v>
      </c>
      <c r="H310" s="288" t="s">
        <v>1936</v>
      </c>
      <c r="I310" s="288" t="s">
        <v>1749</v>
      </c>
      <c r="J310" s="288" t="s">
        <v>178</v>
      </c>
      <c r="K310" s="288" t="s">
        <v>727</v>
      </c>
      <c r="L310" s="290">
        <v>169742.3</v>
      </c>
      <c r="M310" s="290">
        <v>0</v>
      </c>
      <c r="N310" s="291">
        <v>0</v>
      </c>
      <c r="O310" s="290">
        <v>0.57999999999999996</v>
      </c>
      <c r="P310" s="291">
        <v>98451</v>
      </c>
      <c r="Q310" s="290">
        <v>0.03</v>
      </c>
      <c r="R310" s="291">
        <v>155158</v>
      </c>
      <c r="S310" s="288" t="s">
        <v>1744</v>
      </c>
      <c r="T310" s="288" t="s">
        <v>1820</v>
      </c>
      <c r="U310" s="288" t="s">
        <v>1750</v>
      </c>
      <c r="V310" s="288" t="s">
        <v>1751</v>
      </c>
      <c r="W310" s="288" t="s">
        <v>1795</v>
      </c>
      <c r="X310" s="288" t="s">
        <v>1796</v>
      </c>
    </row>
    <row r="311" spans="1:24" ht="38.25">
      <c r="A311" s="288" t="s">
        <v>1737</v>
      </c>
      <c r="B311" s="288" t="s">
        <v>1738</v>
      </c>
      <c r="C311" s="288" t="s">
        <v>356</v>
      </c>
      <c r="D311" s="288" t="s">
        <v>72</v>
      </c>
      <c r="E311" s="288" t="s">
        <v>1739</v>
      </c>
      <c r="F311" s="289">
        <v>46254</v>
      </c>
      <c r="G311" s="289">
        <v>46254</v>
      </c>
      <c r="H311" s="288" t="s">
        <v>1922</v>
      </c>
      <c r="I311" s="288" t="s">
        <v>1923</v>
      </c>
      <c r="J311" s="288" t="s">
        <v>178</v>
      </c>
      <c r="K311" s="288" t="s">
        <v>727</v>
      </c>
      <c r="L311" s="290">
        <v>120000</v>
      </c>
      <c r="M311" s="290">
        <v>3</v>
      </c>
      <c r="N311" s="291">
        <v>360000</v>
      </c>
      <c r="O311" s="290">
        <v>0</v>
      </c>
      <c r="P311" s="291">
        <v>0</v>
      </c>
      <c r="Q311" s="290">
        <v>3.03</v>
      </c>
      <c r="R311" s="291">
        <v>515158</v>
      </c>
      <c r="S311" s="288" t="s">
        <v>1744</v>
      </c>
      <c r="T311" s="288" t="s">
        <v>1810</v>
      </c>
      <c r="U311" s="288" t="s">
        <v>1739</v>
      </c>
      <c r="V311" s="288" t="s">
        <v>1739</v>
      </c>
      <c r="W311" s="288" t="s">
        <v>1739</v>
      </c>
      <c r="X311" s="288" t="s">
        <v>1739</v>
      </c>
    </row>
    <row r="312" spans="1:24" ht="51">
      <c r="A312" s="288" t="s">
        <v>1737</v>
      </c>
      <c r="B312" s="288" t="s">
        <v>1738</v>
      </c>
      <c r="C312" s="288" t="s">
        <v>356</v>
      </c>
      <c r="D312" s="288" t="s">
        <v>72</v>
      </c>
      <c r="E312" s="288" t="s">
        <v>1739</v>
      </c>
      <c r="F312" s="289">
        <v>46255</v>
      </c>
      <c r="G312" s="289">
        <v>46255</v>
      </c>
      <c r="H312" s="288" t="s">
        <v>1937</v>
      </c>
      <c r="I312" s="288" t="s">
        <v>1749</v>
      </c>
      <c r="J312" s="288" t="s">
        <v>178</v>
      </c>
      <c r="K312" s="288" t="s">
        <v>727</v>
      </c>
      <c r="L312" s="290">
        <v>169742.3</v>
      </c>
      <c r="M312" s="290">
        <v>0</v>
      </c>
      <c r="N312" s="291">
        <v>0</v>
      </c>
      <c r="O312" s="290">
        <v>0.6</v>
      </c>
      <c r="P312" s="291">
        <v>101845</v>
      </c>
      <c r="Q312" s="290">
        <v>2.4300000000000002</v>
      </c>
      <c r="R312" s="291">
        <v>413313</v>
      </c>
      <c r="S312" s="288" t="s">
        <v>1744</v>
      </c>
      <c r="T312" s="288" t="s">
        <v>1745</v>
      </c>
      <c r="U312" s="288" t="s">
        <v>1755</v>
      </c>
      <c r="V312" s="288" t="s">
        <v>1756</v>
      </c>
      <c r="W312" s="288" t="s">
        <v>1795</v>
      </c>
      <c r="X312" s="288" t="s">
        <v>1796</v>
      </c>
    </row>
    <row r="313" spans="1:24" ht="51">
      <c r="A313" s="288" t="s">
        <v>1737</v>
      </c>
      <c r="B313" s="288" t="s">
        <v>1738</v>
      </c>
      <c r="C313" s="288" t="s">
        <v>356</v>
      </c>
      <c r="D313" s="288" t="s">
        <v>72</v>
      </c>
      <c r="E313" s="288" t="s">
        <v>1739</v>
      </c>
      <c r="F313" s="289">
        <v>46268</v>
      </c>
      <c r="G313" s="289">
        <v>46268</v>
      </c>
      <c r="H313" s="288" t="s">
        <v>1828</v>
      </c>
      <c r="I313" s="288" t="s">
        <v>1749</v>
      </c>
      <c r="J313" s="288" t="s">
        <v>178</v>
      </c>
      <c r="K313" s="288" t="s">
        <v>727</v>
      </c>
      <c r="L313" s="290">
        <v>169745.52</v>
      </c>
      <c r="M313" s="290">
        <v>0</v>
      </c>
      <c r="N313" s="291">
        <v>0</v>
      </c>
      <c r="O313" s="290">
        <v>0.5</v>
      </c>
      <c r="P313" s="291">
        <v>84873</v>
      </c>
      <c r="Q313" s="290">
        <v>1.93</v>
      </c>
      <c r="R313" s="291">
        <v>328440</v>
      </c>
      <c r="S313" s="288" t="s">
        <v>1744</v>
      </c>
      <c r="T313" s="288" t="s">
        <v>1745</v>
      </c>
      <c r="U313" s="288" t="s">
        <v>1750</v>
      </c>
      <c r="V313" s="288" t="s">
        <v>1751</v>
      </c>
      <c r="W313" s="288" t="s">
        <v>1795</v>
      </c>
      <c r="X313" s="288" t="s">
        <v>1796</v>
      </c>
    </row>
    <row r="314" spans="1:24" ht="51">
      <c r="A314" s="288" t="s">
        <v>1737</v>
      </c>
      <c r="B314" s="288" t="s">
        <v>1738</v>
      </c>
      <c r="C314" s="288" t="s">
        <v>356</v>
      </c>
      <c r="D314" s="288" t="s">
        <v>72</v>
      </c>
      <c r="E314" s="288" t="s">
        <v>1739</v>
      </c>
      <c r="F314" s="289">
        <v>46273</v>
      </c>
      <c r="G314" s="289">
        <v>46273</v>
      </c>
      <c r="H314" s="288" t="s">
        <v>1938</v>
      </c>
      <c r="I314" s="288" t="s">
        <v>1749</v>
      </c>
      <c r="J314" s="288" t="s">
        <v>178</v>
      </c>
      <c r="K314" s="288" t="s">
        <v>727</v>
      </c>
      <c r="L314" s="290">
        <v>169745.52</v>
      </c>
      <c r="M314" s="290">
        <v>0</v>
      </c>
      <c r="N314" s="291">
        <v>0</v>
      </c>
      <c r="O314" s="290">
        <v>0.5</v>
      </c>
      <c r="P314" s="291">
        <v>84873</v>
      </c>
      <c r="Q314" s="290">
        <v>1.43</v>
      </c>
      <c r="R314" s="291">
        <v>243567</v>
      </c>
      <c r="S314" s="288" t="s">
        <v>1744</v>
      </c>
      <c r="T314" s="288" t="s">
        <v>1745</v>
      </c>
      <c r="U314" s="288" t="s">
        <v>1750</v>
      </c>
      <c r="V314" s="288" t="s">
        <v>1751</v>
      </c>
      <c r="W314" s="288" t="s">
        <v>1795</v>
      </c>
      <c r="X314" s="288" t="s">
        <v>1796</v>
      </c>
    </row>
    <row r="315" spans="1:24" ht="51">
      <c r="A315" s="288" t="s">
        <v>1737</v>
      </c>
      <c r="B315" s="288" t="s">
        <v>1738</v>
      </c>
      <c r="C315" s="288" t="s">
        <v>356</v>
      </c>
      <c r="D315" s="288" t="s">
        <v>72</v>
      </c>
      <c r="E315" s="288" t="s">
        <v>1739</v>
      </c>
      <c r="F315" s="289">
        <v>46274</v>
      </c>
      <c r="G315" s="289">
        <v>46274</v>
      </c>
      <c r="H315" s="288" t="s">
        <v>1939</v>
      </c>
      <c r="I315" s="288" t="s">
        <v>1749</v>
      </c>
      <c r="J315" s="288" t="s">
        <v>178</v>
      </c>
      <c r="K315" s="288" t="s">
        <v>727</v>
      </c>
      <c r="L315" s="290">
        <v>169745.52</v>
      </c>
      <c r="M315" s="290">
        <v>0</v>
      </c>
      <c r="N315" s="291">
        <v>0</v>
      </c>
      <c r="O315" s="290">
        <v>1</v>
      </c>
      <c r="P315" s="291">
        <v>169746</v>
      </c>
      <c r="Q315" s="290">
        <v>0.43</v>
      </c>
      <c r="R315" s="291">
        <v>73821</v>
      </c>
      <c r="S315" s="288" t="s">
        <v>1744</v>
      </c>
      <c r="T315" s="288" t="s">
        <v>1745</v>
      </c>
      <c r="U315" s="288" t="s">
        <v>1755</v>
      </c>
      <c r="V315" s="288" t="s">
        <v>1756</v>
      </c>
      <c r="W315" s="288" t="s">
        <v>1795</v>
      </c>
      <c r="X315" s="288" t="s">
        <v>1796</v>
      </c>
    </row>
    <row r="316" spans="1:24" ht="51">
      <c r="A316" s="288" t="s">
        <v>1737</v>
      </c>
      <c r="B316" s="288" t="s">
        <v>1738</v>
      </c>
      <c r="C316" s="288" t="s">
        <v>356</v>
      </c>
      <c r="D316" s="288" t="s">
        <v>72</v>
      </c>
      <c r="E316" s="288" t="s">
        <v>1739</v>
      </c>
      <c r="F316" s="289">
        <v>46300</v>
      </c>
      <c r="G316" s="289">
        <v>46300</v>
      </c>
      <c r="H316" s="288" t="s">
        <v>2017</v>
      </c>
      <c r="I316" s="288" t="s">
        <v>1877</v>
      </c>
      <c r="J316" s="288" t="s">
        <v>178</v>
      </c>
      <c r="K316" s="288" t="s">
        <v>727</v>
      </c>
      <c r="L316" s="290">
        <v>169745.52</v>
      </c>
      <c r="M316" s="290">
        <v>0.28000000000000003</v>
      </c>
      <c r="N316" s="291">
        <v>47529</v>
      </c>
      <c r="O316" s="290">
        <v>0</v>
      </c>
      <c r="P316" s="291">
        <v>0</v>
      </c>
      <c r="Q316" s="290">
        <v>0.71</v>
      </c>
      <c r="R316" s="291">
        <v>121350</v>
      </c>
      <c r="S316" s="288" t="s">
        <v>1744</v>
      </c>
      <c r="T316" s="288" t="s">
        <v>1745</v>
      </c>
      <c r="U316" s="288" t="s">
        <v>1750</v>
      </c>
      <c r="V316" s="288" t="s">
        <v>1751</v>
      </c>
      <c r="W316" s="288" t="s">
        <v>1795</v>
      </c>
      <c r="X316" s="288" t="s">
        <v>1796</v>
      </c>
    </row>
    <row r="317" spans="1:24" ht="51">
      <c r="A317" s="288" t="s">
        <v>1737</v>
      </c>
      <c r="B317" s="288" t="s">
        <v>1738</v>
      </c>
      <c r="C317" s="288" t="s">
        <v>356</v>
      </c>
      <c r="D317" s="288" t="s">
        <v>72</v>
      </c>
      <c r="E317" s="288" t="s">
        <v>1739</v>
      </c>
      <c r="F317" s="289">
        <v>46300</v>
      </c>
      <c r="G317" s="289">
        <v>46300</v>
      </c>
      <c r="H317" s="288" t="s">
        <v>1888</v>
      </c>
      <c r="I317" s="288" t="s">
        <v>1877</v>
      </c>
      <c r="J317" s="288" t="s">
        <v>178</v>
      </c>
      <c r="K317" s="288" t="s">
        <v>727</v>
      </c>
      <c r="L317" s="290">
        <v>169745.52</v>
      </c>
      <c r="M317" s="290">
        <v>3.1055900000000001E-3</v>
      </c>
      <c r="N317" s="291">
        <v>527</v>
      </c>
      <c r="O317" s="290">
        <v>0</v>
      </c>
      <c r="P317" s="291">
        <v>0</v>
      </c>
      <c r="Q317" s="290">
        <v>0.72</v>
      </c>
      <c r="R317" s="291">
        <v>121877</v>
      </c>
      <c r="S317" s="288" t="s">
        <v>1744</v>
      </c>
      <c r="T317" s="288" t="s">
        <v>1745</v>
      </c>
      <c r="U317" s="288" t="s">
        <v>1750</v>
      </c>
      <c r="V317" s="288" t="s">
        <v>1751</v>
      </c>
      <c r="W317" s="288" t="s">
        <v>1795</v>
      </c>
      <c r="X317" s="288" t="s">
        <v>1796</v>
      </c>
    </row>
    <row r="318" spans="1:24" ht="28.5">
      <c r="A318" s="284" t="s">
        <v>1737</v>
      </c>
      <c r="B318" s="284" t="s">
        <v>1738</v>
      </c>
      <c r="C318" s="284" t="s">
        <v>275</v>
      </c>
      <c r="D318" s="284" t="s">
        <v>180</v>
      </c>
      <c r="E318" s="284" t="s">
        <v>1739</v>
      </c>
      <c r="F318" s="285" t="s">
        <v>1739</v>
      </c>
      <c r="G318" s="285" t="s">
        <v>1739</v>
      </c>
      <c r="H318" s="284" t="s">
        <v>1739</v>
      </c>
      <c r="I318" s="284" t="s">
        <v>1740</v>
      </c>
      <c r="J318" s="284" t="s">
        <v>178</v>
      </c>
      <c r="K318" s="284" t="s">
        <v>727</v>
      </c>
      <c r="L318" s="286">
        <v>96601.65</v>
      </c>
      <c r="M318" s="286">
        <v>0</v>
      </c>
      <c r="N318" s="287">
        <v>0</v>
      </c>
      <c r="O318" s="286">
        <v>0</v>
      </c>
      <c r="P318" s="287">
        <v>0</v>
      </c>
      <c r="Q318" s="286">
        <v>1.82</v>
      </c>
      <c r="R318" s="287">
        <v>175815</v>
      </c>
      <c r="S318" s="284" t="s">
        <v>1739</v>
      </c>
      <c r="T318" s="284" t="s">
        <v>1739</v>
      </c>
      <c r="U318" s="284" t="s">
        <v>1739</v>
      </c>
      <c r="V318" s="284" t="s">
        <v>1739</v>
      </c>
      <c r="W318" s="284" t="s">
        <v>1739</v>
      </c>
      <c r="X318" s="284" t="s">
        <v>1739</v>
      </c>
    </row>
    <row r="319" spans="1:24" ht="25.5">
      <c r="A319" s="288" t="s">
        <v>1737</v>
      </c>
      <c r="B319" s="288" t="s">
        <v>1738</v>
      </c>
      <c r="C319" s="288" t="s">
        <v>275</v>
      </c>
      <c r="D319" s="288" t="s">
        <v>180</v>
      </c>
      <c r="E319" s="288" t="s">
        <v>1739</v>
      </c>
      <c r="F319" s="289">
        <v>46223</v>
      </c>
      <c r="G319" s="289">
        <v>46223</v>
      </c>
      <c r="H319" s="288" t="s">
        <v>2033</v>
      </c>
      <c r="I319" s="288" t="s">
        <v>1877</v>
      </c>
      <c r="J319" s="288" t="s">
        <v>178</v>
      </c>
      <c r="K319" s="288" t="s">
        <v>727</v>
      </c>
      <c r="L319" s="290">
        <v>96654.17</v>
      </c>
      <c r="M319" s="290">
        <v>0.01</v>
      </c>
      <c r="N319" s="291">
        <v>967</v>
      </c>
      <c r="O319" s="290">
        <v>0</v>
      </c>
      <c r="P319" s="291">
        <v>0</v>
      </c>
      <c r="Q319" s="290">
        <v>1.83</v>
      </c>
      <c r="R319" s="291">
        <v>176782</v>
      </c>
      <c r="S319" s="288" t="s">
        <v>1744</v>
      </c>
      <c r="T319" s="288" t="s">
        <v>1745</v>
      </c>
      <c r="U319" s="288" t="s">
        <v>1739</v>
      </c>
      <c r="V319" s="288" t="s">
        <v>1739</v>
      </c>
      <c r="W319" s="288" t="s">
        <v>1795</v>
      </c>
      <c r="X319" s="288" t="s">
        <v>1796</v>
      </c>
    </row>
    <row r="320" spans="1:24" ht="51">
      <c r="A320" s="288" t="s">
        <v>1737</v>
      </c>
      <c r="B320" s="288" t="s">
        <v>1738</v>
      </c>
      <c r="C320" s="288" t="s">
        <v>275</v>
      </c>
      <c r="D320" s="288" t="s">
        <v>180</v>
      </c>
      <c r="E320" s="288" t="s">
        <v>1739</v>
      </c>
      <c r="F320" s="289">
        <v>46258</v>
      </c>
      <c r="G320" s="289">
        <v>46258</v>
      </c>
      <c r="H320" s="288" t="s">
        <v>1981</v>
      </c>
      <c r="I320" s="288" t="s">
        <v>1749</v>
      </c>
      <c r="J320" s="288" t="s">
        <v>178</v>
      </c>
      <c r="K320" s="288" t="s">
        <v>727</v>
      </c>
      <c r="L320" s="290">
        <v>96654.17</v>
      </c>
      <c r="M320" s="290">
        <v>0</v>
      </c>
      <c r="N320" s="291">
        <v>0</v>
      </c>
      <c r="O320" s="290">
        <v>0.2</v>
      </c>
      <c r="P320" s="291">
        <v>19331</v>
      </c>
      <c r="Q320" s="290">
        <v>1.63</v>
      </c>
      <c r="R320" s="291">
        <v>157451</v>
      </c>
      <c r="S320" s="288" t="s">
        <v>1744</v>
      </c>
      <c r="T320" s="288" t="s">
        <v>1745</v>
      </c>
      <c r="U320" s="288" t="s">
        <v>1890</v>
      </c>
      <c r="V320" s="288" t="s">
        <v>1891</v>
      </c>
      <c r="W320" s="288" t="s">
        <v>1795</v>
      </c>
      <c r="X320" s="288" t="s">
        <v>1796</v>
      </c>
    </row>
    <row r="321" spans="1:24" ht="63.75">
      <c r="A321" s="288" t="s">
        <v>1737</v>
      </c>
      <c r="B321" s="288" t="s">
        <v>1738</v>
      </c>
      <c r="C321" s="288" t="s">
        <v>275</v>
      </c>
      <c r="D321" s="288" t="s">
        <v>180</v>
      </c>
      <c r="E321" s="288" t="s">
        <v>1739</v>
      </c>
      <c r="F321" s="289">
        <v>46259</v>
      </c>
      <c r="G321" s="289">
        <v>46259</v>
      </c>
      <c r="H321" s="288" t="s">
        <v>1973</v>
      </c>
      <c r="I321" s="288" t="s">
        <v>1749</v>
      </c>
      <c r="J321" s="288" t="s">
        <v>178</v>
      </c>
      <c r="K321" s="288" t="s">
        <v>727</v>
      </c>
      <c r="L321" s="290">
        <v>96654.17</v>
      </c>
      <c r="M321" s="290">
        <v>0</v>
      </c>
      <c r="N321" s="291">
        <v>0</v>
      </c>
      <c r="O321" s="290">
        <v>0.05</v>
      </c>
      <c r="P321" s="291">
        <v>4833</v>
      </c>
      <c r="Q321" s="290">
        <v>1.58</v>
      </c>
      <c r="R321" s="291">
        <v>152618</v>
      </c>
      <c r="S321" s="288" t="s">
        <v>1744</v>
      </c>
      <c r="T321" s="288" t="s">
        <v>1745</v>
      </c>
      <c r="U321" s="288" t="s">
        <v>1840</v>
      </c>
      <c r="V321" s="288" t="s">
        <v>1841</v>
      </c>
      <c r="W321" s="288" t="s">
        <v>1795</v>
      </c>
      <c r="X321" s="288" t="s">
        <v>1796</v>
      </c>
    </row>
    <row r="322" spans="1:24" ht="63.75">
      <c r="A322" s="288" t="s">
        <v>1737</v>
      </c>
      <c r="B322" s="288" t="s">
        <v>1738</v>
      </c>
      <c r="C322" s="288" t="s">
        <v>275</v>
      </c>
      <c r="D322" s="288" t="s">
        <v>180</v>
      </c>
      <c r="E322" s="288" t="s">
        <v>1739</v>
      </c>
      <c r="F322" s="289">
        <v>46259</v>
      </c>
      <c r="G322" s="289">
        <v>46259</v>
      </c>
      <c r="H322" s="288" t="s">
        <v>1974</v>
      </c>
      <c r="I322" s="288" t="s">
        <v>1749</v>
      </c>
      <c r="J322" s="288" t="s">
        <v>178</v>
      </c>
      <c r="K322" s="288" t="s">
        <v>727</v>
      </c>
      <c r="L322" s="290">
        <v>96654.17</v>
      </c>
      <c r="M322" s="290">
        <v>0</v>
      </c>
      <c r="N322" s="291">
        <v>0</v>
      </c>
      <c r="O322" s="290">
        <v>0.05</v>
      </c>
      <c r="P322" s="291">
        <v>4833</v>
      </c>
      <c r="Q322" s="290">
        <v>1.53</v>
      </c>
      <c r="R322" s="291">
        <v>147785</v>
      </c>
      <c r="S322" s="288" t="s">
        <v>1744</v>
      </c>
      <c r="T322" s="288" t="s">
        <v>1745</v>
      </c>
      <c r="U322" s="288" t="s">
        <v>1835</v>
      </c>
      <c r="V322" s="288" t="s">
        <v>1836</v>
      </c>
      <c r="W322" s="288" t="s">
        <v>1795</v>
      </c>
      <c r="X322" s="288" t="s">
        <v>1796</v>
      </c>
    </row>
    <row r="323" spans="1:24" ht="63.75">
      <c r="A323" s="288" t="s">
        <v>1737</v>
      </c>
      <c r="B323" s="288" t="s">
        <v>1738</v>
      </c>
      <c r="C323" s="288" t="s">
        <v>275</v>
      </c>
      <c r="D323" s="288" t="s">
        <v>180</v>
      </c>
      <c r="E323" s="288" t="s">
        <v>1739</v>
      </c>
      <c r="F323" s="289">
        <v>46260</v>
      </c>
      <c r="G323" s="289">
        <v>46260</v>
      </c>
      <c r="H323" s="288" t="s">
        <v>1975</v>
      </c>
      <c r="I323" s="288" t="s">
        <v>1749</v>
      </c>
      <c r="J323" s="288" t="s">
        <v>178</v>
      </c>
      <c r="K323" s="288" t="s">
        <v>727</v>
      </c>
      <c r="L323" s="290">
        <v>96654.17</v>
      </c>
      <c r="M323" s="290">
        <v>0</v>
      </c>
      <c r="N323" s="291">
        <v>0</v>
      </c>
      <c r="O323" s="290">
        <v>0.05</v>
      </c>
      <c r="P323" s="291">
        <v>4833</v>
      </c>
      <c r="Q323" s="290">
        <v>1.48</v>
      </c>
      <c r="R323" s="291">
        <v>142952</v>
      </c>
      <c r="S323" s="288" t="s">
        <v>1744</v>
      </c>
      <c r="T323" s="288" t="s">
        <v>1745</v>
      </c>
      <c r="U323" s="288" t="s">
        <v>1835</v>
      </c>
      <c r="V323" s="288" t="s">
        <v>1836</v>
      </c>
      <c r="W323" s="288" t="s">
        <v>1795</v>
      </c>
      <c r="X323" s="288" t="s">
        <v>1796</v>
      </c>
    </row>
    <row r="324" spans="1:24" ht="51">
      <c r="A324" s="288" t="s">
        <v>1737</v>
      </c>
      <c r="B324" s="288" t="s">
        <v>1738</v>
      </c>
      <c r="C324" s="288" t="s">
        <v>275</v>
      </c>
      <c r="D324" s="288" t="s">
        <v>180</v>
      </c>
      <c r="E324" s="288" t="s">
        <v>1739</v>
      </c>
      <c r="F324" s="289">
        <v>46268</v>
      </c>
      <c r="G324" s="289">
        <v>46268</v>
      </c>
      <c r="H324" s="288" t="s">
        <v>1828</v>
      </c>
      <c r="I324" s="288" t="s">
        <v>1749</v>
      </c>
      <c r="J324" s="288" t="s">
        <v>178</v>
      </c>
      <c r="K324" s="288" t="s">
        <v>727</v>
      </c>
      <c r="L324" s="290">
        <v>96654.17</v>
      </c>
      <c r="M324" s="290">
        <v>0</v>
      </c>
      <c r="N324" s="291">
        <v>0</v>
      </c>
      <c r="O324" s="290">
        <v>0.20068415000000001</v>
      </c>
      <c r="P324" s="291">
        <v>19397</v>
      </c>
      <c r="Q324" s="290">
        <v>1.28</v>
      </c>
      <c r="R324" s="291">
        <v>123555</v>
      </c>
      <c r="S324" s="288" t="s">
        <v>1744</v>
      </c>
      <c r="T324" s="288" t="s">
        <v>1745</v>
      </c>
      <c r="U324" s="288" t="s">
        <v>1750</v>
      </c>
      <c r="V324" s="288" t="s">
        <v>1751</v>
      </c>
      <c r="W324" s="288" t="s">
        <v>1795</v>
      </c>
      <c r="X324" s="288" t="s">
        <v>1796</v>
      </c>
    </row>
    <row r="325" spans="1:24" ht="51">
      <c r="A325" s="288" t="s">
        <v>1737</v>
      </c>
      <c r="B325" s="288" t="s">
        <v>1738</v>
      </c>
      <c r="C325" s="288" t="s">
        <v>275</v>
      </c>
      <c r="D325" s="288" t="s">
        <v>180</v>
      </c>
      <c r="E325" s="288" t="s">
        <v>1739</v>
      </c>
      <c r="F325" s="289">
        <v>46275</v>
      </c>
      <c r="G325" s="289">
        <v>46275</v>
      </c>
      <c r="H325" s="288" t="s">
        <v>1925</v>
      </c>
      <c r="I325" s="288" t="s">
        <v>1749</v>
      </c>
      <c r="J325" s="288" t="s">
        <v>178</v>
      </c>
      <c r="K325" s="288" t="s">
        <v>727</v>
      </c>
      <c r="L325" s="290">
        <v>96654.17</v>
      </c>
      <c r="M325" s="290">
        <v>0</v>
      </c>
      <c r="N325" s="291">
        <v>0</v>
      </c>
      <c r="O325" s="290">
        <v>9.1220099999999998E-3</v>
      </c>
      <c r="P325" s="291">
        <v>882</v>
      </c>
      <c r="Q325" s="290">
        <v>1.27</v>
      </c>
      <c r="R325" s="291">
        <v>122673</v>
      </c>
      <c r="S325" s="288" t="s">
        <v>1744</v>
      </c>
      <c r="T325" s="288" t="s">
        <v>1745</v>
      </c>
      <c r="U325" s="288" t="s">
        <v>1851</v>
      </c>
      <c r="V325" s="288" t="s">
        <v>1852</v>
      </c>
      <c r="W325" s="288" t="s">
        <v>1795</v>
      </c>
      <c r="X325" s="288" t="s">
        <v>1796</v>
      </c>
    </row>
    <row r="326" spans="1:24" ht="51">
      <c r="A326" s="288" t="s">
        <v>1737</v>
      </c>
      <c r="B326" s="288" t="s">
        <v>1738</v>
      </c>
      <c r="C326" s="288" t="s">
        <v>275</v>
      </c>
      <c r="D326" s="288" t="s">
        <v>180</v>
      </c>
      <c r="E326" s="288" t="s">
        <v>1739</v>
      </c>
      <c r="F326" s="289">
        <v>46276</v>
      </c>
      <c r="G326" s="289">
        <v>46276</v>
      </c>
      <c r="H326" s="288" t="s">
        <v>1982</v>
      </c>
      <c r="I326" s="288" t="s">
        <v>1749</v>
      </c>
      <c r="J326" s="288" t="s">
        <v>178</v>
      </c>
      <c r="K326" s="288" t="s">
        <v>727</v>
      </c>
      <c r="L326" s="290">
        <v>96654.17</v>
      </c>
      <c r="M326" s="290">
        <v>0</v>
      </c>
      <c r="N326" s="291">
        <v>0</v>
      </c>
      <c r="O326" s="290">
        <v>9.122007E-2</v>
      </c>
      <c r="P326" s="291">
        <v>8817</v>
      </c>
      <c r="Q326" s="290">
        <v>1.18</v>
      </c>
      <c r="R326" s="291">
        <v>113856</v>
      </c>
      <c r="S326" s="288" t="s">
        <v>1744</v>
      </c>
      <c r="T326" s="288" t="s">
        <v>1745</v>
      </c>
      <c r="U326" s="288" t="s">
        <v>1755</v>
      </c>
      <c r="V326" s="288" t="s">
        <v>1756</v>
      </c>
      <c r="W326" s="288" t="s">
        <v>1795</v>
      </c>
      <c r="X326" s="288" t="s">
        <v>1796</v>
      </c>
    </row>
    <row r="327" spans="1:24" ht="63.75">
      <c r="A327" s="288" t="s">
        <v>1737</v>
      </c>
      <c r="B327" s="288" t="s">
        <v>1738</v>
      </c>
      <c r="C327" s="288" t="s">
        <v>275</v>
      </c>
      <c r="D327" s="288" t="s">
        <v>180</v>
      </c>
      <c r="E327" s="288" t="s">
        <v>1739</v>
      </c>
      <c r="F327" s="289">
        <v>46283</v>
      </c>
      <c r="G327" s="289">
        <v>46283</v>
      </c>
      <c r="H327" s="288" t="s">
        <v>1978</v>
      </c>
      <c r="I327" s="288" t="s">
        <v>1749</v>
      </c>
      <c r="J327" s="288" t="s">
        <v>178</v>
      </c>
      <c r="K327" s="288" t="s">
        <v>727</v>
      </c>
      <c r="L327" s="290">
        <v>96654.17</v>
      </c>
      <c r="M327" s="290">
        <v>0</v>
      </c>
      <c r="N327" s="291">
        <v>0</v>
      </c>
      <c r="O327" s="290">
        <v>7.1835800000000005E-2</v>
      </c>
      <c r="P327" s="291">
        <v>6943</v>
      </c>
      <c r="Q327" s="290">
        <v>1.1100000000000001</v>
      </c>
      <c r="R327" s="291">
        <v>106913</v>
      </c>
      <c r="S327" s="288" t="s">
        <v>1744</v>
      </c>
      <c r="T327" s="288" t="s">
        <v>1745</v>
      </c>
      <c r="U327" s="288" t="s">
        <v>1840</v>
      </c>
      <c r="V327" s="288" t="s">
        <v>1841</v>
      </c>
      <c r="W327" s="288" t="s">
        <v>1795</v>
      </c>
      <c r="X327" s="288" t="s">
        <v>1796</v>
      </c>
    </row>
    <row r="328" spans="1:24" ht="63.75">
      <c r="A328" s="288" t="s">
        <v>1737</v>
      </c>
      <c r="B328" s="288" t="s">
        <v>1738</v>
      </c>
      <c r="C328" s="288" t="s">
        <v>275</v>
      </c>
      <c r="D328" s="288" t="s">
        <v>180</v>
      </c>
      <c r="E328" s="288" t="s">
        <v>1739</v>
      </c>
      <c r="F328" s="289">
        <v>46283</v>
      </c>
      <c r="G328" s="289">
        <v>46283</v>
      </c>
      <c r="H328" s="288" t="s">
        <v>1978</v>
      </c>
      <c r="I328" s="288" t="s">
        <v>1749</v>
      </c>
      <c r="J328" s="288" t="s">
        <v>178</v>
      </c>
      <c r="K328" s="288" t="s">
        <v>727</v>
      </c>
      <c r="L328" s="290">
        <v>96654.17</v>
      </c>
      <c r="M328" s="290">
        <v>0</v>
      </c>
      <c r="N328" s="291">
        <v>0</v>
      </c>
      <c r="O328" s="290">
        <v>0.10832383</v>
      </c>
      <c r="P328" s="291">
        <v>10470</v>
      </c>
      <c r="Q328" s="290">
        <v>1</v>
      </c>
      <c r="R328" s="291">
        <v>96443</v>
      </c>
      <c r="S328" s="288" t="s">
        <v>1744</v>
      </c>
      <c r="T328" s="288" t="s">
        <v>1745</v>
      </c>
      <c r="U328" s="288" t="s">
        <v>1835</v>
      </c>
      <c r="V328" s="288" t="s">
        <v>1836</v>
      </c>
      <c r="W328" s="288" t="s">
        <v>1795</v>
      </c>
      <c r="X328" s="288" t="s">
        <v>1796</v>
      </c>
    </row>
    <row r="329" spans="1:24" ht="51">
      <c r="A329" s="288" t="s">
        <v>1737</v>
      </c>
      <c r="B329" s="288" t="s">
        <v>1738</v>
      </c>
      <c r="C329" s="288" t="s">
        <v>275</v>
      </c>
      <c r="D329" s="288" t="s">
        <v>180</v>
      </c>
      <c r="E329" s="288" t="s">
        <v>1739</v>
      </c>
      <c r="F329" s="289">
        <v>46286</v>
      </c>
      <c r="G329" s="289">
        <v>46286</v>
      </c>
      <c r="H329" s="288" t="s">
        <v>2016</v>
      </c>
      <c r="I329" s="288" t="s">
        <v>1749</v>
      </c>
      <c r="J329" s="288" t="s">
        <v>178</v>
      </c>
      <c r="K329" s="288" t="s">
        <v>727</v>
      </c>
      <c r="L329" s="290">
        <v>96654.17</v>
      </c>
      <c r="M329" s="290">
        <v>0</v>
      </c>
      <c r="N329" s="291">
        <v>0</v>
      </c>
      <c r="O329" s="290">
        <v>9.5781069999999996E-2</v>
      </c>
      <c r="P329" s="291">
        <v>9258</v>
      </c>
      <c r="Q329" s="290">
        <v>0.9</v>
      </c>
      <c r="R329" s="291">
        <v>87185</v>
      </c>
      <c r="S329" s="288" t="s">
        <v>1744</v>
      </c>
      <c r="T329" s="288" t="s">
        <v>1745</v>
      </c>
      <c r="U329" s="288" t="s">
        <v>1801</v>
      </c>
      <c r="V329" s="288" t="s">
        <v>1802</v>
      </c>
      <c r="W329" s="288" t="s">
        <v>1795</v>
      </c>
      <c r="X329" s="288" t="s">
        <v>1796</v>
      </c>
    </row>
    <row r="330" spans="1:24" ht="51">
      <c r="A330" s="288" t="s">
        <v>1737</v>
      </c>
      <c r="B330" s="288" t="s">
        <v>1738</v>
      </c>
      <c r="C330" s="288" t="s">
        <v>275</v>
      </c>
      <c r="D330" s="288" t="s">
        <v>180</v>
      </c>
      <c r="E330" s="288" t="s">
        <v>1739</v>
      </c>
      <c r="F330" s="289">
        <v>46300</v>
      </c>
      <c r="G330" s="289">
        <v>46300</v>
      </c>
      <c r="H330" s="288" t="s">
        <v>2017</v>
      </c>
      <c r="I330" s="288" t="s">
        <v>1877</v>
      </c>
      <c r="J330" s="288" t="s">
        <v>178</v>
      </c>
      <c r="K330" s="288" t="s">
        <v>727</v>
      </c>
      <c r="L330" s="290">
        <v>134408.6</v>
      </c>
      <c r="M330" s="290">
        <v>0.05</v>
      </c>
      <c r="N330" s="291">
        <v>6720</v>
      </c>
      <c r="O330" s="290">
        <v>0</v>
      </c>
      <c r="P330" s="291">
        <v>0</v>
      </c>
      <c r="Q330" s="290">
        <v>0.95</v>
      </c>
      <c r="R330" s="291">
        <v>93905</v>
      </c>
      <c r="S330" s="288" t="s">
        <v>1744</v>
      </c>
      <c r="T330" s="288" t="s">
        <v>1745</v>
      </c>
      <c r="U330" s="288" t="s">
        <v>1755</v>
      </c>
      <c r="V330" s="288" t="s">
        <v>1756</v>
      </c>
      <c r="W330" s="288" t="s">
        <v>1795</v>
      </c>
      <c r="X330" s="288" t="s">
        <v>1796</v>
      </c>
    </row>
    <row r="331" spans="1:24" ht="51">
      <c r="A331" s="288" t="s">
        <v>1737</v>
      </c>
      <c r="B331" s="288" t="s">
        <v>1738</v>
      </c>
      <c r="C331" s="288" t="s">
        <v>275</v>
      </c>
      <c r="D331" s="288" t="s">
        <v>180</v>
      </c>
      <c r="E331" s="288" t="s">
        <v>1739</v>
      </c>
      <c r="F331" s="289">
        <v>46300</v>
      </c>
      <c r="G331" s="289">
        <v>46300</v>
      </c>
      <c r="H331" s="288" t="s">
        <v>2017</v>
      </c>
      <c r="I331" s="288" t="s">
        <v>1877</v>
      </c>
      <c r="J331" s="288" t="s">
        <v>178</v>
      </c>
      <c r="K331" s="288" t="s">
        <v>727</v>
      </c>
      <c r="L331" s="290">
        <v>134408.6</v>
      </c>
      <c r="M331" s="290">
        <v>0.18</v>
      </c>
      <c r="N331" s="291">
        <v>24194</v>
      </c>
      <c r="O331" s="290">
        <v>0</v>
      </c>
      <c r="P331" s="291">
        <v>0</v>
      </c>
      <c r="Q331" s="290">
        <v>1.1299999999999999</v>
      </c>
      <c r="R331" s="291">
        <v>118099</v>
      </c>
      <c r="S331" s="288" t="s">
        <v>1744</v>
      </c>
      <c r="T331" s="288" t="s">
        <v>1745</v>
      </c>
      <c r="U331" s="288" t="s">
        <v>1750</v>
      </c>
      <c r="V331" s="288" t="s">
        <v>1751</v>
      </c>
      <c r="W331" s="288" t="s">
        <v>1795</v>
      </c>
      <c r="X331" s="288" t="s">
        <v>1796</v>
      </c>
    </row>
    <row r="332" spans="1:24" ht="51">
      <c r="A332" s="288" t="s">
        <v>1737</v>
      </c>
      <c r="B332" s="288" t="s">
        <v>1738</v>
      </c>
      <c r="C332" s="288" t="s">
        <v>275</v>
      </c>
      <c r="D332" s="288" t="s">
        <v>180</v>
      </c>
      <c r="E332" s="288" t="s">
        <v>1739</v>
      </c>
      <c r="F332" s="289">
        <v>46300</v>
      </c>
      <c r="G332" s="289">
        <v>46300</v>
      </c>
      <c r="H332" s="288" t="s">
        <v>2017</v>
      </c>
      <c r="I332" s="288" t="s">
        <v>1877</v>
      </c>
      <c r="J332" s="288" t="s">
        <v>178</v>
      </c>
      <c r="K332" s="288" t="s">
        <v>727</v>
      </c>
      <c r="L332" s="290">
        <v>134408.6</v>
      </c>
      <c r="M332" s="290">
        <v>0.18</v>
      </c>
      <c r="N332" s="291">
        <v>24194</v>
      </c>
      <c r="O332" s="290">
        <v>0</v>
      </c>
      <c r="P332" s="291">
        <v>0</v>
      </c>
      <c r="Q332" s="290">
        <v>1.31</v>
      </c>
      <c r="R332" s="291">
        <v>142293</v>
      </c>
      <c r="S332" s="288" t="s">
        <v>1744</v>
      </c>
      <c r="T332" s="288" t="s">
        <v>1745</v>
      </c>
      <c r="U332" s="288" t="s">
        <v>1890</v>
      </c>
      <c r="V332" s="288" t="s">
        <v>1891</v>
      </c>
      <c r="W332" s="288" t="s">
        <v>1795</v>
      </c>
      <c r="X332" s="288" t="s">
        <v>1796</v>
      </c>
    </row>
    <row r="333" spans="1:24" ht="28.5">
      <c r="A333" s="284" t="s">
        <v>1737</v>
      </c>
      <c r="B333" s="284" t="s">
        <v>1738</v>
      </c>
      <c r="C333" s="284" t="s">
        <v>836</v>
      </c>
      <c r="D333" s="284" t="s">
        <v>837</v>
      </c>
      <c r="E333" s="284" t="s">
        <v>1739</v>
      </c>
      <c r="F333" s="285" t="s">
        <v>1739</v>
      </c>
      <c r="G333" s="285" t="s">
        <v>1739</v>
      </c>
      <c r="H333" s="284" t="s">
        <v>1739</v>
      </c>
      <c r="I333" s="284" t="s">
        <v>1740</v>
      </c>
      <c r="J333" s="284" t="s">
        <v>178</v>
      </c>
      <c r="K333" s="284" t="s">
        <v>716</v>
      </c>
      <c r="L333" s="286">
        <v>208961.76</v>
      </c>
      <c r="M333" s="286">
        <v>0</v>
      </c>
      <c r="N333" s="287">
        <v>0</v>
      </c>
      <c r="O333" s="286">
        <v>0</v>
      </c>
      <c r="P333" s="287">
        <v>0</v>
      </c>
      <c r="Q333" s="286">
        <v>0.34</v>
      </c>
      <c r="R333" s="287">
        <v>71047</v>
      </c>
      <c r="S333" s="284" t="s">
        <v>1739</v>
      </c>
      <c r="T333" s="284" t="s">
        <v>1739</v>
      </c>
      <c r="U333" s="284" t="s">
        <v>1739</v>
      </c>
      <c r="V333" s="284" t="s">
        <v>1739</v>
      </c>
      <c r="W333" s="284" t="s">
        <v>1739</v>
      </c>
      <c r="X333" s="284" t="s">
        <v>1739</v>
      </c>
    </row>
    <row r="334" spans="1:24" ht="28.5">
      <c r="A334" s="284" t="s">
        <v>1737</v>
      </c>
      <c r="B334" s="284" t="s">
        <v>1738</v>
      </c>
      <c r="C334" s="284" t="s">
        <v>315</v>
      </c>
      <c r="D334" s="284" t="s">
        <v>210</v>
      </c>
      <c r="E334" s="284" t="s">
        <v>1739</v>
      </c>
      <c r="F334" s="285" t="s">
        <v>1739</v>
      </c>
      <c r="G334" s="285" t="s">
        <v>1739</v>
      </c>
      <c r="H334" s="284" t="s">
        <v>1739</v>
      </c>
      <c r="I334" s="284" t="s">
        <v>1740</v>
      </c>
      <c r="J334" s="284" t="s">
        <v>178</v>
      </c>
      <c r="K334" s="284" t="s">
        <v>53</v>
      </c>
      <c r="L334" s="286">
        <v>184295.35</v>
      </c>
      <c r="M334" s="286">
        <v>0</v>
      </c>
      <c r="N334" s="287">
        <v>0</v>
      </c>
      <c r="O334" s="286">
        <v>0</v>
      </c>
      <c r="P334" s="287">
        <v>0</v>
      </c>
      <c r="Q334" s="286">
        <v>0.43</v>
      </c>
      <c r="R334" s="287">
        <v>79247</v>
      </c>
      <c r="S334" s="284" t="s">
        <v>1739</v>
      </c>
      <c r="T334" s="284" t="s">
        <v>1739</v>
      </c>
      <c r="U334" s="284" t="s">
        <v>1739</v>
      </c>
      <c r="V334" s="284" t="s">
        <v>1739</v>
      </c>
      <c r="W334" s="284" t="s">
        <v>1739</v>
      </c>
      <c r="X334" s="284" t="s">
        <v>1739</v>
      </c>
    </row>
    <row r="335" spans="1:24" ht="28.5">
      <c r="A335" s="284" t="s">
        <v>1737</v>
      </c>
      <c r="B335" s="284" t="s">
        <v>1738</v>
      </c>
      <c r="C335" s="284" t="s">
        <v>678</v>
      </c>
      <c r="D335" s="284" t="s">
        <v>551</v>
      </c>
      <c r="E335" s="284" t="s">
        <v>1739</v>
      </c>
      <c r="F335" s="285" t="s">
        <v>1739</v>
      </c>
      <c r="G335" s="285" t="s">
        <v>1739</v>
      </c>
      <c r="H335" s="284" t="s">
        <v>1739</v>
      </c>
      <c r="I335" s="284" t="s">
        <v>1740</v>
      </c>
      <c r="J335" s="284" t="s">
        <v>178</v>
      </c>
      <c r="K335" s="284" t="s">
        <v>53</v>
      </c>
      <c r="L335" s="286">
        <v>151460</v>
      </c>
      <c r="M335" s="286">
        <v>0</v>
      </c>
      <c r="N335" s="287">
        <v>0</v>
      </c>
      <c r="O335" s="286">
        <v>0</v>
      </c>
      <c r="P335" s="287">
        <v>0</v>
      </c>
      <c r="Q335" s="286">
        <v>0.65</v>
      </c>
      <c r="R335" s="287">
        <v>98449</v>
      </c>
      <c r="S335" s="284" t="s">
        <v>1739</v>
      </c>
      <c r="T335" s="284" t="s">
        <v>1739</v>
      </c>
      <c r="U335" s="284" t="s">
        <v>1739</v>
      </c>
      <c r="V335" s="284" t="s">
        <v>1739</v>
      </c>
      <c r="W335" s="284" t="s">
        <v>1739</v>
      </c>
      <c r="X335" s="284" t="s">
        <v>1739</v>
      </c>
    </row>
    <row r="336" spans="1:24" ht="51">
      <c r="A336" s="288" t="s">
        <v>1737</v>
      </c>
      <c r="B336" s="288" t="s">
        <v>1738</v>
      </c>
      <c r="C336" s="288" t="s">
        <v>678</v>
      </c>
      <c r="D336" s="288" t="s">
        <v>551</v>
      </c>
      <c r="E336" s="288" t="s">
        <v>1739</v>
      </c>
      <c r="F336" s="289">
        <v>46275</v>
      </c>
      <c r="G336" s="289">
        <v>46275</v>
      </c>
      <c r="H336" s="288" t="s">
        <v>1925</v>
      </c>
      <c r="I336" s="288" t="s">
        <v>1749</v>
      </c>
      <c r="J336" s="288" t="s">
        <v>178</v>
      </c>
      <c r="K336" s="288" t="s">
        <v>53</v>
      </c>
      <c r="L336" s="290">
        <v>151423.07999999999</v>
      </c>
      <c r="M336" s="290">
        <v>0</v>
      </c>
      <c r="N336" s="291">
        <v>0</v>
      </c>
      <c r="O336" s="290">
        <v>5.36193E-3</v>
      </c>
      <c r="P336" s="291">
        <v>812</v>
      </c>
      <c r="Q336" s="290">
        <v>0.64</v>
      </c>
      <c r="R336" s="291">
        <v>97637</v>
      </c>
      <c r="S336" s="288" t="s">
        <v>1744</v>
      </c>
      <c r="T336" s="288" t="s">
        <v>1745</v>
      </c>
      <c r="U336" s="288" t="s">
        <v>1851</v>
      </c>
      <c r="V336" s="288" t="s">
        <v>1852</v>
      </c>
      <c r="W336" s="288" t="s">
        <v>1795</v>
      </c>
      <c r="X336" s="288" t="s">
        <v>1796</v>
      </c>
    </row>
    <row r="337" spans="1:24" ht="51">
      <c r="A337" s="288" t="s">
        <v>1737</v>
      </c>
      <c r="B337" s="288" t="s">
        <v>1738</v>
      </c>
      <c r="C337" s="288" t="s">
        <v>678</v>
      </c>
      <c r="D337" s="288" t="s">
        <v>551</v>
      </c>
      <c r="E337" s="288" t="s">
        <v>1739</v>
      </c>
      <c r="F337" s="289">
        <v>46280</v>
      </c>
      <c r="G337" s="289">
        <v>46280</v>
      </c>
      <c r="H337" s="288" t="s">
        <v>1927</v>
      </c>
      <c r="I337" s="288" t="s">
        <v>1749</v>
      </c>
      <c r="J337" s="288" t="s">
        <v>178</v>
      </c>
      <c r="K337" s="288" t="s">
        <v>53</v>
      </c>
      <c r="L337" s="290">
        <v>151423.07999999999</v>
      </c>
      <c r="M337" s="290">
        <v>0</v>
      </c>
      <c r="N337" s="291">
        <v>0</v>
      </c>
      <c r="O337" s="290">
        <v>1.206434E-2</v>
      </c>
      <c r="P337" s="291">
        <v>1827</v>
      </c>
      <c r="Q337" s="290">
        <v>0.63</v>
      </c>
      <c r="R337" s="291">
        <v>95810</v>
      </c>
      <c r="S337" s="288" t="s">
        <v>1744</v>
      </c>
      <c r="T337" s="288" t="s">
        <v>1745</v>
      </c>
      <c r="U337" s="288" t="s">
        <v>1851</v>
      </c>
      <c r="V337" s="288" t="s">
        <v>1852</v>
      </c>
      <c r="W337" s="288" t="s">
        <v>1795</v>
      </c>
      <c r="X337" s="288" t="s">
        <v>1796</v>
      </c>
    </row>
    <row r="338" spans="1:24" ht="51">
      <c r="A338" s="288" t="s">
        <v>1737</v>
      </c>
      <c r="B338" s="288" t="s">
        <v>1738</v>
      </c>
      <c r="C338" s="288" t="s">
        <v>678</v>
      </c>
      <c r="D338" s="288" t="s">
        <v>551</v>
      </c>
      <c r="E338" s="288" t="s">
        <v>1739</v>
      </c>
      <c r="F338" s="289">
        <v>46280</v>
      </c>
      <c r="G338" s="289">
        <v>46280</v>
      </c>
      <c r="H338" s="288" t="s">
        <v>1928</v>
      </c>
      <c r="I338" s="288" t="s">
        <v>1749</v>
      </c>
      <c r="J338" s="288" t="s">
        <v>178</v>
      </c>
      <c r="K338" s="288" t="s">
        <v>53</v>
      </c>
      <c r="L338" s="290">
        <v>151423.07999999999</v>
      </c>
      <c r="M338" s="290">
        <v>0</v>
      </c>
      <c r="N338" s="291">
        <v>0</v>
      </c>
      <c r="O338" s="290">
        <v>2.0107239999999998E-2</v>
      </c>
      <c r="P338" s="291">
        <v>3045</v>
      </c>
      <c r="Q338" s="290">
        <v>0.61</v>
      </c>
      <c r="R338" s="291">
        <v>92765</v>
      </c>
      <c r="S338" s="288" t="s">
        <v>1744</v>
      </c>
      <c r="T338" s="288" t="s">
        <v>1745</v>
      </c>
      <c r="U338" s="288" t="s">
        <v>1855</v>
      </c>
      <c r="V338" s="288" t="s">
        <v>1856</v>
      </c>
      <c r="W338" s="288" t="s">
        <v>1795</v>
      </c>
      <c r="X338" s="288" t="s">
        <v>1796</v>
      </c>
    </row>
    <row r="339" spans="1:24" ht="51">
      <c r="A339" s="288" t="s">
        <v>1737</v>
      </c>
      <c r="B339" s="288" t="s">
        <v>1738</v>
      </c>
      <c r="C339" s="288" t="s">
        <v>678</v>
      </c>
      <c r="D339" s="288" t="s">
        <v>551</v>
      </c>
      <c r="E339" s="288" t="s">
        <v>1739</v>
      </c>
      <c r="F339" s="289">
        <v>46295</v>
      </c>
      <c r="G339" s="289">
        <v>46295</v>
      </c>
      <c r="H339" s="288" t="s">
        <v>2034</v>
      </c>
      <c r="I339" s="288" t="s">
        <v>1749</v>
      </c>
      <c r="J339" s="288" t="s">
        <v>178</v>
      </c>
      <c r="K339" s="288" t="s">
        <v>53</v>
      </c>
      <c r="L339" s="290">
        <v>151423.07999999999</v>
      </c>
      <c r="M339" s="290">
        <v>0</v>
      </c>
      <c r="N339" s="291">
        <v>0</v>
      </c>
      <c r="O339" s="290">
        <v>3.3512099999999999E-3</v>
      </c>
      <c r="P339" s="291">
        <v>507</v>
      </c>
      <c r="Q339" s="290">
        <v>0.61</v>
      </c>
      <c r="R339" s="291">
        <v>92258</v>
      </c>
      <c r="S339" s="288" t="s">
        <v>1744</v>
      </c>
      <c r="T339" s="288" t="s">
        <v>1745</v>
      </c>
      <c r="U339" s="288" t="s">
        <v>1851</v>
      </c>
      <c r="V339" s="288" t="s">
        <v>1852</v>
      </c>
      <c r="W339" s="288" t="s">
        <v>1795</v>
      </c>
      <c r="X339" s="288" t="s">
        <v>1796</v>
      </c>
    </row>
    <row r="340" spans="1:24" ht="28.5">
      <c r="A340" s="284" t="s">
        <v>1737</v>
      </c>
      <c r="B340" s="284" t="s">
        <v>1738</v>
      </c>
      <c r="C340" s="284" t="s">
        <v>364</v>
      </c>
      <c r="D340" s="284" t="s">
        <v>175</v>
      </c>
      <c r="E340" s="284" t="s">
        <v>1739</v>
      </c>
      <c r="F340" s="285" t="s">
        <v>1739</v>
      </c>
      <c r="G340" s="285" t="s">
        <v>1739</v>
      </c>
      <c r="H340" s="284" t="s">
        <v>1739</v>
      </c>
      <c r="I340" s="284" t="s">
        <v>1740</v>
      </c>
      <c r="J340" s="284" t="s">
        <v>178</v>
      </c>
      <c r="K340" s="284" t="s">
        <v>53</v>
      </c>
      <c r="L340" s="286">
        <v>131275.44</v>
      </c>
      <c r="M340" s="286">
        <v>0</v>
      </c>
      <c r="N340" s="287">
        <v>0</v>
      </c>
      <c r="O340" s="286">
        <v>0</v>
      </c>
      <c r="P340" s="287">
        <v>0</v>
      </c>
      <c r="Q340" s="286">
        <v>1.71</v>
      </c>
      <c r="R340" s="287">
        <v>224481</v>
      </c>
      <c r="S340" s="284" t="s">
        <v>1739</v>
      </c>
      <c r="T340" s="284" t="s">
        <v>1739</v>
      </c>
      <c r="U340" s="284" t="s">
        <v>1739</v>
      </c>
      <c r="V340" s="284" t="s">
        <v>1739</v>
      </c>
      <c r="W340" s="284" t="s">
        <v>1739</v>
      </c>
      <c r="X340" s="284" t="s">
        <v>1739</v>
      </c>
    </row>
    <row r="341" spans="1:24" ht="51">
      <c r="A341" s="288" t="s">
        <v>1737</v>
      </c>
      <c r="B341" s="288" t="s">
        <v>1738</v>
      </c>
      <c r="C341" s="288" t="s">
        <v>364</v>
      </c>
      <c r="D341" s="288" t="s">
        <v>175</v>
      </c>
      <c r="E341" s="288" t="s">
        <v>1739</v>
      </c>
      <c r="F341" s="289">
        <v>46212</v>
      </c>
      <c r="G341" s="289">
        <v>46212</v>
      </c>
      <c r="H341" s="288" t="s">
        <v>1996</v>
      </c>
      <c r="I341" s="288" t="s">
        <v>1749</v>
      </c>
      <c r="J341" s="288" t="s">
        <v>178</v>
      </c>
      <c r="K341" s="288" t="s">
        <v>53</v>
      </c>
      <c r="L341" s="290">
        <v>131403.6</v>
      </c>
      <c r="M341" s="290">
        <v>0</v>
      </c>
      <c r="N341" s="291">
        <v>0</v>
      </c>
      <c r="O341" s="290">
        <v>4.1666670000000003E-2</v>
      </c>
      <c r="P341" s="291">
        <v>5475</v>
      </c>
      <c r="Q341" s="290">
        <v>1.67</v>
      </c>
      <c r="R341" s="291">
        <v>219006</v>
      </c>
      <c r="S341" s="288" t="s">
        <v>1744</v>
      </c>
      <c r="T341" s="288" t="s">
        <v>1745</v>
      </c>
      <c r="U341" s="288" t="s">
        <v>1750</v>
      </c>
      <c r="V341" s="288" t="s">
        <v>1751</v>
      </c>
      <c r="W341" s="288" t="s">
        <v>1795</v>
      </c>
      <c r="X341" s="288" t="s">
        <v>1796</v>
      </c>
    </row>
    <row r="342" spans="1:24" ht="51">
      <c r="A342" s="288" t="s">
        <v>1737</v>
      </c>
      <c r="B342" s="288" t="s">
        <v>1738</v>
      </c>
      <c r="C342" s="288" t="s">
        <v>364</v>
      </c>
      <c r="D342" s="288" t="s">
        <v>175</v>
      </c>
      <c r="E342" s="288" t="s">
        <v>1739</v>
      </c>
      <c r="F342" s="289">
        <v>46226</v>
      </c>
      <c r="G342" s="289">
        <v>46226</v>
      </c>
      <c r="H342" s="288" t="s">
        <v>1920</v>
      </c>
      <c r="I342" s="288" t="s">
        <v>1749</v>
      </c>
      <c r="J342" s="288" t="s">
        <v>178</v>
      </c>
      <c r="K342" s="288" t="s">
        <v>53</v>
      </c>
      <c r="L342" s="290">
        <v>131403.6</v>
      </c>
      <c r="M342" s="290">
        <v>0</v>
      </c>
      <c r="N342" s="291">
        <v>0</v>
      </c>
      <c r="O342" s="290">
        <v>0.25</v>
      </c>
      <c r="P342" s="291">
        <v>32851</v>
      </c>
      <c r="Q342" s="290">
        <v>1.42</v>
      </c>
      <c r="R342" s="291">
        <v>186155</v>
      </c>
      <c r="S342" s="288" t="s">
        <v>1744</v>
      </c>
      <c r="T342" s="288" t="s">
        <v>1745</v>
      </c>
      <c r="U342" s="288" t="s">
        <v>1750</v>
      </c>
      <c r="V342" s="288" t="s">
        <v>1751</v>
      </c>
      <c r="W342" s="288" t="s">
        <v>1795</v>
      </c>
      <c r="X342" s="288" t="s">
        <v>1796</v>
      </c>
    </row>
    <row r="343" spans="1:24" ht="38.25">
      <c r="A343" s="288" t="s">
        <v>1737</v>
      </c>
      <c r="B343" s="288" t="s">
        <v>1738</v>
      </c>
      <c r="C343" s="288" t="s">
        <v>364</v>
      </c>
      <c r="D343" s="288" t="s">
        <v>175</v>
      </c>
      <c r="E343" s="288" t="s">
        <v>1739</v>
      </c>
      <c r="F343" s="289">
        <v>46254</v>
      </c>
      <c r="G343" s="289">
        <v>46254</v>
      </c>
      <c r="H343" s="288" t="s">
        <v>1922</v>
      </c>
      <c r="I343" s="288" t="s">
        <v>1923</v>
      </c>
      <c r="J343" s="288" t="s">
        <v>178</v>
      </c>
      <c r="K343" s="288" t="s">
        <v>53</v>
      </c>
      <c r="L343" s="290">
        <v>115200</v>
      </c>
      <c r="M343" s="290">
        <v>2.3333333299999999</v>
      </c>
      <c r="N343" s="291">
        <v>268800</v>
      </c>
      <c r="O343" s="290">
        <v>0</v>
      </c>
      <c r="P343" s="291">
        <v>0</v>
      </c>
      <c r="Q343" s="290">
        <v>3.75</v>
      </c>
      <c r="R343" s="291">
        <v>454955</v>
      </c>
      <c r="S343" s="288" t="s">
        <v>1744</v>
      </c>
      <c r="T343" s="288" t="s">
        <v>1810</v>
      </c>
      <c r="U343" s="288" t="s">
        <v>1739</v>
      </c>
      <c r="V343" s="288" t="s">
        <v>1739</v>
      </c>
      <c r="W343" s="288" t="s">
        <v>1739</v>
      </c>
      <c r="X343" s="288" t="s">
        <v>1739</v>
      </c>
    </row>
    <row r="344" spans="1:24" ht="51">
      <c r="A344" s="288" t="s">
        <v>1737</v>
      </c>
      <c r="B344" s="288" t="s">
        <v>1738</v>
      </c>
      <c r="C344" s="288" t="s">
        <v>364</v>
      </c>
      <c r="D344" s="288" t="s">
        <v>175</v>
      </c>
      <c r="E344" s="288" t="s">
        <v>1739</v>
      </c>
      <c r="F344" s="289">
        <v>46261</v>
      </c>
      <c r="G344" s="289">
        <v>46261</v>
      </c>
      <c r="H344" s="288" t="s">
        <v>1906</v>
      </c>
      <c r="I344" s="288" t="s">
        <v>1749</v>
      </c>
      <c r="J344" s="288" t="s">
        <v>178</v>
      </c>
      <c r="K344" s="288" t="s">
        <v>53</v>
      </c>
      <c r="L344" s="290">
        <v>121321.44</v>
      </c>
      <c r="M344" s="290">
        <v>0</v>
      </c>
      <c r="N344" s="291">
        <v>0</v>
      </c>
      <c r="O344" s="290">
        <v>3.3333333299999999</v>
      </c>
      <c r="P344" s="291">
        <v>404405</v>
      </c>
      <c r="Q344" s="290">
        <v>0.42</v>
      </c>
      <c r="R344" s="291">
        <v>50550</v>
      </c>
      <c r="S344" s="288" t="s">
        <v>1744</v>
      </c>
      <c r="T344" s="288" t="s">
        <v>1745</v>
      </c>
      <c r="U344" s="288" t="s">
        <v>1750</v>
      </c>
      <c r="V344" s="288" t="s">
        <v>1751</v>
      </c>
      <c r="W344" s="288" t="s">
        <v>1795</v>
      </c>
      <c r="X344" s="288" t="s">
        <v>1796</v>
      </c>
    </row>
    <row r="345" spans="1:24" ht="51">
      <c r="A345" s="288" t="s">
        <v>1737</v>
      </c>
      <c r="B345" s="288" t="s">
        <v>1738</v>
      </c>
      <c r="C345" s="288" t="s">
        <v>364</v>
      </c>
      <c r="D345" s="288" t="s">
        <v>175</v>
      </c>
      <c r="E345" s="288" t="s">
        <v>1739</v>
      </c>
      <c r="F345" s="289">
        <v>46300</v>
      </c>
      <c r="G345" s="289">
        <v>46300</v>
      </c>
      <c r="H345" s="288" t="s">
        <v>2035</v>
      </c>
      <c r="I345" s="288" t="s">
        <v>1877</v>
      </c>
      <c r="J345" s="288" t="s">
        <v>178</v>
      </c>
      <c r="K345" s="288" t="s">
        <v>53</v>
      </c>
      <c r="L345" s="290">
        <v>121321.44</v>
      </c>
      <c r="M345" s="290">
        <v>0.29166667000000002</v>
      </c>
      <c r="N345" s="291">
        <v>35385</v>
      </c>
      <c r="O345" s="290">
        <v>0</v>
      </c>
      <c r="P345" s="291">
        <v>0</v>
      </c>
      <c r="Q345" s="290">
        <v>0.71</v>
      </c>
      <c r="R345" s="291">
        <v>85935</v>
      </c>
      <c r="S345" s="288" t="s">
        <v>1744</v>
      </c>
      <c r="T345" s="288" t="s">
        <v>1745</v>
      </c>
      <c r="U345" s="288" t="s">
        <v>1750</v>
      </c>
      <c r="V345" s="288" t="s">
        <v>1751</v>
      </c>
      <c r="W345" s="288" t="s">
        <v>1795</v>
      </c>
      <c r="X345" s="288" t="s">
        <v>1796</v>
      </c>
    </row>
    <row r="346" spans="1:24" ht="42.75">
      <c r="A346" s="284" t="s">
        <v>1737</v>
      </c>
      <c r="B346" s="284" t="s">
        <v>1738</v>
      </c>
      <c r="C346" s="284" t="s">
        <v>846</v>
      </c>
      <c r="D346" s="284" t="s">
        <v>847</v>
      </c>
      <c r="E346" s="284" t="s">
        <v>1739</v>
      </c>
      <c r="F346" s="285" t="s">
        <v>1739</v>
      </c>
      <c r="G346" s="285" t="s">
        <v>1739</v>
      </c>
      <c r="H346" s="284" t="s">
        <v>1739</v>
      </c>
      <c r="I346" s="284" t="s">
        <v>1740</v>
      </c>
      <c r="J346" s="284" t="s">
        <v>178</v>
      </c>
      <c r="K346" s="284" t="s">
        <v>716</v>
      </c>
      <c r="L346" s="286">
        <v>118094.87</v>
      </c>
      <c r="M346" s="286">
        <v>0</v>
      </c>
      <c r="N346" s="287">
        <v>0</v>
      </c>
      <c r="O346" s="286">
        <v>0</v>
      </c>
      <c r="P346" s="287">
        <v>0</v>
      </c>
      <c r="Q346" s="286">
        <v>1.17</v>
      </c>
      <c r="R346" s="287">
        <v>138171</v>
      </c>
      <c r="S346" s="284" t="s">
        <v>1739</v>
      </c>
      <c r="T346" s="284" t="s">
        <v>1739</v>
      </c>
      <c r="U346" s="284" t="s">
        <v>1739</v>
      </c>
      <c r="V346" s="284" t="s">
        <v>1739</v>
      </c>
      <c r="W346" s="284" t="s">
        <v>1739</v>
      </c>
      <c r="X346" s="284" t="s">
        <v>1739</v>
      </c>
    </row>
    <row r="347" spans="1:24" ht="28.5">
      <c r="A347" s="284" t="s">
        <v>1737</v>
      </c>
      <c r="B347" s="284" t="s">
        <v>1738</v>
      </c>
      <c r="C347" s="284" t="s">
        <v>848</v>
      </c>
      <c r="D347" s="284" t="s">
        <v>849</v>
      </c>
      <c r="E347" s="284" t="s">
        <v>1739</v>
      </c>
      <c r="F347" s="285" t="s">
        <v>1739</v>
      </c>
      <c r="G347" s="285" t="s">
        <v>1739</v>
      </c>
      <c r="H347" s="284" t="s">
        <v>1739</v>
      </c>
      <c r="I347" s="284" t="s">
        <v>1740</v>
      </c>
      <c r="J347" s="284" t="s">
        <v>178</v>
      </c>
      <c r="K347" s="284" t="s">
        <v>716</v>
      </c>
      <c r="L347" s="286">
        <v>150621.16</v>
      </c>
      <c r="M347" s="286">
        <v>0</v>
      </c>
      <c r="N347" s="287">
        <v>0</v>
      </c>
      <c r="O347" s="286">
        <v>0</v>
      </c>
      <c r="P347" s="287">
        <v>0</v>
      </c>
      <c r="Q347" s="286">
        <v>2.93</v>
      </c>
      <c r="R347" s="287">
        <v>441320</v>
      </c>
      <c r="S347" s="284" t="s">
        <v>1739</v>
      </c>
      <c r="T347" s="284" t="s">
        <v>1739</v>
      </c>
      <c r="U347" s="284" t="s">
        <v>1739</v>
      </c>
      <c r="V347" s="284" t="s">
        <v>1739</v>
      </c>
      <c r="W347" s="284" t="s">
        <v>1739</v>
      </c>
      <c r="X347" s="284" t="s">
        <v>1739</v>
      </c>
    </row>
    <row r="348" spans="1:24" ht="28.5">
      <c r="A348" s="284" t="s">
        <v>1737</v>
      </c>
      <c r="B348" s="284" t="s">
        <v>1738</v>
      </c>
      <c r="C348" s="284" t="s">
        <v>850</v>
      </c>
      <c r="D348" s="284" t="s">
        <v>851</v>
      </c>
      <c r="E348" s="284" t="s">
        <v>1739</v>
      </c>
      <c r="F348" s="285" t="s">
        <v>1739</v>
      </c>
      <c r="G348" s="285" t="s">
        <v>1739</v>
      </c>
      <c r="H348" s="284" t="s">
        <v>1739</v>
      </c>
      <c r="I348" s="284" t="s">
        <v>1740</v>
      </c>
      <c r="J348" s="284" t="s">
        <v>178</v>
      </c>
      <c r="K348" s="284" t="s">
        <v>53</v>
      </c>
      <c r="L348" s="286">
        <v>192648.94</v>
      </c>
      <c r="M348" s="286">
        <v>0</v>
      </c>
      <c r="N348" s="287">
        <v>0</v>
      </c>
      <c r="O348" s="286">
        <v>0</v>
      </c>
      <c r="P348" s="287">
        <v>0</v>
      </c>
      <c r="Q348" s="286">
        <v>0.47</v>
      </c>
      <c r="R348" s="287">
        <v>90545</v>
      </c>
      <c r="S348" s="284" t="s">
        <v>1739</v>
      </c>
      <c r="T348" s="284" t="s">
        <v>1739</v>
      </c>
      <c r="U348" s="284" t="s">
        <v>1739</v>
      </c>
      <c r="V348" s="284" t="s">
        <v>1739</v>
      </c>
      <c r="W348" s="284" t="s">
        <v>1739</v>
      </c>
      <c r="X348" s="284" t="s">
        <v>1739</v>
      </c>
    </row>
    <row r="349" spans="1:24" ht="25.5">
      <c r="A349" s="288" t="s">
        <v>1737</v>
      </c>
      <c r="B349" s="288" t="s">
        <v>1738</v>
      </c>
      <c r="C349" s="288" t="s">
        <v>850</v>
      </c>
      <c r="D349" s="288" t="s">
        <v>851</v>
      </c>
      <c r="E349" s="288" t="s">
        <v>1739</v>
      </c>
      <c r="F349" s="289">
        <v>46223</v>
      </c>
      <c r="G349" s="289">
        <v>46223</v>
      </c>
      <c r="H349" s="288" t="s">
        <v>1742</v>
      </c>
      <c r="I349" s="288" t="s">
        <v>1743</v>
      </c>
      <c r="J349" s="288" t="s">
        <v>178</v>
      </c>
      <c r="K349" s="288" t="s">
        <v>53</v>
      </c>
      <c r="L349" s="290">
        <v>192017.76</v>
      </c>
      <c r="M349" s="290">
        <v>0</v>
      </c>
      <c r="N349" s="291">
        <v>0</v>
      </c>
      <c r="O349" s="290">
        <v>0.47154471999999997</v>
      </c>
      <c r="P349" s="291">
        <v>90545</v>
      </c>
      <c r="Q349" s="290">
        <v>0</v>
      </c>
      <c r="R349" s="291">
        <v>0</v>
      </c>
      <c r="S349" s="288" t="s">
        <v>1744</v>
      </c>
      <c r="T349" s="288" t="s">
        <v>1820</v>
      </c>
      <c r="U349" s="288" t="s">
        <v>1739</v>
      </c>
      <c r="V349" s="288" t="s">
        <v>1739</v>
      </c>
      <c r="W349" s="288" t="s">
        <v>1795</v>
      </c>
      <c r="X349" s="288" t="s">
        <v>1796</v>
      </c>
    </row>
    <row r="350" spans="1:24" ht="28.5">
      <c r="A350" s="284" t="s">
        <v>1737</v>
      </c>
      <c r="B350" s="284" t="s">
        <v>1738</v>
      </c>
      <c r="C350" s="284" t="s">
        <v>361</v>
      </c>
      <c r="D350" s="284" t="s">
        <v>193</v>
      </c>
      <c r="E350" s="284" t="s">
        <v>1739</v>
      </c>
      <c r="F350" s="285" t="s">
        <v>1739</v>
      </c>
      <c r="G350" s="285" t="s">
        <v>1739</v>
      </c>
      <c r="H350" s="284" t="s">
        <v>1739</v>
      </c>
      <c r="I350" s="284" t="s">
        <v>1740</v>
      </c>
      <c r="J350" s="284" t="s">
        <v>178</v>
      </c>
      <c r="K350" s="284" t="s">
        <v>53</v>
      </c>
      <c r="L350" s="286">
        <v>91649.37</v>
      </c>
      <c r="M350" s="286">
        <v>0</v>
      </c>
      <c r="N350" s="287">
        <v>0</v>
      </c>
      <c r="O350" s="286">
        <v>0</v>
      </c>
      <c r="P350" s="287">
        <v>0</v>
      </c>
      <c r="Q350" s="286">
        <v>0.79</v>
      </c>
      <c r="R350" s="287">
        <v>72403</v>
      </c>
      <c r="S350" s="284" t="s">
        <v>1739</v>
      </c>
      <c r="T350" s="284" t="s">
        <v>1739</v>
      </c>
      <c r="U350" s="284" t="s">
        <v>1739</v>
      </c>
      <c r="V350" s="284" t="s">
        <v>1739</v>
      </c>
      <c r="W350" s="284" t="s">
        <v>1739</v>
      </c>
      <c r="X350" s="284" t="s">
        <v>1739</v>
      </c>
    </row>
    <row r="351" spans="1:24" ht="25.5">
      <c r="A351" s="288" t="s">
        <v>1737</v>
      </c>
      <c r="B351" s="288" t="s">
        <v>1738</v>
      </c>
      <c r="C351" s="288" t="s">
        <v>361</v>
      </c>
      <c r="D351" s="288" t="s">
        <v>193</v>
      </c>
      <c r="E351" s="288" t="s">
        <v>1739</v>
      </c>
      <c r="F351" s="289">
        <v>46223</v>
      </c>
      <c r="G351" s="289">
        <v>46223</v>
      </c>
      <c r="H351" s="288" t="s">
        <v>1876</v>
      </c>
      <c r="I351" s="288" t="s">
        <v>1877</v>
      </c>
      <c r="J351" s="288" t="s">
        <v>178</v>
      </c>
      <c r="K351" s="288" t="s">
        <v>53</v>
      </c>
      <c r="L351" s="290">
        <v>93032.7</v>
      </c>
      <c r="M351" s="290">
        <v>8.6956499999999992E-3</v>
      </c>
      <c r="N351" s="291">
        <v>809</v>
      </c>
      <c r="O351" s="290">
        <v>0</v>
      </c>
      <c r="P351" s="291">
        <v>0</v>
      </c>
      <c r="Q351" s="290">
        <v>0.8</v>
      </c>
      <c r="R351" s="291">
        <v>73212</v>
      </c>
      <c r="S351" s="288" t="s">
        <v>1744</v>
      </c>
      <c r="T351" s="288" t="s">
        <v>1745</v>
      </c>
      <c r="U351" s="288" t="s">
        <v>1739</v>
      </c>
      <c r="V351" s="288" t="s">
        <v>1739</v>
      </c>
      <c r="W351" s="288" t="s">
        <v>1795</v>
      </c>
      <c r="X351" s="288" t="s">
        <v>1796</v>
      </c>
    </row>
    <row r="352" spans="1:24" ht="51">
      <c r="A352" s="288" t="s">
        <v>1737</v>
      </c>
      <c r="B352" s="288" t="s">
        <v>1738</v>
      </c>
      <c r="C352" s="288" t="s">
        <v>361</v>
      </c>
      <c r="D352" s="288" t="s">
        <v>193</v>
      </c>
      <c r="E352" s="288" t="s">
        <v>1739</v>
      </c>
      <c r="F352" s="289">
        <v>46255</v>
      </c>
      <c r="G352" s="289">
        <v>46255</v>
      </c>
      <c r="H352" s="288" t="s">
        <v>1937</v>
      </c>
      <c r="I352" s="288" t="s">
        <v>1749</v>
      </c>
      <c r="J352" s="288" t="s">
        <v>178</v>
      </c>
      <c r="K352" s="288" t="s">
        <v>53</v>
      </c>
      <c r="L352" s="290">
        <v>93032.7</v>
      </c>
      <c r="M352" s="290">
        <v>0</v>
      </c>
      <c r="N352" s="291">
        <v>0</v>
      </c>
      <c r="O352" s="290">
        <v>0.76</v>
      </c>
      <c r="P352" s="291">
        <v>70705</v>
      </c>
      <c r="Q352" s="290">
        <v>0.04</v>
      </c>
      <c r="R352" s="291">
        <v>2507</v>
      </c>
      <c r="S352" s="288" t="s">
        <v>1744</v>
      </c>
      <c r="T352" s="288" t="s">
        <v>1745</v>
      </c>
      <c r="U352" s="288" t="s">
        <v>1755</v>
      </c>
      <c r="V352" s="288" t="s">
        <v>1756</v>
      </c>
      <c r="W352" s="288" t="s">
        <v>1795</v>
      </c>
      <c r="X352" s="288" t="s">
        <v>1796</v>
      </c>
    </row>
    <row r="353" spans="1:24" ht="28.5">
      <c r="A353" s="284" t="s">
        <v>1737</v>
      </c>
      <c r="B353" s="284" t="s">
        <v>1738</v>
      </c>
      <c r="C353" s="284" t="s">
        <v>856</v>
      </c>
      <c r="D353" s="284" t="s">
        <v>857</v>
      </c>
      <c r="E353" s="284" t="s">
        <v>1739</v>
      </c>
      <c r="F353" s="285" t="s">
        <v>1739</v>
      </c>
      <c r="G353" s="285" t="s">
        <v>1739</v>
      </c>
      <c r="H353" s="284" t="s">
        <v>1739</v>
      </c>
      <c r="I353" s="284" t="s">
        <v>1740</v>
      </c>
      <c r="J353" s="284" t="s">
        <v>178</v>
      </c>
      <c r="K353" s="284" t="s">
        <v>53</v>
      </c>
      <c r="L353" s="286">
        <v>306100</v>
      </c>
      <c r="M353" s="286">
        <v>0</v>
      </c>
      <c r="N353" s="287">
        <v>0</v>
      </c>
      <c r="O353" s="286">
        <v>0</v>
      </c>
      <c r="P353" s="287">
        <v>0</v>
      </c>
      <c r="Q353" s="286">
        <v>0.02</v>
      </c>
      <c r="R353" s="287">
        <v>6122</v>
      </c>
      <c r="S353" s="284" t="s">
        <v>1739</v>
      </c>
      <c r="T353" s="284" t="s">
        <v>1739</v>
      </c>
      <c r="U353" s="284" t="s">
        <v>1739</v>
      </c>
      <c r="V353" s="284" t="s">
        <v>1739</v>
      </c>
      <c r="W353" s="284" t="s">
        <v>1739</v>
      </c>
      <c r="X353" s="284" t="s">
        <v>1739</v>
      </c>
    </row>
    <row r="354" spans="1:24" ht="28.5">
      <c r="A354" s="284" t="s">
        <v>1737</v>
      </c>
      <c r="B354" s="284" t="s">
        <v>1738</v>
      </c>
      <c r="C354" s="284" t="s">
        <v>860</v>
      </c>
      <c r="D354" s="284" t="s">
        <v>861</v>
      </c>
      <c r="E354" s="284" t="s">
        <v>1739</v>
      </c>
      <c r="F354" s="285" t="s">
        <v>1739</v>
      </c>
      <c r="G354" s="285" t="s">
        <v>1739</v>
      </c>
      <c r="H354" s="284" t="s">
        <v>1739</v>
      </c>
      <c r="I354" s="284" t="s">
        <v>1740</v>
      </c>
      <c r="J354" s="284" t="s">
        <v>178</v>
      </c>
      <c r="K354" s="284" t="s">
        <v>53</v>
      </c>
      <c r="L354" s="286">
        <v>223170.83</v>
      </c>
      <c r="M354" s="286">
        <v>0</v>
      </c>
      <c r="N354" s="287">
        <v>0</v>
      </c>
      <c r="O354" s="286">
        <v>0</v>
      </c>
      <c r="P354" s="287">
        <v>0</v>
      </c>
      <c r="Q354" s="286">
        <v>0.24</v>
      </c>
      <c r="R354" s="287">
        <v>53561</v>
      </c>
      <c r="S354" s="284" t="s">
        <v>1739</v>
      </c>
      <c r="T354" s="284" t="s">
        <v>1739</v>
      </c>
      <c r="U354" s="284" t="s">
        <v>1739</v>
      </c>
      <c r="V354" s="284" t="s">
        <v>1739</v>
      </c>
      <c r="W354" s="284" t="s">
        <v>1739</v>
      </c>
      <c r="X354" s="284" t="s">
        <v>1739</v>
      </c>
    </row>
    <row r="355" spans="1:24" ht="25.5">
      <c r="A355" s="288" t="s">
        <v>1737</v>
      </c>
      <c r="B355" s="288" t="s">
        <v>1738</v>
      </c>
      <c r="C355" s="288" t="s">
        <v>860</v>
      </c>
      <c r="D355" s="288" t="s">
        <v>861</v>
      </c>
      <c r="E355" s="288" t="s">
        <v>1739</v>
      </c>
      <c r="F355" s="289">
        <v>46223</v>
      </c>
      <c r="G355" s="289">
        <v>46223</v>
      </c>
      <c r="H355" s="288" t="s">
        <v>1876</v>
      </c>
      <c r="I355" s="288" t="s">
        <v>1877</v>
      </c>
      <c r="J355" s="288" t="s">
        <v>178</v>
      </c>
      <c r="K355" s="288" t="s">
        <v>53</v>
      </c>
      <c r="L355" s="290">
        <v>224243.1</v>
      </c>
      <c r="M355" s="290">
        <v>4.1401269999999997E-2</v>
      </c>
      <c r="N355" s="291">
        <v>9284</v>
      </c>
      <c r="O355" s="290">
        <v>0</v>
      </c>
      <c r="P355" s="291">
        <v>0</v>
      </c>
      <c r="Q355" s="290">
        <v>0.28000000000000003</v>
      </c>
      <c r="R355" s="291">
        <v>62845</v>
      </c>
      <c r="S355" s="288" t="s">
        <v>1744</v>
      </c>
      <c r="T355" s="288" t="s">
        <v>1745</v>
      </c>
      <c r="U355" s="288" t="s">
        <v>1739</v>
      </c>
      <c r="V355" s="288" t="s">
        <v>1739</v>
      </c>
      <c r="W355" s="288" t="s">
        <v>1795</v>
      </c>
      <c r="X355" s="288" t="s">
        <v>1796</v>
      </c>
    </row>
    <row r="356" spans="1:24" ht="28.5">
      <c r="A356" s="284" t="s">
        <v>1737</v>
      </c>
      <c r="B356" s="284" t="s">
        <v>1738</v>
      </c>
      <c r="C356" s="284" t="s">
        <v>319</v>
      </c>
      <c r="D356" s="284" t="s">
        <v>124</v>
      </c>
      <c r="E356" s="284" t="s">
        <v>1739</v>
      </c>
      <c r="F356" s="285" t="s">
        <v>1739</v>
      </c>
      <c r="G356" s="285" t="s">
        <v>1739</v>
      </c>
      <c r="H356" s="284" t="s">
        <v>1739</v>
      </c>
      <c r="I356" s="284" t="s">
        <v>1740</v>
      </c>
      <c r="J356" s="284" t="s">
        <v>178</v>
      </c>
      <c r="K356" s="284" t="s">
        <v>716</v>
      </c>
      <c r="L356" s="286">
        <v>38843.800000000003</v>
      </c>
      <c r="M356" s="286">
        <v>0</v>
      </c>
      <c r="N356" s="287">
        <v>0</v>
      </c>
      <c r="O356" s="286">
        <v>0</v>
      </c>
      <c r="P356" s="287">
        <v>0</v>
      </c>
      <c r="Q356" s="286">
        <v>5.32</v>
      </c>
      <c r="R356" s="287">
        <v>206649</v>
      </c>
      <c r="S356" s="284" t="s">
        <v>1739</v>
      </c>
      <c r="T356" s="284" t="s">
        <v>1739</v>
      </c>
      <c r="U356" s="284" t="s">
        <v>1739</v>
      </c>
      <c r="V356" s="284" t="s">
        <v>1739</v>
      </c>
      <c r="W356" s="284" t="s">
        <v>1739</v>
      </c>
      <c r="X356" s="284" t="s">
        <v>1739</v>
      </c>
    </row>
    <row r="357" spans="1:24" ht="51">
      <c r="A357" s="288" t="s">
        <v>1737</v>
      </c>
      <c r="B357" s="288" t="s">
        <v>1738</v>
      </c>
      <c r="C357" s="288" t="s">
        <v>319</v>
      </c>
      <c r="D357" s="288" t="s">
        <v>124</v>
      </c>
      <c r="E357" s="288" t="s">
        <v>1739</v>
      </c>
      <c r="F357" s="289">
        <v>46296</v>
      </c>
      <c r="G357" s="289">
        <v>46296</v>
      </c>
      <c r="H357" s="288" t="s">
        <v>1911</v>
      </c>
      <c r="I357" s="288" t="s">
        <v>1749</v>
      </c>
      <c r="J357" s="288" t="s">
        <v>178</v>
      </c>
      <c r="K357" s="288" t="s">
        <v>716</v>
      </c>
      <c r="L357" s="290">
        <v>38874.57</v>
      </c>
      <c r="M357" s="290">
        <v>0</v>
      </c>
      <c r="N357" s="291">
        <v>0</v>
      </c>
      <c r="O357" s="290">
        <v>2.1052631599999998</v>
      </c>
      <c r="P357" s="291">
        <v>81841</v>
      </c>
      <c r="Q357" s="290">
        <v>3.21</v>
      </c>
      <c r="R357" s="291">
        <v>124808</v>
      </c>
      <c r="S357" s="288" t="s">
        <v>1744</v>
      </c>
      <c r="T357" s="288" t="s">
        <v>1745</v>
      </c>
      <c r="U357" s="288" t="s">
        <v>1755</v>
      </c>
      <c r="V357" s="288" t="s">
        <v>1756</v>
      </c>
      <c r="W357" s="288" t="s">
        <v>1795</v>
      </c>
      <c r="X357" s="288" t="s">
        <v>1796</v>
      </c>
    </row>
    <row r="358" spans="1:24" ht="28.5">
      <c r="A358" s="284" t="s">
        <v>1737</v>
      </c>
      <c r="B358" s="284" t="s">
        <v>1738</v>
      </c>
      <c r="C358" s="284" t="s">
        <v>866</v>
      </c>
      <c r="D358" s="284" t="s">
        <v>595</v>
      </c>
      <c r="E358" s="284" t="s">
        <v>1739</v>
      </c>
      <c r="F358" s="285" t="s">
        <v>1739</v>
      </c>
      <c r="G358" s="285" t="s">
        <v>1739</v>
      </c>
      <c r="H358" s="284" t="s">
        <v>1739</v>
      </c>
      <c r="I358" s="284" t="s">
        <v>1740</v>
      </c>
      <c r="J358" s="284" t="s">
        <v>178</v>
      </c>
      <c r="K358" s="284" t="s">
        <v>53</v>
      </c>
      <c r="L358" s="286">
        <v>125645.16</v>
      </c>
      <c r="M358" s="286">
        <v>0</v>
      </c>
      <c r="N358" s="287">
        <v>0</v>
      </c>
      <c r="O358" s="286">
        <v>0</v>
      </c>
      <c r="P358" s="287">
        <v>0</v>
      </c>
      <c r="Q358" s="286">
        <v>0.62</v>
      </c>
      <c r="R358" s="287">
        <v>77900</v>
      </c>
      <c r="S358" s="284" t="s">
        <v>1739</v>
      </c>
      <c r="T358" s="284" t="s">
        <v>1739</v>
      </c>
      <c r="U358" s="284" t="s">
        <v>1739</v>
      </c>
      <c r="V358" s="284" t="s">
        <v>1739</v>
      </c>
      <c r="W358" s="284" t="s">
        <v>1739</v>
      </c>
      <c r="X358" s="284" t="s">
        <v>1739</v>
      </c>
    </row>
    <row r="359" spans="1:24" ht="51">
      <c r="A359" s="288" t="s">
        <v>1737</v>
      </c>
      <c r="B359" s="288" t="s">
        <v>1738</v>
      </c>
      <c r="C359" s="288" t="s">
        <v>866</v>
      </c>
      <c r="D359" s="288" t="s">
        <v>595</v>
      </c>
      <c r="E359" s="288" t="s">
        <v>1739</v>
      </c>
      <c r="F359" s="289">
        <v>46181</v>
      </c>
      <c r="G359" s="289">
        <v>46181</v>
      </c>
      <c r="H359" s="288" t="s">
        <v>1803</v>
      </c>
      <c r="I359" s="288" t="s">
        <v>1749</v>
      </c>
      <c r="J359" s="288" t="s">
        <v>178</v>
      </c>
      <c r="K359" s="288" t="s">
        <v>53</v>
      </c>
      <c r="L359" s="290">
        <v>126350</v>
      </c>
      <c r="M359" s="290">
        <v>0</v>
      </c>
      <c r="N359" s="291">
        <v>0</v>
      </c>
      <c r="O359" s="290">
        <v>9.0225559999999996E-2</v>
      </c>
      <c r="P359" s="291">
        <v>11400</v>
      </c>
      <c r="Q359" s="290">
        <v>0.53</v>
      </c>
      <c r="R359" s="291">
        <v>66500</v>
      </c>
      <c r="S359" s="288" t="s">
        <v>1744</v>
      </c>
      <c r="T359" s="288" t="s">
        <v>1745</v>
      </c>
      <c r="U359" s="288" t="s">
        <v>1804</v>
      </c>
      <c r="V359" s="288" t="s">
        <v>1805</v>
      </c>
      <c r="W359" s="288" t="s">
        <v>1795</v>
      </c>
      <c r="X359" s="288" t="s">
        <v>1796</v>
      </c>
    </row>
    <row r="360" spans="1:24" ht="25.5">
      <c r="A360" s="288" t="s">
        <v>1737</v>
      </c>
      <c r="B360" s="288" t="s">
        <v>1738</v>
      </c>
      <c r="C360" s="288" t="s">
        <v>866</v>
      </c>
      <c r="D360" s="288" t="s">
        <v>595</v>
      </c>
      <c r="E360" s="288" t="s">
        <v>1739</v>
      </c>
      <c r="F360" s="289">
        <v>46223</v>
      </c>
      <c r="G360" s="289">
        <v>46223</v>
      </c>
      <c r="H360" s="288" t="s">
        <v>1876</v>
      </c>
      <c r="I360" s="288" t="s">
        <v>1877</v>
      </c>
      <c r="J360" s="288" t="s">
        <v>178</v>
      </c>
      <c r="K360" s="288" t="s">
        <v>53</v>
      </c>
      <c r="L360" s="290">
        <v>126350</v>
      </c>
      <c r="M360" s="290">
        <v>2.2556389999999999E-2</v>
      </c>
      <c r="N360" s="291">
        <v>2850</v>
      </c>
      <c r="O360" s="290">
        <v>0</v>
      </c>
      <c r="P360" s="291">
        <v>0</v>
      </c>
      <c r="Q360" s="290">
        <v>0.55000000000000004</v>
      </c>
      <c r="R360" s="291">
        <v>69350</v>
      </c>
      <c r="S360" s="288" t="s">
        <v>1744</v>
      </c>
      <c r="T360" s="288" t="s">
        <v>1745</v>
      </c>
      <c r="U360" s="288" t="s">
        <v>1739</v>
      </c>
      <c r="V360" s="288" t="s">
        <v>1739</v>
      </c>
      <c r="W360" s="288" t="s">
        <v>1795</v>
      </c>
      <c r="X360" s="288" t="s">
        <v>1796</v>
      </c>
    </row>
    <row r="361" spans="1:24" ht="63.75">
      <c r="A361" s="288" t="s">
        <v>1737</v>
      </c>
      <c r="B361" s="288" t="s">
        <v>1738</v>
      </c>
      <c r="C361" s="288" t="s">
        <v>866</v>
      </c>
      <c r="D361" s="288" t="s">
        <v>595</v>
      </c>
      <c r="E361" s="288" t="s">
        <v>1739</v>
      </c>
      <c r="F361" s="289">
        <v>46283</v>
      </c>
      <c r="G361" s="289">
        <v>46283</v>
      </c>
      <c r="H361" s="288" t="s">
        <v>1978</v>
      </c>
      <c r="I361" s="288" t="s">
        <v>1749</v>
      </c>
      <c r="J361" s="288" t="s">
        <v>178</v>
      </c>
      <c r="K361" s="288" t="s">
        <v>53</v>
      </c>
      <c r="L361" s="290">
        <v>126350</v>
      </c>
      <c r="M361" s="290">
        <v>0</v>
      </c>
      <c r="N361" s="291">
        <v>0</v>
      </c>
      <c r="O361" s="290">
        <v>0.12030075</v>
      </c>
      <c r="P361" s="291">
        <v>15200</v>
      </c>
      <c r="Q361" s="290">
        <v>0.43</v>
      </c>
      <c r="R361" s="291">
        <v>54150</v>
      </c>
      <c r="S361" s="288" t="s">
        <v>1744</v>
      </c>
      <c r="T361" s="288" t="s">
        <v>1745</v>
      </c>
      <c r="U361" s="288" t="s">
        <v>1835</v>
      </c>
      <c r="V361" s="288" t="s">
        <v>1836</v>
      </c>
      <c r="W361" s="288" t="s">
        <v>1795</v>
      </c>
      <c r="X361" s="288" t="s">
        <v>1796</v>
      </c>
    </row>
    <row r="362" spans="1:24" ht="28.5">
      <c r="A362" s="284" t="s">
        <v>1737</v>
      </c>
      <c r="B362" s="284" t="s">
        <v>1738</v>
      </c>
      <c r="C362" s="284" t="s">
        <v>868</v>
      </c>
      <c r="D362" s="284" t="s">
        <v>869</v>
      </c>
      <c r="E362" s="284" t="s">
        <v>1739</v>
      </c>
      <c r="F362" s="285" t="s">
        <v>1739</v>
      </c>
      <c r="G362" s="285" t="s">
        <v>1739</v>
      </c>
      <c r="H362" s="284" t="s">
        <v>1739</v>
      </c>
      <c r="I362" s="284" t="s">
        <v>1740</v>
      </c>
      <c r="J362" s="284" t="s">
        <v>178</v>
      </c>
      <c r="K362" s="284" t="s">
        <v>716</v>
      </c>
      <c r="L362" s="286">
        <v>122194.87</v>
      </c>
      <c r="M362" s="286">
        <v>0</v>
      </c>
      <c r="N362" s="287">
        <v>0</v>
      </c>
      <c r="O362" s="286">
        <v>0</v>
      </c>
      <c r="P362" s="287">
        <v>0</v>
      </c>
      <c r="Q362" s="286">
        <v>0.39</v>
      </c>
      <c r="R362" s="287">
        <v>47656</v>
      </c>
      <c r="S362" s="284" t="s">
        <v>1739</v>
      </c>
      <c r="T362" s="284" t="s">
        <v>1739</v>
      </c>
      <c r="U362" s="284" t="s">
        <v>1739</v>
      </c>
      <c r="V362" s="284" t="s">
        <v>1739</v>
      </c>
      <c r="W362" s="284" t="s">
        <v>1739</v>
      </c>
      <c r="X362" s="284" t="s">
        <v>1739</v>
      </c>
    </row>
    <row r="363" spans="1:24" ht="25.5">
      <c r="A363" s="288" t="s">
        <v>1737</v>
      </c>
      <c r="B363" s="288" t="s">
        <v>1738</v>
      </c>
      <c r="C363" s="288" t="s">
        <v>868</v>
      </c>
      <c r="D363" s="288" t="s">
        <v>869</v>
      </c>
      <c r="E363" s="288" t="s">
        <v>1739</v>
      </c>
      <c r="F363" s="289">
        <v>46223</v>
      </c>
      <c r="G363" s="289">
        <v>46223</v>
      </c>
      <c r="H363" s="288" t="s">
        <v>1876</v>
      </c>
      <c r="I363" s="288" t="s">
        <v>1877</v>
      </c>
      <c r="J363" s="288" t="s">
        <v>178</v>
      </c>
      <c r="K363" s="288" t="s">
        <v>716</v>
      </c>
      <c r="L363" s="290">
        <v>122195</v>
      </c>
      <c r="M363" s="290">
        <v>0.01</v>
      </c>
      <c r="N363" s="291">
        <v>1222</v>
      </c>
      <c r="O363" s="290">
        <v>0</v>
      </c>
      <c r="P363" s="291">
        <v>0</v>
      </c>
      <c r="Q363" s="290">
        <v>0.4</v>
      </c>
      <c r="R363" s="291">
        <v>48878</v>
      </c>
      <c r="S363" s="288" t="s">
        <v>1744</v>
      </c>
      <c r="T363" s="288" t="s">
        <v>1745</v>
      </c>
      <c r="U363" s="288" t="s">
        <v>1739</v>
      </c>
      <c r="V363" s="288" t="s">
        <v>1739</v>
      </c>
      <c r="W363" s="288" t="s">
        <v>1795</v>
      </c>
      <c r="X363" s="288" t="s">
        <v>1796</v>
      </c>
    </row>
    <row r="364" spans="1:24" ht="14.25">
      <c r="A364" s="284" t="s">
        <v>1737</v>
      </c>
      <c r="B364" s="284" t="s">
        <v>1738</v>
      </c>
      <c r="C364" s="284" t="s">
        <v>655</v>
      </c>
      <c r="D364" s="284" t="s">
        <v>566</v>
      </c>
      <c r="E364" s="284" t="s">
        <v>1739</v>
      </c>
      <c r="F364" s="285" t="s">
        <v>1739</v>
      </c>
      <c r="G364" s="285" t="s">
        <v>1739</v>
      </c>
      <c r="H364" s="284" t="s">
        <v>1739</v>
      </c>
      <c r="I364" s="284" t="s">
        <v>1740</v>
      </c>
      <c r="J364" s="284" t="s">
        <v>178</v>
      </c>
      <c r="K364" s="284" t="s">
        <v>53</v>
      </c>
      <c r="L364" s="286">
        <v>351000</v>
      </c>
      <c r="M364" s="286">
        <v>0</v>
      </c>
      <c r="N364" s="287">
        <v>0</v>
      </c>
      <c r="O364" s="286">
        <v>0</v>
      </c>
      <c r="P364" s="287">
        <v>0</v>
      </c>
      <c r="Q364" s="286">
        <v>0.46</v>
      </c>
      <c r="R364" s="287">
        <v>161460</v>
      </c>
      <c r="S364" s="284" t="s">
        <v>1739</v>
      </c>
      <c r="T364" s="284" t="s">
        <v>1739</v>
      </c>
      <c r="U364" s="284" t="s">
        <v>1739</v>
      </c>
      <c r="V364" s="284" t="s">
        <v>1739</v>
      </c>
      <c r="W364" s="284" t="s">
        <v>1739</v>
      </c>
      <c r="X364" s="284" t="s">
        <v>1739</v>
      </c>
    </row>
    <row r="365" spans="1:24" ht="51">
      <c r="A365" s="288" t="s">
        <v>1737</v>
      </c>
      <c r="B365" s="288" t="s">
        <v>1738</v>
      </c>
      <c r="C365" s="288" t="s">
        <v>655</v>
      </c>
      <c r="D365" s="288" t="s">
        <v>566</v>
      </c>
      <c r="E365" s="288" t="s">
        <v>1739</v>
      </c>
      <c r="F365" s="289">
        <v>46275</v>
      </c>
      <c r="G365" s="289">
        <v>46275</v>
      </c>
      <c r="H365" s="288" t="s">
        <v>1926</v>
      </c>
      <c r="I365" s="288" t="s">
        <v>1749</v>
      </c>
      <c r="J365" s="288" t="s">
        <v>178</v>
      </c>
      <c r="K365" s="288" t="s">
        <v>53</v>
      </c>
      <c r="L365" s="290">
        <v>350049.88</v>
      </c>
      <c r="M365" s="290">
        <v>0</v>
      </c>
      <c r="N365" s="291">
        <v>0</v>
      </c>
      <c r="O365" s="290">
        <v>7.56144E-3</v>
      </c>
      <c r="P365" s="291">
        <v>2647</v>
      </c>
      <c r="Q365" s="290">
        <v>0.45</v>
      </c>
      <c r="R365" s="291">
        <v>158813</v>
      </c>
      <c r="S365" s="288" t="s">
        <v>1744</v>
      </c>
      <c r="T365" s="288" t="s">
        <v>1745</v>
      </c>
      <c r="U365" s="288" t="s">
        <v>1851</v>
      </c>
      <c r="V365" s="288" t="s">
        <v>1852</v>
      </c>
      <c r="W365" s="288" t="s">
        <v>1795</v>
      </c>
      <c r="X365" s="288" t="s">
        <v>1796</v>
      </c>
    </row>
    <row r="366" spans="1:24" ht="51">
      <c r="A366" s="288" t="s">
        <v>1737</v>
      </c>
      <c r="B366" s="288" t="s">
        <v>1738</v>
      </c>
      <c r="C366" s="288" t="s">
        <v>655</v>
      </c>
      <c r="D366" s="288" t="s">
        <v>566</v>
      </c>
      <c r="E366" s="288" t="s">
        <v>1739</v>
      </c>
      <c r="F366" s="289">
        <v>46280</v>
      </c>
      <c r="G366" s="289">
        <v>46280</v>
      </c>
      <c r="H366" s="288" t="s">
        <v>1976</v>
      </c>
      <c r="I366" s="288" t="s">
        <v>1749</v>
      </c>
      <c r="J366" s="288" t="s">
        <v>178</v>
      </c>
      <c r="K366" s="288" t="s">
        <v>53</v>
      </c>
      <c r="L366" s="290">
        <v>350049.88</v>
      </c>
      <c r="M366" s="290">
        <v>0</v>
      </c>
      <c r="N366" s="291">
        <v>0</v>
      </c>
      <c r="O366" s="290">
        <v>1.134216E-2</v>
      </c>
      <c r="P366" s="291">
        <v>3970</v>
      </c>
      <c r="Q366" s="290">
        <v>0.44</v>
      </c>
      <c r="R366" s="291">
        <v>154843</v>
      </c>
      <c r="S366" s="288" t="s">
        <v>1744</v>
      </c>
      <c r="T366" s="288" t="s">
        <v>1745</v>
      </c>
      <c r="U366" s="288" t="s">
        <v>1851</v>
      </c>
      <c r="V366" s="288" t="s">
        <v>1852</v>
      </c>
      <c r="W366" s="288" t="s">
        <v>1795</v>
      </c>
      <c r="X366" s="288" t="s">
        <v>1796</v>
      </c>
    </row>
    <row r="367" spans="1:24" ht="51">
      <c r="A367" s="288" t="s">
        <v>1737</v>
      </c>
      <c r="B367" s="288" t="s">
        <v>1738</v>
      </c>
      <c r="C367" s="288" t="s">
        <v>655</v>
      </c>
      <c r="D367" s="288" t="s">
        <v>566</v>
      </c>
      <c r="E367" s="288" t="s">
        <v>1739</v>
      </c>
      <c r="F367" s="289">
        <v>46280</v>
      </c>
      <c r="G367" s="289">
        <v>46280</v>
      </c>
      <c r="H367" s="288" t="s">
        <v>1977</v>
      </c>
      <c r="I367" s="288" t="s">
        <v>1749</v>
      </c>
      <c r="J367" s="288" t="s">
        <v>178</v>
      </c>
      <c r="K367" s="288" t="s">
        <v>53</v>
      </c>
      <c r="L367" s="290">
        <v>350049.88</v>
      </c>
      <c r="M367" s="290">
        <v>0</v>
      </c>
      <c r="N367" s="291">
        <v>0</v>
      </c>
      <c r="O367" s="290">
        <v>1.8903590000000001E-2</v>
      </c>
      <c r="P367" s="291">
        <v>6617</v>
      </c>
      <c r="Q367" s="290">
        <v>0.42</v>
      </c>
      <c r="R367" s="291">
        <v>148226</v>
      </c>
      <c r="S367" s="288" t="s">
        <v>1744</v>
      </c>
      <c r="T367" s="288" t="s">
        <v>1745</v>
      </c>
      <c r="U367" s="288" t="s">
        <v>1855</v>
      </c>
      <c r="V367" s="288" t="s">
        <v>1856</v>
      </c>
      <c r="W367" s="288" t="s">
        <v>1795</v>
      </c>
      <c r="X367" s="288" t="s">
        <v>1796</v>
      </c>
    </row>
    <row r="368" spans="1:24" ht="28.5">
      <c r="A368" s="284" t="s">
        <v>1737</v>
      </c>
      <c r="B368" s="284" t="s">
        <v>1738</v>
      </c>
      <c r="C368" s="284" t="s">
        <v>874</v>
      </c>
      <c r="D368" s="284" t="s">
        <v>875</v>
      </c>
      <c r="E368" s="284" t="s">
        <v>1739</v>
      </c>
      <c r="F368" s="285" t="s">
        <v>1739</v>
      </c>
      <c r="G368" s="285" t="s">
        <v>1739</v>
      </c>
      <c r="H368" s="284" t="s">
        <v>1739</v>
      </c>
      <c r="I368" s="284" t="s">
        <v>1740</v>
      </c>
      <c r="J368" s="284" t="s">
        <v>178</v>
      </c>
      <c r="K368" s="284" t="s">
        <v>716</v>
      </c>
      <c r="L368" s="286">
        <v>126000</v>
      </c>
      <c r="M368" s="286">
        <v>0</v>
      </c>
      <c r="N368" s="287">
        <v>0</v>
      </c>
      <c r="O368" s="286">
        <v>0</v>
      </c>
      <c r="P368" s="287">
        <v>0</v>
      </c>
      <c r="Q368" s="286">
        <v>2.2000000000000002</v>
      </c>
      <c r="R368" s="287">
        <v>277200</v>
      </c>
      <c r="S368" s="284" t="s">
        <v>1739</v>
      </c>
      <c r="T368" s="284" t="s">
        <v>1739</v>
      </c>
      <c r="U368" s="284" t="s">
        <v>1739</v>
      </c>
      <c r="V368" s="284" t="s">
        <v>1739</v>
      </c>
      <c r="W368" s="284" t="s">
        <v>1739</v>
      </c>
      <c r="X368" s="284" t="s">
        <v>1739</v>
      </c>
    </row>
    <row r="369" spans="1:24" ht="51">
      <c r="A369" s="288" t="s">
        <v>1737</v>
      </c>
      <c r="B369" s="288" t="s">
        <v>1738</v>
      </c>
      <c r="C369" s="288" t="s">
        <v>874</v>
      </c>
      <c r="D369" s="288" t="s">
        <v>875</v>
      </c>
      <c r="E369" s="288" t="s">
        <v>1739</v>
      </c>
      <c r="F369" s="289">
        <v>46181</v>
      </c>
      <c r="G369" s="289">
        <v>46181</v>
      </c>
      <c r="H369" s="288" t="s">
        <v>1803</v>
      </c>
      <c r="I369" s="288" t="s">
        <v>1749</v>
      </c>
      <c r="J369" s="288" t="s">
        <v>178</v>
      </c>
      <c r="K369" s="288" t="s">
        <v>716</v>
      </c>
      <c r="L369" s="290">
        <v>126000</v>
      </c>
      <c r="M369" s="290">
        <v>0</v>
      </c>
      <c r="N369" s="291">
        <v>0</v>
      </c>
      <c r="O369" s="290">
        <v>8.8888889999999998E-2</v>
      </c>
      <c r="P369" s="291">
        <v>11200</v>
      </c>
      <c r="Q369" s="290">
        <v>2.11</v>
      </c>
      <c r="R369" s="291">
        <v>266000</v>
      </c>
      <c r="S369" s="288" t="s">
        <v>1744</v>
      </c>
      <c r="T369" s="288" t="s">
        <v>1745</v>
      </c>
      <c r="U369" s="288" t="s">
        <v>1804</v>
      </c>
      <c r="V369" s="288" t="s">
        <v>1805</v>
      </c>
      <c r="W369" s="288" t="s">
        <v>1795</v>
      </c>
      <c r="X369" s="288" t="s">
        <v>1796</v>
      </c>
    </row>
    <row r="370" spans="1:24" ht="14.25">
      <c r="A370" s="284" t="s">
        <v>1737</v>
      </c>
      <c r="B370" s="284" t="s">
        <v>1738</v>
      </c>
      <c r="C370" s="284" t="s">
        <v>456</v>
      </c>
      <c r="D370" s="284" t="s">
        <v>189</v>
      </c>
      <c r="E370" s="284" t="s">
        <v>1739</v>
      </c>
      <c r="F370" s="285" t="s">
        <v>1739</v>
      </c>
      <c r="G370" s="285" t="s">
        <v>1739</v>
      </c>
      <c r="H370" s="284" t="s">
        <v>1739</v>
      </c>
      <c r="I370" s="284" t="s">
        <v>1740</v>
      </c>
      <c r="J370" s="284" t="s">
        <v>178</v>
      </c>
      <c r="K370" s="284" t="s">
        <v>716</v>
      </c>
      <c r="L370" s="286">
        <v>138461.54</v>
      </c>
      <c r="M370" s="286">
        <v>0</v>
      </c>
      <c r="N370" s="287">
        <v>0</v>
      </c>
      <c r="O370" s="286">
        <v>0</v>
      </c>
      <c r="P370" s="287">
        <v>0</v>
      </c>
      <c r="Q370" s="286">
        <v>0.13</v>
      </c>
      <c r="R370" s="287">
        <v>18000</v>
      </c>
      <c r="S370" s="284" t="s">
        <v>1739</v>
      </c>
      <c r="T370" s="284" t="s">
        <v>1739</v>
      </c>
      <c r="U370" s="284" t="s">
        <v>1739</v>
      </c>
      <c r="V370" s="284" t="s">
        <v>1739</v>
      </c>
      <c r="W370" s="284" t="s">
        <v>1739</v>
      </c>
      <c r="X370" s="284" t="s">
        <v>1739</v>
      </c>
    </row>
    <row r="371" spans="1:24" ht="38.25">
      <c r="A371" s="288" t="s">
        <v>1737</v>
      </c>
      <c r="B371" s="288" t="s">
        <v>1738</v>
      </c>
      <c r="C371" s="288" t="s">
        <v>456</v>
      </c>
      <c r="D371" s="288" t="s">
        <v>189</v>
      </c>
      <c r="E371" s="288" t="s">
        <v>1739</v>
      </c>
      <c r="F371" s="289">
        <v>46254</v>
      </c>
      <c r="G371" s="289">
        <v>46254</v>
      </c>
      <c r="H371" s="288" t="s">
        <v>1922</v>
      </c>
      <c r="I371" s="288" t="s">
        <v>1923</v>
      </c>
      <c r="J371" s="288" t="s">
        <v>178</v>
      </c>
      <c r="K371" s="288" t="s">
        <v>716</v>
      </c>
      <c r="L371" s="290">
        <v>112500</v>
      </c>
      <c r="M371" s="290">
        <v>2.6666666700000001</v>
      </c>
      <c r="N371" s="291">
        <v>300000</v>
      </c>
      <c r="O371" s="290">
        <v>0</v>
      </c>
      <c r="P371" s="291">
        <v>0</v>
      </c>
      <c r="Q371" s="290">
        <v>2.8</v>
      </c>
      <c r="R371" s="291">
        <v>318000</v>
      </c>
      <c r="S371" s="288" t="s">
        <v>1744</v>
      </c>
      <c r="T371" s="288" t="s">
        <v>1810</v>
      </c>
      <c r="U371" s="288" t="s">
        <v>1739</v>
      </c>
      <c r="V371" s="288" t="s">
        <v>1739</v>
      </c>
      <c r="W371" s="288" t="s">
        <v>1739</v>
      </c>
      <c r="X371" s="288" t="s">
        <v>1739</v>
      </c>
    </row>
    <row r="372" spans="1:24" ht="51">
      <c r="A372" s="288" t="s">
        <v>1737</v>
      </c>
      <c r="B372" s="288" t="s">
        <v>1738</v>
      </c>
      <c r="C372" s="288" t="s">
        <v>456</v>
      </c>
      <c r="D372" s="288" t="s">
        <v>189</v>
      </c>
      <c r="E372" s="288" t="s">
        <v>1739</v>
      </c>
      <c r="F372" s="289">
        <v>46255</v>
      </c>
      <c r="G372" s="289">
        <v>46255</v>
      </c>
      <c r="H372" s="288" t="s">
        <v>1937</v>
      </c>
      <c r="I372" s="288" t="s">
        <v>1749</v>
      </c>
      <c r="J372" s="288" t="s">
        <v>178</v>
      </c>
      <c r="K372" s="288" t="s">
        <v>716</v>
      </c>
      <c r="L372" s="290">
        <v>113571.45</v>
      </c>
      <c r="M372" s="290">
        <v>0</v>
      </c>
      <c r="N372" s="291">
        <v>0</v>
      </c>
      <c r="O372" s="290">
        <v>2.6666666700000001</v>
      </c>
      <c r="P372" s="291">
        <v>302857</v>
      </c>
      <c r="Q372" s="290">
        <v>0.13</v>
      </c>
      <c r="R372" s="291">
        <v>15143</v>
      </c>
      <c r="S372" s="288" t="s">
        <v>1744</v>
      </c>
      <c r="T372" s="288" t="s">
        <v>1745</v>
      </c>
      <c r="U372" s="288" t="s">
        <v>1755</v>
      </c>
      <c r="V372" s="288" t="s">
        <v>1756</v>
      </c>
      <c r="W372" s="288" t="s">
        <v>1795</v>
      </c>
      <c r="X372" s="288" t="s">
        <v>1796</v>
      </c>
    </row>
    <row r="373" spans="1:24" ht="25.5">
      <c r="A373" s="288" t="s">
        <v>1737</v>
      </c>
      <c r="B373" s="288" t="s">
        <v>1738</v>
      </c>
      <c r="C373" s="288" t="s">
        <v>433</v>
      </c>
      <c r="D373" s="288" t="s">
        <v>90</v>
      </c>
      <c r="E373" s="288" t="s">
        <v>1739</v>
      </c>
      <c r="F373" s="289">
        <v>46192</v>
      </c>
      <c r="G373" s="289">
        <v>46192</v>
      </c>
      <c r="H373" s="288" t="s">
        <v>1985</v>
      </c>
      <c r="I373" s="288" t="s">
        <v>1986</v>
      </c>
      <c r="J373" s="288" t="s">
        <v>1073</v>
      </c>
      <c r="K373" s="288" t="s">
        <v>1643</v>
      </c>
      <c r="L373" s="290">
        <v>4535000</v>
      </c>
      <c r="M373" s="290">
        <v>2</v>
      </c>
      <c r="N373" s="291">
        <v>9070000</v>
      </c>
      <c r="O373" s="290">
        <v>0</v>
      </c>
      <c r="P373" s="291">
        <v>0</v>
      </c>
      <c r="Q373" s="290">
        <v>2</v>
      </c>
      <c r="R373" s="291">
        <v>9070000</v>
      </c>
      <c r="S373" s="288" t="s">
        <v>1744</v>
      </c>
      <c r="T373" s="288" t="s">
        <v>1799</v>
      </c>
      <c r="U373" s="288" t="s">
        <v>1739</v>
      </c>
      <c r="V373" s="288" t="s">
        <v>1739</v>
      </c>
      <c r="W373" s="288" t="s">
        <v>1739</v>
      </c>
      <c r="X373" s="288" t="s">
        <v>1739</v>
      </c>
    </row>
    <row r="374" spans="1:24" ht="51">
      <c r="A374" s="288" t="s">
        <v>1737</v>
      </c>
      <c r="B374" s="288" t="s">
        <v>1738</v>
      </c>
      <c r="C374" s="288" t="s">
        <v>433</v>
      </c>
      <c r="D374" s="288" t="s">
        <v>90</v>
      </c>
      <c r="E374" s="288" t="s">
        <v>1739</v>
      </c>
      <c r="F374" s="289">
        <v>46192</v>
      </c>
      <c r="G374" s="289">
        <v>46192</v>
      </c>
      <c r="H374" s="288" t="s">
        <v>2051</v>
      </c>
      <c r="I374" s="288" t="s">
        <v>1749</v>
      </c>
      <c r="J374" s="288" t="s">
        <v>1073</v>
      </c>
      <c r="K374" s="288" t="s">
        <v>1643</v>
      </c>
      <c r="L374" s="290">
        <v>4534999.9800000004</v>
      </c>
      <c r="M374" s="290">
        <v>0</v>
      </c>
      <c r="N374" s="291">
        <v>0</v>
      </c>
      <c r="O374" s="290">
        <v>1.75</v>
      </c>
      <c r="P374" s="291">
        <v>7936250</v>
      </c>
      <c r="Q374" s="290">
        <v>0.25</v>
      </c>
      <c r="R374" s="291">
        <v>1133750</v>
      </c>
      <c r="S374" s="288" t="s">
        <v>1744</v>
      </c>
      <c r="T374" s="288" t="s">
        <v>1745</v>
      </c>
      <c r="U374" s="288" t="s">
        <v>1755</v>
      </c>
      <c r="V374" s="288" t="s">
        <v>1756</v>
      </c>
      <c r="W374" s="288" t="s">
        <v>1795</v>
      </c>
      <c r="X374" s="288" t="s">
        <v>1796</v>
      </c>
    </row>
    <row r="375" spans="1:24" ht="51">
      <c r="A375" s="288" t="s">
        <v>1737</v>
      </c>
      <c r="B375" s="288" t="s">
        <v>1738</v>
      </c>
      <c r="C375" s="288" t="s">
        <v>433</v>
      </c>
      <c r="D375" s="288" t="s">
        <v>90</v>
      </c>
      <c r="E375" s="288" t="s">
        <v>1739</v>
      </c>
      <c r="F375" s="289">
        <v>46225</v>
      </c>
      <c r="G375" s="289">
        <v>46225</v>
      </c>
      <c r="H375" s="288" t="s">
        <v>2052</v>
      </c>
      <c r="I375" s="288" t="s">
        <v>1749</v>
      </c>
      <c r="J375" s="288" t="s">
        <v>1073</v>
      </c>
      <c r="K375" s="288" t="s">
        <v>1643</v>
      </c>
      <c r="L375" s="290">
        <v>4534999.9800000004</v>
      </c>
      <c r="M375" s="290">
        <v>0</v>
      </c>
      <c r="N375" s="291">
        <v>0</v>
      </c>
      <c r="O375" s="290">
        <v>5.1666669999999998E-2</v>
      </c>
      <c r="P375" s="291">
        <v>234308</v>
      </c>
      <c r="Q375" s="290">
        <v>0.2</v>
      </c>
      <c r="R375" s="291">
        <v>899442</v>
      </c>
      <c r="S375" s="288" t="s">
        <v>1744</v>
      </c>
      <c r="T375" s="288" t="s">
        <v>1745</v>
      </c>
      <c r="U375" s="288" t="s">
        <v>1755</v>
      </c>
      <c r="V375" s="288" t="s">
        <v>1756</v>
      </c>
      <c r="W375" s="288" t="s">
        <v>1795</v>
      </c>
      <c r="X375" s="288" t="s">
        <v>1796</v>
      </c>
    </row>
    <row r="376" spans="1:24" ht="51">
      <c r="A376" s="288" t="s">
        <v>1737</v>
      </c>
      <c r="B376" s="288" t="s">
        <v>1738</v>
      </c>
      <c r="C376" s="288" t="s">
        <v>433</v>
      </c>
      <c r="D376" s="288" t="s">
        <v>90</v>
      </c>
      <c r="E376" s="288" t="s">
        <v>1739</v>
      </c>
      <c r="F376" s="289">
        <v>46225</v>
      </c>
      <c r="G376" s="289">
        <v>46225</v>
      </c>
      <c r="H376" s="288" t="s">
        <v>2052</v>
      </c>
      <c r="I376" s="288" t="s">
        <v>1749</v>
      </c>
      <c r="J376" s="288" t="s">
        <v>1073</v>
      </c>
      <c r="K376" s="288" t="s">
        <v>1643</v>
      </c>
      <c r="L376" s="290">
        <v>4534999.9800000004</v>
      </c>
      <c r="M376" s="290">
        <v>0</v>
      </c>
      <c r="N376" s="291">
        <v>0</v>
      </c>
      <c r="O376" s="290">
        <v>1.4999999999999999E-2</v>
      </c>
      <c r="P376" s="291">
        <v>68025</v>
      </c>
      <c r="Q376" s="290">
        <v>0.18</v>
      </c>
      <c r="R376" s="291">
        <v>831417</v>
      </c>
      <c r="S376" s="288" t="s">
        <v>1744</v>
      </c>
      <c r="T376" s="288" t="s">
        <v>1820</v>
      </c>
      <c r="U376" s="288" t="s">
        <v>1755</v>
      </c>
      <c r="V376" s="288" t="s">
        <v>1756</v>
      </c>
      <c r="W376" s="288" t="s">
        <v>1795</v>
      </c>
      <c r="X376" s="288" t="s">
        <v>1796</v>
      </c>
    </row>
    <row r="377" spans="1:24" ht="28.5">
      <c r="A377" s="284" t="s">
        <v>1737</v>
      </c>
      <c r="B377" s="284" t="s">
        <v>1738</v>
      </c>
      <c r="C377" s="284" t="s">
        <v>965</v>
      </c>
      <c r="D377" s="284" t="s">
        <v>1386</v>
      </c>
      <c r="E377" s="284" t="s">
        <v>1739</v>
      </c>
      <c r="F377" s="285" t="s">
        <v>1739</v>
      </c>
      <c r="G377" s="285" t="s">
        <v>1739</v>
      </c>
      <c r="H377" s="284" t="s">
        <v>1739</v>
      </c>
      <c r="I377" s="284" t="s">
        <v>1740</v>
      </c>
      <c r="J377" s="284" t="s">
        <v>835</v>
      </c>
      <c r="K377" s="284" t="s">
        <v>178</v>
      </c>
      <c r="L377" s="286">
        <v>1731.6</v>
      </c>
      <c r="M377" s="286">
        <v>0</v>
      </c>
      <c r="N377" s="287">
        <v>0</v>
      </c>
      <c r="O377" s="286">
        <v>0</v>
      </c>
      <c r="P377" s="287">
        <v>0</v>
      </c>
      <c r="Q377" s="286">
        <v>420</v>
      </c>
      <c r="R377" s="287">
        <v>727273</v>
      </c>
      <c r="S377" s="284" t="s">
        <v>1739</v>
      </c>
      <c r="T377" s="284" t="s">
        <v>1739</v>
      </c>
      <c r="U377" s="284" t="s">
        <v>1739</v>
      </c>
      <c r="V377" s="284" t="s">
        <v>1739</v>
      </c>
      <c r="W377" s="284" t="s">
        <v>1739</v>
      </c>
      <c r="X377" s="284" t="s">
        <v>1739</v>
      </c>
    </row>
    <row r="378" spans="1:24" ht="25.5">
      <c r="A378" s="288" t="s">
        <v>1737</v>
      </c>
      <c r="B378" s="288" t="s">
        <v>1738</v>
      </c>
      <c r="C378" s="288" t="s">
        <v>880</v>
      </c>
      <c r="D378" s="288" t="s">
        <v>881</v>
      </c>
      <c r="E378" s="288" t="s">
        <v>1739</v>
      </c>
      <c r="F378" s="289">
        <v>46226</v>
      </c>
      <c r="G378" s="289">
        <v>46226</v>
      </c>
      <c r="H378" s="288" t="s">
        <v>2036</v>
      </c>
      <c r="I378" s="288" t="s">
        <v>1793</v>
      </c>
      <c r="J378" s="288" t="s">
        <v>178</v>
      </c>
      <c r="K378" s="288" t="s">
        <v>727</v>
      </c>
      <c r="L378" s="290">
        <v>63625</v>
      </c>
      <c r="M378" s="290">
        <v>5.5009820000000001E-2</v>
      </c>
      <c r="N378" s="291">
        <v>3500</v>
      </c>
      <c r="O378" s="290">
        <v>0</v>
      </c>
      <c r="P378" s="291">
        <v>0</v>
      </c>
      <c r="Q378" s="290">
        <v>0.06</v>
      </c>
      <c r="R378" s="291">
        <v>3500</v>
      </c>
      <c r="S378" s="288" t="s">
        <v>1744</v>
      </c>
      <c r="T378" s="288" t="s">
        <v>1767</v>
      </c>
      <c r="U378" s="288" t="s">
        <v>1739</v>
      </c>
      <c r="V378" s="288" t="s">
        <v>1739</v>
      </c>
      <c r="W378" s="288" t="s">
        <v>1739</v>
      </c>
      <c r="X378" s="288" t="s">
        <v>1739</v>
      </c>
    </row>
    <row r="379" spans="1:24" ht="63.75">
      <c r="A379" s="288" t="s">
        <v>1737</v>
      </c>
      <c r="B379" s="288" t="s">
        <v>1738</v>
      </c>
      <c r="C379" s="288" t="s">
        <v>880</v>
      </c>
      <c r="D379" s="288" t="s">
        <v>881</v>
      </c>
      <c r="E379" s="288" t="s">
        <v>1739</v>
      </c>
      <c r="F379" s="289">
        <v>46226</v>
      </c>
      <c r="G379" s="289">
        <v>46226</v>
      </c>
      <c r="H379" s="288" t="s">
        <v>1963</v>
      </c>
      <c r="I379" s="288" t="s">
        <v>1749</v>
      </c>
      <c r="J379" s="288" t="s">
        <v>178</v>
      </c>
      <c r="K379" s="288" t="s">
        <v>727</v>
      </c>
      <c r="L379" s="290">
        <v>63625</v>
      </c>
      <c r="M379" s="290">
        <v>0</v>
      </c>
      <c r="N379" s="291">
        <v>0</v>
      </c>
      <c r="O379" s="290">
        <v>1.9646400000000001E-3</v>
      </c>
      <c r="P379" s="291">
        <v>125</v>
      </c>
      <c r="Q379" s="290">
        <v>0.05</v>
      </c>
      <c r="R379" s="291">
        <v>3375</v>
      </c>
      <c r="S379" s="288" t="s">
        <v>1744</v>
      </c>
      <c r="T379" s="288" t="s">
        <v>1745</v>
      </c>
      <c r="U379" s="288" t="s">
        <v>1964</v>
      </c>
      <c r="V379" s="288" t="s">
        <v>1965</v>
      </c>
      <c r="W379" s="288" t="s">
        <v>1795</v>
      </c>
      <c r="X379" s="288" t="s">
        <v>1796</v>
      </c>
    </row>
    <row r="380" spans="1:24" ht="28.5">
      <c r="A380" s="284" t="s">
        <v>1737</v>
      </c>
      <c r="B380" s="284" t="s">
        <v>1738</v>
      </c>
      <c r="C380" s="284" t="s">
        <v>392</v>
      </c>
      <c r="D380" s="284" t="s">
        <v>265</v>
      </c>
      <c r="E380" s="284" t="s">
        <v>1739</v>
      </c>
      <c r="F380" s="285" t="s">
        <v>1739</v>
      </c>
      <c r="G380" s="285" t="s">
        <v>1739</v>
      </c>
      <c r="H380" s="284" t="s">
        <v>1739</v>
      </c>
      <c r="I380" s="284" t="s">
        <v>1740</v>
      </c>
      <c r="J380" s="284" t="s">
        <v>1073</v>
      </c>
      <c r="K380" s="284" t="s">
        <v>1643</v>
      </c>
      <c r="L380" s="286">
        <v>270318</v>
      </c>
      <c r="M380" s="286">
        <v>0</v>
      </c>
      <c r="N380" s="287">
        <v>0</v>
      </c>
      <c r="O380" s="286">
        <v>0</v>
      </c>
      <c r="P380" s="287">
        <v>0</v>
      </c>
      <c r="Q380" s="286">
        <v>2</v>
      </c>
      <c r="R380" s="287">
        <v>540636</v>
      </c>
      <c r="S380" s="284" t="s">
        <v>1739</v>
      </c>
      <c r="T380" s="284" t="s">
        <v>1739</v>
      </c>
      <c r="U380" s="284" t="s">
        <v>1739</v>
      </c>
      <c r="V380" s="284" t="s">
        <v>1739</v>
      </c>
      <c r="W380" s="284" t="s">
        <v>1739</v>
      </c>
      <c r="X380" s="284" t="s">
        <v>1739</v>
      </c>
    </row>
    <row r="381" spans="1:24" ht="25.5">
      <c r="A381" s="288" t="s">
        <v>1737</v>
      </c>
      <c r="B381" s="288" t="s">
        <v>1738</v>
      </c>
      <c r="C381" s="288" t="s">
        <v>392</v>
      </c>
      <c r="D381" s="288" t="s">
        <v>265</v>
      </c>
      <c r="E381" s="288" t="s">
        <v>1739</v>
      </c>
      <c r="F381" s="289">
        <v>46171</v>
      </c>
      <c r="G381" s="289">
        <v>46171</v>
      </c>
      <c r="H381" s="288" t="s">
        <v>1943</v>
      </c>
      <c r="I381" s="288" t="s">
        <v>1944</v>
      </c>
      <c r="J381" s="288" t="s">
        <v>1073</v>
      </c>
      <c r="K381" s="288" t="s">
        <v>1643</v>
      </c>
      <c r="L381" s="290">
        <v>360000</v>
      </c>
      <c r="M381" s="290">
        <v>0.16666666999999999</v>
      </c>
      <c r="N381" s="291">
        <v>60000</v>
      </c>
      <c r="O381" s="290">
        <v>0</v>
      </c>
      <c r="P381" s="291">
        <v>0</v>
      </c>
      <c r="Q381" s="290">
        <v>2.17</v>
      </c>
      <c r="R381" s="291">
        <v>600636</v>
      </c>
      <c r="S381" s="288" t="s">
        <v>1744</v>
      </c>
      <c r="T381" s="288" t="s">
        <v>1810</v>
      </c>
      <c r="U381" s="288" t="s">
        <v>1739</v>
      </c>
      <c r="V381" s="288" t="s">
        <v>1739</v>
      </c>
      <c r="W381" s="288" t="s">
        <v>1739</v>
      </c>
      <c r="X381" s="288" t="s">
        <v>1739</v>
      </c>
    </row>
    <row r="382" spans="1:24" ht="51">
      <c r="A382" s="288" t="s">
        <v>1737</v>
      </c>
      <c r="B382" s="288" t="s">
        <v>1738</v>
      </c>
      <c r="C382" s="288" t="s">
        <v>392</v>
      </c>
      <c r="D382" s="288" t="s">
        <v>265</v>
      </c>
      <c r="E382" s="288" t="s">
        <v>1739</v>
      </c>
      <c r="F382" s="289">
        <v>46175</v>
      </c>
      <c r="G382" s="289">
        <v>46175</v>
      </c>
      <c r="H382" s="288" t="s">
        <v>2015</v>
      </c>
      <c r="I382" s="288" t="s">
        <v>1749</v>
      </c>
      <c r="J382" s="288" t="s">
        <v>1073</v>
      </c>
      <c r="K382" s="288" t="s">
        <v>1643</v>
      </c>
      <c r="L382" s="290">
        <v>277216.62</v>
      </c>
      <c r="M382" s="290">
        <v>0</v>
      </c>
      <c r="N382" s="291">
        <v>0</v>
      </c>
      <c r="O382" s="290">
        <v>2.0699999999999998</v>
      </c>
      <c r="P382" s="291">
        <v>573838</v>
      </c>
      <c r="Q382" s="290">
        <v>0.1</v>
      </c>
      <c r="R382" s="291">
        <v>26798</v>
      </c>
      <c r="S382" s="288" t="s">
        <v>1744</v>
      </c>
      <c r="T382" s="288" t="s">
        <v>1745</v>
      </c>
      <c r="U382" s="288" t="s">
        <v>1750</v>
      </c>
      <c r="V382" s="288" t="s">
        <v>1751</v>
      </c>
      <c r="W382" s="288" t="s">
        <v>1795</v>
      </c>
      <c r="X382" s="288" t="s">
        <v>1796</v>
      </c>
    </row>
    <row r="383" spans="1:24" ht="51">
      <c r="A383" s="288" t="s">
        <v>1737</v>
      </c>
      <c r="B383" s="288" t="s">
        <v>1738</v>
      </c>
      <c r="C383" s="288" t="s">
        <v>392</v>
      </c>
      <c r="D383" s="288" t="s">
        <v>265</v>
      </c>
      <c r="E383" s="288" t="s">
        <v>1739</v>
      </c>
      <c r="F383" s="289">
        <v>46223</v>
      </c>
      <c r="G383" s="289">
        <v>46223</v>
      </c>
      <c r="H383" s="288" t="s">
        <v>1742</v>
      </c>
      <c r="I383" s="288" t="s">
        <v>1743</v>
      </c>
      <c r="J383" s="288" t="s">
        <v>1073</v>
      </c>
      <c r="K383" s="288" t="s">
        <v>1643</v>
      </c>
      <c r="L383" s="290">
        <v>277220.7</v>
      </c>
      <c r="M383" s="290">
        <v>0</v>
      </c>
      <c r="N383" s="291">
        <v>0</v>
      </c>
      <c r="O383" s="290">
        <v>8.3333299999999999E-3</v>
      </c>
      <c r="P383" s="291">
        <v>2310</v>
      </c>
      <c r="Q383" s="290">
        <v>0.09</v>
      </c>
      <c r="R383" s="291">
        <v>24488</v>
      </c>
      <c r="S383" s="288" t="s">
        <v>1744</v>
      </c>
      <c r="T383" s="288" t="s">
        <v>1745</v>
      </c>
      <c r="U383" s="288" t="s">
        <v>1750</v>
      </c>
      <c r="V383" s="288" t="s">
        <v>1751</v>
      </c>
      <c r="W383" s="288" t="s">
        <v>1795</v>
      </c>
      <c r="X383" s="288" t="s">
        <v>1796</v>
      </c>
    </row>
    <row r="384" spans="1:24" ht="63.75">
      <c r="A384" s="288" t="s">
        <v>1737</v>
      </c>
      <c r="B384" s="288" t="s">
        <v>1738</v>
      </c>
      <c r="C384" s="288" t="s">
        <v>392</v>
      </c>
      <c r="D384" s="288" t="s">
        <v>265</v>
      </c>
      <c r="E384" s="288" t="s">
        <v>1739</v>
      </c>
      <c r="F384" s="289">
        <v>46225</v>
      </c>
      <c r="G384" s="289">
        <v>46225</v>
      </c>
      <c r="H384" s="288" t="s">
        <v>2057</v>
      </c>
      <c r="I384" s="288" t="s">
        <v>1749</v>
      </c>
      <c r="J384" s="288" t="s">
        <v>1073</v>
      </c>
      <c r="K384" s="288" t="s">
        <v>1643</v>
      </c>
      <c r="L384" s="290">
        <v>277220.7</v>
      </c>
      <c r="M384" s="290">
        <v>0</v>
      </c>
      <c r="N384" s="291">
        <v>0</v>
      </c>
      <c r="O384" s="290">
        <v>2.5000000000000001E-2</v>
      </c>
      <c r="P384" s="291">
        <v>6931</v>
      </c>
      <c r="Q384" s="290">
        <v>0.06</v>
      </c>
      <c r="R384" s="291">
        <v>17557</v>
      </c>
      <c r="S384" s="288" t="s">
        <v>1744</v>
      </c>
      <c r="T384" s="288" t="s">
        <v>1820</v>
      </c>
      <c r="U384" s="288" t="s">
        <v>1840</v>
      </c>
      <c r="V384" s="288" t="s">
        <v>1841</v>
      </c>
      <c r="W384" s="288" t="s">
        <v>1795</v>
      </c>
      <c r="X384" s="288" t="s">
        <v>1796</v>
      </c>
    </row>
    <row r="385" spans="1:24" ht="63.75">
      <c r="A385" s="288" t="s">
        <v>1737</v>
      </c>
      <c r="B385" s="288" t="s">
        <v>1738</v>
      </c>
      <c r="C385" s="288" t="s">
        <v>392</v>
      </c>
      <c r="D385" s="288" t="s">
        <v>265</v>
      </c>
      <c r="E385" s="288" t="s">
        <v>1739</v>
      </c>
      <c r="F385" s="289">
        <v>46253</v>
      </c>
      <c r="G385" s="289">
        <v>46253</v>
      </c>
      <c r="H385" s="288" t="s">
        <v>2058</v>
      </c>
      <c r="I385" s="288" t="s">
        <v>1749</v>
      </c>
      <c r="J385" s="288" t="s">
        <v>1073</v>
      </c>
      <c r="K385" s="288" t="s">
        <v>1643</v>
      </c>
      <c r="L385" s="290">
        <v>299745.3</v>
      </c>
      <c r="M385" s="290">
        <v>0</v>
      </c>
      <c r="N385" s="291">
        <v>0</v>
      </c>
      <c r="O385" s="290">
        <v>5.1666669999999998E-2</v>
      </c>
      <c r="P385" s="291">
        <v>15487</v>
      </c>
      <c r="Q385" s="290">
        <v>0.01</v>
      </c>
      <c r="R385" s="291">
        <v>2070</v>
      </c>
      <c r="S385" s="288" t="s">
        <v>1744</v>
      </c>
      <c r="T385" s="288" t="s">
        <v>1820</v>
      </c>
      <c r="U385" s="288" t="s">
        <v>1840</v>
      </c>
      <c r="V385" s="288" t="s">
        <v>1841</v>
      </c>
      <c r="W385" s="288" t="s">
        <v>1795</v>
      </c>
      <c r="X385" s="288" t="s">
        <v>1796</v>
      </c>
    </row>
    <row r="386" spans="1:24" ht="38.25">
      <c r="A386" s="288" t="s">
        <v>1737</v>
      </c>
      <c r="B386" s="288" t="s">
        <v>1738</v>
      </c>
      <c r="C386" s="288" t="s">
        <v>392</v>
      </c>
      <c r="D386" s="288" t="s">
        <v>265</v>
      </c>
      <c r="E386" s="288" t="s">
        <v>1739</v>
      </c>
      <c r="F386" s="289">
        <v>46258</v>
      </c>
      <c r="G386" s="289">
        <v>46258</v>
      </c>
      <c r="H386" s="288" t="s">
        <v>2059</v>
      </c>
      <c r="I386" s="288" t="s">
        <v>2060</v>
      </c>
      <c r="J386" s="288" t="s">
        <v>1073</v>
      </c>
      <c r="K386" s="288" t="s">
        <v>1643</v>
      </c>
      <c r="L386" s="290">
        <v>300857.15999999997</v>
      </c>
      <c r="M386" s="290">
        <v>1.28333333</v>
      </c>
      <c r="N386" s="291">
        <v>386100</v>
      </c>
      <c r="O386" s="290">
        <v>0</v>
      </c>
      <c r="P386" s="291">
        <v>0</v>
      </c>
      <c r="Q386" s="290">
        <v>1.29</v>
      </c>
      <c r="R386" s="291">
        <v>388170</v>
      </c>
      <c r="S386" s="288" t="s">
        <v>1744</v>
      </c>
      <c r="T386" s="288" t="s">
        <v>1767</v>
      </c>
      <c r="U386" s="288" t="s">
        <v>1739</v>
      </c>
      <c r="V386" s="288" t="s">
        <v>1739</v>
      </c>
      <c r="W386" s="288" t="s">
        <v>1739</v>
      </c>
      <c r="X386" s="288" t="s">
        <v>1739</v>
      </c>
    </row>
    <row r="387" spans="1:24" ht="63.75">
      <c r="A387" s="288" t="s">
        <v>1737</v>
      </c>
      <c r="B387" s="288" t="s">
        <v>1738</v>
      </c>
      <c r="C387" s="288" t="s">
        <v>392</v>
      </c>
      <c r="D387" s="288" t="s">
        <v>265</v>
      </c>
      <c r="E387" s="288" t="s">
        <v>1739</v>
      </c>
      <c r="F387" s="289">
        <v>46258</v>
      </c>
      <c r="G387" s="289">
        <v>46258</v>
      </c>
      <c r="H387" s="288" t="s">
        <v>2061</v>
      </c>
      <c r="I387" s="288" t="s">
        <v>1749</v>
      </c>
      <c r="J387" s="288" t="s">
        <v>1073</v>
      </c>
      <c r="K387" s="288" t="s">
        <v>1643</v>
      </c>
      <c r="L387" s="290">
        <v>299745.3</v>
      </c>
      <c r="M387" s="290">
        <v>0</v>
      </c>
      <c r="N387" s="291">
        <v>0</v>
      </c>
      <c r="O387" s="290">
        <v>0.64166666999999999</v>
      </c>
      <c r="P387" s="291">
        <v>192337</v>
      </c>
      <c r="Q387" s="290">
        <v>0.65</v>
      </c>
      <c r="R387" s="291">
        <v>195833</v>
      </c>
      <c r="S387" s="288" t="s">
        <v>1744</v>
      </c>
      <c r="T387" s="288" t="s">
        <v>1745</v>
      </c>
      <c r="U387" s="288" t="s">
        <v>1835</v>
      </c>
      <c r="V387" s="288" t="s">
        <v>1836</v>
      </c>
      <c r="W387" s="288" t="s">
        <v>1795</v>
      </c>
      <c r="X387" s="288" t="s">
        <v>1796</v>
      </c>
    </row>
    <row r="388" spans="1:24" ht="63.75">
      <c r="A388" s="288" t="s">
        <v>1737</v>
      </c>
      <c r="B388" s="288" t="s">
        <v>1738</v>
      </c>
      <c r="C388" s="288" t="s">
        <v>392</v>
      </c>
      <c r="D388" s="288" t="s">
        <v>265</v>
      </c>
      <c r="E388" s="288" t="s">
        <v>1739</v>
      </c>
      <c r="F388" s="289">
        <v>46258</v>
      </c>
      <c r="G388" s="289">
        <v>46258</v>
      </c>
      <c r="H388" s="288" t="s">
        <v>2061</v>
      </c>
      <c r="I388" s="288" t="s">
        <v>1749</v>
      </c>
      <c r="J388" s="288" t="s">
        <v>1073</v>
      </c>
      <c r="K388" s="288" t="s">
        <v>1643</v>
      </c>
      <c r="L388" s="290">
        <v>299745.3</v>
      </c>
      <c r="M388" s="290">
        <v>0</v>
      </c>
      <c r="N388" s="291">
        <v>0</v>
      </c>
      <c r="O388" s="290">
        <v>0.64166666999999999</v>
      </c>
      <c r="P388" s="291">
        <v>192337</v>
      </c>
      <c r="Q388" s="290">
        <v>0.01</v>
      </c>
      <c r="R388" s="291">
        <v>3496</v>
      </c>
      <c r="S388" s="288" t="s">
        <v>1744</v>
      </c>
      <c r="T388" s="288" t="s">
        <v>1745</v>
      </c>
      <c r="U388" s="288" t="s">
        <v>1840</v>
      </c>
      <c r="V388" s="288" t="s">
        <v>1841</v>
      </c>
      <c r="W388" s="288" t="s">
        <v>1795</v>
      </c>
      <c r="X388" s="288" t="s">
        <v>1796</v>
      </c>
    </row>
    <row r="389" spans="1:24" ht="63.75">
      <c r="A389" s="288" t="s">
        <v>1737</v>
      </c>
      <c r="B389" s="288" t="s">
        <v>1738</v>
      </c>
      <c r="C389" s="288" t="s">
        <v>392</v>
      </c>
      <c r="D389" s="288" t="s">
        <v>265</v>
      </c>
      <c r="E389" s="288" t="s">
        <v>1739</v>
      </c>
      <c r="F389" s="289">
        <v>46258</v>
      </c>
      <c r="G389" s="289">
        <v>46258</v>
      </c>
      <c r="H389" s="288" t="s">
        <v>2061</v>
      </c>
      <c r="I389" s="288" t="s">
        <v>1749</v>
      </c>
      <c r="J389" s="288" t="s">
        <v>1073</v>
      </c>
      <c r="K389" s="288" t="s">
        <v>1643</v>
      </c>
      <c r="L389" s="290">
        <v>299745.3</v>
      </c>
      <c r="M389" s="290">
        <v>0</v>
      </c>
      <c r="N389" s="291">
        <v>0</v>
      </c>
      <c r="O389" s="290">
        <v>6.6666700000000004E-3</v>
      </c>
      <c r="P389" s="291">
        <v>1998</v>
      </c>
      <c r="Q389" s="290">
        <v>0</v>
      </c>
      <c r="R389" s="291">
        <v>1498</v>
      </c>
      <c r="S389" s="288" t="s">
        <v>1744</v>
      </c>
      <c r="T389" s="288" t="s">
        <v>1820</v>
      </c>
      <c r="U389" s="288" t="s">
        <v>1835</v>
      </c>
      <c r="V389" s="288" t="s">
        <v>1836</v>
      </c>
      <c r="W389" s="288" t="s">
        <v>1795</v>
      </c>
      <c r="X389" s="288" t="s">
        <v>1796</v>
      </c>
    </row>
    <row r="390" spans="1:24" ht="63.75">
      <c r="A390" s="288" t="s">
        <v>1737</v>
      </c>
      <c r="B390" s="288" t="s">
        <v>1738</v>
      </c>
      <c r="C390" s="288" t="s">
        <v>392</v>
      </c>
      <c r="D390" s="288" t="s">
        <v>265</v>
      </c>
      <c r="E390" s="288" t="s">
        <v>1739</v>
      </c>
      <c r="F390" s="289">
        <v>46258</v>
      </c>
      <c r="G390" s="289">
        <v>46258</v>
      </c>
      <c r="H390" s="288" t="s">
        <v>2061</v>
      </c>
      <c r="I390" s="288" t="s">
        <v>1749</v>
      </c>
      <c r="J390" s="288" t="s">
        <v>1073</v>
      </c>
      <c r="K390" s="288" t="s">
        <v>1643</v>
      </c>
      <c r="L390" s="290">
        <v>299745.3</v>
      </c>
      <c r="M390" s="290">
        <v>0</v>
      </c>
      <c r="N390" s="291">
        <v>0</v>
      </c>
      <c r="O390" s="290">
        <v>5.0000000000000001E-3</v>
      </c>
      <c r="P390" s="291">
        <v>1498</v>
      </c>
      <c r="Q390" s="290">
        <v>0</v>
      </c>
      <c r="R390" s="291">
        <v>0</v>
      </c>
      <c r="S390" s="288" t="s">
        <v>1744</v>
      </c>
      <c r="T390" s="288" t="s">
        <v>1820</v>
      </c>
      <c r="U390" s="288" t="s">
        <v>1840</v>
      </c>
      <c r="V390" s="288" t="s">
        <v>1841</v>
      </c>
      <c r="W390" s="288" t="s">
        <v>1795</v>
      </c>
      <c r="X390" s="288" t="s">
        <v>1796</v>
      </c>
    </row>
    <row r="391" spans="1:24" ht="42.75">
      <c r="A391" s="284" t="s">
        <v>1737</v>
      </c>
      <c r="B391" s="284" t="s">
        <v>1738</v>
      </c>
      <c r="C391" s="284" t="s">
        <v>422</v>
      </c>
      <c r="D391" s="284" t="s">
        <v>237</v>
      </c>
      <c r="E391" s="284" t="s">
        <v>1739</v>
      </c>
      <c r="F391" s="285" t="s">
        <v>1739</v>
      </c>
      <c r="G391" s="285" t="s">
        <v>1739</v>
      </c>
      <c r="H391" s="284" t="s">
        <v>1739</v>
      </c>
      <c r="I391" s="284" t="s">
        <v>1740</v>
      </c>
      <c r="J391" s="284" t="s">
        <v>178</v>
      </c>
      <c r="K391" s="284" t="s">
        <v>1643</v>
      </c>
      <c r="L391" s="286">
        <v>59302.46</v>
      </c>
      <c r="M391" s="286">
        <v>0</v>
      </c>
      <c r="N391" s="287">
        <v>0</v>
      </c>
      <c r="O391" s="286">
        <v>0</v>
      </c>
      <c r="P391" s="287">
        <v>0</v>
      </c>
      <c r="Q391" s="286">
        <v>6.91</v>
      </c>
      <c r="R391" s="287">
        <v>409780</v>
      </c>
      <c r="S391" s="284" t="s">
        <v>1739</v>
      </c>
      <c r="T391" s="284" t="s">
        <v>1739</v>
      </c>
      <c r="U391" s="284" t="s">
        <v>1739</v>
      </c>
      <c r="V391" s="284" t="s">
        <v>1739</v>
      </c>
      <c r="W391" s="284" t="s">
        <v>1739</v>
      </c>
      <c r="X391" s="284" t="s">
        <v>1739</v>
      </c>
    </row>
    <row r="392" spans="1:24" ht="51">
      <c r="A392" s="288" t="s">
        <v>1737</v>
      </c>
      <c r="B392" s="288" t="s">
        <v>1738</v>
      </c>
      <c r="C392" s="288" t="s">
        <v>422</v>
      </c>
      <c r="D392" s="288" t="s">
        <v>237</v>
      </c>
      <c r="E392" s="288" t="s">
        <v>1739</v>
      </c>
      <c r="F392" s="289">
        <v>46216</v>
      </c>
      <c r="G392" s="289">
        <v>46216</v>
      </c>
      <c r="H392" s="288" t="s">
        <v>2014</v>
      </c>
      <c r="I392" s="288" t="s">
        <v>1749</v>
      </c>
      <c r="J392" s="288" t="s">
        <v>178</v>
      </c>
      <c r="K392" s="288" t="s">
        <v>1643</v>
      </c>
      <c r="L392" s="290">
        <v>59281.01</v>
      </c>
      <c r="M392" s="290">
        <v>0</v>
      </c>
      <c r="N392" s="291">
        <v>0</v>
      </c>
      <c r="O392" s="290">
        <v>5.53</v>
      </c>
      <c r="P392" s="291">
        <v>327824</v>
      </c>
      <c r="Q392" s="290">
        <v>1.38</v>
      </c>
      <c r="R392" s="291">
        <v>81956</v>
      </c>
      <c r="S392" s="288" t="s">
        <v>1744</v>
      </c>
      <c r="T392" s="288" t="s">
        <v>1745</v>
      </c>
      <c r="U392" s="288" t="s">
        <v>1755</v>
      </c>
      <c r="V392" s="288" t="s">
        <v>1756</v>
      </c>
      <c r="W392" s="288" t="s">
        <v>1795</v>
      </c>
      <c r="X392" s="288" t="s">
        <v>1796</v>
      </c>
    </row>
    <row r="393" spans="1:24" ht="51">
      <c r="A393" s="288" t="s">
        <v>1737</v>
      </c>
      <c r="B393" s="288" t="s">
        <v>1738</v>
      </c>
      <c r="C393" s="288" t="s">
        <v>422</v>
      </c>
      <c r="D393" s="288" t="s">
        <v>237</v>
      </c>
      <c r="E393" s="288" t="s">
        <v>1739</v>
      </c>
      <c r="F393" s="289">
        <v>46223</v>
      </c>
      <c r="G393" s="289">
        <v>46223</v>
      </c>
      <c r="H393" s="288" t="s">
        <v>1885</v>
      </c>
      <c r="I393" s="288" t="s">
        <v>1743</v>
      </c>
      <c r="J393" s="288" t="s">
        <v>178</v>
      </c>
      <c r="K393" s="288" t="s">
        <v>1643</v>
      </c>
      <c r="L393" s="290">
        <v>59281.01</v>
      </c>
      <c r="M393" s="290">
        <v>0</v>
      </c>
      <c r="N393" s="291">
        <v>0</v>
      </c>
      <c r="O393" s="290">
        <v>0.98750000000000004</v>
      </c>
      <c r="P393" s="291">
        <v>58540</v>
      </c>
      <c r="Q393" s="290">
        <v>0.4</v>
      </c>
      <c r="R393" s="291">
        <v>23416</v>
      </c>
      <c r="S393" s="288" t="s">
        <v>1744</v>
      </c>
      <c r="T393" s="288" t="s">
        <v>1820</v>
      </c>
      <c r="U393" s="288" t="s">
        <v>1755</v>
      </c>
      <c r="V393" s="288" t="s">
        <v>1756</v>
      </c>
      <c r="W393" s="288" t="s">
        <v>1795</v>
      </c>
      <c r="X393" s="288" t="s">
        <v>1796</v>
      </c>
    </row>
    <row r="394" spans="1:24" ht="28.5">
      <c r="A394" s="284" t="s">
        <v>1737</v>
      </c>
      <c r="B394" s="284" t="s">
        <v>1738</v>
      </c>
      <c r="C394" s="284" t="s">
        <v>435</v>
      </c>
      <c r="D394" s="284" t="s">
        <v>57</v>
      </c>
      <c r="E394" s="284" t="s">
        <v>1739</v>
      </c>
      <c r="F394" s="285" t="s">
        <v>1739</v>
      </c>
      <c r="G394" s="285" t="s">
        <v>1739</v>
      </c>
      <c r="H394" s="284" t="s">
        <v>1739</v>
      </c>
      <c r="I394" s="284" t="s">
        <v>1740</v>
      </c>
      <c r="J394" s="284" t="s">
        <v>1073</v>
      </c>
      <c r="K394" s="284" t="s">
        <v>1643</v>
      </c>
      <c r="L394" s="286">
        <v>903337.21</v>
      </c>
      <c r="M394" s="286">
        <v>0</v>
      </c>
      <c r="N394" s="287">
        <v>0</v>
      </c>
      <c r="O394" s="286">
        <v>0</v>
      </c>
      <c r="P394" s="287">
        <v>0</v>
      </c>
      <c r="Q394" s="286">
        <v>1.29</v>
      </c>
      <c r="R394" s="287">
        <v>1165305</v>
      </c>
      <c r="S394" s="284" t="s">
        <v>1739</v>
      </c>
      <c r="T394" s="284" t="s">
        <v>1739</v>
      </c>
      <c r="U394" s="284" t="s">
        <v>1739</v>
      </c>
      <c r="V394" s="284" t="s">
        <v>1739</v>
      </c>
      <c r="W394" s="284" t="s">
        <v>1739</v>
      </c>
      <c r="X394" s="284" t="s">
        <v>1739</v>
      </c>
    </row>
    <row r="395" spans="1:24" ht="25.5">
      <c r="A395" s="288" t="s">
        <v>1737</v>
      </c>
      <c r="B395" s="288" t="s">
        <v>1738</v>
      </c>
      <c r="C395" s="288" t="s">
        <v>435</v>
      </c>
      <c r="D395" s="288" t="s">
        <v>57</v>
      </c>
      <c r="E395" s="288" t="s">
        <v>1739</v>
      </c>
      <c r="F395" s="289">
        <v>46171</v>
      </c>
      <c r="G395" s="289">
        <v>46171</v>
      </c>
      <c r="H395" s="288" t="s">
        <v>1943</v>
      </c>
      <c r="I395" s="288" t="s">
        <v>1944</v>
      </c>
      <c r="J395" s="288" t="s">
        <v>1073</v>
      </c>
      <c r="K395" s="288" t="s">
        <v>1643</v>
      </c>
      <c r="L395" s="290">
        <v>925000</v>
      </c>
      <c r="M395" s="290">
        <v>4</v>
      </c>
      <c r="N395" s="291">
        <v>3700000</v>
      </c>
      <c r="O395" s="290">
        <v>0</v>
      </c>
      <c r="P395" s="291">
        <v>0</v>
      </c>
      <c r="Q395" s="290">
        <v>5.29</v>
      </c>
      <c r="R395" s="291">
        <v>4865305</v>
      </c>
      <c r="S395" s="288" t="s">
        <v>1744</v>
      </c>
      <c r="T395" s="288" t="s">
        <v>1810</v>
      </c>
      <c r="U395" s="288" t="s">
        <v>1739</v>
      </c>
      <c r="V395" s="288" t="s">
        <v>1739</v>
      </c>
      <c r="W395" s="288" t="s">
        <v>1739</v>
      </c>
      <c r="X395" s="288" t="s">
        <v>1739</v>
      </c>
    </row>
    <row r="396" spans="1:24" ht="51">
      <c r="A396" s="288" t="s">
        <v>1737</v>
      </c>
      <c r="B396" s="288" t="s">
        <v>1738</v>
      </c>
      <c r="C396" s="288" t="s">
        <v>435</v>
      </c>
      <c r="D396" s="288" t="s">
        <v>57</v>
      </c>
      <c r="E396" s="288" t="s">
        <v>1739</v>
      </c>
      <c r="F396" s="289">
        <v>46171</v>
      </c>
      <c r="G396" s="289">
        <v>46171</v>
      </c>
      <c r="H396" s="288" t="s">
        <v>2062</v>
      </c>
      <c r="I396" s="288" t="s">
        <v>1749</v>
      </c>
      <c r="J396" s="288" t="s">
        <v>1073</v>
      </c>
      <c r="K396" s="288" t="s">
        <v>1643</v>
      </c>
      <c r="L396" s="290">
        <v>919138.2</v>
      </c>
      <c r="M396" s="290">
        <v>0</v>
      </c>
      <c r="N396" s="291">
        <v>0</v>
      </c>
      <c r="O396" s="290">
        <v>2.56666667</v>
      </c>
      <c r="P396" s="291">
        <v>2359122</v>
      </c>
      <c r="Q396" s="290">
        <v>2.73</v>
      </c>
      <c r="R396" s="291">
        <v>2506183</v>
      </c>
      <c r="S396" s="288" t="s">
        <v>1744</v>
      </c>
      <c r="T396" s="288" t="s">
        <v>1745</v>
      </c>
      <c r="U396" s="288" t="s">
        <v>1750</v>
      </c>
      <c r="V396" s="288" t="s">
        <v>1751</v>
      </c>
      <c r="W396" s="288" t="s">
        <v>1795</v>
      </c>
      <c r="X396" s="288" t="s">
        <v>1796</v>
      </c>
    </row>
    <row r="397" spans="1:24" ht="51">
      <c r="A397" s="288" t="s">
        <v>1737</v>
      </c>
      <c r="B397" s="288" t="s">
        <v>1738</v>
      </c>
      <c r="C397" s="288" t="s">
        <v>435</v>
      </c>
      <c r="D397" s="288" t="s">
        <v>57</v>
      </c>
      <c r="E397" s="288" t="s">
        <v>1739</v>
      </c>
      <c r="F397" s="289">
        <v>46171</v>
      </c>
      <c r="G397" s="289">
        <v>46171</v>
      </c>
      <c r="H397" s="288" t="s">
        <v>2062</v>
      </c>
      <c r="I397" s="288" t="s">
        <v>1749</v>
      </c>
      <c r="J397" s="288" t="s">
        <v>1073</v>
      </c>
      <c r="K397" s="288" t="s">
        <v>1643</v>
      </c>
      <c r="L397" s="290">
        <v>919138.2</v>
      </c>
      <c r="M397" s="290">
        <v>0</v>
      </c>
      <c r="N397" s="291">
        <v>0</v>
      </c>
      <c r="O397" s="290">
        <v>1.6666666699999999</v>
      </c>
      <c r="P397" s="291">
        <v>1531897</v>
      </c>
      <c r="Q397" s="290">
        <v>1.06</v>
      </c>
      <c r="R397" s="291">
        <v>974286</v>
      </c>
      <c r="S397" s="288" t="s">
        <v>1744</v>
      </c>
      <c r="T397" s="288" t="s">
        <v>1745</v>
      </c>
      <c r="U397" s="288" t="s">
        <v>1755</v>
      </c>
      <c r="V397" s="288" t="s">
        <v>1756</v>
      </c>
      <c r="W397" s="288" t="s">
        <v>1795</v>
      </c>
      <c r="X397" s="288" t="s">
        <v>1796</v>
      </c>
    </row>
    <row r="398" spans="1:24" ht="51">
      <c r="A398" s="288" t="s">
        <v>1737</v>
      </c>
      <c r="B398" s="288" t="s">
        <v>1738</v>
      </c>
      <c r="C398" s="288" t="s">
        <v>435</v>
      </c>
      <c r="D398" s="288" t="s">
        <v>57</v>
      </c>
      <c r="E398" s="288" t="s">
        <v>1739</v>
      </c>
      <c r="F398" s="289">
        <v>46223</v>
      </c>
      <c r="G398" s="289">
        <v>46223</v>
      </c>
      <c r="H398" s="288" t="s">
        <v>2063</v>
      </c>
      <c r="I398" s="288" t="s">
        <v>1749</v>
      </c>
      <c r="J398" s="288" t="s">
        <v>1073</v>
      </c>
      <c r="K398" s="288" t="s">
        <v>1643</v>
      </c>
      <c r="L398" s="290">
        <v>919137.72</v>
      </c>
      <c r="M398" s="290">
        <v>0</v>
      </c>
      <c r="N398" s="291">
        <v>0</v>
      </c>
      <c r="O398" s="290">
        <v>7.1666670000000002E-2</v>
      </c>
      <c r="P398" s="291">
        <v>65872</v>
      </c>
      <c r="Q398" s="290">
        <v>0.99</v>
      </c>
      <c r="R398" s="291">
        <v>908414</v>
      </c>
      <c r="S398" s="288" t="s">
        <v>1744</v>
      </c>
      <c r="T398" s="288" t="s">
        <v>1745</v>
      </c>
      <c r="U398" s="288" t="s">
        <v>1755</v>
      </c>
      <c r="V398" s="288" t="s">
        <v>1756</v>
      </c>
      <c r="W398" s="288" t="s">
        <v>1795</v>
      </c>
      <c r="X398" s="288" t="s">
        <v>1796</v>
      </c>
    </row>
    <row r="399" spans="1:24" ht="51">
      <c r="A399" s="288" t="s">
        <v>1737</v>
      </c>
      <c r="B399" s="288" t="s">
        <v>1738</v>
      </c>
      <c r="C399" s="288" t="s">
        <v>435</v>
      </c>
      <c r="D399" s="288" t="s">
        <v>57</v>
      </c>
      <c r="E399" s="288" t="s">
        <v>1739</v>
      </c>
      <c r="F399" s="289">
        <v>46223</v>
      </c>
      <c r="G399" s="289">
        <v>46223</v>
      </c>
      <c r="H399" s="288" t="s">
        <v>2063</v>
      </c>
      <c r="I399" s="288" t="s">
        <v>1749</v>
      </c>
      <c r="J399" s="288" t="s">
        <v>1073</v>
      </c>
      <c r="K399" s="288" t="s">
        <v>1643</v>
      </c>
      <c r="L399" s="290">
        <v>919137.72</v>
      </c>
      <c r="M399" s="290">
        <v>0</v>
      </c>
      <c r="N399" s="291">
        <v>0</v>
      </c>
      <c r="O399" s="290">
        <v>5.8333330000000003E-2</v>
      </c>
      <c r="P399" s="291">
        <v>53616</v>
      </c>
      <c r="Q399" s="290">
        <v>0.93</v>
      </c>
      <c r="R399" s="291">
        <v>854798</v>
      </c>
      <c r="S399" s="288" t="s">
        <v>1744</v>
      </c>
      <c r="T399" s="288" t="s">
        <v>1745</v>
      </c>
      <c r="U399" s="288" t="s">
        <v>1750</v>
      </c>
      <c r="V399" s="288" t="s">
        <v>1751</v>
      </c>
      <c r="W399" s="288" t="s">
        <v>1795</v>
      </c>
      <c r="X399" s="288" t="s">
        <v>1796</v>
      </c>
    </row>
    <row r="400" spans="1:24" ht="25.5">
      <c r="A400" s="288" t="s">
        <v>1737</v>
      </c>
      <c r="B400" s="288" t="s">
        <v>1738</v>
      </c>
      <c r="C400" s="288" t="s">
        <v>435</v>
      </c>
      <c r="D400" s="288" t="s">
        <v>57</v>
      </c>
      <c r="E400" s="288" t="s">
        <v>1739</v>
      </c>
      <c r="F400" s="289">
        <v>46223</v>
      </c>
      <c r="G400" s="289">
        <v>46223</v>
      </c>
      <c r="H400" s="288" t="s">
        <v>2063</v>
      </c>
      <c r="I400" s="288" t="s">
        <v>1749</v>
      </c>
      <c r="J400" s="288" t="s">
        <v>1073</v>
      </c>
      <c r="K400" s="288" t="s">
        <v>1643</v>
      </c>
      <c r="L400" s="290">
        <v>919137.72</v>
      </c>
      <c r="M400" s="290">
        <v>0</v>
      </c>
      <c r="N400" s="291">
        <v>0</v>
      </c>
      <c r="O400" s="290">
        <v>8.3333299999999999E-3</v>
      </c>
      <c r="P400" s="291">
        <v>7659</v>
      </c>
      <c r="Q400" s="290">
        <v>0.92</v>
      </c>
      <c r="R400" s="291">
        <v>847139</v>
      </c>
      <c r="S400" s="288" t="s">
        <v>1744</v>
      </c>
      <c r="T400" s="288" t="s">
        <v>1820</v>
      </c>
      <c r="U400" s="288" t="s">
        <v>1739</v>
      </c>
      <c r="V400" s="288" t="s">
        <v>1739</v>
      </c>
      <c r="W400" s="288" t="s">
        <v>1795</v>
      </c>
      <c r="X400" s="288" t="s">
        <v>1796</v>
      </c>
    </row>
    <row r="401" spans="1:24" ht="28.5">
      <c r="A401" s="284" t="s">
        <v>1737</v>
      </c>
      <c r="B401" s="284" t="s">
        <v>1738</v>
      </c>
      <c r="C401" s="284" t="s">
        <v>439</v>
      </c>
      <c r="D401" s="284" t="s">
        <v>235</v>
      </c>
      <c r="E401" s="284" t="s">
        <v>1739</v>
      </c>
      <c r="F401" s="285" t="s">
        <v>1739</v>
      </c>
      <c r="G401" s="285" t="s">
        <v>1739</v>
      </c>
      <c r="H401" s="284" t="s">
        <v>1739</v>
      </c>
      <c r="I401" s="284" t="s">
        <v>1740</v>
      </c>
      <c r="J401" s="284" t="s">
        <v>1073</v>
      </c>
      <c r="K401" s="284" t="s">
        <v>1643</v>
      </c>
      <c r="L401" s="286">
        <v>817900</v>
      </c>
      <c r="M401" s="286">
        <v>0</v>
      </c>
      <c r="N401" s="287">
        <v>0</v>
      </c>
      <c r="O401" s="286">
        <v>0</v>
      </c>
      <c r="P401" s="287">
        <v>0</v>
      </c>
      <c r="Q401" s="286">
        <v>1.53</v>
      </c>
      <c r="R401" s="287">
        <v>1251387</v>
      </c>
      <c r="S401" s="284" t="s">
        <v>1739</v>
      </c>
      <c r="T401" s="284" t="s">
        <v>1739</v>
      </c>
      <c r="U401" s="284" t="s">
        <v>1739</v>
      </c>
      <c r="V401" s="284" t="s">
        <v>1739</v>
      </c>
      <c r="W401" s="284" t="s">
        <v>1739</v>
      </c>
      <c r="X401" s="284" t="s">
        <v>1739</v>
      </c>
    </row>
    <row r="402" spans="1:24" ht="25.5">
      <c r="A402" s="288" t="s">
        <v>1737</v>
      </c>
      <c r="B402" s="288" t="s">
        <v>1738</v>
      </c>
      <c r="C402" s="288" t="s">
        <v>439</v>
      </c>
      <c r="D402" s="288" t="s">
        <v>235</v>
      </c>
      <c r="E402" s="288" t="s">
        <v>1739</v>
      </c>
      <c r="F402" s="289">
        <v>46171</v>
      </c>
      <c r="G402" s="289">
        <v>46171</v>
      </c>
      <c r="H402" s="288" t="s">
        <v>1943</v>
      </c>
      <c r="I402" s="288" t="s">
        <v>1944</v>
      </c>
      <c r="J402" s="288" t="s">
        <v>1073</v>
      </c>
      <c r="K402" s="288" t="s">
        <v>1643</v>
      </c>
      <c r="L402" s="290">
        <v>833000</v>
      </c>
      <c r="M402" s="290">
        <v>1</v>
      </c>
      <c r="N402" s="291">
        <v>833000</v>
      </c>
      <c r="O402" s="290">
        <v>0</v>
      </c>
      <c r="P402" s="291">
        <v>0</v>
      </c>
      <c r="Q402" s="290">
        <v>2.5299999999999998</v>
      </c>
      <c r="R402" s="291">
        <v>2084387</v>
      </c>
      <c r="S402" s="288" t="s">
        <v>1744</v>
      </c>
      <c r="T402" s="288" t="s">
        <v>1810</v>
      </c>
      <c r="U402" s="288" t="s">
        <v>1739</v>
      </c>
      <c r="V402" s="288" t="s">
        <v>1739</v>
      </c>
      <c r="W402" s="288" t="s">
        <v>1739</v>
      </c>
      <c r="X402" s="288" t="s">
        <v>1739</v>
      </c>
    </row>
    <row r="403" spans="1:24" ht="51">
      <c r="A403" s="288" t="s">
        <v>1737</v>
      </c>
      <c r="B403" s="288" t="s">
        <v>1738</v>
      </c>
      <c r="C403" s="288" t="s">
        <v>439</v>
      </c>
      <c r="D403" s="288" t="s">
        <v>235</v>
      </c>
      <c r="E403" s="288" t="s">
        <v>1739</v>
      </c>
      <c r="F403" s="289">
        <v>46171</v>
      </c>
      <c r="G403" s="289">
        <v>46171</v>
      </c>
      <c r="H403" s="288" t="s">
        <v>2062</v>
      </c>
      <c r="I403" s="288" t="s">
        <v>1749</v>
      </c>
      <c r="J403" s="288" t="s">
        <v>1073</v>
      </c>
      <c r="K403" s="288" t="s">
        <v>1643</v>
      </c>
      <c r="L403" s="290">
        <v>823868.4</v>
      </c>
      <c r="M403" s="290">
        <v>0</v>
      </c>
      <c r="N403" s="291">
        <v>0</v>
      </c>
      <c r="O403" s="290">
        <v>2.3833333300000001</v>
      </c>
      <c r="P403" s="291">
        <v>1963553</v>
      </c>
      <c r="Q403" s="290">
        <v>0.15</v>
      </c>
      <c r="R403" s="291">
        <v>120834</v>
      </c>
      <c r="S403" s="288" t="s">
        <v>1744</v>
      </c>
      <c r="T403" s="288" t="s">
        <v>1745</v>
      </c>
      <c r="U403" s="288" t="s">
        <v>1755</v>
      </c>
      <c r="V403" s="288" t="s">
        <v>1756</v>
      </c>
      <c r="W403" s="288" t="s">
        <v>1795</v>
      </c>
      <c r="X403" s="288" t="s">
        <v>1796</v>
      </c>
    </row>
    <row r="404" spans="1:24" ht="51">
      <c r="A404" s="288" t="s">
        <v>1737</v>
      </c>
      <c r="B404" s="288" t="s">
        <v>1738</v>
      </c>
      <c r="C404" s="288" t="s">
        <v>439</v>
      </c>
      <c r="D404" s="288" t="s">
        <v>235</v>
      </c>
      <c r="E404" s="288" t="s">
        <v>1739</v>
      </c>
      <c r="F404" s="289">
        <v>46223</v>
      </c>
      <c r="G404" s="289">
        <v>46223</v>
      </c>
      <c r="H404" s="288" t="s">
        <v>1742</v>
      </c>
      <c r="I404" s="288" t="s">
        <v>1743</v>
      </c>
      <c r="J404" s="288" t="s">
        <v>1073</v>
      </c>
      <c r="K404" s="288" t="s">
        <v>1643</v>
      </c>
      <c r="L404" s="290">
        <v>823868.16</v>
      </c>
      <c r="M404" s="290">
        <v>0</v>
      </c>
      <c r="N404" s="291">
        <v>0</v>
      </c>
      <c r="O404" s="290">
        <v>2.5000000000000001E-2</v>
      </c>
      <c r="P404" s="291">
        <v>20597</v>
      </c>
      <c r="Q404" s="290">
        <v>0.12</v>
      </c>
      <c r="R404" s="291">
        <v>100237</v>
      </c>
      <c r="S404" s="288" t="s">
        <v>1744</v>
      </c>
      <c r="T404" s="288" t="s">
        <v>1745</v>
      </c>
      <c r="U404" s="288" t="s">
        <v>1755</v>
      </c>
      <c r="V404" s="288" t="s">
        <v>1756</v>
      </c>
      <c r="W404" s="288" t="s">
        <v>1795</v>
      </c>
      <c r="X404" s="288" t="s">
        <v>1796</v>
      </c>
    </row>
    <row r="405" spans="1:24" ht="28.5">
      <c r="A405" s="284" t="s">
        <v>1737</v>
      </c>
      <c r="B405" s="284" t="s">
        <v>1738</v>
      </c>
      <c r="C405" s="284" t="s">
        <v>308</v>
      </c>
      <c r="D405" s="284" t="s">
        <v>69</v>
      </c>
      <c r="E405" s="284" t="s">
        <v>1739</v>
      </c>
      <c r="F405" s="285" t="s">
        <v>1739</v>
      </c>
      <c r="G405" s="285" t="s">
        <v>1739</v>
      </c>
      <c r="H405" s="284" t="s">
        <v>1739</v>
      </c>
      <c r="I405" s="284" t="s">
        <v>1740</v>
      </c>
      <c r="J405" s="284" t="s">
        <v>178</v>
      </c>
      <c r="K405" s="284" t="s">
        <v>716</v>
      </c>
      <c r="L405" s="286">
        <v>118140.32</v>
      </c>
      <c r="M405" s="286">
        <v>0</v>
      </c>
      <c r="N405" s="287">
        <v>0</v>
      </c>
      <c r="O405" s="286">
        <v>0</v>
      </c>
      <c r="P405" s="287">
        <v>0</v>
      </c>
      <c r="Q405" s="286">
        <v>0.62</v>
      </c>
      <c r="R405" s="287">
        <v>73247</v>
      </c>
      <c r="S405" s="284" t="s">
        <v>1739</v>
      </c>
      <c r="T405" s="284" t="s">
        <v>1739</v>
      </c>
      <c r="U405" s="284" t="s">
        <v>1739</v>
      </c>
      <c r="V405" s="284" t="s">
        <v>1739</v>
      </c>
      <c r="W405" s="284" t="s">
        <v>1739</v>
      </c>
      <c r="X405" s="284" t="s">
        <v>1739</v>
      </c>
    </row>
    <row r="406" spans="1:24" ht="38.25">
      <c r="A406" s="288" t="s">
        <v>1737</v>
      </c>
      <c r="B406" s="288" t="s">
        <v>1738</v>
      </c>
      <c r="C406" s="288" t="s">
        <v>308</v>
      </c>
      <c r="D406" s="288" t="s">
        <v>69</v>
      </c>
      <c r="E406" s="288" t="s">
        <v>1739</v>
      </c>
      <c r="F406" s="289">
        <v>46254</v>
      </c>
      <c r="G406" s="289">
        <v>46254</v>
      </c>
      <c r="H406" s="288" t="s">
        <v>1922</v>
      </c>
      <c r="I406" s="288" t="s">
        <v>1923</v>
      </c>
      <c r="J406" s="288" t="s">
        <v>178</v>
      </c>
      <c r="K406" s="288" t="s">
        <v>716</v>
      </c>
      <c r="L406" s="290">
        <v>91000</v>
      </c>
      <c r="M406" s="290">
        <v>7.4615384599999999</v>
      </c>
      <c r="N406" s="291">
        <v>679000</v>
      </c>
      <c r="O406" s="290">
        <v>0</v>
      </c>
      <c r="P406" s="291">
        <v>0</v>
      </c>
      <c r="Q406" s="290">
        <v>8.08</v>
      </c>
      <c r="R406" s="291">
        <v>752247</v>
      </c>
      <c r="S406" s="288" t="s">
        <v>1744</v>
      </c>
      <c r="T406" s="288" t="s">
        <v>1810</v>
      </c>
      <c r="U406" s="288" t="s">
        <v>1739</v>
      </c>
      <c r="V406" s="288" t="s">
        <v>1739</v>
      </c>
      <c r="W406" s="288" t="s">
        <v>1739</v>
      </c>
      <c r="X406" s="288" t="s">
        <v>1739</v>
      </c>
    </row>
    <row r="407" spans="1:24" ht="51">
      <c r="A407" s="288" t="s">
        <v>1737</v>
      </c>
      <c r="B407" s="288" t="s">
        <v>1738</v>
      </c>
      <c r="C407" s="288" t="s">
        <v>308</v>
      </c>
      <c r="D407" s="288" t="s">
        <v>69</v>
      </c>
      <c r="E407" s="288" t="s">
        <v>1739</v>
      </c>
      <c r="F407" s="289">
        <v>46273</v>
      </c>
      <c r="G407" s="289">
        <v>46273</v>
      </c>
      <c r="H407" s="288" t="s">
        <v>1938</v>
      </c>
      <c r="I407" s="288" t="s">
        <v>1749</v>
      </c>
      <c r="J407" s="288" t="s">
        <v>178</v>
      </c>
      <c r="K407" s="288" t="s">
        <v>716</v>
      </c>
      <c r="L407" s="290">
        <v>93135.38</v>
      </c>
      <c r="M407" s="290">
        <v>0</v>
      </c>
      <c r="N407" s="291">
        <v>0</v>
      </c>
      <c r="O407" s="290">
        <v>2.3076923100000002</v>
      </c>
      <c r="P407" s="291">
        <v>214928</v>
      </c>
      <c r="Q407" s="290">
        <v>5.77</v>
      </c>
      <c r="R407" s="291">
        <v>537319</v>
      </c>
      <c r="S407" s="288" t="s">
        <v>1744</v>
      </c>
      <c r="T407" s="288" t="s">
        <v>1745</v>
      </c>
      <c r="U407" s="288" t="s">
        <v>1750</v>
      </c>
      <c r="V407" s="288" t="s">
        <v>1751</v>
      </c>
      <c r="W407" s="288" t="s">
        <v>1795</v>
      </c>
      <c r="X407" s="288" t="s">
        <v>1796</v>
      </c>
    </row>
    <row r="408" spans="1:24" ht="51">
      <c r="A408" s="288" t="s">
        <v>1737</v>
      </c>
      <c r="B408" s="288" t="s">
        <v>1738</v>
      </c>
      <c r="C408" s="288" t="s">
        <v>308</v>
      </c>
      <c r="D408" s="288" t="s">
        <v>69</v>
      </c>
      <c r="E408" s="288" t="s">
        <v>1739</v>
      </c>
      <c r="F408" s="289">
        <v>46274</v>
      </c>
      <c r="G408" s="289">
        <v>46274</v>
      </c>
      <c r="H408" s="288" t="s">
        <v>1939</v>
      </c>
      <c r="I408" s="288" t="s">
        <v>1749</v>
      </c>
      <c r="J408" s="288" t="s">
        <v>178</v>
      </c>
      <c r="K408" s="288" t="s">
        <v>716</v>
      </c>
      <c r="L408" s="290">
        <v>93135.38</v>
      </c>
      <c r="M408" s="290">
        <v>0</v>
      </c>
      <c r="N408" s="291">
        <v>0</v>
      </c>
      <c r="O408" s="290">
        <v>5.3846153799999996</v>
      </c>
      <c r="P408" s="291">
        <v>501498</v>
      </c>
      <c r="Q408" s="290">
        <v>0.38</v>
      </c>
      <c r="R408" s="291">
        <v>35821</v>
      </c>
      <c r="S408" s="288" t="s">
        <v>1744</v>
      </c>
      <c r="T408" s="288" t="s">
        <v>1745</v>
      </c>
      <c r="U408" s="288" t="s">
        <v>1755</v>
      </c>
      <c r="V408" s="288" t="s">
        <v>1756</v>
      </c>
      <c r="W408" s="288" t="s">
        <v>1795</v>
      </c>
      <c r="X408" s="288" t="s">
        <v>1796</v>
      </c>
    </row>
    <row r="409" spans="1:24" ht="28.5">
      <c r="A409" s="284" t="s">
        <v>1737</v>
      </c>
      <c r="B409" s="284" t="s">
        <v>1738</v>
      </c>
      <c r="C409" s="284" t="s">
        <v>310</v>
      </c>
      <c r="D409" s="284" t="s">
        <v>166</v>
      </c>
      <c r="E409" s="284" t="s">
        <v>1739</v>
      </c>
      <c r="F409" s="285" t="s">
        <v>1739</v>
      </c>
      <c r="G409" s="285" t="s">
        <v>1739</v>
      </c>
      <c r="H409" s="284" t="s">
        <v>1739</v>
      </c>
      <c r="I409" s="284" t="s">
        <v>1740</v>
      </c>
      <c r="J409" s="284" t="s">
        <v>178</v>
      </c>
      <c r="K409" s="284" t="s">
        <v>716</v>
      </c>
      <c r="L409" s="286">
        <v>132250</v>
      </c>
      <c r="M409" s="286">
        <v>0</v>
      </c>
      <c r="N409" s="287">
        <v>0</v>
      </c>
      <c r="O409" s="286">
        <v>0</v>
      </c>
      <c r="P409" s="287">
        <v>0</v>
      </c>
      <c r="Q409" s="286">
        <v>0.4</v>
      </c>
      <c r="R409" s="287">
        <v>52900</v>
      </c>
      <c r="S409" s="284" t="s">
        <v>1739</v>
      </c>
      <c r="T409" s="284" t="s">
        <v>1739</v>
      </c>
      <c r="U409" s="284" t="s">
        <v>1739</v>
      </c>
      <c r="V409" s="284" t="s">
        <v>1739</v>
      </c>
      <c r="W409" s="284" t="s">
        <v>1739</v>
      </c>
      <c r="X409" s="284" t="s">
        <v>1739</v>
      </c>
    </row>
    <row r="410" spans="1:24" ht="38.25">
      <c r="A410" s="288" t="s">
        <v>1737</v>
      </c>
      <c r="B410" s="288" t="s">
        <v>1738</v>
      </c>
      <c r="C410" s="288" t="s">
        <v>310</v>
      </c>
      <c r="D410" s="288" t="s">
        <v>166</v>
      </c>
      <c r="E410" s="288" t="s">
        <v>1739</v>
      </c>
      <c r="F410" s="289">
        <v>46254</v>
      </c>
      <c r="G410" s="289">
        <v>46254</v>
      </c>
      <c r="H410" s="288" t="s">
        <v>1922</v>
      </c>
      <c r="I410" s="288" t="s">
        <v>1923</v>
      </c>
      <c r="J410" s="288" t="s">
        <v>178</v>
      </c>
      <c r="K410" s="288" t="s">
        <v>716</v>
      </c>
      <c r="L410" s="290">
        <v>110000</v>
      </c>
      <c r="M410" s="290">
        <v>8</v>
      </c>
      <c r="N410" s="291">
        <v>880000</v>
      </c>
      <c r="O410" s="290">
        <v>0</v>
      </c>
      <c r="P410" s="291">
        <v>0</v>
      </c>
      <c r="Q410" s="290">
        <v>8.4</v>
      </c>
      <c r="R410" s="291">
        <v>932900</v>
      </c>
      <c r="S410" s="288" t="s">
        <v>1744</v>
      </c>
      <c r="T410" s="288" t="s">
        <v>1810</v>
      </c>
      <c r="U410" s="288" t="s">
        <v>1739</v>
      </c>
      <c r="V410" s="288" t="s">
        <v>1739</v>
      </c>
      <c r="W410" s="288" t="s">
        <v>1739</v>
      </c>
      <c r="X410" s="288" t="s">
        <v>1739</v>
      </c>
    </row>
    <row r="411" spans="1:24" ht="51">
      <c r="A411" s="288" t="s">
        <v>1737</v>
      </c>
      <c r="B411" s="288" t="s">
        <v>1738</v>
      </c>
      <c r="C411" s="288" t="s">
        <v>310</v>
      </c>
      <c r="D411" s="288" t="s">
        <v>166</v>
      </c>
      <c r="E411" s="288" t="s">
        <v>1739</v>
      </c>
      <c r="F411" s="289">
        <v>46262</v>
      </c>
      <c r="G411" s="289">
        <v>46262</v>
      </c>
      <c r="H411" s="288" t="s">
        <v>1903</v>
      </c>
      <c r="I411" s="288" t="s">
        <v>1749</v>
      </c>
      <c r="J411" s="288" t="s">
        <v>178</v>
      </c>
      <c r="K411" s="288" t="s">
        <v>716</v>
      </c>
      <c r="L411" s="290">
        <v>111059.5</v>
      </c>
      <c r="M411" s="290">
        <v>0</v>
      </c>
      <c r="N411" s="291">
        <v>0</v>
      </c>
      <c r="O411" s="290">
        <v>8</v>
      </c>
      <c r="P411" s="291">
        <v>888476</v>
      </c>
      <c r="Q411" s="290">
        <v>0.4</v>
      </c>
      <c r="R411" s="291">
        <v>44424</v>
      </c>
      <c r="S411" s="288" t="s">
        <v>1744</v>
      </c>
      <c r="T411" s="288" t="s">
        <v>1745</v>
      </c>
      <c r="U411" s="288" t="s">
        <v>1755</v>
      </c>
      <c r="V411" s="288" t="s">
        <v>1756</v>
      </c>
      <c r="W411" s="288" t="s">
        <v>1795</v>
      </c>
      <c r="X411" s="288" t="s">
        <v>1796</v>
      </c>
    </row>
    <row r="412" spans="1:24" ht="28.5">
      <c r="A412" s="284" t="s">
        <v>1737</v>
      </c>
      <c r="B412" s="284" t="s">
        <v>1738</v>
      </c>
      <c r="C412" s="284" t="s">
        <v>312</v>
      </c>
      <c r="D412" s="284" t="s">
        <v>170</v>
      </c>
      <c r="E412" s="284" t="s">
        <v>1739</v>
      </c>
      <c r="F412" s="285" t="s">
        <v>1739</v>
      </c>
      <c r="G412" s="285" t="s">
        <v>1739</v>
      </c>
      <c r="H412" s="284" t="s">
        <v>1739</v>
      </c>
      <c r="I412" s="284" t="s">
        <v>1740</v>
      </c>
      <c r="J412" s="284" t="s">
        <v>178</v>
      </c>
      <c r="K412" s="284" t="s">
        <v>716</v>
      </c>
      <c r="L412" s="286">
        <v>130216</v>
      </c>
      <c r="M412" s="286">
        <v>0</v>
      </c>
      <c r="N412" s="287">
        <v>0</v>
      </c>
      <c r="O412" s="286">
        <v>0</v>
      </c>
      <c r="P412" s="287">
        <v>0</v>
      </c>
      <c r="Q412" s="286">
        <v>1.5</v>
      </c>
      <c r="R412" s="287">
        <v>195324</v>
      </c>
      <c r="S412" s="284" t="s">
        <v>1739</v>
      </c>
      <c r="T412" s="284" t="s">
        <v>1739</v>
      </c>
      <c r="U412" s="284" t="s">
        <v>1739</v>
      </c>
      <c r="V412" s="284" t="s">
        <v>1739</v>
      </c>
      <c r="W412" s="284" t="s">
        <v>1739</v>
      </c>
      <c r="X412" s="284" t="s">
        <v>1739</v>
      </c>
    </row>
    <row r="413" spans="1:24" ht="38.25">
      <c r="A413" s="288" t="s">
        <v>1737</v>
      </c>
      <c r="B413" s="288" t="s">
        <v>1738</v>
      </c>
      <c r="C413" s="288" t="s">
        <v>312</v>
      </c>
      <c r="D413" s="288" t="s">
        <v>170</v>
      </c>
      <c r="E413" s="288" t="s">
        <v>1739</v>
      </c>
      <c r="F413" s="289">
        <v>46254</v>
      </c>
      <c r="G413" s="289">
        <v>46254</v>
      </c>
      <c r="H413" s="288" t="s">
        <v>1922</v>
      </c>
      <c r="I413" s="288" t="s">
        <v>1923</v>
      </c>
      <c r="J413" s="288" t="s">
        <v>178</v>
      </c>
      <c r="K413" s="288" t="s">
        <v>716</v>
      </c>
      <c r="L413" s="290">
        <v>120000</v>
      </c>
      <c r="M413" s="290">
        <v>3.75</v>
      </c>
      <c r="N413" s="291">
        <v>450000</v>
      </c>
      <c r="O413" s="290">
        <v>0</v>
      </c>
      <c r="P413" s="291">
        <v>0</v>
      </c>
      <c r="Q413" s="290">
        <v>5.25</v>
      </c>
      <c r="R413" s="291">
        <v>645324</v>
      </c>
      <c r="S413" s="288" t="s">
        <v>1744</v>
      </c>
      <c r="T413" s="288" t="s">
        <v>1810</v>
      </c>
      <c r="U413" s="288" t="s">
        <v>1739</v>
      </c>
      <c r="V413" s="288" t="s">
        <v>1739</v>
      </c>
      <c r="W413" s="288" t="s">
        <v>1739</v>
      </c>
      <c r="X413" s="288" t="s">
        <v>1739</v>
      </c>
    </row>
    <row r="414" spans="1:24" ht="51">
      <c r="A414" s="288" t="s">
        <v>1737</v>
      </c>
      <c r="B414" s="288" t="s">
        <v>1738</v>
      </c>
      <c r="C414" s="288" t="s">
        <v>312</v>
      </c>
      <c r="D414" s="288" t="s">
        <v>170</v>
      </c>
      <c r="E414" s="288" t="s">
        <v>1739</v>
      </c>
      <c r="F414" s="289">
        <v>46274</v>
      </c>
      <c r="G414" s="289">
        <v>46274</v>
      </c>
      <c r="H414" s="288" t="s">
        <v>1939</v>
      </c>
      <c r="I414" s="288" t="s">
        <v>1749</v>
      </c>
      <c r="J414" s="288" t="s">
        <v>178</v>
      </c>
      <c r="K414" s="288" t="s">
        <v>716</v>
      </c>
      <c r="L414" s="290">
        <v>122918.88</v>
      </c>
      <c r="M414" s="290">
        <v>0</v>
      </c>
      <c r="N414" s="291">
        <v>0</v>
      </c>
      <c r="O414" s="290">
        <v>5</v>
      </c>
      <c r="P414" s="291">
        <v>614594</v>
      </c>
      <c r="Q414" s="290">
        <v>0.25</v>
      </c>
      <c r="R414" s="291">
        <v>30730</v>
      </c>
      <c r="S414" s="288" t="s">
        <v>1744</v>
      </c>
      <c r="T414" s="288" t="s">
        <v>1745</v>
      </c>
      <c r="U414" s="288" t="s">
        <v>1755</v>
      </c>
      <c r="V414" s="288" t="s">
        <v>1756</v>
      </c>
      <c r="W414" s="288" t="s">
        <v>1795</v>
      </c>
      <c r="X414" s="288" t="s">
        <v>1796</v>
      </c>
    </row>
    <row r="415" spans="1:24" ht="28.5">
      <c r="A415" s="284" t="s">
        <v>1737</v>
      </c>
      <c r="B415" s="284" t="s">
        <v>1738</v>
      </c>
      <c r="C415" s="284" t="s">
        <v>384</v>
      </c>
      <c r="D415" s="284" t="s">
        <v>206</v>
      </c>
      <c r="E415" s="284" t="s">
        <v>1739</v>
      </c>
      <c r="F415" s="285" t="s">
        <v>1739</v>
      </c>
      <c r="G415" s="285" t="s">
        <v>1739</v>
      </c>
      <c r="H415" s="284" t="s">
        <v>1739</v>
      </c>
      <c r="I415" s="284" t="s">
        <v>1740</v>
      </c>
      <c r="J415" s="284" t="s">
        <v>178</v>
      </c>
      <c r="K415" s="284" t="s">
        <v>716</v>
      </c>
      <c r="L415" s="286">
        <v>122077.5</v>
      </c>
      <c r="M415" s="286">
        <v>0</v>
      </c>
      <c r="N415" s="287">
        <v>0</v>
      </c>
      <c r="O415" s="286">
        <v>0</v>
      </c>
      <c r="P415" s="287">
        <v>0</v>
      </c>
      <c r="Q415" s="286">
        <v>2</v>
      </c>
      <c r="R415" s="287">
        <v>244155</v>
      </c>
      <c r="S415" s="284" t="s">
        <v>1739</v>
      </c>
      <c r="T415" s="284" t="s">
        <v>1739</v>
      </c>
      <c r="U415" s="284" t="s">
        <v>1739</v>
      </c>
      <c r="V415" s="284" t="s">
        <v>1739</v>
      </c>
      <c r="W415" s="284" t="s">
        <v>1739</v>
      </c>
      <c r="X415" s="284" t="s">
        <v>1739</v>
      </c>
    </row>
    <row r="416" spans="1:24" ht="38.25">
      <c r="A416" s="288" t="s">
        <v>1737</v>
      </c>
      <c r="B416" s="288" t="s">
        <v>1738</v>
      </c>
      <c r="C416" s="288" t="s">
        <v>384</v>
      </c>
      <c r="D416" s="288" t="s">
        <v>206</v>
      </c>
      <c r="E416" s="288" t="s">
        <v>1739</v>
      </c>
      <c r="F416" s="289">
        <v>46254</v>
      </c>
      <c r="G416" s="289">
        <v>46254</v>
      </c>
      <c r="H416" s="288" t="s">
        <v>1922</v>
      </c>
      <c r="I416" s="288" t="s">
        <v>1923</v>
      </c>
      <c r="J416" s="288" t="s">
        <v>178</v>
      </c>
      <c r="K416" s="288" t="s">
        <v>716</v>
      </c>
      <c r="L416" s="290">
        <v>102000</v>
      </c>
      <c r="M416" s="290">
        <v>15.5</v>
      </c>
      <c r="N416" s="291">
        <v>1581000</v>
      </c>
      <c r="O416" s="290">
        <v>0</v>
      </c>
      <c r="P416" s="291">
        <v>0</v>
      </c>
      <c r="Q416" s="290">
        <v>17.5</v>
      </c>
      <c r="R416" s="291">
        <v>1825155</v>
      </c>
      <c r="S416" s="288" t="s">
        <v>1744</v>
      </c>
      <c r="T416" s="288" t="s">
        <v>1810</v>
      </c>
      <c r="U416" s="288" t="s">
        <v>1739</v>
      </c>
      <c r="V416" s="288" t="s">
        <v>1739</v>
      </c>
      <c r="W416" s="288" t="s">
        <v>1739</v>
      </c>
      <c r="X416" s="288" t="s">
        <v>1739</v>
      </c>
    </row>
    <row r="417" spans="1:24" ht="51">
      <c r="A417" s="288" t="s">
        <v>1737</v>
      </c>
      <c r="B417" s="288" t="s">
        <v>1738</v>
      </c>
      <c r="C417" s="288" t="s">
        <v>384</v>
      </c>
      <c r="D417" s="288" t="s">
        <v>206</v>
      </c>
      <c r="E417" s="288" t="s">
        <v>1739</v>
      </c>
      <c r="F417" s="289">
        <v>46261</v>
      </c>
      <c r="G417" s="289">
        <v>46261</v>
      </c>
      <c r="H417" s="288" t="s">
        <v>1906</v>
      </c>
      <c r="I417" s="288" t="s">
        <v>1749</v>
      </c>
      <c r="J417" s="288" t="s">
        <v>178</v>
      </c>
      <c r="K417" s="288" t="s">
        <v>716</v>
      </c>
      <c r="L417" s="290">
        <v>104294.58</v>
      </c>
      <c r="M417" s="290">
        <v>0</v>
      </c>
      <c r="N417" s="291">
        <v>0</v>
      </c>
      <c r="O417" s="290">
        <v>6.6666666699999997</v>
      </c>
      <c r="P417" s="291">
        <v>695297</v>
      </c>
      <c r="Q417" s="290">
        <v>10.83</v>
      </c>
      <c r="R417" s="291">
        <v>1129858</v>
      </c>
      <c r="S417" s="288" t="s">
        <v>1744</v>
      </c>
      <c r="T417" s="288" t="s">
        <v>1745</v>
      </c>
      <c r="U417" s="288" t="s">
        <v>1750</v>
      </c>
      <c r="V417" s="288" t="s">
        <v>1751</v>
      </c>
      <c r="W417" s="288" t="s">
        <v>1795</v>
      </c>
      <c r="X417" s="288" t="s">
        <v>1796</v>
      </c>
    </row>
    <row r="418" spans="1:24" ht="38.25">
      <c r="A418" s="288" t="s">
        <v>1737</v>
      </c>
      <c r="B418" s="288" t="s">
        <v>1738</v>
      </c>
      <c r="C418" s="288" t="s">
        <v>307</v>
      </c>
      <c r="D418" s="288" t="s">
        <v>145</v>
      </c>
      <c r="E418" s="288" t="s">
        <v>1739</v>
      </c>
      <c r="F418" s="289">
        <v>46254</v>
      </c>
      <c r="G418" s="289">
        <v>46254</v>
      </c>
      <c r="H418" s="288" t="s">
        <v>1922</v>
      </c>
      <c r="I418" s="288" t="s">
        <v>1923</v>
      </c>
      <c r="J418" s="288" t="s">
        <v>178</v>
      </c>
      <c r="K418" s="288" t="s">
        <v>727</v>
      </c>
      <c r="L418" s="290">
        <v>126000</v>
      </c>
      <c r="M418" s="290">
        <v>0.71428570999999996</v>
      </c>
      <c r="N418" s="291">
        <v>90000</v>
      </c>
      <c r="O418" s="290">
        <v>0</v>
      </c>
      <c r="P418" s="291">
        <v>0</v>
      </c>
      <c r="Q418" s="290">
        <v>0.71</v>
      </c>
      <c r="R418" s="291">
        <v>90000</v>
      </c>
      <c r="S418" s="288" t="s">
        <v>1744</v>
      </c>
      <c r="T418" s="288" t="s">
        <v>1810</v>
      </c>
      <c r="U418" s="288" t="s">
        <v>1739</v>
      </c>
      <c r="V418" s="288" t="s">
        <v>1739</v>
      </c>
      <c r="W418" s="288" t="s">
        <v>1739</v>
      </c>
      <c r="X418" s="288" t="s">
        <v>1739</v>
      </c>
    </row>
    <row r="419" spans="1:24" ht="38.25">
      <c r="A419" s="288" t="s">
        <v>1737</v>
      </c>
      <c r="B419" s="288" t="s">
        <v>1738</v>
      </c>
      <c r="C419" s="288" t="s">
        <v>307</v>
      </c>
      <c r="D419" s="288" t="s">
        <v>145</v>
      </c>
      <c r="E419" s="288" t="s">
        <v>1739</v>
      </c>
      <c r="F419" s="289">
        <v>46255</v>
      </c>
      <c r="G419" s="289">
        <v>46255</v>
      </c>
      <c r="H419" s="288" t="s">
        <v>2065</v>
      </c>
      <c r="I419" s="288" t="s">
        <v>2066</v>
      </c>
      <c r="J419" s="288" t="s">
        <v>178</v>
      </c>
      <c r="K419" s="288" t="s">
        <v>727</v>
      </c>
      <c r="L419" s="290">
        <v>126000</v>
      </c>
      <c r="M419" s="290">
        <v>1.19047619</v>
      </c>
      <c r="N419" s="291">
        <v>150000</v>
      </c>
      <c r="O419" s="290">
        <v>0</v>
      </c>
      <c r="P419" s="291">
        <v>0</v>
      </c>
      <c r="Q419" s="290">
        <v>1.9</v>
      </c>
      <c r="R419" s="291">
        <v>240000</v>
      </c>
      <c r="S419" s="288" t="s">
        <v>1744</v>
      </c>
      <c r="T419" s="288" t="s">
        <v>1767</v>
      </c>
      <c r="U419" s="288" t="s">
        <v>1739</v>
      </c>
      <c r="V419" s="288" t="s">
        <v>1739</v>
      </c>
      <c r="W419" s="288" t="s">
        <v>1739</v>
      </c>
      <c r="X419" s="288" t="s">
        <v>1739</v>
      </c>
    </row>
    <row r="420" spans="1:24" ht="51">
      <c r="A420" s="288" t="s">
        <v>1737</v>
      </c>
      <c r="B420" s="288" t="s">
        <v>1738</v>
      </c>
      <c r="C420" s="288" t="s">
        <v>307</v>
      </c>
      <c r="D420" s="288" t="s">
        <v>145</v>
      </c>
      <c r="E420" s="288" t="s">
        <v>1739</v>
      </c>
      <c r="F420" s="289">
        <v>46255</v>
      </c>
      <c r="G420" s="289">
        <v>46255</v>
      </c>
      <c r="H420" s="288" t="s">
        <v>1970</v>
      </c>
      <c r="I420" s="288" t="s">
        <v>1749</v>
      </c>
      <c r="J420" s="288" t="s">
        <v>178</v>
      </c>
      <c r="K420" s="288" t="s">
        <v>727</v>
      </c>
      <c r="L420" s="290">
        <v>126000</v>
      </c>
      <c r="M420" s="290">
        <v>0</v>
      </c>
      <c r="N420" s="291">
        <v>0</v>
      </c>
      <c r="O420" s="290">
        <v>1.4285714300000001</v>
      </c>
      <c r="P420" s="291">
        <v>180000</v>
      </c>
      <c r="Q420" s="290">
        <v>0.48</v>
      </c>
      <c r="R420" s="291">
        <v>60000</v>
      </c>
      <c r="S420" s="288" t="s">
        <v>1744</v>
      </c>
      <c r="T420" s="288" t="s">
        <v>1745</v>
      </c>
      <c r="U420" s="288" t="s">
        <v>1890</v>
      </c>
      <c r="V420" s="288" t="s">
        <v>1891</v>
      </c>
      <c r="W420" s="288" t="s">
        <v>1795</v>
      </c>
      <c r="X420" s="288" t="s">
        <v>1796</v>
      </c>
    </row>
    <row r="421" spans="1:24" ht="51">
      <c r="A421" s="288" t="s">
        <v>1737</v>
      </c>
      <c r="B421" s="288" t="s">
        <v>1738</v>
      </c>
      <c r="C421" s="288" t="s">
        <v>307</v>
      </c>
      <c r="D421" s="288" t="s">
        <v>145</v>
      </c>
      <c r="E421" s="288" t="s">
        <v>1739</v>
      </c>
      <c r="F421" s="289">
        <v>46290</v>
      </c>
      <c r="G421" s="289">
        <v>46290</v>
      </c>
      <c r="H421" s="288" t="s">
        <v>2050</v>
      </c>
      <c r="I421" s="288" t="s">
        <v>1749</v>
      </c>
      <c r="J421" s="288" t="s">
        <v>178</v>
      </c>
      <c r="K421" s="288" t="s">
        <v>727</v>
      </c>
      <c r="L421" s="290">
        <v>126000</v>
      </c>
      <c r="M421" s="290">
        <v>0</v>
      </c>
      <c r="N421" s="291">
        <v>0</v>
      </c>
      <c r="O421" s="290">
        <v>7.1428569999999997E-2</v>
      </c>
      <c r="P421" s="291">
        <v>9000</v>
      </c>
      <c r="Q421" s="290">
        <v>0.4</v>
      </c>
      <c r="R421" s="291">
        <v>51000</v>
      </c>
      <c r="S421" s="288" t="s">
        <v>1744</v>
      </c>
      <c r="T421" s="288" t="s">
        <v>1820</v>
      </c>
      <c r="U421" s="288" t="s">
        <v>1801</v>
      </c>
      <c r="V421" s="288" t="s">
        <v>1802</v>
      </c>
      <c r="W421" s="288" t="s">
        <v>1795</v>
      </c>
      <c r="X421" s="288" t="s">
        <v>1796</v>
      </c>
    </row>
    <row r="422" spans="1:24" ht="14.25">
      <c r="A422" s="284" t="s">
        <v>1737</v>
      </c>
      <c r="B422" s="284" t="s">
        <v>1738</v>
      </c>
      <c r="C422" s="284" t="s">
        <v>891</v>
      </c>
      <c r="D422" s="284" t="s">
        <v>892</v>
      </c>
      <c r="E422" s="284" t="s">
        <v>1739</v>
      </c>
      <c r="F422" s="285" t="s">
        <v>1739</v>
      </c>
      <c r="G422" s="285" t="s">
        <v>1739</v>
      </c>
      <c r="H422" s="284" t="s">
        <v>1739</v>
      </c>
      <c r="I422" s="284" t="s">
        <v>1740</v>
      </c>
      <c r="J422" s="284" t="s">
        <v>178</v>
      </c>
      <c r="K422" s="284" t="s">
        <v>716</v>
      </c>
      <c r="L422" s="286">
        <v>146589.79999999999</v>
      </c>
      <c r="M422" s="286">
        <v>0</v>
      </c>
      <c r="N422" s="287">
        <v>0</v>
      </c>
      <c r="O422" s="286">
        <v>0</v>
      </c>
      <c r="P422" s="287">
        <v>0</v>
      </c>
      <c r="Q422" s="286">
        <v>0.49</v>
      </c>
      <c r="R422" s="287">
        <v>71829</v>
      </c>
      <c r="S422" s="284" t="s">
        <v>1739</v>
      </c>
      <c r="T422" s="284" t="s">
        <v>1739</v>
      </c>
      <c r="U422" s="284" t="s">
        <v>1739</v>
      </c>
      <c r="V422" s="284" t="s">
        <v>1739</v>
      </c>
      <c r="W422" s="284" t="s">
        <v>1739</v>
      </c>
      <c r="X422" s="284" t="s">
        <v>1739</v>
      </c>
    </row>
    <row r="423" spans="1:24" ht="28.5">
      <c r="A423" s="284" t="s">
        <v>1737</v>
      </c>
      <c r="B423" s="284" t="s">
        <v>1738</v>
      </c>
      <c r="C423" s="284" t="s">
        <v>606</v>
      </c>
      <c r="D423" s="284" t="s">
        <v>554</v>
      </c>
      <c r="E423" s="284" t="s">
        <v>1739</v>
      </c>
      <c r="F423" s="285" t="s">
        <v>1739</v>
      </c>
      <c r="G423" s="285" t="s">
        <v>1739</v>
      </c>
      <c r="H423" s="284" t="s">
        <v>1739</v>
      </c>
      <c r="I423" s="284" t="s">
        <v>1740</v>
      </c>
      <c r="J423" s="284" t="s">
        <v>178</v>
      </c>
      <c r="K423" s="284" t="s">
        <v>716</v>
      </c>
      <c r="L423" s="286">
        <v>140418.42000000001</v>
      </c>
      <c r="M423" s="286">
        <v>0</v>
      </c>
      <c r="N423" s="287">
        <v>0</v>
      </c>
      <c r="O423" s="286">
        <v>0</v>
      </c>
      <c r="P423" s="287">
        <v>0</v>
      </c>
      <c r="Q423" s="286">
        <v>0.38</v>
      </c>
      <c r="R423" s="287">
        <v>53359</v>
      </c>
      <c r="S423" s="284" t="s">
        <v>1739</v>
      </c>
      <c r="T423" s="284" t="s">
        <v>1739</v>
      </c>
      <c r="U423" s="284" t="s">
        <v>1739</v>
      </c>
      <c r="V423" s="284" t="s">
        <v>1739</v>
      </c>
      <c r="W423" s="284" t="s">
        <v>1739</v>
      </c>
      <c r="X423" s="284" t="s">
        <v>1739</v>
      </c>
    </row>
    <row r="424" spans="1:24" ht="25.5">
      <c r="A424" s="288" t="s">
        <v>1737</v>
      </c>
      <c r="B424" s="288" t="s">
        <v>1738</v>
      </c>
      <c r="C424" s="288" t="s">
        <v>606</v>
      </c>
      <c r="D424" s="288" t="s">
        <v>554</v>
      </c>
      <c r="E424" s="288" t="s">
        <v>1739</v>
      </c>
      <c r="F424" s="289">
        <v>46223</v>
      </c>
      <c r="G424" s="289">
        <v>46223</v>
      </c>
      <c r="H424" s="288" t="s">
        <v>1876</v>
      </c>
      <c r="I424" s="288" t="s">
        <v>1877</v>
      </c>
      <c r="J424" s="288" t="s">
        <v>178</v>
      </c>
      <c r="K424" s="288" t="s">
        <v>716</v>
      </c>
      <c r="L424" s="290">
        <v>141605.94</v>
      </c>
      <c r="M424" s="290">
        <v>0.28985506999999999</v>
      </c>
      <c r="N424" s="291">
        <v>41045</v>
      </c>
      <c r="O424" s="290">
        <v>0</v>
      </c>
      <c r="P424" s="291">
        <v>0</v>
      </c>
      <c r="Q424" s="290">
        <v>0.67</v>
      </c>
      <c r="R424" s="291">
        <v>94404</v>
      </c>
      <c r="S424" s="288" t="s">
        <v>1744</v>
      </c>
      <c r="T424" s="288" t="s">
        <v>1745</v>
      </c>
      <c r="U424" s="288" t="s">
        <v>1739</v>
      </c>
      <c r="V424" s="288" t="s">
        <v>1739</v>
      </c>
      <c r="W424" s="288" t="s">
        <v>1795</v>
      </c>
      <c r="X424" s="288" t="s">
        <v>1796</v>
      </c>
    </row>
    <row r="425" spans="1:24" ht="51">
      <c r="A425" s="288" t="s">
        <v>1737</v>
      </c>
      <c r="B425" s="288" t="s">
        <v>1738</v>
      </c>
      <c r="C425" s="288" t="s">
        <v>606</v>
      </c>
      <c r="D425" s="288" t="s">
        <v>554</v>
      </c>
      <c r="E425" s="288" t="s">
        <v>1739</v>
      </c>
      <c r="F425" s="289">
        <v>46275</v>
      </c>
      <c r="G425" s="289">
        <v>46275</v>
      </c>
      <c r="H425" s="288" t="s">
        <v>1925</v>
      </c>
      <c r="I425" s="288" t="s">
        <v>1749</v>
      </c>
      <c r="J425" s="288" t="s">
        <v>178</v>
      </c>
      <c r="K425" s="288" t="s">
        <v>716</v>
      </c>
      <c r="L425" s="290">
        <v>141605.94</v>
      </c>
      <c r="M425" s="290">
        <v>0</v>
      </c>
      <c r="N425" s="291">
        <v>0</v>
      </c>
      <c r="O425" s="290">
        <v>5.7971010000000003E-2</v>
      </c>
      <c r="P425" s="291">
        <v>8209</v>
      </c>
      <c r="Q425" s="290">
        <v>0.61</v>
      </c>
      <c r="R425" s="291">
        <v>86195</v>
      </c>
      <c r="S425" s="288" t="s">
        <v>1744</v>
      </c>
      <c r="T425" s="288" t="s">
        <v>1745</v>
      </c>
      <c r="U425" s="288" t="s">
        <v>1851</v>
      </c>
      <c r="V425" s="288" t="s">
        <v>1852</v>
      </c>
      <c r="W425" s="288" t="s">
        <v>1795</v>
      </c>
      <c r="X425" s="288" t="s">
        <v>1796</v>
      </c>
    </row>
    <row r="426" spans="1:24" ht="51">
      <c r="A426" s="288" t="s">
        <v>1737</v>
      </c>
      <c r="B426" s="288" t="s">
        <v>1738</v>
      </c>
      <c r="C426" s="288" t="s">
        <v>606</v>
      </c>
      <c r="D426" s="288" t="s">
        <v>554</v>
      </c>
      <c r="E426" s="288" t="s">
        <v>1739</v>
      </c>
      <c r="F426" s="289">
        <v>46300</v>
      </c>
      <c r="G426" s="289">
        <v>46300</v>
      </c>
      <c r="H426" s="288" t="s">
        <v>1888</v>
      </c>
      <c r="I426" s="288" t="s">
        <v>1877</v>
      </c>
      <c r="J426" s="288" t="s">
        <v>178</v>
      </c>
      <c r="K426" s="288" t="s">
        <v>716</v>
      </c>
      <c r="L426" s="290">
        <v>144484.62</v>
      </c>
      <c r="M426" s="290">
        <v>2.8985509999999999E-2</v>
      </c>
      <c r="N426" s="291">
        <v>4188</v>
      </c>
      <c r="O426" s="290">
        <v>0</v>
      </c>
      <c r="P426" s="291">
        <v>0</v>
      </c>
      <c r="Q426" s="290">
        <v>0.64</v>
      </c>
      <c r="R426" s="291">
        <v>90383</v>
      </c>
      <c r="S426" s="288" t="s">
        <v>1744</v>
      </c>
      <c r="T426" s="288" t="s">
        <v>1745</v>
      </c>
      <c r="U426" s="288" t="s">
        <v>1851</v>
      </c>
      <c r="V426" s="288" t="s">
        <v>1852</v>
      </c>
      <c r="W426" s="288" t="s">
        <v>1795</v>
      </c>
      <c r="X426" s="288" t="s">
        <v>1796</v>
      </c>
    </row>
    <row r="427" spans="1:24" ht="28.5">
      <c r="A427" s="284" t="s">
        <v>1737</v>
      </c>
      <c r="B427" s="284" t="s">
        <v>1738</v>
      </c>
      <c r="C427" s="284" t="s">
        <v>607</v>
      </c>
      <c r="D427" s="284" t="s">
        <v>559</v>
      </c>
      <c r="E427" s="284" t="s">
        <v>1739</v>
      </c>
      <c r="F427" s="285" t="s">
        <v>1739</v>
      </c>
      <c r="G427" s="285" t="s">
        <v>1739</v>
      </c>
      <c r="H427" s="284" t="s">
        <v>1739</v>
      </c>
      <c r="I427" s="284" t="s">
        <v>1740</v>
      </c>
      <c r="J427" s="284" t="s">
        <v>178</v>
      </c>
      <c r="K427" s="284" t="s">
        <v>716</v>
      </c>
      <c r="L427" s="286">
        <v>377620</v>
      </c>
      <c r="M427" s="286">
        <v>0</v>
      </c>
      <c r="N427" s="287">
        <v>0</v>
      </c>
      <c r="O427" s="286">
        <v>0</v>
      </c>
      <c r="P427" s="287">
        <v>0</v>
      </c>
      <c r="Q427" s="286">
        <v>0.15</v>
      </c>
      <c r="R427" s="287">
        <v>56643</v>
      </c>
      <c r="S427" s="284" t="s">
        <v>1739</v>
      </c>
      <c r="T427" s="284" t="s">
        <v>1739</v>
      </c>
      <c r="U427" s="284" t="s">
        <v>1739</v>
      </c>
      <c r="V427" s="284" t="s">
        <v>1739</v>
      </c>
      <c r="W427" s="284" t="s">
        <v>1739</v>
      </c>
      <c r="X427" s="284" t="s">
        <v>1739</v>
      </c>
    </row>
    <row r="428" spans="1:24" ht="51">
      <c r="A428" s="288" t="s">
        <v>1737</v>
      </c>
      <c r="B428" s="288" t="s">
        <v>1738</v>
      </c>
      <c r="C428" s="288" t="s">
        <v>607</v>
      </c>
      <c r="D428" s="288" t="s">
        <v>559</v>
      </c>
      <c r="E428" s="288" t="s">
        <v>1739</v>
      </c>
      <c r="F428" s="289">
        <v>46223</v>
      </c>
      <c r="G428" s="289">
        <v>46223</v>
      </c>
      <c r="H428" s="288" t="s">
        <v>1742</v>
      </c>
      <c r="I428" s="288" t="s">
        <v>1743</v>
      </c>
      <c r="J428" s="288" t="s">
        <v>178</v>
      </c>
      <c r="K428" s="288" t="s">
        <v>716</v>
      </c>
      <c r="L428" s="290">
        <v>365713.91999999998</v>
      </c>
      <c r="M428" s="290">
        <v>0</v>
      </c>
      <c r="N428" s="291">
        <v>0</v>
      </c>
      <c r="O428" s="290">
        <v>8.4175000000000005E-4</v>
      </c>
      <c r="P428" s="291">
        <v>308</v>
      </c>
      <c r="Q428" s="290">
        <v>0.15</v>
      </c>
      <c r="R428" s="291">
        <v>56335</v>
      </c>
      <c r="S428" s="288" t="s">
        <v>1744</v>
      </c>
      <c r="T428" s="288" t="s">
        <v>1745</v>
      </c>
      <c r="U428" s="288" t="s">
        <v>1851</v>
      </c>
      <c r="V428" s="288" t="s">
        <v>1852</v>
      </c>
      <c r="W428" s="288" t="s">
        <v>1795</v>
      </c>
      <c r="X428" s="288" t="s">
        <v>1796</v>
      </c>
    </row>
    <row r="429" spans="1:24" ht="51">
      <c r="A429" s="288" t="s">
        <v>1737</v>
      </c>
      <c r="B429" s="288" t="s">
        <v>1738</v>
      </c>
      <c r="C429" s="288" t="s">
        <v>607</v>
      </c>
      <c r="D429" s="288" t="s">
        <v>559</v>
      </c>
      <c r="E429" s="288" t="s">
        <v>1739</v>
      </c>
      <c r="F429" s="289">
        <v>46275</v>
      </c>
      <c r="G429" s="289">
        <v>46275</v>
      </c>
      <c r="H429" s="288" t="s">
        <v>1925</v>
      </c>
      <c r="I429" s="288" t="s">
        <v>1749</v>
      </c>
      <c r="J429" s="288" t="s">
        <v>178</v>
      </c>
      <c r="K429" s="288" t="s">
        <v>716</v>
      </c>
      <c r="L429" s="290">
        <v>365713.91999999998</v>
      </c>
      <c r="M429" s="290">
        <v>0</v>
      </c>
      <c r="N429" s="291">
        <v>0</v>
      </c>
      <c r="O429" s="290">
        <v>1.3468010000000001E-2</v>
      </c>
      <c r="P429" s="291">
        <v>4925</v>
      </c>
      <c r="Q429" s="290">
        <v>0.14000000000000001</v>
      </c>
      <c r="R429" s="291">
        <v>51410</v>
      </c>
      <c r="S429" s="288" t="s">
        <v>1744</v>
      </c>
      <c r="T429" s="288" t="s">
        <v>1745</v>
      </c>
      <c r="U429" s="288" t="s">
        <v>1851</v>
      </c>
      <c r="V429" s="288" t="s">
        <v>1852</v>
      </c>
      <c r="W429" s="288" t="s">
        <v>1795</v>
      </c>
      <c r="X429" s="288" t="s">
        <v>1796</v>
      </c>
    </row>
    <row r="430" spans="1:24" ht="51">
      <c r="A430" s="288" t="s">
        <v>1737</v>
      </c>
      <c r="B430" s="288" t="s">
        <v>1738</v>
      </c>
      <c r="C430" s="288" t="s">
        <v>607</v>
      </c>
      <c r="D430" s="288" t="s">
        <v>559</v>
      </c>
      <c r="E430" s="288" t="s">
        <v>1739</v>
      </c>
      <c r="F430" s="289">
        <v>46280</v>
      </c>
      <c r="G430" s="289">
        <v>46280</v>
      </c>
      <c r="H430" s="288" t="s">
        <v>1927</v>
      </c>
      <c r="I430" s="288" t="s">
        <v>1749</v>
      </c>
      <c r="J430" s="288" t="s">
        <v>178</v>
      </c>
      <c r="K430" s="288" t="s">
        <v>716</v>
      </c>
      <c r="L430" s="290">
        <v>365713.91999999998</v>
      </c>
      <c r="M430" s="290">
        <v>0</v>
      </c>
      <c r="N430" s="291">
        <v>0</v>
      </c>
      <c r="O430" s="290">
        <v>2.0202020000000001E-2</v>
      </c>
      <c r="P430" s="291">
        <v>7388</v>
      </c>
      <c r="Q430" s="290">
        <v>0.12</v>
      </c>
      <c r="R430" s="291">
        <v>44022</v>
      </c>
      <c r="S430" s="288" t="s">
        <v>1744</v>
      </c>
      <c r="T430" s="288" t="s">
        <v>1745</v>
      </c>
      <c r="U430" s="288" t="s">
        <v>1851</v>
      </c>
      <c r="V430" s="288" t="s">
        <v>1852</v>
      </c>
      <c r="W430" s="288" t="s">
        <v>1795</v>
      </c>
      <c r="X430" s="288" t="s">
        <v>1796</v>
      </c>
    </row>
    <row r="431" spans="1:24" ht="51">
      <c r="A431" s="288" t="s">
        <v>1737</v>
      </c>
      <c r="B431" s="288" t="s">
        <v>1738</v>
      </c>
      <c r="C431" s="288" t="s">
        <v>607</v>
      </c>
      <c r="D431" s="288" t="s">
        <v>559</v>
      </c>
      <c r="E431" s="288" t="s">
        <v>1739</v>
      </c>
      <c r="F431" s="289">
        <v>46280</v>
      </c>
      <c r="G431" s="289">
        <v>46280</v>
      </c>
      <c r="H431" s="288" t="s">
        <v>1928</v>
      </c>
      <c r="I431" s="288" t="s">
        <v>1749</v>
      </c>
      <c r="J431" s="288" t="s">
        <v>178</v>
      </c>
      <c r="K431" s="288" t="s">
        <v>716</v>
      </c>
      <c r="L431" s="290">
        <v>365713.91999999998</v>
      </c>
      <c r="M431" s="290">
        <v>0</v>
      </c>
      <c r="N431" s="291">
        <v>0</v>
      </c>
      <c r="O431" s="290">
        <v>3.3670029999999997E-2</v>
      </c>
      <c r="P431" s="291">
        <v>12314</v>
      </c>
      <c r="Q431" s="290">
        <v>0.09</v>
      </c>
      <c r="R431" s="291">
        <v>31708</v>
      </c>
      <c r="S431" s="288" t="s">
        <v>1744</v>
      </c>
      <c r="T431" s="288" t="s">
        <v>1745</v>
      </c>
      <c r="U431" s="288" t="s">
        <v>1855</v>
      </c>
      <c r="V431" s="288" t="s">
        <v>1856</v>
      </c>
      <c r="W431" s="288" t="s">
        <v>1795</v>
      </c>
      <c r="X431" s="288" t="s">
        <v>1796</v>
      </c>
    </row>
    <row r="432" spans="1:24" ht="28.5">
      <c r="A432" s="284" t="s">
        <v>1737</v>
      </c>
      <c r="B432" s="284" t="s">
        <v>1738</v>
      </c>
      <c r="C432" s="284" t="s">
        <v>612</v>
      </c>
      <c r="D432" s="284" t="s">
        <v>558</v>
      </c>
      <c r="E432" s="284" t="s">
        <v>1739</v>
      </c>
      <c r="F432" s="285" t="s">
        <v>1739</v>
      </c>
      <c r="G432" s="285" t="s">
        <v>1739</v>
      </c>
      <c r="H432" s="284" t="s">
        <v>1739</v>
      </c>
      <c r="I432" s="284" t="s">
        <v>1740</v>
      </c>
      <c r="J432" s="284" t="s">
        <v>178</v>
      </c>
      <c r="K432" s="284" t="s">
        <v>716</v>
      </c>
      <c r="L432" s="286">
        <v>184703.13</v>
      </c>
      <c r="M432" s="286">
        <v>0</v>
      </c>
      <c r="N432" s="287">
        <v>0</v>
      </c>
      <c r="O432" s="286">
        <v>0</v>
      </c>
      <c r="P432" s="287">
        <v>0</v>
      </c>
      <c r="Q432" s="286">
        <v>0.32</v>
      </c>
      <c r="R432" s="287">
        <v>59105</v>
      </c>
      <c r="S432" s="284" t="s">
        <v>1739</v>
      </c>
      <c r="T432" s="284" t="s">
        <v>1739</v>
      </c>
      <c r="U432" s="284" t="s">
        <v>1739</v>
      </c>
      <c r="V432" s="284" t="s">
        <v>1739</v>
      </c>
      <c r="W432" s="284" t="s">
        <v>1739</v>
      </c>
      <c r="X432" s="284" t="s">
        <v>1739</v>
      </c>
    </row>
    <row r="433" spans="1:24" ht="51">
      <c r="A433" s="288" t="s">
        <v>1737</v>
      </c>
      <c r="B433" s="288" t="s">
        <v>1738</v>
      </c>
      <c r="C433" s="288" t="s">
        <v>612</v>
      </c>
      <c r="D433" s="288" t="s">
        <v>558</v>
      </c>
      <c r="E433" s="288" t="s">
        <v>1739</v>
      </c>
      <c r="F433" s="289">
        <v>46181</v>
      </c>
      <c r="G433" s="289">
        <v>46181</v>
      </c>
      <c r="H433" s="288" t="s">
        <v>1803</v>
      </c>
      <c r="I433" s="288" t="s">
        <v>1749</v>
      </c>
      <c r="J433" s="288" t="s">
        <v>178</v>
      </c>
      <c r="K433" s="288" t="s">
        <v>716</v>
      </c>
      <c r="L433" s="290">
        <v>186858.88</v>
      </c>
      <c r="M433" s="290">
        <v>0</v>
      </c>
      <c r="N433" s="291">
        <v>0</v>
      </c>
      <c r="O433" s="290">
        <v>1.317957E-2</v>
      </c>
      <c r="P433" s="291">
        <v>2463</v>
      </c>
      <c r="Q433" s="290">
        <v>0.3</v>
      </c>
      <c r="R433" s="291">
        <v>56642</v>
      </c>
      <c r="S433" s="288" t="s">
        <v>1744</v>
      </c>
      <c r="T433" s="288" t="s">
        <v>1745</v>
      </c>
      <c r="U433" s="288" t="s">
        <v>1804</v>
      </c>
      <c r="V433" s="288" t="s">
        <v>1805</v>
      </c>
      <c r="W433" s="288" t="s">
        <v>1795</v>
      </c>
      <c r="X433" s="288" t="s">
        <v>1796</v>
      </c>
    </row>
    <row r="434" spans="1:24" ht="25.5">
      <c r="A434" s="288" t="s">
        <v>1737</v>
      </c>
      <c r="B434" s="288" t="s">
        <v>1738</v>
      </c>
      <c r="C434" s="288" t="s">
        <v>612</v>
      </c>
      <c r="D434" s="288" t="s">
        <v>558</v>
      </c>
      <c r="E434" s="288" t="s">
        <v>1739</v>
      </c>
      <c r="F434" s="289">
        <v>46223</v>
      </c>
      <c r="G434" s="289">
        <v>46223</v>
      </c>
      <c r="H434" s="288" t="s">
        <v>1876</v>
      </c>
      <c r="I434" s="288" t="s">
        <v>1877</v>
      </c>
      <c r="J434" s="288" t="s">
        <v>178</v>
      </c>
      <c r="K434" s="288" t="s">
        <v>716</v>
      </c>
      <c r="L434" s="290">
        <v>186858.88</v>
      </c>
      <c r="M434" s="290">
        <v>1.64745E-3</v>
      </c>
      <c r="N434" s="291">
        <v>308</v>
      </c>
      <c r="O434" s="290">
        <v>0</v>
      </c>
      <c r="P434" s="291">
        <v>0</v>
      </c>
      <c r="Q434" s="290">
        <v>0.3</v>
      </c>
      <c r="R434" s="291">
        <v>56950</v>
      </c>
      <c r="S434" s="288" t="s">
        <v>1744</v>
      </c>
      <c r="T434" s="288" t="s">
        <v>1745</v>
      </c>
      <c r="U434" s="288" t="s">
        <v>1739</v>
      </c>
      <c r="V434" s="288" t="s">
        <v>1739</v>
      </c>
      <c r="W434" s="288" t="s">
        <v>1795</v>
      </c>
      <c r="X434" s="288" t="s">
        <v>1796</v>
      </c>
    </row>
    <row r="435" spans="1:24" ht="51">
      <c r="A435" s="288" t="s">
        <v>1737</v>
      </c>
      <c r="B435" s="288" t="s">
        <v>1738</v>
      </c>
      <c r="C435" s="288" t="s">
        <v>612</v>
      </c>
      <c r="D435" s="288" t="s">
        <v>558</v>
      </c>
      <c r="E435" s="288" t="s">
        <v>1739</v>
      </c>
      <c r="F435" s="289">
        <v>46275</v>
      </c>
      <c r="G435" s="289">
        <v>46275</v>
      </c>
      <c r="H435" s="288" t="s">
        <v>1925</v>
      </c>
      <c r="I435" s="288" t="s">
        <v>1749</v>
      </c>
      <c r="J435" s="288" t="s">
        <v>178</v>
      </c>
      <c r="K435" s="288" t="s">
        <v>716</v>
      </c>
      <c r="L435" s="290">
        <v>186858.88</v>
      </c>
      <c r="M435" s="290">
        <v>0</v>
      </c>
      <c r="N435" s="291">
        <v>0</v>
      </c>
      <c r="O435" s="290">
        <v>1.976936E-2</v>
      </c>
      <c r="P435" s="291">
        <v>3694</v>
      </c>
      <c r="Q435" s="290">
        <v>0.28999999999999998</v>
      </c>
      <c r="R435" s="291">
        <v>53256</v>
      </c>
      <c r="S435" s="288" t="s">
        <v>1744</v>
      </c>
      <c r="T435" s="288" t="s">
        <v>1745</v>
      </c>
      <c r="U435" s="288" t="s">
        <v>1851</v>
      </c>
      <c r="V435" s="288" t="s">
        <v>1852</v>
      </c>
      <c r="W435" s="288" t="s">
        <v>1795</v>
      </c>
      <c r="X435" s="288" t="s">
        <v>1796</v>
      </c>
    </row>
    <row r="436" spans="1:24" ht="51">
      <c r="A436" s="288" t="s">
        <v>1737</v>
      </c>
      <c r="B436" s="288" t="s">
        <v>1738</v>
      </c>
      <c r="C436" s="288" t="s">
        <v>612</v>
      </c>
      <c r="D436" s="288" t="s">
        <v>558</v>
      </c>
      <c r="E436" s="288" t="s">
        <v>1739</v>
      </c>
      <c r="F436" s="289">
        <v>46280</v>
      </c>
      <c r="G436" s="289">
        <v>46280</v>
      </c>
      <c r="H436" s="288" t="s">
        <v>1927</v>
      </c>
      <c r="I436" s="288" t="s">
        <v>1749</v>
      </c>
      <c r="J436" s="288" t="s">
        <v>178</v>
      </c>
      <c r="K436" s="288" t="s">
        <v>716</v>
      </c>
      <c r="L436" s="290">
        <v>186858.88</v>
      </c>
      <c r="M436" s="290">
        <v>0</v>
      </c>
      <c r="N436" s="291">
        <v>0</v>
      </c>
      <c r="O436" s="290">
        <v>2.965404E-2</v>
      </c>
      <c r="P436" s="291">
        <v>5541</v>
      </c>
      <c r="Q436" s="290">
        <v>0.26</v>
      </c>
      <c r="R436" s="291">
        <v>47715</v>
      </c>
      <c r="S436" s="288" t="s">
        <v>1744</v>
      </c>
      <c r="T436" s="288" t="s">
        <v>1745</v>
      </c>
      <c r="U436" s="288" t="s">
        <v>1851</v>
      </c>
      <c r="V436" s="288" t="s">
        <v>1852</v>
      </c>
      <c r="W436" s="288" t="s">
        <v>1795</v>
      </c>
      <c r="X436" s="288" t="s">
        <v>1796</v>
      </c>
    </row>
    <row r="437" spans="1:24" ht="51">
      <c r="A437" s="288" t="s">
        <v>1737</v>
      </c>
      <c r="B437" s="288" t="s">
        <v>1738</v>
      </c>
      <c r="C437" s="288" t="s">
        <v>612</v>
      </c>
      <c r="D437" s="288" t="s">
        <v>558</v>
      </c>
      <c r="E437" s="288" t="s">
        <v>1739</v>
      </c>
      <c r="F437" s="289">
        <v>46280</v>
      </c>
      <c r="G437" s="289">
        <v>46280</v>
      </c>
      <c r="H437" s="288" t="s">
        <v>1928</v>
      </c>
      <c r="I437" s="288" t="s">
        <v>1749</v>
      </c>
      <c r="J437" s="288" t="s">
        <v>178</v>
      </c>
      <c r="K437" s="288" t="s">
        <v>716</v>
      </c>
      <c r="L437" s="290">
        <v>186858.88</v>
      </c>
      <c r="M437" s="290">
        <v>0</v>
      </c>
      <c r="N437" s="291">
        <v>0</v>
      </c>
      <c r="O437" s="290">
        <v>4.9423389999999998E-2</v>
      </c>
      <c r="P437" s="291">
        <v>9235</v>
      </c>
      <c r="Q437" s="290">
        <v>0.21</v>
      </c>
      <c r="R437" s="291">
        <v>38480</v>
      </c>
      <c r="S437" s="288" t="s">
        <v>1744</v>
      </c>
      <c r="T437" s="288" t="s">
        <v>1745</v>
      </c>
      <c r="U437" s="288" t="s">
        <v>1855</v>
      </c>
      <c r="V437" s="288" t="s">
        <v>1856</v>
      </c>
      <c r="W437" s="288" t="s">
        <v>1795</v>
      </c>
      <c r="X437" s="288" t="s">
        <v>1796</v>
      </c>
    </row>
    <row r="438" spans="1:24" ht="28.5">
      <c r="A438" s="284" t="s">
        <v>1737</v>
      </c>
      <c r="B438" s="284" t="s">
        <v>1738</v>
      </c>
      <c r="C438" s="284" t="s">
        <v>899</v>
      </c>
      <c r="D438" s="284" t="s">
        <v>155</v>
      </c>
      <c r="E438" s="284" t="s">
        <v>1739</v>
      </c>
      <c r="F438" s="285" t="s">
        <v>1739</v>
      </c>
      <c r="G438" s="285" t="s">
        <v>1739</v>
      </c>
      <c r="H438" s="284" t="s">
        <v>1739</v>
      </c>
      <c r="I438" s="284" t="s">
        <v>1740</v>
      </c>
      <c r="J438" s="284" t="s">
        <v>178</v>
      </c>
      <c r="K438" s="284" t="s">
        <v>716</v>
      </c>
      <c r="L438" s="286">
        <v>146590</v>
      </c>
      <c r="M438" s="286">
        <v>0</v>
      </c>
      <c r="N438" s="287">
        <v>0</v>
      </c>
      <c r="O438" s="286">
        <v>0</v>
      </c>
      <c r="P438" s="287">
        <v>0</v>
      </c>
      <c r="Q438" s="286">
        <v>0.7</v>
      </c>
      <c r="R438" s="287">
        <v>102613</v>
      </c>
      <c r="S438" s="284" t="s">
        <v>1739</v>
      </c>
      <c r="T438" s="284" t="s">
        <v>1739</v>
      </c>
      <c r="U438" s="284" t="s">
        <v>1739</v>
      </c>
      <c r="V438" s="284" t="s">
        <v>1739</v>
      </c>
      <c r="W438" s="284" t="s">
        <v>1739</v>
      </c>
      <c r="X438" s="284" t="s">
        <v>1739</v>
      </c>
    </row>
    <row r="439" spans="1:24" ht="25.5">
      <c r="A439" s="288" t="s">
        <v>1737</v>
      </c>
      <c r="B439" s="288" t="s">
        <v>1738</v>
      </c>
      <c r="C439" s="288" t="s">
        <v>899</v>
      </c>
      <c r="D439" s="288" t="s">
        <v>155</v>
      </c>
      <c r="E439" s="288" t="s">
        <v>1739</v>
      </c>
      <c r="F439" s="289">
        <v>46223</v>
      </c>
      <c r="G439" s="289">
        <v>46223</v>
      </c>
      <c r="H439" s="288" t="s">
        <v>1876</v>
      </c>
      <c r="I439" s="288" t="s">
        <v>1877</v>
      </c>
      <c r="J439" s="288" t="s">
        <v>178</v>
      </c>
      <c r="K439" s="288" t="s">
        <v>716</v>
      </c>
      <c r="L439" s="290">
        <v>146738.01999999999</v>
      </c>
      <c r="M439" s="290">
        <v>6.99301E-3</v>
      </c>
      <c r="N439" s="291">
        <v>1026</v>
      </c>
      <c r="O439" s="290">
        <v>0</v>
      </c>
      <c r="P439" s="291">
        <v>0</v>
      </c>
      <c r="Q439" s="290">
        <v>0.71</v>
      </c>
      <c r="R439" s="291">
        <v>103639</v>
      </c>
      <c r="S439" s="288" t="s">
        <v>1744</v>
      </c>
      <c r="T439" s="288" t="s">
        <v>1745</v>
      </c>
      <c r="U439" s="288" t="s">
        <v>1739</v>
      </c>
      <c r="V439" s="288" t="s">
        <v>1739</v>
      </c>
      <c r="W439" s="288" t="s">
        <v>1795</v>
      </c>
      <c r="X439" s="288" t="s">
        <v>1796</v>
      </c>
    </row>
    <row r="440" spans="1:24" ht="38.25">
      <c r="A440" s="288" t="s">
        <v>1737</v>
      </c>
      <c r="B440" s="288" t="s">
        <v>1738</v>
      </c>
      <c r="C440" s="288" t="s">
        <v>899</v>
      </c>
      <c r="D440" s="288" t="s">
        <v>155</v>
      </c>
      <c r="E440" s="288" t="s">
        <v>1739</v>
      </c>
      <c r="F440" s="289">
        <v>46254</v>
      </c>
      <c r="G440" s="289">
        <v>46254</v>
      </c>
      <c r="H440" s="288" t="s">
        <v>1922</v>
      </c>
      <c r="I440" s="288" t="s">
        <v>1923</v>
      </c>
      <c r="J440" s="288" t="s">
        <v>178</v>
      </c>
      <c r="K440" s="288" t="s">
        <v>716</v>
      </c>
      <c r="L440" s="290">
        <v>143000</v>
      </c>
      <c r="M440" s="290">
        <v>0.34965035</v>
      </c>
      <c r="N440" s="291">
        <v>50000</v>
      </c>
      <c r="O440" s="290">
        <v>0</v>
      </c>
      <c r="P440" s="291">
        <v>0</v>
      </c>
      <c r="Q440" s="290">
        <v>1.06</v>
      </c>
      <c r="R440" s="291">
        <v>153639</v>
      </c>
      <c r="S440" s="288" t="s">
        <v>1744</v>
      </c>
      <c r="T440" s="288" t="s">
        <v>1810</v>
      </c>
      <c r="U440" s="288" t="s">
        <v>1739</v>
      </c>
      <c r="V440" s="288" t="s">
        <v>1739</v>
      </c>
      <c r="W440" s="288" t="s">
        <v>1739</v>
      </c>
      <c r="X440" s="288" t="s">
        <v>1739</v>
      </c>
    </row>
    <row r="441" spans="1:24" ht="51">
      <c r="A441" s="288" t="s">
        <v>1737</v>
      </c>
      <c r="B441" s="288" t="s">
        <v>1738</v>
      </c>
      <c r="C441" s="288" t="s">
        <v>899</v>
      </c>
      <c r="D441" s="288" t="s">
        <v>155</v>
      </c>
      <c r="E441" s="288" t="s">
        <v>1739</v>
      </c>
      <c r="F441" s="289">
        <v>46255</v>
      </c>
      <c r="G441" s="289">
        <v>46255</v>
      </c>
      <c r="H441" s="288" t="s">
        <v>1970</v>
      </c>
      <c r="I441" s="288" t="s">
        <v>1749</v>
      </c>
      <c r="J441" s="288" t="s">
        <v>178</v>
      </c>
      <c r="K441" s="288" t="s">
        <v>716</v>
      </c>
      <c r="L441" s="290">
        <v>145499.64000000001</v>
      </c>
      <c r="M441" s="290">
        <v>0</v>
      </c>
      <c r="N441" s="291">
        <v>0</v>
      </c>
      <c r="O441" s="290">
        <v>0.13986013999999999</v>
      </c>
      <c r="P441" s="291">
        <v>20350</v>
      </c>
      <c r="Q441" s="290">
        <v>0.92</v>
      </c>
      <c r="R441" s="291">
        <v>133289</v>
      </c>
      <c r="S441" s="288" t="s">
        <v>1744</v>
      </c>
      <c r="T441" s="288" t="s">
        <v>1745</v>
      </c>
      <c r="U441" s="288" t="s">
        <v>1890</v>
      </c>
      <c r="V441" s="288" t="s">
        <v>1891</v>
      </c>
      <c r="W441" s="288" t="s">
        <v>1795</v>
      </c>
      <c r="X441" s="288" t="s">
        <v>1796</v>
      </c>
    </row>
    <row r="442" spans="1:24" ht="51">
      <c r="A442" s="288" t="s">
        <v>1737</v>
      </c>
      <c r="B442" s="288" t="s">
        <v>1738</v>
      </c>
      <c r="C442" s="288" t="s">
        <v>899</v>
      </c>
      <c r="D442" s="288" t="s">
        <v>155</v>
      </c>
      <c r="E442" s="288" t="s">
        <v>1739</v>
      </c>
      <c r="F442" s="289">
        <v>46275</v>
      </c>
      <c r="G442" s="289">
        <v>46275</v>
      </c>
      <c r="H442" s="288" t="s">
        <v>1925</v>
      </c>
      <c r="I442" s="288" t="s">
        <v>1749</v>
      </c>
      <c r="J442" s="288" t="s">
        <v>178</v>
      </c>
      <c r="K442" s="288" t="s">
        <v>716</v>
      </c>
      <c r="L442" s="290">
        <v>145499.64000000001</v>
      </c>
      <c r="M442" s="290">
        <v>0</v>
      </c>
      <c r="N442" s="291">
        <v>0</v>
      </c>
      <c r="O442" s="290">
        <v>2.7972029999999998E-2</v>
      </c>
      <c r="P442" s="291">
        <v>4070</v>
      </c>
      <c r="Q442" s="290">
        <v>0.89</v>
      </c>
      <c r="R442" s="291">
        <v>129219</v>
      </c>
      <c r="S442" s="288" t="s">
        <v>1744</v>
      </c>
      <c r="T442" s="288" t="s">
        <v>1745</v>
      </c>
      <c r="U442" s="288" t="s">
        <v>1851</v>
      </c>
      <c r="V442" s="288" t="s">
        <v>1852</v>
      </c>
      <c r="W442" s="288" t="s">
        <v>1795</v>
      </c>
      <c r="X442" s="288" t="s">
        <v>1796</v>
      </c>
    </row>
    <row r="443" spans="1:24" ht="51">
      <c r="A443" s="288" t="s">
        <v>1737</v>
      </c>
      <c r="B443" s="288" t="s">
        <v>1738</v>
      </c>
      <c r="C443" s="288" t="s">
        <v>899</v>
      </c>
      <c r="D443" s="288" t="s">
        <v>155</v>
      </c>
      <c r="E443" s="288" t="s">
        <v>1739</v>
      </c>
      <c r="F443" s="289">
        <v>46280</v>
      </c>
      <c r="G443" s="289">
        <v>46280</v>
      </c>
      <c r="H443" s="288" t="s">
        <v>1927</v>
      </c>
      <c r="I443" s="288" t="s">
        <v>1749</v>
      </c>
      <c r="J443" s="288" t="s">
        <v>178</v>
      </c>
      <c r="K443" s="288" t="s">
        <v>716</v>
      </c>
      <c r="L443" s="290">
        <v>145499.64000000001</v>
      </c>
      <c r="M443" s="290">
        <v>0</v>
      </c>
      <c r="N443" s="291">
        <v>0</v>
      </c>
      <c r="O443" s="290">
        <v>4.1958040000000002E-2</v>
      </c>
      <c r="P443" s="291">
        <v>6105</v>
      </c>
      <c r="Q443" s="290">
        <v>0.85</v>
      </c>
      <c r="R443" s="291">
        <v>123114</v>
      </c>
      <c r="S443" s="288" t="s">
        <v>1744</v>
      </c>
      <c r="T443" s="288" t="s">
        <v>1745</v>
      </c>
      <c r="U443" s="288" t="s">
        <v>1851</v>
      </c>
      <c r="V443" s="288" t="s">
        <v>1852</v>
      </c>
      <c r="W443" s="288" t="s">
        <v>1795</v>
      </c>
      <c r="X443" s="288" t="s">
        <v>1796</v>
      </c>
    </row>
    <row r="444" spans="1:24" ht="51">
      <c r="A444" s="288" t="s">
        <v>1737</v>
      </c>
      <c r="B444" s="288" t="s">
        <v>1738</v>
      </c>
      <c r="C444" s="288" t="s">
        <v>899</v>
      </c>
      <c r="D444" s="288" t="s">
        <v>155</v>
      </c>
      <c r="E444" s="288" t="s">
        <v>1739</v>
      </c>
      <c r="F444" s="289">
        <v>46280</v>
      </c>
      <c r="G444" s="289">
        <v>46280</v>
      </c>
      <c r="H444" s="288" t="s">
        <v>1928</v>
      </c>
      <c r="I444" s="288" t="s">
        <v>1749</v>
      </c>
      <c r="J444" s="288" t="s">
        <v>178</v>
      </c>
      <c r="K444" s="288" t="s">
        <v>716</v>
      </c>
      <c r="L444" s="290">
        <v>145499.64000000001</v>
      </c>
      <c r="M444" s="290">
        <v>0</v>
      </c>
      <c r="N444" s="291">
        <v>0</v>
      </c>
      <c r="O444" s="290">
        <v>6.9930069999999997E-2</v>
      </c>
      <c r="P444" s="291">
        <v>10175</v>
      </c>
      <c r="Q444" s="290">
        <v>0.78</v>
      </c>
      <c r="R444" s="291">
        <v>112939</v>
      </c>
      <c r="S444" s="288" t="s">
        <v>1744</v>
      </c>
      <c r="T444" s="288" t="s">
        <v>1745</v>
      </c>
      <c r="U444" s="288" t="s">
        <v>1855</v>
      </c>
      <c r="V444" s="288" t="s">
        <v>1856</v>
      </c>
      <c r="W444" s="288" t="s">
        <v>1795</v>
      </c>
      <c r="X444" s="288" t="s">
        <v>1796</v>
      </c>
    </row>
    <row r="445" spans="1:24" ht="28.5">
      <c r="A445" s="284" t="s">
        <v>1737</v>
      </c>
      <c r="B445" s="284" t="s">
        <v>1738</v>
      </c>
      <c r="C445" s="284" t="s">
        <v>902</v>
      </c>
      <c r="D445" s="284" t="s">
        <v>903</v>
      </c>
      <c r="E445" s="284" t="s">
        <v>1739</v>
      </c>
      <c r="F445" s="285" t="s">
        <v>1739</v>
      </c>
      <c r="G445" s="285" t="s">
        <v>1739</v>
      </c>
      <c r="H445" s="284" t="s">
        <v>1739</v>
      </c>
      <c r="I445" s="284" t="s">
        <v>1740</v>
      </c>
      <c r="J445" s="284" t="s">
        <v>178</v>
      </c>
      <c r="K445" s="284" t="s">
        <v>716</v>
      </c>
      <c r="L445" s="286">
        <v>119084.21</v>
      </c>
      <c r="M445" s="286">
        <v>0</v>
      </c>
      <c r="N445" s="287">
        <v>0</v>
      </c>
      <c r="O445" s="286">
        <v>0</v>
      </c>
      <c r="P445" s="287">
        <v>0</v>
      </c>
      <c r="Q445" s="286">
        <v>0.76</v>
      </c>
      <c r="R445" s="287">
        <v>90504</v>
      </c>
      <c r="S445" s="284" t="s">
        <v>1739</v>
      </c>
      <c r="T445" s="284" t="s">
        <v>1739</v>
      </c>
      <c r="U445" s="284" t="s">
        <v>1739</v>
      </c>
      <c r="V445" s="284" t="s">
        <v>1739</v>
      </c>
      <c r="W445" s="284" t="s">
        <v>1739</v>
      </c>
      <c r="X445" s="284" t="s">
        <v>1739</v>
      </c>
    </row>
    <row r="446" spans="1:24" ht="25.5">
      <c r="A446" s="288" t="s">
        <v>1737</v>
      </c>
      <c r="B446" s="288" t="s">
        <v>1738</v>
      </c>
      <c r="C446" s="288" t="s">
        <v>902</v>
      </c>
      <c r="D446" s="288" t="s">
        <v>903</v>
      </c>
      <c r="E446" s="288" t="s">
        <v>1739</v>
      </c>
      <c r="F446" s="289">
        <v>46223</v>
      </c>
      <c r="G446" s="289">
        <v>46223</v>
      </c>
      <c r="H446" s="288" t="s">
        <v>1742</v>
      </c>
      <c r="I446" s="288" t="s">
        <v>1743</v>
      </c>
      <c r="J446" s="288" t="s">
        <v>178</v>
      </c>
      <c r="K446" s="288" t="s">
        <v>716</v>
      </c>
      <c r="L446" s="290">
        <v>119132.79</v>
      </c>
      <c r="M446" s="290">
        <v>0</v>
      </c>
      <c r="N446" s="291">
        <v>0</v>
      </c>
      <c r="O446" s="290">
        <v>3.1007750000000001E-2</v>
      </c>
      <c r="P446" s="291">
        <v>3694</v>
      </c>
      <c r="Q446" s="290">
        <v>0.73</v>
      </c>
      <c r="R446" s="291">
        <v>86810</v>
      </c>
      <c r="S446" s="288" t="s">
        <v>1744</v>
      </c>
      <c r="T446" s="288" t="s">
        <v>1820</v>
      </c>
      <c r="U446" s="288" t="s">
        <v>1739</v>
      </c>
      <c r="V446" s="288" t="s">
        <v>1739</v>
      </c>
      <c r="W446" s="288" t="s">
        <v>1795</v>
      </c>
      <c r="X446" s="288" t="s">
        <v>1796</v>
      </c>
    </row>
    <row r="447" spans="1:24" ht="28.5">
      <c r="A447" s="284" t="s">
        <v>1737</v>
      </c>
      <c r="B447" s="284" t="s">
        <v>1738</v>
      </c>
      <c r="C447" s="284" t="s">
        <v>615</v>
      </c>
      <c r="D447" s="284" t="s">
        <v>582</v>
      </c>
      <c r="E447" s="284" t="s">
        <v>1739</v>
      </c>
      <c r="F447" s="285" t="s">
        <v>1739</v>
      </c>
      <c r="G447" s="285" t="s">
        <v>1739</v>
      </c>
      <c r="H447" s="284" t="s">
        <v>1739</v>
      </c>
      <c r="I447" s="284" t="s">
        <v>1740</v>
      </c>
      <c r="J447" s="284" t="s">
        <v>178</v>
      </c>
      <c r="K447" s="284" t="s">
        <v>716</v>
      </c>
      <c r="L447" s="286">
        <v>131344.76</v>
      </c>
      <c r="M447" s="286">
        <v>0</v>
      </c>
      <c r="N447" s="287">
        <v>0</v>
      </c>
      <c r="O447" s="286">
        <v>0</v>
      </c>
      <c r="P447" s="287">
        <v>0</v>
      </c>
      <c r="Q447" s="286">
        <v>1.05</v>
      </c>
      <c r="R447" s="287">
        <v>137912</v>
      </c>
      <c r="S447" s="284" t="s">
        <v>1739</v>
      </c>
      <c r="T447" s="284" t="s">
        <v>1739</v>
      </c>
      <c r="U447" s="284" t="s">
        <v>1739</v>
      </c>
      <c r="V447" s="284" t="s">
        <v>1739</v>
      </c>
      <c r="W447" s="284" t="s">
        <v>1739</v>
      </c>
      <c r="X447" s="284" t="s">
        <v>1739</v>
      </c>
    </row>
    <row r="448" spans="1:24" ht="25.5">
      <c r="A448" s="288" t="s">
        <v>1737</v>
      </c>
      <c r="B448" s="288" t="s">
        <v>1738</v>
      </c>
      <c r="C448" s="288" t="s">
        <v>615</v>
      </c>
      <c r="D448" s="288" t="s">
        <v>582</v>
      </c>
      <c r="E448" s="288" t="s">
        <v>1739</v>
      </c>
      <c r="F448" s="289">
        <v>46223</v>
      </c>
      <c r="G448" s="289">
        <v>46223</v>
      </c>
      <c r="H448" s="288" t="s">
        <v>1876</v>
      </c>
      <c r="I448" s="288" t="s">
        <v>1877</v>
      </c>
      <c r="J448" s="288" t="s">
        <v>178</v>
      </c>
      <c r="K448" s="288" t="s">
        <v>716</v>
      </c>
      <c r="L448" s="290">
        <v>130728.78</v>
      </c>
      <c r="M448" s="290">
        <v>2.1978020000000001E-2</v>
      </c>
      <c r="N448" s="291">
        <v>2873</v>
      </c>
      <c r="O448" s="290">
        <v>0</v>
      </c>
      <c r="P448" s="291">
        <v>0</v>
      </c>
      <c r="Q448" s="290">
        <v>1.08</v>
      </c>
      <c r="R448" s="291">
        <v>140785</v>
      </c>
      <c r="S448" s="288" t="s">
        <v>1744</v>
      </c>
      <c r="T448" s="288" t="s">
        <v>1745</v>
      </c>
      <c r="U448" s="288" t="s">
        <v>1739</v>
      </c>
      <c r="V448" s="288" t="s">
        <v>1739</v>
      </c>
      <c r="W448" s="288" t="s">
        <v>1795</v>
      </c>
      <c r="X448" s="288" t="s">
        <v>1796</v>
      </c>
    </row>
    <row r="449" spans="1:24" ht="63.75">
      <c r="A449" s="288" t="s">
        <v>1737</v>
      </c>
      <c r="B449" s="288" t="s">
        <v>1738</v>
      </c>
      <c r="C449" s="288" t="s">
        <v>615</v>
      </c>
      <c r="D449" s="288" t="s">
        <v>582</v>
      </c>
      <c r="E449" s="288" t="s">
        <v>1739</v>
      </c>
      <c r="F449" s="289">
        <v>46259</v>
      </c>
      <c r="G449" s="289">
        <v>46259</v>
      </c>
      <c r="H449" s="288" t="s">
        <v>2067</v>
      </c>
      <c r="I449" s="288" t="s">
        <v>1749</v>
      </c>
      <c r="J449" s="288" t="s">
        <v>178</v>
      </c>
      <c r="K449" s="288" t="s">
        <v>716</v>
      </c>
      <c r="L449" s="290">
        <v>130728.78</v>
      </c>
      <c r="M449" s="290">
        <v>0</v>
      </c>
      <c r="N449" s="291">
        <v>0</v>
      </c>
      <c r="O449" s="290">
        <v>0.13186813</v>
      </c>
      <c r="P449" s="291">
        <v>17239</v>
      </c>
      <c r="Q449" s="290">
        <v>0.95</v>
      </c>
      <c r="R449" s="291">
        <v>123546</v>
      </c>
      <c r="S449" s="288" t="s">
        <v>1744</v>
      </c>
      <c r="T449" s="288" t="s">
        <v>1745</v>
      </c>
      <c r="U449" s="288" t="s">
        <v>1835</v>
      </c>
      <c r="V449" s="288" t="s">
        <v>1836</v>
      </c>
      <c r="W449" s="288" t="s">
        <v>1795</v>
      </c>
      <c r="X449" s="288" t="s">
        <v>1796</v>
      </c>
    </row>
    <row r="450" spans="1:24" ht="63.75">
      <c r="A450" s="288" t="s">
        <v>1737</v>
      </c>
      <c r="B450" s="288" t="s">
        <v>1738</v>
      </c>
      <c r="C450" s="288" t="s">
        <v>615</v>
      </c>
      <c r="D450" s="288" t="s">
        <v>582</v>
      </c>
      <c r="E450" s="288" t="s">
        <v>1739</v>
      </c>
      <c r="F450" s="289">
        <v>46283</v>
      </c>
      <c r="G450" s="289">
        <v>46283</v>
      </c>
      <c r="H450" s="288" t="s">
        <v>1978</v>
      </c>
      <c r="I450" s="288" t="s">
        <v>1749</v>
      </c>
      <c r="J450" s="288" t="s">
        <v>178</v>
      </c>
      <c r="K450" s="288" t="s">
        <v>716</v>
      </c>
      <c r="L450" s="290">
        <v>130728.78</v>
      </c>
      <c r="M450" s="290">
        <v>0</v>
      </c>
      <c r="N450" s="291">
        <v>0</v>
      </c>
      <c r="O450" s="290">
        <v>0.17582418</v>
      </c>
      <c r="P450" s="291">
        <v>22985</v>
      </c>
      <c r="Q450" s="290">
        <v>0.77</v>
      </c>
      <c r="R450" s="291">
        <v>100561</v>
      </c>
      <c r="S450" s="288" t="s">
        <v>1744</v>
      </c>
      <c r="T450" s="288" t="s">
        <v>1745</v>
      </c>
      <c r="U450" s="288" t="s">
        <v>1835</v>
      </c>
      <c r="V450" s="288" t="s">
        <v>1836</v>
      </c>
      <c r="W450" s="288" t="s">
        <v>1795</v>
      </c>
      <c r="X450" s="288" t="s">
        <v>1796</v>
      </c>
    </row>
    <row r="451" spans="1:24" ht="28.5">
      <c r="A451" s="284" t="s">
        <v>1737</v>
      </c>
      <c r="B451" s="284" t="s">
        <v>1738</v>
      </c>
      <c r="C451" s="284" t="s">
        <v>908</v>
      </c>
      <c r="D451" s="284" t="s">
        <v>909</v>
      </c>
      <c r="E451" s="284" t="s">
        <v>1739</v>
      </c>
      <c r="F451" s="285" t="s">
        <v>1739</v>
      </c>
      <c r="G451" s="285" t="s">
        <v>1739</v>
      </c>
      <c r="H451" s="284" t="s">
        <v>1739</v>
      </c>
      <c r="I451" s="284" t="s">
        <v>1740</v>
      </c>
      <c r="J451" s="284" t="s">
        <v>178</v>
      </c>
      <c r="K451" s="284" t="s">
        <v>53</v>
      </c>
      <c r="L451" s="286">
        <v>130738.74</v>
      </c>
      <c r="M451" s="286">
        <v>0</v>
      </c>
      <c r="N451" s="287">
        <v>0</v>
      </c>
      <c r="O451" s="286">
        <v>0</v>
      </c>
      <c r="P451" s="287">
        <v>0</v>
      </c>
      <c r="Q451" s="286">
        <v>1.1100000000000001</v>
      </c>
      <c r="R451" s="287">
        <v>145120</v>
      </c>
      <c r="S451" s="284" t="s">
        <v>1739</v>
      </c>
      <c r="T451" s="284" t="s">
        <v>1739</v>
      </c>
      <c r="U451" s="284" t="s">
        <v>1739</v>
      </c>
      <c r="V451" s="284" t="s">
        <v>1739</v>
      </c>
      <c r="W451" s="284" t="s">
        <v>1739</v>
      </c>
      <c r="X451" s="284" t="s">
        <v>1739</v>
      </c>
    </row>
    <row r="452" spans="1:24" ht="25.5">
      <c r="A452" s="288" t="s">
        <v>1737</v>
      </c>
      <c r="B452" s="288" t="s">
        <v>1738</v>
      </c>
      <c r="C452" s="288" t="s">
        <v>908</v>
      </c>
      <c r="D452" s="288" t="s">
        <v>909</v>
      </c>
      <c r="E452" s="288" t="s">
        <v>1739</v>
      </c>
      <c r="F452" s="289">
        <v>46223</v>
      </c>
      <c r="G452" s="289">
        <v>46223</v>
      </c>
      <c r="H452" s="288" t="s">
        <v>1742</v>
      </c>
      <c r="I452" s="288" t="s">
        <v>1743</v>
      </c>
      <c r="J452" s="288" t="s">
        <v>178</v>
      </c>
      <c r="K452" s="288" t="s">
        <v>53</v>
      </c>
      <c r="L452" s="290">
        <v>130608</v>
      </c>
      <c r="M452" s="290">
        <v>0</v>
      </c>
      <c r="N452" s="291">
        <v>0</v>
      </c>
      <c r="O452" s="290">
        <v>3.3333330000000001E-2</v>
      </c>
      <c r="P452" s="291">
        <v>4354</v>
      </c>
      <c r="Q452" s="290">
        <v>1.08</v>
      </c>
      <c r="R452" s="291">
        <v>140766</v>
      </c>
      <c r="S452" s="288" t="s">
        <v>1744</v>
      </c>
      <c r="T452" s="288" t="s">
        <v>1820</v>
      </c>
      <c r="U452" s="288" t="s">
        <v>1739</v>
      </c>
      <c r="V452" s="288" t="s">
        <v>1739</v>
      </c>
      <c r="W452" s="288" t="s">
        <v>1795</v>
      </c>
      <c r="X452" s="288" t="s">
        <v>1796</v>
      </c>
    </row>
    <row r="453" spans="1:24" ht="28.5">
      <c r="A453" s="284" t="s">
        <v>1737</v>
      </c>
      <c r="B453" s="284" t="s">
        <v>1738</v>
      </c>
      <c r="C453" s="284" t="s">
        <v>912</v>
      </c>
      <c r="D453" s="284" t="s">
        <v>913</v>
      </c>
      <c r="E453" s="284" t="s">
        <v>1739</v>
      </c>
      <c r="F453" s="285" t="s">
        <v>1739</v>
      </c>
      <c r="G453" s="285" t="s">
        <v>1739</v>
      </c>
      <c r="H453" s="284" t="s">
        <v>1739</v>
      </c>
      <c r="I453" s="284" t="s">
        <v>1740</v>
      </c>
      <c r="J453" s="284" t="s">
        <v>178</v>
      </c>
      <c r="K453" s="284" t="s">
        <v>716</v>
      </c>
      <c r="L453" s="286">
        <v>106362.5</v>
      </c>
      <c r="M453" s="286">
        <v>0</v>
      </c>
      <c r="N453" s="287">
        <v>0</v>
      </c>
      <c r="O453" s="286">
        <v>0</v>
      </c>
      <c r="P453" s="287">
        <v>0</v>
      </c>
      <c r="Q453" s="286">
        <v>1.04</v>
      </c>
      <c r="R453" s="287">
        <v>110617</v>
      </c>
      <c r="S453" s="284" t="s">
        <v>1739</v>
      </c>
      <c r="T453" s="284" t="s">
        <v>1739</v>
      </c>
      <c r="U453" s="284" t="s">
        <v>1739</v>
      </c>
      <c r="V453" s="284" t="s">
        <v>1739</v>
      </c>
      <c r="W453" s="284" t="s">
        <v>1739</v>
      </c>
      <c r="X453" s="284" t="s">
        <v>1739</v>
      </c>
    </row>
    <row r="454" spans="1:24" ht="25.5">
      <c r="A454" s="288" t="s">
        <v>1737</v>
      </c>
      <c r="B454" s="288" t="s">
        <v>1738</v>
      </c>
      <c r="C454" s="288" t="s">
        <v>912</v>
      </c>
      <c r="D454" s="288" t="s">
        <v>913</v>
      </c>
      <c r="E454" s="288" t="s">
        <v>1739</v>
      </c>
      <c r="F454" s="289">
        <v>46223</v>
      </c>
      <c r="G454" s="289">
        <v>46223</v>
      </c>
      <c r="H454" s="288" t="s">
        <v>1876</v>
      </c>
      <c r="I454" s="288" t="s">
        <v>1877</v>
      </c>
      <c r="J454" s="288" t="s">
        <v>178</v>
      </c>
      <c r="K454" s="288" t="s">
        <v>716</v>
      </c>
      <c r="L454" s="290">
        <v>106101.56</v>
      </c>
      <c r="M454" s="290">
        <v>2.12766E-2</v>
      </c>
      <c r="N454" s="291">
        <v>2257</v>
      </c>
      <c r="O454" s="290">
        <v>0</v>
      </c>
      <c r="P454" s="291">
        <v>0</v>
      </c>
      <c r="Q454" s="290">
        <v>1.06</v>
      </c>
      <c r="R454" s="291">
        <v>112874</v>
      </c>
      <c r="S454" s="288" t="s">
        <v>1744</v>
      </c>
      <c r="T454" s="288" t="s">
        <v>1745</v>
      </c>
      <c r="U454" s="288" t="s">
        <v>1739</v>
      </c>
      <c r="V454" s="288" t="s">
        <v>1739</v>
      </c>
      <c r="W454" s="288" t="s">
        <v>1795</v>
      </c>
      <c r="X454" s="288" t="s">
        <v>1796</v>
      </c>
    </row>
    <row r="455" spans="1:24" ht="28.5">
      <c r="A455" s="284" t="s">
        <v>1737</v>
      </c>
      <c r="B455" s="284" t="s">
        <v>1738</v>
      </c>
      <c r="C455" s="284" t="s">
        <v>406</v>
      </c>
      <c r="D455" s="284" t="s">
        <v>71</v>
      </c>
      <c r="E455" s="284" t="s">
        <v>1739</v>
      </c>
      <c r="F455" s="285" t="s">
        <v>1739</v>
      </c>
      <c r="G455" s="285" t="s">
        <v>1739</v>
      </c>
      <c r="H455" s="284" t="s">
        <v>1739</v>
      </c>
      <c r="I455" s="284" t="s">
        <v>1740</v>
      </c>
      <c r="J455" s="284" t="s">
        <v>178</v>
      </c>
      <c r="K455" s="284" t="s">
        <v>53</v>
      </c>
      <c r="L455" s="286">
        <v>122444.05</v>
      </c>
      <c r="M455" s="286">
        <v>0</v>
      </c>
      <c r="N455" s="287">
        <v>0</v>
      </c>
      <c r="O455" s="286">
        <v>0</v>
      </c>
      <c r="P455" s="287">
        <v>0</v>
      </c>
      <c r="Q455" s="286">
        <v>0.84</v>
      </c>
      <c r="R455" s="287">
        <v>102853</v>
      </c>
      <c r="S455" s="284" t="s">
        <v>1739</v>
      </c>
      <c r="T455" s="284" t="s">
        <v>1739</v>
      </c>
      <c r="U455" s="284" t="s">
        <v>1739</v>
      </c>
      <c r="V455" s="284" t="s">
        <v>1739</v>
      </c>
      <c r="W455" s="284" t="s">
        <v>1739</v>
      </c>
      <c r="X455" s="284" t="s">
        <v>1739</v>
      </c>
    </row>
    <row r="456" spans="1:24" ht="25.5">
      <c r="A456" s="288" t="s">
        <v>1737</v>
      </c>
      <c r="B456" s="288" t="s">
        <v>1738</v>
      </c>
      <c r="C456" s="288" t="s">
        <v>406</v>
      </c>
      <c r="D456" s="288" t="s">
        <v>71</v>
      </c>
      <c r="E456" s="288" t="s">
        <v>1739</v>
      </c>
      <c r="F456" s="289">
        <v>46223</v>
      </c>
      <c r="G456" s="289">
        <v>46223</v>
      </c>
      <c r="H456" s="288" t="s">
        <v>1876</v>
      </c>
      <c r="I456" s="288" t="s">
        <v>1877</v>
      </c>
      <c r="J456" s="288" t="s">
        <v>178</v>
      </c>
      <c r="K456" s="288" t="s">
        <v>53</v>
      </c>
      <c r="L456" s="290">
        <v>124220.88</v>
      </c>
      <c r="M456" s="290">
        <v>1.166181E-2</v>
      </c>
      <c r="N456" s="291">
        <v>1449</v>
      </c>
      <c r="O456" s="290">
        <v>0</v>
      </c>
      <c r="P456" s="291">
        <v>0</v>
      </c>
      <c r="Q456" s="290">
        <v>0.85</v>
      </c>
      <c r="R456" s="291">
        <v>104302</v>
      </c>
      <c r="S456" s="288" t="s">
        <v>1744</v>
      </c>
      <c r="T456" s="288" t="s">
        <v>1745</v>
      </c>
      <c r="U456" s="288" t="s">
        <v>1739</v>
      </c>
      <c r="V456" s="288" t="s">
        <v>1739</v>
      </c>
      <c r="W456" s="288" t="s">
        <v>1795</v>
      </c>
      <c r="X456" s="288" t="s">
        <v>1796</v>
      </c>
    </row>
    <row r="457" spans="1:24" ht="38.25">
      <c r="A457" s="288" t="s">
        <v>1737</v>
      </c>
      <c r="B457" s="288" t="s">
        <v>1738</v>
      </c>
      <c r="C457" s="288" t="s">
        <v>406</v>
      </c>
      <c r="D457" s="288" t="s">
        <v>71</v>
      </c>
      <c r="E457" s="288" t="s">
        <v>1739</v>
      </c>
      <c r="F457" s="289">
        <v>46254</v>
      </c>
      <c r="G457" s="289">
        <v>46254</v>
      </c>
      <c r="H457" s="288" t="s">
        <v>1922</v>
      </c>
      <c r="I457" s="288" t="s">
        <v>1923</v>
      </c>
      <c r="J457" s="288" t="s">
        <v>178</v>
      </c>
      <c r="K457" s="288" t="s">
        <v>53</v>
      </c>
      <c r="L457" s="290">
        <v>120000</v>
      </c>
      <c r="M457" s="290">
        <v>1</v>
      </c>
      <c r="N457" s="291">
        <v>120000</v>
      </c>
      <c r="O457" s="290">
        <v>0</v>
      </c>
      <c r="P457" s="291">
        <v>0</v>
      </c>
      <c r="Q457" s="290">
        <v>1.85</v>
      </c>
      <c r="R457" s="291">
        <v>224302</v>
      </c>
      <c r="S457" s="288" t="s">
        <v>1744</v>
      </c>
      <c r="T457" s="288" t="s">
        <v>1810</v>
      </c>
      <c r="U457" s="288" t="s">
        <v>1739</v>
      </c>
      <c r="V457" s="288" t="s">
        <v>1739</v>
      </c>
      <c r="W457" s="288" t="s">
        <v>1739</v>
      </c>
      <c r="X457" s="288" t="s">
        <v>1739</v>
      </c>
    </row>
    <row r="458" spans="1:24" ht="51">
      <c r="A458" s="288" t="s">
        <v>1737</v>
      </c>
      <c r="B458" s="288" t="s">
        <v>1738</v>
      </c>
      <c r="C458" s="288" t="s">
        <v>406</v>
      </c>
      <c r="D458" s="288" t="s">
        <v>71</v>
      </c>
      <c r="E458" s="288" t="s">
        <v>1739</v>
      </c>
      <c r="F458" s="289">
        <v>46275</v>
      </c>
      <c r="G458" s="289">
        <v>46275</v>
      </c>
      <c r="H458" s="288" t="s">
        <v>1925</v>
      </c>
      <c r="I458" s="288" t="s">
        <v>1749</v>
      </c>
      <c r="J458" s="288" t="s">
        <v>178</v>
      </c>
      <c r="K458" s="288" t="s">
        <v>53</v>
      </c>
      <c r="L458" s="290">
        <v>121926.21</v>
      </c>
      <c r="M458" s="290">
        <v>0</v>
      </c>
      <c r="N458" s="291">
        <v>0</v>
      </c>
      <c r="O458" s="290">
        <v>6.9970850000000001E-2</v>
      </c>
      <c r="P458" s="291">
        <v>8531</v>
      </c>
      <c r="Q458" s="290">
        <v>1.78</v>
      </c>
      <c r="R458" s="291">
        <v>215771</v>
      </c>
      <c r="S458" s="288" t="s">
        <v>1744</v>
      </c>
      <c r="T458" s="288" t="s">
        <v>1745</v>
      </c>
      <c r="U458" s="288" t="s">
        <v>1851</v>
      </c>
      <c r="V458" s="288" t="s">
        <v>1852</v>
      </c>
      <c r="W458" s="288" t="s">
        <v>1795</v>
      </c>
      <c r="X458" s="288" t="s">
        <v>1796</v>
      </c>
    </row>
    <row r="459" spans="1:24" ht="51">
      <c r="A459" s="288" t="s">
        <v>1737</v>
      </c>
      <c r="B459" s="288" t="s">
        <v>1738</v>
      </c>
      <c r="C459" s="288" t="s">
        <v>406</v>
      </c>
      <c r="D459" s="288" t="s">
        <v>71</v>
      </c>
      <c r="E459" s="288" t="s">
        <v>1739</v>
      </c>
      <c r="F459" s="289">
        <v>46280</v>
      </c>
      <c r="G459" s="289">
        <v>46280</v>
      </c>
      <c r="H459" s="288" t="s">
        <v>1927</v>
      </c>
      <c r="I459" s="288" t="s">
        <v>1749</v>
      </c>
      <c r="J459" s="288" t="s">
        <v>178</v>
      </c>
      <c r="K459" s="288" t="s">
        <v>53</v>
      </c>
      <c r="L459" s="290">
        <v>121926.21</v>
      </c>
      <c r="M459" s="290">
        <v>0</v>
      </c>
      <c r="N459" s="291">
        <v>0</v>
      </c>
      <c r="O459" s="290">
        <v>3.4985420000000003E-2</v>
      </c>
      <c r="P459" s="291">
        <v>4266</v>
      </c>
      <c r="Q459" s="290">
        <v>1.74</v>
      </c>
      <c r="R459" s="291">
        <v>211505</v>
      </c>
      <c r="S459" s="288" t="s">
        <v>1744</v>
      </c>
      <c r="T459" s="288" t="s">
        <v>1745</v>
      </c>
      <c r="U459" s="288" t="s">
        <v>1851</v>
      </c>
      <c r="V459" s="288" t="s">
        <v>1852</v>
      </c>
      <c r="W459" s="288" t="s">
        <v>1795</v>
      </c>
      <c r="X459" s="288" t="s">
        <v>1796</v>
      </c>
    </row>
    <row r="460" spans="1:24" ht="51">
      <c r="A460" s="288" t="s">
        <v>1737</v>
      </c>
      <c r="B460" s="288" t="s">
        <v>1738</v>
      </c>
      <c r="C460" s="288" t="s">
        <v>406</v>
      </c>
      <c r="D460" s="288" t="s">
        <v>71</v>
      </c>
      <c r="E460" s="288" t="s">
        <v>1739</v>
      </c>
      <c r="F460" s="289">
        <v>46280</v>
      </c>
      <c r="G460" s="289">
        <v>46280</v>
      </c>
      <c r="H460" s="288" t="s">
        <v>1928</v>
      </c>
      <c r="I460" s="288" t="s">
        <v>1749</v>
      </c>
      <c r="J460" s="288" t="s">
        <v>178</v>
      </c>
      <c r="K460" s="288" t="s">
        <v>53</v>
      </c>
      <c r="L460" s="290">
        <v>121926.21</v>
      </c>
      <c r="M460" s="290">
        <v>0</v>
      </c>
      <c r="N460" s="291">
        <v>0</v>
      </c>
      <c r="O460" s="290">
        <v>5.8309039999999999E-2</v>
      </c>
      <c r="P460" s="291">
        <v>7109</v>
      </c>
      <c r="Q460" s="290">
        <v>1.69</v>
      </c>
      <c r="R460" s="291">
        <v>204396</v>
      </c>
      <c r="S460" s="288" t="s">
        <v>1744</v>
      </c>
      <c r="T460" s="288" t="s">
        <v>1745</v>
      </c>
      <c r="U460" s="288" t="s">
        <v>1855</v>
      </c>
      <c r="V460" s="288" t="s">
        <v>1856</v>
      </c>
      <c r="W460" s="288" t="s">
        <v>1795</v>
      </c>
      <c r="X460" s="288" t="s">
        <v>1796</v>
      </c>
    </row>
    <row r="461" spans="1:24" ht="51">
      <c r="A461" s="288" t="s">
        <v>1737</v>
      </c>
      <c r="B461" s="288" t="s">
        <v>1738</v>
      </c>
      <c r="C461" s="288" t="s">
        <v>406</v>
      </c>
      <c r="D461" s="288" t="s">
        <v>71</v>
      </c>
      <c r="E461" s="288" t="s">
        <v>1739</v>
      </c>
      <c r="F461" s="289">
        <v>46286</v>
      </c>
      <c r="G461" s="289">
        <v>46286</v>
      </c>
      <c r="H461" s="288" t="s">
        <v>2016</v>
      </c>
      <c r="I461" s="288" t="s">
        <v>1749</v>
      </c>
      <c r="J461" s="288" t="s">
        <v>178</v>
      </c>
      <c r="K461" s="288" t="s">
        <v>53</v>
      </c>
      <c r="L461" s="290">
        <v>121926.21</v>
      </c>
      <c r="M461" s="290">
        <v>0</v>
      </c>
      <c r="N461" s="291">
        <v>0</v>
      </c>
      <c r="O461" s="290">
        <v>0.82798833999999999</v>
      </c>
      <c r="P461" s="291">
        <v>100953</v>
      </c>
      <c r="Q461" s="290">
        <v>0.86</v>
      </c>
      <c r="R461" s="291">
        <v>103443</v>
      </c>
      <c r="S461" s="288" t="s">
        <v>1744</v>
      </c>
      <c r="T461" s="288" t="s">
        <v>1745</v>
      </c>
      <c r="U461" s="288" t="s">
        <v>1801</v>
      </c>
      <c r="V461" s="288" t="s">
        <v>1802</v>
      </c>
      <c r="W461" s="288" t="s">
        <v>1795</v>
      </c>
      <c r="X461" s="288" t="s">
        <v>1796</v>
      </c>
    </row>
    <row r="462" spans="1:24" ht="51">
      <c r="A462" s="288" t="s">
        <v>1737</v>
      </c>
      <c r="B462" s="288" t="s">
        <v>1738</v>
      </c>
      <c r="C462" s="288" t="s">
        <v>406</v>
      </c>
      <c r="D462" s="288" t="s">
        <v>71</v>
      </c>
      <c r="E462" s="288" t="s">
        <v>1739</v>
      </c>
      <c r="F462" s="289">
        <v>46300</v>
      </c>
      <c r="G462" s="289">
        <v>46300</v>
      </c>
      <c r="H462" s="288" t="s">
        <v>1888</v>
      </c>
      <c r="I462" s="288" t="s">
        <v>1877</v>
      </c>
      <c r="J462" s="288" t="s">
        <v>178</v>
      </c>
      <c r="K462" s="288" t="s">
        <v>53</v>
      </c>
      <c r="L462" s="290">
        <v>121926.21</v>
      </c>
      <c r="M462" s="290">
        <v>0.33236152000000002</v>
      </c>
      <c r="N462" s="291">
        <v>40523</v>
      </c>
      <c r="O462" s="290">
        <v>0</v>
      </c>
      <c r="P462" s="291">
        <v>0</v>
      </c>
      <c r="Q462" s="290">
        <v>1.19</v>
      </c>
      <c r="R462" s="291">
        <v>143966</v>
      </c>
      <c r="S462" s="288" t="s">
        <v>1744</v>
      </c>
      <c r="T462" s="288" t="s">
        <v>1745</v>
      </c>
      <c r="U462" s="288" t="s">
        <v>1801</v>
      </c>
      <c r="V462" s="288" t="s">
        <v>1802</v>
      </c>
      <c r="W462" s="288" t="s">
        <v>1795</v>
      </c>
      <c r="X462" s="288" t="s">
        <v>1796</v>
      </c>
    </row>
    <row r="463" spans="1:24" ht="51">
      <c r="A463" s="288" t="s">
        <v>1737</v>
      </c>
      <c r="B463" s="288" t="s">
        <v>1738</v>
      </c>
      <c r="C463" s="288" t="s">
        <v>406</v>
      </c>
      <c r="D463" s="288" t="s">
        <v>71</v>
      </c>
      <c r="E463" s="288" t="s">
        <v>1739</v>
      </c>
      <c r="F463" s="289">
        <v>46300</v>
      </c>
      <c r="G463" s="289">
        <v>46300</v>
      </c>
      <c r="H463" s="288" t="s">
        <v>1888</v>
      </c>
      <c r="I463" s="288" t="s">
        <v>1877</v>
      </c>
      <c r="J463" s="288" t="s">
        <v>178</v>
      </c>
      <c r="K463" s="288" t="s">
        <v>53</v>
      </c>
      <c r="L463" s="290">
        <v>121926.21</v>
      </c>
      <c r="M463" s="290">
        <v>4.6647229999999998E-2</v>
      </c>
      <c r="N463" s="291">
        <v>5688</v>
      </c>
      <c r="O463" s="290">
        <v>0</v>
      </c>
      <c r="P463" s="291">
        <v>0</v>
      </c>
      <c r="Q463" s="290">
        <v>1.24</v>
      </c>
      <c r="R463" s="291">
        <v>149654</v>
      </c>
      <c r="S463" s="288" t="s">
        <v>1744</v>
      </c>
      <c r="T463" s="288" t="s">
        <v>1745</v>
      </c>
      <c r="U463" s="288" t="s">
        <v>1851</v>
      </c>
      <c r="V463" s="288" t="s">
        <v>1852</v>
      </c>
      <c r="W463" s="288" t="s">
        <v>1795</v>
      </c>
      <c r="X463" s="288" t="s">
        <v>1796</v>
      </c>
    </row>
    <row r="464" spans="1:24" ht="14.25">
      <c r="A464" s="284" t="s">
        <v>1737</v>
      </c>
      <c r="B464" s="284" t="s">
        <v>1738</v>
      </c>
      <c r="C464" s="284" t="s">
        <v>1441</v>
      </c>
      <c r="D464" s="284" t="s">
        <v>1442</v>
      </c>
      <c r="E464" s="284" t="s">
        <v>1739</v>
      </c>
      <c r="F464" s="285" t="s">
        <v>1739</v>
      </c>
      <c r="G464" s="285" t="s">
        <v>1739</v>
      </c>
      <c r="H464" s="284" t="s">
        <v>1739</v>
      </c>
      <c r="I464" s="284" t="s">
        <v>1740</v>
      </c>
      <c r="J464" s="284" t="s">
        <v>1878</v>
      </c>
      <c r="K464" s="284" t="s">
        <v>1643</v>
      </c>
      <c r="L464" s="286">
        <v>227910.75</v>
      </c>
      <c r="M464" s="286">
        <v>0</v>
      </c>
      <c r="N464" s="287">
        <v>0</v>
      </c>
      <c r="O464" s="286">
        <v>0</v>
      </c>
      <c r="P464" s="287">
        <v>0</v>
      </c>
      <c r="Q464" s="286">
        <v>4</v>
      </c>
      <c r="R464" s="287">
        <v>911643</v>
      </c>
      <c r="S464" s="284" t="s">
        <v>1739</v>
      </c>
      <c r="T464" s="284" t="s">
        <v>1739</v>
      </c>
      <c r="U464" s="284" t="s">
        <v>1739</v>
      </c>
      <c r="V464" s="284" t="s">
        <v>1739</v>
      </c>
      <c r="W464" s="284" t="s">
        <v>1739</v>
      </c>
      <c r="X464" s="284" t="s">
        <v>1739</v>
      </c>
    </row>
    <row r="465" spans="1:24" ht="51">
      <c r="A465" s="288" t="s">
        <v>1737</v>
      </c>
      <c r="B465" s="288" t="s">
        <v>1738</v>
      </c>
      <c r="C465" s="288" t="s">
        <v>1441</v>
      </c>
      <c r="D465" s="288" t="s">
        <v>1442</v>
      </c>
      <c r="E465" s="288" t="s">
        <v>1739</v>
      </c>
      <c r="F465" s="289">
        <v>46223</v>
      </c>
      <c r="G465" s="289">
        <v>46223</v>
      </c>
      <c r="H465" s="288" t="s">
        <v>1742</v>
      </c>
      <c r="I465" s="288" t="s">
        <v>1743</v>
      </c>
      <c r="J465" s="288" t="s">
        <v>1878</v>
      </c>
      <c r="K465" s="288" t="s">
        <v>1643</v>
      </c>
      <c r="L465" s="290">
        <v>227910.75</v>
      </c>
      <c r="M465" s="290">
        <v>0</v>
      </c>
      <c r="N465" s="291">
        <v>0</v>
      </c>
      <c r="O465" s="290">
        <v>0.73333333000000001</v>
      </c>
      <c r="P465" s="291">
        <v>167135</v>
      </c>
      <c r="Q465" s="290">
        <v>3.27</v>
      </c>
      <c r="R465" s="291">
        <v>744508</v>
      </c>
      <c r="S465" s="288" t="s">
        <v>1744</v>
      </c>
      <c r="T465" s="288" t="s">
        <v>1820</v>
      </c>
      <c r="U465" s="288" t="s">
        <v>1750</v>
      </c>
      <c r="V465" s="288" t="s">
        <v>1751</v>
      </c>
      <c r="W465" s="288" t="s">
        <v>1795</v>
      </c>
      <c r="X465" s="288" t="s">
        <v>1796</v>
      </c>
    </row>
    <row r="466" spans="1:24" ht="38.25">
      <c r="A466" s="288" t="s">
        <v>1737</v>
      </c>
      <c r="B466" s="288" t="s">
        <v>1738</v>
      </c>
      <c r="C466" s="288" t="s">
        <v>1441</v>
      </c>
      <c r="D466" s="288" t="s">
        <v>1442</v>
      </c>
      <c r="E466" s="288" t="s">
        <v>1739</v>
      </c>
      <c r="F466" s="289">
        <v>46259</v>
      </c>
      <c r="G466" s="289">
        <v>46259</v>
      </c>
      <c r="H466" s="288" t="s">
        <v>1908</v>
      </c>
      <c r="I466" s="288" t="s">
        <v>1909</v>
      </c>
      <c r="J466" s="288" t="s">
        <v>1878</v>
      </c>
      <c r="K466" s="288" t="s">
        <v>1643</v>
      </c>
      <c r="L466" s="290">
        <v>200000</v>
      </c>
      <c r="M466" s="290">
        <v>11</v>
      </c>
      <c r="N466" s="291">
        <v>2200000</v>
      </c>
      <c r="O466" s="290">
        <v>0</v>
      </c>
      <c r="P466" s="291">
        <v>0</v>
      </c>
      <c r="Q466" s="290">
        <v>14.27</v>
      </c>
      <c r="R466" s="291">
        <v>2944508</v>
      </c>
      <c r="S466" s="288" t="s">
        <v>1744</v>
      </c>
      <c r="T466" s="288" t="s">
        <v>1810</v>
      </c>
      <c r="U466" s="288" t="s">
        <v>1739</v>
      </c>
      <c r="V466" s="288" t="s">
        <v>1739</v>
      </c>
      <c r="W466" s="288" t="s">
        <v>1739</v>
      </c>
      <c r="X466" s="288" t="s">
        <v>1739</v>
      </c>
    </row>
    <row r="467" spans="1:24" ht="51">
      <c r="A467" s="288" t="s">
        <v>1737</v>
      </c>
      <c r="B467" s="288" t="s">
        <v>1738</v>
      </c>
      <c r="C467" s="288" t="s">
        <v>1441</v>
      </c>
      <c r="D467" s="288" t="s">
        <v>1442</v>
      </c>
      <c r="E467" s="288" t="s">
        <v>1739</v>
      </c>
      <c r="F467" s="289">
        <v>46289</v>
      </c>
      <c r="G467" s="289">
        <v>46289</v>
      </c>
      <c r="H467" s="288" t="s">
        <v>1827</v>
      </c>
      <c r="I467" s="288" t="s">
        <v>1749</v>
      </c>
      <c r="J467" s="288" t="s">
        <v>1878</v>
      </c>
      <c r="K467" s="288" t="s">
        <v>1643</v>
      </c>
      <c r="L467" s="290">
        <v>206390.76</v>
      </c>
      <c r="M467" s="290">
        <v>0</v>
      </c>
      <c r="N467" s="291">
        <v>0</v>
      </c>
      <c r="O467" s="290">
        <v>1.50666667</v>
      </c>
      <c r="P467" s="291">
        <v>310962</v>
      </c>
      <c r="Q467" s="290">
        <v>12.76</v>
      </c>
      <c r="R467" s="291">
        <v>2633546</v>
      </c>
      <c r="S467" s="288" t="s">
        <v>1744</v>
      </c>
      <c r="T467" s="288" t="s">
        <v>1745</v>
      </c>
      <c r="U467" s="288" t="s">
        <v>1750</v>
      </c>
      <c r="V467" s="288" t="s">
        <v>1751</v>
      </c>
      <c r="W467" s="288" t="s">
        <v>1795</v>
      </c>
      <c r="X467" s="288" t="s">
        <v>1796</v>
      </c>
    </row>
    <row r="468" spans="1:24" ht="51">
      <c r="A468" s="288" t="s">
        <v>1737</v>
      </c>
      <c r="B468" s="288" t="s">
        <v>1738</v>
      </c>
      <c r="C468" s="288" t="s">
        <v>1441</v>
      </c>
      <c r="D468" s="288" t="s">
        <v>1442</v>
      </c>
      <c r="E468" s="288" t="s">
        <v>1739</v>
      </c>
      <c r="F468" s="289">
        <v>46289</v>
      </c>
      <c r="G468" s="289">
        <v>46289</v>
      </c>
      <c r="H468" s="288" t="s">
        <v>1827</v>
      </c>
      <c r="I468" s="288" t="s">
        <v>1749</v>
      </c>
      <c r="J468" s="288" t="s">
        <v>1878</v>
      </c>
      <c r="K468" s="288" t="s">
        <v>1643</v>
      </c>
      <c r="L468" s="290">
        <v>206390.76</v>
      </c>
      <c r="M468" s="290">
        <v>0</v>
      </c>
      <c r="N468" s="291">
        <v>0</v>
      </c>
      <c r="O468" s="290">
        <v>1.6266666700000001</v>
      </c>
      <c r="P468" s="291">
        <v>335729</v>
      </c>
      <c r="Q468" s="290">
        <v>11.13</v>
      </c>
      <c r="R468" s="291">
        <v>2297817</v>
      </c>
      <c r="S468" s="288" t="s">
        <v>1744</v>
      </c>
      <c r="T468" s="288" t="s">
        <v>1745</v>
      </c>
      <c r="U468" s="288" t="s">
        <v>1755</v>
      </c>
      <c r="V468" s="288" t="s">
        <v>1756</v>
      </c>
      <c r="W468" s="288" t="s">
        <v>1795</v>
      </c>
      <c r="X468" s="288" t="s">
        <v>1796</v>
      </c>
    </row>
    <row r="469" spans="1:24" ht="51">
      <c r="A469" s="288" t="s">
        <v>1737</v>
      </c>
      <c r="B469" s="288" t="s">
        <v>1738</v>
      </c>
      <c r="C469" s="288" t="s">
        <v>1441</v>
      </c>
      <c r="D469" s="288" t="s">
        <v>1442</v>
      </c>
      <c r="E469" s="288" t="s">
        <v>1739</v>
      </c>
      <c r="F469" s="289">
        <v>46296</v>
      </c>
      <c r="G469" s="289">
        <v>46296</v>
      </c>
      <c r="H469" s="288" t="s">
        <v>1911</v>
      </c>
      <c r="I469" s="288" t="s">
        <v>1749</v>
      </c>
      <c r="J469" s="288" t="s">
        <v>1878</v>
      </c>
      <c r="K469" s="288" t="s">
        <v>1643</v>
      </c>
      <c r="L469" s="290">
        <v>206390.76</v>
      </c>
      <c r="M469" s="290">
        <v>0</v>
      </c>
      <c r="N469" s="291">
        <v>0</v>
      </c>
      <c r="O469" s="290">
        <v>6.02666667</v>
      </c>
      <c r="P469" s="291">
        <v>1243848</v>
      </c>
      <c r="Q469" s="290">
        <v>5.1100000000000003</v>
      </c>
      <c r="R469" s="291">
        <v>1053969</v>
      </c>
      <c r="S469" s="288" t="s">
        <v>1744</v>
      </c>
      <c r="T469" s="288" t="s">
        <v>1745</v>
      </c>
      <c r="U469" s="288" t="s">
        <v>1755</v>
      </c>
      <c r="V469" s="288" t="s">
        <v>1756</v>
      </c>
      <c r="W469" s="288" t="s">
        <v>1795</v>
      </c>
      <c r="X469" s="288" t="s">
        <v>1796</v>
      </c>
    </row>
    <row r="470" spans="1:24" ht="51">
      <c r="A470" s="288" t="s">
        <v>1737</v>
      </c>
      <c r="B470" s="288" t="s">
        <v>1738</v>
      </c>
      <c r="C470" s="288" t="s">
        <v>1441</v>
      </c>
      <c r="D470" s="288" t="s">
        <v>1442</v>
      </c>
      <c r="E470" s="288" t="s">
        <v>1739</v>
      </c>
      <c r="F470" s="289">
        <v>46301</v>
      </c>
      <c r="G470" s="289">
        <v>46301</v>
      </c>
      <c r="H470" s="288" t="s">
        <v>1794</v>
      </c>
      <c r="I470" s="288" t="s">
        <v>1749</v>
      </c>
      <c r="J470" s="288" t="s">
        <v>1878</v>
      </c>
      <c r="K470" s="288" t="s">
        <v>1643</v>
      </c>
      <c r="L470" s="290">
        <v>206390.76</v>
      </c>
      <c r="M470" s="290">
        <v>0</v>
      </c>
      <c r="N470" s="291">
        <v>0</v>
      </c>
      <c r="O470" s="290">
        <v>3.7266666700000002</v>
      </c>
      <c r="P470" s="291">
        <v>769150</v>
      </c>
      <c r="Q470" s="290">
        <v>1.38</v>
      </c>
      <c r="R470" s="291">
        <v>284819</v>
      </c>
      <c r="S470" s="288" t="s">
        <v>1744</v>
      </c>
      <c r="T470" s="288" t="s">
        <v>1745</v>
      </c>
      <c r="U470" s="288" t="s">
        <v>1750</v>
      </c>
      <c r="V470" s="288" t="s">
        <v>1751</v>
      </c>
      <c r="W470" s="288" t="s">
        <v>1795</v>
      </c>
      <c r="X470" s="288" t="s">
        <v>1796</v>
      </c>
    </row>
    <row r="471" spans="1:24" ht="51">
      <c r="A471" s="288" t="s">
        <v>1737</v>
      </c>
      <c r="B471" s="288" t="s">
        <v>1738</v>
      </c>
      <c r="C471" s="288" t="s">
        <v>1441</v>
      </c>
      <c r="D471" s="288" t="s">
        <v>1442</v>
      </c>
      <c r="E471" s="288" t="s">
        <v>1739</v>
      </c>
      <c r="F471" s="289">
        <v>46310</v>
      </c>
      <c r="G471" s="289">
        <v>46310</v>
      </c>
      <c r="H471" s="288" t="s">
        <v>2073</v>
      </c>
      <c r="I471" s="288" t="s">
        <v>2074</v>
      </c>
      <c r="J471" s="288" t="s">
        <v>1878</v>
      </c>
      <c r="K471" s="288" t="s">
        <v>1643</v>
      </c>
      <c r="L471" s="290">
        <v>206390.76</v>
      </c>
      <c r="M471" s="290">
        <v>0.43333333000000002</v>
      </c>
      <c r="N471" s="291">
        <v>89436</v>
      </c>
      <c r="O471" s="290">
        <v>0</v>
      </c>
      <c r="P471" s="291">
        <v>0</v>
      </c>
      <c r="Q471" s="290">
        <v>1.81</v>
      </c>
      <c r="R471" s="291">
        <v>374255</v>
      </c>
      <c r="S471" s="288" t="s">
        <v>1744</v>
      </c>
      <c r="T471" s="288" t="s">
        <v>1767</v>
      </c>
      <c r="U471" s="288" t="s">
        <v>1750</v>
      </c>
      <c r="V471" s="288" t="s">
        <v>1751</v>
      </c>
      <c r="W471" s="288" t="s">
        <v>1795</v>
      </c>
      <c r="X471" s="288" t="s">
        <v>1796</v>
      </c>
    </row>
    <row r="472" spans="1:24" ht="51">
      <c r="A472" s="288" t="s">
        <v>1737</v>
      </c>
      <c r="B472" s="288" t="s">
        <v>1738</v>
      </c>
      <c r="C472" s="288" t="s">
        <v>1441</v>
      </c>
      <c r="D472" s="288" t="s">
        <v>1442</v>
      </c>
      <c r="E472" s="288" t="s">
        <v>1739</v>
      </c>
      <c r="F472" s="289">
        <v>46314</v>
      </c>
      <c r="G472" s="289">
        <v>46314</v>
      </c>
      <c r="H472" s="288" t="s">
        <v>1932</v>
      </c>
      <c r="I472" s="288" t="s">
        <v>1933</v>
      </c>
      <c r="J472" s="288" t="s">
        <v>1878</v>
      </c>
      <c r="K472" s="288" t="s">
        <v>1643</v>
      </c>
      <c r="L472" s="290">
        <v>206390.76</v>
      </c>
      <c r="M472" s="290">
        <v>0</v>
      </c>
      <c r="N472" s="291">
        <v>0</v>
      </c>
      <c r="O472" s="290">
        <v>1.38</v>
      </c>
      <c r="P472" s="291">
        <v>284819</v>
      </c>
      <c r="Q472" s="290">
        <v>0.43</v>
      </c>
      <c r="R472" s="291">
        <v>89436</v>
      </c>
      <c r="S472" s="288" t="s">
        <v>1744</v>
      </c>
      <c r="T472" s="288" t="s">
        <v>1745</v>
      </c>
      <c r="U472" s="288" t="s">
        <v>1750</v>
      </c>
      <c r="V472" s="288" t="s">
        <v>1751</v>
      </c>
      <c r="W472" s="288" t="s">
        <v>1795</v>
      </c>
      <c r="X472" s="288" t="s">
        <v>1796</v>
      </c>
    </row>
    <row r="473" spans="1:24" ht="14.25">
      <c r="A473" s="284" t="s">
        <v>1737</v>
      </c>
      <c r="B473" s="284" t="s">
        <v>1738</v>
      </c>
      <c r="C473" s="284" t="s">
        <v>1443</v>
      </c>
      <c r="D473" s="284" t="s">
        <v>1444</v>
      </c>
      <c r="E473" s="284" t="s">
        <v>1739</v>
      </c>
      <c r="F473" s="285" t="s">
        <v>1739</v>
      </c>
      <c r="G473" s="285" t="s">
        <v>1739</v>
      </c>
      <c r="H473" s="284" t="s">
        <v>1739</v>
      </c>
      <c r="I473" s="284" t="s">
        <v>1740</v>
      </c>
      <c r="J473" s="284" t="s">
        <v>178</v>
      </c>
      <c r="K473" s="284" t="s">
        <v>1643</v>
      </c>
      <c r="L473" s="286">
        <v>50000</v>
      </c>
      <c r="M473" s="286">
        <v>0</v>
      </c>
      <c r="N473" s="287">
        <v>0</v>
      </c>
      <c r="O473" s="286">
        <v>0</v>
      </c>
      <c r="P473" s="287">
        <v>0</v>
      </c>
      <c r="Q473" s="286">
        <v>1.28</v>
      </c>
      <c r="R473" s="287">
        <v>64000</v>
      </c>
      <c r="S473" s="284" t="s">
        <v>1739</v>
      </c>
      <c r="T473" s="284" t="s">
        <v>1739</v>
      </c>
      <c r="U473" s="284" t="s">
        <v>1739</v>
      </c>
      <c r="V473" s="284" t="s">
        <v>1739</v>
      </c>
      <c r="W473" s="284" t="s">
        <v>1739</v>
      </c>
      <c r="X473" s="284" t="s">
        <v>1739</v>
      </c>
    </row>
    <row r="474" spans="1:24" ht="25.5">
      <c r="A474" s="288" t="s">
        <v>1737</v>
      </c>
      <c r="B474" s="288" t="s">
        <v>1738</v>
      </c>
      <c r="C474" s="288" t="s">
        <v>1443</v>
      </c>
      <c r="D474" s="288" t="s">
        <v>1444</v>
      </c>
      <c r="E474" s="288" t="s">
        <v>1739</v>
      </c>
      <c r="F474" s="289">
        <v>46223</v>
      </c>
      <c r="G474" s="289">
        <v>46223</v>
      </c>
      <c r="H474" s="288" t="s">
        <v>1742</v>
      </c>
      <c r="I474" s="288" t="s">
        <v>1743</v>
      </c>
      <c r="J474" s="288" t="s">
        <v>178</v>
      </c>
      <c r="K474" s="288" t="s">
        <v>1643</v>
      </c>
      <c r="L474" s="290">
        <v>50000</v>
      </c>
      <c r="M474" s="290">
        <v>0</v>
      </c>
      <c r="N474" s="291">
        <v>0</v>
      </c>
      <c r="O474" s="290">
        <v>0.47360000000000002</v>
      </c>
      <c r="P474" s="291">
        <v>23680</v>
      </c>
      <c r="Q474" s="290">
        <v>0.81</v>
      </c>
      <c r="R474" s="291">
        <v>40320</v>
      </c>
      <c r="S474" s="288" t="s">
        <v>1744</v>
      </c>
      <c r="T474" s="288" t="s">
        <v>1820</v>
      </c>
      <c r="U474" s="288" t="s">
        <v>1739</v>
      </c>
      <c r="V474" s="288" t="s">
        <v>1739</v>
      </c>
      <c r="W474" s="288" t="s">
        <v>1795</v>
      </c>
      <c r="X474" s="288" t="s">
        <v>1796</v>
      </c>
    </row>
    <row r="475" spans="1:24" ht="28.5">
      <c r="A475" s="284" t="s">
        <v>1737</v>
      </c>
      <c r="B475" s="284" t="s">
        <v>1738</v>
      </c>
      <c r="C475" s="284" t="s">
        <v>916</v>
      </c>
      <c r="D475" s="284" t="s">
        <v>917</v>
      </c>
      <c r="E475" s="284" t="s">
        <v>1739</v>
      </c>
      <c r="F475" s="285" t="s">
        <v>1739</v>
      </c>
      <c r="G475" s="285" t="s">
        <v>1739</v>
      </c>
      <c r="H475" s="284" t="s">
        <v>1739</v>
      </c>
      <c r="I475" s="284" t="s">
        <v>1740</v>
      </c>
      <c r="J475" s="284" t="s">
        <v>178</v>
      </c>
      <c r="K475" s="284" t="s">
        <v>53</v>
      </c>
      <c r="L475" s="286">
        <v>135305.76999999999</v>
      </c>
      <c r="M475" s="286">
        <v>0</v>
      </c>
      <c r="N475" s="287">
        <v>0</v>
      </c>
      <c r="O475" s="286">
        <v>0</v>
      </c>
      <c r="P475" s="287">
        <v>0</v>
      </c>
      <c r="Q475" s="286">
        <v>0.52</v>
      </c>
      <c r="R475" s="287">
        <v>70359</v>
      </c>
      <c r="S475" s="284" t="s">
        <v>1739</v>
      </c>
      <c r="T475" s="284" t="s">
        <v>1739</v>
      </c>
      <c r="U475" s="284" t="s">
        <v>1739</v>
      </c>
      <c r="V475" s="284" t="s">
        <v>1739</v>
      </c>
      <c r="W475" s="284" t="s">
        <v>1739</v>
      </c>
      <c r="X475" s="284" t="s">
        <v>1739</v>
      </c>
    </row>
    <row r="476" spans="1:24" ht="28.5">
      <c r="A476" s="284" t="s">
        <v>1737</v>
      </c>
      <c r="B476" s="284" t="s">
        <v>1738</v>
      </c>
      <c r="C476" s="284" t="s">
        <v>918</v>
      </c>
      <c r="D476" s="284" t="s">
        <v>2078</v>
      </c>
      <c r="E476" s="284" t="s">
        <v>1739</v>
      </c>
      <c r="F476" s="285" t="s">
        <v>1739</v>
      </c>
      <c r="G476" s="285" t="s">
        <v>1739</v>
      </c>
      <c r="H476" s="284" t="s">
        <v>1739</v>
      </c>
      <c r="I476" s="284" t="s">
        <v>1740</v>
      </c>
      <c r="J476" s="284" t="s">
        <v>178</v>
      </c>
      <c r="K476" s="284" t="s">
        <v>53</v>
      </c>
      <c r="L476" s="286">
        <v>134406.98000000001</v>
      </c>
      <c r="M476" s="286">
        <v>0</v>
      </c>
      <c r="N476" s="287">
        <v>0</v>
      </c>
      <c r="O476" s="286">
        <v>0</v>
      </c>
      <c r="P476" s="287">
        <v>0</v>
      </c>
      <c r="Q476" s="286">
        <v>0.43</v>
      </c>
      <c r="R476" s="287">
        <v>57795</v>
      </c>
      <c r="S476" s="284" t="s">
        <v>1739</v>
      </c>
      <c r="T476" s="284" t="s">
        <v>1739</v>
      </c>
      <c r="U476" s="284" t="s">
        <v>1739</v>
      </c>
      <c r="V476" s="284" t="s">
        <v>1739</v>
      </c>
      <c r="W476" s="284" t="s">
        <v>1739</v>
      </c>
      <c r="X476" s="284" t="s">
        <v>1739</v>
      </c>
    </row>
    <row r="477" spans="1:24" ht="28.5">
      <c r="A477" s="284" t="s">
        <v>1737</v>
      </c>
      <c r="B477" s="284" t="s">
        <v>1738</v>
      </c>
      <c r="C477" s="284" t="s">
        <v>333</v>
      </c>
      <c r="D477" s="284" t="s">
        <v>167</v>
      </c>
      <c r="E477" s="284" t="s">
        <v>1739</v>
      </c>
      <c r="F477" s="285" t="s">
        <v>1739</v>
      </c>
      <c r="G477" s="285" t="s">
        <v>1739</v>
      </c>
      <c r="H477" s="284" t="s">
        <v>1739</v>
      </c>
      <c r="I477" s="284" t="s">
        <v>1740</v>
      </c>
      <c r="J477" s="284" t="s">
        <v>178</v>
      </c>
      <c r="K477" s="284" t="s">
        <v>53</v>
      </c>
      <c r="L477" s="286">
        <v>117559.06</v>
      </c>
      <c r="M477" s="286">
        <v>0</v>
      </c>
      <c r="N477" s="287">
        <v>0</v>
      </c>
      <c r="O477" s="286">
        <v>0</v>
      </c>
      <c r="P477" s="287">
        <v>0</v>
      </c>
      <c r="Q477" s="286">
        <v>1.71</v>
      </c>
      <c r="R477" s="287">
        <v>201026</v>
      </c>
      <c r="S477" s="284" t="s">
        <v>1739</v>
      </c>
      <c r="T477" s="284" t="s">
        <v>1739</v>
      </c>
      <c r="U477" s="284" t="s">
        <v>1739</v>
      </c>
      <c r="V477" s="284" t="s">
        <v>1739</v>
      </c>
      <c r="W477" s="284" t="s">
        <v>1739</v>
      </c>
      <c r="X477" s="284" t="s">
        <v>1739</v>
      </c>
    </row>
    <row r="478" spans="1:24" ht="51">
      <c r="A478" s="288" t="s">
        <v>1737</v>
      </c>
      <c r="B478" s="288" t="s">
        <v>1738</v>
      </c>
      <c r="C478" s="288" t="s">
        <v>333</v>
      </c>
      <c r="D478" s="288" t="s">
        <v>167</v>
      </c>
      <c r="E478" s="288" t="s">
        <v>1739</v>
      </c>
      <c r="F478" s="289">
        <v>46286</v>
      </c>
      <c r="G478" s="289">
        <v>46286</v>
      </c>
      <c r="H478" s="288" t="s">
        <v>1800</v>
      </c>
      <c r="I478" s="288" t="s">
        <v>1749</v>
      </c>
      <c r="J478" s="288" t="s">
        <v>178</v>
      </c>
      <c r="K478" s="288" t="s">
        <v>53</v>
      </c>
      <c r="L478" s="290">
        <v>117265.12</v>
      </c>
      <c r="M478" s="290">
        <v>0</v>
      </c>
      <c r="N478" s="291">
        <v>0</v>
      </c>
      <c r="O478" s="290">
        <v>0.39285713999999999</v>
      </c>
      <c r="P478" s="291">
        <v>46068</v>
      </c>
      <c r="Q478" s="290">
        <v>1.32</v>
      </c>
      <c r="R478" s="291">
        <v>154958</v>
      </c>
      <c r="S478" s="288" t="s">
        <v>1744</v>
      </c>
      <c r="T478" s="288" t="s">
        <v>1745</v>
      </c>
      <c r="U478" s="288" t="s">
        <v>1801</v>
      </c>
      <c r="V478" s="288" t="s">
        <v>1802</v>
      </c>
      <c r="W478" s="288" t="s">
        <v>1795</v>
      </c>
      <c r="X478" s="288" t="s">
        <v>1796</v>
      </c>
    </row>
    <row r="479" spans="1:24" ht="14.25">
      <c r="A479" s="284" t="s">
        <v>1737</v>
      </c>
      <c r="B479" s="284" t="s">
        <v>1738</v>
      </c>
      <c r="C479" s="284" t="s">
        <v>348</v>
      </c>
      <c r="D479" s="284" t="s">
        <v>64</v>
      </c>
      <c r="E479" s="284" t="s">
        <v>1739</v>
      </c>
      <c r="F479" s="285" t="s">
        <v>1739</v>
      </c>
      <c r="G479" s="285" t="s">
        <v>1739</v>
      </c>
      <c r="H479" s="284" t="s">
        <v>1739</v>
      </c>
      <c r="I479" s="284" t="s">
        <v>1740</v>
      </c>
      <c r="J479" s="284" t="s">
        <v>178</v>
      </c>
      <c r="K479" s="284" t="s">
        <v>716</v>
      </c>
      <c r="L479" s="286">
        <v>41043.33</v>
      </c>
      <c r="M479" s="286">
        <v>0</v>
      </c>
      <c r="N479" s="287">
        <v>0</v>
      </c>
      <c r="O479" s="286">
        <v>0</v>
      </c>
      <c r="P479" s="287">
        <v>0</v>
      </c>
      <c r="Q479" s="286">
        <v>1.5</v>
      </c>
      <c r="R479" s="287">
        <v>61565</v>
      </c>
      <c r="S479" s="284" t="s">
        <v>1739</v>
      </c>
      <c r="T479" s="284" t="s">
        <v>1739</v>
      </c>
      <c r="U479" s="284" t="s">
        <v>1739</v>
      </c>
      <c r="V479" s="284" t="s">
        <v>1739</v>
      </c>
      <c r="W479" s="284" t="s">
        <v>1739</v>
      </c>
      <c r="X479" s="284" t="s">
        <v>1739</v>
      </c>
    </row>
    <row r="480" spans="1:24" ht="51">
      <c r="A480" s="288" t="s">
        <v>1737</v>
      </c>
      <c r="B480" s="288" t="s">
        <v>1738</v>
      </c>
      <c r="C480" s="288" t="s">
        <v>348</v>
      </c>
      <c r="D480" s="288" t="s">
        <v>64</v>
      </c>
      <c r="E480" s="288" t="s">
        <v>1739</v>
      </c>
      <c r="F480" s="289">
        <v>46286</v>
      </c>
      <c r="G480" s="289">
        <v>46286</v>
      </c>
      <c r="H480" s="288" t="s">
        <v>1800</v>
      </c>
      <c r="I480" s="288" t="s">
        <v>1749</v>
      </c>
      <c r="J480" s="288" t="s">
        <v>178</v>
      </c>
      <c r="K480" s="288" t="s">
        <v>716</v>
      </c>
      <c r="L480" s="290">
        <v>41043.24</v>
      </c>
      <c r="M480" s="290">
        <v>0</v>
      </c>
      <c r="N480" s="291">
        <v>0</v>
      </c>
      <c r="O480" s="290">
        <v>1.5</v>
      </c>
      <c r="P480" s="291">
        <v>61565</v>
      </c>
      <c r="Q480" s="290">
        <v>0</v>
      </c>
      <c r="R480" s="291">
        <v>0</v>
      </c>
      <c r="S480" s="288" t="s">
        <v>1744</v>
      </c>
      <c r="T480" s="288" t="s">
        <v>1745</v>
      </c>
      <c r="U480" s="288" t="s">
        <v>1801</v>
      </c>
      <c r="V480" s="288" t="s">
        <v>1802</v>
      </c>
      <c r="W480" s="288" t="s">
        <v>1795</v>
      </c>
      <c r="X480" s="288" t="s">
        <v>1796</v>
      </c>
    </row>
    <row r="481" spans="1:24" ht="51">
      <c r="A481" s="288" t="s">
        <v>1737</v>
      </c>
      <c r="B481" s="288" t="s">
        <v>1738</v>
      </c>
      <c r="C481" s="288" t="s">
        <v>348</v>
      </c>
      <c r="D481" s="288" t="s">
        <v>64</v>
      </c>
      <c r="E481" s="288" t="s">
        <v>1739</v>
      </c>
      <c r="F481" s="289">
        <v>46300</v>
      </c>
      <c r="G481" s="289">
        <v>46300</v>
      </c>
      <c r="H481" s="288" t="s">
        <v>1888</v>
      </c>
      <c r="I481" s="288" t="s">
        <v>1877</v>
      </c>
      <c r="J481" s="288" t="s">
        <v>178</v>
      </c>
      <c r="K481" s="288" t="s">
        <v>716</v>
      </c>
      <c r="L481" s="290">
        <v>41043.24</v>
      </c>
      <c r="M481" s="290">
        <v>7.1428569999999997E-2</v>
      </c>
      <c r="N481" s="291">
        <v>2932</v>
      </c>
      <c r="O481" s="290">
        <v>0</v>
      </c>
      <c r="P481" s="291">
        <v>0</v>
      </c>
      <c r="Q481" s="290">
        <v>7.0000000000000007E-2</v>
      </c>
      <c r="R481" s="291">
        <v>2932</v>
      </c>
      <c r="S481" s="288" t="s">
        <v>1744</v>
      </c>
      <c r="T481" s="288" t="s">
        <v>1745</v>
      </c>
      <c r="U481" s="288" t="s">
        <v>1801</v>
      </c>
      <c r="V481" s="288" t="s">
        <v>1802</v>
      </c>
      <c r="W481" s="288" t="s">
        <v>1795</v>
      </c>
      <c r="X481" s="288" t="s">
        <v>1796</v>
      </c>
    </row>
    <row r="482" spans="1:24" ht="28.5">
      <c r="A482" s="284" t="s">
        <v>1737</v>
      </c>
      <c r="B482" s="284" t="s">
        <v>1738</v>
      </c>
      <c r="C482" s="284" t="s">
        <v>328</v>
      </c>
      <c r="D482" s="284" t="s">
        <v>66</v>
      </c>
      <c r="E482" s="284" t="s">
        <v>1739</v>
      </c>
      <c r="F482" s="285" t="s">
        <v>1739</v>
      </c>
      <c r="G482" s="285" t="s">
        <v>1739</v>
      </c>
      <c r="H482" s="284" t="s">
        <v>1739</v>
      </c>
      <c r="I482" s="284" t="s">
        <v>1740</v>
      </c>
      <c r="J482" s="284" t="s">
        <v>178</v>
      </c>
      <c r="K482" s="284" t="s">
        <v>716</v>
      </c>
      <c r="L482" s="286">
        <v>146578.32999999999</v>
      </c>
      <c r="M482" s="286">
        <v>0</v>
      </c>
      <c r="N482" s="287">
        <v>0</v>
      </c>
      <c r="O482" s="286">
        <v>0</v>
      </c>
      <c r="P482" s="287">
        <v>0</v>
      </c>
      <c r="Q482" s="286">
        <v>0.6</v>
      </c>
      <c r="R482" s="287">
        <v>87947</v>
      </c>
      <c r="S482" s="284" t="s">
        <v>1739</v>
      </c>
      <c r="T482" s="284" t="s">
        <v>1739</v>
      </c>
      <c r="U482" s="284" t="s">
        <v>1739</v>
      </c>
      <c r="V482" s="284" t="s">
        <v>1739</v>
      </c>
      <c r="W482" s="284" t="s">
        <v>1739</v>
      </c>
      <c r="X482" s="284" t="s">
        <v>1739</v>
      </c>
    </row>
    <row r="483" spans="1:24" ht="51">
      <c r="A483" s="288" t="s">
        <v>1737</v>
      </c>
      <c r="B483" s="288" t="s">
        <v>1738</v>
      </c>
      <c r="C483" s="288" t="s">
        <v>328</v>
      </c>
      <c r="D483" s="288" t="s">
        <v>66</v>
      </c>
      <c r="E483" s="288" t="s">
        <v>1739</v>
      </c>
      <c r="F483" s="289">
        <v>46286</v>
      </c>
      <c r="G483" s="289">
        <v>46286</v>
      </c>
      <c r="H483" s="288" t="s">
        <v>1800</v>
      </c>
      <c r="I483" s="288" t="s">
        <v>1749</v>
      </c>
      <c r="J483" s="288" t="s">
        <v>178</v>
      </c>
      <c r="K483" s="288" t="s">
        <v>716</v>
      </c>
      <c r="L483" s="290">
        <v>146578.6</v>
      </c>
      <c r="M483" s="290">
        <v>0</v>
      </c>
      <c r="N483" s="291">
        <v>0</v>
      </c>
      <c r="O483" s="290">
        <v>0.45714285999999998</v>
      </c>
      <c r="P483" s="291">
        <v>67007</v>
      </c>
      <c r="Q483" s="290">
        <v>0.14000000000000001</v>
      </c>
      <c r="R483" s="291">
        <v>20940</v>
      </c>
      <c r="S483" s="288" t="s">
        <v>1744</v>
      </c>
      <c r="T483" s="288" t="s">
        <v>1745</v>
      </c>
      <c r="U483" s="288" t="s">
        <v>1801</v>
      </c>
      <c r="V483" s="288" t="s">
        <v>1802</v>
      </c>
      <c r="W483" s="288" t="s">
        <v>1795</v>
      </c>
      <c r="X483" s="288" t="s">
        <v>1796</v>
      </c>
    </row>
    <row r="484" spans="1:24" ht="51">
      <c r="A484" s="288" t="s">
        <v>1737</v>
      </c>
      <c r="B484" s="288" t="s">
        <v>1738</v>
      </c>
      <c r="C484" s="288" t="s">
        <v>328</v>
      </c>
      <c r="D484" s="288" t="s">
        <v>66</v>
      </c>
      <c r="E484" s="288" t="s">
        <v>1739</v>
      </c>
      <c r="F484" s="289">
        <v>46290</v>
      </c>
      <c r="G484" s="289">
        <v>46290</v>
      </c>
      <c r="H484" s="288" t="s">
        <v>2050</v>
      </c>
      <c r="I484" s="288" t="s">
        <v>1749</v>
      </c>
      <c r="J484" s="288" t="s">
        <v>178</v>
      </c>
      <c r="K484" s="288" t="s">
        <v>716</v>
      </c>
      <c r="L484" s="290">
        <v>146578.6</v>
      </c>
      <c r="M484" s="290">
        <v>0</v>
      </c>
      <c r="N484" s="291">
        <v>0</v>
      </c>
      <c r="O484" s="290">
        <v>0.14285713999999999</v>
      </c>
      <c r="P484" s="291">
        <v>20940</v>
      </c>
      <c r="Q484" s="290">
        <v>0</v>
      </c>
      <c r="R484" s="291">
        <v>0</v>
      </c>
      <c r="S484" s="288" t="s">
        <v>1744</v>
      </c>
      <c r="T484" s="288" t="s">
        <v>1745</v>
      </c>
      <c r="U484" s="288" t="s">
        <v>1801</v>
      </c>
      <c r="V484" s="288" t="s">
        <v>1802</v>
      </c>
      <c r="W484" s="288" t="s">
        <v>1795</v>
      </c>
      <c r="X484" s="288" t="s">
        <v>1796</v>
      </c>
    </row>
    <row r="485" spans="1:24" ht="28.5">
      <c r="A485" s="284" t="s">
        <v>1737</v>
      </c>
      <c r="B485" s="284" t="s">
        <v>1738</v>
      </c>
      <c r="C485" s="284" t="s">
        <v>925</v>
      </c>
      <c r="D485" s="284" t="s">
        <v>2079</v>
      </c>
      <c r="E485" s="284" t="s">
        <v>1739</v>
      </c>
      <c r="F485" s="285" t="s">
        <v>1739</v>
      </c>
      <c r="G485" s="285" t="s">
        <v>1739</v>
      </c>
      <c r="H485" s="284" t="s">
        <v>1739</v>
      </c>
      <c r="I485" s="284" t="s">
        <v>1740</v>
      </c>
      <c r="J485" s="284" t="s">
        <v>178</v>
      </c>
      <c r="K485" s="284" t="s">
        <v>53</v>
      </c>
      <c r="L485" s="286">
        <v>629654.4</v>
      </c>
      <c r="M485" s="286">
        <v>0</v>
      </c>
      <c r="N485" s="287">
        <v>0</v>
      </c>
      <c r="O485" s="286">
        <v>0</v>
      </c>
      <c r="P485" s="287">
        <v>0</v>
      </c>
      <c r="Q485" s="286">
        <v>2.5</v>
      </c>
      <c r="R485" s="287">
        <v>1574136</v>
      </c>
      <c r="S485" s="284" t="s">
        <v>1739</v>
      </c>
      <c r="T485" s="284" t="s">
        <v>1739</v>
      </c>
      <c r="U485" s="284" t="s">
        <v>1739</v>
      </c>
      <c r="V485" s="284" t="s">
        <v>1739</v>
      </c>
      <c r="W485" s="284" t="s">
        <v>1739</v>
      </c>
      <c r="X485" s="284" t="s">
        <v>1739</v>
      </c>
    </row>
    <row r="486" spans="1:24" ht="51">
      <c r="A486" s="288" t="s">
        <v>1737</v>
      </c>
      <c r="B486" s="288" t="s">
        <v>1738</v>
      </c>
      <c r="C486" s="288" t="s">
        <v>468</v>
      </c>
      <c r="D486" s="288" t="s">
        <v>147</v>
      </c>
      <c r="E486" s="288" t="s">
        <v>1739</v>
      </c>
      <c r="F486" s="289">
        <v>46195</v>
      </c>
      <c r="G486" s="289">
        <v>46195</v>
      </c>
      <c r="H486" s="288" t="s">
        <v>1959</v>
      </c>
      <c r="I486" s="288" t="s">
        <v>1960</v>
      </c>
      <c r="J486" s="288" t="s">
        <v>1643</v>
      </c>
      <c r="K486" s="288" t="s">
        <v>1073</v>
      </c>
      <c r="L486" s="290">
        <v>117166.67</v>
      </c>
      <c r="M486" s="290">
        <v>60</v>
      </c>
      <c r="N486" s="291">
        <v>7030000</v>
      </c>
      <c r="O486" s="290">
        <v>0</v>
      </c>
      <c r="P486" s="291">
        <v>0</v>
      </c>
      <c r="Q486" s="290">
        <v>60</v>
      </c>
      <c r="R486" s="291">
        <v>7030000</v>
      </c>
      <c r="S486" s="288" t="s">
        <v>1744</v>
      </c>
      <c r="T486" s="288" t="s">
        <v>1799</v>
      </c>
      <c r="U486" s="288" t="s">
        <v>1739</v>
      </c>
      <c r="V486" s="288" t="s">
        <v>1739</v>
      </c>
      <c r="W486" s="288" t="s">
        <v>1739</v>
      </c>
      <c r="X486" s="288" t="s">
        <v>1739</v>
      </c>
    </row>
    <row r="487" spans="1:24" ht="51">
      <c r="A487" s="288" t="s">
        <v>1737</v>
      </c>
      <c r="B487" s="288" t="s">
        <v>1738</v>
      </c>
      <c r="C487" s="288" t="s">
        <v>468</v>
      </c>
      <c r="D487" s="288" t="s">
        <v>147</v>
      </c>
      <c r="E487" s="288" t="s">
        <v>1739</v>
      </c>
      <c r="F487" s="289">
        <v>46197</v>
      </c>
      <c r="G487" s="289">
        <v>46197</v>
      </c>
      <c r="H487" s="288" t="s">
        <v>2011</v>
      </c>
      <c r="I487" s="288" t="s">
        <v>1749</v>
      </c>
      <c r="J487" s="288" t="s">
        <v>1643</v>
      </c>
      <c r="K487" s="288" t="s">
        <v>1073</v>
      </c>
      <c r="L487" s="290">
        <v>117166.67</v>
      </c>
      <c r="M487" s="290">
        <v>0</v>
      </c>
      <c r="N487" s="291">
        <v>0</v>
      </c>
      <c r="O487" s="290">
        <v>51.6</v>
      </c>
      <c r="P487" s="291">
        <v>6045800</v>
      </c>
      <c r="Q487" s="290">
        <v>8.4</v>
      </c>
      <c r="R487" s="291">
        <v>984200</v>
      </c>
      <c r="S487" s="288" t="s">
        <v>1744</v>
      </c>
      <c r="T487" s="288" t="s">
        <v>1745</v>
      </c>
      <c r="U487" s="288" t="s">
        <v>1750</v>
      </c>
      <c r="V487" s="288" t="s">
        <v>1751</v>
      </c>
      <c r="W487" s="288" t="s">
        <v>1795</v>
      </c>
      <c r="X487" s="288" t="s">
        <v>1796</v>
      </c>
    </row>
    <row r="488" spans="1:24" ht="25.5">
      <c r="A488" s="288" t="s">
        <v>1737</v>
      </c>
      <c r="B488" s="288" t="s">
        <v>1738</v>
      </c>
      <c r="C488" s="288" t="s">
        <v>468</v>
      </c>
      <c r="D488" s="288" t="s">
        <v>147</v>
      </c>
      <c r="E488" s="288" t="s">
        <v>1739</v>
      </c>
      <c r="F488" s="289">
        <v>46223</v>
      </c>
      <c r="G488" s="289">
        <v>46223</v>
      </c>
      <c r="H488" s="288" t="s">
        <v>2033</v>
      </c>
      <c r="I488" s="288" t="s">
        <v>1877</v>
      </c>
      <c r="J488" s="288" t="s">
        <v>1643</v>
      </c>
      <c r="K488" s="288" t="s">
        <v>1073</v>
      </c>
      <c r="L488" s="290">
        <v>117166.67</v>
      </c>
      <c r="M488" s="290">
        <v>0.02</v>
      </c>
      <c r="N488" s="291">
        <v>2343</v>
      </c>
      <c r="O488" s="290">
        <v>0</v>
      </c>
      <c r="P488" s="291">
        <v>0</v>
      </c>
      <c r="Q488" s="290">
        <v>8.42</v>
      </c>
      <c r="R488" s="291">
        <v>986543</v>
      </c>
      <c r="S488" s="288" t="s">
        <v>1744</v>
      </c>
      <c r="T488" s="288" t="s">
        <v>1745</v>
      </c>
      <c r="U488" s="288" t="s">
        <v>1739</v>
      </c>
      <c r="V488" s="288" t="s">
        <v>1739</v>
      </c>
      <c r="W488" s="288" t="s">
        <v>1795</v>
      </c>
      <c r="X488" s="288" t="s">
        <v>1796</v>
      </c>
    </row>
    <row r="489" spans="1:24" ht="28.5">
      <c r="A489" s="284" t="s">
        <v>1737</v>
      </c>
      <c r="B489" s="284" t="s">
        <v>1738</v>
      </c>
      <c r="C489" s="284" t="s">
        <v>1495</v>
      </c>
      <c r="D489" s="284" t="s">
        <v>2089</v>
      </c>
      <c r="E489" s="284" t="s">
        <v>1739</v>
      </c>
      <c r="F489" s="285" t="s">
        <v>1739</v>
      </c>
      <c r="G489" s="285" t="s">
        <v>1739</v>
      </c>
      <c r="H489" s="284" t="s">
        <v>1739</v>
      </c>
      <c r="I489" s="284" t="s">
        <v>1740</v>
      </c>
      <c r="J489" s="284" t="s">
        <v>178</v>
      </c>
      <c r="K489" s="284" t="s">
        <v>581</v>
      </c>
      <c r="L489" s="286">
        <v>162500</v>
      </c>
      <c r="M489" s="286">
        <v>0</v>
      </c>
      <c r="N489" s="287">
        <v>0</v>
      </c>
      <c r="O489" s="286">
        <v>0</v>
      </c>
      <c r="P489" s="287">
        <v>0</v>
      </c>
      <c r="Q489" s="286">
        <v>1.84</v>
      </c>
      <c r="R489" s="287">
        <v>299000</v>
      </c>
      <c r="S489" s="284" t="s">
        <v>1739</v>
      </c>
      <c r="T489" s="284" t="s">
        <v>1739</v>
      </c>
      <c r="U489" s="284" t="s">
        <v>1739</v>
      </c>
      <c r="V489" s="284" t="s">
        <v>1739</v>
      </c>
      <c r="W489" s="284" t="s">
        <v>1739</v>
      </c>
      <c r="X489" s="284" t="s">
        <v>1739</v>
      </c>
    </row>
    <row r="490" spans="1:24" ht="63.75">
      <c r="A490" s="288" t="s">
        <v>1737</v>
      </c>
      <c r="B490" s="288" t="s">
        <v>1738</v>
      </c>
      <c r="C490" s="288" t="s">
        <v>1495</v>
      </c>
      <c r="D490" s="288" t="s">
        <v>2089</v>
      </c>
      <c r="E490" s="288" t="s">
        <v>1739</v>
      </c>
      <c r="F490" s="289">
        <v>46223</v>
      </c>
      <c r="G490" s="289">
        <v>46223</v>
      </c>
      <c r="H490" s="288" t="s">
        <v>2081</v>
      </c>
      <c r="I490" s="288" t="s">
        <v>1743</v>
      </c>
      <c r="J490" s="288" t="s">
        <v>178</v>
      </c>
      <c r="K490" s="288" t="s">
        <v>581</v>
      </c>
      <c r="L490" s="290">
        <v>162500</v>
      </c>
      <c r="M490" s="290">
        <v>0</v>
      </c>
      <c r="N490" s="291">
        <v>0</v>
      </c>
      <c r="O490" s="290">
        <v>0.16</v>
      </c>
      <c r="P490" s="291">
        <v>26000</v>
      </c>
      <c r="Q490" s="290">
        <v>1.68</v>
      </c>
      <c r="R490" s="291">
        <v>273000</v>
      </c>
      <c r="S490" s="288" t="s">
        <v>1744</v>
      </c>
      <c r="T490" s="288" t="s">
        <v>1820</v>
      </c>
      <c r="U490" s="288" t="s">
        <v>1835</v>
      </c>
      <c r="V490" s="288" t="s">
        <v>1836</v>
      </c>
      <c r="W490" s="288" t="s">
        <v>1795</v>
      </c>
      <c r="X490" s="288" t="s">
        <v>1796</v>
      </c>
    </row>
    <row r="491" spans="1:24" ht="63.75">
      <c r="A491" s="288" t="s">
        <v>1737</v>
      </c>
      <c r="B491" s="288" t="s">
        <v>1738</v>
      </c>
      <c r="C491" s="288" t="s">
        <v>1495</v>
      </c>
      <c r="D491" s="288" t="s">
        <v>2089</v>
      </c>
      <c r="E491" s="288" t="s">
        <v>1739</v>
      </c>
      <c r="F491" s="289">
        <v>46225</v>
      </c>
      <c r="G491" s="289">
        <v>46225</v>
      </c>
      <c r="H491" s="288" t="s">
        <v>2057</v>
      </c>
      <c r="I491" s="288" t="s">
        <v>1749</v>
      </c>
      <c r="J491" s="288" t="s">
        <v>178</v>
      </c>
      <c r="K491" s="288" t="s">
        <v>581</v>
      </c>
      <c r="L491" s="290">
        <v>162500</v>
      </c>
      <c r="M491" s="290">
        <v>0</v>
      </c>
      <c r="N491" s="291">
        <v>0</v>
      </c>
      <c r="O491" s="290">
        <v>0.04</v>
      </c>
      <c r="P491" s="291">
        <v>6500</v>
      </c>
      <c r="Q491" s="290">
        <v>1.64</v>
      </c>
      <c r="R491" s="291">
        <v>266500</v>
      </c>
      <c r="S491" s="288" t="s">
        <v>1744</v>
      </c>
      <c r="T491" s="288" t="s">
        <v>1745</v>
      </c>
      <c r="U491" s="288" t="s">
        <v>1840</v>
      </c>
      <c r="V491" s="288" t="s">
        <v>1841</v>
      </c>
      <c r="W491" s="288" t="s">
        <v>1795</v>
      </c>
      <c r="X491" s="288" t="s">
        <v>1796</v>
      </c>
    </row>
    <row r="492" spans="1:24" ht="63.75">
      <c r="A492" s="288" t="s">
        <v>1737</v>
      </c>
      <c r="B492" s="288" t="s">
        <v>1738</v>
      </c>
      <c r="C492" s="288" t="s">
        <v>1495</v>
      </c>
      <c r="D492" s="288" t="s">
        <v>2089</v>
      </c>
      <c r="E492" s="288" t="s">
        <v>1739</v>
      </c>
      <c r="F492" s="289">
        <v>46258</v>
      </c>
      <c r="G492" s="289">
        <v>46258</v>
      </c>
      <c r="H492" s="288" t="s">
        <v>2090</v>
      </c>
      <c r="I492" s="288" t="s">
        <v>1749</v>
      </c>
      <c r="J492" s="288" t="s">
        <v>178</v>
      </c>
      <c r="K492" s="288" t="s">
        <v>581</v>
      </c>
      <c r="L492" s="290">
        <v>162500</v>
      </c>
      <c r="M492" s="290">
        <v>0</v>
      </c>
      <c r="N492" s="291">
        <v>0</v>
      </c>
      <c r="O492" s="290">
        <v>0.32</v>
      </c>
      <c r="P492" s="291">
        <v>52000</v>
      </c>
      <c r="Q492" s="290">
        <v>1.32</v>
      </c>
      <c r="R492" s="291">
        <v>214500</v>
      </c>
      <c r="S492" s="288" t="s">
        <v>1744</v>
      </c>
      <c r="T492" s="288" t="s">
        <v>1745</v>
      </c>
      <c r="U492" s="288" t="s">
        <v>1835</v>
      </c>
      <c r="V492" s="288" t="s">
        <v>1836</v>
      </c>
      <c r="W492" s="288" t="s">
        <v>1795</v>
      </c>
      <c r="X492" s="288" t="s">
        <v>1796</v>
      </c>
    </row>
    <row r="493" spans="1:24" ht="63.75">
      <c r="A493" s="288" t="s">
        <v>1737</v>
      </c>
      <c r="B493" s="288" t="s">
        <v>1738</v>
      </c>
      <c r="C493" s="288" t="s">
        <v>1495</v>
      </c>
      <c r="D493" s="288" t="s">
        <v>2089</v>
      </c>
      <c r="E493" s="288" t="s">
        <v>1739</v>
      </c>
      <c r="F493" s="289">
        <v>46258</v>
      </c>
      <c r="G493" s="289">
        <v>46258</v>
      </c>
      <c r="H493" s="288" t="s">
        <v>2090</v>
      </c>
      <c r="I493" s="288" t="s">
        <v>1749</v>
      </c>
      <c r="J493" s="288" t="s">
        <v>178</v>
      </c>
      <c r="K493" s="288" t="s">
        <v>581</v>
      </c>
      <c r="L493" s="290">
        <v>162500</v>
      </c>
      <c r="M493" s="290">
        <v>0</v>
      </c>
      <c r="N493" s="291">
        <v>0</v>
      </c>
      <c r="O493" s="290">
        <v>0.32</v>
      </c>
      <c r="P493" s="291">
        <v>52000</v>
      </c>
      <c r="Q493" s="290">
        <v>1</v>
      </c>
      <c r="R493" s="291">
        <v>162500</v>
      </c>
      <c r="S493" s="288" t="s">
        <v>1744</v>
      </c>
      <c r="T493" s="288" t="s">
        <v>1745</v>
      </c>
      <c r="U493" s="288" t="s">
        <v>1840</v>
      </c>
      <c r="V493" s="288" t="s">
        <v>1841</v>
      </c>
      <c r="W493" s="288" t="s">
        <v>1795</v>
      </c>
      <c r="X493" s="288" t="s">
        <v>1796</v>
      </c>
    </row>
    <row r="494" spans="1:24" ht="63.75">
      <c r="A494" s="288" t="s">
        <v>1737</v>
      </c>
      <c r="B494" s="288" t="s">
        <v>1738</v>
      </c>
      <c r="C494" s="288" t="s">
        <v>1495</v>
      </c>
      <c r="D494" s="288" t="s">
        <v>2089</v>
      </c>
      <c r="E494" s="288" t="s">
        <v>1739</v>
      </c>
      <c r="F494" s="289">
        <v>46281</v>
      </c>
      <c r="G494" s="289">
        <v>46281</v>
      </c>
      <c r="H494" s="288" t="s">
        <v>2091</v>
      </c>
      <c r="I494" s="288" t="s">
        <v>1749</v>
      </c>
      <c r="J494" s="288" t="s">
        <v>178</v>
      </c>
      <c r="K494" s="288" t="s">
        <v>581</v>
      </c>
      <c r="L494" s="290">
        <v>162500</v>
      </c>
      <c r="M494" s="290">
        <v>0</v>
      </c>
      <c r="N494" s="291">
        <v>0</v>
      </c>
      <c r="O494" s="290">
        <v>0.38</v>
      </c>
      <c r="P494" s="291">
        <v>61750</v>
      </c>
      <c r="Q494" s="290">
        <v>0.62</v>
      </c>
      <c r="R494" s="291">
        <v>100750</v>
      </c>
      <c r="S494" s="288" t="s">
        <v>1744</v>
      </c>
      <c r="T494" s="288" t="s">
        <v>1745</v>
      </c>
      <c r="U494" s="288" t="s">
        <v>1840</v>
      </c>
      <c r="V494" s="288" t="s">
        <v>1841</v>
      </c>
      <c r="W494" s="288" t="s">
        <v>1795</v>
      </c>
      <c r="X494" s="288" t="s">
        <v>1796</v>
      </c>
    </row>
    <row r="495" spans="1:24" ht="63.75">
      <c r="A495" s="288" t="s">
        <v>1737</v>
      </c>
      <c r="B495" s="288" t="s">
        <v>1738</v>
      </c>
      <c r="C495" s="288" t="s">
        <v>1495</v>
      </c>
      <c r="D495" s="288" t="s">
        <v>2089</v>
      </c>
      <c r="E495" s="288" t="s">
        <v>1739</v>
      </c>
      <c r="F495" s="289">
        <v>46281</v>
      </c>
      <c r="G495" s="289">
        <v>46281</v>
      </c>
      <c r="H495" s="288" t="s">
        <v>2091</v>
      </c>
      <c r="I495" s="288" t="s">
        <v>1749</v>
      </c>
      <c r="J495" s="288" t="s">
        <v>178</v>
      </c>
      <c r="K495" s="288" t="s">
        <v>581</v>
      </c>
      <c r="L495" s="290">
        <v>162500</v>
      </c>
      <c r="M495" s="290">
        <v>0</v>
      </c>
      <c r="N495" s="291">
        <v>0</v>
      </c>
      <c r="O495" s="290">
        <v>0.38</v>
      </c>
      <c r="P495" s="291">
        <v>61750</v>
      </c>
      <c r="Q495" s="290">
        <v>0.24</v>
      </c>
      <c r="R495" s="291">
        <v>39000</v>
      </c>
      <c r="S495" s="288" t="s">
        <v>1744</v>
      </c>
      <c r="T495" s="288" t="s">
        <v>1745</v>
      </c>
      <c r="U495" s="288" t="s">
        <v>1835</v>
      </c>
      <c r="V495" s="288" t="s">
        <v>1836</v>
      </c>
      <c r="W495" s="288" t="s">
        <v>1795</v>
      </c>
      <c r="X495" s="288" t="s">
        <v>1796</v>
      </c>
    </row>
    <row r="496" spans="1:24" ht="42.75">
      <c r="A496" s="284" t="s">
        <v>1737</v>
      </c>
      <c r="B496" s="284" t="s">
        <v>1738</v>
      </c>
      <c r="C496" s="284" t="s">
        <v>929</v>
      </c>
      <c r="D496" s="284" t="s">
        <v>930</v>
      </c>
      <c r="E496" s="284" t="s">
        <v>1739</v>
      </c>
      <c r="F496" s="285" t="s">
        <v>1739</v>
      </c>
      <c r="G496" s="285" t="s">
        <v>1739</v>
      </c>
      <c r="H496" s="284" t="s">
        <v>1739</v>
      </c>
      <c r="I496" s="284" t="s">
        <v>1740</v>
      </c>
      <c r="J496" s="284" t="s">
        <v>178</v>
      </c>
      <c r="K496" s="284" t="s">
        <v>716</v>
      </c>
      <c r="L496" s="286">
        <v>210665.38</v>
      </c>
      <c r="M496" s="286">
        <v>0</v>
      </c>
      <c r="N496" s="287">
        <v>0</v>
      </c>
      <c r="O496" s="286">
        <v>0</v>
      </c>
      <c r="P496" s="287">
        <v>0</v>
      </c>
      <c r="Q496" s="286">
        <v>0.26</v>
      </c>
      <c r="R496" s="287">
        <v>54773</v>
      </c>
      <c r="S496" s="284" t="s">
        <v>1739</v>
      </c>
      <c r="T496" s="284" t="s">
        <v>1739</v>
      </c>
      <c r="U496" s="284" t="s">
        <v>1739</v>
      </c>
      <c r="V496" s="284" t="s">
        <v>1739</v>
      </c>
      <c r="W496" s="284" t="s">
        <v>1739</v>
      </c>
      <c r="X496" s="284" t="s">
        <v>1739</v>
      </c>
    </row>
    <row r="497" spans="1:24" ht="51">
      <c r="A497" s="288" t="s">
        <v>1737</v>
      </c>
      <c r="B497" s="288" t="s">
        <v>1738</v>
      </c>
      <c r="C497" s="288" t="s">
        <v>929</v>
      </c>
      <c r="D497" s="288" t="s">
        <v>930</v>
      </c>
      <c r="E497" s="288" t="s">
        <v>1739</v>
      </c>
      <c r="F497" s="289">
        <v>46258</v>
      </c>
      <c r="G497" s="289">
        <v>46258</v>
      </c>
      <c r="H497" s="288" t="s">
        <v>2064</v>
      </c>
      <c r="I497" s="288" t="s">
        <v>1749</v>
      </c>
      <c r="J497" s="288" t="s">
        <v>178</v>
      </c>
      <c r="K497" s="288" t="s">
        <v>716</v>
      </c>
      <c r="L497" s="290">
        <v>208821.91</v>
      </c>
      <c r="M497" s="290">
        <v>0</v>
      </c>
      <c r="N497" s="291">
        <v>0</v>
      </c>
      <c r="O497" s="290">
        <v>9.8360660000000003E-2</v>
      </c>
      <c r="P497" s="291">
        <v>20540</v>
      </c>
      <c r="Q497" s="290">
        <v>0.16</v>
      </c>
      <c r="R497" s="291">
        <v>34233</v>
      </c>
      <c r="S497" s="288" t="s">
        <v>1744</v>
      </c>
      <c r="T497" s="288" t="s">
        <v>1745</v>
      </c>
      <c r="U497" s="288" t="s">
        <v>1890</v>
      </c>
      <c r="V497" s="288" t="s">
        <v>1891</v>
      </c>
      <c r="W497" s="288" t="s">
        <v>1795</v>
      </c>
      <c r="X497" s="288" t="s">
        <v>1796</v>
      </c>
    </row>
    <row r="498" spans="1:24" ht="42.75">
      <c r="A498" s="284" t="s">
        <v>1737</v>
      </c>
      <c r="B498" s="284" t="s">
        <v>1738</v>
      </c>
      <c r="C498" s="284" t="s">
        <v>933</v>
      </c>
      <c r="D498" s="284" t="s">
        <v>934</v>
      </c>
      <c r="E498" s="284" t="s">
        <v>1739</v>
      </c>
      <c r="F498" s="285" t="s">
        <v>1739</v>
      </c>
      <c r="G498" s="285" t="s">
        <v>1739</v>
      </c>
      <c r="H498" s="284" t="s">
        <v>1739</v>
      </c>
      <c r="I498" s="284" t="s">
        <v>1740</v>
      </c>
      <c r="J498" s="284" t="s">
        <v>178</v>
      </c>
      <c r="K498" s="284" t="s">
        <v>716</v>
      </c>
      <c r="L498" s="286">
        <v>187947.06</v>
      </c>
      <c r="M498" s="286">
        <v>0</v>
      </c>
      <c r="N498" s="287">
        <v>0</v>
      </c>
      <c r="O498" s="286">
        <v>0</v>
      </c>
      <c r="P498" s="287">
        <v>0</v>
      </c>
      <c r="Q498" s="286">
        <v>0.17</v>
      </c>
      <c r="R498" s="287">
        <v>31951</v>
      </c>
      <c r="S498" s="284" t="s">
        <v>1739</v>
      </c>
      <c r="T498" s="284" t="s">
        <v>1739</v>
      </c>
      <c r="U498" s="284" t="s">
        <v>1739</v>
      </c>
      <c r="V498" s="284" t="s">
        <v>1739</v>
      </c>
      <c r="W498" s="284" t="s">
        <v>1739</v>
      </c>
      <c r="X498" s="284" t="s">
        <v>1739</v>
      </c>
    </row>
    <row r="499" spans="1:24" ht="63.75">
      <c r="A499" s="288" t="s">
        <v>1737</v>
      </c>
      <c r="B499" s="288" t="s">
        <v>1738</v>
      </c>
      <c r="C499" s="288" t="s">
        <v>933</v>
      </c>
      <c r="D499" s="288" t="s">
        <v>934</v>
      </c>
      <c r="E499" s="288" t="s">
        <v>1739</v>
      </c>
      <c r="F499" s="289">
        <v>46226</v>
      </c>
      <c r="G499" s="289">
        <v>46226</v>
      </c>
      <c r="H499" s="288" t="s">
        <v>1963</v>
      </c>
      <c r="I499" s="288" t="s">
        <v>1749</v>
      </c>
      <c r="J499" s="288" t="s">
        <v>178</v>
      </c>
      <c r="K499" s="288" t="s">
        <v>716</v>
      </c>
      <c r="L499" s="290">
        <v>187712.36</v>
      </c>
      <c r="M499" s="290">
        <v>0</v>
      </c>
      <c r="N499" s="291">
        <v>0</v>
      </c>
      <c r="O499" s="290">
        <v>2.12766E-2</v>
      </c>
      <c r="P499" s="291">
        <v>3994</v>
      </c>
      <c r="Q499" s="290">
        <v>0.15</v>
      </c>
      <c r="R499" s="291">
        <v>27957</v>
      </c>
      <c r="S499" s="288" t="s">
        <v>1744</v>
      </c>
      <c r="T499" s="288" t="s">
        <v>1745</v>
      </c>
      <c r="U499" s="288" t="s">
        <v>1964</v>
      </c>
      <c r="V499" s="288" t="s">
        <v>1965</v>
      </c>
      <c r="W499" s="288" t="s">
        <v>1795</v>
      </c>
      <c r="X499" s="288" t="s">
        <v>1796</v>
      </c>
    </row>
    <row r="500" spans="1:24" ht="63.75">
      <c r="A500" s="288" t="s">
        <v>1737</v>
      </c>
      <c r="B500" s="288" t="s">
        <v>1738</v>
      </c>
      <c r="C500" s="288" t="s">
        <v>933</v>
      </c>
      <c r="D500" s="288" t="s">
        <v>934</v>
      </c>
      <c r="E500" s="288" t="s">
        <v>1739</v>
      </c>
      <c r="F500" s="289">
        <v>46300</v>
      </c>
      <c r="G500" s="289">
        <v>46300</v>
      </c>
      <c r="H500" s="288" t="s">
        <v>1979</v>
      </c>
      <c r="I500" s="288" t="s">
        <v>1980</v>
      </c>
      <c r="J500" s="288" t="s">
        <v>178</v>
      </c>
      <c r="K500" s="288" t="s">
        <v>716</v>
      </c>
      <c r="L500" s="290">
        <v>187712.36</v>
      </c>
      <c r="M500" s="290">
        <v>2.12766E-2</v>
      </c>
      <c r="N500" s="291">
        <v>3994</v>
      </c>
      <c r="O500" s="290">
        <v>0</v>
      </c>
      <c r="P500" s="291">
        <v>0</v>
      </c>
      <c r="Q500" s="290">
        <v>0.17</v>
      </c>
      <c r="R500" s="291">
        <v>31951</v>
      </c>
      <c r="S500" s="288" t="s">
        <v>1744</v>
      </c>
      <c r="T500" s="288" t="s">
        <v>1745</v>
      </c>
      <c r="U500" s="288" t="s">
        <v>1964</v>
      </c>
      <c r="V500" s="288" t="s">
        <v>1965</v>
      </c>
      <c r="W500" s="288" t="s">
        <v>1795</v>
      </c>
      <c r="X500" s="288" t="s">
        <v>1796</v>
      </c>
    </row>
    <row r="501" spans="1:24" ht="28.5">
      <c r="A501" s="284" t="s">
        <v>1737</v>
      </c>
      <c r="B501" s="284" t="s">
        <v>1738</v>
      </c>
      <c r="C501" s="284" t="s">
        <v>937</v>
      </c>
      <c r="D501" s="284" t="s">
        <v>938</v>
      </c>
      <c r="E501" s="284" t="s">
        <v>1739</v>
      </c>
      <c r="F501" s="285" t="s">
        <v>1739</v>
      </c>
      <c r="G501" s="285" t="s">
        <v>1739</v>
      </c>
      <c r="H501" s="284" t="s">
        <v>1739</v>
      </c>
      <c r="I501" s="284" t="s">
        <v>1740</v>
      </c>
      <c r="J501" s="284" t="s">
        <v>178</v>
      </c>
      <c r="K501" s="284" t="s">
        <v>716</v>
      </c>
      <c r="L501" s="286">
        <v>123779.66</v>
      </c>
      <c r="M501" s="286">
        <v>0</v>
      </c>
      <c r="N501" s="287">
        <v>0</v>
      </c>
      <c r="O501" s="286">
        <v>0</v>
      </c>
      <c r="P501" s="287">
        <v>0</v>
      </c>
      <c r="Q501" s="286">
        <v>0.59</v>
      </c>
      <c r="R501" s="287">
        <v>73030</v>
      </c>
      <c r="S501" s="284" t="s">
        <v>1739</v>
      </c>
      <c r="T501" s="284" t="s">
        <v>1739</v>
      </c>
      <c r="U501" s="284" t="s">
        <v>1739</v>
      </c>
      <c r="V501" s="284" t="s">
        <v>1739</v>
      </c>
      <c r="W501" s="284" t="s">
        <v>1739</v>
      </c>
      <c r="X501" s="284" t="s">
        <v>1739</v>
      </c>
    </row>
    <row r="502" spans="1:24">
      <c r="A502" s="288" t="s">
        <v>1737</v>
      </c>
      <c r="B502" s="288" t="s">
        <v>1738</v>
      </c>
      <c r="C502" s="288" t="s">
        <v>1532</v>
      </c>
      <c r="D502" s="288" t="s">
        <v>1533</v>
      </c>
      <c r="E502" s="288" t="s">
        <v>1739</v>
      </c>
      <c r="F502" s="289">
        <v>46171</v>
      </c>
      <c r="G502" s="289">
        <v>46171</v>
      </c>
      <c r="H502" s="288" t="s">
        <v>2092</v>
      </c>
      <c r="I502" s="288" t="s">
        <v>2093</v>
      </c>
      <c r="J502" s="288" t="s">
        <v>178</v>
      </c>
      <c r="K502" s="288" t="s">
        <v>581</v>
      </c>
      <c r="L502" s="290">
        <v>41237.11</v>
      </c>
      <c r="M502" s="290">
        <v>7.76</v>
      </c>
      <c r="N502" s="291">
        <v>320000</v>
      </c>
      <c r="O502" s="290">
        <v>0</v>
      </c>
      <c r="P502" s="291">
        <v>0</v>
      </c>
      <c r="Q502" s="290">
        <v>7.76</v>
      </c>
      <c r="R502" s="291">
        <v>320000</v>
      </c>
      <c r="S502" s="288" t="s">
        <v>1744</v>
      </c>
      <c r="T502" s="288" t="s">
        <v>1810</v>
      </c>
      <c r="U502" s="288" t="s">
        <v>1739</v>
      </c>
      <c r="V502" s="288" t="s">
        <v>1739</v>
      </c>
      <c r="W502" s="288" t="s">
        <v>1739</v>
      </c>
      <c r="X502" s="288" t="s">
        <v>1739</v>
      </c>
    </row>
    <row r="503" spans="1:24" ht="51">
      <c r="A503" s="288" t="s">
        <v>1737</v>
      </c>
      <c r="B503" s="288" t="s">
        <v>1738</v>
      </c>
      <c r="C503" s="288" t="s">
        <v>1532</v>
      </c>
      <c r="D503" s="288" t="s">
        <v>1533</v>
      </c>
      <c r="E503" s="288" t="s">
        <v>1739</v>
      </c>
      <c r="F503" s="289">
        <v>46216</v>
      </c>
      <c r="G503" s="289">
        <v>46216</v>
      </c>
      <c r="H503" s="288" t="s">
        <v>2014</v>
      </c>
      <c r="I503" s="288" t="s">
        <v>1749</v>
      </c>
      <c r="J503" s="288" t="s">
        <v>178</v>
      </c>
      <c r="K503" s="288" t="s">
        <v>581</v>
      </c>
      <c r="L503" s="290">
        <v>41237.11</v>
      </c>
      <c r="M503" s="290">
        <v>0</v>
      </c>
      <c r="N503" s="291">
        <v>0</v>
      </c>
      <c r="O503" s="290">
        <v>4.1516000000000002</v>
      </c>
      <c r="P503" s="291">
        <v>171200</v>
      </c>
      <c r="Q503" s="290">
        <v>3.61</v>
      </c>
      <c r="R503" s="291">
        <v>148800</v>
      </c>
      <c r="S503" s="288" t="s">
        <v>1744</v>
      </c>
      <c r="T503" s="288" t="s">
        <v>1745</v>
      </c>
      <c r="U503" s="288" t="s">
        <v>1750</v>
      </c>
      <c r="V503" s="288" t="s">
        <v>1751</v>
      </c>
      <c r="W503" s="288" t="s">
        <v>1795</v>
      </c>
      <c r="X503" s="288" t="s">
        <v>1796</v>
      </c>
    </row>
    <row r="504" spans="1:24" ht="51">
      <c r="A504" s="288" t="s">
        <v>1737</v>
      </c>
      <c r="B504" s="288" t="s">
        <v>1738</v>
      </c>
      <c r="C504" s="288" t="s">
        <v>1532</v>
      </c>
      <c r="D504" s="288" t="s">
        <v>1533</v>
      </c>
      <c r="E504" s="288" t="s">
        <v>1739</v>
      </c>
      <c r="F504" s="289">
        <v>46223</v>
      </c>
      <c r="G504" s="289">
        <v>46223</v>
      </c>
      <c r="H504" s="288" t="s">
        <v>1885</v>
      </c>
      <c r="I504" s="288" t="s">
        <v>1743</v>
      </c>
      <c r="J504" s="288" t="s">
        <v>178</v>
      </c>
      <c r="K504" s="288" t="s">
        <v>581</v>
      </c>
      <c r="L504" s="290">
        <v>41237.11</v>
      </c>
      <c r="M504" s="290">
        <v>0</v>
      </c>
      <c r="N504" s="291">
        <v>0</v>
      </c>
      <c r="O504" s="290">
        <v>2.0564</v>
      </c>
      <c r="P504" s="291">
        <v>84800</v>
      </c>
      <c r="Q504" s="290">
        <v>1.55</v>
      </c>
      <c r="R504" s="291">
        <v>64000</v>
      </c>
      <c r="S504" s="288" t="s">
        <v>1744</v>
      </c>
      <c r="T504" s="288" t="s">
        <v>1820</v>
      </c>
      <c r="U504" s="288" t="s">
        <v>1755</v>
      </c>
      <c r="V504" s="288" t="s">
        <v>1756</v>
      </c>
      <c r="W504" s="288" t="s">
        <v>1795</v>
      </c>
      <c r="X504" s="288" t="s">
        <v>1796</v>
      </c>
    </row>
    <row r="505" spans="1:24">
      <c r="A505" s="288" t="s">
        <v>1737</v>
      </c>
      <c r="B505" s="288" t="s">
        <v>1738</v>
      </c>
      <c r="C505" s="288" t="s">
        <v>1534</v>
      </c>
      <c r="D505" s="288" t="s">
        <v>1535</v>
      </c>
      <c r="E505" s="288" t="s">
        <v>1739</v>
      </c>
      <c r="F505" s="289">
        <v>46171</v>
      </c>
      <c r="G505" s="289">
        <v>46171</v>
      </c>
      <c r="H505" s="288" t="s">
        <v>2092</v>
      </c>
      <c r="I505" s="288" t="s">
        <v>2093</v>
      </c>
      <c r="J505" s="288" t="s">
        <v>178</v>
      </c>
      <c r="K505" s="288" t="s">
        <v>581</v>
      </c>
      <c r="L505" s="290">
        <v>102439.02</v>
      </c>
      <c r="M505" s="290">
        <v>2.46</v>
      </c>
      <c r="N505" s="291">
        <v>252000</v>
      </c>
      <c r="O505" s="290">
        <v>0</v>
      </c>
      <c r="P505" s="291">
        <v>0</v>
      </c>
      <c r="Q505" s="290">
        <v>2.46</v>
      </c>
      <c r="R505" s="291">
        <v>252000</v>
      </c>
      <c r="S505" s="288" t="s">
        <v>1744</v>
      </c>
      <c r="T505" s="288" t="s">
        <v>1810</v>
      </c>
      <c r="U505" s="288" t="s">
        <v>1739</v>
      </c>
      <c r="V505" s="288" t="s">
        <v>1739</v>
      </c>
      <c r="W505" s="288" t="s">
        <v>1739</v>
      </c>
      <c r="X505" s="288" t="s">
        <v>1739</v>
      </c>
    </row>
    <row r="506" spans="1:24" ht="28.5">
      <c r="A506" s="284" t="s">
        <v>1737</v>
      </c>
      <c r="B506" s="284" t="s">
        <v>1738</v>
      </c>
      <c r="C506" s="284" t="s">
        <v>370</v>
      </c>
      <c r="D506" s="284" t="s">
        <v>176</v>
      </c>
      <c r="E506" s="284" t="s">
        <v>1739</v>
      </c>
      <c r="F506" s="285" t="s">
        <v>1739</v>
      </c>
      <c r="G506" s="285" t="s">
        <v>1739</v>
      </c>
      <c r="H506" s="284" t="s">
        <v>1739</v>
      </c>
      <c r="I506" s="284" t="s">
        <v>1740</v>
      </c>
      <c r="J506" s="284" t="s">
        <v>178</v>
      </c>
      <c r="K506" s="284" t="s">
        <v>727</v>
      </c>
      <c r="L506" s="286">
        <v>122513.98</v>
      </c>
      <c r="M506" s="286">
        <v>0</v>
      </c>
      <c r="N506" s="287">
        <v>0</v>
      </c>
      <c r="O506" s="286">
        <v>0</v>
      </c>
      <c r="P506" s="287">
        <v>0</v>
      </c>
      <c r="Q506" s="286">
        <v>0.93</v>
      </c>
      <c r="R506" s="287">
        <v>113938</v>
      </c>
      <c r="S506" s="284" t="s">
        <v>1739</v>
      </c>
      <c r="T506" s="284" t="s">
        <v>1739</v>
      </c>
      <c r="U506" s="284" t="s">
        <v>1739</v>
      </c>
      <c r="V506" s="284" t="s">
        <v>1739</v>
      </c>
      <c r="W506" s="284" t="s">
        <v>1739</v>
      </c>
      <c r="X506" s="284" t="s">
        <v>1739</v>
      </c>
    </row>
    <row r="507" spans="1:24" ht="51">
      <c r="A507" s="288" t="s">
        <v>1737</v>
      </c>
      <c r="B507" s="288" t="s">
        <v>1738</v>
      </c>
      <c r="C507" s="288" t="s">
        <v>370</v>
      </c>
      <c r="D507" s="288" t="s">
        <v>176</v>
      </c>
      <c r="E507" s="288" t="s">
        <v>1739</v>
      </c>
      <c r="F507" s="289">
        <v>46223</v>
      </c>
      <c r="G507" s="289">
        <v>46223</v>
      </c>
      <c r="H507" s="288" t="s">
        <v>2081</v>
      </c>
      <c r="I507" s="288" t="s">
        <v>1743</v>
      </c>
      <c r="J507" s="288" t="s">
        <v>178</v>
      </c>
      <c r="K507" s="288" t="s">
        <v>727</v>
      </c>
      <c r="L507" s="290">
        <v>122076</v>
      </c>
      <c r="M507" s="290">
        <v>0</v>
      </c>
      <c r="N507" s="291">
        <v>0</v>
      </c>
      <c r="O507" s="290">
        <v>0.02</v>
      </c>
      <c r="P507" s="291">
        <v>2442</v>
      </c>
      <c r="Q507" s="290">
        <v>0.91</v>
      </c>
      <c r="R507" s="291">
        <v>111496</v>
      </c>
      <c r="S507" s="288" t="s">
        <v>1744</v>
      </c>
      <c r="T507" s="288" t="s">
        <v>1745</v>
      </c>
      <c r="U507" s="288" t="s">
        <v>1755</v>
      </c>
      <c r="V507" s="288" t="s">
        <v>1756</v>
      </c>
      <c r="W507" s="288" t="s">
        <v>1795</v>
      </c>
      <c r="X507" s="288" t="s">
        <v>1796</v>
      </c>
    </row>
    <row r="508" spans="1:24" ht="51">
      <c r="A508" s="288" t="s">
        <v>1737</v>
      </c>
      <c r="B508" s="288" t="s">
        <v>1738</v>
      </c>
      <c r="C508" s="288" t="s">
        <v>370</v>
      </c>
      <c r="D508" s="288" t="s">
        <v>176</v>
      </c>
      <c r="E508" s="288" t="s">
        <v>1739</v>
      </c>
      <c r="F508" s="289">
        <v>46223</v>
      </c>
      <c r="G508" s="289">
        <v>46223</v>
      </c>
      <c r="H508" s="288" t="s">
        <v>2081</v>
      </c>
      <c r="I508" s="288" t="s">
        <v>1743</v>
      </c>
      <c r="J508" s="288" t="s">
        <v>178</v>
      </c>
      <c r="K508" s="288" t="s">
        <v>727</v>
      </c>
      <c r="L508" s="290">
        <v>122076</v>
      </c>
      <c r="M508" s="290">
        <v>0</v>
      </c>
      <c r="N508" s="291">
        <v>0</v>
      </c>
      <c r="O508" s="290">
        <v>0.1</v>
      </c>
      <c r="P508" s="291">
        <v>12208</v>
      </c>
      <c r="Q508" s="290">
        <v>0.81</v>
      </c>
      <c r="R508" s="291">
        <v>99288</v>
      </c>
      <c r="S508" s="288" t="s">
        <v>1744</v>
      </c>
      <c r="T508" s="288" t="s">
        <v>1820</v>
      </c>
      <c r="U508" s="288" t="s">
        <v>1755</v>
      </c>
      <c r="V508" s="288" t="s">
        <v>1756</v>
      </c>
      <c r="W508" s="288" t="s">
        <v>1795</v>
      </c>
      <c r="X508" s="288" t="s">
        <v>1796</v>
      </c>
    </row>
    <row r="509" spans="1:24" ht="51">
      <c r="A509" s="288" t="s">
        <v>1737</v>
      </c>
      <c r="B509" s="288" t="s">
        <v>1738</v>
      </c>
      <c r="C509" s="288" t="s">
        <v>370</v>
      </c>
      <c r="D509" s="288" t="s">
        <v>176</v>
      </c>
      <c r="E509" s="288" t="s">
        <v>1739</v>
      </c>
      <c r="F509" s="289">
        <v>46261</v>
      </c>
      <c r="G509" s="289">
        <v>46261</v>
      </c>
      <c r="H509" s="288" t="s">
        <v>1906</v>
      </c>
      <c r="I509" s="288" t="s">
        <v>1749</v>
      </c>
      <c r="J509" s="288" t="s">
        <v>178</v>
      </c>
      <c r="K509" s="288" t="s">
        <v>727</v>
      </c>
      <c r="L509" s="290">
        <v>122076</v>
      </c>
      <c r="M509" s="290">
        <v>0</v>
      </c>
      <c r="N509" s="291">
        <v>0</v>
      </c>
      <c r="O509" s="290">
        <v>0.26</v>
      </c>
      <c r="P509" s="291">
        <v>31740</v>
      </c>
      <c r="Q509" s="290">
        <v>0.55000000000000004</v>
      </c>
      <c r="R509" s="291">
        <v>67548</v>
      </c>
      <c r="S509" s="288" t="s">
        <v>1744</v>
      </c>
      <c r="T509" s="288" t="s">
        <v>1745</v>
      </c>
      <c r="U509" s="288" t="s">
        <v>1750</v>
      </c>
      <c r="V509" s="288" t="s">
        <v>1751</v>
      </c>
      <c r="W509" s="288" t="s">
        <v>1795</v>
      </c>
      <c r="X509" s="288" t="s">
        <v>1796</v>
      </c>
    </row>
    <row r="510" spans="1:24" ht="51">
      <c r="A510" s="288" t="s">
        <v>1737</v>
      </c>
      <c r="B510" s="288" t="s">
        <v>1738</v>
      </c>
      <c r="C510" s="288" t="s">
        <v>370</v>
      </c>
      <c r="D510" s="288" t="s">
        <v>176</v>
      </c>
      <c r="E510" s="288" t="s">
        <v>1739</v>
      </c>
      <c r="F510" s="289">
        <v>46262</v>
      </c>
      <c r="G510" s="289">
        <v>46262</v>
      </c>
      <c r="H510" s="288" t="s">
        <v>1903</v>
      </c>
      <c r="I510" s="288" t="s">
        <v>1749</v>
      </c>
      <c r="J510" s="288" t="s">
        <v>178</v>
      </c>
      <c r="K510" s="288" t="s">
        <v>727</v>
      </c>
      <c r="L510" s="290">
        <v>122076</v>
      </c>
      <c r="M510" s="290">
        <v>0</v>
      </c>
      <c r="N510" s="291">
        <v>0</v>
      </c>
      <c r="O510" s="290">
        <v>0.28999999999999998</v>
      </c>
      <c r="P510" s="291">
        <v>35402</v>
      </c>
      <c r="Q510" s="290">
        <v>0.26</v>
      </c>
      <c r="R510" s="291">
        <v>32146</v>
      </c>
      <c r="S510" s="288" t="s">
        <v>1744</v>
      </c>
      <c r="T510" s="288" t="s">
        <v>1745</v>
      </c>
      <c r="U510" s="288" t="s">
        <v>1755</v>
      </c>
      <c r="V510" s="288" t="s">
        <v>1756</v>
      </c>
      <c r="W510" s="288" t="s">
        <v>1795</v>
      </c>
      <c r="X510" s="288" t="s">
        <v>1796</v>
      </c>
    </row>
    <row r="511" spans="1:24" ht="51">
      <c r="A511" s="288" t="s">
        <v>1737</v>
      </c>
      <c r="B511" s="288" t="s">
        <v>1738</v>
      </c>
      <c r="C511" s="288" t="s">
        <v>370</v>
      </c>
      <c r="D511" s="288" t="s">
        <v>176</v>
      </c>
      <c r="E511" s="288" t="s">
        <v>1739</v>
      </c>
      <c r="F511" s="289">
        <v>46274</v>
      </c>
      <c r="G511" s="289">
        <v>46274</v>
      </c>
      <c r="H511" s="288" t="s">
        <v>1939</v>
      </c>
      <c r="I511" s="288" t="s">
        <v>1749</v>
      </c>
      <c r="J511" s="288" t="s">
        <v>178</v>
      </c>
      <c r="K511" s="288" t="s">
        <v>727</v>
      </c>
      <c r="L511" s="290">
        <v>122073</v>
      </c>
      <c r="M511" s="290">
        <v>0</v>
      </c>
      <c r="N511" s="291">
        <v>0</v>
      </c>
      <c r="O511" s="290">
        <v>0.26333332999999998</v>
      </c>
      <c r="P511" s="291">
        <v>32146</v>
      </c>
      <c r="Q511" s="290">
        <v>0</v>
      </c>
      <c r="R511" s="291">
        <v>0</v>
      </c>
      <c r="S511" s="288" t="s">
        <v>1744</v>
      </c>
      <c r="T511" s="288" t="s">
        <v>1745</v>
      </c>
      <c r="U511" s="288" t="s">
        <v>1755</v>
      </c>
      <c r="V511" s="288" t="s">
        <v>1756</v>
      </c>
      <c r="W511" s="288" t="s">
        <v>1795</v>
      </c>
      <c r="X511" s="288" t="s">
        <v>1796</v>
      </c>
    </row>
    <row r="512" spans="1:24" ht="51">
      <c r="A512" s="288" t="s">
        <v>1737</v>
      </c>
      <c r="B512" s="288" t="s">
        <v>1738</v>
      </c>
      <c r="C512" s="288" t="s">
        <v>370</v>
      </c>
      <c r="D512" s="288" t="s">
        <v>176</v>
      </c>
      <c r="E512" s="288" t="s">
        <v>1739</v>
      </c>
      <c r="F512" s="289">
        <v>46300</v>
      </c>
      <c r="G512" s="289">
        <v>46300</v>
      </c>
      <c r="H512" s="288" t="s">
        <v>2017</v>
      </c>
      <c r="I512" s="288" t="s">
        <v>1877</v>
      </c>
      <c r="J512" s="288" t="s">
        <v>178</v>
      </c>
      <c r="K512" s="288" t="s">
        <v>727</v>
      </c>
      <c r="L512" s="290">
        <v>122076</v>
      </c>
      <c r="M512" s="290">
        <v>6.3333329999999993E-2</v>
      </c>
      <c r="N512" s="291">
        <v>7731</v>
      </c>
      <c r="O512" s="290">
        <v>0</v>
      </c>
      <c r="P512" s="291">
        <v>0</v>
      </c>
      <c r="Q512" s="290">
        <v>0.06</v>
      </c>
      <c r="R512" s="291">
        <v>7731</v>
      </c>
      <c r="S512" s="288" t="s">
        <v>1744</v>
      </c>
      <c r="T512" s="288" t="s">
        <v>1745</v>
      </c>
      <c r="U512" s="288" t="s">
        <v>1755</v>
      </c>
      <c r="V512" s="288" t="s">
        <v>1756</v>
      </c>
      <c r="W512" s="288" t="s">
        <v>1795</v>
      </c>
      <c r="X512" s="288" t="s">
        <v>1796</v>
      </c>
    </row>
    <row r="513" spans="1:24" ht="51">
      <c r="A513" s="288" t="s">
        <v>1737</v>
      </c>
      <c r="B513" s="288" t="s">
        <v>1738</v>
      </c>
      <c r="C513" s="288" t="s">
        <v>462</v>
      </c>
      <c r="D513" s="288" t="s">
        <v>142</v>
      </c>
      <c r="E513" s="288" t="s">
        <v>1739</v>
      </c>
      <c r="F513" s="289">
        <v>46182</v>
      </c>
      <c r="G513" s="289">
        <v>46182</v>
      </c>
      <c r="H513" s="288" t="s">
        <v>2094</v>
      </c>
      <c r="I513" s="288" t="s">
        <v>2095</v>
      </c>
      <c r="J513" s="288" t="s">
        <v>1643</v>
      </c>
      <c r="K513" s="288" t="s">
        <v>1073</v>
      </c>
      <c r="L513" s="290">
        <v>58333.33</v>
      </c>
      <c r="M513" s="290">
        <v>30</v>
      </c>
      <c r="N513" s="291">
        <v>1750000</v>
      </c>
      <c r="O513" s="290">
        <v>0</v>
      </c>
      <c r="P513" s="291">
        <v>0</v>
      </c>
      <c r="Q513" s="290">
        <v>30</v>
      </c>
      <c r="R513" s="291">
        <v>1750000</v>
      </c>
      <c r="S513" s="288" t="s">
        <v>1744</v>
      </c>
      <c r="T513" s="288" t="s">
        <v>1810</v>
      </c>
      <c r="U513" s="288" t="s">
        <v>1739</v>
      </c>
      <c r="V513" s="288" t="s">
        <v>1739</v>
      </c>
      <c r="W513" s="288" t="s">
        <v>1739</v>
      </c>
      <c r="X513" s="288" t="s">
        <v>1739</v>
      </c>
    </row>
    <row r="514" spans="1:24" ht="25.5">
      <c r="A514" s="288" t="s">
        <v>1737</v>
      </c>
      <c r="B514" s="288" t="s">
        <v>1738</v>
      </c>
      <c r="C514" s="288" t="s">
        <v>462</v>
      </c>
      <c r="D514" s="288" t="s">
        <v>142</v>
      </c>
      <c r="E514" s="288" t="s">
        <v>1739</v>
      </c>
      <c r="F514" s="289">
        <v>46185</v>
      </c>
      <c r="G514" s="289">
        <v>46185</v>
      </c>
      <c r="H514" s="288" t="s">
        <v>2096</v>
      </c>
      <c r="I514" s="288" t="s">
        <v>2008</v>
      </c>
      <c r="J514" s="288" t="s">
        <v>1643</v>
      </c>
      <c r="K514" s="288" t="s">
        <v>1073</v>
      </c>
      <c r="L514" s="290">
        <v>58052.08</v>
      </c>
      <c r="M514" s="290">
        <v>0</v>
      </c>
      <c r="N514" s="291">
        <v>0</v>
      </c>
      <c r="O514" s="290">
        <v>3</v>
      </c>
      <c r="P514" s="291">
        <v>174156</v>
      </c>
      <c r="Q514" s="290">
        <v>27</v>
      </c>
      <c r="R514" s="291">
        <v>1575844</v>
      </c>
      <c r="S514" s="288" t="s">
        <v>1744</v>
      </c>
      <c r="T514" s="288" t="s">
        <v>1745</v>
      </c>
      <c r="U514" s="288" t="s">
        <v>1739</v>
      </c>
      <c r="V514" s="288" t="s">
        <v>1739</v>
      </c>
      <c r="W514" s="288" t="s">
        <v>1746</v>
      </c>
      <c r="X514" s="288" t="s">
        <v>1747</v>
      </c>
    </row>
    <row r="515" spans="1:24" ht="25.5">
      <c r="A515" s="288" t="s">
        <v>1737</v>
      </c>
      <c r="B515" s="288" t="s">
        <v>1738</v>
      </c>
      <c r="C515" s="288" t="s">
        <v>462</v>
      </c>
      <c r="D515" s="288" t="s">
        <v>142</v>
      </c>
      <c r="E515" s="288" t="s">
        <v>1739</v>
      </c>
      <c r="F515" s="289">
        <v>46190</v>
      </c>
      <c r="G515" s="289">
        <v>46190</v>
      </c>
      <c r="H515" s="288" t="s">
        <v>2097</v>
      </c>
      <c r="I515" s="288" t="s">
        <v>1749</v>
      </c>
      <c r="J515" s="288" t="s">
        <v>1643</v>
      </c>
      <c r="K515" s="288" t="s">
        <v>1073</v>
      </c>
      <c r="L515" s="290">
        <v>58052.08</v>
      </c>
      <c r="M515" s="290">
        <v>0</v>
      </c>
      <c r="N515" s="291">
        <v>0</v>
      </c>
      <c r="O515" s="290">
        <v>21</v>
      </c>
      <c r="P515" s="291">
        <v>1219094</v>
      </c>
      <c r="Q515" s="290">
        <v>6</v>
      </c>
      <c r="R515" s="291">
        <v>356750</v>
      </c>
      <c r="S515" s="288" t="s">
        <v>1744</v>
      </c>
      <c r="T515" s="288" t="s">
        <v>1745</v>
      </c>
      <c r="U515" s="288" t="s">
        <v>1739</v>
      </c>
      <c r="V515" s="288" t="s">
        <v>1739</v>
      </c>
      <c r="W515" s="288" t="s">
        <v>1746</v>
      </c>
      <c r="X515" s="288" t="s">
        <v>1747</v>
      </c>
    </row>
    <row r="516" spans="1:24" ht="51">
      <c r="A516" s="288" t="s">
        <v>1737</v>
      </c>
      <c r="B516" s="288" t="s">
        <v>1738</v>
      </c>
      <c r="C516" s="288" t="s">
        <v>462</v>
      </c>
      <c r="D516" s="288" t="s">
        <v>142</v>
      </c>
      <c r="E516" s="288" t="s">
        <v>1739</v>
      </c>
      <c r="F516" s="289">
        <v>46190</v>
      </c>
      <c r="G516" s="289">
        <v>46190</v>
      </c>
      <c r="H516" s="288" t="s">
        <v>2097</v>
      </c>
      <c r="I516" s="288" t="s">
        <v>1749</v>
      </c>
      <c r="J516" s="288" t="s">
        <v>1643</v>
      </c>
      <c r="K516" s="288" t="s">
        <v>1073</v>
      </c>
      <c r="L516" s="290">
        <v>58052.08</v>
      </c>
      <c r="M516" s="290">
        <v>0</v>
      </c>
      <c r="N516" s="291">
        <v>0</v>
      </c>
      <c r="O516" s="290">
        <v>6</v>
      </c>
      <c r="P516" s="291">
        <v>348313</v>
      </c>
      <c r="Q516" s="290">
        <v>0</v>
      </c>
      <c r="R516" s="291">
        <v>8437</v>
      </c>
      <c r="S516" s="288" t="s">
        <v>1744</v>
      </c>
      <c r="T516" s="288" t="s">
        <v>1745</v>
      </c>
      <c r="U516" s="288" t="s">
        <v>1750</v>
      </c>
      <c r="V516" s="288" t="s">
        <v>1751</v>
      </c>
      <c r="W516" s="288" t="s">
        <v>1795</v>
      </c>
      <c r="X516" s="288" t="s">
        <v>1796</v>
      </c>
    </row>
    <row r="517" spans="1:24" ht="51">
      <c r="A517" s="288" t="s">
        <v>1737</v>
      </c>
      <c r="B517" s="288" t="s">
        <v>1738</v>
      </c>
      <c r="C517" s="288" t="s">
        <v>462</v>
      </c>
      <c r="D517" s="288" t="s">
        <v>142</v>
      </c>
      <c r="E517" s="288" t="s">
        <v>1739</v>
      </c>
      <c r="F517" s="289">
        <v>46195</v>
      </c>
      <c r="G517" s="289">
        <v>46195</v>
      </c>
      <c r="H517" s="288" t="s">
        <v>1959</v>
      </c>
      <c r="I517" s="288" t="s">
        <v>1960</v>
      </c>
      <c r="J517" s="288" t="s">
        <v>1643</v>
      </c>
      <c r="K517" s="288" t="s">
        <v>1073</v>
      </c>
      <c r="L517" s="290">
        <v>58000</v>
      </c>
      <c r="M517" s="290">
        <v>162</v>
      </c>
      <c r="N517" s="291">
        <v>9396000</v>
      </c>
      <c r="O517" s="290">
        <v>0</v>
      </c>
      <c r="P517" s="291">
        <v>0</v>
      </c>
      <c r="Q517" s="290">
        <v>162</v>
      </c>
      <c r="R517" s="291">
        <v>9404437</v>
      </c>
      <c r="S517" s="288" t="s">
        <v>1744</v>
      </c>
      <c r="T517" s="288" t="s">
        <v>1799</v>
      </c>
      <c r="U517" s="288" t="s">
        <v>1739</v>
      </c>
      <c r="V517" s="288" t="s">
        <v>1739</v>
      </c>
      <c r="W517" s="288" t="s">
        <v>1739</v>
      </c>
      <c r="X517" s="288" t="s">
        <v>1739</v>
      </c>
    </row>
    <row r="518" spans="1:24" ht="25.5">
      <c r="A518" s="288" t="s">
        <v>1737</v>
      </c>
      <c r="B518" s="288" t="s">
        <v>1738</v>
      </c>
      <c r="C518" s="288" t="s">
        <v>462</v>
      </c>
      <c r="D518" s="288" t="s">
        <v>142</v>
      </c>
      <c r="E518" s="288" t="s">
        <v>1739</v>
      </c>
      <c r="F518" s="289">
        <v>46195</v>
      </c>
      <c r="G518" s="289">
        <v>46195</v>
      </c>
      <c r="H518" s="288" t="s">
        <v>2080</v>
      </c>
      <c r="I518" s="288" t="s">
        <v>1749</v>
      </c>
      <c r="J518" s="288" t="s">
        <v>1643</v>
      </c>
      <c r="K518" s="288" t="s">
        <v>1073</v>
      </c>
      <c r="L518" s="290">
        <v>58052.08</v>
      </c>
      <c r="M518" s="290">
        <v>0</v>
      </c>
      <c r="N518" s="291">
        <v>0</v>
      </c>
      <c r="O518" s="290">
        <v>3</v>
      </c>
      <c r="P518" s="291">
        <v>174156</v>
      </c>
      <c r="Q518" s="290">
        <v>159</v>
      </c>
      <c r="R518" s="291">
        <v>9230281</v>
      </c>
      <c r="S518" s="288" t="s">
        <v>1744</v>
      </c>
      <c r="T518" s="288" t="s">
        <v>1745</v>
      </c>
      <c r="U518" s="288" t="s">
        <v>1739</v>
      </c>
      <c r="V518" s="288" t="s">
        <v>1739</v>
      </c>
      <c r="W518" s="288" t="s">
        <v>1746</v>
      </c>
      <c r="X518" s="288" t="s">
        <v>1747</v>
      </c>
    </row>
    <row r="519" spans="1:24" ht="51">
      <c r="A519" s="288" t="s">
        <v>1737</v>
      </c>
      <c r="B519" s="288" t="s">
        <v>1738</v>
      </c>
      <c r="C519" s="288" t="s">
        <v>462</v>
      </c>
      <c r="D519" s="288" t="s">
        <v>142</v>
      </c>
      <c r="E519" s="288" t="s">
        <v>1739</v>
      </c>
      <c r="F519" s="289">
        <v>46197</v>
      </c>
      <c r="G519" s="289">
        <v>46197</v>
      </c>
      <c r="H519" s="288" t="s">
        <v>2098</v>
      </c>
      <c r="I519" s="288" t="s">
        <v>1749</v>
      </c>
      <c r="J519" s="288" t="s">
        <v>1643</v>
      </c>
      <c r="K519" s="288" t="s">
        <v>1073</v>
      </c>
      <c r="L519" s="290">
        <v>58052.08</v>
      </c>
      <c r="M519" s="290">
        <v>0</v>
      </c>
      <c r="N519" s="291">
        <v>0</v>
      </c>
      <c r="O519" s="290">
        <v>148.1</v>
      </c>
      <c r="P519" s="291">
        <v>8596353</v>
      </c>
      <c r="Q519" s="290">
        <v>10.9</v>
      </c>
      <c r="R519" s="291">
        <v>633928</v>
      </c>
      <c r="S519" s="288" t="s">
        <v>1744</v>
      </c>
      <c r="T519" s="288" t="s">
        <v>1745</v>
      </c>
      <c r="U519" s="288" t="s">
        <v>1750</v>
      </c>
      <c r="V519" s="288" t="s">
        <v>1751</v>
      </c>
      <c r="W519" s="288" t="s">
        <v>1795</v>
      </c>
      <c r="X519" s="288" t="s">
        <v>1796</v>
      </c>
    </row>
    <row r="520" spans="1:24" ht="51">
      <c r="A520" s="288" t="s">
        <v>1737</v>
      </c>
      <c r="B520" s="288" t="s">
        <v>1738</v>
      </c>
      <c r="C520" s="288" t="s">
        <v>462</v>
      </c>
      <c r="D520" s="288" t="s">
        <v>142</v>
      </c>
      <c r="E520" s="288" t="s">
        <v>1739</v>
      </c>
      <c r="F520" s="289">
        <v>46223</v>
      </c>
      <c r="G520" s="289">
        <v>46223</v>
      </c>
      <c r="H520" s="288" t="s">
        <v>2081</v>
      </c>
      <c r="I520" s="288" t="s">
        <v>1743</v>
      </c>
      <c r="J520" s="288" t="s">
        <v>1643</v>
      </c>
      <c r="K520" s="288" t="s">
        <v>1073</v>
      </c>
      <c r="L520" s="290">
        <v>58052.02</v>
      </c>
      <c r="M520" s="290">
        <v>0</v>
      </c>
      <c r="N520" s="291">
        <v>0</v>
      </c>
      <c r="O520" s="290">
        <v>3.31</v>
      </c>
      <c r="P520" s="291">
        <v>191572</v>
      </c>
      <c r="Q520" s="290">
        <v>7.59</v>
      </c>
      <c r="R520" s="291">
        <v>442356</v>
      </c>
      <c r="S520" s="288" t="s">
        <v>1744</v>
      </c>
      <c r="T520" s="288" t="s">
        <v>1820</v>
      </c>
      <c r="U520" s="288" t="s">
        <v>1750</v>
      </c>
      <c r="V520" s="288" t="s">
        <v>1751</v>
      </c>
      <c r="W520" s="288" t="s">
        <v>1795</v>
      </c>
      <c r="X520" s="288" t="s">
        <v>1796</v>
      </c>
    </row>
    <row r="521" spans="1:24" ht="51">
      <c r="A521" s="288" t="s">
        <v>1737</v>
      </c>
      <c r="B521" s="288" t="s">
        <v>1738</v>
      </c>
      <c r="C521" s="288" t="s">
        <v>462</v>
      </c>
      <c r="D521" s="288" t="s">
        <v>142</v>
      </c>
      <c r="E521" s="288" t="s">
        <v>1739</v>
      </c>
      <c r="F521" s="289">
        <v>46227</v>
      </c>
      <c r="G521" s="289">
        <v>46227</v>
      </c>
      <c r="H521" s="288" t="s">
        <v>2099</v>
      </c>
      <c r="I521" s="288" t="s">
        <v>1749</v>
      </c>
      <c r="J521" s="288" t="s">
        <v>1643</v>
      </c>
      <c r="K521" s="288" t="s">
        <v>1073</v>
      </c>
      <c r="L521" s="290">
        <v>58052.02</v>
      </c>
      <c r="M521" s="290">
        <v>0</v>
      </c>
      <c r="N521" s="291">
        <v>0</v>
      </c>
      <c r="O521" s="290">
        <v>4.42</v>
      </c>
      <c r="P521" s="291">
        <v>257751</v>
      </c>
      <c r="Q521" s="290">
        <v>3.17</v>
      </c>
      <c r="R521" s="291">
        <v>184605</v>
      </c>
      <c r="S521" s="288" t="s">
        <v>1744</v>
      </c>
      <c r="T521" s="288" t="s">
        <v>1745</v>
      </c>
      <c r="U521" s="288" t="s">
        <v>1750</v>
      </c>
      <c r="V521" s="288" t="s">
        <v>1751</v>
      </c>
      <c r="W521" s="288" t="s">
        <v>1795</v>
      </c>
      <c r="X521" s="288" t="s">
        <v>1796</v>
      </c>
    </row>
    <row r="522" spans="1:24" ht="51">
      <c r="A522" s="288" t="s">
        <v>1737</v>
      </c>
      <c r="B522" s="288" t="s">
        <v>1738</v>
      </c>
      <c r="C522" s="288" t="s">
        <v>462</v>
      </c>
      <c r="D522" s="288" t="s">
        <v>142</v>
      </c>
      <c r="E522" s="288" t="s">
        <v>1739</v>
      </c>
      <c r="F522" s="289">
        <v>46227</v>
      </c>
      <c r="G522" s="289">
        <v>46227</v>
      </c>
      <c r="H522" s="288" t="s">
        <v>2099</v>
      </c>
      <c r="I522" s="288" t="s">
        <v>1749</v>
      </c>
      <c r="J522" s="288" t="s">
        <v>1643</v>
      </c>
      <c r="K522" s="288" t="s">
        <v>1073</v>
      </c>
      <c r="L522" s="290">
        <v>58052.02</v>
      </c>
      <c r="M522" s="290">
        <v>0</v>
      </c>
      <c r="N522" s="291">
        <v>0</v>
      </c>
      <c r="O522" s="290">
        <v>0.31</v>
      </c>
      <c r="P522" s="291">
        <v>17416</v>
      </c>
      <c r="Q522" s="290">
        <v>2.86</v>
      </c>
      <c r="R522" s="291">
        <v>167189</v>
      </c>
      <c r="S522" s="288" t="s">
        <v>1744</v>
      </c>
      <c r="T522" s="288" t="s">
        <v>1820</v>
      </c>
      <c r="U522" s="288" t="s">
        <v>1750</v>
      </c>
      <c r="V522" s="288" t="s">
        <v>1751</v>
      </c>
      <c r="W522" s="288" t="s">
        <v>1795</v>
      </c>
      <c r="X522" s="288" t="s">
        <v>1796</v>
      </c>
    </row>
    <row r="523" spans="1:24" ht="51">
      <c r="A523" s="288" t="s">
        <v>1737</v>
      </c>
      <c r="B523" s="288" t="s">
        <v>1738</v>
      </c>
      <c r="C523" s="288" t="s">
        <v>1538</v>
      </c>
      <c r="D523" s="288" t="s">
        <v>1539</v>
      </c>
      <c r="E523" s="288" t="s">
        <v>1739</v>
      </c>
      <c r="F523" s="289">
        <v>46182</v>
      </c>
      <c r="G523" s="289">
        <v>46182</v>
      </c>
      <c r="H523" s="288" t="s">
        <v>2094</v>
      </c>
      <c r="I523" s="288" t="s">
        <v>2095</v>
      </c>
      <c r="J523" s="288" t="s">
        <v>1643</v>
      </c>
      <c r="K523" s="288" t="s">
        <v>1073</v>
      </c>
      <c r="L523" s="290">
        <v>41166.67</v>
      </c>
      <c r="M523" s="290">
        <v>6</v>
      </c>
      <c r="N523" s="291">
        <v>247000</v>
      </c>
      <c r="O523" s="290">
        <v>0</v>
      </c>
      <c r="P523" s="291">
        <v>0</v>
      </c>
      <c r="Q523" s="290">
        <v>6</v>
      </c>
      <c r="R523" s="291">
        <v>247000</v>
      </c>
      <c r="S523" s="288" t="s">
        <v>1744</v>
      </c>
      <c r="T523" s="288" t="s">
        <v>1810</v>
      </c>
      <c r="U523" s="288" t="s">
        <v>1739</v>
      </c>
      <c r="V523" s="288" t="s">
        <v>1739</v>
      </c>
      <c r="W523" s="288" t="s">
        <v>1739</v>
      </c>
      <c r="X523" s="288" t="s">
        <v>1739</v>
      </c>
    </row>
    <row r="524" spans="1:24">
      <c r="A524" s="288" t="s">
        <v>1737</v>
      </c>
      <c r="B524" s="288" t="s">
        <v>1738</v>
      </c>
      <c r="C524" s="288" t="s">
        <v>1538</v>
      </c>
      <c r="D524" s="288" t="s">
        <v>1539</v>
      </c>
      <c r="E524" s="288" t="s">
        <v>1739</v>
      </c>
      <c r="F524" s="289">
        <v>46185</v>
      </c>
      <c r="G524" s="289">
        <v>46185</v>
      </c>
      <c r="H524" s="288" t="s">
        <v>2096</v>
      </c>
      <c r="I524" s="288" t="s">
        <v>2008</v>
      </c>
      <c r="J524" s="288" t="s">
        <v>1643</v>
      </c>
      <c r="K524" s="288" t="s">
        <v>1073</v>
      </c>
      <c r="L524" s="290">
        <v>41166.67</v>
      </c>
      <c r="M524" s="290">
        <v>0</v>
      </c>
      <c r="N524" s="291">
        <v>0</v>
      </c>
      <c r="O524" s="290">
        <v>6</v>
      </c>
      <c r="P524" s="291">
        <v>247000</v>
      </c>
      <c r="Q524" s="290">
        <v>0</v>
      </c>
      <c r="R524" s="291">
        <v>0</v>
      </c>
      <c r="S524" s="288" t="s">
        <v>1744</v>
      </c>
      <c r="T524" s="288" t="s">
        <v>1745</v>
      </c>
      <c r="U524" s="288" t="s">
        <v>1739</v>
      </c>
      <c r="V524" s="288" t="s">
        <v>1739</v>
      </c>
      <c r="W524" s="288" t="s">
        <v>1746</v>
      </c>
      <c r="X524" s="288" t="s">
        <v>1747</v>
      </c>
    </row>
    <row r="525" spans="1:24" ht="38.25">
      <c r="A525" s="288" t="s">
        <v>1737</v>
      </c>
      <c r="B525" s="288" t="s">
        <v>1738</v>
      </c>
      <c r="C525" s="288" t="s">
        <v>1548</v>
      </c>
      <c r="D525" s="288" t="s">
        <v>1549</v>
      </c>
      <c r="E525" s="288" t="s">
        <v>1739</v>
      </c>
      <c r="F525" s="289">
        <v>46208</v>
      </c>
      <c r="G525" s="289">
        <v>46208</v>
      </c>
      <c r="H525" s="288" t="s">
        <v>2106</v>
      </c>
      <c r="I525" s="288" t="s">
        <v>2107</v>
      </c>
      <c r="J525" s="288" t="s">
        <v>581</v>
      </c>
      <c r="K525" s="288" t="s">
        <v>845</v>
      </c>
      <c r="L525" s="290">
        <v>4222.22</v>
      </c>
      <c r="M525" s="290">
        <v>45</v>
      </c>
      <c r="N525" s="291">
        <v>190000</v>
      </c>
      <c r="O525" s="290">
        <v>0</v>
      </c>
      <c r="P525" s="291">
        <v>0</v>
      </c>
      <c r="Q525" s="290">
        <v>45</v>
      </c>
      <c r="R525" s="291">
        <v>190000</v>
      </c>
      <c r="S525" s="288" t="s">
        <v>1744</v>
      </c>
      <c r="T525" s="288" t="s">
        <v>1767</v>
      </c>
      <c r="U525" s="288" t="s">
        <v>1739</v>
      </c>
      <c r="V525" s="288" t="s">
        <v>1739</v>
      </c>
      <c r="W525" s="288" t="s">
        <v>1739</v>
      </c>
      <c r="X525" s="288" t="s">
        <v>1739</v>
      </c>
    </row>
    <row r="526" spans="1:24">
      <c r="A526" s="288" t="s">
        <v>1737</v>
      </c>
      <c r="B526" s="288" t="s">
        <v>1738</v>
      </c>
      <c r="C526" s="288" t="s">
        <v>1548</v>
      </c>
      <c r="D526" s="288" t="s">
        <v>1549</v>
      </c>
      <c r="E526" s="288" t="s">
        <v>1739</v>
      </c>
      <c r="F526" s="289">
        <v>46208</v>
      </c>
      <c r="G526" s="289">
        <v>46208</v>
      </c>
      <c r="H526" s="288" t="s">
        <v>2108</v>
      </c>
      <c r="I526" s="288" t="s">
        <v>1749</v>
      </c>
      <c r="J526" s="288" t="s">
        <v>581</v>
      </c>
      <c r="K526" s="288" t="s">
        <v>845</v>
      </c>
      <c r="L526" s="290">
        <v>4222.22</v>
      </c>
      <c r="M526" s="290">
        <v>0</v>
      </c>
      <c r="N526" s="291">
        <v>0</v>
      </c>
      <c r="O526" s="290">
        <v>1</v>
      </c>
      <c r="P526" s="291">
        <v>3800</v>
      </c>
      <c r="Q526" s="290">
        <v>44</v>
      </c>
      <c r="R526" s="291">
        <v>186200</v>
      </c>
      <c r="S526" s="288" t="s">
        <v>1744</v>
      </c>
      <c r="T526" s="288" t="s">
        <v>1745</v>
      </c>
      <c r="U526" s="288" t="s">
        <v>1739</v>
      </c>
      <c r="V526" s="288" t="s">
        <v>1739</v>
      </c>
      <c r="W526" s="288" t="s">
        <v>1746</v>
      </c>
      <c r="X526" s="288" t="s">
        <v>1747</v>
      </c>
    </row>
    <row r="527" spans="1:24" ht="25.5">
      <c r="A527" s="288" t="s">
        <v>1737</v>
      </c>
      <c r="B527" s="288" t="s">
        <v>1738</v>
      </c>
      <c r="C527" s="288" t="s">
        <v>1555</v>
      </c>
      <c r="D527" s="288" t="s">
        <v>1556</v>
      </c>
      <c r="E527" s="288" t="s">
        <v>1739</v>
      </c>
      <c r="F527" s="289">
        <v>46216</v>
      </c>
      <c r="G527" s="289">
        <v>46216</v>
      </c>
      <c r="H527" s="288" t="s">
        <v>2117</v>
      </c>
      <c r="I527" s="288" t="s">
        <v>2093</v>
      </c>
      <c r="J527" s="288" t="s">
        <v>178</v>
      </c>
      <c r="K527" s="288" t="s">
        <v>1643</v>
      </c>
      <c r="L527" s="290">
        <v>67860</v>
      </c>
      <c r="M527" s="290">
        <v>12.14</v>
      </c>
      <c r="N527" s="291">
        <v>823820</v>
      </c>
      <c r="O527" s="290">
        <v>0</v>
      </c>
      <c r="P527" s="291">
        <v>0</v>
      </c>
      <c r="Q527" s="290">
        <v>12.14</v>
      </c>
      <c r="R527" s="291">
        <v>823820</v>
      </c>
      <c r="S527" s="288" t="s">
        <v>1744</v>
      </c>
      <c r="T527" s="288" t="s">
        <v>1810</v>
      </c>
      <c r="U527" s="288" t="s">
        <v>1739</v>
      </c>
      <c r="V527" s="288" t="s">
        <v>1739</v>
      </c>
      <c r="W527" s="288" t="s">
        <v>1739</v>
      </c>
      <c r="X527" s="288" t="s">
        <v>1739</v>
      </c>
    </row>
    <row r="528" spans="1:24" ht="25.5">
      <c r="A528" s="288" t="s">
        <v>1737</v>
      </c>
      <c r="B528" s="288" t="s">
        <v>1738</v>
      </c>
      <c r="C528" s="288" t="s">
        <v>1557</v>
      </c>
      <c r="D528" s="288" t="s">
        <v>1558</v>
      </c>
      <c r="E528" s="288" t="s">
        <v>1739</v>
      </c>
      <c r="F528" s="289">
        <v>46216</v>
      </c>
      <c r="G528" s="289">
        <v>46216</v>
      </c>
      <c r="H528" s="288" t="s">
        <v>2117</v>
      </c>
      <c r="I528" s="288" t="s">
        <v>2093</v>
      </c>
      <c r="J528" s="288" t="s">
        <v>178</v>
      </c>
      <c r="K528" s="288" t="s">
        <v>1643</v>
      </c>
      <c r="L528" s="290">
        <v>67860</v>
      </c>
      <c r="M528" s="290">
        <v>7.07</v>
      </c>
      <c r="N528" s="291">
        <v>479770</v>
      </c>
      <c r="O528" s="290">
        <v>0</v>
      </c>
      <c r="P528" s="291">
        <v>0</v>
      </c>
      <c r="Q528" s="290">
        <v>7.07</v>
      </c>
      <c r="R528" s="291">
        <v>479770</v>
      </c>
      <c r="S528" s="288" t="s">
        <v>1744</v>
      </c>
      <c r="T528" s="288" t="s">
        <v>1810</v>
      </c>
      <c r="U528" s="288" t="s">
        <v>1739</v>
      </c>
      <c r="V528" s="288" t="s">
        <v>1739</v>
      </c>
      <c r="W528" s="288" t="s">
        <v>1739</v>
      </c>
      <c r="X528" s="288" t="s">
        <v>1739</v>
      </c>
    </row>
    <row r="529" spans="1:24" ht="25.5">
      <c r="A529" s="288" t="s">
        <v>1737</v>
      </c>
      <c r="B529" s="288" t="s">
        <v>1738</v>
      </c>
      <c r="C529" s="288" t="s">
        <v>481</v>
      </c>
      <c r="D529" s="288" t="s">
        <v>208</v>
      </c>
      <c r="E529" s="288" t="s">
        <v>1739</v>
      </c>
      <c r="F529" s="289">
        <v>46216</v>
      </c>
      <c r="G529" s="289">
        <v>46216</v>
      </c>
      <c r="H529" s="288" t="s">
        <v>2117</v>
      </c>
      <c r="I529" s="288" t="s">
        <v>2093</v>
      </c>
      <c r="J529" s="288" t="s">
        <v>178</v>
      </c>
      <c r="K529" s="288" t="s">
        <v>1643</v>
      </c>
      <c r="L529" s="290">
        <v>67860.09</v>
      </c>
      <c r="M529" s="290">
        <v>6.49</v>
      </c>
      <c r="N529" s="291">
        <v>440412</v>
      </c>
      <c r="O529" s="290">
        <v>0</v>
      </c>
      <c r="P529" s="291">
        <v>0</v>
      </c>
      <c r="Q529" s="290">
        <v>6.49</v>
      </c>
      <c r="R529" s="291">
        <v>440412</v>
      </c>
      <c r="S529" s="288" t="s">
        <v>1744</v>
      </c>
      <c r="T529" s="288" t="s">
        <v>1810</v>
      </c>
      <c r="U529" s="288" t="s">
        <v>1739</v>
      </c>
      <c r="V529" s="288" t="s">
        <v>1739</v>
      </c>
      <c r="W529" s="288" t="s">
        <v>1739</v>
      </c>
      <c r="X529" s="288" t="s">
        <v>1739</v>
      </c>
    </row>
    <row r="530" spans="1:24" ht="51">
      <c r="A530" s="288" t="s">
        <v>1737</v>
      </c>
      <c r="B530" s="288" t="s">
        <v>1738</v>
      </c>
      <c r="C530" s="288" t="s">
        <v>481</v>
      </c>
      <c r="D530" s="288" t="s">
        <v>208</v>
      </c>
      <c r="E530" s="288" t="s">
        <v>1739</v>
      </c>
      <c r="F530" s="289">
        <v>46217</v>
      </c>
      <c r="G530" s="289">
        <v>46217</v>
      </c>
      <c r="H530" s="288" t="s">
        <v>2118</v>
      </c>
      <c r="I530" s="288" t="s">
        <v>1749</v>
      </c>
      <c r="J530" s="288" t="s">
        <v>178</v>
      </c>
      <c r="K530" s="288" t="s">
        <v>1643</v>
      </c>
      <c r="L530" s="290">
        <v>67845.53</v>
      </c>
      <c r="M530" s="290">
        <v>0</v>
      </c>
      <c r="N530" s="291">
        <v>0</v>
      </c>
      <c r="O530" s="290">
        <v>2.5110000000000001</v>
      </c>
      <c r="P530" s="291">
        <v>170360</v>
      </c>
      <c r="Q530" s="290">
        <v>3.98</v>
      </c>
      <c r="R530" s="291">
        <v>270052</v>
      </c>
      <c r="S530" s="288" t="s">
        <v>1744</v>
      </c>
      <c r="T530" s="288" t="s">
        <v>1745</v>
      </c>
      <c r="U530" s="288" t="s">
        <v>1801</v>
      </c>
      <c r="V530" s="288" t="s">
        <v>1802</v>
      </c>
      <c r="W530" s="288" t="s">
        <v>1795</v>
      </c>
      <c r="X530" s="288" t="s">
        <v>1796</v>
      </c>
    </row>
    <row r="531" spans="1:24" ht="25.5">
      <c r="A531" s="288" t="s">
        <v>1737</v>
      </c>
      <c r="B531" s="288" t="s">
        <v>1738</v>
      </c>
      <c r="C531" s="288" t="s">
        <v>481</v>
      </c>
      <c r="D531" s="288" t="s">
        <v>208</v>
      </c>
      <c r="E531" s="288" t="s">
        <v>1739</v>
      </c>
      <c r="F531" s="289">
        <v>46223</v>
      </c>
      <c r="G531" s="289">
        <v>46223</v>
      </c>
      <c r="H531" s="288" t="s">
        <v>2033</v>
      </c>
      <c r="I531" s="288" t="s">
        <v>1877</v>
      </c>
      <c r="J531" s="288" t="s">
        <v>178</v>
      </c>
      <c r="K531" s="288" t="s">
        <v>1643</v>
      </c>
      <c r="L531" s="290">
        <v>67845.460000000006</v>
      </c>
      <c r="M531" s="290">
        <v>0.1116</v>
      </c>
      <c r="N531" s="291">
        <v>7572</v>
      </c>
      <c r="O531" s="290">
        <v>0</v>
      </c>
      <c r="P531" s="291">
        <v>0</v>
      </c>
      <c r="Q531" s="290">
        <v>4.09</v>
      </c>
      <c r="R531" s="291">
        <v>277624</v>
      </c>
      <c r="S531" s="288" t="s">
        <v>1744</v>
      </c>
      <c r="T531" s="288" t="s">
        <v>1745</v>
      </c>
      <c r="U531" s="288" t="s">
        <v>1739</v>
      </c>
      <c r="V531" s="288" t="s">
        <v>1739</v>
      </c>
      <c r="W531" s="288" t="s">
        <v>1795</v>
      </c>
      <c r="X531" s="288" t="s">
        <v>1796</v>
      </c>
    </row>
    <row r="532" spans="1:24" ht="51">
      <c r="A532" s="288" t="s">
        <v>1737</v>
      </c>
      <c r="B532" s="288" t="s">
        <v>1738</v>
      </c>
      <c r="C532" s="288" t="s">
        <v>481</v>
      </c>
      <c r="D532" s="288" t="s">
        <v>208</v>
      </c>
      <c r="E532" s="288" t="s">
        <v>1739</v>
      </c>
      <c r="F532" s="289">
        <v>46231</v>
      </c>
      <c r="G532" s="289">
        <v>46231</v>
      </c>
      <c r="H532" s="288" t="s">
        <v>2119</v>
      </c>
      <c r="I532" s="288" t="s">
        <v>1749</v>
      </c>
      <c r="J532" s="288" t="s">
        <v>178</v>
      </c>
      <c r="K532" s="288" t="s">
        <v>1643</v>
      </c>
      <c r="L532" s="290">
        <v>67845.53</v>
      </c>
      <c r="M532" s="290">
        <v>0</v>
      </c>
      <c r="N532" s="291">
        <v>0</v>
      </c>
      <c r="O532" s="290">
        <v>0.35339999999999999</v>
      </c>
      <c r="P532" s="291">
        <v>23977</v>
      </c>
      <c r="Q532" s="290">
        <v>3.74</v>
      </c>
      <c r="R532" s="291">
        <v>253647</v>
      </c>
      <c r="S532" s="288" t="s">
        <v>1744</v>
      </c>
      <c r="T532" s="288" t="s">
        <v>1745</v>
      </c>
      <c r="U532" s="288" t="s">
        <v>1801</v>
      </c>
      <c r="V532" s="288" t="s">
        <v>1802</v>
      </c>
      <c r="W532" s="288" t="s">
        <v>1795</v>
      </c>
      <c r="X532" s="288" t="s">
        <v>1796</v>
      </c>
    </row>
    <row r="533" spans="1:24" ht="51">
      <c r="A533" s="288" t="s">
        <v>1737</v>
      </c>
      <c r="B533" s="288" t="s">
        <v>1738</v>
      </c>
      <c r="C533" s="288" t="s">
        <v>481</v>
      </c>
      <c r="D533" s="288" t="s">
        <v>208</v>
      </c>
      <c r="E533" s="288" t="s">
        <v>1739</v>
      </c>
      <c r="F533" s="289">
        <v>46231</v>
      </c>
      <c r="G533" s="289">
        <v>46231</v>
      </c>
      <c r="H533" s="288" t="s">
        <v>2119</v>
      </c>
      <c r="I533" s="288" t="s">
        <v>1749</v>
      </c>
      <c r="J533" s="288" t="s">
        <v>178</v>
      </c>
      <c r="K533" s="288" t="s">
        <v>1643</v>
      </c>
      <c r="L533" s="290">
        <v>67845.53</v>
      </c>
      <c r="M533" s="290">
        <v>0</v>
      </c>
      <c r="N533" s="291">
        <v>0</v>
      </c>
      <c r="O533" s="290">
        <v>0.93</v>
      </c>
      <c r="P533" s="291">
        <v>63096</v>
      </c>
      <c r="Q533" s="290">
        <v>2.81</v>
      </c>
      <c r="R533" s="291">
        <v>190551</v>
      </c>
      <c r="S533" s="288" t="s">
        <v>1744</v>
      </c>
      <c r="T533" s="288" t="s">
        <v>1820</v>
      </c>
      <c r="U533" s="288" t="s">
        <v>1801</v>
      </c>
      <c r="V533" s="288" t="s">
        <v>1802</v>
      </c>
      <c r="W533" s="288" t="s">
        <v>1795</v>
      </c>
      <c r="X533" s="288" t="s">
        <v>1796</v>
      </c>
    </row>
    <row r="534" spans="1:24" ht="25.5">
      <c r="A534" s="288" t="s">
        <v>1737</v>
      </c>
      <c r="B534" s="288" t="s">
        <v>1738</v>
      </c>
      <c r="C534" s="288" t="s">
        <v>944</v>
      </c>
      <c r="D534" s="288" t="s">
        <v>945</v>
      </c>
      <c r="E534" s="288" t="s">
        <v>1739</v>
      </c>
      <c r="F534" s="289">
        <v>46226</v>
      </c>
      <c r="G534" s="289">
        <v>46226</v>
      </c>
      <c r="H534" s="288" t="s">
        <v>2036</v>
      </c>
      <c r="I534" s="288" t="s">
        <v>1793</v>
      </c>
      <c r="J534" s="288" t="s">
        <v>178</v>
      </c>
      <c r="K534" s="288" t="s">
        <v>53</v>
      </c>
      <c r="L534" s="290">
        <v>43509.14</v>
      </c>
      <c r="M534" s="290">
        <v>0.39072847999999999</v>
      </c>
      <c r="N534" s="291">
        <v>17000</v>
      </c>
      <c r="O534" s="290">
        <v>0</v>
      </c>
      <c r="P534" s="291">
        <v>0</v>
      </c>
      <c r="Q534" s="290">
        <v>0.39</v>
      </c>
      <c r="R534" s="291">
        <v>17000</v>
      </c>
      <c r="S534" s="288" t="s">
        <v>1744</v>
      </c>
      <c r="T534" s="288" t="s">
        <v>1767</v>
      </c>
      <c r="U534" s="288" t="s">
        <v>1739</v>
      </c>
      <c r="V534" s="288" t="s">
        <v>1739</v>
      </c>
      <c r="W534" s="288" t="s">
        <v>1739</v>
      </c>
      <c r="X534" s="288" t="s">
        <v>1739</v>
      </c>
    </row>
    <row r="535" spans="1:24" ht="38.25">
      <c r="A535" s="288" t="s">
        <v>1737</v>
      </c>
      <c r="B535" s="288" t="s">
        <v>1738</v>
      </c>
      <c r="C535" s="288" t="s">
        <v>1644</v>
      </c>
      <c r="D535" s="288" t="s">
        <v>551</v>
      </c>
      <c r="E535" s="288" t="s">
        <v>1739</v>
      </c>
      <c r="F535" s="289">
        <v>46254</v>
      </c>
      <c r="G535" s="289">
        <v>46254</v>
      </c>
      <c r="H535" s="288" t="s">
        <v>1922</v>
      </c>
      <c r="I535" s="288" t="s">
        <v>1923</v>
      </c>
      <c r="J535" s="288" t="s">
        <v>178</v>
      </c>
      <c r="K535" s="288" t="s">
        <v>727</v>
      </c>
      <c r="L535" s="290">
        <v>40050</v>
      </c>
      <c r="M535" s="290">
        <v>0.74906366999999996</v>
      </c>
      <c r="N535" s="291">
        <v>30000</v>
      </c>
      <c r="O535" s="290">
        <v>0</v>
      </c>
      <c r="P535" s="291">
        <v>0</v>
      </c>
      <c r="Q535" s="290">
        <v>0.75</v>
      </c>
      <c r="R535" s="291">
        <v>30000</v>
      </c>
      <c r="S535" s="288" t="s">
        <v>1744</v>
      </c>
      <c r="T535" s="288" t="s">
        <v>1810</v>
      </c>
      <c r="U535" s="288" t="s">
        <v>1739</v>
      </c>
      <c r="V535" s="288" t="s">
        <v>1739</v>
      </c>
      <c r="W535" s="288" t="s">
        <v>1739</v>
      </c>
      <c r="X535" s="288" t="s">
        <v>1739</v>
      </c>
    </row>
    <row r="536" spans="1:24" ht="38.25">
      <c r="A536" s="288" t="s">
        <v>1737</v>
      </c>
      <c r="B536" s="288" t="s">
        <v>1738</v>
      </c>
      <c r="C536" s="288" t="s">
        <v>1645</v>
      </c>
      <c r="D536" s="288" t="s">
        <v>1646</v>
      </c>
      <c r="E536" s="288" t="s">
        <v>1739</v>
      </c>
      <c r="F536" s="289">
        <v>46254</v>
      </c>
      <c r="G536" s="289">
        <v>46254</v>
      </c>
      <c r="H536" s="288" t="s">
        <v>1922</v>
      </c>
      <c r="I536" s="288" t="s">
        <v>1923</v>
      </c>
      <c r="J536" s="288" t="s">
        <v>53</v>
      </c>
      <c r="K536" s="288" t="s">
        <v>178</v>
      </c>
      <c r="L536" s="290">
        <v>53.57</v>
      </c>
      <c r="M536" s="290">
        <v>2800</v>
      </c>
      <c r="N536" s="291">
        <v>150000</v>
      </c>
      <c r="O536" s="290">
        <v>0</v>
      </c>
      <c r="P536" s="291">
        <v>0</v>
      </c>
      <c r="Q536" s="290">
        <v>2800</v>
      </c>
      <c r="R536" s="291">
        <v>150000</v>
      </c>
      <c r="S536" s="288" t="s">
        <v>1744</v>
      </c>
      <c r="T536" s="288" t="s">
        <v>1810</v>
      </c>
      <c r="U536" s="288" t="s">
        <v>1739</v>
      </c>
      <c r="V536" s="288" t="s">
        <v>1739</v>
      </c>
      <c r="W536" s="288" t="s">
        <v>1739</v>
      </c>
      <c r="X536" s="288" t="s">
        <v>1739</v>
      </c>
    </row>
    <row r="537" spans="1:24" ht="51">
      <c r="A537" s="288" t="s">
        <v>1737</v>
      </c>
      <c r="B537" s="288" t="s">
        <v>1738</v>
      </c>
      <c r="C537" s="288" t="s">
        <v>1645</v>
      </c>
      <c r="D537" s="288" t="s">
        <v>1646</v>
      </c>
      <c r="E537" s="288" t="s">
        <v>1739</v>
      </c>
      <c r="F537" s="289">
        <v>46255</v>
      </c>
      <c r="G537" s="289">
        <v>46255</v>
      </c>
      <c r="H537" s="288" t="s">
        <v>1970</v>
      </c>
      <c r="I537" s="288" t="s">
        <v>1749</v>
      </c>
      <c r="J537" s="288" t="s">
        <v>53</v>
      </c>
      <c r="K537" s="288" t="s">
        <v>178</v>
      </c>
      <c r="L537" s="290">
        <v>53.57</v>
      </c>
      <c r="M537" s="290">
        <v>0</v>
      </c>
      <c r="N537" s="291">
        <v>0</v>
      </c>
      <c r="O537" s="290">
        <v>280</v>
      </c>
      <c r="P537" s="291">
        <v>15000</v>
      </c>
      <c r="Q537" s="290">
        <v>2520</v>
      </c>
      <c r="R537" s="291">
        <v>135000</v>
      </c>
      <c r="S537" s="288" t="s">
        <v>1744</v>
      </c>
      <c r="T537" s="288" t="s">
        <v>1745</v>
      </c>
      <c r="U537" s="288" t="s">
        <v>1890</v>
      </c>
      <c r="V537" s="288" t="s">
        <v>1891</v>
      </c>
      <c r="W537" s="288" t="s">
        <v>1795</v>
      </c>
      <c r="X537" s="288" t="s">
        <v>1796</v>
      </c>
    </row>
    <row r="538" spans="1:24" ht="51">
      <c r="A538" s="288" t="s">
        <v>1737</v>
      </c>
      <c r="B538" s="288" t="s">
        <v>1738</v>
      </c>
      <c r="C538" s="288" t="s">
        <v>1645</v>
      </c>
      <c r="D538" s="288" t="s">
        <v>1646</v>
      </c>
      <c r="E538" s="288" t="s">
        <v>1739</v>
      </c>
      <c r="F538" s="289">
        <v>46300</v>
      </c>
      <c r="G538" s="289">
        <v>46300</v>
      </c>
      <c r="H538" s="288" t="s">
        <v>1888</v>
      </c>
      <c r="I538" s="288" t="s">
        <v>1877</v>
      </c>
      <c r="J538" s="288" t="s">
        <v>53</v>
      </c>
      <c r="K538" s="288" t="s">
        <v>178</v>
      </c>
      <c r="L538" s="290">
        <v>53.57</v>
      </c>
      <c r="M538" s="290">
        <v>196</v>
      </c>
      <c r="N538" s="291">
        <v>10500</v>
      </c>
      <c r="O538" s="290">
        <v>0</v>
      </c>
      <c r="P538" s="291">
        <v>0</v>
      </c>
      <c r="Q538" s="290">
        <v>2716</v>
      </c>
      <c r="R538" s="291">
        <v>145500</v>
      </c>
      <c r="S538" s="288" t="s">
        <v>1744</v>
      </c>
      <c r="T538" s="288" t="s">
        <v>1745</v>
      </c>
      <c r="U538" s="288" t="s">
        <v>1890</v>
      </c>
      <c r="V538" s="288" t="s">
        <v>1891</v>
      </c>
      <c r="W538" s="288" t="s">
        <v>1795</v>
      </c>
      <c r="X538" s="288" t="s">
        <v>1796</v>
      </c>
    </row>
    <row r="539" spans="1:24" ht="38.25">
      <c r="A539" s="288" t="s">
        <v>1737</v>
      </c>
      <c r="B539" s="288" t="s">
        <v>1738</v>
      </c>
      <c r="C539" s="288" t="s">
        <v>1647</v>
      </c>
      <c r="D539" s="288" t="s">
        <v>592</v>
      </c>
      <c r="E539" s="288" t="s">
        <v>1739</v>
      </c>
      <c r="F539" s="289">
        <v>46254</v>
      </c>
      <c r="G539" s="289">
        <v>46254</v>
      </c>
      <c r="H539" s="288" t="s">
        <v>1922</v>
      </c>
      <c r="I539" s="288" t="s">
        <v>1923</v>
      </c>
      <c r="J539" s="288" t="s">
        <v>727</v>
      </c>
      <c r="K539" s="288" t="s">
        <v>178</v>
      </c>
      <c r="L539" s="290">
        <v>178.04</v>
      </c>
      <c r="M539" s="290">
        <v>674</v>
      </c>
      <c r="N539" s="291">
        <v>120000</v>
      </c>
      <c r="O539" s="290">
        <v>0</v>
      </c>
      <c r="P539" s="291">
        <v>0</v>
      </c>
      <c r="Q539" s="290">
        <v>674</v>
      </c>
      <c r="R539" s="291">
        <v>120000</v>
      </c>
      <c r="S539" s="288" t="s">
        <v>1744</v>
      </c>
      <c r="T539" s="288" t="s">
        <v>1810</v>
      </c>
      <c r="U539" s="288" t="s">
        <v>1739</v>
      </c>
      <c r="V539" s="288" t="s">
        <v>1739</v>
      </c>
      <c r="W539" s="288" t="s">
        <v>1739</v>
      </c>
      <c r="X539" s="288" t="s">
        <v>1739</v>
      </c>
    </row>
    <row r="540" spans="1:24" ht="51">
      <c r="A540" s="288" t="s">
        <v>1737</v>
      </c>
      <c r="B540" s="288" t="s">
        <v>1738</v>
      </c>
      <c r="C540" s="288" t="s">
        <v>1647</v>
      </c>
      <c r="D540" s="288" t="s">
        <v>592</v>
      </c>
      <c r="E540" s="288" t="s">
        <v>1739</v>
      </c>
      <c r="F540" s="289">
        <v>46255</v>
      </c>
      <c r="G540" s="289">
        <v>46255</v>
      </c>
      <c r="H540" s="288" t="s">
        <v>1970</v>
      </c>
      <c r="I540" s="288" t="s">
        <v>1749</v>
      </c>
      <c r="J540" s="288" t="s">
        <v>727</v>
      </c>
      <c r="K540" s="288" t="s">
        <v>178</v>
      </c>
      <c r="L540" s="290">
        <v>178.04</v>
      </c>
      <c r="M540" s="290">
        <v>0</v>
      </c>
      <c r="N540" s="291">
        <v>0</v>
      </c>
      <c r="O540" s="290">
        <v>134.80000000000001</v>
      </c>
      <c r="P540" s="291">
        <v>24000</v>
      </c>
      <c r="Q540" s="290">
        <v>539.20000000000005</v>
      </c>
      <c r="R540" s="291">
        <v>96000</v>
      </c>
      <c r="S540" s="288" t="s">
        <v>1744</v>
      </c>
      <c r="T540" s="288" t="s">
        <v>1745</v>
      </c>
      <c r="U540" s="288" t="s">
        <v>1890</v>
      </c>
      <c r="V540" s="288" t="s">
        <v>1891</v>
      </c>
      <c r="W540" s="288" t="s">
        <v>1795</v>
      </c>
      <c r="X540" s="288" t="s">
        <v>1796</v>
      </c>
    </row>
    <row r="541" spans="1:24" ht="63.75">
      <c r="A541" s="288" t="s">
        <v>1737</v>
      </c>
      <c r="B541" s="288" t="s">
        <v>1738</v>
      </c>
      <c r="C541" s="288" t="s">
        <v>1647</v>
      </c>
      <c r="D541" s="288" t="s">
        <v>592</v>
      </c>
      <c r="E541" s="288" t="s">
        <v>1739</v>
      </c>
      <c r="F541" s="289">
        <v>46259</v>
      </c>
      <c r="G541" s="289">
        <v>46259</v>
      </c>
      <c r="H541" s="288" t="s">
        <v>1973</v>
      </c>
      <c r="I541" s="288" t="s">
        <v>1749</v>
      </c>
      <c r="J541" s="288" t="s">
        <v>727</v>
      </c>
      <c r="K541" s="288" t="s">
        <v>178</v>
      </c>
      <c r="L541" s="290">
        <v>178.04</v>
      </c>
      <c r="M541" s="290">
        <v>0</v>
      </c>
      <c r="N541" s="291">
        <v>0</v>
      </c>
      <c r="O541" s="290">
        <v>33.700000000000003</v>
      </c>
      <c r="P541" s="291">
        <v>6000</v>
      </c>
      <c r="Q541" s="290">
        <v>505.5</v>
      </c>
      <c r="R541" s="291">
        <v>90000</v>
      </c>
      <c r="S541" s="288" t="s">
        <v>1744</v>
      </c>
      <c r="T541" s="288" t="s">
        <v>1745</v>
      </c>
      <c r="U541" s="288" t="s">
        <v>1840</v>
      </c>
      <c r="V541" s="288" t="s">
        <v>1841</v>
      </c>
      <c r="W541" s="288" t="s">
        <v>1795</v>
      </c>
      <c r="X541" s="288" t="s">
        <v>1796</v>
      </c>
    </row>
    <row r="542" spans="1:24" ht="63.75">
      <c r="A542" s="288" t="s">
        <v>1737</v>
      </c>
      <c r="B542" s="288" t="s">
        <v>1738</v>
      </c>
      <c r="C542" s="288" t="s">
        <v>1647</v>
      </c>
      <c r="D542" s="288" t="s">
        <v>592</v>
      </c>
      <c r="E542" s="288" t="s">
        <v>1739</v>
      </c>
      <c r="F542" s="289">
        <v>46259</v>
      </c>
      <c r="G542" s="289">
        <v>46259</v>
      </c>
      <c r="H542" s="288" t="s">
        <v>1974</v>
      </c>
      <c r="I542" s="288" t="s">
        <v>1749</v>
      </c>
      <c r="J542" s="288" t="s">
        <v>727</v>
      </c>
      <c r="K542" s="288" t="s">
        <v>178</v>
      </c>
      <c r="L542" s="290">
        <v>178.04</v>
      </c>
      <c r="M542" s="290">
        <v>0</v>
      </c>
      <c r="N542" s="291">
        <v>0</v>
      </c>
      <c r="O542" s="290">
        <v>33.700000000000003</v>
      </c>
      <c r="P542" s="291">
        <v>6000</v>
      </c>
      <c r="Q542" s="290">
        <v>471.8</v>
      </c>
      <c r="R542" s="291">
        <v>84000</v>
      </c>
      <c r="S542" s="288" t="s">
        <v>1744</v>
      </c>
      <c r="T542" s="288" t="s">
        <v>1745</v>
      </c>
      <c r="U542" s="288" t="s">
        <v>1835</v>
      </c>
      <c r="V542" s="288" t="s">
        <v>1836</v>
      </c>
      <c r="W542" s="288" t="s">
        <v>1795</v>
      </c>
      <c r="X542" s="288" t="s">
        <v>1796</v>
      </c>
    </row>
    <row r="543" spans="1:24" ht="63.75">
      <c r="A543" s="288" t="s">
        <v>1737</v>
      </c>
      <c r="B543" s="288" t="s">
        <v>1738</v>
      </c>
      <c r="C543" s="288" t="s">
        <v>1647</v>
      </c>
      <c r="D543" s="288" t="s">
        <v>592</v>
      </c>
      <c r="E543" s="288" t="s">
        <v>1739</v>
      </c>
      <c r="F543" s="289">
        <v>46260</v>
      </c>
      <c r="G543" s="289">
        <v>46260</v>
      </c>
      <c r="H543" s="288" t="s">
        <v>1975</v>
      </c>
      <c r="I543" s="288" t="s">
        <v>1749</v>
      </c>
      <c r="J543" s="288" t="s">
        <v>727</v>
      </c>
      <c r="K543" s="288" t="s">
        <v>178</v>
      </c>
      <c r="L543" s="290">
        <v>178.04</v>
      </c>
      <c r="M543" s="290">
        <v>0</v>
      </c>
      <c r="N543" s="291">
        <v>0</v>
      </c>
      <c r="O543" s="290">
        <v>33.700000000000003</v>
      </c>
      <c r="P543" s="291">
        <v>6000</v>
      </c>
      <c r="Q543" s="290">
        <v>438.1</v>
      </c>
      <c r="R543" s="291">
        <v>78000</v>
      </c>
      <c r="S543" s="288" t="s">
        <v>1744</v>
      </c>
      <c r="T543" s="288" t="s">
        <v>1745</v>
      </c>
      <c r="U543" s="288" t="s">
        <v>1835</v>
      </c>
      <c r="V543" s="288" t="s">
        <v>1836</v>
      </c>
      <c r="W543" s="288" t="s">
        <v>1795</v>
      </c>
      <c r="X543" s="288" t="s">
        <v>1796</v>
      </c>
    </row>
    <row r="544" spans="1:24" ht="63.75">
      <c r="A544" s="288" t="s">
        <v>1737</v>
      </c>
      <c r="B544" s="288" t="s">
        <v>1738</v>
      </c>
      <c r="C544" s="288" t="s">
        <v>1647</v>
      </c>
      <c r="D544" s="288" t="s">
        <v>592</v>
      </c>
      <c r="E544" s="288" t="s">
        <v>1739</v>
      </c>
      <c r="F544" s="289">
        <v>46283</v>
      </c>
      <c r="G544" s="289">
        <v>46283</v>
      </c>
      <c r="H544" s="288" t="s">
        <v>1978</v>
      </c>
      <c r="I544" s="288" t="s">
        <v>1749</v>
      </c>
      <c r="J544" s="288" t="s">
        <v>727</v>
      </c>
      <c r="K544" s="288" t="s">
        <v>178</v>
      </c>
      <c r="L544" s="290">
        <v>178.04</v>
      </c>
      <c r="M544" s="290">
        <v>0</v>
      </c>
      <c r="N544" s="291">
        <v>0</v>
      </c>
      <c r="O544" s="290">
        <v>64</v>
      </c>
      <c r="P544" s="291">
        <v>10800</v>
      </c>
      <c r="Q544" s="290">
        <v>374.1</v>
      </c>
      <c r="R544" s="291">
        <v>67200</v>
      </c>
      <c r="S544" s="288" t="s">
        <v>1744</v>
      </c>
      <c r="T544" s="288" t="s">
        <v>1745</v>
      </c>
      <c r="U544" s="288" t="s">
        <v>1835</v>
      </c>
      <c r="V544" s="288" t="s">
        <v>1836</v>
      </c>
      <c r="W544" s="288" t="s">
        <v>1795</v>
      </c>
      <c r="X544" s="288" t="s">
        <v>1796</v>
      </c>
    </row>
    <row r="545" spans="1:24" ht="63.75">
      <c r="A545" s="288" t="s">
        <v>1737</v>
      </c>
      <c r="B545" s="288" t="s">
        <v>1738</v>
      </c>
      <c r="C545" s="288" t="s">
        <v>1647</v>
      </c>
      <c r="D545" s="288" t="s">
        <v>592</v>
      </c>
      <c r="E545" s="288" t="s">
        <v>1739</v>
      </c>
      <c r="F545" s="289">
        <v>46300</v>
      </c>
      <c r="G545" s="289">
        <v>46300</v>
      </c>
      <c r="H545" s="288" t="s">
        <v>1888</v>
      </c>
      <c r="I545" s="288" t="s">
        <v>1877</v>
      </c>
      <c r="J545" s="288" t="s">
        <v>727</v>
      </c>
      <c r="K545" s="288" t="s">
        <v>178</v>
      </c>
      <c r="L545" s="290">
        <v>178.04</v>
      </c>
      <c r="M545" s="290">
        <v>96.2</v>
      </c>
      <c r="N545" s="291">
        <v>17127</v>
      </c>
      <c r="O545" s="290">
        <v>0</v>
      </c>
      <c r="P545" s="291">
        <v>0</v>
      </c>
      <c r="Q545" s="290">
        <v>470.3</v>
      </c>
      <c r="R545" s="291">
        <v>84327</v>
      </c>
      <c r="S545" s="288" t="s">
        <v>1744</v>
      </c>
      <c r="T545" s="288" t="s">
        <v>1745</v>
      </c>
      <c r="U545" s="288" t="s">
        <v>1835</v>
      </c>
      <c r="V545" s="288" t="s">
        <v>1836</v>
      </c>
      <c r="W545" s="288" t="s">
        <v>1795</v>
      </c>
      <c r="X545" s="288" t="s">
        <v>1796</v>
      </c>
    </row>
    <row r="546" spans="1:24" ht="51">
      <c r="A546" s="288" t="s">
        <v>1737</v>
      </c>
      <c r="B546" s="288" t="s">
        <v>1738</v>
      </c>
      <c r="C546" s="288" t="s">
        <v>1647</v>
      </c>
      <c r="D546" s="288" t="s">
        <v>592</v>
      </c>
      <c r="E546" s="288" t="s">
        <v>1739</v>
      </c>
      <c r="F546" s="289">
        <v>46300</v>
      </c>
      <c r="G546" s="289">
        <v>46300</v>
      </c>
      <c r="H546" s="288" t="s">
        <v>1888</v>
      </c>
      <c r="I546" s="288" t="s">
        <v>1877</v>
      </c>
      <c r="J546" s="288" t="s">
        <v>727</v>
      </c>
      <c r="K546" s="288" t="s">
        <v>178</v>
      </c>
      <c r="L546" s="290">
        <v>178.04</v>
      </c>
      <c r="M546" s="290">
        <v>70.8</v>
      </c>
      <c r="N546" s="291">
        <v>12605</v>
      </c>
      <c r="O546" s="290">
        <v>0</v>
      </c>
      <c r="P546" s="291">
        <v>0</v>
      </c>
      <c r="Q546" s="290">
        <v>541.1</v>
      </c>
      <c r="R546" s="291">
        <v>96932</v>
      </c>
      <c r="S546" s="288" t="s">
        <v>1744</v>
      </c>
      <c r="T546" s="288" t="s">
        <v>1745</v>
      </c>
      <c r="U546" s="288" t="s">
        <v>1890</v>
      </c>
      <c r="V546" s="288" t="s">
        <v>1891</v>
      </c>
      <c r="W546" s="288" t="s">
        <v>1795</v>
      </c>
      <c r="X546" s="288" t="s">
        <v>1796</v>
      </c>
    </row>
    <row r="547" spans="1:24" ht="51">
      <c r="A547" s="288" t="s">
        <v>1737</v>
      </c>
      <c r="B547" s="288" t="s">
        <v>1738</v>
      </c>
      <c r="C547" s="288" t="s">
        <v>1649</v>
      </c>
      <c r="D547" s="288" t="s">
        <v>1650</v>
      </c>
      <c r="E547" s="288" t="s">
        <v>1739</v>
      </c>
      <c r="F547" s="289">
        <v>46255</v>
      </c>
      <c r="G547" s="289">
        <v>46255</v>
      </c>
      <c r="H547" s="288" t="s">
        <v>1968</v>
      </c>
      <c r="I547" s="288" t="s">
        <v>1969</v>
      </c>
      <c r="J547" s="288" t="s">
        <v>178</v>
      </c>
      <c r="K547" s="288" t="s">
        <v>53</v>
      </c>
      <c r="L547" s="290">
        <v>133622.12</v>
      </c>
      <c r="M547" s="290">
        <v>0.74626866000000003</v>
      </c>
      <c r="N547" s="291">
        <v>99718</v>
      </c>
      <c r="O547" s="290">
        <v>0</v>
      </c>
      <c r="P547" s="291">
        <v>0</v>
      </c>
      <c r="Q547" s="290">
        <v>0.75</v>
      </c>
      <c r="R547" s="291">
        <v>99718</v>
      </c>
      <c r="S547" s="288" t="s">
        <v>1744</v>
      </c>
      <c r="T547" s="288" t="s">
        <v>1767</v>
      </c>
      <c r="U547" s="288" t="s">
        <v>1739</v>
      </c>
      <c r="V547" s="288" t="s">
        <v>1739</v>
      </c>
      <c r="W547" s="288" t="s">
        <v>1739</v>
      </c>
      <c r="X547" s="288" t="s">
        <v>1739</v>
      </c>
    </row>
    <row r="548" spans="1:24" ht="51">
      <c r="A548" s="288" t="s">
        <v>1737</v>
      </c>
      <c r="B548" s="288" t="s">
        <v>1738</v>
      </c>
      <c r="C548" s="288" t="s">
        <v>1649</v>
      </c>
      <c r="D548" s="288" t="s">
        <v>1650</v>
      </c>
      <c r="E548" s="288" t="s">
        <v>1739</v>
      </c>
      <c r="F548" s="289">
        <v>46255</v>
      </c>
      <c r="G548" s="289">
        <v>46255</v>
      </c>
      <c r="H548" s="288" t="s">
        <v>2137</v>
      </c>
      <c r="I548" s="288" t="s">
        <v>1749</v>
      </c>
      <c r="J548" s="288" t="s">
        <v>178</v>
      </c>
      <c r="K548" s="288" t="s">
        <v>53</v>
      </c>
      <c r="L548" s="290">
        <v>133622.12</v>
      </c>
      <c r="M548" s="290">
        <v>0</v>
      </c>
      <c r="N548" s="291">
        <v>0</v>
      </c>
      <c r="O548" s="290">
        <v>0.44776118999999998</v>
      </c>
      <c r="P548" s="291">
        <v>59831</v>
      </c>
      <c r="Q548" s="290">
        <v>0.3</v>
      </c>
      <c r="R548" s="291">
        <v>39887</v>
      </c>
      <c r="S548" s="288" t="s">
        <v>1744</v>
      </c>
      <c r="T548" s="288" t="s">
        <v>1745</v>
      </c>
      <c r="U548" s="288" t="s">
        <v>1755</v>
      </c>
      <c r="V548" s="288" t="s">
        <v>1756</v>
      </c>
      <c r="W548" s="288" t="s">
        <v>1795</v>
      </c>
      <c r="X548" s="288" t="s">
        <v>1796</v>
      </c>
    </row>
    <row r="549" spans="1:24" ht="51">
      <c r="A549" s="288" t="s">
        <v>1737</v>
      </c>
      <c r="B549" s="288" t="s">
        <v>1738</v>
      </c>
      <c r="C549" s="288" t="s">
        <v>1649</v>
      </c>
      <c r="D549" s="288" t="s">
        <v>1650</v>
      </c>
      <c r="E549" s="288" t="s">
        <v>1739</v>
      </c>
      <c r="F549" s="289">
        <v>46262</v>
      </c>
      <c r="G549" s="289">
        <v>46262</v>
      </c>
      <c r="H549" s="288" t="s">
        <v>1903</v>
      </c>
      <c r="I549" s="288" t="s">
        <v>1749</v>
      </c>
      <c r="J549" s="288" t="s">
        <v>178</v>
      </c>
      <c r="K549" s="288" t="s">
        <v>53</v>
      </c>
      <c r="L549" s="290">
        <v>133622.12</v>
      </c>
      <c r="M549" s="290">
        <v>0</v>
      </c>
      <c r="N549" s="291">
        <v>0</v>
      </c>
      <c r="O549" s="290">
        <v>8.9552240000000005E-2</v>
      </c>
      <c r="P549" s="291">
        <v>11966</v>
      </c>
      <c r="Q549" s="290">
        <v>0.21</v>
      </c>
      <c r="R549" s="291">
        <v>27921</v>
      </c>
      <c r="S549" s="288" t="s">
        <v>1744</v>
      </c>
      <c r="T549" s="288" t="s">
        <v>1745</v>
      </c>
      <c r="U549" s="288" t="s">
        <v>1755</v>
      </c>
      <c r="V549" s="288" t="s">
        <v>1756</v>
      </c>
      <c r="W549" s="288" t="s">
        <v>1795</v>
      </c>
      <c r="X549" s="288" t="s">
        <v>1796</v>
      </c>
    </row>
    <row r="550" spans="1:24" ht="51">
      <c r="A550" s="288" t="s">
        <v>1737</v>
      </c>
      <c r="B550" s="288" t="s">
        <v>1738</v>
      </c>
      <c r="C550" s="288" t="s">
        <v>1651</v>
      </c>
      <c r="D550" s="288" t="s">
        <v>1652</v>
      </c>
      <c r="E550" s="288" t="s">
        <v>1739</v>
      </c>
      <c r="F550" s="289">
        <v>46255</v>
      </c>
      <c r="G550" s="289">
        <v>46255</v>
      </c>
      <c r="H550" s="288" t="s">
        <v>1968</v>
      </c>
      <c r="I550" s="288" t="s">
        <v>1969</v>
      </c>
      <c r="J550" s="288" t="s">
        <v>178</v>
      </c>
      <c r="K550" s="288" t="s">
        <v>53</v>
      </c>
      <c r="L550" s="290">
        <v>124449</v>
      </c>
      <c r="M550" s="290">
        <v>0.64102563999999995</v>
      </c>
      <c r="N550" s="291">
        <v>79775</v>
      </c>
      <c r="O550" s="290">
        <v>0</v>
      </c>
      <c r="P550" s="291">
        <v>0</v>
      </c>
      <c r="Q550" s="290">
        <v>0.64</v>
      </c>
      <c r="R550" s="291">
        <v>79775</v>
      </c>
      <c r="S550" s="288" t="s">
        <v>1744</v>
      </c>
      <c r="T550" s="288" t="s">
        <v>1767</v>
      </c>
      <c r="U550" s="288" t="s">
        <v>1739</v>
      </c>
      <c r="V550" s="288" t="s">
        <v>1739</v>
      </c>
      <c r="W550" s="288" t="s">
        <v>1739</v>
      </c>
      <c r="X550" s="288" t="s">
        <v>1739</v>
      </c>
    </row>
    <row r="551" spans="1:24" ht="51">
      <c r="A551" s="288" t="s">
        <v>1737</v>
      </c>
      <c r="B551" s="288" t="s">
        <v>1738</v>
      </c>
      <c r="C551" s="288" t="s">
        <v>1651</v>
      </c>
      <c r="D551" s="288" t="s">
        <v>1652</v>
      </c>
      <c r="E551" s="288" t="s">
        <v>1739</v>
      </c>
      <c r="F551" s="289">
        <v>46262</v>
      </c>
      <c r="G551" s="289">
        <v>46262</v>
      </c>
      <c r="H551" s="288" t="s">
        <v>1903</v>
      </c>
      <c r="I551" s="288" t="s">
        <v>1749</v>
      </c>
      <c r="J551" s="288" t="s">
        <v>178</v>
      </c>
      <c r="K551" s="288" t="s">
        <v>53</v>
      </c>
      <c r="L551" s="290">
        <v>124449</v>
      </c>
      <c r="M551" s="290">
        <v>0</v>
      </c>
      <c r="N551" s="291">
        <v>0</v>
      </c>
      <c r="O551" s="290">
        <v>0.64102563999999995</v>
      </c>
      <c r="P551" s="291">
        <v>79775</v>
      </c>
      <c r="Q551" s="290">
        <v>0</v>
      </c>
      <c r="R551" s="291">
        <v>0</v>
      </c>
      <c r="S551" s="288" t="s">
        <v>1744</v>
      </c>
      <c r="T551" s="288" t="s">
        <v>1745</v>
      </c>
      <c r="U551" s="288" t="s">
        <v>1755</v>
      </c>
      <c r="V551" s="288" t="s">
        <v>1756</v>
      </c>
      <c r="W551" s="288" t="s">
        <v>1795</v>
      </c>
      <c r="X551" s="288" t="s">
        <v>1796</v>
      </c>
    </row>
    <row r="552" spans="1:24" ht="51">
      <c r="A552" s="288" t="s">
        <v>1737</v>
      </c>
      <c r="B552" s="288" t="s">
        <v>1738</v>
      </c>
      <c r="C552" s="288" t="s">
        <v>1651</v>
      </c>
      <c r="D552" s="288" t="s">
        <v>1652</v>
      </c>
      <c r="E552" s="288" t="s">
        <v>1739</v>
      </c>
      <c r="F552" s="289">
        <v>46300</v>
      </c>
      <c r="G552" s="289">
        <v>46300</v>
      </c>
      <c r="H552" s="288" t="s">
        <v>2017</v>
      </c>
      <c r="I552" s="288" t="s">
        <v>1877</v>
      </c>
      <c r="J552" s="288" t="s">
        <v>178</v>
      </c>
      <c r="K552" s="288" t="s">
        <v>53</v>
      </c>
      <c r="L552" s="290">
        <v>124449</v>
      </c>
      <c r="M552" s="290">
        <v>6.4102600000000001E-3</v>
      </c>
      <c r="N552" s="291">
        <v>798</v>
      </c>
      <c r="O552" s="290">
        <v>0</v>
      </c>
      <c r="P552" s="291">
        <v>0</v>
      </c>
      <c r="Q552" s="290">
        <v>0.01</v>
      </c>
      <c r="R552" s="291">
        <v>798</v>
      </c>
      <c r="S552" s="288" t="s">
        <v>1744</v>
      </c>
      <c r="T552" s="288" t="s">
        <v>1745</v>
      </c>
      <c r="U552" s="288" t="s">
        <v>1755</v>
      </c>
      <c r="V552" s="288" t="s">
        <v>1756</v>
      </c>
      <c r="W552" s="288" t="s">
        <v>1795</v>
      </c>
      <c r="X552" s="288" t="s">
        <v>1796</v>
      </c>
    </row>
    <row r="553" spans="1:24" ht="38.25">
      <c r="A553" s="288" t="s">
        <v>1737</v>
      </c>
      <c r="B553" s="288" t="s">
        <v>1738</v>
      </c>
      <c r="C553" s="288" t="s">
        <v>1657</v>
      </c>
      <c r="D553" s="288" t="s">
        <v>588</v>
      </c>
      <c r="E553" s="288" t="s">
        <v>1739</v>
      </c>
      <c r="F553" s="289">
        <v>46258</v>
      </c>
      <c r="G553" s="289">
        <v>46258</v>
      </c>
      <c r="H553" s="288" t="s">
        <v>2000</v>
      </c>
      <c r="I553" s="288" t="s">
        <v>1791</v>
      </c>
      <c r="J553" s="288" t="s">
        <v>1643</v>
      </c>
      <c r="K553" s="288" t="s">
        <v>53</v>
      </c>
      <c r="L553" s="290">
        <v>40000</v>
      </c>
      <c r="M553" s="290">
        <v>2.4</v>
      </c>
      <c r="N553" s="291">
        <v>96000</v>
      </c>
      <c r="O553" s="290">
        <v>0</v>
      </c>
      <c r="P553" s="291">
        <v>0</v>
      </c>
      <c r="Q553" s="290">
        <v>2.4</v>
      </c>
      <c r="R553" s="291">
        <v>96000</v>
      </c>
      <c r="S553" s="288" t="s">
        <v>1744</v>
      </c>
      <c r="T553" s="288" t="s">
        <v>1767</v>
      </c>
      <c r="U553" s="288" t="s">
        <v>1739</v>
      </c>
      <c r="V553" s="288" t="s">
        <v>1739</v>
      </c>
      <c r="W553" s="288" t="s">
        <v>1739</v>
      </c>
      <c r="X553" s="288" t="s">
        <v>1739</v>
      </c>
    </row>
    <row r="554" spans="1:24" ht="63.75">
      <c r="A554" s="288" t="s">
        <v>1737</v>
      </c>
      <c r="B554" s="288" t="s">
        <v>1738</v>
      </c>
      <c r="C554" s="288" t="s">
        <v>1657</v>
      </c>
      <c r="D554" s="288" t="s">
        <v>588</v>
      </c>
      <c r="E554" s="288" t="s">
        <v>1739</v>
      </c>
      <c r="F554" s="289">
        <v>46259</v>
      </c>
      <c r="G554" s="289">
        <v>46259</v>
      </c>
      <c r="H554" s="288" t="s">
        <v>2067</v>
      </c>
      <c r="I554" s="288" t="s">
        <v>1749</v>
      </c>
      <c r="J554" s="288" t="s">
        <v>1643</v>
      </c>
      <c r="K554" s="288" t="s">
        <v>53</v>
      </c>
      <c r="L554" s="290">
        <v>40000</v>
      </c>
      <c r="M554" s="290">
        <v>0</v>
      </c>
      <c r="N554" s="291">
        <v>0</v>
      </c>
      <c r="O554" s="290">
        <v>0.24</v>
      </c>
      <c r="P554" s="291">
        <v>9600</v>
      </c>
      <c r="Q554" s="290">
        <v>2.16</v>
      </c>
      <c r="R554" s="291">
        <v>86400</v>
      </c>
      <c r="S554" s="288" t="s">
        <v>1744</v>
      </c>
      <c r="T554" s="288" t="s">
        <v>1745</v>
      </c>
      <c r="U554" s="288" t="s">
        <v>1835</v>
      </c>
      <c r="V554" s="288" t="s">
        <v>1836</v>
      </c>
      <c r="W554" s="288" t="s">
        <v>1795</v>
      </c>
      <c r="X554" s="288" t="s">
        <v>1796</v>
      </c>
    </row>
    <row r="555" spans="1:24" ht="63.75">
      <c r="A555" s="288" t="s">
        <v>1737</v>
      </c>
      <c r="B555" s="288" t="s">
        <v>1738</v>
      </c>
      <c r="C555" s="288" t="s">
        <v>1657</v>
      </c>
      <c r="D555" s="288" t="s">
        <v>588</v>
      </c>
      <c r="E555" s="288" t="s">
        <v>1739</v>
      </c>
      <c r="F555" s="289">
        <v>46259</v>
      </c>
      <c r="G555" s="289">
        <v>46259</v>
      </c>
      <c r="H555" s="288" t="s">
        <v>2067</v>
      </c>
      <c r="I555" s="288" t="s">
        <v>1749</v>
      </c>
      <c r="J555" s="288" t="s">
        <v>1643</v>
      </c>
      <c r="K555" s="288" t="s">
        <v>53</v>
      </c>
      <c r="L555" s="290">
        <v>40000</v>
      </c>
      <c r="M555" s="290">
        <v>0</v>
      </c>
      <c r="N555" s="291">
        <v>0</v>
      </c>
      <c r="O555" s="290">
        <v>0.24</v>
      </c>
      <c r="P555" s="291">
        <v>9600</v>
      </c>
      <c r="Q555" s="290">
        <v>1.92</v>
      </c>
      <c r="R555" s="291">
        <v>76800</v>
      </c>
      <c r="S555" s="288" t="s">
        <v>1744</v>
      </c>
      <c r="T555" s="288" t="s">
        <v>1745</v>
      </c>
      <c r="U555" s="288" t="s">
        <v>1840</v>
      </c>
      <c r="V555" s="288" t="s">
        <v>1841</v>
      </c>
      <c r="W555" s="288" t="s">
        <v>1795</v>
      </c>
      <c r="X555" s="288" t="s">
        <v>1796</v>
      </c>
    </row>
    <row r="556" spans="1:24" ht="63.75">
      <c r="A556" s="288" t="s">
        <v>1737</v>
      </c>
      <c r="B556" s="288" t="s">
        <v>1738</v>
      </c>
      <c r="C556" s="288" t="s">
        <v>1657</v>
      </c>
      <c r="D556" s="288" t="s">
        <v>588</v>
      </c>
      <c r="E556" s="288" t="s">
        <v>1739</v>
      </c>
      <c r="F556" s="289">
        <v>46260</v>
      </c>
      <c r="G556" s="289">
        <v>46260</v>
      </c>
      <c r="H556" s="288" t="s">
        <v>2138</v>
      </c>
      <c r="I556" s="288" t="s">
        <v>1749</v>
      </c>
      <c r="J556" s="288" t="s">
        <v>1643</v>
      </c>
      <c r="K556" s="288" t="s">
        <v>53</v>
      </c>
      <c r="L556" s="290">
        <v>40000</v>
      </c>
      <c r="M556" s="290">
        <v>0</v>
      </c>
      <c r="N556" s="291">
        <v>0</v>
      </c>
      <c r="O556" s="290">
        <v>0.24</v>
      </c>
      <c r="P556" s="291">
        <v>9600</v>
      </c>
      <c r="Q556" s="290">
        <v>1.68</v>
      </c>
      <c r="R556" s="291">
        <v>67200</v>
      </c>
      <c r="S556" s="288" t="s">
        <v>1744</v>
      </c>
      <c r="T556" s="288" t="s">
        <v>1745</v>
      </c>
      <c r="U556" s="288" t="s">
        <v>1835</v>
      </c>
      <c r="V556" s="288" t="s">
        <v>1836</v>
      </c>
      <c r="W556" s="288" t="s">
        <v>1795</v>
      </c>
      <c r="X556" s="288" t="s">
        <v>1796</v>
      </c>
    </row>
    <row r="557" spans="1:24" ht="63.75">
      <c r="A557" s="288" t="s">
        <v>1737</v>
      </c>
      <c r="B557" s="288" t="s">
        <v>1738</v>
      </c>
      <c r="C557" s="288" t="s">
        <v>1657</v>
      </c>
      <c r="D557" s="288" t="s">
        <v>588</v>
      </c>
      <c r="E557" s="288" t="s">
        <v>1739</v>
      </c>
      <c r="F557" s="289">
        <v>46260</v>
      </c>
      <c r="G557" s="289">
        <v>46260</v>
      </c>
      <c r="H557" s="288" t="s">
        <v>2138</v>
      </c>
      <c r="I557" s="288" t="s">
        <v>1749</v>
      </c>
      <c r="J557" s="288" t="s">
        <v>1643</v>
      </c>
      <c r="K557" s="288" t="s">
        <v>53</v>
      </c>
      <c r="L557" s="290">
        <v>40000</v>
      </c>
      <c r="M557" s="290">
        <v>0</v>
      </c>
      <c r="N557" s="291">
        <v>0</v>
      </c>
      <c r="O557" s="290">
        <v>0.24</v>
      </c>
      <c r="P557" s="291">
        <v>9600</v>
      </c>
      <c r="Q557" s="290">
        <v>1.44</v>
      </c>
      <c r="R557" s="291">
        <v>57600</v>
      </c>
      <c r="S557" s="288" t="s">
        <v>1744</v>
      </c>
      <c r="T557" s="288" t="s">
        <v>1745</v>
      </c>
      <c r="U557" s="288" t="s">
        <v>1840</v>
      </c>
      <c r="V557" s="288" t="s">
        <v>1841</v>
      </c>
      <c r="W557" s="288" t="s">
        <v>1795</v>
      </c>
      <c r="X557" s="288" t="s">
        <v>1796</v>
      </c>
    </row>
    <row r="558" spans="1:24" ht="63.75">
      <c r="A558" s="288" t="s">
        <v>1737</v>
      </c>
      <c r="B558" s="288" t="s">
        <v>1738</v>
      </c>
      <c r="C558" s="288" t="s">
        <v>1657</v>
      </c>
      <c r="D558" s="288" t="s">
        <v>588</v>
      </c>
      <c r="E558" s="288" t="s">
        <v>1739</v>
      </c>
      <c r="F558" s="289">
        <v>46283</v>
      </c>
      <c r="G558" s="289">
        <v>46283</v>
      </c>
      <c r="H558" s="288" t="s">
        <v>1978</v>
      </c>
      <c r="I558" s="288" t="s">
        <v>1749</v>
      </c>
      <c r="J558" s="288" t="s">
        <v>1643</v>
      </c>
      <c r="K558" s="288" t="s">
        <v>53</v>
      </c>
      <c r="L558" s="290">
        <v>40000</v>
      </c>
      <c r="M558" s="290">
        <v>0</v>
      </c>
      <c r="N558" s="291">
        <v>0</v>
      </c>
      <c r="O558" s="290">
        <v>0.6</v>
      </c>
      <c r="P558" s="291">
        <v>24000</v>
      </c>
      <c r="Q558" s="290">
        <v>0.84</v>
      </c>
      <c r="R558" s="291">
        <v>33600</v>
      </c>
      <c r="S558" s="288" t="s">
        <v>1744</v>
      </c>
      <c r="T558" s="288" t="s">
        <v>1745</v>
      </c>
      <c r="U558" s="288" t="s">
        <v>1840</v>
      </c>
      <c r="V558" s="288" t="s">
        <v>1841</v>
      </c>
      <c r="W558" s="288" t="s">
        <v>1795</v>
      </c>
      <c r="X558" s="288" t="s">
        <v>1796</v>
      </c>
    </row>
    <row r="559" spans="1:24" ht="63.75">
      <c r="A559" s="288" t="s">
        <v>1737</v>
      </c>
      <c r="B559" s="288" t="s">
        <v>1738</v>
      </c>
      <c r="C559" s="288" t="s">
        <v>1657</v>
      </c>
      <c r="D559" s="288" t="s">
        <v>588</v>
      </c>
      <c r="E559" s="288" t="s">
        <v>1739</v>
      </c>
      <c r="F559" s="289">
        <v>46283</v>
      </c>
      <c r="G559" s="289">
        <v>46283</v>
      </c>
      <c r="H559" s="288" t="s">
        <v>1978</v>
      </c>
      <c r="I559" s="288" t="s">
        <v>1749</v>
      </c>
      <c r="J559" s="288" t="s">
        <v>1643</v>
      </c>
      <c r="K559" s="288" t="s">
        <v>53</v>
      </c>
      <c r="L559" s="290">
        <v>40000</v>
      </c>
      <c r="M559" s="290">
        <v>0</v>
      </c>
      <c r="N559" s="291">
        <v>0</v>
      </c>
      <c r="O559" s="290">
        <v>0.6</v>
      </c>
      <c r="P559" s="291">
        <v>24000</v>
      </c>
      <c r="Q559" s="290">
        <v>0.24</v>
      </c>
      <c r="R559" s="291">
        <v>9600</v>
      </c>
      <c r="S559" s="288" t="s">
        <v>1744</v>
      </c>
      <c r="T559" s="288" t="s">
        <v>1745</v>
      </c>
      <c r="U559" s="288" t="s">
        <v>1835</v>
      </c>
      <c r="V559" s="288" t="s">
        <v>1836</v>
      </c>
      <c r="W559" s="288" t="s">
        <v>1795</v>
      </c>
      <c r="X559" s="288" t="s">
        <v>1796</v>
      </c>
    </row>
    <row r="560" spans="1:24" ht="51">
      <c r="A560" s="288" t="s">
        <v>1737</v>
      </c>
      <c r="B560" s="288" t="s">
        <v>1738</v>
      </c>
      <c r="C560" s="288" t="s">
        <v>1660</v>
      </c>
      <c r="D560" s="288" t="s">
        <v>1661</v>
      </c>
      <c r="E560" s="288" t="s">
        <v>1739</v>
      </c>
      <c r="F560" s="289">
        <v>46259</v>
      </c>
      <c r="G560" s="289">
        <v>46259</v>
      </c>
      <c r="H560" s="288" t="s">
        <v>1971</v>
      </c>
      <c r="I560" s="288" t="s">
        <v>1972</v>
      </c>
      <c r="J560" s="288" t="s">
        <v>178</v>
      </c>
      <c r="K560" s="288" t="s">
        <v>53</v>
      </c>
      <c r="L560" s="290">
        <v>170612</v>
      </c>
      <c r="M560" s="290">
        <v>0.73529412000000005</v>
      </c>
      <c r="N560" s="291">
        <v>125450</v>
      </c>
      <c r="O560" s="290">
        <v>0</v>
      </c>
      <c r="P560" s="291">
        <v>0</v>
      </c>
      <c r="Q560" s="290">
        <v>0.74</v>
      </c>
      <c r="R560" s="291">
        <v>125450</v>
      </c>
      <c r="S560" s="288" t="s">
        <v>1744</v>
      </c>
      <c r="T560" s="288" t="s">
        <v>1767</v>
      </c>
      <c r="U560" s="288" t="s">
        <v>1739</v>
      </c>
      <c r="V560" s="288" t="s">
        <v>1739</v>
      </c>
      <c r="W560" s="288" t="s">
        <v>1739</v>
      </c>
      <c r="X560" s="288" t="s">
        <v>1739</v>
      </c>
    </row>
    <row r="561" spans="1:24" ht="51">
      <c r="A561" s="288" t="s">
        <v>1737</v>
      </c>
      <c r="B561" s="288" t="s">
        <v>1738</v>
      </c>
      <c r="C561" s="288" t="s">
        <v>1662</v>
      </c>
      <c r="D561" s="288" t="s">
        <v>598</v>
      </c>
      <c r="E561" s="288" t="s">
        <v>1739</v>
      </c>
      <c r="F561" s="289">
        <v>46259</v>
      </c>
      <c r="G561" s="289">
        <v>46259</v>
      </c>
      <c r="H561" s="288" t="s">
        <v>1971</v>
      </c>
      <c r="I561" s="288" t="s">
        <v>1972</v>
      </c>
      <c r="J561" s="288" t="s">
        <v>178</v>
      </c>
      <c r="K561" s="288" t="s">
        <v>53</v>
      </c>
      <c r="L561" s="290">
        <v>231260</v>
      </c>
      <c r="M561" s="290">
        <v>0.48387097000000001</v>
      </c>
      <c r="N561" s="291">
        <v>111900</v>
      </c>
      <c r="O561" s="290">
        <v>0</v>
      </c>
      <c r="P561" s="291">
        <v>0</v>
      </c>
      <c r="Q561" s="290">
        <v>0.48</v>
      </c>
      <c r="R561" s="291">
        <v>111900</v>
      </c>
      <c r="S561" s="288" t="s">
        <v>1744</v>
      </c>
      <c r="T561" s="288" t="s">
        <v>1767</v>
      </c>
      <c r="U561" s="288" t="s">
        <v>1739</v>
      </c>
      <c r="V561" s="288" t="s">
        <v>1739</v>
      </c>
      <c r="W561" s="288" t="s">
        <v>1739</v>
      </c>
      <c r="X561" s="288" t="s">
        <v>1739</v>
      </c>
    </row>
    <row r="562" spans="1:24" ht="63.75">
      <c r="A562" s="288" t="s">
        <v>1737</v>
      </c>
      <c r="B562" s="288" t="s">
        <v>1738</v>
      </c>
      <c r="C562" s="288" t="s">
        <v>1662</v>
      </c>
      <c r="D562" s="288" t="s">
        <v>598</v>
      </c>
      <c r="E562" s="288" t="s">
        <v>1739</v>
      </c>
      <c r="F562" s="289">
        <v>46259</v>
      </c>
      <c r="G562" s="289">
        <v>46259</v>
      </c>
      <c r="H562" s="288" t="s">
        <v>1973</v>
      </c>
      <c r="I562" s="288" t="s">
        <v>1749</v>
      </c>
      <c r="J562" s="288" t="s">
        <v>178</v>
      </c>
      <c r="K562" s="288" t="s">
        <v>53</v>
      </c>
      <c r="L562" s="290">
        <v>231260</v>
      </c>
      <c r="M562" s="290">
        <v>0</v>
      </c>
      <c r="N562" s="291">
        <v>0</v>
      </c>
      <c r="O562" s="290">
        <v>9.6774189999999996E-2</v>
      </c>
      <c r="P562" s="291">
        <v>22380</v>
      </c>
      <c r="Q562" s="290">
        <v>0.39</v>
      </c>
      <c r="R562" s="291">
        <v>89520</v>
      </c>
      <c r="S562" s="288" t="s">
        <v>1744</v>
      </c>
      <c r="T562" s="288" t="s">
        <v>1745</v>
      </c>
      <c r="U562" s="288" t="s">
        <v>1840</v>
      </c>
      <c r="V562" s="288" t="s">
        <v>1841</v>
      </c>
      <c r="W562" s="288" t="s">
        <v>1795</v>
      </c>
      <c r="X562" s="288" t="s">
        <v>1796</v>
      </c>
    </row>
    <row r="563" spans="1:24" ht="63.75">
      <c r="A563" s="288" t="s">
        <v>1737</v>
      </c>
      <c r="B563" s="288" t="s">
        <v>1738</v>
      </c>
      <c r="C563" s="288" t="s">
        <v>1662</v>
      </c>
      <c r="D563" s="288" t="s">
        <v>598</v>
      </c>
      <c r="E563" s="288" t="s">
        <v>1739</v>
      </c>
      <c r="F563" s="289">
        <v>46259</v>
      </c>
      <c r="G563" s="289">
        <v>46259</v>
      </c>
      <c r="H563" s="288" t="s">
        <v>1974</v>
      </c>
      <c r="I563" s="288" t="s">
        <v>1749</v>
      </c>
      <c r="J563" s="288" t="s">
        <v>178</v>
      </c>
      <c r="K563" s="288" t="s">
        <v>53</v>
      </c>
      <c r="L563" s="290">
        <v>231260</v>
      </c>
      <c r="M563" s="290">
        <v>0</v>
      </c>
      <c r="N563" s="291">
        <v>0</v>
      </c>
      <c r="O563" s="290">
        <v>9.6774189999999996E-2</v>
      </c>
      <c r="P563" s="291">
        <v>22380</v>
      </c>
      <c r="Q563" s="290">
        <v>0.28999999999999998</v>
      </c>
      <c r="R563" s="291">
        <v>67140</v>
      </c>
      <c r="S563" s="288" t="s">
        <v>1744</v>
      </c>
      <c r="T563" s="288" t="s">
        <v>1745</v>
      </c>
      <c r="U563" s="288" t="s">
        <v>1835</v>
      </c>
      <c r="V563" s="288" t="s">
        <v>1836</v>
      </c>
      <c r="W563" s="288" t="s">
        <v>1795</v>
      </c>
      <c r="X563" s="288" t="s">
        <v>1796</v>
      </c>
    </row>
    <row r="564" spans="1:24" ht="63.75">
      <c r="A564" s="288" t="s">
        <v>1737</v>
      </c>
      <c r="B564" s="288" t="s">
        <v>1738</v>
      </c>
      <c r="C564" s="288" t="s">
        <v>1662</v>
      </c>
      <c r="D564" s="288" t="s">
        <v>598</v>
      </c>
      <c r="E564" s="288" t="s">
        <v>1739</v>
      </c>
      <c r="F564" s="289">
        <v>46300</v>
      </c>
      <c r="G564" s="289">
        <v>46300</v>
      </c>
      <c r="H564" s="288" t="s">
        <v>1979</v>
      </c>
      <c r="I564" s="288" t="s">
        <v>1980</v>
      </c>
      <c r="J564" s="288" t="s">
        <v>178</v>
      </c>
      <c r="K564" s="288" t="s">
        <v>53</v>
      </c>
      <c r="L564" s="290">
        <v>231260</v>
      </c>
      <c r="M564" s="290">
        <v>9.6774189999999996E-2</v>
      </c>
      <c r="N564" s="291">
        <v>22380</v>
      </c>
      <c r="O564" s="290">
        <v>0</v>
      </c>
      <c r="P564" s="291">
        <v>0</v>
      </c>
      <c r="Q564" s="290">
        <v>0.39</v>
      </c>
      <c r="R564" s="291">
        <v>89520</v>
      </c>
      <c r="S564" s="288" t="s">
        <v>1744</v>
      </c>
      <c r="T564" s="288" t="s">
        <v>1745</v>
      </c>
      <c r="U564" s="288" t="s">
        <v>1840</v>
      </c>
      <c r="V564" s="288" t="s">
        <v>1841</v>
      </c>
      <c r="W564" s="288" t="s">
        <v>1795</v>
      </c>
      <c r="X564" s="288" t="s">
        <v>1796</v>
      </c>
    </row>
    <row r="565" spans="1:24" ht="51">
      <c r="A565" s="288" t="s">
        <v>1737</v>
      </c>
      <c r="B565" s="288" t="s">
        <v>1738</v>
      </c>
      <c r="C565" s="288" t="s">
        <v>1663</v>
      </c>
      <c r="D565" s="288" t="s">
        <v>2139</v>
      </c>
      <c r="E565" s="288" t="s">
        <v>1739</v>
      </c>
      <c r="F565" s="289">
        <v>46259</v>
      </c>
      <c r="G565" s="289">
        <v>46259</v>
      </c>
      <c r="H565" s="288" t="s">
        <v>1971</v>
      </c>
      <c r="I565" s="288" t="s">
        <v>1972</v>
      </c>
      <c r="J565" s="288" t="s">
        <v>178</v>
      </c>
      <c r="K565" s="288" t="s">
        <v>727</v>
      </c>
      <c r="L565" s="290">
        <v>186000</v>
      </c>
      <c r="M565" s="290">
        <v>0.40322581000000002</v>
      </c>
      <c r="N565" s="291">
        <v>75000</v>
      </c>
      <c r="O565" s="290">
        <v>0</v>
      </c>
      <c r="P565" s="291">
        <v>0</v>
      </c>
      <c r="Q565" s="290">
        <v>0.4</v>
      </c>
      <c r="R565" s="291">
        <v>75000</v>
      </c>
      <c r="S565" s="288" t="s">
        <v>1744</v>
      </c>
      <c r="T565" s="288" t="s">
        <v>1767</v>
      </c>
      <c r="U565" s="288" t="s">
        <v>1739</v>
      </c>
      <c r="V565" s="288" t="s">
        <v>1739</v>
      </c>
      <c r="W565" s="288" t="s">
        <v>1739</v>
      </c>
      <c r="X565" s="288" t="s">
        <v>1739</v>
      </c>
    </row>
    <row r="566" spans="1:24" ht="63.75">
      <c r="A566" s="288" t="s">
        <v>1737</v>
      </c>
      <c r="B566" s="288" t="s">
        <v>1738</v>
      </c>
      <c r="C566" s="288" t="s">
        <v>1663</v>
      </c>
      <c r="D566" s="288" t="s">
        <v>2139</v>
      </c>
      <c r="E566" s="288" t="s">
        <v>1739</v>
      </c>
      <c r="F566" s="289">
        <v>46259</v>
      </c>
      <c r="G566" s="289">
        <v>46259</v>
      </c>
      <c r="H566" s="288" t="s">
        <v>1973</v>
      </c>
      <c r="I566" s="288" t="s">
        <v>1749</v>
      </c>
      <c r="J566" s="288" t="s">
        <v>178</v>
      </c>
      <c r="K566" s="288" t="s">
        <v>727</v>
      </c>
      <c r="L566" s="290">
        <v>186000</v>
      </c>
      <c r="M566" s="290">
        <v>0</v>
      </c>
      <c r="N566" s="291">
        <v>0</v>
      </c>
      <c r="O566" s="290">
        <v>9.6774189999999996E-2</v>
      </c>
      <c r="P566" s="291">
        <v>18000</v>
      </c>
      <c r="Q566" s="290">
        <v>0.31</v>
      </c>
      <c r="R566" s="291">
        <v>57000</v>
      </c>
      <c r="S566" s="288" t="s">
        <v>1744</v>
      </c>
      <c r="T566" s="288" t="s">
        <v>1745</v>
      </c>
      <c r="U566" s="288" t="s">
        <v>1840</v>
      </c>
      <c r="V566" s="288" t="s">
        <v>1841</v>
      </c>
      <c r="W566" s="288" t="s">
        <v>1795</v>
      </c>
      <c r="X566" s="288" t="s">
        <v>1796</v>
      </c>
    </row>
    <row r="567" spans="1:24" ht="63.75">
      <c r="A567" s="288" t="s">
        <v>1737</v>
      </c>
      <c r="B567" s="288" t="s">
        <v>1738</v>
      </c>
      <c r="C567" s="288" t="s">
        <v>1663</v>
      </c>
      <c r="D567" s="288" t="s">
        <v>2139</v>
      </c>
      <c r="E567" s="288" t="s">
        <v>1739</v>
      </c>
      <c r="F567" s="289">
        <v>46259</v>
      </c>
      <c r="G567" s="289">
        <v>46259</v>
      </c>
      <c r="H567" s="288" t="s">
        <v>1974</v>
      </c>
      <c r="I567" s="288" t="s">
        <v>1749</v>
      </c>
      <c r="J567" s="288" t="s">
        <v>178</v>
      </c>
      <c r="K567" s="288" t="s">
        <v>727</v>
      </c>
      <c r="L567" s="290">
        <v>186000</v>
      </c>
      <c r="M567" s="290">
        <v>0</v>
      </c>
      <c r="N567" s="291">
        <v>0</v>
      </c>
      <c r="O567" s="290">
        <v>9.6774189999999996E-2</v>
      </c>
      <c r="P567" s="291">
        <v>18000</v>
      </c>
      <c r="Q567" s="290">
        <v>0.21</v>
      </c>
      <c r="R567" s="291">
        <v>39000</v>
      </c>
      <c r="S567" s="288" t="s">
        <v>1744</v>
      </c>
      <c r="T567" s="288" t="s">
        <v>1745</v>
      </c>
      <c r="U567" s="288" t="s">
        <v>1835</v>
      </c>
      <c r="V567" s="288" t="s">
        <v>1836</v>
      </c>
      <c r="W567" s="288" t="s">
        <v>1795</v>
      </c>
      <c r="X567" s="288" t="s">
        <v>1796</v>
      </c>
    </row>
    <row r="568" spans="1:24" ht="63.75">
      <c r="A568" s="288" t="s">
        <v>1737</v>
      </c>
      <c r="B568" s="288" t="s">
        <v>1738</v>
      </c>
      <c r="C568" s="288" t="s">
        <v>1663</v>
      </c>
      <c r="D568" s="288" t="s">
        <v>2139</v>
      </c>
      <c r="E568" s="288" t="s">
        <v>1739</v>
      </c>
      <c r="F568" s="289">
        <v>46283</v>
      </c>
      <c r="G568" s="289">
        <v>46283</v>
      </c>
      <c r="H568" s="288" t="s">
        <v>1978</v>
      </c>
      <c r="I568" s="288" t="s">
        <v>1749</v>
      </c>
      <c r="J568" s="288" t="s">
        <v>178</v>
      </c>
      <c r="K568" s="288" t="s">
        <v>727</v>
      </c>
      <c r="L568" s="290">
        <v>186000</v>
      </c>
      <c r="M568" s="290">
        <v>0</v>
      </c>
      <c r="N568" s="291">
        <v>0</v>
      </c>
      <c r="O568" s="290">
        <v>0.12903226000000001</v>
      </c>
      <c r="P568" s="291">
        <v>24000</v>
      </c>
      <c r="Q568" s="290">
        <v>0.08</v>
      </c>
      <c r="R568" s="291">
        <v>15000</v>
      </c>
      <c r="S568" s="288" t="s">
        <v>1744</v>
      </c>
      <c r="T568" s="288" t="s">
        <v>1745</v>
      </c>
      <c r="U568" s="288" t="s">
        <v>1840</v>
      </c>
      <c r="V568" s="288" t="s">
        <v>1841</v>
      </c>
      <c r="W568" s="288" t="s">
        <v>1795</v>
      </c>
      <c r="X568" s="288" t="s">
        <v>1796</v>
      </c>
    </row>
    <row r="569" spans="1:24" ht="63.75">
      <c r="A569" s="288" t="s">
        <v>1737</v>
      </c>
      <c r="B569" s="288" t="s">
        <v>1738</v>
      </c>
      <c r="C569" s="288" t="s">
        <v>1663</v>
      </c>
      <c r="D569" s="288" t="s">
        <v>2139</v>
      </c>
      <c r="E569" s="288" t="s">
        <v>1739</v>
      </c>
      <c r="F569" s="289">
        <v>46300</v>
      </c>
      <c r="G569" s="289">
        <v>46300</v>
      </c>
      <c r="H569" s="288" t="s">
        <v>1979</v>
      </c>
      <c r="I569" s="288" t="s">
        <v>1980</v>
      </c>
      <c r="J569" s="288" t="s">
        <v>178</v>
      </c>
      <c r="K569" s="288" t="s">
        <v>727</v>
      </c>
      <c r="L569" s="290">
        <v>186000</v>
      </c>
      <c r="M569" s="290">
        <v>9.6774189999999996E-2</v>
      </c>
      <c r="N569" s="291">
        <v>18000</v>
      </c>
      <c r="O569" s="290">
        <v>0</v>
      </c>
      <c r="P569" s="291">
        <v>0</v>
      </c>
      <c r="Q569" s="290">
        <v>0.18</v>
      </c>
      <c r="R569" s="291">
        <v>33000</v>
      </c>
      <c r="S569" s="288" t="s">
        <v>1744</v>
      </c>
      <c r="T569" s="288" t="s">
        <v>1745</v>
      </c>
      <c r="U569" s="288" t="s">
        <v>1835</v>
      </c>
      <c r="V569" s="288" t="s">
        <v>1836</v>
      </c>
      <c r="W569" s="288" t="s">
        <v>1795</v>
      </c>
      <c r="X569" s="288" t="s">
        <v>1796</v>
      </c>
    </row>
    <row r="570" spans="1:24" ht="28.5">
      <c r="A570" s="284" t="s">
        <v>1737</v>
      </c>
      <c r="B570" s="284" t="s">
        <v>1738</v>
      </c>
      <c r="C570" s="284" t="s">
        <v>1676</v>
      </c>
      <c r="D570" s="284" t="s">
        <v>1677</v>
      </c>
      <c r="E570" s="284" t="s">
        <v>1739</v>
      </c>
      <c r="F570" s="285" t="s">
        <v>1739</v>
      </c>
      <c r="G570" s="285" t="s">
        <v>1739</v>
      </c>
      <c r="H570" s="284" t="s">
        <v>1739</v>
      </c>
      <c r="I570" s="284" t="s">
        <v>1740</v>
      </c>
      <c r="J570" s="284" t="s">
        <v>1643</v>
      </c>
      <c r="K570" s="284" t="s">
        <v>178</v>
      </c>
      <c r="L570" s="286">
        <v>72617.5</v>
      </c>
      <c r="M570" s="286">
        <v>0</v>
      </c>
      <c r="N570" s="287">
        <v>0</v>
      </c>
      <c r="O570" s="286">
        <v>0</v>
      </c>
      <c r="P570" s="287">
        <v>0</v>
      </c>
      <c r="Q570" s="286">
        <v>2</v>
      </c>
      <c r="R570" s="287">
        <v>145235</v>
      </c>
      <c r="S570" s="284" t="s">
        <v>1739</v>
      </c>
      <c r="T570" s="284" t="s">
        <v>1739</v>
      </c>
      <c r="U570" s="284" t="s">
        <v>1739</v>
      </c>
      <c r="V570" s="284" t="s">
        <v>1739</v>
      </c>
      <c r="W570" s="284" t="s">
        <v>1739</v>
      </c>
      <c r="X570" s="284" t="s">
        <v>1739</v>
      </c>
    </row>
    <row r="571" spans="1:24" ht="25.5">
      <c r="A571" s="288" t="s">
        <v>1737</v>
      </c>
      <c r="B571" s="288" t="s">
        <v>1738</v>
      </c>
      <c r="C571" s="288" t="s">
        <v>1676</v>
      </c>
      <c r="D571" s="288" t="s">
        <v>1677</v>
      </c>
      <c r="E571" s="288" t="s">
        <v>1739</v>
      </c>
      <c r="F571" s="289">
        <v>46223</v>
      </c>
      <c r="G571" s="289">
        <v>46223</v>
      </c>
      <c r="H571" s="288" t="s">
        <v>2145</v>
      </c>
      <c r="I571" s="288" t="s">
        <v>2136</v>
      </c>
      <c r="J571" s="288" t="s">
        <v>1643</v>
      </c>
      <c r="K571" s="288" t="s">
        <v>178</v>
      </c>
      <c r="L571" s="290">
        <v>72617.5</v>
      </c>
      <c r="M571" s="290">
        <v>0</v>
      </c>
      <c r="N571" s="291">
        <v>0</v>
      </c>
      <c r="O571" s="290">
        <v>5.1020410000000002E-2</v>
      </c>
      <c r="P571" s="291">
        <v>3705</v>
      </c>
      <c r="Q571" s="290">
        <v>1.95</v>
      </c>
      <c r="R571" s="291">
        <v>141530</v>
      </c>
      <c r="S571" s="288" t="s">
        <v>1744</v>
      </c>
      <c r="T571" s="288" t="s">
        <v>1745</v>
      </c>
      <c r="U571" s="288" t="s">
        <v>1739</v>
      </c>
      <c r="V571" s="288" t="s">
        <v>1739</v>
      </c>
      <c r="W571" s="288" t="s">
        <v>1955</v>
      </c>
      <c r="X571" s="288" t="s">
        <v>1956</v>
      </c>
    </row>
    <row r="572" spans="1:24" ht="25.5">
      <c r="A572" s="288" t="s">
        <v>1737</v>
      </c>
      <c r="B572" s="288" t="s">
        <v>1738</v>
      </c>
      <c r="C572" s="288" t="s">
        <v>1676</v>
      </c>
      <c r="D572" s="288" t="s">
        <v>1677</v>
      </c>
      <c r="E572" s="288" t="s">
        <v>1739</v>
      </c>
      <c r="F572" s="289">
        <v>46279</v>
      </c>
      <c r="G572" s="289">
        <v>46279</v>
      </c>
      <c r="H572" s="288" t="s">
        <v>2143</v>
      </c>
      <c r="I572" s="288" t="s">
        <v>2144</v>
      </c>
      <c r="J572" s="288" t="s">
        <v>1643</v>
      </c>
      <c r="K572" s="288" t="s">
        <v>178</v>
      </c>
      <c r="L572" s="290">
        <v>72617.5</v>
      </c>
      <c r="M572" s="290">
        <v>0</v>
      </c>
      <c r="N572" s="291">
        <v>0</v>
      </c>
      <c r="O572" s="290">
        <v>1.28231293</v>
      </c>
      <c r="P572" s="291">
        <v>93118</v>
      </c>
      <c r="Q572" s="290">
        <v>0.67</v>
      </c>
      <c r="R572" s="291">
        <v>48412</v>
      </c>
      <c r="S572" s="288" t="s">
        <v>1744</v>
      </c>
      <c r="T572" s="288" t="s">
        <v>1745</v>
      </c>
      <c r="U572" s="288" t="s">
        <v>1739</v>
      </c>
      <c r="V572" s="288" t="s">
        <v>1739</v>
      </c>
      <c r="W572" s="288" t="s">
        <v>1955</v>
      </c>
      <c r="X572" s="288" t="s">
        <v>1956</v>
      </c>
    </row>
    <row r="573" spans="1:24" ht="14.25">
      <c r="A573" s="284" t="s">
        <v>1737</v>
      </c>
      <c r="B573" s="284" t="s">
        <v>1738</v>
      </c>
      <c r="C573" s="284" t="s">
        <v>1678</v>
      </c>
      <c r="D573" s="284" t="s">
        <v>1679</v>
      </c>
      <c r="E573" s="284" t="s">
        <v>1739</v>
      </c>
      <c r="F573" s="285" t="s">
        <v>1739</v>
      </c>
      <c r="G573" s="285" t="s">
        <v>1739</v>
      </c>
      <c r="H573" s="284" t="s">
        <v>1739</v>
      </c>
      <c r="I573" s="284" t="s">
        <v>1740</v>
      </c>
      <c r="J573" s="284" t="s">
        <v>1073</v>
      </c>
      <c r="K573" s="284" t="s">
        <v>1643</v>
      </c>
      <c r="L573" s="286">
        <v>70000</v>
      </c>
      <c r="M573" s="286">
        <v>0</v>
      </c>
      <c r="N573" s="287">
        <v>0</v>
      </c>
      <c r="O573" s="286">
        <v>0</v>
      </c>
      <c r="P573" s="287">
        <v>0</v>
      </c>
      <c r="Q573" s="286">
        <v>0.75</v>
      </c>
      <c r="R573" s="287">
        <v>52500</v>
      </c>
      <c r="S573" s="284" t="s">
        <v>1739</v>
      </c>
      <c r="T573" s="284" t="s">
        <v>1739</v>
      </c>
      <c r="U573" s="284" t="s">
        <v>1739</v>
      </c>
      <c r="V573" s="284" t="s">
        <v>1739</v>
      </c>
      <c r="W573" s="284" t="s">
        <v>1739</v>
      </c>
      <c r="X573" s="284" t="s">
        <v>1739</v>
      </c>
    </row>
    <row r="574" spans="1:24" ht="14.25">
      <c r="A574" s="284" t="s">
        <v>1737</v>
      </c>
      <c r="B574" s="284" t="s">
        <v>1738</v>
      </c>
      <c r="C574" s="284" t="s">
        <v>1270</v>
      </c>
      <c r="D574" s="284" t="s">
        <v>2207</v>
      </c>
      <c r="E574" s="284" t="s">
        <v>1739</v>
      </c>
      <c r="F574" s="285" t="s">
        <v>1739</v>
      </c>
      <c r="G574" s="285" t="s">
        <v>1739</v>
      </c>
      <c r="H574" s="284" t="s">
        <v>1739</v>
      </c>
      <c r="I574" s="284" t="s">
        <v>1740</v>
      </c>
      <c r="J574" s="284" t="s">
        <v>1878</v>
      </c>
      <c r="K574" s="284" t="s">
        <v>1643</v>
      </c>
      <c r="L574" s="286">
        <v>170292.75</v>
      </c>
      <c r="M574" s="286">
        <v>0</v>
      </c>
      <c r="N574" s="287">
        <v>0</v>
      </c>
      <c r="O574" s="286">
        <v>0</v>
      </c>
      <c r="P574" s="287">
        <v>0</v>
      </c>
      <c r="Q574" s="286">
        <v>1.93</v>
      </c>
      <c r="R574" s="287">
        <v>328665</v>
      </c>
      <c r="S574" s="284" t="s">
        <v>1739</v>
      </c>
      <c r="T574" s="284" t="s">
        <v>1739</v>
      </c>
      <c r="U574" s="284" t="s">
        <v>1739</v>
      </c>
      <c r="V574" s="284" t="s">
        <v>1739</v>
      </c>
      <c r="W574" s="284" t="s">
        <v>1739</v>
      </c>
      <c r="X574" s="284" t="s">
        <v>1739</v>
      </c>
    </row>
    <row r="575" spans="1:24" ht="51">
      <c r="A575" s="288" t="s">
        <v>1737</v>
      </c>
      <c r="B575" s="288" t="s">
        <v>1738</v>
      </c>
      <c r="C575" s="288" t="s">
        <v>1270</v>
      </c>
      <c r="D575" s="288" t="s">
        <v>2207</v>
      </c>
      <c r="E575" s="288" t="s">
        <v>1739</v>
      </c>
      <c r="F575" s="289">
        <v>46223</v>
      </c>
      <c r="G575" s="289">
        <v>46223</v>
      </c>
      <c r="H575" s="288" t="s">
        <v>1742</v>
      </c>
      <c r="I575" s="288" t="s">
        <v>1743</v>
      </c>
      <c r="J575" s="288" t="s">
        <v>1878</v>
      </c>
      <c r="K575" s="288" t="s">
        <v>1643</v>
      </c>
      <c r="L575" s="290">
        <v>169999.14</v>
      </c>
      <c r="M575" s="290">
        <v>0</v>
      </c>
      <c r="N575" s="291">
        <v>0</v>
      </c>
      <c r="O575" s="290">
        <v>0.4</v>
      </c>
      <c r="P575" s="291">
        <v>68000</v>
      </c>
      <c r="Q575" s="290">
        <v>1.53</v>
      </c>
      <c r="R575" s="291">
        <v>260665</v>
      </c>
      <c r="S575" s="288" t="s">
        <v>1744</v>
      </c>
      <c r="T575" s="288" t="s">
        <v>1745</v>
      </c>
      <c r="U575" s="288" t="s">
        <v>1755</v>
      </c>
      <c r="V575" s="288" t="s">
        <v>1756</v>
      </c>
      <c r="W575" s="288" t="s">
        <v>1795</v>
      </c>
      <c r="X575" s="288" t="s">
        <v>1796</v>
      </c>
    </row>
    <row r="576" spans="1:24" ht="51">
      <c r="A576" s="288" t="s">
        <v>1737</v>
      </c>
      <c r="B576" s="288" t="s">
        <v>1738</v>
      </c>
      <c r="C576" s="288" t="s">
        <v>1270</v>
      </c>
      <c r="D576" s="288" t="s">
        <v>2207</v>
      </c>
      <c r="E576" s="288" t="s">
        <v>1739</v>
      </c>
      <c r="F576" s="289">
        <v>46301</v>
      </c>
      <c r="G576" s="289">
        <v>46301</v>
      </c>
      <c r="H576" s="288" t="s">
        <v>1794</v>
      </c>
      <c r="I576" s="288" t="s">
        <v>1749</v>
      </c>
      <c r="J576" s="288" t="s">
        <v>1878</v>
      </c>
      <c r="K576" s="288" t="s">
        <v>1643</v>
      </c>
      <c r="L576" s="290">
        <v>169998.9</v>
      </c>
      <c r="M576" s="290">
        <v>0</v>
      </c>
      <c r="N576" s="291">
        <v>0</v>
      </c>
      <c r="O576" s="290">
        <v>1.53333333</v>
      </c>
      <c r="P576" s="291">
        <v>260665</v>
      </c>
      <c r="Q576" s="290">
        <v>0</v>
      </c>
      <c r="R576" s="291">
        <v>0</v>
      </c>
      <c r="S576" s="288" t="s">
        <v>1744</v>
      </c>
      <c r="T576" s="288" t="s">
        <v>1745</v>
      </c>
      <c r="U576" s="288" t="s">
        <v>1750</v>
      </c>
      <c r="V576" s="288" t="s">
        <v>1751</v>
      </c>
      <c r="W576" s="288" t="s">
        <v>1795</v>
      </c>
      <c r="X576" s="288" t="s">
        <v>1796</v>
      </c>
    </row>
    <row r="577" spans="1:24" ht="14.25">
      <c r="A577" s="293" t="s">
        <v>2272</v>
      </c>
      <c r="B577" s="293"/>
      <c r="C577" s="293"/>
      <c r="D577" s="293"/>
      <c r="E577" s="293"/>
      <c r="F577" s="294"/>
      <c r="G577" s="294"/>
      <c r="H577" s="293"/>
      <c r="I577" s="293"/>
      <c r="J577" s="293"/>
      <c r="K577" s="293"/>
      <c r="L577" s="295"/>
      <c r="M577" s="295">
        <v>5181.1536751499998</v>
      </c>
      <c r="N577" s="296">
        <v>126759380</v>
      </c>
      <c r="O577" s="295">
        <v>2708.27975453</v>
      </c>
      <c r="P577" s="296">
        <v>126209100</v>
      </c>
      <c r="Q577" s="295">
        <v>5774.12</v>
      </c>
      <c r="R577" s="296">
        <v>29342043</v>
      </c>
      <c r="S577" s="293"/>
      <c r="T577" s="293"/>
      <c r="U577" s="293"/>
      <c r="V577" s="293"/>
      <c r="W577" s="293"/>
      <c r="X577" s="293"/>
    </row>
  </sheetData>
  <mergeCells count="24">
    <mergeCell ref="W4:W5"/>
    <mergeCell ref="X4:X5"/>
    <mergeCell ref="O4:P4"/>
    <mergeCell ref="Q4:R4"/>
    <mergeCell ref="S4:S5"/>
    <mergeCell ref="T4:T5"/>
    <mergeCell ref="U4:U5"/>
    <mergeCell ref="V4:V5"/>
    <mergeCell ref="H4:H5"/>
    <mergeCell ref="I4:I5"/>
    <mergeCell ref="J4:J5"/>
    <mergeCell ref="K4:K5"/>
    <mergeCell ref="L4:L5"/>
    <mergeCell ref="M4:N4"/>
    <mergeCell ref="A1:X1"/>
    <mergeCell ref="A2:X2"/>
    <mergeCell ref="A3:X3"/>
    <mergeCell ref="A4:A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06"/>
  <sheetViews>
    <sheetView workbookViewId="0">
      <selection sqref="A1:G3"/>
    </sheetView>
  </sheetViews>
  <sheetFormatPr defaultColWidth="12.5703125" defaultRowHeight="15.75" customHeight="1"/>
  <cols>
    <col min="3" max="3" width="43.42578125" customWidth="1"/>
    <col min="9" max="9" width="37.85546875" customWidth="1"/>
    <col min="11" max="11" width="16.140625" customWidth="1"/>
    <col min="14" max="14" width="18.7109375" customWidth="1"/>
  </cols>
  <sheetData>
    <row r="1" spans="1:14">
      <c r="A1" s="176" t="s">
        <v>708</v>
      </c>
      <c r="B1" s="176" t="s">
        <v>709</v>
      </c>
      <c r="C1" s="176" t="s">
        <v>710</v>
      </c>
      <c r="D1" s="176" t="s">
        <v>711</v>
      </c>
      <c r="E1" s="176" t="s">
        <v>712</v>
      </c>
      <c r="H1" s="176" t="s">
        <v>708</v>
      </c>
      <c r="I1" s="176" t="s">
        <v>709</v>
      </c>
      <c r="J1" s="176" t="s">
        <v>710</v>
      </c>
      <c r="K1" s="176" t="s">
        <v>711</v>
      </c>
      <c r="L1" s="176" t="s">
        <v>712</v>
      </c>
      <c r="M1" s="176" t="s">
        <v>701</v>
      </c>
      <c r="N1" s="176" t="s">
        <v>713</v>
      </c>
    </row>
    <row r="2" spans="1:14">
      <c r="A2" s="179" t="s">
        <v>447</v>
      </c>
      <c r="B2" s="179" t="str">
        <f t="shared" ref="B2:B11" si="0">RIGHT(A2,4)</f>
        <v>0001</v>
      </c>
      <c r="C2" s="179" t="s">
        <v>61</v>
      </c>
      <c r="D2" s="179" t="s">
        <v>716</v>
      </c>
      <c r="E2" s="183">
        <f>57+706</f>
        <v>763</v>
      </c>
      <c r="H2" s="179" t="s">
        <v>447</v>
      </c>
      <c r="I2" s="179" t="s">
        <v>61</v>
      </c>
      <c r="J2" s="179" t="str">
        <f t="shared" ref="J2:J26" si="1">RIGHT(H2,4)</f>
        <v>0001</v>
      </c>
      <c r="K2" s="179" t="s">
        <v>178</v>
      </c>
      <c r="L2" s="183">
        <v>0.57999999999999996</v>
      </c>
      <c r="M2" s="144">
        <f t="shared" ref="M2:M92" si="2">L2*1000</f>
        <v>580</v>
      </c>
      <c r="N2" s="89" t="str">
        <f t="shared" ref="N2:N92" ca="1" si="3">IFERROR(M2/_xlfn.XLOOKUP(H2,$A:$A,$E:$E),"")</f>
        <v/>
      </c>
    </row>
    <row r="3" spans="1:14">
      <c r="A3" s="179" t="s">
        <v>717</v>
      </c>
      <c r="B3" s="179" t="str">
        <f t="shared" si="0"/>
        <v>0002</v>
      </c>
      <c r="C3" s="179" t="s">
        <v>718</v>
      </c>
      <c r="D3" s="179" t="s">
        <v>53</v>
      </c>
      <c r="E3" s="183">
        <v>20</v>
      </c>
      <c r="H3" s="179" t="s">
        <v>717</v>
      </c>
      <c r="I3" s="179" t="s">
        <v>718</v>
      </c>
      <c r="J3" s="179" t="str">
        <f t="shared" si="1"/>
        <v>0002</v>
      </c>
      <c r="K3" s="179" t="s">
        <v>178</v>
      </c>
      <c r="L3" s="183">
        <v>0.12</v>
      </c>
      <c r="M3" s="144">
        <f t="shared" si="2"/>
        <v>120</v>
      </c>
      <c r="N3" s="89" t="str">
        <f t="shared" ca="1" si="3"/>
        <v/>
      </c>
    </row>
    <row r="4" spans="1:14">
      <c r="A4" s="179" t="s">
        <v>719</v>
      </c>
      <c r="B4" s="179" t="str">
        <f t="shared" si="0"/>
        <v>0003</v>
      </c>
      <c r="C4" s="179" t="s">
        <v>720</v>
      </c>
      <c r="D4" s="179" t="s">
        <v>716</v>
      </c>
      <c r="E4" s="183">
        <v>0</v>
      </c>
      <c r="H4" s="179" t="s">
        <v>296</v>
      </c>
      <c r="I4" s="179" t="s">
        <v>186</v>
      </c>
      <c r="J4" s="179" t="str">
        <f t="shared" si="1"/>
        <v>0008</v>
      </c>
      <c r="K4" s="179" t="s">
        <v>178</v>
      </c>
      <c r="L4" s="183">
        <v>1.5</v>
      </c>
      <c r="M4" s="144">
        <f t="shared" si="2"/>
        <v>1500</v>
      </c>
      <c r="N4" s="89" t="str">
        <f t="shared" ca="1" si="3"/>
        <v/>
      </c>
    </row>
    <row r="5" spans="1:14">
      <c r="A5" s="179" t="s">
        <v>721</v>
      </c>
      <c r="B5" s="179" t="str">
        <f t="shared" si="0"/>
        <v>0004</v>
      </c>
      <c r="C5" s="179" t="s">
        <v>722</v>
      </c>
      <c r="D5" s="179" t="s">
        <v>716</v>
      </c>
      <c r="E5" s="183">
        <v>0</v>
      </c>
      <c r="H5" s="179" t="s">
        <v>341</v>
      </c>
      <c r="I5" s="179" t="s">
        <v>88</v>
      </c>
      <c r="J5" s="179" t="str">
        <f t="shared" si="1"/>
        <v>0009</v>
      </c>
      <c r="K5" s="179" t="s">
        <v>178</v>
      </c>
      <c r="L5" s="183">
        <v>1.05</v>
      </c>
      <c r="M5" s="144">
        <f t="shared" si="2"/>
        <v>1050</v>
      </c>
      <c r="N5" s="89" t="str">
        <f t="shared" ca="1" si="3"/>
        <v/>
      </c>
    </row>
    <row r="6" spans="1:14">
      <c r="A6" s="179" t="s">
        <v>723</v>
      </c>
      <c r="B6" s="179" t="str">
        <f t="shared" si="0"/>
        <v>0005</v>
      </c>
      <c r="C6" s="179" t="s">
        <v>724</v>
      </c>
      <c r="D6" s="179" t="s">
        <v>716</v>
      </c>
      <c r="E6" s="183">
        <v>0</v>
      </c>
      <c r="H6" s="179" t="s">
        <v>301</v>
      </c>
      <c r="I6" s="179" t="s">
        <v>144</v>
      </c>
      <c r="J6" s="179" t="str">
        <f t="shared" si="1"/>
        <v>0010</v>
      </c>
      <c r="K6" s="179" t="s">
        <v>178</v>
      </c>
      <c r="L6" s="183">
        <v>0.16</v>
      </c>
      <c r="M6" s="144">
        <f t="shared" si="2"/>
        <v>160</v>
      </c>
      <c r="N6" s="89" t="str">
        <f t="shared" ca="1" si="3"/>
        <v/>
      </c>
    </row>
    <row r="7" spans="1:14">
      <c r="A7" s="179" t="s">
        <v>725</v>
      </c>
      <c r="B7" s="179" t="str">
        <f t="shared" si="0"/>
        <v>0006</v>
      </c>
      <c r="C7" s="179" t="s">
        <v>726</v>
      </c>
      <c r="D7" s="179" t="s">
        <v>727</v>
      </c>
      <c r="E7" s="183">
        <v>0</v>
      </c>
      <c r="H7" s="179" t="s">
        <v>304</v>
      </c>
      <c r="I7" s="179" t="s">
        <v>67</v>
      </c>
      <c r="J7" s="179" t="str">
        <f t="shared" si="1"/>
        <v>0011</v>
      </c>
      <c r="K7" s="179" t="s">
        <v>178</v>
      </c>
      <c r="L7" s="183">
        <v>0.45</v>
      </c>
      <c r="M7" s="144">
        <f t="shared" si="2"/>
        <v>450</v>
      </c>
      <c r="N7" s="89" t="str">
        <f t="shared" ca="1" si="3"/>
        <v/>
      </c>
    </row>
    <row r="8" spans="1:14">
      <c r="A8" s="179" t="s">
        <v>728</v>
      </c>
      <c r="B8" s="179" t="str">
        <f t="shared" si="0"/>
        <v>0007</v>
      </c>
      <c r="C8" s="179" t="s">
        <v>729</v>
      </c>
      <c r="D8" s="179" t="s">
        <v>727</v>
      </c>
      <c r="E8" s="183">
        <v>0</v>
      </c>
      <c r="H8" s="179" t="s">
        <v>730</v>
      </c>
      <c r="I8" s="179" t="s">
        <v>731</v>
      </c>
      <c r="J8" s="179" t="str">
        <f t="shared" si="1"/>
        <v>0012</v>
      </c>
      <c r="K8" s="179" t="s">
        <v>178</v>
      </c>
      <c r="L8" s="183">
        <v>11</v>
      </c>
      <c r="M8" s="144">
        <f t="shared" si="2"/>
        <v>11000</v>
      </c>
      <c r="N8" s="89" t="str">
        <f t="shared" ca="1" si="3"/>
        <v/>
      </c>
    </row>
    <row r="9" spans="1:14">
      <c r="A9" s="179" t="s">
        <v>296</v>
      </c>
      <c r="B9" s="179" t="str">
        <f t="shared" si="0"/>
        <v>0008</v>
      </c>
      <c r="C9" s="179" t="s">
        <v>186</v>
      </c>
      <c r="D9" s="179" t="s">
        <v>716</v>
      </c>
      <c r="E9" s="183">
        <v>69</v>
      </c>
      <c r="H9" s="179" t="s">
        <v>454</v>
      </c>
      <c r="I9" s="179" t="s">
        <v>63</v>
      </c>
      <c r="J9" s="179" t="str">
        <f t="shared" si="1"/>
        <v>0025</v>
      </c>
      <c r="K9" s="179" t="s">
        <v>178</v>
      </c>
      <c r="L9" s="183">
        <v>1.05</v>
      </c>
      <c r="M9" s="144">
        <f t="shared" si="2"/>
        <v>1050</v>
      </c>
      <c r="N9" s="89" t="str">
        <f t="shared" ca="1" si="3"/>
        <v/>
      </c>
    </row>
    <row r="10" spans="1:14">
      <c r="A10" s="179" t="s">
        <v>341</v>
      </c>
      <c r="B10" s="179" t="str">
        <f t="shared" si="0"/>
        <v>0009</v>
      </c>
      <c r="C10" s="179" t="s">
        <v>88</v>
      </c>
      <c r="D10" s="179" t="s">
        <v>53</v>
      </c>
      <c r="E10" s="183">
        <f>40+107</f>
        <v>147</v>
      </c>
      <c r="H10" s="179" t="s">
        <v>732</v>
      </c>
      <c r="I10" s="179" t="s">
        <v>733</v>
      </c>
      <c r="J10" s="179" t="str">
        <f t="shared" si="1"/>
        <v>0026</v>
      </c>
      <c r="K10" s="179" t="s">
        <v>178</v>
      </c>
      <c r="L10" s="183">
        <v>1.67</v>
      </c>
      <c r="M10" s="144">
        <f t="shared" si="2"/>
        <v>1670</v>
      </c>
      <c r="N10" s="89" t="str">
        <f t="shared" ca="1" si="3"/>
        <v/>
      </c>
    </row>
    <row r="11" spans="1:14" ht="15.75" customHeight="1">
      <c r="A11" s="179" t="s">
        <v>301</v>
      </c>
      <c r="B11" s="179" t="str">
        <f t="shared" si="0"/>
        <v>0010</v>
      </c>
      <c r="C11" s="179" t="s">
        <v>144</v>
      </c>
      <c r="D11" s="179" t="s">
        <v>716</v>
      </c>
      <c r="E11" s="183">
        <f>4+185</f>
        <v>189</v>
      </c>
      <c r="H11" s="190" t="s">
        <v>734</v>
      </c>
      <c r="I11" s="190" t="s">
        <v>735</v>
      </c>
      <c r="J11" s="179" t="str">
        <f t="shared" si="1"/>
        <v>0027</v>
      </c>
      <c r="K11" s="179" t="s">
        <v>178</v>
      </c>
      <c r="L11" s="183">
        <v>0.26</v>
      </c>
      <c r="M11" s="144">
        <f t="shared" si="2"/>
        <v>260</v>
      </c>
      <c r="N11" s="89" t="str">
        <f t="shared" ca="1" si="3"/>
        <v/>
      </c>
    </row>
    <row r="12" spans="1:14" ht="15.75" customHeight="1">
      <c r="A12" s="179"/>
      <c r="B12" s="179"/>
      <c r="C12" s="179"/>
      <c r="D12" s="179"/>
      <c r="E12" s="183"/>
      <c r="H12" s="191" t="s">
        <v>736</v>
      </c>
      <c r="I12" s="191" t="s">
        <v>737</v>
      </c>
      <c r="J12" s="179" t="str">
        <f t="shared" si="1"/>
        <v>0030</v>
      </c>
      <c r="K12" s="179" t="s">
        <v>178</v>
      </c>
      <c r="L12" s="183">
        <v>0.13</v>
      </c>
      <c r="M12" s="144">
        <f t="shared" si="2"/>
        <v>130</v>
      </c>
      <c r="N12" s="89" t="str">
        <f t="shared" ca="1" si="3"/>
        <v/>
      </c>
    </row>
    <row r="13" spans="1:14">
      <c r="A13" s="179" t="s">
        <v>304</v>
      </c>
      <c r="B13" s="179" t="str">
        <f t="shared" ref="B13:B26" si="4">RIGHT(A13,4)</f>
        <v>0011</v>
      </c>
      <c r="C13" s="179" t="s">
        <v>67</v>
      </c>
      <c r="D13" s="179" t="s">
        <v>716</v>
      </c>
      <c r="E13" s="183">
        <f>10+53</f>
        <v>63</v>
      </c>
      <c r="H13" s="179" t="s">
        <v>508</v>
      </c>
      <c r="I13" s="179" t="s">
        <v>507</v>
      </c>
      <c r="J13" s="179" t="str">
        <f t="shared" si="1"/>
        <v>0048</v>
      </c>
      <c r="K13" s="179" t="s">
        <v>178</v>
      </c>
      <c r="L13" s="183">
        <v>1.21</v>
      </c>
      <c r="M13" s="144">
        <f t="shared" si="2"/>
        <v>1210</v>
      </c>
      <c r="N13" s="89" t="str">
        <f t="shared" ca="1" si="3"/>
        <v/>
      </c>
    </row>
    <row r="14" spans="1:14">
      <c r="A14" s="179" t="s">
        <v>730</v>
      </c>
      <c r="B14" s="179" t="str">
        <f t="shared" si="4"/>
        <v>0012</v>
      </c>
      <c r="C14" s="179" t="s">
        <v>731</v>
      </c>
      <c r="D14" s="179" t="s">
        <v>716</v>
      </c>
      <c r="E14" s="183">
        <v>77</v>
      </c>
      <c r="H14" s="179" t="s">
        <v>738</v>
      </c>
      <c r="I14" s="179" t="s">
        <v>739</v>
      </c>
      <c r="J14" s="179" t="str">
        <f t="shared" si="1"/>
        <v>0053</v>
      </c>
      <c r="K14" s="179" t="s">
        <v>178</v>
      </c>
      <c r="L14" s="183">
        <v>1.88</v>
      </c>
      <c r="M14" s="144">
        <f t="shared" si="2"/>
        <v>1880</v>
      </c>
      <c r="N14" s="89" t="str">
        <f t="shared" ca="1" si="3"/>
        <v/>
      </c>
    </row>
    <row r="15" spans="1:14">
      <c r="A15" s="179" t="s">
        <v>740</v>
      </c>
      <c r="B15" s="179" t="str">
        <f t="shared" si="4"/>
        <v>0013</v>
      </c>
      <c r="C15" s="179" t="s">
        <v>58</v>
      </c>
      <c r="D15" s="179" t="s">
        <v>51</v>
      </c>
      <c r="E15" s="183">
        <v>0</v>
      </c>
      <c r="H15" s="192" t="s">
        <v>741</v>
      </c>
      <c r="I15" s="192" t="s">
        <v>742</v>
      </c>
      <c r="J15" s="192" t="str">
        <f t="shared" si="1"/>
        <v>0054</v>
      </c>
      <c r="K15" s="192" t="s">
        <v>178</v>
      </c>
      <c r="L15" s="193">
        <v>2.8</v>
      </c>
      <c r="M15" s="144">
        <f t="shared" si="2"/>
        <v>2800</v>
      </c>
      <c r="N15" s="89" t="str">
        <f t="shared" ca="1" si="3"/>
        <v/>
      </c>
    </row>
    <row r="16" spans="1:14">
      <c r="A16" s="179" t="s">
        <v>743</v>
      </c>
      <c r="B16" s="179" t="str">
        <f t="shared" si="4"/>
        <v>0014</v>
      </c>
      <c r="C16" s="179" t="s">
        <v>744</v>
      </c>
      <c r="D16" s="179" t="s">
        <v>745</v>
      </c>
      <c r="E16" s="183">
        <v>0</v>
      </c>
      <c r="H16" s="179" t="s">
        <v>343</v>
      </c>
      <c r="I16" s="179" t="s">
        <v>183</v>
      </c>
      <c r="J16" s="179" t="str">
        <f t="shared" si="1"/>
        <v>0070</v>
      </c>
      <c r="K16" s="179" t="s">
        <v>178</v>
      </c>
      <c r="L16" s="183">
        <v>2</v>
      </c>
      <c r="M16" s="144">
        <f t="shared" si="2"/>
        <v>2000</v>
      </c>
      <c r="N16" s="89" t="str">
        <f t="shared" ca="1" si="3"/>
        <v/>
      </c>
    </row>
    <row r="17" spans="1:14">
      <c r="A17" s="179" t="s">
        <v>746</v>
      </c>
      <c r="B17" s="179" t="str">
        <f t="shared" si="4"/>
        <v>0015</v>
      </c>
      <c r="C17" s="179" t="s">
        <v>747</v>
      </c>
      <c r="D17" s="179" t="s">
        <v>745</v>
      </c>
      <c r="E17" s="183">
        <v>0</v>
      </c>
      <c r="H17" s="179" t="s">
        <v>292</v>
      </c>
      <c r="I17" s="179" t="s">
        <v>161</v>
      </c>
      <c r="J17" s="179" t="str">
        <f t="shared" si="1"/>
        <v>0079</v>
      </c>
      <c r="K17" s="179" t="s">
        <v>178</v>
      </c>
      <c r="L17" s="183">
        <v>0.04</v>
      </c>
      <c r="M17" s="144">
        <f t="shared" si="2"/>
        <v>40</v>
      </c>
      <c r="N17" s="89" t="str">
        <f t="shared" ca="1" si="3"/>
        <v/>
      </c>
    </row>
    <row r="18" spans="1:14">
      <c r="A18" s="179" t="s">
        <v>748</v>
      </c>
      <c r="B18" s="179" t="str">
        <f t="shared" si="4"/>
        <v>0016</v>
      </c>
      <c r="C18" s="179" t="s">
        <v>236</v>
      </c>
      <c r="D18" s="179" t="s">
        <v>238</v>
      </c>
      <c r="E18" s="183">
        <f>7.5</f>
        <v>7.5</v>
      </c>
      <c r="H18" s="179" t="s">
        <v>291</v>
      </c>
      <c r="I18" s="179" t="s">
        <v>158</v>
      </c>
      <c r="J18" s="179" t="str">
        <f t="shared" si="1"/>
        <v>0081</v>
      </c>
      <c r="K18" s="179" t="s">
        <v>178</v>
      </c>
      <c r="L18" s="183">
        <v>0.42</v>
      </c>
      <c r="M18" s="144">
        <f t="shared" si="2"/>
        <v>420</v>
      </c>
      <c r="N18" s="89" t="str">
        <f t="shared" ca="1" si="3"/>
        <v/>
      </c>
    </row>
    <row r="19" spans="1:14">
      <c r="A19" s="179" t="s">
        <v>749</v>
      </c>
      <c r="B19" s="179" t="str">
        <f t="shared" si="4"/>
        <v>0017</v>
      </c>
      <c r="C19" s="179" t="s">
        <v>750</v>
      </c>
      <c r="D19" s="179" t="s">
        <v>238</v>
      </c>
      <c r="E19" s="183">
        <v>0</v>
      </c>
      <c r="H19" s="179" t="s">
        <v>751</v>
      </c>
      <c r="I19" s="179" t="s">
        <v>752</v>
      </c>
      <c r="J19" s="179" t="str">
        <f t="shared" si="1"/>
        <v>0094</v>
      </c>
      <c r="K19" s="179" t="s">
        <v>178</v>
      </c>
      <c r="L19" s="183">
        <v>2.38</v>
      </c>
      <c r="M19" s="144">
        <f t="shared" si="2"/>
        <v>2380</v>
      </c>
      <c r="N19" s="89" t="str">
        <f t="shared" ca="1" si="3"/>
        <v/>
      </c>
    </row>
    <row r="20" spans="1:14">
      <c r="A20" s="179" t="s">
        <v>753</v>
      </c>
      <c r="B20" s="179" t="str">
        <f t="shared" si="4"/>
        <v>0018</v>
      </c>
      <c r="C20" s="179" t="s">
        <v>754</v>
      </c>
      <c r="D20" s="179" t="s">
        <v>53</v>
      </c>
      <c r="E20" s="183">
        <v>0</v>
      </c>
      <c r="H20" s="194" t="s">
        <v>755</v>
      </c>
      <c r="I20" s="194" t="s">
        <v>756</v>
      </c>
      <c r="J20" s="179" t="str">
        <f t="shared" si="1"/>
        <v>0097</v>
      </c>
      <c r="K20" s="194" t="s">
        <v>178</v>
      </c>
      <c r="L20" s="195">
        <v>0.25</v>
      </c>
      <c r="M20" s="144">
        <f t="shared" si="2"/>
        <v>250</v>
      </c>
      <c r="N20" s="89" t="str">
        <f t="shared" ca="1" si="3"/>
        <v/>
      </c>
    </row>
    <row r="21" spans="1:14">
      <c r="A21" s="179" t="s">
        <v>757</v>
      </c>
      <c r="B21" s="179" t="str">
        <f t="shared" si="4"/>
        <v>0019</v>
      </c>
      <c r="C21" s="179" t="s">
        <v>758</v>
      </c>
      <c r="D21" s="179" t="s">
        <v>238</v>
      </c>
      <c r="E21" s="183">
        <v>1</v>
      </c>
      <c r="H21" s="179" t="s">
        <v>306</v>
      </c>
      <c r="I21" s="179" t="s">
        <v>65</v>
      </c>
      <c r="J21" s="179" t="str">
        <f t="shared" si="1"/>
        <v>0115</v>
      </c>
      <c r="K21" s="179" t="s">
        <v>178</v>
      </c>
      <c r="L21" s="183">
        <v>1.33</v>
      </c>
      <c r="M21" s="144">
        <f t="shared" si="2"/>
        <v>1330</v>
      </c>
      <c r="N21" s="89" t="str">
        <f t="shared" ca="1" si="3"/>
        <v/>
      </c>
    </row>
    <row r="22" spans="1:14" ht="14.25">
      <c r="A22" s="179" t="s">
        <v>460</v>
      </c>
      <c r="B22" s="179" t="str">
        <f t="shared" si="4"/>
        <v>0020</v>
      </c>
      <c r="C22" s="179" t="s">
        <v>246</v>
      </c>
      <c r="D22" s="179" t="s">
        <v>53</v>
      </c>
      <c r="E22" s="183">
        <v>10</v>
      </c>
      <c r="H22" s="192" t="s">
        <v>759</v>
      </c>
      <c r="I22" s="192" t="s">
        <v>760</v>
      </c>
      <c r="J22" s="192" t="str">
        <f t="shared" si="1"/>
        <v>0116</v>
      </c>
      <c r="K22" s="192" t="s">
        <v>178</v>
      </c>
      <c r="L22" s="196">
        <v>7.14</v>
      </c>
      <c r="M22" s="144">
        <f t="shared" si="2"/>
        <v>7140</v>
      </c>
      <c r="N22" s="89" t="str">
        <f t="shared" ca="1" si="3"/>
        <v/>
      </c>
    </row>
    <row r="23" spans="1:14" ht="14.25">
      <c r="A23" s="179" t="s">
        <v>761</v>
      </c>
      <c r="B23" s="179" t="str">
        <f t="shared" si="4"/>
        <v>0021</v>
      </c>
      <c r="C23" s="179" t="s">
        <v>762</v>
      </c>
      <c r="D23" s="179" t="s">
        <v>51</v>
      </c>
      <c r="E23" s="183">
        <v>0</v>
      </c>
      <c r="H23" s="194" t="s">
        <v>398</v>
      </c>
      <c r="I23" s="194" t="s">
        <v>194</v>
      </c>
      <c r="J23" s="194" t="str">
        <f t="shared" si="1"/>
        <v>0156</v>
      </c>
      <c r="K23" s="194" t="s">
        <v>178</v>
      </c>
      <c r="L23" s="197">
        <v>1.18</v>
      </c>
      <c r="M23" s="144">
        <f t="shared" si="2"/>
        <v>1180</v>
      </c>
      <c r="N23" s="89" t="str">
        <f t="shared" ca="1" si="3"/>
        <v/>
      </c>
    </row>
    <row r="24" spans="1:14" ht="14.25">
      <c r="A24" s="179" t="s">
        <v>488</v>
      </c>
      <c r="B24" s="179" t="str">
        <f t="shared" si="4"/>
        <v>0022</v>
      </c>
      <c r="C24" s="179" t="s">
        <v>96</v>
      </c>
      <c r="D24" s="179" t="s">
        <v>51</v>
      </c>
      <c r="E24" s="198">
        <v>5130</v>
      </c>
      <c r="F24" s="199"/>
      <c r="H24" s="179" t="s">
        <v>293</v>
      </c>
      <c r="I24" s="179" t="s">
        <v>216</v>
      </c>
      <c r="J24" s="179" t="str">
        <f t="shared" si="1"/>
        <v>0159</v>
      </c>
      <c r="K24" s="179" t="s">
        <v>178</v>
      </c>
      <c r="L24" s="183">
        <v>0.16</v>
      </c>
      <c r="M24" s="144">
        <f t="shared" si="2"/>
        <v>160</v>
      </c>
      <c r="N24" s="89" t="str">
        <f t="shared" ca="1" si="3"/>
        <v/>
      </c>
    </row>
    <row r="25" spans="1:14" ht="14.25">
      <c r="A25" s="179" t="s">
        <v>763</v>
      </c>
      <c r="B25" s="179" t="str">
        <f t="shared" si="4"/>
        <v>0023</v>
      </c>
      <c r="C25" s="179" t="s">
        <v>764</v>
      </c>
      <c r="D25" s="179" t="s">
        <v>178</v>
      </c>
      <c r="E25" s="183">
        <v>0</v>
      </c>
      <c r="H25" s="179" t="s">
        <v>765</v>
      </c>
      <c r="I25" s="179" t="s">
        <v>766</v>
      </c>
      <c r="J25" s="179" t="str">
        <f t="shared" si="1"/>
        <v>0160</v>
      </c>
      <c r="K25" s="179" t="s">
        <v>178</v>
      </c>
      <c r="L25" s="183">
        <v>0.28999999999999998</v>
      </c>
      <c r="M25" s="144">
        <f t="shared" si="2"/>
        <v>290</v>
      </c>
      <c r="N25" s="89" t="str">
        <f t="shared" ca="1" si="3"/>
        <v/>
      </c>
    </row>
    <row r="26" spans="1:14" ht="14.25">
      <c r="A26" s="179" t="s">
        <v>767</v>
      </c>
      <c r="B26" s="179" t="str">
        <f t="shared" si="4"/>
        <v>0024</v>
      </c>
      <c r="C26" s="179" t="s">
        <v>768</v>
      </c>
      <c r="D26" s="179" t="s">
        <v>53</v>
      </c>
      <c r="E26" s="183">
        <v>2</v>
      </c>
      <c r="H26" s="179" t="s">
        <v>769</v>
      </c>
      <c r="I26" s="179" t="s">
        <v>770</v>
      </c>
      <c r="J26" s="179" t="str">
        <f t="shared" si="1"/>
        <v>0166</v>
      </c>
      <c r="K26" s="179" t="s">
        <v>178</v>
      </c>
      <c r="L26" s="144">
        <v>1.28</v>
      </c>
      <c r="M26" s="144">
        <f t="shared" si="2"/>
        <v>1280</v>
      </c>
      <c r="N26" s="89" t="str">
        <f t="shared" ca="1" si="3"/>
        <v/>
      </c>
    </row>
    <row r="27" spans="1:14" ht="14.25">
      <c r="A27" s="179"/>
      <c r="B27" s="179"/>
      <c r="C27" s="179"/>
      <c r="D27" s="179"/>
      <c r="E27" s="183"/>
      <c r="H27" s="200" t="s">
        <v>390</v>
      </c>
      <c r="I27" s="200" t="s">
        <v>771</v>
      </c>
      <c r="J27" s="200"/>
      <c r="K27" s="200" t="s">
        <v>772</v>
      </c>
      <c r="L27" s="201">
        <v>1.45</v>
      </c>
      <c r="M27" s="202">
        <f t="shared" si="2"/>
        <v>1450</v>
      </c>
      <c r="N27" s="89" t="str">
        <f t="shared" ca="1" si="3"/>
        <v/>
      </c>
    </row>
    <row r="28" spans="1:14" ht="14.25">
      <c r="A28" s="179" t="s">
        <v>454</v>
      </c>
      <c r="B28" s="179" t="str">
        <f t="shared" ref="B28:B706" si="5">RIGHT(A28,4)</f>
        <v>0025</v>
      </c>
      <c r="C28" s="179" t="s">
        <v>63</v>
      </c>
      <c r="D28" s="179" t="s">
        <v>716</v>
      </c>
      <c r="E28" s="183">
        <f>69+803+100</f>
        <v>972</v>
      </c>
      <c r="H28" s="179" t="s">
        <v>773</v>
      </c>
      <c r="I28" s="179" t="s">
        <v>774</v>
      </c>
      <c r="J28" s="179" t="str">
        <f t="shared" ref="J28:J61" si="6">RIGHT(H28,4)</f>
        <v>0177</v>
      </c>
      <c r="K28" s="179" t="s">
        <v>178</v>
      </c>
      <c r="L28" s="183">
        <v>0.62</v>
      </c>
      <c r="M28" s="144">
        <f t="shared" si="2"/>
        <v>620</v>
      </c>
      <c r="N28" s="89" t="str">
        <f t="shared" ca="1" si="3"/>
        <v/>
      </c>
    </row>
    <row r="29" spans="1:14" ht="14.25">
      <c r="A29" s="179" t="s">
        <v>732</v>
      </c>
      <c r="B29" s="179" t="str">
        <f t="shared" si="5"/>
        <v>0026</v>
      </c>
      <c r="C29" s="179" t="s">
        <v>733</v>
      </c>
      <c r="D29" s="179" t="s">
        <v>716</v>
      </c>
      <c r="E29" s="183">
        <v>40</v>
      </c>
      <c r="H29" s="194" t="s">
        <v>352</v>
      </c>
      <c r="I29" s="194" t="s">
        <v>62</v>
      </c>
      <c r="J29" s="194" t="str">
        <f t="shared" si="6"/>
        <v>0178</v>
      </c>
      <c r="K29" s="179" t="s">
        <v>178</v>
      </c>
      <c r="L29" s="9">
        <v>1.57</v>
      </c>
      <c r="M29" s="144">
        <f t="shared" si="2"/>
        <v>1570</v>
      </c>
      <c r="N29" s="89" t="str">
        <f t="shared" ca="1" si="3"/>
        <v/>
      </c>
    </row>
    <row r="30" spans="1:14" ht="14.25">
      <c r="A30" s="179" t="s">
        <v>734</v>
      </c>
      <c r="B30" s="179" t="str">
        <f t="shared" si="5"/>
        <v>0027</v>
      </c>
      <c r="C30" s="179" t="s">
        <v>735</v>
      </c>
      <c r="D30" s="179" t="s">
        <v>727</v>
      </c>
      <c r="E30" s="183">
        <v>15</v>
      </c>
      <c r="H30" s="179" t="s">
        <v>775</v>
      </c>
      <c r="I30" s="179" t="s">
        <v>776</v>
      </c>
      <c r="J30" s="179" t="str">
        <f t="shared" si="6"/>
        <v>0193</v>
      </c>
      <c r="K30" s="179" t="s">
        <v>178</v>
      </c>
      <c r="L30" s="183">
        <v>5.46</v>
      </c>
      <c r="M30" s="144">
        <f t="shared" si="2"/>
        <v>5460</v>
      </c>
      <c r="N30" s="89" t="str">
        <f t="shared" ca="1" si="3"/>
        <v/>
      </c>
    </row>
    <row r="31" spans="1:14" ht="14.25">
      <c r="A31" s="179" t="s">
        <v>777</v>
      </c>
      <c r="B31" s="179" t="str">
        <f t="shared" si="5"/>
        <v>0028</v>
      </c>
      <c r="C31" s="179" t="s">
        <v>778</v>
      </c>
      <c r="D31" s="179" t="s">
        <v>779</v>
      </c>
      <c r="E31" s="183">
        <v>4</v>
      </c>
      <c r="H31" s="179" t="s">
        <v>375</v>
      </c>
      <c r="I31" s="179" t="s">
        <v>273</v>
      </c>
      <c r="J31" s="179" t="str">
        <f t="shared" si="6"/>
        <v>0194</v>
      </c>
      <c r="K31" s="179" t="s">
        <v>178</v>
      </c>
      <c r="L31" s="144">
        <v>7.68</v>
      </c>
      <c r="M31" s="144">
        <f t="shared" si="2"/>
        <v>7680</v>
      </c>
      <c r="N31" s="89" t="str">
        <f t="shared" ca="1" si="3"/>
        <v/>
      </c>
    </row>
    <row r="32" spans="1:14" ht="14.25">
      <c r="A32" s="179" t="s">
        <v>416</v>
      </c>
      <c r="B32" s="179" t="str">
        <f t="shared" si="5"/>
        <v>0029</v>
      </c>
      <c r="C32" s="179" t="s">
        <v>200</v>
      </c>
      <c r="D32" s="179" t="s">
        <v>53</v>
      </c>
      <c r="E32" s="183">
        <v>20</v>
      </c>
      <c r="H32" s="194" t="s">
        <v>780</v>
      </c>
      <c r="I32" s="194" t="s">
        <v>781</v>
      </c>
      <c r="J32" s="194" t="str">
        <f t="shared" si="6"/>
        <v>0195</v>
      </c>
      <c r="K32" s="179" t="s">
        <v>178</v>
      </c>
      <c r="L32" s="9">
        <v>1.29</v>
      </c>
      <c r="M32" s="144">
        <f t="shared" si="2"/>
        <v>1290</v>
      </c>
      <c r="N32" s="89" t="str">
        <f t="shared" ca="1" si="3"/>
        <v/>
      </c>
    </row>
    <row r="33" spans="1:14" ht="14.25">
      <c r="A33" s="179" t="s">
        <v>736</v>
      </c>
      <c r="B33" s="179" t="str">
        <f t="shared" si="5"/>
        <v>0030</v>
      </c>
      <c r="C33" s="179" t="s">
        <v>737</v>
      </c>
      <c r="D33" s="179" t="s">
        <v>716</v>
      </c>
      <c r="E33" s="183">
        <v>1</v>
      </c>
      <c r="H33" s="179" t="s">
        <v>782</v>
      </c>
      <c r="I33" s="179" t="s">
        <v>783</v>
      </c>
      <c r="J33" s="179" t="str">
        <f t="shared" si="6"/>
        <v>0214</v>
      </c>
      <c r="K33" s="179" t="s">
        <v>178</v>
      </c>
      <c r="L33" s="183">
        <v>2.2000000000000002</v>
      </c>
      <c r="M33" s="144">
        <f t="shared" si="2"/>
        <v>2200</v>
      </c>
      <c r="N33" s="89" t="str">
        <f t="shared" ca="1" si="3"/>
        <v/>
      </c>
    </row>
    <row r="34" spans="1:14" ht="14.25">
      <c r="A34" s="179" t="s">
        <v>703</v>
      </c>
      <c r="B34" s="179" t="str">
        <f t="shared" si="5"/>
        <v>0031</v>
      </c>
      <c r="C34" s="179" t="s">
        <v>245</v>
      </c>
      <c r="D34" s="179" t="s">
        <v>784</v>
      </c>
      <c r="E34" s="183">
        <v>15</v>
      </c>
      <c r="H34" s="179" t="s">
        <v>785</v>
      </c>
      <c r="I34" s="179" t="s">
        <v>786</v>
      </c>
      <c r="J34" s="179" t="str">
        <f t="shared" si="6"/>
        <v>0224</v>
      </c>
      <c r="K34" s="179" t="s">
        <v>178</v>
      </c>
      <c r="L34" s="183">
        <v>0.01</v>
      </c>
      <c r="M34" s="144">
        <f t="shared" si="2"/>
        <v>10</v>
      </c>
      <c r="N34" s="89" t="str">
        <f t="shared" ca="1" si="3"/>
        <v/>
      </c>
    </row>
    <row r="35" spans="1:14" ht="14.25">
      <c r="A35" s="179" t="s">
        <v>787</v>
      </c>
      <c r="B35" s="179" t="str">
        <f t="shared" si="5"/>
        <v>0032</v>
      </c>
      <c r="C35" s="179" t="s">
        <v>248</v>
      </c>
      <c r="D35" s="179" t="s">
        <v>784</v>
      </c>
      <c r="E35" s="183">
        <v>20</v>
      </c>
      <c r="H35" s="179" t="s">
        <v>788</v>
      </c>
      <c r="I35" s="179" t="s">
        <v>789</v>
      </c>
      <c r="J35" s="179" t="str">
        <f t="shared" si="6"/>
        <v>0226</v>
      </c>
      <c r="K35" s="179" t="s">
        <v>178</v>
      </c>
      <c r="L35" s="183">
        <v>0.54</v>
      </c>
      <c r="M35" s="144">
        <f t="shared" si="2"/>
        <v>540</v>
      </c>
      <c r="N35" s="89" t="str">
        <f t="shared" ca="1" si="3"/>
        <v/>
      </c>
    </row>
    <row r="36" spans="1:14" ht="14.25">
      <c r="A36" s="179" t="s">
        <v>790</v>
      </c>
      <c r="B36" s="179" t="str">
        <f t="shared" si="5"/>
        <v>0033</v>
      </c>
      <c r="C36" s="179" t="s">
        <v>791</v>
      </c>
      <c r="D36" s="179" t="s">
        <v>53</v>
      </c>
      <c r="E36" s="183">
        <v>10</v>
      </c>
      <c r="H36" s="179" t="s">
        <v>792</v>
      </c>
      <c r="I36" s="179" t="s">
        <v>793</v>
      </c>
      <c r="J36" s="179" t="str">
        <f t="shared" si="6"/>
        <v>0227</v>
      </c>
      <c r="K36" s="179" t="s">
        <v>178</v>
      </c>
      <c r="L36" s="183">
        <v>7.0000000000000007E-2</v>
      </c>
      <c r="M36" s="144">
        <f t="shared" si="2"/>
        <v>70</v>
      </c>
      <c r="N36" s="89" t="str">
        <f t="shared" ca="1" si="3"/>
        <v/>
      </c>
    </row>
    <row r="37" spans="1:14" ht="14.25">
      <c r="A37" s="179" t="s">
        <v>794</v>
      </c>
      <c r="B37" s="179" t="str">
        <f t="shared" si="5"/>
        <v>0034</v>
      </c>
      <c r="C37" s="179" t="s">
        <v>795</v>
      </c>
      <c r="D37" s="179" t="s">
        <v>53</v>
      </c>
      <c r="E37" s="183">
        <v>9</v>
      </c>
      <c r="H37" s="179" t="s">
        <v>796</v>
      </c>
      <c r="I37" s="179" t="s">
        <v>797</v>
      </c>
      <c r="J37" s="179" t="str">
        <f t="shared" si="6"/>
        <v>0228</v>
      </c>
      <c r="K37" s="179" t="s">
        <v>178</v>
      </c>
      <c r="L37" s="183">
        <v>0.37</v>
      </c>
      <c r="M37" s="144">
        <f t="shared" si="2"/>
        <v>370</v>
      </c>
      <c r="N37" s="89" t="str">
        <f t="shared" ca="1" si="3"/>
        <v/>
      </c>
    </row>
    <row r="38" spans="1:14" ht="14.25">
      <c r="A38" s="179" t="s">
        <v>798</v>
      </c>
      <c r="B38" s="179" t="str">
        <f t="shared" si="5"/>
        <v>0035</v>
      </c>
      <c r="C38" s="179" t="s">
        <v>799</v>
      </c>
      <c r="D38" s="179" t="s">
        <v>53</v>
      </c>
      <c r="E38" s="183">
        <v>10</v>
      </c>
      <c r="H38" s="179" t="s">
        <v>800</v>
      </c>
      <c r="I38" s="179" t="s">
        <v>584</v>
      </c>
      <c r="J38" s="179" t="str">
        <f t="shared" si="6"/>
        <v>0229</v>
      </c>
      <c r="K38" s="179" t="s">
        <v>178</v>
      </c>
      <c r="L38" s="183">
        <v>0.16</v>
      </c>
      <c r="M38" s="144">
        <f t="shared" si="2"/>
        <v>160</v>
      </c>
      <c r="N38" s="89" t="str">
        <f t="shared" ca="1" si="3"/>
        <v/>
      </c>
    </row>
    <row r="39" spans="1:14" ht="14.25">
      <c r="A39" s="179" t="s">
        <v>801</v>
      </c>
      <c r="B39" s="179" t="str">
        <f t="shared" si="5"/>
        <v>0036</v>
      </c>
      <c r="C39" s="179" t="s">
        <v>802</v>
      </c>
      <c r="D39" s="179" t="s">
        <v>178</v>
      </c>
      <c r="E39" s="183">
        <v>15</v>
      </c>
      <c r="H39" s="179" t="s">
        <v>803</v>
      </c>
      <c r="I39" s="179" t="s">
        <v>804</v>
      </c>
      <c r="J39" s="179" t="str">
        <f t="shared" si="6"/>
        <v>0230</v>
      </c>
      <c r="K39" s="179" t="s">
        <v>178</v>
      </c>
      <c r="L39" s="183">
        <v>0.26</v>
      </c>
      <c r="M39" s="144">
        <f t="shared" si="2"/>
        <v>260</v>
      </c>
      <c r="N39" s="89" t="str">
        <f t="shared" ca="1" si="3"/>
        <v/>
      </c>
    </row>
    <row r="40" spans="1:14" ht="14.25">
      <c r="A40" s="179" t="s">
        <v>805</v>
      </c>
      <c r="B40" s="179" t="str">
        <f t="shared" si="5"/>
        <v>0037</v>
      </c>
      <c r="C40" s="179" t="s">
        <v>806</v>
      </c>
      <c r="D40" s="179" t="s">
        <v>716</v>
      </c>
      <c r="E40" s="183">
        <v>507</v>
      </c>
      <c r="H40" s="179" t="s">
        <v>335</v>
      </c>
      <c r="I40" s="179" t="s">
        <v>160</v>
      </c>
      <c r="J40" s="179" t="str">
        <f t="shared" si="6"/>
        <v>0231</v>
      </c>
      <c r="K40" s="179" t="s">
        <v>178</v>
      </c>
      <c r="L40" s="183">
        <v>0.42</v>
      </c>
      <c r="M40" s="144">
        <f t="shared" si="2"/>
        <v>420</v>
      </c>
      <c r="N40" s="89" t="str">
        <f t="shared" ca="1" si="3"/>
        <v/>
      </c>
    </row>
    <row r="41" spans="1:14" ht="14.25">
      <c r="A41" s="179" t="s">
        <v>807</v>
      </c>
      <c r="B41" s="179" t="str">
        <f t="shared" si="5"/>
        <v>0038</v>
      </c>
      <c r="C41" s="179" t="s">
        <v>808</v>
      </c>
      <c r="D41" s="179" t="s">
        <v>53</v>
      </c>
      <c r="E41" s="183">
        <v>30</v>
      </c>
      <c r="H41" s="179" t="s">
        <v>359</v>
      </c>
      <c r="I41" s="179" t="s">
        <v>172</v>
      </c>
      <c r="J41" s="179" t="str">
        <f t="shared" si="6"/>
        <v>0232</v>
      </c>
      <c r="K41" s="179" t="s">
        <v>178</v>
      </c>
      <c r="L41" s="183">
        <v>0.24</v>
      </c>
      <c r="M41" s="144">
        <f t="shared" si="2"/>
        <v>240</v>
      </c>
      <c r="N41" s="89" t="str">
        <f t="shared" ca="1" si="3"/>
        <v/>
      </c>
    </row>
    <row r="42" spans="1:14" ht="14.25">
      <c r="A42" s="179" t="s">
        <v>809</v>
      </c>
      <c r="B42" s="179" t="str">
        <f t="shared" si="5"/>
        <v>0039</v>
      </c>
      <c r="C42" s="179" t="s">
        <v>810</v>
      </c>
      <c r="D42" s="179" t="s">
        <v>53</v>
      </c>
      <c r="E42" s="183">
        <v>9</v>
      </c>
      <c r="H42" s="179" t="s">
        <v>811</v>
      </c>
      <c r="I42" s="179" t="s">
        <v>812</v>
      </c>
      <c r="J42" s="179" t="str">
        <f t="shared" si="6"/>
        <v>0233</v>
      </c>
      <c r="K42" s="179" t="s">
        <v>178</v>
      </c>
      <c r="L42" s="183">
        <v>0.05</v>
      </c>
      <c r="M42" s="144">
        <f t="shared" si="2"/>
        <v>50</v>
      </c>
      <c r="N42" s="89" t="str">
        <f t="shared" ca="1" si="3"/>
        <v/>
      </c>
    </row>
    <row r="43" spans="1:14" ht="14.25">
      <c r="A43" s="179" t="s">
        <v>813</v>
      </c>
      <c r="B43" s="179" t="str">
        <f t="shared" si="5"/>
        <v>0040</v>
      </c>
      <c r="C43" s="179" t="s">
        <v>814</v>
      </c>
      <c r="D43" s="179" t="s">
        <v>53</v>
      </c>
      <c r="E43" s="183">
        <v>0</v>
      </c>
      <c r="H43" s="179" t="s">
        <v>815</v>
      </c>
      <c r="I43" s="179" t="s">
        <v>816</v>
      </c>
      <c r="J43" s="179" t="str">
        <f t="shared" si="6"/>
        <v>0234</v>
      </c>
      <c r="K43" s="179" t="s">
        <v>178</v>
      </c>
      <c r="L43" s="183">
        <v>0.02</v>
      </c>
      <c r="M43" s="144">
        <f t="shared" si="2"/>
        <v>20</v>
      </c>
      <c r="N43" s="89" t="str">
        <f t="shared" ca="1" si="3"/>
        <v/>
      </c>
    </row>
    <row r="44" spans="1:14" ht="14.25">
      <c r="A44" s="179" t="s">
        <v>817</v>
      </c>
      <c r="B44" s="179" t="str">
        <f t="shared" si="5"/>
        <v>0041</v>
      </c>
      <c r="C44" s="179" t="s">
        <v>818</v>
      </c>
      <c r="D44" s="179" t="s">
        <v>53</v>
      </c>
      <c r="E44" s="183">
        <v>8</v>
      </c>
      <c r="H44" s="179" t="s">
        <v>290</v>
      </c>
      <c r="I44" s="179" t="s">
        <v>165</v>
      </c>
      <c r="J44" s="179" t="str">
        <f t="shared" si="6"/>
        <v>0235</v>
      </c>
      <c r="K44" s="179" t="s">
        <v>178</v>
      </c>
      <c r="L44" s="183">
        <v>0.11</v>
      </c>
      <c r="M44" s="144">
        <f t="shared" si="2"/>
        <v>110</v>
      </c>
      <c r="N44" s="89" t="str">
        <f t="shared" ca="1" si="3"/>
        <v/>
      </c>
    </row>
    <row r="45" spans="1:14" ht="14.25">
      <c r="A45" s="179" t="s">
        <v>819</v>
      </c>
      <c r="B45" s="179" t="str">
        <f t="shared" si="5"/>
        <v>0042</v>
      </c>
      <c r="C45" s="179" t="s">
        <v>820</v>
      </c>
      <c r="D45" s="179" t="s">
        <v>53</v>
      </c>
      <c r="E45" s="183">
        <v>10</v>
      </c>
      <c r="H45" s="179" t="s">
        <v>459</v>
      </c>
      <c r="I45" s="179" t="s">
        <v>173</v>
      </c>
      <c r="J45" s="179" t="str">
        <f t="shared" si="6"/>
        <v>0240</v>
      </c>
      <c r="K45" s="179" t="s">
        <v>178</v>
      </c>
      <c r="L45" s="183">
        <v>0.12</v>
      </c>
      <c r="M45" s="144">
        <f t="shared" si="2"/>
        <v>120</v>
      </c>
      <c r="N45" s="89" t="str">
        <f t="shared" ca="1" si="3"/>
        <v/>
      </c>
    </row>
    <row r="46" spans="1:14" ht="14.25">
      <c r="A46" s="179" t="s">
        <v>821</v>
      </c>
      <c r="B46" s="179" t="str">
        <f t="shared" si="5"/>
        <v>0043</v>
      </c>
      <c r="C46" s="179" t="s">
        <v>822</v>
      </c>
      <c r="D46" s="179" t="s">
        <v>53</v>
      </c>
      <c r="E46" s="183">
        <v>0</v>
      </c>
      <c r="H46" s="179" t="s">
        <v>823</v>
      </c>
      <c r="I46" s="179" t="s">
        <v>824</v>
      </c>
      <c r="J46" s="179" t="str">
        <f t="shared" si="6"/>
        <v>0274</v>
      </c>
      <c r="K46" s="179" t="s">
        <v>178</v>
      </c>
      <c r="L46" s="183">
        <v>0.1</v>
      </c>
      <c r="M46" s="144">
        <f t="shared" si="2"/>
        <v>100</v>
      </c>
      <c r="N46" s="89" t="str">
        <f t="shared" ca="1" si="3"/>
        <v/>
      </c>
    </row>
    <row r="47" spans="1:14" ht="14.25">
      <c r="A47" s="179" t="s">
        <v>451</v>
      </c>
      <c r="B47" s="179" t="str">
        <f t="shared" si="5"/>
        <v>0044</v>
      </c>
      <c r="C47" s="179" t="s">
        <v>450</v>
      </c>
      <c r="D47" s="179" t="s">
        <v>53</v>
      </c>
      <c r="E47" s="183">
        <v>1.5</v>
      </c>
      <c r="H47" s="179" t="s">
        <v>825</v>
      </c>
      <c r="I47" s="179" t="s">
        <v>586</v>
      </c>
      <c r="J47" s="179" t="str">
        <f t="shared" si="6"/>
        <v>0275</v>
      </c>
      <c r="K47" s="179" t="s">
        <v>178</v>
      </c>
      <c r="L47" s="183">
        <v>0.24</v>
      </c>
      <c r="M47" s="144">
        <f t="shared" si="2"/>
        <v>240</v>
      </c>
      <c r="N47" s="89" t="str">
        <f t="shared" ca="1" si="3"/>
        <v/>
      </c>
    </row>
    <row r="48" spans="1:14" ht="14.25">
      <c r="A48" s="179" t="s">
        <v>826</v>
      </c>
      <c r="B48" s="179" t="str">
        <f t="shared" si="5"/>
        <v>0045</v>
      </c>
      <c r="C48" s="179" t="s">
        <v>827</v>
      </c>
      <c r="D48" s="179" t="s">
        <v>238</v>
      </c>
      <c r="E48" s="183">
        <v>1</v>
      </c>
      <c r="H48" s="179" t="s">
        <v>828</v>
      </c>
      <c r="I48" s="179" t="s">
        <v>829</v>
      </c>
      <c r="J48" s="179" t="str">
        <f t="shared" si="6"/>
        <v>0276</v>
      </c>
      <c r="K48" s="179" t="s">
        <v>178</v>
      </c>
      <c r="L48" s="203">
        <v>0.51</v>
      </c>
      <c r="M48" s="144">
        <f t="shared" si="2"/>
        <v>510</v>
      </c>
      <c r="N48" s="89" t="str">
        <f t="shared" ca="1" si="3"/>
        <v/>
      </c>
    </row>
    <row r="49" spans="1:14" ht="14.25">
      <c r="A49" s="179" t="s">
        <v>830</v>
      </c>
      <c r="B49" s="179" t="str">
        <f t="shared" si="5"/>
        <v>0046</v>
      </c>
      <c r="C49" s="179" t="s">
        <v>831</v>
      </c>
      <c r="D49" s="179" t="s">
        <v>832</v>
      </c>
      <c r="E49" s="183">
        <v>19</v>
      </c>
      <c r="H49" s="179" t="s">
        <v>356</v>
      </c>
      <c r="I49" s="179" t="s">
        <v>72</v>
      </c>
      <c r="J49" s="179" t="str">
        <f t="shared" si="6"/>
        <v>0277</v>
      </c>
      <c r="K49" s="179" t="s">
        <v>178</v>
      </c>
      <c r="L49" s="203">
        <v>2.11</v>
      </c>
      <c r="M49" s="144">
        <f t="shared" si="2"/>
        <v>2110</v>
      </c>
      <c r="N49" s="89" t="str">
        <f t="shared" ca="1" si="3"/>
        <v/>
      </c>
    </row>
    <row r="50" spans="1:14" ht="14.25">
      <c r="A50" s="179" t="s">
        <v>833</v>
      </c>
      <c r="B50" s="179" t="str">
        <f t="shared" si="5"/>
        <v>0047</v>
      </c>
      <c r="C50" s="179" t="s">
        <v>834</v>
      </c>
      <c r="D50" s="179" t="s">
        <v>835</v>
      </c>
      <c r="E50" s="183">
        <v>91</v>
      </c>
      <c r="H50" s="179" t="s">
        <v>275</v>
      </c>
      <c r="I50" s="179" t="s">
        <v>180</v>
      </c>
      <c r="J50" s="179" t="str">
        <f t="shared" si="6"/>
        <v>0278</v>
      </c>
      <c r="K50" s="179" t="s">
        <v>178</v>
      </c>
      <c r="L50" s="183">
        <v>1.82</v>
      </c>
      <c r="M50" s="144">
        <f t="shared" si="2"/>
        <v>1820</v>
      </c>
      <c r="N50" s="89" t="str">
        <f t="shared" ca="1" si="3"/>
        <v/>
      </c>
    </row>
    <row r="51" spans="1:14" ht="14.25">
      <c r="A51" s="179" t="s">
        <v>508</v>
      </c>
      <c r="B51" s="179" t="str">
        <f t="shared" si="5"/>
        <v>0048</v>
      </c>
      <c r="C51" s="179" t="s">
        <v>507</v>
      </c>
      <c r="D51" s="179" t="s">
        <v>716</v>
      </c>
      <c r="E51" s="183">
        <v>121</v>
      </c>
      <c r="H51" s="179" t="s">
        <v>836</v>
      </c>
      <c r="I51" s="179" t="s">
        <v>837</v>
      </c>
      <c r="J51" s="179" t="str">
        <f t="shared" si="6"/>
        <v>0279</v>
      </c>
      <c r="K51" s="179" t="s">
        <v>178</v>
      </c>
      <c r="L51" s="183">
        <v>0.34</v>
      </c>
      <c r="M51" s="144">
        <f t="shared" si="2"/>
        <v>340</v>
      </c>
      <c r="N51" s="89" t="str">
        <f t="shared" ca="1" si="3"/>
        <v/>
      </c>
    </row>
    <row r="52" spans="1:14" ht="14.25">
      <c r="A52" s="179" t="s">
        <v>838</v>
      </c>
      <c r="B52" s="179" t="str">
        <f t="shared" si="5"/>
        <v>0049</v>
      </c>
      <c r="C52" s="179" t="s">
        <v>279</v>
      </c>
      <c r="D52" s="179" t="s">
        <v>835</v>
      </c>
      <c r="E52" s="183">
        <v>92</v>
      </c>
      <c r="H52" s="179" t="s">
        <v>315</v>
      </c>
      <c r="I52" s="179" t="s">
        <v>210</v>
      </c>
      <c r="J52" s="179" t="str">
        <f t="shared" si="6"/>
        <v>0280</v>
      </c>
      <c r="K52" s="179" t="s">
        <v>178</v>
      </c>
      <c r="L52" s="183">
        <v>0.43</v>
      </c>
      <c r="M52" s="144">
        <f t="shared" si="2"/>
        <v>430</v>
      </c>
      <c r="N52" s="89" t="str">
        <f t="shared" ca="1" si="3"/>
        <v/>
      </c>
    </row>
    <row r="53" spans="1:14" ht="14.25">
      <c r="A53" s="179" t="s">
        <v>839</v>
      </c>
      <c r="B53" s="179" t="str">
        <f t="shared" si="5"/>
        <v>0050</v>
      </c>
      <c r="C53" s="179" t="s">
        <v>840</v>
      </c>
      <c r="D53" s="179" t="s">
        <v>53</v>
      </c>
      <c r="E53" s="183">
        <v>0</v>
      </c>
      <c r="H53" s="179" t="s">
        <v>678</v>
      </c>
      <c r="I53" s="179" t="s">
        <v>551</v>
      </c>
      <c r="J53" s="179" t="str">
        <f t="shared" si="6"/>
        <v>0281</v>
      </c>
      <c r="K53" s="179" t="s">
        <v>178</v>
      </c>
      <c r="L53" s="183">
        <v>0.65</v>
      </c>
      <c r="M53" s="144">
        <f t="shared" si="2"/>
        <v>650</v>
      </c>
      <c r="N53" s="89" t="str">
        <f t="shared" ca="1" si="3"/>
        <v/>
      </c>
    </row>
    <row r="54" spans="1:14" ht="14.25">
      <c r="A54" s="179" t="s">
        <v>841</v>
      </c>
      <c r="B54" s="179" t="str">
        <f t="shared" si="5"/>
        <v>0051</v>
      </c>
      <c r="C54" s="179" t="s">
        <v>842</v>
      </c>
      <c r="D54" s="179" t="s">
        <v>53</v>
      </c>
      <c r="E54" s="183">
        <v>0</v>
      </c>
      <c r="H54" s="179" t="s">
        <v>364</v>
      </c>
      <c r="I54" s="179" t="s">
        <v>175</v>
      </c>
      <c r="J54" s="179" t="str">
        <f t="shared" si="6"/>
        <v>0282</v>
      </c>
      <c r="K54" s="179" t="s">
        <v>178</v>
      </c>
      <c r="L54" s="183">
        <v>1.42</v>
      </c>
      <c r="M54" s="144">
        <f t="shared" si="2"/>
        <v>1420</v>
      </c>
      <c r="N54" s="89" t="str">
        <f t="shared" ca="1" si="3"/>
        <v/>
      </c>
    </row>
    <row r="55" spans="1:14" ht="14.25">
      <c r="A55" s="179" t="s">
        <v>843</v>
      </c>
      <c r="B55" s="179" t="str">
        <f t="shared" si="5"/>
        <v>0052</v>
      </c>
      <c r="C55" s="179" t="s">
        <v>844</v>
      </c>
      <c r="D55" s="179" t="s">
        <v>845</v>
      </c>
      <c r="E55" s="183">
        <v>8</v>
      </c>
      <c r="H55" s="179" t="s">
        <v>846</v>
      </c>
      <c r="I55" s="179" t="s">
        <v>847</v>
      </c>
      <c r="J55" s="179" t="str">
        <f t="shared" si="6"/>
        <v>0283</v>
      </c>
      <c r="K55" s="179" t="s">
        <v>178</v>
      </c>
      <c r="L55" s="183">
        <v>1.17</v>
      </c>
      <c r="M55" s="144">
        <f t="shared" si="2"/>
        <v>1170</v>
      </c>
      <c r="N55" s="89" t="str">
        <f t="shared" ca="1" si="3"/>
        <v/>
      </c>
    </row>
    <row r="56" spans="1:14" ht="14.25">
      <c r="A56" s="179" t="s">
        <v>738</v>
      </c>
      <c r="B56" s="179" t="str">
        <f t="shared" si="5"/>
        <v>0053</v>
      </c>
      <c r="C56" s="179" t="s">
        <v>739</v>
      </c>
      <c r="D56" s="179" t="s">
        <v>716</v>
      </c>
      <c r="E56" s="183">
        <v>60</v>
      </c>
      <c r="H56" s="179" t="s">
        <v>848</v>
      </c>
      <c r="I56" s="179" t="s">
        <v>849</v>
      </c>
      <c r="J56" s="179" t="str">
        <f t="shared" si="6"/>
        <v>0284</v>
      </c>
      <c r="K56" s="179" t="s">
        <v>178</v>
      </c>
      <c r="L56" s="183">
        <v>2.93</v>
      </c>
      <c r="M56" s="144">
        <f t="shared" si="2"/>
        <v>2930</v>
      </c>
      <c r="N56" s="89" t="str">
        <f t="shared" ca="1" si="3"/>
        <v/>
      </c>
    </row>
    <row r="57" spans="1:14" ht="14.25">
      <c r="A57" s="179" t="s">
        <v>741</v>
      </c>
      <c r="B57" s="179" t="str">
        <f t="shared" si="5"/>
        <v>0054</v>
      </c>
      <c r="C57" s="179" t="s">
        <v>742</v>
      </c>
      <c r="D57" s="179" t="s">
        <v>716</v>
      </c>
      <c r="E57" s="183">
        <v>14</v>
      </c>
      <c r="H57" s="179" t="s">
        <v>850</v>
      </c>
      <c r="I57" s="179" t="s">
        <v>851</v>
      </c>
      <c r="J57" s="179" t="str">
        <f t="shared" si="6"/>
        <v>0285</v>
      </c>
      <c r="K57" s="179" t="s">
        <v>178</v>
      </c>
      <c r="L57" s="204"/>
      <c r="M57" s="144">
        <f t="shared" si="2"/>
        <v>0</v>
      </c>
      <c r="N57" s="89" t="str">
        <f t="shared" ca="1" si="3"/>
        <v/>
      </c>
    </row>
    <row r="58" spans="1:14" ht="14.25">
      <c r="A58" s="179" t="s">
        <v>852</v>
      </c>
      <c r="B58" s="179" t="str">
        <f t="shared" si="5"/>
        <v>0055</v>
      </c>
      <c r="C58" s="179" t="s">
        <v>853</v>
      </c>
      <c r="D58" s="179" t="s">
        <v>53</v>
      </c>
      <c r="E58" s="183">
        <v>0</v>
      </c>
      <c r="H58" s="179" t="s">
        <v>361</v>
      </c>
      <c r="I58" s="179" t="s">
        <v>193</v>
      </c>
      <c r="J58" s="179" t="str">
        <f t="shared" si="6"/>
        <v>0300</v>
      </c>
      <c r="K58" s="179" t="s">
        <v>178</v>
      </c>
      <c r="L58" s="183">
        <v>0.8</v>
      </c>
      <c r="M58" s="144">
        <f t="shared" si="2"/>
        <v>800</v>
      </c>
      <c r="N58" s="89" t="str">
        <f t="shared" ca="1" si="3"/>
        <v/>
      </c>
    </row>
    <row r="59" spans="1:14" ht="14.25">
      <c r="A59" s="179" t="s">
        <v>854</v>
      </c>
      <c r="B59" s="179" t="str">
        <f t="shared" si="5"/>
        <v>0056</v>
      </c>
      <c r="C59" s="179" t="s">
        <v>855</v>
      </c>
      <c r="D59" s="179" t="s">
        <v>53</v>
      </c>
      <c r="E59" s="183">
        <v>0</v>
      </c>
      <c r="H59" s="179" t="s">
        <v>856</v>
      </c>
      <c r="I59" s="179" t="s">
        <v>857</v>
      </c>
      <c r="J59" s="179" t="str">
        <f t="shared" si="6"/>
        <v>0301</v>
      </c>
      <c r="K59" s="179" t="s">
        <v>178</v>
      </c>
      <c r="L59" s="183">
        <v>0.02</v>
      </c>
      <c r="M59" s="144">
        <f t="shared" si="2"/>
        <v>20</v>
      </c>
      <c r="N59" s="89" t="str">
        <f t="shared" ca="1" si="3"/>
        <v/>
      </c>
    </row>
    <row r="60" spans="1:14" ht="14.25">
      <c r="A60" s="179" t="s">
        <v>858</v>
      </c>
      <c r="B60" s="179" t="str">
        <f t="shared" si="5"/>
        <v>0057</v>
      </c>
      <c r="C60" s="179" t="s">
        <v>859</v>
      </c>
      <c r="D60" s="179" t="s">
        <v>53</v>
      </c>
      <c r="E60" s="183">
        <v>0</v>
      </c>
      <c r="H60" s="179" t="s">
        <v>860</v>
      </c>
      <c r="I60" s="179" t="s">
        <v>861</v>
      </c>
      <c r="J60" s="179" t="str">
        <f t="shared" si="6"/>
        <v>0302</v>
      </c>
      <c r="K60" s="179" t="s">
        <v>178</v>
      </c>
      <c r="L60" s="205">
        <v>0.28000000000000003</v>
      </c>
      <c r="M60" s="144">
        <f t="shared" si="2"/>
        <v>280</v>
      </c>
      <c r="N60" s="89" t="str">
        <f t="shared" ca="1" si="3"/>
        <v/>
      </c>
    </row>
    <row r="61" spans="1:14" ht="14.25">
      <c r="A61" s="179" t="s">
        <v>862</v>
      </c>
      <c r="B61" s="179" t="str">
        <f t="shared" si="5"/>
        <v>0058</v>
      </c>
      <c r="C61" s="179" t="s">
        <v>863</v>
      </c>
      <c r="D61" s="179" t="s">
        <v>53</v>
      </c>
      <c r="E61" s="183">
        <v>0</v>
      </c>
      <c r="H61" s="179" t="s">
        <v>319</v>
      </c>
      <c r="I61" s="179" t="s">
        <v>124</v>
      </c>
      <c r="J61" s="179" t="str">
        <f t="shared" si="6"/>
        <v>0303</v>
      </c>
      <c r="K61" s="179" t="s">
        <v>178</v>
      </c>
      <c r="L61" s="183">
        <v>5.32</v>
      </c>
      <c r="M61" s="144">
        <f t="shared" si="2"/>
        <v>5320</v>
      </c>
      <c r="N61" s="89" t="str">
        <f t="shared" ca="1" si="3"/>
        <v/>
      </c>
    </row>
    <row r="62" spans="1:14" ht="14.25">
      <c r="A62" s="206" t="s">
        <v>864</v>
      </c>
      <c r="B62" s="179" t="str">
        <f t="shared" si="5"/>
        <v>0059</v>
      </c>
      <c r="C62" s="179" t="s">
        <v>865</v>
      </c>
      <c r="D62" s="179" t="s">
        <v>53</v>
      </c>
      <c r="E62" s="183">
        <v>5</v>
      </c>
      <c r="H62" s="207" t="s">
        <v>866</v>
      </c>
      <c r="I62" s="207" t="s">
        <v>867</v>
      </c>
      <c r="J62" s="207"/>
      <c r="K62" s="207" t="s">
        <v>178</v>
      </c>
      <c r="L62" s="208">
        <v>0.55000000000000004</v>
      </c>
      <c r="M62" s="209">
        <f t="shared" si="2"/>
        <v>550</v>
      </c>
      <c r="N62" s="89" t="str">
        <f t="shared" ca="1" si="3"/>
        <v/>
      </c>
    </row>
    <row r="63" spans="1:14" ht="14.25">
      <c r="A63" s="179" t="s">
        <v>408</v>
      </c>
      <c r="B63" s="179" t="str">
        <f t="shared" si="5"/>
        <v>0060</v>
      </c>
      <c r="C63" s="179" t="s">
        <v>129</v>
      </c>
      <c r="D63" s="179" t="s">
        <v>53</v>
      </c>
      <c r="E63" s="183">
        <v>9</v>
      </c>
      <c r="H63" s="179" t="s">
        <v>868</v>
      </c>
      <c r="I63" s="179" t="s">
        <v>869</v>
      </c>
      <c r="J63" s="179" t="str">
        <f t="shared" ref="J63:J346" si="7">RIGHT(H63,4)</f>
        <v>0342</v>
      </c>
      <c r="K63" s="179" t="s">
        <v>178</v>
      </c>
      <c r="L63" s="183">
        <v>0.4</v>
      </c>
      <c r="M63" s="144">
        <f t="shared" si="2"/>
        <v>400</v>
      </c>
      <c r="N63" s="89" t="str">
        <f t="shared" ca="1" si="3"/>
        <v/>
      </c>
    </row>
    <row r="64" spans="1:14" ht="14.25">
      <c r="A64" s="179" t="s">
        <v>870</v>
      </c>
      <c r="B64" s="179" t="str">
        <f t="shared" si="5"/>
        <v>0061</v>
      </c>
      <c r="C64" s="179" t="s">
        <v>871</v>
      </c>
      <c r="D64" s="179" t="s">
        <v>238</v>
      </c>
      <c r="E64" s="183">
        <v>0</v>
      </c>
      <c r="H64" s="179" t="s">
        <v>655</v>
      </c>
      <c r="I64" s="179" t="s">
        <v>566</v>
      </c>
      <c r="J64" s="179" t="str">
        <f t="shared" si="7"/>
        <v>0345</v>
      </c>
      <c r="K64" s="179" t="s">
        <v>178</v>
      </c>
      <c r="L64" s="183">
        <v>0.46</v>
      </c>
      <c r="M64" s="144">
        <f t="shared" si="2"/>
        <v>460</v>
      </c>
      <c r="N64" s="89" t="str">
        <f t="shared" ca="1" si="3"/>
        <v/>
      </c>
    </row>
    <row r="65" spans="1:14" ht="14.25">
      <c r="A65" s="179" t="s">
        <v>872</v>
      </c>
      <c r="B65" s="179" t="str">
        <f t="shared" si="5"/>
        <v>0062</v>
      </c>
      <c r="C65" s="179" t="s">
        <v>873</v>
      </c>
      <c r="D65" s="179" t="s">
        <v>53</v>
      </c>
      <c r="E65" s="183">
        <v>0</v>
      </c>
      <c r="H65" s="179" t="s">
        <v>874</v>
      </c>
      <c r="I65" s="179" t="s">
        <v>875</v>
      </c>
      <c r="J65" s="179" t="str">
        <f t="shared" si="7"/>
        <v>0374</v>
      </c>
      <c r="K65" s="179" t="s">
        <v>178</v>
      </c>
      <c r="L65" s="183">
        <v>2.11</v>
      </c>
      <c r="M65" s="144">
        <f t="shared" si="2"/>
        <v>2110</v>
      </c>
      <c r="N65" s="89" t="str">
        <f t="shared" ca="1" si="3"/>
        <v/>
      </c>
    </row>
    <row r="66" spans="1:14" ht="14.25">
      <c r="A66" s="179" t="s">
        <v>876</v>
      </c>
      <c r="B66" s="179" t="str">
        <f t="shared" si="5"/>
        <v>0063</v>
      </c>
      <c r="C66" s="179" t="s">
        <v>877</v>
      </c>
      <c r="D66" s="179" t="s">
        <v>845</v>
      </c>
      <c r="E66" s="183">
        <v>0</v>
      </c>
      <c r="H66" s="179" t="s">
        <v>456</v>
      </c>
      <c r="I66" s="179" t="s">
        <v>189</v>
      </c>
      <c r="J66" s="179" t="str">
        <f t="shared" si="7"/>
        <v>0381</v>
      </c>
      <c r="K66" s="179" t="s">
        <v>178</v>
      </c>
      <c r="L66" s="183">
        <v>0.14000000000000001</v>
      </c>
      <c r="M66" s="144">
        <f t="shared" si="2"/>
        <v>140</v>
      </c>
      <c r="N66" s="89" t="str">
        <f t="shared" ca="1" si="3"/>
        <v/>
      </c>
    </row>
    <row r="67" spans="1:14" ht="14.25">
      <c r="A67" s="179" t="s">
        <v>878</v>
      </c>
      <c r="B67" s="179" t="str">
        <f t="shared" si="5"/>
        <v>0064</v>
      </c>
      <c r="C67" s="179" t="s">
        <v>879</v>
      </c>
      <c r="D67" s="179" t="s">
        <v>53</v>
      </c>
      <c r="E67" s="183">
        <v>0</v>
      </c>
      <c r="H67" s="179" t="s">
        <v>880</v>
      </c>
      <c r="I67" s="179" t="s">
        <v>881</v>
      </c>
      <c r="J67" s="179" t="str">
        <f t="shared" si="7"/>
        <v>0397</v>
      </c>
      <c r="K67" s="179" t="s">
        <v>178</v>
      </c>
      <c r="L67" s="144">
        <v>0.05</v>
      </c>
      <c r="M67" s="144">
        <f t="shared" si="2"/>
        <v>50</v>
      </c>
      <c r="N67" s="89" t="str">
        <f t="shared" ca="1" si="3"/>
        <v/>
      </c>
    </row>
    <row r="68" spans="1:14" ht="14.25">
      <c r="A68" s="179" t="s">
        <v>411</v>
      </c>
      <c r="B68" s="179" t="str">
        <f t="shared" si="5"/>
        <v>0065</v>
      </c>
      <c r="C68" s="179" t="s">
        <v>47</v>
      </c>
      <c r="D68" s="179" t="s">
        <v>51</v>
      </c>
      <c r="E68" s="198">
        <v>4150</v>
      </c>
      <c r="F68" s="199"/>
      <c r="H68" s="179" t="s">
        <v>308</v>
      </c>
      <c r="I68" s="179" t="s">
        <v>69</v>
      </c>
      <c r="J68" s="179" t="str">
        <f t="shared" si="7"/>
        <v>0431</v>
      </c>
      <c r="K68" s="179" t="s">
        <v>178</v>
      </c>
      <c r="L68" s="183">
        <v>0.62</v>
      </c>
      <c r="M68" s="144">
        <f t="shared" si="2"/>
        <v>620</v>
      </c>
      <c r="N68" s="89" t="str">
        <f t="shared" ca="1" si="3"/>
        <v/>
      </c>
    </row>
    <row r="69" spans="1:14" ht="14.25">
      <c r="A69" s="179" t="s">
        <v>882</v>
      </c>
      <c r="B69" s="179" t="str">
        <f t="shared" si="5"/>
        <v>0066</v>
      </c>
      <c r="C69" s="179" t="s">
        <v>883</v>
      </c>
      <c r="D69" s="179" t="s">
        <v>53</v>
      </c>
      <c r="E69" s="183">
        <v>0</v>
      </c>
      <c r="H69" s="179" t="s">
        <v>310</v>
      </c>
      <c r="I69" s="179" t="s">
        <v>166</v>
      </c>
      <c r="J69" s="179" t="str">
        <f t="shared" si="7"/>
        <v>0432</v>
      </c>
      <c r="K69" s="179" t="s">
        <v>178</v>
      </c>
      <c r="L69" s="183">
        <v>0.4</v>
      </c>
      <c r="M69" s="144">
        <f t="shared" si="2"/>
        <v>400</v>
      </c>
      <c r="N69" s="89" t="str">
        <f t="shared" ca="1" si="3"/>
        <v/>
      </c>
    </row>
    <row r="70" spans="1:14" ht="14.25">
      <c r="A70" s="179" t="s">
        <v>884</v>
      </c>
      <c r="B70" s="179" t="str">
        <f t="shared" si="5"/>
        <v>0067</v>
      </c>
      <c r="C70" s="179" t="s">
        <v>885</v>
      </c>
      <c r="D70" s="179" t="s">
        <v>53</v>
      </c>
      <c r="E70" s="183">
        <v>0</v>
      </c>
      <c r="H70" s="179" t="s">
        <v>312</v>
      </c>
      <c r="I70" s="179" t="s">
        <v>170</v>
      </c>
      <c r="J70" s="179" t="str">
        <f t="shared" si="7"/>
        <v>0433</v>
      </c>
      <c r="K70" s="179" t="s">
        <v>178</v>
      </c>
      <c r="L70" s="183">
        <v>1.5</v>
      </c>
      <c r="M70" s="144">
        <f t="shared" si="2"/>
        <v>1500</v>
      </c>
      <c r="N70" s="89" t="str">
        <f t="shared" ca="1" si="3"/>
        <v/>
      </c>
    </row>
    <row r="71" spans="1:14" ht="14.25">
      <c r="A71" s="179" t="s">
        <v>886</v>
      </c>
      <c r="B71" s="179" t="str">
        <f t="shared" si="5"/>
        <v>0068</v>
      </c>
      <c r="C71" s="179" t="s">
        <v>887</v>
      </c>
      <c r="D71" s="179" t="s">
        <v>888</v>
      </c>
      <c r="E71" s="183">
        <v>0</v>
      </c>
      <c r="H71" s="179" t="s">
        <v>384</v>
      </c>
      <c r="I71" s="179" t="s">
        <v>206</v>
      </c>
      <c r="J71" s="179" t="str">
        <f t="shared" si="7"/>
        <v>0434</v>
      </c>
      <c r="K71" s="179" t="s">
        <v>178</v>
      </c>
      <c r="L71" s="183">
        <v>2</v>
      </c>
      <c r="M71" s="144">
        <f t="shared" si="2"/>
        <v>2000</v>
      </c>
      <c r="N71" s="89" t="str">
        <f t="shared" ca="1" si="3"/>
        <v/>
      </c>
    </row>
    <row r="72" spans="1:14" ht="14.25">
      <c r="A72" s="179" t="s">
        <v>889</v>
      </c>
      <c r="B72" s="179" t="str">
        <f t="shared" si="5"/>
        <v>0069</v>
      </c>
      <c r="C72" s="179" t="s">
        <v>890</v>
      </c>
      <c r="D72" s="179" t="s">
        <v>53</v>
      </c>
      <c r="E72" s="183">
        <v>0</v>
      </c>
      <c r="H72" s="179" t="s">
        <v>891</v>
      </c>
      <c r="I72" s="179" t="s">
        <v>892</v>
      </c>
      <c r="J72" s="179" t="str">
        <f t="shared" si="7"/>
        <v>0446</v>
      </c>
      <c r="K72" s="179" t="s">
        <v>178</v>
      </c>
      <c r="L72" s="183">
        <v>0.49</v>
      </c>
      <c r="M72" s="144">
        <f t="shared" si="2"/>
        <v>490</v>
      </c>
      <c r="N72" s="89" t="str">
        <f t="shared" ca="1" si="3"/>
        <v/>
      </c>
    </row>
    <row r="73" spans="1:14" ht="14.25">
      <c r="A73" s="179" t="s">
        <v>343</v>
      </c>
      <c r="B73" s="179" t="str">
        <f t="shared" si="5"/>
        <v>0070</v>
      </c>
      <c r="C73" s="179" t="s">
        <v>183</v>
      </c>
      <c r="D73" s="179" t="s">
        <v>716</v>
      </c>
      <c r="E73" s="183">
        <v>64</v>
      </c>
      <c r="H73" s="179" t="s">
        <v>606</v>
      </c>
      <c r="I73" s="179" t="s">
        <v>554</v>
      </c>
      <c r="J73" s="179" t="str">
        <f t="shared" si="7"/>
        <v>0447</v>
      </c>
      <c r="K73" s="179" t="s">
        <v>178</v>
      </c>
      <c r="L73" s="183">
        <v>0.66</v>
      </c>
      <c r="M73" s="144">
        <f t="shared" si="2"/>
        <v>660</v>
      </c>
      <c r="N73" s="89" t="str">
        <f t="shared" ca="1" si="3"/>
        <v/>
      </c>
    </row>
    <row r="74" spans="1:14" ht="14.25">
      <c r="A74" s="179" t="s">
        <v>893</v>
      </c>
      <c r="B74" s="179" t="str">
        <f t="shared" si="5"/>
        <v>0071</v>
      </c>
      <c r="C74" s="179" t="s">
        <v>894</v>
      </c>
      <c r="D74" s="179" t="s">
        <v>53</v>
      </c>
      <c r="E74" s="183">
        <v>0</v>
      </c>
      <c r="H74" s="179" t="s">
        <v>607</v>
      </c>
      <c r="I74" s="179" t="s">
        <v>559</v>
      </c>
      <c r="J74" s="179" t="str">
        <f t="shared" si="7"/>
        <v>0448</v>
      </c>
      <c r="K74" s="179" t="s">
        <v>178</v>
      </c>
      <c r="L74" s="183">
        <v>0.16</v>
      </c>
      <c r="M74" s="144">
        <f t="shared" si="2"/>
        <v>160</v>
      </c>
      <c r="N74" s="89" t="str">
        <f t="shared" ca="1" si="3"/>
        <v/>
      </c>
    </row>
    <row r="75" spans="1:14" ht="14.25">
      <c r="A75" s="179" t="s">
        <v>895</v>
      </c>
      <c r="B75" s="179" t="str">
        <f t="shared" si="5"/>
        <v>0072</v>
      </c>
      <c r="C75" s="179" t="s">
        <v>896</v>
      </c>
      <c r="D75" s="179" t="s">
        <v>261</v>
      </c>
      <c r="E75" s="183">
        <v>0</v>
      </c>
      <c r="H75" s="179" t="s">
        <v>612</v>
      </c>
      <c r="I75" s="179" t="s">
        <v>558</v>
      </c>
      <c r="J75" s="179" t="str">
        <f t="shared" si="7"/>
        <v>0449</v>
      </c>
      <c r="K75" s="179" t="s">
        <v>178</v>
      </c>
      <c r="L75" s="183">
        <v>0.3</v>
      </c>
      <c r="M75" s="144">
        <f t="shared" si="2"/>
        <v>300</v>
      </c>
      <c r="N75" s="89" t="str">
        <f t="shared" ca="1" si="3"/>
        <v/>
      </c>
    </row>
    <row r="76" spans="1:14" ht="14.25">
      <c r="A76" s="179" t="s">
        <v>897</v>
      </c>
      <c r="B76" s="179" t="str">
        <f t="shared" si="5"/>
        <v>0073</v>
      </c>
      <c r="C76" s="179" t="s">
        <v>898</v>
      </c>
      <c r="D76" s="179" t="s">
        <v>261</v>
      </c>
      <c r="E76" s="183">
        <v>0</v>
      </c>
      <c r="H76" s="179" t="s">
        <v>899</v>
      </c>
      <c r="I76" s="179" t="s">
        <v>155</v>
      </c>
      <c r="J76" s="179" t="str">
        <f t="shared" si="7"/>
        <v>0450</v>
      </c>
      <c r="K76" s="179" t="s">
        <v>178</v>
      </c>
      <c r="L76" s="183">
        <v>0.68</v>
      </c>
      <c r="M76" s="144">
        <f t="shared" si="2"/>
        <v>680</v>
      </c>
      <c r="N76" s="89" t="str">
        <f t="shared" ca="1" si="3"/>
        <v/>
      </c>
    </row>
    <row r="77" spans="1:14" ht="14.25">
      <c r="A77" s="179" t="s">
        <v>900</v>
      </c>
      <c r="B77" s="179" t="str">
        <f t="shared" si="5"/>
        <v>0074</v>
      </c>
      <c r="C77" s="179" t="s">
        <v>901</v>
      </c>
      <c r="D77" s="179" t="s">
        <v>261</v>
      </c>
      <c r="E77" s="183">
        <v>0</v>
      </c>
      <c r="H77" s="179" t="s">
        <v>902</v>
      </c>
      <c r="I77" s="179" t="s">
        <v>903</v>
      </c>
      <c r="J77" s="179" t="str">
        <f t="shared" si="7"/>
        <v>0451</v>
      </c>
      <c r="K77" s="179" t="s">
        <v>178</v>
      </c>
      <c r="L77" s="183">
        <v>0.73</v>
      </c>
      <c r="M77" s="144">
        <f t="shared" si="2"/>
        <v>730</v>
      </c>
      <c r="N77" s="89" t="str">
        <f t="shared" ca="1" si="3"/>
        <v/>
      </c>
    </row>
    <row r="78" spans="1:14" ht="14.25">
      <c r="A78" s="179" t="s">
        <v>904</v>
      </c>
      <c r="B78" s="179" t="str">
        <f t="shared" si="5"/>
        <v>0075</v>
      </c>
      <c r="C78" s="179" t="s">
        <v>905</v>
      </c>
      <c r="D78" s="179" t="s">
        <v>53</v>
      </c>
      <c r="E78" s="183">
        <v>0</v>
      </c>
      <c r="H78" s="179" t="s">
        <v>615</v>
      </c>
      <c r="I78" s="179" t="s">
        <v>582</v>
      </c>
      <c r="J78" s="179" t="str">
        <f t="shared" si="7"/>
        <v>0452</v>
      </c>
      <c r="K78" s="179" t="s">
        <v>178</v>
      </c>
      <c r="L78" s="183">
        <v>1.08</v>
      </c>
      <c r="M78" s="144">
        <f t="shared" si="2"/>
        <v>1080</v>
      </c>
      <c r="N78" s="89" t="str">
        <f t="shared" ca="1" si="3"/>
        <v/>
      </c>
    </row>
    <row r="79" spans="1:14" ht="14.25">
      <c r="A79" s="179" t="s">
        <v>906</v>
      </c>
      <c r="B79" s="179" t="str">
        <f t="shared" si="5"/>
        <v>0076</v>
      </c>
      <c r="C79" s="179" t="s">
        <v>907</v>
      </c>
      <c r="D79" s="179" t="s">
        <v>53</v>
      </c>
      <c r="E79" s="183">
        <v>0</v>
      </c>
      <c r="H79" s="179" t="s">
        <v>908</v>
      </c>
      <c r="I79" s="179" t="s">
        <v>909</v>
      </c>
      <c r="J79" s="179" t="str">
        <f t="shared" si="7"/>
        <v>0453</v>
      </c>
      <c r="K79" s="179" t="s">
        <v>178</v>
      </c>
      <c r="L79" s="183">
        <v>1.08</v>
      </c>
      <c r="M79" s="144">
        <f t="shared" si="2"/>
        <v>1080</v>
      </c>
      <c r="N79" s="89" t="str">
        <f t="shared" ca="1" si="3"/>
        <v/>
      </c>
    </row>
    <row r="80" spans="1:14" ht="14.25">
      <c r="A80" s="179" t="s">
        <v>910</v>
      </c>
      <c r="B80" s="179" t="str">
        <f t="shared" si="5"/>
        <v>0077</v>
      </c>
      <c r="C80" s="179" t="s">
        <v>911</v>
      </c>
      <c r="D80" s="179" t="s">
        <v>53</v>
      </c>
      <c r="E80" s="183">
        <v>0</v>
      </c>
      <c r="H80" s="179" t="s">
        <v>912</v>
      </c>
      <c r="I80" s="179" t="s">
        <v>913</v>
      </c>
      <c r="J80" s="179" t="str">
        <f t="shared" si="7"/>
        <v>0454</v>
      </c>
      <c r="K80" s="179" t="s">
        <v>178</v>
      </c>
      <c r="L80" s="183">
        <v>1.07</v>
      </c>
      <c r="M80" s="144">
        <f t="shared" si="2"/>
        <v>1070</v>
      </c>
      <c r="N80" s="89" t="str">
        <f t="shared" ca="1" si="3"/>
        <v/>
      </c>
    </row>
    <row r="81" spans="1:14" ht="14.25">
      <c r="A81" s="179" t="s">
        <v>914</v>
      </c>
      <c r="B81" s="179" t="str">
        <f t="shared" si="5"/>
        <v>0078</v>
      </c>
      <c r="C81" s="179" t="s">
        <v>915</v>
      </c>
      <c r="D81" s="179" t="s">
        <v>53</v>
      </c>
      <c r="E81" s="183">
        <v>0</v>
      </c>
      <c r="H81" s="179" t="s">
        <v>406</v>
      </c>
      <c r="I81" s="179" t="s">
        <v>71</v>
      </c>
      <c r="J81" s="179" t="str">
        <f t="shared" si="7"/>
        <v>0455</v>
      </c>
      <c r="K81" s="179" t="s">
        <v>178</v>
      </c>
      <c r="L81" s="183">
        <v>0.85</v>
      </c>
      <c r="M81" s="144">
        <f t="shared" si="2"/>
        <v>850</v>
      </c>
      <c r="N81" s="89" t="str">
        <f t="shared" ca="1" si="3"/>
        <v/>
      </c>
    </row>
    <row r="82" spans="1:14" ht="14.25">
      <c r="A82" s="179" t="s">
        <v>292</v>
      </c>
      <c r="B82" s="179" t="str">
        <f t="shared" si="5"/>
        <v>0079</v>
      </c>
      <c r="C82" s="179" t="s">
        <v>161</v>
      </c>
      <c r="D82" s="179" t="s">
        <v>53</v>
      </c>
      <c r="E82" s="183">
        <f>9+50+200+50</f>
        <v>309</v>
      </c>
      <c r="H82" s="179" t="s">
        <v>916</v>
      </c>
      <c r="I82" s="179" t="s">
        <v>917</v>
      </c>
      <c r="J82" s="179" t="str">
        <f t="shared" si="7"/>
        <v>0495</v>
      </c>
      <c r="K82" s="179" t="s">
        <v>178</v>
      </c>
      <c r="L82" s="183">
        <v>0.52</v>
      </c>
      <c r="M82" s="144">
        <f t="shared" si="2"/>
        <v>520</v>
      </c>
      <c r="N82" s="89" t="str">
        <f t="shared" ca="1" si="3"/>
        <v/>
      </c>
    </row>
    <row r="83" spans="1:14" ht="14.25">
      <c r="A83" s="179" t="s">
        <v>331</v>
      </c>
      <c r="B83" s="179" t="str">
        <f t="shared" si="5"/>
        <v>0080</v>
      </c>
      <c r="C83" s="179" t="s">
        <v>217</v>
      </c>
      <c r="D83" s="179" t="s">
        <v>53</v>
      </c>
      <c r="E83" s="183">
        <v>166</v>
      </c>
      <c r="H83" s="179" t="s">
        <v>918</v>
      </c>
      <c r="I83" s="179" t="s">
        <v>919</v>
      </c>
      <c r="J83" s="179" t="str">
        <f t="shared" si="7"/>
        <v>0496</v>
      </c>
      <c r="K83" s="179" t="s">
        <v>178</v>
      </c>
      <c r="L83" s="183">
        <v>0.43</v>
      </c>
      <c r="M83" s="144">
        <f t="shared" si="2"/>
        <v>430</v>
      </c>
      <c r="N83" s="89" t="str">
        <f t="shared" ca="1" si="3"/>
        <v/>
      </c>
    </row>
    <row r="84" spans="1:14" ht="14.25">
      <c r="A84" s="179" t="s">
        <v>291</v>
      </c>
      <c r="B84" s="179" t="str">
        <f t="shared" si="5"/>
        <v>0081</v>
      </c>
      <c r="C84" s="179" t="s">
        <v>158</v>
      </c>
      <c r="D84" s="179" t="s">
        <v>716</v>
      </c>
      <c r="E84" s="183">
        <f>200+100</f>
        <v>300</v>
      </c>
      <c r="H84" s="179" t="s">
        <v>333</v>
      </c>
      <c r="I84" s="179" t="s">
        <v>167</v>
      </c>
      <c r="J84" s="179" t="str">
        <f t="shared" si="7"/>
        <v>0497</v>
      </c>
      <c r="K84" s="179" t="s">
        <v>178</v>
      </c>
      <c r="L84" s="183">
        <v>1.68</v>
      </c>
      <c r="M84" s="144">
        <f t="shared" si="2"/>
        <v>1680</v>
      </c>
      <c r="N84" s="89" t="str">
        <f t="shared" ca="1" si="3"/>
        <v/>
      </c>
    </row>
    <row r="85" spans="1:14" ht="14.25">
      <c r="A85" s="179" t="s">
        <v>920</v>
      </c>
      <c r="B85" s="179" t="str">
        <f t="shared" si="5"/>
        <v>0082</v>
      </c>
      <c r="C85" s="179" t="s">
        <v>921</v>
      </c>
      <c r="D85" s="179" t="s">
        <v>53</v>
      </c>
      <c r="E85" s="183">
        <v>4</v>
      </c>
      <c r="H85" s="179" t="s">
        <v>348</v>
      </c>
      <c r="I85" s="179" t="s">
        <v>64</v>
      </c>
      <c r="J85" s="179" t="str">
        <f t="shared" si="7"/>
        <v>0498</v>
      </c>
      <c r="K85" s="179" t="s">
        <v>178</v>
      </c>
      <c r="L85" s="183">
        <v>1.5</v>
      </c>
      <c r="M85" s="144">
        <f t="shared" si="2"/>
        <v>1500</v>
      </c>
      <c r="N85" s="89" t="str">
        <f t="shared" ca="1" si="3"/>
        <v/>
      </c>
    </row>
    <row r="86" spans="1:14" ht="14.25">
      <c r="A86" s="179" t="s">
        <v>922</v>
      </c>
      <c r="B86" s="179" t="str">
        <f t="shared" si="5"/>
        <v>0083</v>
      </c>
      <c r="C86" s="179" t="s">
        <v>923</v>
      </c>
      <c r="D86" s="179" t="s">
        <v>924</v>
      </c>
      <c r="E86" s="183">
        <v>0</v>
      </c>
      <c r="H86" s="179" t="s">
        <v>328</v>
      </c>
      <c r="I86" s="179" t="s">
        <v>66</v>
      </c>
      <c r="J86" s="179" t="str">
        <f t="shared" si="7"/>
        <v>0499</v>
      </c>
      <c r="K86" s="179" t="s">
        <v>178</v>
      </c>
      <c r="L86" s="183">
        <v>0.6</v>
      </c>
      <c r="M86" s="144">
        <f t="shared" si="2"/>
        <v>600</v>
      </c>
      <c r="N86" s="89" t="str">
        <f t="shared" ca="1" si="3"/>
        <v/>
      </c>
    </row>
    <row r="87" spans="1:14" ht="14.25">
      <c r="A87" s="179" t="s">
        <v>497</v>
      </c>
      <c r="B87" s="179" t="str">
        <f t="shared" si="5"/>
        <v>0084</v>
      </c>
      <c r="C87" s="179" t="s">
        <v>114</v>
      </c>
      <c r="D87" s="179" t="s">
        <v>716</v>
      </c>
      <c r="E87" s="183">
        <v>35</v>
      </c>
      <c r="H87" s="179" t="s">
        <v>925</v>
      </c>
      <c r="I87" s="179" t="s">
        <v>926</v>
      </c>
      <c r="J87" s="179" t="str">
        <f t="shared" si="7"/>
        <v>0504</v>
      </c>
      <c r="K87" s="179" t="s">
        <v>178</v>
      </c>
      <c r="L87" s="183">
        <v>2.5</v>
      </c>
      <c r="M87" s="144">
        <f t="shared" si="2"/>
        <v>2500</v>
      </c>
      <c r="N87" s="89" t="str">
        <f t="shared" ca="1" si="3"/>
        <v/>
      </c>
    </row>
    <row r="88" spans="1:14" ht="14.25">
      <c r="A88" s="179" t="s">
        <v>927</v>
      </c>
      <c r="B88" s="179" t="str">
        <f t="shared" si="5"/>
        <v>0085</v>
      </c>
      <c r="C88" s="179" t="s">
        <v>928</v>
      </c>
      <c r="D88" s="179" t="s">
        <v>53</v>
      </c>
      <c r="E88" s="183">
        <v>2.5</v>
      </c>
      <c r="H88" s="179" t="s">
        <v>929</v>
      </c>
      <c r="I88" s="179" t="s">
        <v>930</v>
      </c>
      <c r="J88" s="179" t="str">
        <f t="shared" si="7"/>
        <v>0517</v>
      </c>
      <c r="K88" s="179" t="s">
        <v>178</v>
      </c>
      <c r="L88" s="183">
        <v>0.26</v>
      </c>
      <c r="M88" s="144">
        <f t="shared" si="2"/>
        <v>260</v>
      </c>
      <c r="N88" s="89" t="str">
        <f t="shared" ca="1" si="3"/>
        <v/>
      </c>
    </row>
    <row r="89" spans="1:14" ht="14.25">
      <c r="A89" s="179" t="s">
        <v>931</v>
      </c>
      <c r="B89" s="179" t="str">
        <f t="shared" si="5"/>
        <v>0086</v>
      </c>
      <c r="C89" s="179" t="s">
        <v>932</v>
      </c>
      <c r="D89" s="179" t="s">
        <v>779</v>
      </c>
      <c r="E89" s="183">
        <v>0</v>
      </c>
      <c r="H89" s="179" t="s">
        <v>933</v>
      </c>
      <c r="I89" s="179" t="s">
        <v>934</v>
      </c>
      <c r="J89" s="179" t="str">
        <f t="shared" si="7"/>
        <v>0518</v>
      </c>
      <c r="K89" s="179" t="s">
        <v>178</v>
      </c>
      <c r="L89" s="183">
        <v>0.15</v>
      </c>
      <c r="M89" s="144">
        <f t="shared" si="2"/>
        <v>150</v>
      </c>
      <c r="N89" s="89" t="str">
        <f t="shared" ca="1" si="3"/>
        <v/>
      </c>
    </row>
    <row r="90" spans="1:14" ht="14.25">
      <c r="A90" s="179" t="s">
        <v>935</v>
      </c>
      <c r="B90" s="179" t="str">
        <f t="shared" si="5"/>
        <v>0087</v>
      </c>
      <c r="C90" s="179" t="s">
        <v>936</v>
      </c>
      <c r="D90" s="179" t="s">
        <v>53</v>
      </c>
      <c r="E90" s="183">
        <v>0</v>
      </c>
      <c r="H90" s="179" t="s">
        <v>937</v>
      </c>
      <c r="I90" s="179" t="s">
        <v>938</v>
      </c>
      <c r="J90" s="179" t="str">
        <f t="shared" si="7"/>
        <v>0519</v>
      </c>
      <c r="K90" s="179" t="s">
        <v>178</v>
      </c>
      <c r="L90" s="183">
        <v>0.59</v>
      </c>
      <c r="M90" s="144">
        <f t="shared" si="2"/>
        <v>590</v>
      </c>
      <c r="N90" s="89" t="str">
        <f t="shared" ca="1" si="3"/>
        <v/>
      </c>
    </row>
    <row r="91" spans="1:14" ht="14.25">
      <c r="A91" s="179" t="s">
        <v>939</v>
      </c>
      <c r="B91" s="179" t="str">
        <f t="shared" si="5"/>
        <v>0088</v>
      </c>
      <c r="C91" s="179" t="s">
        <v>940</v>
      </c>
      <c r="D91" s="179" t="s">
        <v>941</v>
      </c>
      <c r="E91" s="183">
        <v>0</v>
      </c>
      <c r="H91" s="179" t="s">
        <v>370</v>
      </c>
      <c r="I91" s="179" t="s">
        <v>176</v>
      </c>
      <c r="J91" s="179" t="str">
        <f t="shared" si="7"/>
        <v>0539</v>
      </c>
      <c r="K91" s="179" t="s">
        <v>178</v>
      </c>
      <c r="L91" s="183">
        <v>0.81</v>
      </c>
      <c r="M91" s="144">
        <f t="shared" si="2"/>
        <v>810</v>
      </c>
      <c r="N91" s="89" t="str">
        <f t="shared" ca="1" si="3"/>
        <v/>
      </c>
    </row>
    <row r="92" spans="1:14" ht="14.25">
      <c r="A92" s="179" t="s">
        <v>942</v>
      </c>
      <c r="B92" s="179" t="str">
        <f t="shared" si="5"/>
        <v>0089</v>
      </c>
      <c r="C92" s="179" t="s">
        <v>943</v>
      </c>
      <c r="D92" s="179" t="s">
        <v>261</v>
      </c>
      <c r="E92" s="183">
        <v>3</v>
      </c>
      <c r="H92" s="179" t="s">
        <v>944</v>
      </c>
      <c r="I92" s="179" t="s">
        <v>945</v>
      </c>
      <c r="J92" s="179" t="str">
        <f t="shared" si="7"/>
        <v>0651</v>
      </c>
      <c r="K92" s="179" t="s">
        <v>178</v>
      </c>
      <c r="L92" s="183">
        <v>0.39</v>
      </c>
      <c r="M92" s="144">
        <f t="shared" si="2"/>
        <v>390</v>
      </c>
      <c r="N92" s="89" t="str">
        <f t="shared" ca="1" si="3"/>
        <v/>
      </c>
    </row>
    <row r="93" spans="1:14" ht="14.25">
      <c r="A93" s="179" t="s">
        <v>946</v>
      </c>
      <c r="B93" s="179" t="str">
        <f t="shared" si="5"/>
        <v>0090</v>
      </c>
      <c r="C93" s="179" t="s">
        <v>947</v>
      </c>
      <c r="D93" s="179" t="s">
        <v>53</v>
      </c>
      <c r="E93" s="183">
        <v>0</v>
      </c>
      <c r="H93" s="144" t="s">
        <v>763</v>
      </c>
      <c r="I93" s="144" t="s">
        <v>948</v>
      </c>
      <c r="J93" s="179" t="str">
        <f t="shared" si="7"/>
        <v>0023</v>
      </c>
      <c r="K93" s="210" t="s">
        <v>835</v>
      </c>
      <c r="M93" s="144">
        <v>0</v>
      </c>
    </row>
    <row r="94" spans="1:14" ht="14.25">
      <c r="A94" s="179" t="s">
        <v>949</v>
      </c>
      <c r="B94" s="179" t="str">
        <f t="shared" si="5"/>
        <v>0091</v>
      </c>
      <c r="C94" s="179" t="s">
        <v>950</v>
      </c>
      <c r="D94" s="179" t="s">
        <v>716</v>
      </c>
      <c r="E94" s="183">
        <v>1</v>
      </c>
      <c r="H94" s="144" t="s">
        <v>805</v>
      </c>
      <c r="I94" s="144" t="s">
        <v>951</v>
      </c>
      <c r="J94" s="179" t="str">
        <f t="shared" si="7"/>
        <v>0037</v>
      </c>
      <c r="K94" s="210" t="s">
        <v>835</v>
      </c>
      <c r="M94" s="144">
        <v>508</v>
      </c>
    </row>
    <row r="95" spans="1:14" ht="14.25">
      <c r="A95" s="179" t="s">
        <v>706</v>
      </c>
      <c r="B95" s="179" t="str">
        <f t="shared" si="5"/>
        <v>0092</v>
      </c>
      <c r="C95" s="179" t="s">
        <v>250</v>
      </c>
      <c r="D95" s="179" t="s">
        <v>53</v>
      </c>
      <c r="E95" s="183">
        <v>0</v>
      </c>
      <c r="H95" s="144" t="s">
        <v>833</v>
      </c>
      <c r="I95" s="144" t="s">
        <v>952</v>
      </c>
      <c r="J95" s="179" t="str">
        <f t="shared" si="7"/>
        <v>0047</v>
      </c>
      <c r="K95" s="210" t="s">
        <v>835</v>
      </c>
      <c r="M95" s="144">
        <v>91</v>
      </c>
    </row>
    <row r="96" spans="1:14" ht="14.25">
      <c r="A96" s="179" t="s">
        <v>953</v>
      </c>
      <c r="B96" s="179" t="str">
        <f t="shared" si="5"/>
        <v>0093</v>
      </c>
      <c r="C96" s="179" t="s">
        <v>954</v>
      </c>
      <c r="D96" s="179" t="s">
        <v>53</v>
      </c>
      <c r="E96" s="183">
        <v>1</v>
      </c>
      <c r="H96" s="144" t="s">
        <v>838</v>
      </c>
      <c r="I96" s="144" t="s">
        <v>955</v>
      </c>
      <c r="J96" s="179" t="str">
        <f t="shared" si="7"/>
        <v>0049</v>
      </c>
      <c r="K96" s="210" t="s">
        <v>835</v>
      </c>
      <c r="M96" s="144">
        <v>92</v>
      </c>
    </row>
    <row r="97" spans="1:14" ht="14.25">
      <c r="A97" s="179" t="s">
        <v>751</v>
      </c>
      <c r="B97" s="179" t="str">
        <f t="shared" si="5"/>
        <v>0094</v>
      </c>
      <c r="C97" s="179" t="s">
        <v>752</v>
      </c>
      <c r="D97" s="179" t="s">
        <v>53</v>
      </c>
      <c r="E97" s="183">
        <v>131</v>
      </c>
      <c r="H97" s="144" t="s">
        <v>956</v>
      </c>
      <c r="I97" s="144" t="s">
        <v>957</v>
      </c>
      <c r="J97" s="179" t="str">
        <f t="shared" si="7"/>
        <v>0220</v>
      </c>
      <c r="K97" s="210" t="s">
        <v>835</v>
      </c>
      <c r="M97" s="144">
        <v>330</v>
      </c>
    </row>
    <row r="98" spans="1:14" ht="14.25">
      <c r="A98" s="179" t="s">
        <v>958</v>
      </c>
      <c r="B98" s="179" t="str">
        <f t="shared" si="5"/>
        <v>0095</v>
      </c>
      <c r="C98" s="179" t="s">
        <v>959</v>
      </c>
      <c r="D98" s="179" t="s">
        <v>51</v>
      </c>
      <c r="E98" s="204"/>
      <c r="H98" s="144" t="s">
        <v>960</v>
      </c>
      <c r="I98" s="144" t="s">
        <v>961</v>
      </c>
      <c r="J98" s="179" t="str">
        <f t="shared" si="7"/>
        <v>0390</v>
      </c>
      <c r="K98" s="210" t="s">
        <v>835</v>
      </c>
      <c r="M98" s="144">
        <v>381</v>
      </c>
    </row>
    <row r="99" spans="1:14" ht="14.25">
      <c r="A99" s="179" t="s">
        <v>962</v>
      </c>
      <c r="B99" s="179" t="str">
        <f t="shared" si="5"/>
        <v>0096</v>
      </c>
      <c r="C99" s="179" t="s">
        <v>963</v>
      </c>
      <c r="D99" s="179" t="s">
        <v>888</v>
      </c>
      <c r="E99" s="183">
        <v>0</v>
      </c>
      <c r="H99" s="144" t="s">
        <v>964</v>
      </c>
      <c r="I99" s="144" t="s">
        <v>254</v>
      </c>
      <c r="J99" s="179" t="str">
        <f t="shared" si="7"/>
        <v>0395</v>
      </c>
      <c r="K99" s="210" t="s">
        <v>835</v>
      </c>
      <c r="M99" s="144">
        <f>309-20</f>
        <v>289</v>
      </c>
    </row>
    <row r="100" spans="1:14" ht="14.25">
      <c r="A100" s="194" t="s">
        <v>755</v>
      </c>
      <c r="B100" s="194" t="str">
        <f t="shared" si="5"/>
        <v>0097</v>
      </c>
      <c r="C100" s="194" t="s">
        <v>756</v>
      </c>
      <c r="D100" s="194" t="s">
        <v>716</v>
      </c>
      <c r="E100" s="195">
        <v>55</v>
      </c>
      <c r="H100" s="144" t="s">
        <v>965</v>
      </c>
      <c r="I100" s="144" t="s">
        <v>257</v>
      </c>
      <c r="J100" s="179" t="str">
        <f t="shared" si="7"/>
        <v>0396</v>
      </c>
      <c r="K100" s="210" t="s">
        <v>835</v>
      </c>
      <c r="M100" s="144">
        <v>420</v>
      </c>
    </row>
    <row r="101" spans="1:14" ht="16.5">
      <c r="A101" s="179" t="s">
        <v>966</v>
      </c>
      <c r="B101" s="179" t="str">
        <f t="shared" si="5"/>
        <v>0098</v>
      </c>
      <c r="C101" s="179" t="s">
        <v>967</v>
      </c>
      <c r="D101" s="179" t="s">
        <v>968</v>
      </c>
      <c r="E101" s="183">
        <v>0</v>
      </c>
      <c r="H101" s="211" t="s">
        <v>880</v>
      </c>
      <c r="J101" s="179" t="str">
        <f t="shared" si="7"/>
        <v>0397</v>
      </c>
      <c r="N101" s="212">
        <v>1.9629629630000001</v>
      </c>
    </row>
    <row r="102" spans="1:14" ht="16.5">
      <c r="A102" s="179" t="s">
        <v>969</v>
      </c>
      <c r="B102" s="179" t="str">
        <f t="shared" si="5"/>
        <v>0099</v>
      </c>
      <c r="C102" s="179" t="s">
        <v>970</v>
      </c>
      <c r="D102" s="179" t="s">
        <v>261</v>
      </c>
      <c r="E102" s="183">
        <v>0</v>
      </c>
      <c r="H102" s="213"/>
      <c r="J102" s="179" t="str">
        <f t="shared" si="7"/>
        <v/>
      </c>
      <c r="N102" s="212">
        <v>59.241999999999997</v>
      </c>
    </row>
    <row r="103" spans="1:14" ht="16.5">
      <c r="A103" s="179" t="s">
        <v>971</v>
      </c>
      <c r="B103" s="179" t="str">
        <f t="shared" si="5"/>
        <v>0100</v>
      </c>
      <c r="C103" s="179" t="s">
        <v>972</v>
      </c>
      <c r="D103" s="179" t="s">
        <v>178</v>
      </c>
      <c r="E103" s="183">
        <v>0</v>
      </c>
      <c r="H103" s="144" t="s">
        <v>337</v>
      </c>
      <c r="J103" s="179" t="str">
        <f t="shared" si="7"/>
        <v>0458</v>
      </c>
      <c r="N103" s="212">
        <v>15.420999999999999</v>
      </c>
    </row>
    <row r="104" spans="1:14" ht="16.5">
      <c r="A104" s="179" t="s">
        <v>973</v>
      </c>
      <c r="B104" s="179" t="str">
        <f t="shared" si="5"/>
        <v>0101</v>
      </c>
      <c r="C104" s="179" t="s">
        <v>974</v>
      </c>
      <c r="D104" s="179" t="s">
        <v>178</v>
      </c>
      <c r="E104" s="183">
        <v>0</v>
      </c>
      <c r="H104" s="213" t="s">
        <v>262</v>
      </c>
      <c r="J104" s="179" t="str">
        <f t="shared" si="7"/>
        <v>0638</v>
      </c>
      <c r="N104" s="212">
        <v>13.4</v>
      </c>
    </row>
    <row r="105" spans="1:14" ht="16.5">
      <c r="A105" s="179" t="s">
        <v>975</v>
      </c>
      <c r="B105" s="179" t="str">
        <f t="shared" si="5"/>
        <v>0102</v>
      </c>
      <c r="C105" s="179" t="s">
        <v>976</v>
      </c>
      <c r="D105" s="179" t="s">
        <v>51</v>
      </c>
      <c r="E105" s="198">
        <v>0</v>
      </c>
      <c r="F105" s="199"/>
      <c r="H105" s="213" t="s">
        <v>264</v>
      </c>
      <c r="J105" s="179" t="str">
        <f t="shared" si="7"/>
        <v>0639</v>
      </c>
      <c r="N105" s="212">
        <v>23.106999999999999</v>
      </c>
    </row>
    <row r="106" spans="1:14" ht="16.5">
      <c r="A106" s="179" t="s">
        <v>977</v>
      </c>
      <c r="B106" s="179" t="str">
        <f t="shared" si="5"/>
        <v>0103</v>
      </c>
      <c r="C106" s="179" t="s">
        <v>978</v>
      </c>
      <c r="D106" s="179" t="s">
        <v>51</v>
      </c>
      <c r="E106" s="198">
        <v>0</v>
      </c>
      <c r="F106" s="199"/>
      <c r="H106" s="213" t="s">
        <v>266</v>
      </c>
      <c r="J106" s="179" t="str">
        <f t="shared" si="7"/>
        <v>0640</v>
      </c>
      <c r="N106" s="212">
        <v>3.7989999999999999</v>
      </c>
    </row>
    <row r="107" spans="1:14" ht="16.5">
      <c r="A107" s="179" t="s">
        <v>979</v>
      </c>
      <c r="B107" s="179" t="str">
        <f t="shared" si="5"/>
        <v>0104</v>
      </c>
      <c r="C107" s="179" t="s">
        <v>980</v>
      </c>
      <c r="D107" s="179" t="s">
        <v>51</v>
      </c>
      <c r="E107" s="198">
        <v>0</v>
      </c>
      <c r="F107" s="199"/>
      <c r="H107" s="213" t="s">
        <v>276</v>
      </c>
      <c r="J107" s="179" t="str">
        <f t="shared" si="7"/>
        <v>0641</v>
      </c>
      <c r="N107" s="212">
        <v>1.1499999999999999</v>
      </c>
    </row>
    <row r="108" spans="1:14" ht="16.5">
      <c r="A108" s="179" t="s">
        <v>325</v>
      </c>
      <c r="B108" s="179" t="str">
        <f t="shared" si="5"/>
        <v>0105</v>
      </c>
      <c r="C108" s="179" t="s">
        <v>184</v>
      </c>
      <c r="D108" s="179" t="s">
        <v>51</v>
      </c>
      <c r="E108" s="198">
        <v>0</v>
      </c>
      <c r="F108" s="199"/>
      <c r="H108" s="213" t="s">
        <v>272</v>
      </c>
      <c r="J108" s="179" t="str">
        <f t="shared" si="7"/>
        <v>0642</v>
      </c>
      <c r="N108" s="212">
        <v>5.6000000000000001E-2</v>
      </c>
    </row>
    <row r="109" spans="1:14" ht="16.5">
      <c r="A109" s="179" t="s">
        <v>981</v>
      </c>
      <c r="B109" s="179" t="str">
        <f t="shared" si="5"/>
        <v>0106</v>
      </c>
      <c r="C109" s="179" t="s">
        <v>982</v>
      </c>
      <c r="D109" s="179" t="s">
        <v>51</v>
      </c>
      <c r="E109" s="198">
        <v>0</v>
      </c>
      <c r="F109" s="199"/>
      <c r="H109" s="213" t="s">
        <v>621</v>
      </c>
      <c r="J109" s="179" t="str">
        <f t="shared" si="7"/>
        <v>0148</v>
      </c>
      <c r="N109" s="212">
        <v>0.65200000000000002</v>
      </c>
    </row>
    <row r="110" spans="1:14" ht="16.5">
      <c r="A110" s="179" t="s">
        <v>983</v>
      </c>
      <c r="B110" s="179" t="str">
        <f t="shared" si="5"/>
        <v>0107</v>
      </c>
      <c r="C110" s="179" t="s">
        <v>984</v>
      </c>
      <c r="D110" s="179" t="s">
        <v>53</v>
      </c>
      <c r="E110" s="183">
        <v>0</v>
      </c>
      <c r="H110" s="213" t="s">
        <v>616</v>
      </c>
      <c r="J110" s="179" t="str">
        <f t="shared" si="7"/>
        <v>0643</v>
      </c>
      <c r="N110" s="212">
        <v>0.4667</v>
      </c>
    </row>
    <row r="111" spans="1:14" ht="16.5">
      <c r="A111" s="179" t="s">
        <v>985</v>
      </c>
      <c r="B111" s="179" t="str">
        <f t="shared" si="5"/>
        <v>0108</v>
      </c>
      <c r="C111" s="179" t="s">
        <v>986</v>
      </c>
      <c r="D111" s="179" t="s">
        <v>51</v>
      </c>
      <c r="E111" s="198">
        <v>230</v>
      </c>
      <c r="F111" s="199"/>
      <c r="H111" s="213" t="s">
        <v>298</v>
      </c>
      <c r="J111" s="179" t="str">
        <f t="shared" si="7"/>
        <v>0430</v>
      </c>
      <c r="N111" s="212">
        <v>25.385000000000002</v>
      </c>
    </row>
    <row r="112" spans="1:14" ht="16.5">
      <c r="A112" s="179" t="s">
        <v>401</v>
      </c>
      <c r="B112" s="179" t="str">
        <f t="shared" si="5"/>
        <v>0109</v>
      </c>
      <c r="C112" s="179" t="s">
        <v>52</v>
      </c>
      <c r="D112" s="179" t="s">
        <v>51</v>
      </c>
      <c r="E112" s="204">
        <v>6600</v>
      </c>
      <c r="H112" s="213" t="s">
        <v>331</v>
      </c>
      <c r="J112" s="179" t="str">
        <f t="shared" si="7"/>
        <v>0080</v>
      </c>
      <c r="N112" s="212">
        <v>5.0419999999999998</v>
      </c>
    </row>
    <row r="113" spans="1:10" ht="14.25">
      <c r="A113" s="179" t="s">
        <v>399</v>
      </c>
      <c r="B113" s="179" t="str">
        <f t="shared" si="5"/>
        <v>0110</v>
      </c>
      <c r="C113" s="179" t="s">
        <v>55</v>
      </c>
      <c r="D113" s="179" t="s">
        <v>51</v>
      </c>
      <c r="E113" s="204">
        <v>22990</v>
      </c>
      <c r="J113" s="179" t="str">
        <f t="shared" si="7"/>
        <v/>
      </c>
    </row>
    <row r="114" spans="1:10" ht="14.25">
      <c r="A114" s="179" t="s">
        <v>602</v>
      </c>
      <c r="B114" s="179" t="str">
        <f t="shared" si="5"/>
        <v>0111</v>
      </c>
      <c r="C114" s="179" t="s">
        <v>542</v>
      </c>
      <c r="D114" s="179" t="s">
        <v>53</v>
      </c>
      <c r="E114" s="183">
        <v>0</v>
      </c>
      <c r="J114" s="179" t="str">
        <f t="shared" si="7"/>
        <v/>
      </c>
    </row>
    <row r="115" spans="1:10" ht="14.25">
      <c r="A115" s="179" t="s">
        <v>987</v>
      </c>
      <c r="B115" s="179" t="str">
        <f t="shared" si="5"/>
        <v>0112</v>
      </c>
      <c r="C115" s="179" t="s">
        <v>988</v>
      </c>
      <c r="D115" s="179" t="s">
        <v>53</v>
      </c>
      <c r="E115" s="183">
        <v>0</v>
      </c>
      <c r="J115" s="179" t="str">
        <f t="shared" si="7"/>
        <v/>
      </c>
    </row>
    <row r="116" spans="1:10" ht="14.25">
      <c r="A116" s="179" t="s">
        <v>989</v>
      </c>
      <c r="B116" s="179" t="str">
        <f t="shared" si="5"/>
        <v>0113</v>
      </c>
      <c r="C116" s="179" t="s">
        <v>990</v>
      </c>
      <c r="D116" s="179" t="s">
        <v>53</v>
      </c>
      <c r="E116" s="183">
        <v>0</v>
      </c>
      <c r="J116" s="179" t="str">
        <f t="shared" si="7"/>
        <v/>
      </c>
    </row>
    <row r="117" spans="1:10" ht="14.25">
      <c r="A117" s="179" t="s">
        <v>991</v>
      </c>
      <c r="B117" s="179" t="str">
        <f t="shared" si="5"/>
        <v>0114</v>
      </c>
      <c r="C117" s="179" t="s">
        <v>992</v>
      </c>
      <c r="D117" s="179" t="s">
        <v>53</v>
      </c>
      <c r="E117" s="183">
        <v>0</v>
      </c>
      <c r="J117" s="179" t="str">
        <f t="shared" si="7"/>
        <v/>
      </c>
    </row>
    <row r="118" spans="1:10" ht="14.25">
      <c r="A118" s="179" t="s">
        <v>306</v>
      </c>
      <c r="B118" s="179" t="str">
        <f t="shared" si="5"/>
        <v>0115</v>
      </c>
      <c r="C118" s="179" t="s">
        <v>65</v>
      </c>
      <c r="D118" s="179" t="s">
        <v>716</v>
      </c>
      <c r="E118" s="183">
        <f>20+148</f>
        <v>168</v>
      </c>
      <c r="J118" s="179" t="str">
        <f t="shared" si="7"/>
        <v/>
      </c>
    </row>
    <row r="119" spans="1:10" ht="14.25">
      <c r="A119" s="179" t="s">
        <v>759</v>
      </c>
      <c r="B119" s="179" t="str">
        <f t="shared" si="5"/>
        <v>0116</v>
      </c>
      <c r="C119" s="179" t="s">
        <v>760</v>
      </c>
      <c r="D119" s="179" t="s">
        <v>716</v>
      </c>
      <c r="E119" s="183">
        <v>50</v>
      </c>
      <c r="J119" s="179" t="str">
        <f t="shared" si="7"/>
        <v/>
      </c>
    </row>
    <row r="120" spans="1:10" ht="14.25">
      <c r="A120" s="179" t="s">
        <v>993</v>
      </c>
      <c r="B120" s="179" t="str">
        <f t="shared" si="5"/>
        <v>0117</v>
      </c>
      <c r="C120" s="179" t="s">
        <v>994</v>
      </c>
      <c r="D120" s="179" t="s">
        <v>51</v>
      </c>
      <c r="E120" s="198">
        <v>610</v>
      </c>
      <c r="F120" s="199"/>
      <c r="J120" s="179" t="str">
        <f t="shared" si="7"/>
        <v/>
      </c>
    </row>
    <row r="121" spans="1:10" ht="14.25">
      <c r="A121" s="179" t="s">
        <v>995</v>
      </c>
      <c r="B121" s="179" t="str">
        <f t="shared" si="5"/>
        <v>0118</v>
      </c>
      <c r="C121" s="179" t="s">
        <v>996</v>
      </c>
      <c r="D121" s="179" t="s">
        <v>53</v>
      </c>
      <c r="E121" s="183">
        <v>0</v>
      </c>
      <c r="J121" s="179" t="str">
        <f t="shared" si="7"/>
        <v/>
      </c>
    </row>
    <row r="122" spans="1:10" ht="14.25">
      <c r="A122" s="179" t="s">
        <v>997</v>
      </c>
      <c r="B122" s="179" t="str">
        <f t="shared" si="5"/>
        <v>0119</v>
      </c>
      <c r="C122" s="179" t="s">
        <v>998</v>
      </c>
      <c r="D122" s="179" t="s">
        <v>51</v>
      </c>
      <c r="E122" s="198">
        <v>0</v>
      </c>
      <c r="F122" s="199"/>
      <c r="J122" s="179" t="str">
        <f t="shared" si="7"/>
        <v/>
      </c>
    </row>
    <row r="123" spans="1:10" ht="14.25">
      <c r="A123" s="179" t="s">
        <v>999</v>
      </c>
      <c r="B123" s="179" t="str">
        <f t="shared" si="5"/>
        <v>0120</v>
      </c>
      <c r="C123" s="179" t="s">
        <v>1000</v>
      </c>
      <c r="D123" s="179" t="s">
        <v>53</v>
      </c>
      <c r="E123" s="183">
        <v>5</v>
      </c>
      <c r="J123" s="179" t="str">
        <f t="shared" si="7"/>
        <v/>
      </c>
    </row>
    <row r="124" spans="1:10" ht="14.25">
      <c r="A124" s="179" t="s">
        <v>1001</v>
      </c>
      <c r="B124" s="179" t="str">
        <f t="shared" si="5"/>
        <v>0121</v>
      </c>
      <c r="C124" s="179" t="s">
        <v>1002</v>
      </c>
      <c r="D124" s="179" t="s">
        <v>53</v>
      </c>
      <c r="E124" s="183">
        <v>1</v>
      </c>
      <c r="J124" s="179" t="str">
        <f t="shared" si="7"/>
        <v/>
      </c>
    </row>
    <row r="125" spans="1:10" ht="14.25">
      <c r="A125" s="179" t="s">
        <v>1003</v>
      </c>
      <c r="B125" s="179" t="str">
        <f t="shared" si="5"/>
        <v>0122</v>
      </c>
      <c r="C125" s="179" t="s">
        <v>1004</v>
      </c>
      <c r="D125" s="179" t="s">
        <v>53</v>
      </c>
      <c r="E125" s="183">
        <v>0</v>
      </c>
      <c r="J125" s="179" t="str">
        <f t="shared" si="7"/>
        <v/>
      </c>
    </row>
    <row r="126" spans="1:10" ht="14.25">
      <c r="A126" s="179" t="s">
        <v>1005</v>
      </c>
      <c r="B126" s="179" t="str">
        <f t="shared" si="5"/>
        <v>0123</v>
      </c>
      <c r="C126" s="179" t="s">
        <v>1006</v>
      </c>
      <c r="D126" s="179" t="s">
        <v>53</v>
      </c>
      <c r="E126" s="183">
        <v>0</v>
      </c>
      <c r="J126" s="179" t="str">
        <f t="shared" si="7"/>
        <v/>
      </c>
    </row>
    <row r="127" spans="1:10" ht="14.25">
      <c r="A127" s="179" t="s">
        <v>400</v>
      </c>
      <c r="B127" s="179" t="str">
        <f t="shared" si="5"/>
        <v>0124</v>
      </c>
      <c r="C127" s="179" t="s">
        <v>234</v>
      </c>
      <c r="D127" s="179" t="s">
        <v>51</v>
      </c>
      <c r="E127" s="198">
        <v>370</v>
      </c>
      <c r="F127" s="199"/>
      <c r="J127" s="179" t="str">
        <f t="shared" si="7"/>
        <v/>
      </c>
    </row>
    <row r="128" spans="1:10" ht="14.25">
      <c r="A128" s="179" t="s">
        <v>1007</v>
      </c>
      <c r="B128" s="179" t="str">
        <f t="shared" si="5"/>
        <v>0125</v>
      </c>
      <c r="C128" s="179" t="s">
        <v>1008</v>
      </c>
      <c r="D128" s="179" t="s">
        <v>51</v>
      </c>
      <c r="E128" s="198">
        <v>480</v>
      </c>
      <c r="F128" s="199"/>
      <c r="J128" s="179" t="str">
        <f t="shared" si="7"/>
        <v/>
      </c>
    </row>
    <row r="129" spans="1:10" ht="14.25">
      <c r="A129" s="179" t="s">
        <v>1009</v>
      </c>
      <c r="B129" s="179" t="str">
        <f t="shared" si="5"/>
        <v>0126</v>
      </c>
      <c r="C129" s="179" t="s">
        <v>1010</v>
      </c>
      <c r="D129" s="179" t="s">
        <v>53</v>
      </c>
      <c r="E129" s="183">
        <v>0</v>
      </c>
      <c r="J129" s="179" t="str">
        <f t="shared" si="7"/>
        <v/>
      </c>
    </row>
    <row r="130" spans="1:10" ht="14.25">
      <c r="A130" s="179" t="s">
        <v>515</v>
      </c>
      <c r="B130" s="179" t="str">
        <f t="shared" si="5"/>
        <v>0127</v>
      </c>
      <c r="C130" s="179" t="s">
        <v>104</v>
      </c>
      <c r="D130" s="179" t="s">
        <v>53</v>
      </c>
      <c r="E130" s="183">
        <v>0</v>
      </c>
      <c r="J130" s="179" t="str">
        <f t="shared" si="7"/>
        <v/>
      </c>
    </row>
    <row r="131" spans="1:10" ht="14.25">
      <c r="A131" s="179" t="s">
        <v>327</v>
      </c>
      <c r="B131" s="179" t="str">
        <f t="shared" si="5"/>
        <v>0128</v>
      </c>
      <c r="C131" s="179" t="s">
        <v>213</v>
      </c>
      <c r="D131" s="179" t="s">
        <v>53</v>
      </c>
      <c r="E131" s="183">
        <v>21</v>
      </c>
      <c r="J131" s="179" t="str">
        <f t="shared" si="7"/>
        <v/>
      </c>
    </row>
    <row r="132" spans="1:10" ht="14.25">
      <c r="A132" s="179" t="s">
        <v>1011</v>
      </c>
      <c r="B132" s="179" t="str">
        <f t="shared" si="5"/>
        <v>0129</v>
      </c>
      <c r="C132" s="179" t="s">
        <v>1012</v>
      </c>
      <c r="D132" s="179" t="s">
        <v>53</v>
      </c>
      <c r="E132" s="183">
        <v>0</v>
      </c>
      <c r="J132" s="179" t="str">
        <f t="shared" si="7"/>
        <v/>
      </c>
    </row>
    <row r="133" spans="1:10" ht="14.25">
      <c r="A133" s="179" t="s">
        <v>653</v>
      </c>
      <c r="B133" s="179" t="str">
        <f t="shared" si="5"/>
        <v>0130</v>
      </c>
      <c r="C133" s="179" t="s">
        <v>529</v>
      </c>
      <c r="D133" s="179" t="s">
        <v>53</v>
      </c>
      <c r="E133" s="183">
        <v>0</v>
      </c>
      <c r="J133" s="179" t="str">
        <f t="shared" si="7"/>
        <v/>
      </c>
    </row>
    <row r="134" spans="1:10" ht="14.25">
      <c r="A134" s="179" t="s">
        <v>1013</v>
      </c>
      <c r="B134" s="179" t="str">
        <f t="shared" si="5"/>
        <v>0131</v>
      </c>
      <c r="C134" s="179" t="s">
        <v>1014</v>
      </c>
      <c r="D134" s="179" t="s">
        <v>53</v>
      </c>
      <c r="E134" s="183">
        <v>2</v>
      </c>
      <c r="J134" s="179" t="str">
        <f t="shared" si="7"/>
        <v/>
      </c>
    </row>
    <row r="135" spans="1:10" ht="14.25">
      <c r="A135" s="179" t="s">
        <v>1015</v>
      </c>
      <c r="B135" s="179" t="str">
        <f t="shared" si="5"/>
        <v>0132</v>
      </c>
      <c r="C135" s="179" t="s">
        <v>1016</v>
      </c>
      <c r="D135" s="179" t="s">
        <v>261</v>
      </c>
      <c r="E135" s="183">
        <v>0</v>
      </c>
      <c r="J135" s="179" t="str">
        <f t="shared" si="7"/>
        <v/>
      </c>
    </row>
    <row r="136" spans="1:10" ht="14.25">
      <c r="A136" s="179" t="s">
        <v>1017</v>
      </c>
      <c r="B136" s="179" t="str">
        <f t="shared" si="5"/>
        <v>0133</v>
      </c>
      <c r="C136" s="179" t="s">
        <v>1018</v>
      </c>
      <c r="D136" s="179" t="s">
        <v>53</v>
      </c>
      <c r="E136" s="183">
        <v>0</v>
      </c>
      <c r="J136" s="179" t="str">
        <f t="shared" si="7"/>
        <v/>
      </c>
    </row>
    <row r="137" spans="1:10" ht="14.25">
      <c r="A137" s="179" t="s">
        <v>1019</v>
      </c>
      <c r="B137" s="179" t="str">
        <f t="shared" si="5"/>
        <v>0134</v>
      </c>
      <c r="C137" s="179" t="s">
        <v>1020</v>
      </c>
      <c r="D137" s="179" t="s">
        <v>53</v>
      </c>
      <c r="E137" s="183">
        <v>0</v>
      </c>
      <c r="J137" s="179" t="str">
        <f t="shared" si="7"/>
        <v/>
      </c>
    </row>
    <row r="138" spans="1:10" ht="14.25">
      <c r="A138" s="179" t="s">
        <v>1021</v>
      </c>
      <c r="B138" s="179" t="str">
        <f t="shared" si="5"/>
        <v>0135</v>
      </c>
      <c r="C138" s="179" t="s">
        <v>1022</v>
      </c>
      <c r="D138" s="179" t="s">
        <v>53</v>
      </c>
      <c r="E138" s="183">
        <v>0</v>
      </c>
      <c r="J138" s="179" t="str">
        <f t="shared" si="7"/>
        <v/>
      </c>
    </row>
    <row r="139" spans="1:10" ht="14.25">
      <c r="A139" s="179" t="s">
        <v>1023</v>
      </c>
      <c r="B139" s="179" t="str">
        <f t="shared" si="5"/>
        <v>0136</v>
      </c>
      <c r="C139" s="179" t="s">
        <v>1024</v>
      </c>
      <c r="D139" s="179" t="s">
        <v>53</v>
      </c>
      <c r="E139" s="183">
        <v>0</v>
      </c>
      <c r="J139" s="179" t="str">
        <f t="shared" si="7"/>
        <v/>
      </c>
    </row>
    <row r="140" spans="1:10" ht="14.25">
      <c r="A140" s="179" t="s">
        <v>1025</v>
      </c>
      <c r="B140" s="179" t="str">
        <f t="shared" si="5"/>
        <v>0137</v>
      </c>
      <c r="C140" s="179" t="s">
        <v>1026</v>
      </c>
      <c r="D140" s="179" t="s">
        <v>53</v>
      </c>
      <c r="E140" s="183">
        <v>0</v>
      </c>
      <c r="J140" s="179" t="str">
        <f t="shared" si="7"/>
        <v/>
      </c>
    </row>
    <row r="141" spans="1:10" ht="14.25">
      <c r="A141" s="179" t="s">
        <v>1027</v>
      </c>
      <c r="B141" s="179" t="str">
        <f t="shared" si="5"/>
        <v>0138</v>
      </c>
      <c r="C141" s="179" t="s">
        <v>1028</v>
      </c>
      <c r="D141" s="179" t="s">
        <v>261</v>
      </c>
      <c r="E141" s="183">
        <v>0</v>
      </c>
      <c r="J141" s="179" t="str">
        <f t="shared" si="7"/>
        <v/>
      </c>
    </row>
    <row r="142" spans="1:10" ht="14.25">
      <c r="A142" s="179" t="s">
        <v>1029</v>
      </c>
      <c r="B142" s="179" t="str">
        <f t="shared" si="5"/>
        <v>0139</v>
      </c>
      <c r="C142" s="179" t="s">
        <v>1030</v>
      </c>
      <c r="D142" s="179" t="s">
        <v>53</v>
      </c>
      <c r="E142" s="183">
        <v>0</v>
      </c>
      <c r="J142" s="179" t="str">
        <f t="shared" si="7"/>
        <v/>
      </c>
    </row>
    <row r="143" spans="1:10" ht="14.25">
      <c r="A143" s="179" t="s">
        <v>1031</v>
      </c>
      <c r="B143" s="179" t="str">
        <f t="shared" si="5"/>
        <v>0140</v>
      </c>
      <c r="C143" s="179" t="s">
        <v>1032</v>
      </c>
      <c r="D143" s="179" t="s">
        <v>53</v>
      </c>
      <c r="E143" s="183">
        <v>0</v>
      </c>
      <c r="J143" s="179" t="str">
        <f t="shared" si="7"/>
        <v/>
      </c>
    </row>
    <row r="144" spans="1:10" ht="14.25">
      <c r="A144" s="179" t="s">
        <v>1033</v>
      </c>
      <c r="B144" s="179" t="str">
        <f t="shared" si="5"/>
        <v>0141</v>
      </c>
      <c r="C144" s="179" t="s">
        <v>1034</v>
      </c>
      <c r="D144" s="179" t="s">
        <v>53</v>
      </c>
      <c r="E144" s="183">
        <v>0</v>
      </c>
      <c r="J144" s="179" t="str">
        <f t="shared" si="7"/>
        <v/>
      </c>
    </row>
    <row r="145" spans="1:10" ht="14.25">
      <c r="A145" s="179" t="s">
        <v>457</v>
      </c>
      <c r="B145" s="179" t="str">
        <f t="shared" si="5"/>
        <v>0142</v>
      </c>
      <c r="C145" s="179" t="s">
        <v>92</v>
      </c>
      <c r="D145" s="179" t="s">
        <v>53</v>
      </c>
      <c r="E145" s="183">
        <v>0</v>
      </c>
      <c r="J145" s="179" t="str">
        <f t="shared" si="7"/>
        <v/>
      </c>
    </row>
    <row r="146" spans="1:10" ht="14.25">
      <c r="A146" s="179" t="s">
        <v>1035</v>
      </c>
      <c r="B146" s="179" t="str">
        <f t="shared" si="5"/>
        <v>0143</v>
      </c>
      <c r="C146" s="179" t="s">
        <v>1036</v>
      </c>
      <c r="D146" s="179" t="s">
        <v>53</v>
      </c>
      <c r="E146" s="183">
        <v>0</v>
      </c>
      <c r="J146" s="179" t="str">
        <f t="shared" si="7"/>
        <v/>
      </c>
    </row>
    <row r="147" spans="1:10" ht="14.25">
      <c r="A147" s="179" t="s">
        <v>630</v>
      </c>
      <c r="B147" s="179" t="str">
        <f t="shared" si="5"/>
        <v>0144</v>
      </c>
      <c r="C147" s="179" t="s">
        <v>549</v>
      </c>
      <c r="D147" s="179" t="s">
        <v>53</v>
      </c>
      <c r="E147" s="183">
        <v>21</v>
      </c>
      <c r="J147" s="179" t="str">
        <f t="shared" si="7"/>
        <v/>
      </c>
    </row>
    <row r="148" spans="1:10" ht="14.25">
      <c r="A148" s="179" t="s">
        <v>449</v>
      </c>
      <c r="B148" s="179" t="str">
        <f t="shared" si="5"/>
        <v>0145</v>
      </c>
      <c r="C148" s="179" t="s">
        <v>115</v>
      </c>
      <c r="D148" s="179" t="s">
        <v>53</v>
      </c>
      <c r="E148" s="183">
        <f>4+200</f>
        <v>204</v>
      </c>
      <c r="J148" s="179" t="str">
        <f t="shared" si="7"/>
        <v/>
      </c>
    </row>
    <row r="149" spans="1:10" ht="14.25">
      <c r="A149" s="179" t="s">
        <v>662</v>
      </c>
      <c r="B149" s="179" t="str">
        <f t="shared" si="5"/>
        <v>0146</v>
      </c>
      <c r="C149" s="179" t="s">
        <v>545</v>
      </c>
      <c r="D149" s="179" t="s">
        <v>53</v>
      </c>
      <c r="E149" s="183">
        <f>22+25</f>
        <v>47</v>
      </c>
      <c r="J149" s="179" t="str">
        <f t="shared" si="7"/>
        <v/>
      </c>
    </row>
    <row r="150" spans="1:10" ht="14.25">
      <c r="A150" s="179" t="s">
        <v>1037</v>
      </c>
      <c r="B150" s="179" t="str">
        <f t="shared" si="5"/>
        <v>0147</v>
      </c>
      <c r="C150" s="179" t="s">
        <v>1038</v>
      </c>
      <c r="D150" s="179" t="s">
        <v>53</v>
      </c>
      <c r="E150" s="183">
        <v>0</v>
      </c>
      <c r="J150" s="179" t="str">
        <f t="shared" si="7"/>
        <v/>
      </c>
    </row>
    <row r="151" spans="1:10" ht="14.25">
      <c r="A151" s="179" t="s">
        <v>621</v>
      </c>
      <c r="B151" s="179" t="str">
        <f t="shared" si="5"/>
        <v>0148</v>
      </c>
      <c r="C151" s="179" t="s">
        <v>550</v>
      </c>
      <c r="D151" s="179" t="s">
        <v>53</v>
      </c>
      <c r="E151" s="183">
        <v>0</v>
      </c>
      <c r="J151" s="179" t="str">
        <f t="shared" si="7"/>
        <v/>
      </c>
    </row>
    <row r="152" spans="1:10" ht="14.25">
      <c r="A152" s="179" t="s">
        <v>418</v>
      </c>
      <c r="B152" s="179" t="str">
        <f t="shared" si="5"/>
        <v>0149</v>
      </c>
      <c r="C152" s="179" t="s">
        <v>60</v>
      </c>
      <c r="D152" s="179" t="s">
        <v>51</v>
      </c>
      <c r="E152" s="183">
        <v>0</v>
      </c>
      <c r="J152" s="179" t="str">
        <f t="shared" si="7"/>
        <v/>
      </c>
    </row>
    <row r="153" spans="1:10" ht="14.25">
      <c r="A153" s="179" t="s">
        <v>1039</v>
      </c>
      <c r="B153" s="179" t="str">
        <f t="shared" si="5"/>
        <v>0150</v>
      </c>
      <c r="C153" s="179" t="s">
        <v>1040</v>
      </c>
      <c r="D153" s="179" t="s">
        <v>51</v>
      </c>
      <c r="E153" s="198">
        <v>4790</v>
      </c>
      <c r="F153" s="199"/>
      <c r="J153" s="179" t="str">
        <f t="shared" si="7"/>
        <v/>
      </c>
    </row>
    <row r="154" spans="1:10" ht="14.25">
      <c r="A154" s="179" t="s">
        <v>321</v>
      </c>
      <c r="B154" s="179" t="str">
        <f t="shared" si="5"/>
        <v>0151</v>
      </c>
      <c r="C154" s="179" t="s">
        <v>59</v>
      </c>
      <c r="D154" s="179" t="s">
        <v>51</v>
      </c>
      <c r="E154" s="198">
        <v>14900</v>
      </c>
      <c r="F154" s="199"/>
      <c r="J154" s="179" t="str">
        <f t="shared" si="7"/>
        <v/>
      </c>
    </row>
    <row r="155" spans="1:10" ht="14.25">
      <c r="A155" s="179" t="s">
        <v>1041</v>
      </c>
      <c r="B155" s="179" t="str">
        <f t="shared" si="5"/>
        <v>0152</v>
      </c>
      <c r="C155" s="179" t="s">
        <v>1042</v>
      </c>
      <c r="D155" s="179" t="s">
        <v>53</v>
      </c>
      <c r="E155" s="183">
        <v>0</v>
      </c>
      <c r="J155" s="179" t="str">
        <f t="shared" si="7"/>
        <v/>
      </c>
    </row>
    <row r="156" spans="1:10" ht="14.25">
      <c r="A156" s="179" t="s">
        <v>1043</v>
      </c>
      <c r="B156" s="179" t="str">
        <f t="shared" si="5"/>
        <v>0153</v>
      </c>
      <c r="C156" s="179" t="s">
        <v>1044</v>
      </c>
      <c r="D156" s="179" t="s">
        <v>53</v>
      </c>
      <c r="E156" s="183">
        <v>0</v>
      </c>
      <c r="J156" s="179" t="str">
        <f t="shared" si="7"/>
        <v/>
      </c>
    </row>
    <row r="157" spans="1:10" ht="14.25">
      <c r="A157" s="179" t="s">
        <v>702</v>
      </c>
      <c r="B157" s="179" t="str">
        <f t="shared" si="5"/>
        <v>0154</v>
      </c>
      <c r="C157" s="179" t="s">
        <v>252</v>
      </c>
      <c r="D157" s="179" t="s">
        <v>1045</v>
      </c>
      <c r="E157" s="183">
        <v>0</v>
      </c>
      <c r="J157" s="179" t="str">
        <f t="shared" si="7"/>
        <v/>
      </c>
    </row>
    <row r="158" spans="1:10" ht="14.25">
      <c r="A158" s="179" t="s">
        <v>704</v>
      </c>
      <c r="B158" s="179" t="str">
        <f t="shared" si="5"/>
        <v>0155</v>
      </c>
      <c r="C158" s="179" t="s">
        <v>241</v>
      </c>
      <c r="D158" s="179" t="s">
        <v>238</v>
      </c>
      <c r="E158" s="183">
        <f>0+2</f>
        <v>2</v>
      </c>
      <c r="J158" s="179" t="str">
        <f t="shared" si="7"/>
        <v/>
      </c>
    </row>
    <row r="159" spans="1:10" ht="14.25">
      <c r="A159" s="179" t="s">
        <v>398</v>
      </c>
      <c r="B159" s="179" t="str">
        <f t="shared" si="5"/>
        <v>0156</v>
      </c>
      <c r="C159" s="179" t="s">
        <v>194</v>
      </c>
      <c r="D159" s="179" t="s">
        <v>716</v>
      </c>
      <c r="E159" s="183">
        <v>193</v>
      </c>
      <c r="J159" s="179" t="str">
        <f t="shared" si="7"/>
        <v/>
      </c>
    </row>
    <row r="160" spans="1:10" ht="14.25">
      <c r="A160" s="214" t="s">
        <v>473</v>
      </c>
      <c r="B160" s="214" t="str">
        <f t="shared" si="5"/>
        <v>0157</v>
      </c>
      <c r="C160" s="214" t="s">
        <v>207</v>
      </c>
      <c r="D160" s="179" t="s">
        <v>51</v>
      </c>
      <c r="E160" s="215">
        <v>800</v>
      </c>
      <c r="F160" s="199"/>
      <c r="J160" s="179" t="str">
        <f t="shared" si="7"/>
        <v/>
      </c>
    </row>
    <row r="161" spans="1:10" ht="14.25">
      <c r="A161" s="214" t="s">
        <v>469</v>
      </c>
      <c r="B161" s="214" t="str">
        <f t="shared" si="5"/>
        <v>0158</v>
      </c>
      <c r="C161" s="214" t="s">
        <v>205</v>
      </c>
      <c r="D161" s="179" t="s">
        <v>51</v>
      </c>
      <c r="E161" s="215">
        <v>500</v>
      </c>
      <c r="F161" s="199"/>
      <c r="J161" s="179" t="str">
        <f t="shared" si="7"/>
        <v/>
      </c>
    </row>
    <row r="162" spans="1:10" ht="14.25">
      <c r="A162" s="179" t="s">
        <v>293</v>
      </c>
      <c r="B162" s="179" t="str">
        <f t="shared" si="5"/>
        <v>0159</v>
      </c>
      <c r="C162" s="179" t="s">
        <v>216</v>
      </c>
      <c r="D162" s="179" t="s">
        <v>53</v>
      </c>
      <c r="E162" s="183">
        <f>14+100</f>
        <v>114</v>
      </c>
      <c r="J162" s="179" t="str">
        <f t="shared" si="7"/>
        <v/>
      </c>
    </row>
    <row r="163" spans="1:10" ht="14.25">
      <c r="A163" s="179" t="s">
        <v>765</v>
      </c>
      <c r="B163" s="179" t="str">
        <f t="shared" si="5"/>
        <v>0160</v>
      </c>
      <c r="C163" s="179" t="s">
        <v>1046</v>
      </c>
      <c r="D163" s="179" t="s">
        <v>53</v>
      </c>
      <c r="E163" s="183">
        <v>2</v>
      </c>
      <c r="J163" s="179" t="str">
        <f t="shared" si="7"/>
        <v/>
      </c>
    </row>
    <row r="164" spans="1:10" ht="14.25">
      <c r="A164" s="179" t="s">
        <v>1047</v>
      </c>
      <c r="B164" s="179" t="str">
        <f t="shared" si="5"/>
        <v>0161</v>
      </c>
      <c r="C164" s="179" t="s">
        <v>1048</v>
      </c>
      <c r="D164" s="179" t="s">
        <v>53</v>
      </c>
      <c r="E164" s="183">
        <v>0</v>
      </c>
      <c r="J164" s="179" t="str">
        <f t="shared" si="7"/>
        <v/>
      </c>
    </row>
    <row r="165" spans="1:10" ht="14.25">
      <c r="A165" s="179" t="s">
        <v>1049</v>
      </c>
      <c r="B165" s="179" t="str">
        <f t="shared" si="5"/>
        <v>0162</v>
      </c>
      <c r="C165" s="179" t="s">
        <v>1050</v>
      </c>
      <c r="D165" s="179" t="s">
        <v>1051</v>
      </c>
      <c r="E165" s="183">
        <v>6</v>
      </c>
      <c r="J165" s="179" t="str">
        <f t="shared" si="7"/>
        <v/>
      </c>
    </row>
    <row r="166" spans="1:10" ht="14.25">
      <c r="A166" s="179" t="s">
        <v>1052</v>
      </c>
      <c r="B166" s="179" t="str">
        <f t="shared" si="5"/>
        <v>0163</v>
      </c>
      <c r="C166" s="179" t="s">
        <v>1053</v>
      </c>
      <c r="D166" s="179" t="s">
        <v>53</v>
      </c>
      <c r="E166" s="183">
        <v>0</v>
      </c>
      <c r="J166" s="179" t="str">
        <f t="shared" si="7"/>
        <v/>
      </c>
    </row>
    <row r="167" spans="1:10" ht="14.25">
      <c r="A167" s="179" t="s">
        <v>1054</v>
      </c>
      <c r="B167" s="179" t="str">
        <f t="shared" si="5"/>
        <v>0164</v>
      </c>
      <c r="C167" s="179" t="s">
        <v>1055</v>
      </c>
      <c r="D167" s="179" t="s">
        <v>53</v>
      </c>
      <c r="E167" s="183">
        <v>0</v>
      </c>
      <c r="J167" s="179" t="str">
        <f t="shared" si="7"/>
        <v/>
      </c>
    </row>
    <row r="168" spans="1:10" ht="14.25">
      <c r="A168" s="179" t="s">
        <v>1056</v>
      </c>
      <c r="B168" s="179" t="str">
        <f t="shared" si="5"/>
        <v>0165</v>
      </c>
      <c r="C168" s="179" t="s">
        <v>1057</v>
      </c>
      <c r="D168" s="179" t="s">
        <v>1058</v>
      </c>
      <c r="E168" s="183">
        <v>0</v>
      </c>
      <c r="J168" s="179" t="str">
        <f t="shared" si="7"/>
        <v/>
      </c>
    </row>
    <row r="169" spans="1:10" ht="14.25">
      <c r="A169" s="179" t="s">
        <v>769</v>
      </c>
      <c r="B169" s="179" t="str">
        <f t="shared" si="5"/>
        <v>0166</v>
      </c>
      <c r="C169" s="179" t="s">
        <v>770</v>
      </c>
      <c r="D169" s="179" t="s">
        <v>53</v>
      </c>
      <c r="E169" s="183">
        <v>161</v>
      </c>
      <c r="J169" s="179" t="str">
        <f t="shared" si="7"/>
        <v/>
      </c>
    </row>
    <row r="170" spans="1:10" ht="14.25">
      <c r="A170" s="214" t="s">
        <v>1059</v>
      </c>
      <c r="B170" s="214" t="str">
        <f t="shared" si="5"/>
        <v>0167</v>
      </c>
      <c r="C170" s="214" t="s">
        <v>1060</v>
      </c>
      <c r="D170" s="214" t="s">
        <v>1061</v>
      </c>
      <c r="E170" s="183">
        <v>2.4</v>
      </c>
      <c r="G170" s="144" t="s">
        <v>1062</v>
      </c>
      <c r="J170" s="179" t="str">
        <f t="shared" si="7"/>
        <v/>
      </c>
    </row>
    <row r="171" spans="1:10" ht="14.25">
      <c r="A171" s="179" t="s">
        <v>1063</v>
      </c>
      <c r="B171" s="179" t="str">
        <f t="shared" si="5"/>
        <v>0168</v>
      </c>
      <c r="C171" s="179" t="s">
        <v>1064</v>
      </c>
      <c r="D171" s="179" t="s">
        <v>51</v>
      </c>
      <c r="E171" s="183">
        <v>2140</v>
      </c>
      <c r="J171" s="179" t="str">
        <f t="shared" si="7"/>
        <v/>
      </c>
    </row>
    <row r="172" spans="1:10" ht="14.25">
      <c r="A172" s="179" t="s">
        <v>1065</v>
      </c>
      <c r="B172" s="179" t="str">
        <f t="shared" si="5"/>
        <v>0169</v>
      </c>
      <c r="C172" s="179" t="s">
        <v>1066</v>
      </c>
      <c r="D172" s="179" t="s">
        <v>53</v>
      </c>
      <c r="E172" s="183">
        <v>0</v>
      </c>
      <c r="J172" s="179" t="str">
        <f t="shared" si="7"/>
        <v/>
      </c>
    </row>
    <row r="173" spans="1:10" ht="14.25">
      <c r="A173" s="179" t="s">
        <v>1067</v>
      </c>
      <c r="B173" s="179" t="str">
        <f t="shared" si="5"/>
        <v>0170</v>
      </c>
      <c r="C173" s="179" t="s">
        <v>1068</v>
      </c>
      <c r="D173" s="179" t="s">
        <v>1069</v>
      </c>
      <c r="E173" s="183">
        <v>82</v>
      </c>
      <c r="J173" s="179" t="str">
        <f t="shared" si="7"/>
        <v/>
      </c>
    </row>
    <row r="174" spans="1:10" ht="14.25">
      <c r="A174" s="179" t="s">
        <v>1070</v>
      </c>
      <c r="B174" s="179" t="str">
        <f t="shared" si="5"/>
        <v>0171</v>
      </c>
      <c r="C174" s="179" t="s">
        <v>249</v>
      </c>
      <c r="D174" s="179" t="s">
        <v>53</v>
      </c>
      <c r="E174" s="183">
        <v>0</v>
      </c>
      <c r="J174" s="179" t="str">
        <f t="shared" si="7"/>
        <v/>
      </c>
    </row>
    <row r="175" spans="1:10" ht="14.25">
      <c r="A175" s="179" t="s">
        <v>1071</v>
      </c>
      <c r="B175" s="179" t="str">
        <f t="shared" si="5"/>
        <v>0172</v>
      </c>
      <c r="C175" s="179" t="s">
        <v>1072</v>
      </c>
      <c r="D175" s="179" t="s">
        <v>1073</v>
      </c>
      <c r="E175" s="183">
        <v>0</v>
      </c>
      <c r="J175" s="179" t="str">
        <f t="shared" si="7"/>
        <v/>
      </c>
    </row>
    <row r="176" spans="1:10" ht="14.25">
      <c r="A176" s="179" t="s">
        <v>1074</v>
      </c>
      <c r="B176" s="179" t="str">
        <f t="shared" si="5"/>
        <v>0173</v>
      </c>
      <c r="C176" s="179" t="s">
        <v>92</v>
      </c>
      <c r="D176" s="179" t="s">
        <v>53</v>
      </c>
      <c r="E176" s="183">
        <v>1</v>
      </c>
      <c r="J176" s="179" t="str">
        <f t="shared" si="7"/>
        <v/>
      </c>
    </row>
    <row r="177" spans="1:10" ht="14.25">
      <c r="A177" s="179" t="s">
        <v>1075</v>
      </c>
      <c r="B177" s="179" t="str">
        <f t="shared" si="5"/>
        <v>0174</v>
      </c>
      <c r="C177" s="179" t="s">
        <v>1036</v>
      </c>
      <c r="D177" s="179" t="s">
        <v>53</v>
      </c>
      <c r="E177" s="183">
        <v>5</v>
      </c>
      <c r="J177" s="179" t="str">
        <f t="shared" si="7"/>
        <v/>
      </c>
    </row>
    <row r="178" spans="1:10" ht="14.25">
      <c r="A178" s="179" t="s">
        <v>1076</v>
      </c>
      <c r="B178" s="179" t="str">
        <f t="shared" si="5"/>
        <v>0175</v>
      </c>
      <c r="C178" s="179" t="s">
        <v>104</v>
      </c>
      <c r="D178" s="179" t="s">
        <v>53</v>
      </c>
      <c r="E178" s="183">
        <v>0</v>
      </c>
      <c r="J178" s="179" t="str">
        <f t="shared" si="7"/>
        <v/>
      </c>
    </row>
    <row r="179" spans="1:10" ht="14.25">
      <c r="A179" s="179" t="s">
        <v>390</v>
      </c>
      <c r="B179" s="179" t="str">
        <f t="shared" si="5"/>
        <v>0176</v>
      </c>
      <c r="C179" s="179" t="s">
        <v>771</v>
      </c>
      <c r="D179" s="179" t="s">
        <v>716</v>
      </c>
      <c r="E179" s="183">
        <f>32+45</f>
        <v>77</v>
      </c>
      <c r="J179" s="179" t="str">
        <f t="shared" si="7"/>
        <v/>
      </c>
    </row>
    <row r="180" spans="1:10" ht="14.25">
      <c r="A180" s="179" t="s">
        <v>773</v>
      </c>
      <c r="B180" s="179" t="str">
        <f t="shared" si="5"/>
        <v>0177</v>
      </c>
      <c r="C180" s="179" t="s">
        <v>774</v>
      </c>
      <c r="D180" s="179" t="s">
        <v>53</v>
      </c>
      <c r="E180" s="183">
        <v>42</v>
      </c>
      <c r="J180" s="179" t="str">
        <f t="shared" si="7"/>
        <v/>
      </c>
    </row>
    <row r="181" spans="1:10" ht="14.25">
      <c r="A181" s="179" t="s">
        <v>352</v>
      </c>
      <c r="B181" s="179" t="str">
        <f t="shared" si="5"/>
        <v>0178</v>
      </c>
      <c r="C181" s="179" t="s">
        <v>62</v>
      </c>
      <c r="D181" s="179" t="s">
        <v>53</v>
      </c>
      <c r="E181" s="183">
        <f>891+568</f>
        <v>1459</v>
      </c>
      <c r="F181" s="89">
        <f>1.57+1</f>
        <v>2.5700000000000003</v>
      </c>
      <c r="G181" s="144" t="s">
        <v>178</v>
      </c>
      <c r="J181" s="179" t="str">
        <f t="shared" si="7"/>
        <v/>
      </c>
    </row>
    <row r="182" spans="1:10" ht="14.25">
      <c r="A182" s="179" t="s">
        <v>1077</v>
      </c>
      <c r="B182" s="179" t="str">
        <f t="shared" si="5"/>
        <v>0179</v>
      </c>
      <c r="C182" s="179" t="s">
        <v>1078</v>
      </c>
      <c r="D182" s="179" t="s">
        <v>832</v>
      </c>
      <c r="E182" s="183">
        <f>0+2</f>
        <v>2</v>
      </c>
      <c r="J182" s="179" t="str">
        <f t="shared" si="7"/>
        <v/>
      </c>
    </row>
    <row r="183" spans="1:10" ht="14.25">
      <c r="A183" s="179" t="s">
        <v>1079</v>
      </c>
      <c r="B183" s="179" t="str">
        <f t="shared" si="5"/>
        <v>0180</v>
      </c>
      <c r="C183" s="179" t="s">
        <v>1080</v>
      </c>
      <c r="D183" s="179" t="s">
        <v>716</v>
      </c>
      <c r="E183" s="183">
        <v>1</v>
      </c>
      <c r="J183" s="179" t="str">
        <f t="shared" si="7"/>
        <v/>
      </c>
    </row>
    <row r="184" spans="1:10" ht="14.25">
      <c r="A184" s="179" t="s">
        <v>1081</v>
      </c>
      <c r="B184" s="179" t="str">
        <f t="shared" si="5"/>
        <v>0181</v>
      </c>
      <c r="C184" s="179" t="s">
        <v>1082</v>
      </c>
      <c r="D184" s="179" t="s">
        <v>51</v>
      </c>
      <c r="E184" s="198">
        <v>1090</v>
      </c>
      <c r="F184" s="199"/>
      <c r="J184" s="179" t="str">
        <f t="shared" si="7"/>
        <v/>
      </c>
    </row>
    <row r="185" spans="1:10" ht="14.25">
      <c r="A185" s="179" t="s">
        <v>1083</v>
      </c>
      <c r="B185" s="179" t="str">
        <f t="shared" si="5"/>
        <v>0182</v>
      </c>
      <c r="C185" s="179" t="s">
        <v>1084</v>
      </c>
      <c r="D185" s="179" t="s">
        <v>716</v>
      </c>
      <c r="E185" s="183">
        <v>2</v>
      </c>
      <c r="J185" s="179" t="str">
        <f t="shared" si="7"/>
        <v/>
      </c>
    </row>
    <row r="186" spans="1:10" ht="14.25">
      <c r="A186" s="179" t="s">
        <v>1085</v>
      </c>
      <c r="B186" s="179" t="str">
        <f t="shared" si="5"/>
        <v>0183</v>
      </c>
      <c r="C186" s="179" t="s">
        <v>1086</v>
      </c>
      <c r="D186" s="179" t="s">
        <v>716</v>
      </c>
      <c r="E186" s="183">
        <v>5</v>
      </c>
      <c r="J186" s="179" t="str">
        <f t="shared" si="7"/>
        <v/>
      </c>
    </row>
    <row r="187" spans="1:10" ht="14.25">
      <c r="A187" s="179" t="s">
        <v>1087</v>
      </c>
      <c r="B187" s="179" t="str">
        <f t="shared" si="5"/>
        <v>0184</v>
      </c>
      <c r="C187" s="179" t="s">
        <v>1088</v>
      </c>
      <c r="D187" s="179" t="s">
        <v>51</v>
      </c>
      <c r="E187" s="198">
        <v>0</v>
      </c>
      <c r="F187" s="199"/>
      <c r="J187" s="179" t="str">
        <f t="shared" si="7"/>
        <v/>
      </c>
    </row>
    <row r="188" spans="1:10" ht="14.25">
      <c r="A188" s="179" t="s">
        <v>1089</v>
      </c>
      <c r="B188" s="179" t="str">
        <f t="shared" si="5"/>
        <v>0185</v>
      </c>
      <c r="C188" s="179" t="s">
        <v>1090</v>
      </c>
      <c r="D188" s="179" t="s">
        <v>53</v>
      </c>
      <c r="E188" s="183">
        <v>0</v>
      </c>
      <c r="J188" s="179" t="str">
        <f t="shared" si="7"/>
        <v/>
      </c>
    </row>
    <row r="189" spans="1:10" ht="14.25">
      <c r="A189" s="179" t="s">
        <v>1091</v>
      </c>
      <c r="B189" s="179" t="str">
        <f t="shared" si="5"/>
        <v>0186</v>
      </c>
      <c r="C189" s="179" t="s">
        <v>1092</v>
      </c>
      <c r="D189" s="179" t="s">
        <v>53</v>
      </c>
      <c r="E189" s="183">
        <v>0</v>
      </c>
      <c r="J189" s="179" t="str">
        <f t="shared" si="7"/>
        <v/>
      </c>
    </row>
    <row r="190" spans="1:10" ht="14.25">
      <c r="A190" s="179" t="s">
        <v>1093</v>
      </c>
      <c r="B190" s="179" t="str">
        <f t="shared" si="5"/>
        <v>0187</v>
      </c>
      <c r="C190" s="179" t="s">
        <v>1094</v>
      </c>
      <c r="D190" s="179" t="s">
        <v>178</v>
      </c>
      <c r="E190" s="183">
        <v>0</v>
      </c>
      <c r="J190" s="179" t="str">
        <f t="shared" si="7"/>
        <v/>
      </c>
    </row>
    <row r="191" spans="1:10" ht="14.25">
      <c r="A191" s="179" t="s">
        <v>1095</v>
      </c>
      <c r="B191" s="179" t="str">
        <f t="shared" si="5"/>
        <v>0188</v>
      </c>
      <c r="C191" s="179" t="s">
        <v>1096</v>
      </c>
      <c r="D191" s="179" t="s">
        <v>51</v>
      </c>
      <c r="E191" s="198">
        <v>1000</v>
      </c>
      <c r="F191" s="199"/>
      <c r="J191" s="179" t="str">
        <f t="shared" si="7"/>
        <v/>
      </c>
    </row>
    <row r="192" spans="1:10" ht="14.25">
      <c r="A192" s="179" t="s">
        <v>1097</v>
      </c>
      <c r="B192" s="179" t="str">
        <f t="shared" si="5"/>
        <v>0189</v>
      </c>
      <c r="C192" s="179" t="s">
        <v>1098</v>
      </c>
      <c r="D192" s="179" t="s">
        <v>178</v>
      </c>
      <c r="E192" s="183">
        <v>0</v>
      </c>
      <c r="J192" s="179" t="str">
        <f t="shared" si="7"/>
        <v/>
      </c>
    </row>
    <row r="193" spans="1:10" ht="14.25">
      <c r="A193" s="179" t="s">
        <v>1099</v>
      </c>
      <c r="B193" s="179" t="str">
        <f t="shared" si="5"/>
        <v>0190</v>
      </c>
      <c r="C193" s="179" t="s">
        <v>1100</v>
      </c>
      <c r="D193" s="179" t="s">
        <v>53</v>
      </c>
      <c r="E193" s="183">
        <v>6</v>
      </c>
      <c r="J193" s="179" t="str">
        <f t="shared" si="7"/>
        <v/>
      </c>
    </row>
    <row r="194" spans="1:10" ht="14.25">
      <c r="A194" s="179" t="s">
        <v>1101</v>
      </c>
      <c r="B194" s="179" t="str">
        <f t="shared" si="5"/>
        <v>0191</v>
      </c>
      <c r="C194" s="179" t="s">
        <v>1102</v>
      </c>
      <c r="D194" s="179" t="s">
        <v>53</v>
      </c>
      <c r="E194" s="183">
        <v>0</v>
      </c>
      <c r="J194" s="179" t="str">
        <f t="shared" si="7"/>
        <v/>
      </c>
    </row>
    <row r="195" spans="1:10" ht="14.25">
      <c r="A195" s="179" t="s">
        <v>1103</v>
      </c>
      <c r="B195" s="179" t="str">
        <f t="shared" si="5"/>
        <v>0192</v>
      </c>
      <c r="C195" s="179" t="s">
        <v>1104</v>
      </c>
      <c r="D195" s="179" t="s">
        <v>261</v>
      </c>
      <c r="E195" s="183">
        <f>6+4</f>
        <v>10</v>
      </c>
      <c r="J195" s="179" t="str">
        <f t="shared" si="7"/>
        <v/>
      </c>
    </row>
    <row r="196" spans="1:10" ht="14.25">
      <c r="A196" s="179" t="s">
        <v>775</v>
      </c>
      <c r="B196" s="179" t="str">
        <f t="shared" si="5"/>
        <v>0193</v>
      </c>
      <c r="C196" s="179" t="s">
        <v>776</v>
      </c>
      <c r="D196" s="179" t="s">
        <v>53</v>
      </c>
      <c r="E196" s="183">
        <v>131</v>
      </c>
      <c r="J196" s="179" t="str">
        <f t="shared" si="7"/>
        <v/>
      </c>
    </row>
    <row r="197" spans="1:10" ht="14.25">
      <c r="A197" s="179" t="s">
        <v>375</v>
      </c>
      <c r="B197" s="179" t="str">
        <f t="shared" si="5"/>
        <v>0194</v>
      </c>
      <c r="C197" s="179" t="s">
        <v>273</v>
      </c>
      <c r="D197" s="179" t="s">
        <v>716</v>
      </c>
      <c r="E197" s="183">
        <v>169</v>
      </c>
      <c r="J197" s="179" t="str">
        <f t="shared" si="7"/>
        <v/>
      </c>
    </row>
    <row r="198" spans="1:10" ht="14.25">
      <c r="A198" s="179" t="s">
        <v>780</v>
      </c>
      <c r="B198" s="179" t="str">
        <f t="shared" si="5"/>
        <v>0195</v>
      </c>
      <c r="C198" s="179" t="s">
        <v>1105</v>
      </c>
      <c r="D198" s="179" t="s">
        <v>716</v>
      </c>
      <c r="E198" s="183">
        <v>380</v>
      </c>
      <c r="J198" s="179" t="str">
        <f t="shared" si="7"/>
        <v/>
      </c>
    </row>
    <row r="199" spans="1:10" ht="14.25">
      <c r="A199" s="179" t="s">
        <v>1106</v>
      </c>
      <c r="B199" s="179" t="str">
        <f t="shared" si="5"/>
        <v>0196</v>
      </c>
      <c r="C199" s="179" t="s">
        <v>1107</v>
      </c>
      <c r="D199" s="179" t="s">
        <v>51</v>
      </c>
      <c r="E199" s="198">
        <v>15000</v>
      </c>
      <c r="F199" s="199"/>
      <c r="J199" s="179" t="str">
        <f t="shared" si="7"/>
        <v/>
      </c>
    </row>
    <row r="200" spans="1:10" ht="14.25">
      <c r="A200" s="179" t="s">
        <v>1108</v>
      </c>
      <c r="B200" s="179" t="str">
        <f t="shared" si="5"/>
        <v>0197</v>
      </c>
      <c r="C200" s="179" t="s">
        <v>1109</v>
      </c>
      <c r="D200" s="179" t="s">
        <v>53</v>
      </c>
      <c r="E200" s="183">
        <v>0</v>
      </c>
      <c r="J200" s="179" t="str">
        <f t="shared" si="7"/>
        <v/>
      </c>
    </row>
    <row r="201" spans="1:10" ht="14.25">
      <c r="A201" s="179" t="s">
        <v>1110</v>
      </c>
      <c r="B201" s="179" t="str">
        <f t="shared" si="5"/>
        <v>0198</v>
      </c>
      <c r="C201" s="179" t="s">
        <v>1111</v>
      </c>
      <c r="D201" s="179" t="s">
        <v>53</v>
      </c>
      <c r="E201" s="183">
        <v>0</v>
      </c>
      <c r="J201" s="179" t="str">
        <f t="shared" si="7"/>
        <v/>
      </c>
    </row>
    <row r="202" spans="1:10" ht="14.25">
      <c r="A202" s="179" t="s">
        <v>1112</v>
      </c>
      <c r="B202" s="179" t="str">
        <f t="shared" si="5"/>
        <v>0199</v>
      </c>
      <c r="C202" s="179" t="s">
        <v>1113</v>
      </c>
      <c r="D202" s="179" t="s">
        <v>261</v>
      </c>
      <c r="E202" s="183">
        <v>0</v>
      </c>
      <c r="J202" s="179" t="str">
        <f t="shared" si="7"/>
        <v/>
      </c>
    </row>
    <row r="203" spans="1:10" ht="14.25">
      <c r="A203" s="179" t="s">
        <v>1114</v>
      </c>
      <c r="B203" s="179" t="str">
        <f t="shared" si="5"/>
        <v>0200</v>
      </c>
      <c r="C203" s="179" t="s">
        <v>1115</v>
      </c>
      <c r="D203" s="179" t="s">
        <v>261</v>
      </c>
      <c r="E203" s="183">
        <v>0</v>
      </c>
      <c r="J203" s="179" t="str">
        <f t="shared" si="7"/>
        <v/>
      </c>
    </row>
    <row r="204" spans="1:10" ht="14.25">
      <c r="A204" s="179" t="s">
        <v>1116</v>
      </c>
      <c r="B204" s="179" t="str">
        <f t="shared" si="5"/>
        <v>0201</v>
      </c>
      <c r="C204" s="179" t="s">
        <v>1117</v>
      </c>
      <c r="D204" s="179" t="s">
        <v>968</v>
      </c>
      <c r="E204" s="183">
        <v>0</v>
      </c>
      <c r="J204" s="179" t="str">
        <f t="shared" si="7"/>
        <v/>
      </c>
    </row>
    <row r="205" spans="1:10" ht="14.25">
      <c r="A205" s="179" t="s">
        <v>1118</v>
      </c>
      <c r="B205" s="179" t="str">
        <f t="shared" si="5"/>
        <v>0202</v>
      </c>
      <c r="C205" s="179" t="s">
        <v>1119</v>
      </c>
      <c r="D205" s="179" t="s">
        <v>968</v>
      </c>
      <c r="E205" s="183">
        <v>0</v>
      </c>
      <c r="J205" s="179" t="str">
        <f t="shared" si="7"/>
        <v/>
      </c>
    </row>
    <row r="206" spans="1:10" ht="14.25">
      <c r="A206" s="179" t="s">
        <v>1120</v>
      </c>
      <c r="B206" s="179" t="str">
        <f t="shared" si="5"/>
        <v>0203</v>
      </c>
      <c r="C206" s="179" t="s">
        <v>1121</v>
      </c>
      <c r="D206" s="179" t="s">
        <v>53</v>
      </c>
      <c r="E206" s="183">
        <v>0</v>
      </c>
      <c r="J206" s="179" t="str">
        <f t="shared" si="7"/>
        <v/>
      </c>
    </row>
    <row r="207" spans="1:10" ht="14.25">
      <c r="A207" s="179" t="s">
        <v>1122</v>
      </c>
      <c r="B207" s="179" t="str">
        <f t="shared" si="5"/>
        <v>0204</v>
      </c>
      <c r="C207" s="179" t="s">
        <v>1123</v>
      </c>
      <c r="D207" s="179" t="s">
        <v>53</v>
      </c>
      <c r="E207" s="183">
        <v>0</v>
      </c>
      <c r="J207" s="179" t="str">
        <f t="shared" si="7"/>
        <v/>
      </c>
    </row>
    <row r="208" spans="1:10" ht="14.25">
      <c r="A208" s="179" t="s">
        <v>1124</v>
      </c>
      <c r="B208" s="179" t="str">
        <f t="shared" si="5"/>
        <v>0205</v>
      </c>
      <c r="C208" s="179" t="s">
        <v>1125</v>
      </c>
      <c r="D208" s="179" t="s">
        <v>53</v>
      </c>
      <c r="E208" s="183">
        <v>0</v>
      </c>
      <c r="J208" s="179" t="str">
        <f t="shared" si="7"/>
        <v/>
      </c>
    </row>
    <row r="209" spans="1:10" ht="14.25">
      <c r="A209" s="179" t="s">
        <v>1126</v>
      </c>
      <c r="B209" s="179" t="str">
        <f t="shared" si="5"/>
        <v>0206</v>
      </c>
      <c r="C209" s="179" t="s">
        <v>1127</v>
      </c>
      <c r="D209" s="179" t="s">
        <v>53</v>
      </c>
      <c r="E209" s="183">
        <v>0</v>
      </c>
      <c r="J209" s="179" t="str">
        <f t="shared" si="7"/>
        <v/>
      </c>
    </row>
    <row r="210" spans="1:10" ht="14.25">
      <c r="A210" s="179" t="s">
        <v>1128</v>
      </c>
      <c r="B210" s="179" t="str">
        <f t="shared" si="5"/>
        <v>0207</v>
      </c>
      <c r="C210" s="179" t="s">
        <v>1129</v>
      </c>
      <c r="D210" s="179" t="s">
        <v>53</v>
      </c>
      <c r="E210" s="183">
        <v>0</v>
      </c>
      <c r="J210" s="179" t="str">
        <f t="shared" si="7"/>
        <v/>
      </c>
    </row>
    <row r="211" spans="1:10" ht="14.25">
      <c r="A211" s="179" t="s">
        <v>1130</v>
      </c>
      <c r="B211" s="179" t="str">
        <f t="shared" si="5"/>
        <v>0208</v>
      </c>
      <c r="C211" s="179" t="s">
        <v>1131</v>
      </c>
      <c r="D211" s="179" t="s">
        <v>53</v>
      </c>
      <c r="E211" s="183">
        <v>0</v>
      </c>
      <c r="J211" s="179" t="str">
        <f t="shared" si="7"/>
        <v/>
      </c>
    </row>
    <row r="212" spans="1:10" ht="14.25">
      <c r="A212" s="179" t="s">
        <v>1132</v>
      </c>
      <c r="B212" s="179" t="str">
        <f t="shared" si="5"/>
        <v>0209</v>
      </c>
      <c r="C212" s="179" t="s">
        <v>1133</v>
      </c>
      <c r="D212" s="179" t="s">
        <v>53</v>
      </c>
      <c r="E212" s="183">
        <v>0</v>
      </c>
      <c r="J212" s="179" t="str">
        <f t="shared" si="7"/>
        <v/>
      </c>
    </row>
    <row r="213" spans="1:10" ht="14.25">
      <c r="A213" s="179" t="s">
        <v>1134</v>
      </c>
      <c r="B213" s="179" t="str">
        <f t="shared" si="5"/>
        <v>0210</v>
      </c>
      <c r="C213" s="179" t="s">
        <v>1135</v>
      </c>
      <c r="D213" s="179" t="s">
        <v>53</v>
      </c>
      <c r="E213" s="183">
        <v>0</v>
      </c>
      <c r="J213" s="179" t="str">
        <f t="shared" si="7"/>
        <v/>
      </c>
    </row>
    <row r="214" spans="1:10" ht="14.25">
      <c r="A214" s="179" t="s">
        <v>1136</v>
      </c>
      <c r="B214" s="179" t="str">
        <f t="shared" si="5"/>
        <v>0211</v>
      </c>
      <c r="C214" s="179" t="s">
        <v>1137</v>
      </c>
      <c r="D214" s="179" t="s">
        <v>53</v>
      </c>
      <c r="E214" s="183">
        <v>0</v>
      </c>
      <c r="J214" s="179" t="str">
        <f t="shared" si="7"/>
        <v/>
      </c>
    </row>
    <row r="215" spans="1:10" ht="14.25">
      <c r="A215" s="179" t="s">
        <v>1138</v>
      </c>
      <c r="B215" s="179" t="str">
        <f t="shared" si="5"/>
        <v>0212</v>
      </c>
      <c r="C215" s="179" t="s">
        <v>1139</v>
      </c>
      <c r="D215" s="179" t="s">
        <v>53</v>
      </c>
      <c r="E215" s="183">
        <v>0</v>
      </c>
      <c r="J215" s="179" t="str">
        <f t="shared" si="7"/>
        <v/>
      </c>
    </row>
    <row r="216" spans="1:10" ht="14.25">
      <c r="A216" s="179" t="s">
        <v>596</v>
      </c>
      <c r="B216" s="179" t="str">
        <f t="shared" si="5"/>
        <v>0213</v>
      </c>
      <c r="C216" s="179" t="s">
        <v>543</v>
      </c>
      <c r="D216" s="179" t="s">
        <v>53</v>
      </c>
      <c r="E216" s="183">
        <v>2</v>
      </c>
      <c r="J216" s="179" t="str">
        <f t="shared" si="7"/>
        <v/>
      </c>
    </row>
    <row r="217" spans="1:10" ht="14.25">
      <c r="A217" s="179" t="s">
        <v>782</v>
      </c>
      <c r="B217" s="179" t="str">
        <f t="shared" si="5"/>
        <v>0214</v>
      </c>
      <c r="C217" s="179" t="s">
        <v>783</v>
      </c>
      <c r="D217" s="179" t="s">
        <v>53</v>
      </c>
      <c r="E217" s="183">
        <v>11</v>
      </c>
      <c r="J217" s="179" t="str">
        <f t="shared" si="7"/>
        <v/>
      </c>
    </row>
    <row r="218" spans="1:10" ht="14.25">
      <c r="A218" s="179" t="s">
        <v>1140</v>
      </c>
      <c r="B218" s="179" t="str">
        <f t="shared" si="5"/>
        <v>0215</v>
      </c>
      <c r="C218" s="179" t="s">
        <v>1141</v>
      </c>
      <c r="D218" s="179" t="s">
        <v>53</v>
      </c>
      <c r="E218" s="183">
        <v>0</v>
      </c>
      <c r="J218" s="179" t="str">
        <f t="shared" si="7"/>
        <v/>
      </c>
    </row>
    <row r="219" spans="1:10" ht="14.25">
      <c r="A219" s="179" t="s">
        <v>1142</v>
      </c>
      <c r="B219" s="179" t="str">
        <f t="shared" si="5"/>
        <v>0216</v>
      </c>
      <c r="C219" s="179" t="s">
        <v>1143</v>
      </c>
      <c r="D219" s="179" t="s">
        <v>53</v>
      </c>
      <c r="E219" s="183">
        <v>0</v>
      </c>
      <c r="J219" s="179" t="str">
        <f t="shared" si="7"/>
        <v/>
      </c>
    </row>
    <row r="220" spans="1:10" ht="14.25">
      <c r="A220" s="179" t="s">
        <v>1144</v>
      </c>
      <c r="B220" s="179" t="str">
        <f t="shared" si="5"/>
        <v>0217</v>
      </c>
      <c r="C220" s="179" t="s">
        <v>1145</v>
      </c>
      <c r="D220" s="179" t="s">
        <v>53</v>
      </c>
      <c r="E220" s="183">
        <v>0</v>
      </c>
      <c r="J220" s="179" t="str">
        <f t="shared" si="7"/>
        <v/>
      </c>
    </row>
    <row r="221" spans="1:10" ht="14.25">
      <c r="A221" s="179" t="s">
        <v>386</v>
      </c>
      <c r="B221" s="179" t="str">
        <f t="shared" si="5"/>
        <v>0218</v>
      </c>
      <c r="C221" s="179" t="s">
        <v>385</v>
      </c>
      <c r="D221" s="179" t="s">
        <v>53</v>
      </c>
      <c r="E221" s="183">
        <v>2</v>
      </c>
      <c r="J221" s="179" t="str">
        <f t="shared" si="7"/>
        <v/>
      </c>
    </row>
    <row r="222" spans="1:10" ht="14.25">
      <c r="A222" s="179" t="s">
        <v>1146</v>
      </c>
      <c r="B222" s="179" t="str">
        <f t="shared" si="5"/>
        <v>0219</v>
      </c>
      <c r="C222" s="179" t="s">
        <v>1147</v>
      </c>
      <c r="D222" s="179" t="s">
        <v>53</v>
      </c>
      <c r="E222" s="183">
        <v>4</v>
      </c>
      <c r="J222" s="179" t="str">
        <f t="shared" si="7"/>
        <v/>
      </c>
    </row>
    <row r="223" spans="1:10" ht="14.25">
      <c r="A223" s="179" t="s">
        <v>956</v>
      </c>
      <c r="B223" s="179" t="str">
        <f t="shared" si="5"/>
        <v>0220</v>
      </c>
      <c r="C223" s="179" t="s">
        <v>1148</v>
      </c>
      <c r="D223" s="179" t="s">
        <v>716</v>
      </c>
      <c r="E223" s="183">
        <v>330</v>
      </c>
      <c r="F223" s="144" t="s">
        <v>1149</v>
      </c>
      <c r="J223" s="179" t="str">
        <f t="shared" si="7"/>
        <v/>
      </c>
    </row>
    <row r="224" spans="1:10" ht="14.25">
      <c r="A224" s="179" t="s">
        <v>1150</v>
      </c>
      <c r="B224" s="179" t="str">
        <f t="shared" si="5"/>
        <v>0221</v>
      </c>
      <c r="C224" s="179" t="s">
        <v>1151</v>
      </c>
      <c r="D224" s="179" t="s">
        <v>53</v>
      </c>
      <c r="E224" s="183">
        <v>0</v>
      </c>
      <c r="J224" s="179" t="str">
        <f t="shared" si="7"/>
        <v/>
      </c>
    </row>
    <row r="225" spans="1:10" ht="14.25">
      <c r="A225" s="179" t="s">
        <v>1152</v>
      </c>
      <c r="B225" s="179" t="str">
        <f t="shared" si="5"/>
        <v>0222</v>
      </c>
      <c r="C225" s="179" t="s">
        <v>1153</v>
      </c>
      <c r="D225" s="179" t="s">
        <v>53</v>
      </c>
      <c r="E225" s="183">
        <v>0</v>
      </c>
      <c r="J225" s="179" t="str">
        <f t="shared" si="7"/>
        <v/>
      </c>
    </row>
    <row r="226" spans="1:10" ht="14.25">
      <c r="A226" s="179" t="s">
        <v>1154</v>
      </c>
      <c r="B226" s="179" t="str">
        <f t="shared" si="5"/>
        <v>0223</v>
      </c>
      <c r="C226" s="179" t="s">
        <v>1155</v>
      </c>
      <c r="D226" s="179" t="s">
        <v>53</v>
      </c>
      <c r="E226" s="183">
        <v>0</v>
      </c>
      <c r="J226" s="179" t="str">
        <f t="shared" si="7"/>
        <v/>
      </c>
    </row>
    <row r="227" spans="1:10" ht="14.25">
      <c r="A227" s="179" t="s">
        <v>785</v>
      </c>
      <c r="B227" s="179" t="str">
        <f t="shared" si="5"/>
        <v>0224</v>
      </c>
      <c r="C227" s="179" t="s">
        <v>786</v>
      </c>
      <c r="D227" s="179" t="s">
        <v>53</v>
      </c>
      <c r="E227" s="183">
        <v>5</v>
      </c>
      <c r="J227" s="179" t="str">
        <f t="shared" si="7"/>
        <v/>
      </c>
    </row>
    <row r="228" spans="1:10" ht="14.25">
      <c r="A228" s="179" t="s">
        <v>1156</v>
      </c>
      <c r="B228" s="179" t="str">
        <f t="shared" si="5"/>
        <v>0225</v>
      </c>
      <c r="C228" s="179" t="s">
        <v>1157</v>
      </c>
      <c r="D228" s="179" t="s">
        <v>53</v>
      </c>
      <c r="E228" s="183">
        <v>0</v>
      </c>
      <c r="J228" s="179" t="str">
        <f t="shared" si="7"/>
        <v/>
      </c>
    </row>
    <row r="229" spans="1:10" ht="14.25">
      <c r="A229" s="179" t="s">
        <v>788</v>
      </c>
      <c r="B229" s="179" t="str">
        <f t="shared" si="5"/>
        <v>0226</v>
      </c>
      <c r="C229" s="179" t="s">
        <v>789</v>
      </c>
      <c r="D229" s="179" t="s">
        <v>53</v>
      </c>
      <c r="E229" s="183">
        <v>193</v>
      </c>
      <c r="J229" s="179" t="str">
        <f t="shared" si="7"/>
        <v/>
      </c>
    </row>
    <row r="230" spans="1:10" ht="14.25">
      <c r="A230" s="179" t="s">
        <v>792</v>
      </c>
      <c r="B230" s="179" t="str">
        <f t="shared" si="5"/>
        <v>0227</v>
      </c>
      <c r="C230" s="179" t="s">
        <v>793</v>
      </c>
      <c r="D230" s="179" t="s">
        <v>53</v>
      </c>
      <c r="E230" s="183">
        <v>21</v>
      </c>
      <c r="J230" s="179" t="str">
        <f t="shared" si="7"/>
        <v/>
      </c>
    </row>
    <row r="231" spans="1:10" ht="14.25">
      <c r="A231" s="179" t="s">
        <v>796</v>
      </c>
      <c r="B231" s="179" t="str">
        <f t="shared" si="5"/>
        <v>0228</v>
      </c>
      <c r="C231" s="179" t="s">
        <v>797</v>
      </c>
      <c r="D231" s="179" t="s">
        <v>53</v>
      </c>
      <c r="E231" s="183">
        <v>102</v>
      </c>
      <c r="J231" s="179" t="str">
        <f t="shared" si="7"/>
        <v/>
      </c>
    </row>
    <row r="232" spans="1:10" ht="14.25">
      <c r="A232" s="179" t="s">
        <v>800</v>
      </c>
      <c r="B232" s="179" t="str">
        <f t="shared" si="5"/>
        <v>0229</v>
      </c>
      <c r="C232" s="179" t="s">
        <v>584</v>
      </c>
      <c r="D232" s="179" t="s">
        <v>53</v>
      </c>
      <c r="E232" s="183">
        <f>42+83</f>
        <v>125</v>
      </c>
      <c r="J232" s="179" t="str">
        <f t="shared" si="7"/>
        <v/>
      </c>
    </row>
    <row r="233" spans="1:10" ht="14.25">
      <c r="A233" s="179" t="s">
        <v>803</v>
      </c>
      <c r="B233" s="179" t="str">
        <f t="shared" si="5"/>
        <v>0230</v>
      </c>
      <c r="C233" s="179" t="s">
        <v>804</v>
      </c>
      <c r="D233" s="179" t="s">
        <v>53</v>
      </c>
      <c r="E233" s="183">
        <v>16</v>
      </c>
      <c r="J233" s="179" t="str">
        <f t="shared" si="7"/>
        <v/>
      </c>
    </row>
    <row r="234" spans="1:10" ht="14.25">
      <c r="A234" s="179" t="s">
        <v>335</v>
      </c>
      <c r="B234" s="179" t="str">
        <f t="shared" si="5"/>
        <v>0231</v>
      </c>
      <c r="C234" s="179" t="s">
        <v>160</v>
      </c>
      <c r="D234" s="179" t="s">
        <v>716</v>
      </c>
      <c r="E234" s="183">
        <v>34</v>
      </c>
      <c r="J234" s="179" t="str">
        <f t="shared" si="7"/>
        <v/>
      </c>
    </row>
    <row r="235" spans="1:10" ht="14.25">
      <c r="A235" s="179" t="s">
        <v>359</v>
      </c>
      <c r="B235" s="179" t="str">
        <f t="shared" si="5"/>
        <v>0232</v>
      </c>
      <c r="C235" s="179" t="s">
        <v>172</v>
      </c>
      <c r="D235" s="179" t="s">
        <v>53</v>
      </c>
      <c r="E235" s="183">
        <f>10+20</f>
        <v>30</v>
      </c>
      <c r="J235" s="179" t="str">
        <f t="shared" si="7"/>
        <v/>
      </c>
    </row>
    <row r="236" spans="1:10" ht="14.25">
      <c r="A236" s="179" t="s">
        <v>811</v>
      </c>
      <c r="B236" s="179" t="str">
        <f t="shared" si="5"/>
        <v>0233</v>
      </c>
      <c r="C236" s="179" t="s">
        <v>812</v>
      </c>
      <c r="D236" s="179" t="s">
        <v>53</v>
      </c>
      <c r="E236" s="183">
        <v>6</v>
      </c>
      <c r="J236" s="179" t="str">
        <f t="shared" si="7"/>
        <v/>
      </c>
    </row>
    <row r="237" spans="1:10" ht="14.25">
      <c r="A237" s="179" t="s">
        <v>815</v>
      </c>
      <c r="B237" s="179" t="str">
        <f t="shared" si="5"/>
        <v>0234</v>
      </c>
      <c r="C237" s="179" t="s">
        <v>816</v>
      </c>
      <c r="D237" s="179" t="s">
        <v>716</v>
      </c>
      <c r="E237" s="183">
        <v>30</v>
      </c>
      <c r="J237" s="179" t="str">
        <f t="shared" si="7"/>
        <v/>
      </c>
    </row>
    <row r="238" spans="1:10" ht="14.25">
      <c r="A238" s="179" t="s">
        <v>290</v>
      </c>
      <c r="B238" s="179" t="str">
        <f t="shared" si="5"/>
        <v>0235</v>
      </c>
      <c r="C238" s="179" t="s">
        <v>165</v>
      </c>
      <c r="D238" s="179" t="s">
        <v>53</v>
      </c>
      <c r="E238" s="183">
        <v>109</v>
      </c>
      <c r="J238" s="179" t="str">
        <f t="shared" si="7"/>
        <v/>
      </c>
    </row>
    <row r="239" spans="1:10" ht="14.25">
      <c r="A239" s="179" t="s">
        <v>1158</v>
      </c>
      <c r="B239" s="179" t="str">
        <f t="shared" si="5"/>
        <v>0236</v>
      </c>
      <c r="C239" s="179" t="s">
        <v>1159</v>
      </c>
      <c r="D239" s="179" t="s">
        <v>53</v>
      </c>
      <c r="E239" s="183">
        <v>0</v>
      </c>
      <c r="J239" s="179" t="str">
        <f t="shared" si="7"/>
        <v/>
      </c>
    </row>
    <row r="240" spans="1:10" ht="14.25">
      <c r="A240" s="179" t="s">
        <v>1160</v>
      </c>
      <c r="B240" s="179" t="str">
        <f t="shared" si="5"/>
        <v>0237</v>
      </c>
      <c r="C240" s="179" t="s">
        <v>1161</v>
      </c>
      <c r="D240" s="179" t="s">
        <v>53</v>
      </c>
      <c r="E240" s="183">
        <v>1</v>
      </c>
      <c r="J240" s="179" t="str">
        <f t="shared" si="7"/>
        <v/>
      </c>
    </row>
    <row r="241" spans="1:10" ht="14.25">
      <c r="A241" s="179" t="s">
        <v>1162</v>
      </c>
      <c r="B241" s="179" t="str">
        <f t="shared" si="5"/>
        <v>0238</v>
      </c>
      <c r="C241" s="179" t="s">
        <v>1163</v>
      </c>
      <c r="D241" s="179" t="s">
        <v>716</v>
      </c>
      <c r="E241" s="183">
        <v>0</v>
      </c>
      <c r="J241" s="179" t="str">
        <f t="shared" si="7"/>
        <v/>
      </c>
    </row>
    <row r="242" spans="1:10" ht="14.25">
      <c r="A242" s="179" t="s">
        <v>1164</v>
      </c>
      <c r="B242" s="179" t="str">
        <f t="shared" si="5"/>
        <v>0239</v>
      </c>
      <c r="C242" s="179" t="s">
        <v>1165</v>
      </c>
      <c r="D242" s="179" t="s">
        <v>53</v>
      </c>
      <c r="E242" s="183">
        <v>0</v>
      </c>
      <c r="J242" s="179" t="str">
        <f t="shared" si="7"/>
        <v/>
      </c>
    </row>
    <row r="243" spans="1:10" ht="14.25">
      <c r="A243" s="179" t="s">
        <v>459</v>
      </c>
      <c r="B243" s="179" t="str">
        <f t="shared" si="5"/>
        <v>0240</v>
      </c>
      <c r="C243" s="179" t="s">
        <v>173</v>
      </c>
      <c r="D243" s="179" t="s">
        <v>53</v>
      </c>
      <c r="E243" s="183">
        <f>4+164</f>
        <v>168</v>
      </c>
      <c r="J243" s="179" t="str">
        <f t="shared" si="7"/>
        <v/>
      </c>
    </row>
    <row r="244" spans="1:10" ht="14.25">
      <c r="A244" s="179" t="s">
        <v>1166</v>
      </c>
      <c r="B244" s="179" t="str">
        <f t="shared" si="5"/>
        <v>0241</v>
      </c>
      <c r="C244" s="179" t="s">
        <v>1167</v>
      </c>
      <c r="D244" s="179" t="s">
        <v>53</v>
      </c>
      <c r="E244" s="183">
        <v>0</v>
      </c>
      <c r="J244" s="179" t="str">
        <f t="shared" si="7"/>
        <v/>
      </c>
    </row>
    <row r="245" spans="1:10" ht="14.25">
      <c r="A245" s="179" t="s">
        <v>1168</v>
      </c>
      <c r="B245" s="179" t="str">
        <f t="shared" si="5"/>
        <v>0242</v>
      </c>
      <c r="C245" s="179" t="s">
        <v>1169</v>
      </c>
      <c r="D245" s="179" t="s">
        <v>53</v>
      </c>
      <c r="E245" s="183">
        <v>0</v>
      </c>
      <c r="J245" s="179" t="str">
        <f t="shared" si="7"/>
        <v/>
      </c>
    </row>
    <row r="246" spans="1:10" ht="14.25">
      <c r="A246" s="179" t="s">
        <v>1170</v>
      </c>
      <c r="B246" s="179" t="str">
        <f t="shared" si="5"/>
        <v>0243</v>
      </c>
      <c r="C246" s="179" t="s">
        <v>1171</v>
      </c>
      <c r="D246" s="179" t="s">
        <v>53</v>
      </c>
      <c r="E246" s="183">
        <v>0</v>
      </c>
      <c r="J246" s="179" t="str">
        <f t="shared" si="7"/>
        <v/>
      </c>
    </row>
    <row r="247" spans="1:10" ht="14.25">
      <c r="A247" s="179" t="s">
        <v>1172</v>
      </c>
      <c r="B247" s="179" t="str">
        <f t="shared" si="5"/>
        <v>0244</v>
      </c>
      <c r="C247" s="179" t="s">
        <v>1173</v>
      </c>
      <c r="D247" s="179" t="s">
        <v>178</v>
      </c>
      <c r="E247" s="183">
        <v>0</v>
      </c>
      <c r="J247" s="179" t="str">
        <f t="shared" si="7"/>
        <v/>
      </c>
    </row>
    <row r="248" spans="1:10" ht="14.25">
      <c r="A248" s="179" t="s">
        <v>1174</v>
      </c>
      <c r="B248" s="179" t="str">
        <f t="shared" si="5"/>
        <v>0245</v>
      </c>
      <c r="C248" s="179" t="s">
        <v>1175</v>
      </c>
      <c r="D248" s="179" t="s">
        <v>53</v>
      </c>
      <c r="E248" s="183">
        <v>0</v>
      </c>
      <c r="J248" s="179" t="str">
        <f t="shared" si="7"/>
        <v/>
      </c>
    </row>
    <row r="249" spans="1:10" ht="14.25">
      <c r="A249" s="179" t="s">
        <v>1176</v>
      </c>
      <c r="B249" s="179" t="str">
        <f t="shared" si="5"/>
        <v>0246</v>
      </c>
      <c r="C249" s="179" t="s">
        <v>1177</v>
      </c>
      <c r="D249" s="179" t="s">
        <v>53</v>
      </c>
      <c r="E249" s="183">
        <v>0</v>
      </c>
      <c r="J249" s="179" t="str">
        <f t="shared" si="7"/>
        <v/>
      </c>
    </row>
    <row r="250" spans="1:10" ht="14.25">
      <c r="A250" s="179" t="s">
        <v>1178</v>
      </c>
      <c r="B250" s="179" t="str">
        <f t="shared" si="5"/>
        <v>0247</v>
      </c>
      <c r="C250" s="179" t="s">
        <v>1179</v>
      </c>
      <c r="D250" s="179" t="s">
        <v>53</v>
      </c>
      <c r="E250" s="183">
        <v>0</v>
      </c>
      <c r="J250" s="179" t="str">
        <f t="shared" si="7"/>
        <v/>
      </c>
    </row>
    <row r="251" spans="1:10" ht="14.25">
      <c r="A251" s="179" t="s">
        <v>1180</v>
      </c>
      <c r="B251" s="179" t="str">
        <f t="shared" si="5"/>
        <v>0248</v>
      </c>
      <c r="C251" s="179" t="s">
        <v>1181</v>
      </c>
      <c r="D251" s="179" t="s">
        <v>53</v>
      </c>
      <c r="E251" s="183">
        <v>0</v>
      </c>
      <c r="J251" s="179" t="str">
        <f t="shared" si="7"/>
        <v/>
      </c>
    </row>
    <row r="252" spans="1:10" ht="14.25">
      <c r="A252" s="179" t="s">
        <v>1182</v>
      </c>
      <c r="B252" s="179" t="str">
        <f t="shared" si="5"/>
        <v>0249</v>
      </c>
      <c r="C252" s="179" t="s">
        <v>1183</v>
      </c>
      <c r="D252" s="179" t="s">
        <v>53</v>
      </c>
      <c r="E252" s="183">
        <v>3</v>
      </c>
      <c r="J252" s="179" t="str">
        <f t="shared" si="7"/>
        <v/>
      </c>
    </row>
    <row r="253" spans="1:10" ht="14.25">
      <c r="A253" s="179" t="s">
        <v>597</v>
      </c>
      <c r="B253" s="179" t="str">
        <f t="shared" si="5"/>
        <v>0250</v>
      </c>
      <c r="C253" s="179" t="s">
        <v>544</v>
      </c>
      <c r="D253" s="179" t="s">
        <v>53</v>
      </c>
      <c r="E253" s="183">
        <v>0</v>
      </c>
      <c r="J253" s="179" t="str">
        <f t="shared" si="7"/>
        <v/>
      </c>
    </row>
    <row r="254" spans="1:10" ht="14.25">
      <c r="A254" s="179" t="s">
        <v>1184</v>
      </c>
      <c r="B254" s="179" t="str">
        <f t="shared" si="5"/>
        <v>0251</v>
      </c>
      <c r="C254" s="179" t="s">
        <v>1185</v>
      </c>
      <c r="D254" s="179" t="s">
        <v>261</v>
      </c>
      <c r="E254" s="183">
        <v>0</v>
      </c>
      <c r="J254" s="179" t="str">
        <f t="shared" si="7"/>
        <v/>
      </c>
    </row>
    <row r="255" spans="1:10" ht="14.25">
      <c r="A255" s="179" t="s">
        <v>1186</v>
      </c>
      <c r="B255" s="179" t="str">
        <f t="shared" si="5"/>
        <v>0252</v>
      </c>
      <c r="C255" s="179" t="s">
        <v>1187</v>
      </c>
      <c r="D255" s="179" t="s">
        <v>53</v>
      </c>
      <c r="E255" s="183">
        <v>0</v>
      </c>
      <c r="J255" s="179" t="str">
        <f t="shared" si="7"/>
        <v/>
      </c>
    </row>
    <row r="256" spans="1:10" ht="14.25">
      <c r="A256" s="179" t="s">
        <v>669</v>
      </c>
      <c r="B256" s="179" t="str">
        <f t="shared" si="5"/>
        <v>0253</v>
      </c>
      <c r="C256" s="179" t="s">
        <v>525</v>
      </c>
      <c r="D256" s="179" t="s">
        <v>53</v>
      </c>
      <c r="E256" s="183">
        <v>20</v>
      </c>
      <c r="J256" s="179" t="str">
        <f t="shared" si="7"/>
        <v/>
      </c>
    </row>
    <row r="257" spans="1:10" ht="14.25">
      <c r="A257" s="179" t="s">
        <v>652</v>
      </c>
      <c r="B257" s="179" t="str">
        <f t="shared" si="5"/>
        <v>0254</v>
      </c>
      <c r="C257" s="179" t="s">
        <v>526</v>
      </c>
      <c r="D257" s="179" t="s">
        <v>53</v>
      </c>
      <c r="E257" s="183">
        <v>0</v>
      </c>
      <c r="J257" s="179" t="str">
        <f t="shared" si="7"/>
        <v/>
      </c>
    </row>
    <row r="258" spans="1:10" ht="14.25">
      <c r="A258" s="179" t="s">
        <v>1188</v>
      </c>
      <c r="B258" s="179" t="str">
        <f t="shared" si="5"/>
        <v>0255</v>
      </c>
      <c r="C258" s="179" t="s">
        <v>1189</v>
      </c>
      <c r="D258" s="179" t="s">
        <v>53</v>
      </c>
      <c r="E258" s="183">
        <v>0</v>
      </c>
      <c r="J258" s="179" t="str">
        <f t="shared" si="7"/>
        <v/>
      </c>
    </row>
    <row r="259" spans="1:10" ht="14.25">
      <c r="A259" s="179" t="s">
        <v>1190</v>
      </c>
      <c r="B259" s="179" t="str">
        <f t="shared" si="5"/>
        <v>0256</v>
      </c>
      <c r="C259" s="179" t="s">
        <v>1191</v>
      </c>
      <c r="D259" s="179" t="s">
        <v>53</v>
      </c>
      <c r="E259" s="183">
        <v>0</v>
      </c>
      <c r="J259" s="179" t="str">
        <f t="shared" si="7"/>
        <v/>
      </c>
    </row>
    <row r="260" spans="1:10" ht="14.25">
      <c r="A260" s="179" t="s">
        <v>1192</v>
      </c>
      <c r="B260" s="179" t="str">
        <f t="shared" si="5"/>
        <v>0257</v>
      </c>
      <c r="C260" s="179" t="s">
        <v>1193</v>
      </c>
      <c r="D260" s="179" t="s">
        <v>53</v>
      </c>
      <c r="E260" s="183">
        <v>0</v>
      </c>
      <c r="J260" s="179" t="str">
        <f t="shared" si="7"/>
        <v/>
      </c>
    </row>
    <row r="261" spans="1:10" ht="14.25">
      <c r="A261" s="179" t="s">
        <v>1194</v>
      </c>
      <c r="B261" s="179" t="str">
        <f t="shared" si="5"/>
        <v>0258</v>
      </c>
      <c r="C261" s="179" t="s">
        <v>1195</v>
      </c>
      <c r="D261" s="179" t="s">
        <v>261</v>
      </c>
      <c r="E261" s="183">
        <v>0</v>
      </c>
      <c r="J261" s="179" t="str">
        <f t="shared" si="7"/>
        <v/>
      </c>
    </row>
    <row r="262" spans="1:10" ht="14.25">
      <c r="A262" s="179" t="s">
        <v>1196</v>
      </c>
      <c r="B262" s="179" t="str">
        <f t="shared" si="5"/>
        <v>0259</v>
      </c>
      <c r="C262" s="179" t="s">
        <v>1197</v>
      </c>
      <c r="D262" s="179" t="s">
        <v>1045</v>
      </c>
      <c r="E262" s="183">
        <v>0</v>
      </c>
      <c r="J262" s="179" t="str">
        <f t="shared" si="7"/>
        <v/>
      </c>
    </row>
    <row r="263" spans="1:10" ht="14.25">
      <c r="A263" s="179" t="s">
        <v>1198</v>
      </c>
      <c r="B263" s="179" t="str">
        <f t="shared" si="5"/>
        <v>0260</v>
      </c>
      <c r="C263" s="179" t="s">
        <v>1199</v>
      </c>
      <c r="D263" s="179" t="s">
        <v>261</v>
      </c>
      <c r="E263" s="183">
        <v>0</v>
      </c>
      <c r="J263" s="179" t="str">
        <f t="shared" si="7"/>
        <v/>
      </c>
    </row>
    <row r="264" spans="1:10" ht="14.25">
      <c r="A264" s="179" t="s">
        <v>1200</v>
      </c>
      <c r="B264" s="179" t="str">
        <f t="shared" si="5"/>
        <v>0261</v>
      </c>
      <c r="C264" s="179" t="s">
        <v>1201</v>
      </c>
      <c r="D264" s="179" t="s">
        <v>53</v>
      </c>
      <c r="E264" s="183">
        <v>0</v>
      </c>
      <c r="J264" s="179" t="str">
        <f t="shared" si="7"/>
        <v/>
      </c>
    </row>
    <row r="265" spans="1:10" ht="14.25">
      <c r="A265" s="179" t="s">
        <v>1202</v>
      </c>
      <c r="B265" s="179" t="str">
        <f t="shared" si="5"/>
        <v>0262</v>
      </c>
      <c r="C265" s="179" t="s">
        <v>1203</v>
      </c>
      <c r="D265" s="179" t="s">
        <v>53</v>
      </c>
      <c r="E265" s="183">
        <v>0</v>
      </c>
      <c r="J265" s="179" t="str">
        <f t="shared" si="7"/>
        <v/>
      </c>
    </row>
    <row r="266" spans="1:10" ht="14.25">
      <c r="A266" s="179" t="s">
        <v>1204</v>
      </c>
      <c r="B266" s="179" t="str">
        <f t="shared" si="5"/>
        <v>0263</v>
      </c>
      <c r="C266" s="179" t="s">
        <v>1205</v>
      </c>
      <c r="D266" s="179" t="s">
        <v>53</v>
      </c>
      <c r="E266" s="183">
        <v>0</v>
      </c>
      <c r="J266" s="179" t="str">
        <f t="shared" si="7"/>
        <v/>
      </c>
    </row>
    <row r="267" spans="1:10" ht="14.25">
      <c r="A267" s="179" t="s">
        <v>1206</v>
      </c>
      <c r="B267" s="179" t="str">
        <f t="shared" si="5"/>
        <v>0264</v>
      </c>
      <c r="C267" s="179" t="s">
        <v>1020</v>
      </c>
      <c r="D267" s="216"/>
      <c r="E267" s="183">
        <v>0</v>
      </c>
      <c r="J267" s="179" t="str">
        <f t="shared" si="7"/>
        <v/>
      </c>
    </row>
    <row r="268" spans="1:10" ht="14.25">
      <c r="A268" s="179" t="s">
        <v>1207</v>
      </c>
      <c r="B268" s="179" t="str">
        <f t="shared" si="5"/>
        <v>0265</v>
      </c>
      <c r="C268" s="179" t="s">
        <v>1022</v>
      </c>
      <c r="D268" s="179" t="s">
        <v>53</v>
      </c>
      <c r="E268" s="183">
        <v>0</v>
      </c>
      <c r="J268" s="179" t="str">
        <f t="shared" si="7"/>
        <v/>
      </c>
    </row>
    <row r="269" spans="1:10" ht="14.25">
      <c r="A269" s="179" t="s">
        <v>1208</v>
      </c>
      <c r="B269" s="179" t="str">
        <f t="shared" si="5"/>
        <v>0266</v>
      </c>
      <c r="C269" s="179" t="s">
        <v>1209</v>
      </c>
      <c r="D269" s="179" t="s">
        <v>53</v>
      </c>
      <c r="E269" s="183">
        <v>0</v>
      </c>
      <c r="J269" s="179" t="str">
        <f t="shared" si="7"/>
        <v/>
      </c>
    </row>
    <row r="270" spans="1:10" ht="14.25">
      <c r="A270" s="179" t="s">
        <v>1210</v>
      </c>
      <c r="B270" s="179" t="str">
        <f t="shared" si="5"/>
        <v>0267</v>
      </c>
      <c r="C270" s="179" t="s">
        <v>1211</v>
      </c>
      <c r="D270" s="179" t="s">
        <v>53</v>
      </c>
      <c r="E270" s="183">
        <v>0</v>
      </c>
      <c r="J270" s="179" t="str">
        <f t="shared" si="7"/>
        <v/>
      </c>
    </row>
    <row r="271" spans="1:10" ht="14.25">
      <c r="A271" s="179" t="s">
        <v>1212</v>
      </c>
      <c r="B271" s="179" t="str">
        <f t="shared" si="5"/>
        <v>0268</v>
      </c>
      <c r="C271" s="179" t="s">
        <v>1213</v>
      </c>
      <c r="D271" s="179" t="s">
        <v>261</v>
      </c>
      <c r="E271" s="183">
        <v>0</v>
      </c>
      <c r="J271" s="179" t="str">
        <f t="shared" si="7"/>
        <v/>
      </c>
    </row>
    <row r="272" spans="1:10" ht="14.25">
      <c r="A272" s="179" t="s">
        <v>1214</v>
      </c>
      <c r="B272" s="179" t="str">
        <f t="shared" si="5"/>
        <v>0269</v>
      </c>
      <c r="C272" s="179" t="s">
        <v>1215</v>
      </c>
      <c r="D272" s="179" t="s">
        <v>53</v>
      </c>
      <c r="E272" s="183">
        <v>1</v>
      </c>
      <c r="J272" s="179" t="str">
        <f t="shared" si="7"/>
        <v/>
      </c>
    </row>
    <row r="273" spans="1:10" ht="14.25">
      <c r="A273" s="179" t="s">
        <v>1216</v>
      </c>
      <c r="B273" s="179" t="str">
        <f t="shared" si="5"/>
        <v>0270</v>
      </c>
      <c r="C273" s="179" t="s">
        <v>1217</v>
      </c>
      <c r="D273" s="179" t="s">
        <v>53</v>
      </c>
      <c r="E273" s="183">
        <v>2</v>
      </c>
      <c r="J273" s="179" t="str">
        <f t="shared" si="7"/>
        <v/>
      </c>
    </row>
    <row r="274" spans="1:10" ht="14.25">
      <c r="A274" s="179" t="s">
        <v>1218</v>
      </c>
      <c r="B274" s="179" t="str">
        <f t="shared" si="5"/>
        <v>0271</v>
      </c>
      <c r="C274" s="179" t="s">
        <v>1219</v>
      </c>
      <c r="D274" s="179" t="s">
        <v>1220</v>
      </c>
      <c r="E274" s="183">
        <v>0</v>
      </c>
      <c r="J274" s="179" t="str">
        <f t="shared" si="7"/>
        <v/>
      </c>
    </row>
    <row r="275" spans="1:10" ht="14.25">
      <c r="A275" s="179" t="s">
        <v>519</v>
      </c>
      <c r="B275" s="179" t="str">
        <f t="shared" si="5"/>
        <v>0272</v>
      </c>
      <c r="C275" s="179" t="s">
        <v>1221</v>
      </c>
      <c r="D275" s="179" t="s">
        <v>53</v>
      </c>
      <c r="E275" s="183">
        <f t="shared" ref="E275:E276" si="8">4+50</f>
        <v>54</v>
      </c>
      <c r="J275" s="179" t="str">
        <f t="shared" si="7"/>
        <v/>
      </c>
    </row>
    <row r="276" spans="1:10" ht="14.25">
      <c r="A276" s="179" t="s">
        <v>521</v>
      </c>
      <c r="B276" s="179" t="str">
        <f t="shared" si="5"/>
        <v>0273</v>
      </c>
      <c r="C276" s="179" t="s">
        <v>1222</v>
      </c>
      <c r="D276" s="179" t="s">
        <v>53</v>
      </c>
      <c r="E276" s="183">
        <f t="shared" si="8"/>
        <v>54</v>
      </c>
      <c r="J276" s="179" t="str">
        <f t="shared" si="7"/>
        <v/>
      </c>
    </row>
    <row r="277" spans="1:10" ht="14.25">
      <c r="A277" s="179" t="s">
        <v>823</v>
      </c>
      <c r="B277" s="179" t="str">
        <f t="shared" si="5"/>
        <v>0274</v>
      </c>
      <c r="C277" s="179" t="s">
        <v>824</v>
      </c>
      <c r="D277" s="179" t="s">
        <v>716</v>
      </c>
      <c r="E277" s="183">
        <v>35</v>
      </c>
      <c r="J277" s="179" t="str">
        <f t="shared" si="7"/>
        <v/>
      </c>
    </row>
    <row r="278" spans="1:10" ht="14.25">
      <c r="A278" s="179" t="s">
        <v>825</v>
      </c>
      <c r="B278" s="179" t="str">
        <f t="shared" si="5"/>
        <v>0275</v>
      </c>
      <c r="C278" s="179" t="s">
        <v>586</v>
      </c>
      <c r="D278" s="179" t="s">
        <v>53</v>
      </c>
      <c r="E278" s="183">
        <v>64</v>
      </c>
      <c r="J278" s="179" t="str">
        <f t="shared" si="7"/>
        <v/>
      </c>
    </row>
    <row r="279" spans="1:10" ht="14.25">
      <c r="A279" s="179" t="s">
        <v>828</v>
      </c>
      <c r="B279" s="179" t="str">
        <f t="shared" si="5"/>
        <v>0276</v>
      </c>
      <c r="C279" s="179" t="s">
        <v>829</v>
      </c>
      <c r="D279" s="179" t="s">
        <v>53</v>
      </c>
      <c r="E279" s="183">
        <v>24</v>
      </c>
      <c r="J279" s="179" t="str">
        <f t="shared" si="7"/>
        <v/>
      </c>
    </row>
    <row r="280" spans="1:10" ht="14.25">
      <c r="A280" s="179" t="s">
        <v>356</v>
      </c>
      <c r="B280" s="179" t="str">
        <f t="shared" si="5"/>
        <v>0277</v>
      </c>
      <c r="C280" s="179" t="s">
        <v>72</v>
      </c>
      <c r="D280" s="179" t="s">
        <v>727</v>
      </c>
      <c r="E280" s="183">
        <f>681+966</f>
        <v>1647</v>
      </c>
      <c r="F280" s="89">
        <f>2.11+3</f>
        <v>5.1099999999999994</v>
      </c>
      <c r="G280" s="144" t="s">
        <v>178</v>
      </c>
      <c r="J280" s="179" t="str">
        <f t="shared" si="7"/>
        <v/>
      </c>
    </row>
    <row r="281" spans="1:10" ht="14.25">
      <c r="A281" s="179" t="s">
        <v>275</v>
      </c>
      <c r="B281" s="179" t="str">
        <f t="shared" si="5"/>
        <v>0278</v>
      </c>
      <c r="C281" s="179" t="s">
        <v>180</v>
      </c>
      <c r="D281" s="179" t="s">
        <v>727</v>
      </c>
      <c r="E281" s="217">
        <v>1603.99</v>
      </c>
      <c r="J281" s="179" t="str">
        <f t="shared" si="7"/>
        <v/>
      </c>
    </row>
    <row r="282" spans="1:10" ht="14.25">
      <c r="A282" s="179" t="s">
        <v>836</v>
      </c>
      <c r="B282" s="179" t="str">
        <f t="shared" si="5"/>
        <v>0279</v>
      </c>
      <c r="C282" s="179" t="s">
        <v>837</v>
      </c>
      <c r="D282" s="179" t="s">
        <v>716</v>
      </c>
      <c r="E282" s="217">
        <v>1000</v>
      </c>
      <c r="J282" s="179" t="str">
        <f t="shared" si="7"/>
        <v/>
      </c>
    </row>
    <row r="283" spans="1:10" ht="14.25">
      <c r="A283" s="179" t="s">
        <v>315</v>
      </c>
      <c r="B283" s="179" t="str">
        <f t="shared" si="5"/>
        <v>0280</v>
      </c>
      <c r="C283" s="179" t="s">
        <v>210</v>
      </c>
      <c r="D283" s="179" t="s">
        <v>53</v>
      </c>
      <c r="E283" s="183">
        <v>976</v>
      </c>
      <c r="J283" s="179" t="str">
        <f t="shared" si="7"/>
        <v/>
      </c>
    </row>
    <row r="284" spans="1:10" ht="14.25">
      <c r="A284" s="179" t="s">
        <v>678</v>
      </c>
      <c r="B284" s="179" t="str">
        <f t="shared" si="5"/>
        <v>0281</v>
      </c>
      <c r="C284" s="179" t="s">
        <v>551</v>
      </c>
      <c r="D284" s="179" t="s">
        <v>53</v>
      </c>
      <c r="E284" s="183">
        <v>970</v>
      </c>
      <c r="J284" s="179" t="str">
        <f t="shared" si="7"/>
        <v/>
      </c>
    </row>
    <row r="285" spans="1:10" ht="14.25">
      <c r="A285" s="179" t="s">
        <v>364</v>
      </c>
      <c r="B285" s="179" t="str">
        <f t="shared" si="5"/>
        <v>0282</v>
      </c>
      <c r="C285" s="179" t="s">
        <v>175</v>
      </c>
      <c r="D285" s="179" t="s">
        <v>53</v>
      </c>
      <c r="E285" s="183">
        <f>34+56</f>
        <v>90</v>
      </c>
      <c r="J285" s="179" t="str">
        <f t="shared" si="7"/>
        <v/>
      </c>
    </row>
    <row r="286" spans="1:10" ht="14.25">
      <c r="A286" s="179" t="s">
        <v>846</v>
      </c>
      <c r="B286" s="179" t="str">
        <f t="shared" si="5"/>
        <v>0283</v>
      </c>
      <c r="C286" s="179" t="s">
        <v>847</v>
      </c>
      <c r="D286" s="179" t="s">
        <v>716</v>
      </c>
      <c r="E286" s="183">
        <v>28</v>
      </c>
      <c r="J286" s="179" t="str">
        <f t="shared" si="7"/>
        <v/>
      </c>
    </row>
    <row r="287" spans="1:10" ht="14.25">
      <c r="A287" s="179" t="s">
        <v>848</v>
      </c>
      <c r="B287" s="179" t="str">
        <f t="shared" si="5"/>
        <v>0284</v>
      </c>
      <c r="C287" s="179" t="s">
        <v>849</v>
      </c>
      <c r="D287" s="179" t="s">
        <v>716</v>
      </c>
      <c r="E287" s="183">
        <v>88</v>
      </c>
      <c r="J287" s="179" t="str">
        <f t="shared" si="7"/>
        <v/>
      </c>
    </row>
    <row r="288" spans="1:10" ht="14.25">
      <c r="A288" s="179" t="s">
        <v>850</v>
      </c>
      <c r="B288" s="179" t="str">
        <f t="shared" si="5"/>
        <v>0285</v>
      </c>
      <c r="C288" s="179" t="s">
        <v>851</v>
      </c>
      <c r="D288" s="179" t="s">
        <v>53</v>
      </c>
      <c r="E288" s="183">
        <v>0</v>
      </c>
      <c r="J288" s="179" t="str">
        <f t="shared" si="7"/>
        <v/>
      </c>
    </row>
    <row r="289" spans="1:10" ht="14.25">
      <c r="A289" s="179" t="s">
        <v>1223</v>
      </c>
      <c r="B289" s="179" t="str">
        <f t="shared" si="5"/>
        <v>0286</v>
      </c>
      <c r="C289" s="179" t="s">
        <v>1224</v>
      </c>
      <c r="D289" s="179" t="s">
        <v>53</v>
      </c>
      <c r="E289" s="183">
        <v>0</v>
      </c>
      <c r="J289" s="179" t="str">
        <f t="shared" si="7"/>
        <v/>
      </c>
    </row>
    <row r="290" spans="1:10" ht="14.25">
      <c r="A290" s="179" t="s">
        <v>1225</v>
      </c>
      <c r="B290" s="179" t="str">
        <f t="shared" si="5"/>
        <v>0287</v>
      </c>
      <c r="C290" s="179" t="s">
        <v>1226</v>
      </c>
      <c r="D290" s="179" t="s">
        <v>51</v>
      </c>
      <c r="E290" s="204"/>
      <c r="J290" s="179" t="str">
        <f t="shared" si="7"/>
        <v/>
      </c>
    </row>
    <row r="291" spans="1:10" ht="14.25">
      <c r="A291" s="179" t="s">
        <v>1227</v>
      </c>
      <c r="B291" s="179" t="str">
        <f t="shared" si="5"/>
        <v>0288</v>
      </c>
      <c r="C291" s="179" t="s">
        <v>1228</v>
      </c>
      <c r="D291" s="179" t="s">
        <v>261</v>
      </c>
      <c r="E291" s="183">
        <v>1</v>
      </c>
      <c r="J291" s="179" t="str">
        <f t="shared" si="7"/>
        <v/>
      </c>
    </row>
    <row r="292" spans="1:10" ht="14.25">
      <c r="A292" s="179" t="s">
        <v>1229</v>
      </c>
      <c r="B292" s="179" t="str">
        <f t="shared" si="5"/>
        <v>0289</v>
      </c>
      <c r="C292" s="179" t="s">
        <v>1230</v>
      </c>
      <c r="D292" s="179" t="s">
        <v>53</v>
      </c>
      <c r="E292" s="183">
        <v>5</v>
      </c>
      <c r="J292" s="179" t="str">
        <f t="shared" si="7"/>
        <v/>
      </c>
    </row>
    <row r="293" spans="1:10" ht="14.25">
      <c r="A293" s="179" t="s">
        <v>1231</v>
      </c>
      <c r="B293" s="179" t="str">
        <f t="shared" si="5"/>
        <v>0290</v>
      </c>
      <c r="C293" s="179" t="s">
        <v>1233</v>
      </c>
      <c r="D293" s="179" t="s">
        <v>51</v>
      </c>
      <c r="E293" s="198">
        <v>0</v>
      </c>
      <c r="F293" s="199"/>
      <c r="J293" s="179" t="str">
        <f t="shared" si="7"/>
        <v/>
      </c>
    </row>
    <row r="294" spans="1:10" ht="14.25">
      <c r="A294" s="179" t="s">
        <v>1234</v>
      </c>
      <c r="B294" s="179" t="str">
        <f t="shared" si="5"/>
        <v>0291</v>
      </c>
      <c r="C294" s="179" t="s">
        <v>1235</v>
      </c>
      <c r="D294" s="179" t="s">
        <v>53</v>
      </c>
      <c r="E294" s="183">
        <v>0</v>
      </c>
      <c r="J294" s="179" t="str">
        <f t="shared" si="7"/>
        <v/>
      </c>
    </row>
    <row r="295" spans="1:10" ht="14.25">
      <c r="A295" s="179" t="s">
        <v>1236</v>
      </c>
      <c r="B295" s="179" t="str">
        <f t="shared" si="5"/>
        <v>0292</v>
      </c>
      <c r="C295" s="179" t="s">
        <v>1237</v>
      </c>
      <c r="D295" s="179" t="s">
        <v>53</v>
      </c>
      <c r="E295" s="183">
        <v>0</v>
      </c>
      <c r="J295" s="179" t="str">
        <f t="shared" si="7"/>
        <v/>
      </c>
    </row>
    <row r="296" spans="1:10" ht="14.25">
      <c r="A296" s="179" t="s">
        <v>1238</v>
      </c>
      <c r="B296" s="179" t="str">
        <f t="shared" si="5"/>
        <v>0293</v>
      </c>
      <c r="C296" s="179" t="s">
        <v>1239</v>
      </c>
      <c r="D296" s="179" t="s">
        <v>53</v>
      </c>
      <c r="E296" s="183">
        <v>4</v>
      </c>
      <c r="J296" s="179" t="str">
        <f t="shared" si="7"/>
        <v/>
      </c>
    </row>
    <row r="297" spans="1:10" ht="14.25">
      <c r="A297" s="179" t="s">
        <v>1240</v>
      </c>
      <c r="B297" s="179" t="str">
        <f t="shared" si="5"/>
        <v>0294</v>
      </c>
      <c r="C297" s="179" t="s">
        <v>1241</v>
      </c>
      <c r="D297" s="179" t="s">
        <v>53</v>
      </c>
      <c r="E297" s="183">
        <v>4</v>
      </c>
      <c r="J297" s="179" t="str">
        <f t="shared" si="7"/>
        <v/>
      </c>
    </row>
    <row r="298" spans="1:10" ht="14.25">
      <c r="A298" s="179" t="s">
        <v>320</v>
      </c>
      <c r="B298" s="179" t="str">
        <f t="shared" si="5"/>
        <v>0295</v>
      </c>
      <c r="C298" s="179" t="s">
        <v>80</v>
      </c>
      <c r="D298" s="179" t="s">
        <v>53</v>
      </c>
      <c r="E298" s="183">
        <v>0</v>
      </c>
      <c r="J298" s="179" t="str">
        <f t="shared" si="7"/>
        <v/>
      </c>
    </row>
    <row r="299" spans="1:10" ht="14.25">
      <c r="A299" s="179" t="s">
        <v>1242</v>
      </c>
      <c r="B299" s="179" t="str">
        <f t="shared" si="5"/>
        <v>0296</v>
      </c>
      <c r="C299" s="179" t="s">
        <v>1243</v>
      </c>
      <c r="D299" s="179" t="s">
        <v>53</v>
      </c>
      <c r="E299" s="183">
        <v>0</v>
      </c>
      <c r="J299" s="179" t="str">
        <f t="shared" si="7"/>
        <v/>
      </c>
    </row>
    <row r="300" spans="1:10" ht="14.25">
      <c r="A300" s="179" t="s">
        <v>1244</v>
      </c>
      <c r="B300" s="179" t="str">
        <f t="shared" si="5"/>
        <v>0297</v>
      </c>
      <c r="C300" s="179" t="s">
        <v>1245</v>
      </c>
      <c r="D300" s="179" t="s">
        <v>53</v>
      </c>
      <c r="E300" s="183">
        <v>0</v>
      </c>
      <c r="J300" s="179" t="str">
        <f t="shared" si="7"/>
        <v/>
      </c>
    </row>
    <row r="301" spans="1:10" ht="14.25">
      <c r="A301" s="179" t="s">
        <v>1246</v>
      </c>
      <c r="B301" s="179" t="str">
        <f t="shared" si="5"/>
        <v>0298</v>
      </c>
      <c r="C301" s="179" t="s">
        <v>1247</v>
      </c>
      <c r="D301" s="179" t="s">
        <v>53</v>
      </c>
      <c r="E301" s="183">
        <v>0</v>
      </c>
      <c r="J301" s="179" t="str">
        <f t="shared" si="7"/>
        <v/>
      </c>
    </row>
    <row r="302" spans="1:10" ht="14.25">
      <c r="A302" s="179" t="s">
        <v>605</v>
      </c>
      <c r="B302" s="179" t="str">
        <f t="shared" si="5"/>
        <v>0299</v>
      </c>
      <c r="C302" s="179" t="s">
        <v>530</v>
      </c>
      <c r="D302" s="179" t="s">
        <v>53</v>
      </c>
      <c r="E302" s="183">
        <v>0</v>
      </c>
      <c r="J302" s="179" t="str">
        <f t="shared" si="7"/>
        <v/>
      </c>
    </row>
    <row r="303" spans="1:10" ht="14.25">
      <c r="A303" s="179" t="s">
        <v>361</v>
      </c>
      <c r="B303" s="179" t="str">
        <f t="shared" si="5"/>
        <v>0300</v>
      </c>
      <c r="C303" s="179" t="s">
        <v>193</v>
      </c>
      <c r="D303" s="179" t="s">
        <v>53</v>
      </c>
      <c r="E303" s="183">
        <v>181</v>
      </c>
      <c r="J303" s="179" t="str">
        <f t="shared" si="7"/>
        <v/>
      </c>
    </row>
    <row r="304" spans="1:10" ht="14.25">
      <c r="A304" s="179" t="s">
        <v>856</v>
      </c>
      <c r="B304" s="179" t="str">
        <f t="shared" si="5"/>
        <v>0301</v>
      </c>
      <c r="C304" s="179" t="s">
        <v>857</v>
      </c>
      <c r="D304" s="179" t="s">
        <v>53</v>
      </c>
      <c r="E304" s="183">
        <v>15</v>
      </c>
      <c r="J304" s="179" t="str">
        <f t="shared" si="7"/>
        <v/>
      </c>
    </row>
    <row r="305" spans="1:10" ht="14.25">
      <c r="A305" s="179" t="s">
        <v>860</v>
      </c>
      <c r="B305" s="179" t="str">
        <f t="shared" si="5"/>
        <v>0302</v>
      </c>
      <c r="C305" s="179" t="s">
        <v>861</v>
      </c>
      <c r="D305" s="179" t="s">
        <v>53</v>
      </c>
      <c r="E305" s="183">
        <v>88</v>
      </c>
      <c r="J305" s="179" t="str">
        <f t="shared" si="7"/>
        <v/>
      </c>
    </row>
    <row r="306" spans="1:10" ht="14.25">
      <c r="A306" s="179" t="s">
        <v>319</v>
      </c>
      <c r="B306" s="179" t="str">
        <f t="shared" si="5"/>
        <v>0303</v>
      </c>
      <c r="C306" s="179" t="s">
        <v>124</v>
      </c>
      <c r="D306" s="179" t="s">
        <v>716</v>
      </c>
      <c r="E306" s="183">
        <v>101</v>
      </c>
      <c r="J306" s="179" t="str">
        <f t="shared" si="7"/>
        <v/>
      </c>
    </row>
    <row r="307" spans="1:10" ht="14.25">
      <c r="A307" s="179" t="s">
        <v>1248</v>
      </c>
      <c r="B307" s="179" t="str">
        <f t="shared" si="5"/>
        <v>0304</v>
      </c>
      <c r="C307" s="179" t="s">
        <v>1249</v>
      </c>
      <c r="D307" s="179" t="s">
        <v>53</v>
      </c>
      <c r="E307" s="183">
        <v>1</v>
      </c>
      <c r="J307" s="179" t="str">
        <f t="shared" si="7"/>
        <v/>
      </c>
    </row>
    <row r="308" spans="1:10" ht="14.25">
      <c r="A308" s="179" t="s">
        <v>866</v>
      </c>
      <c r="B308" s="179" t="str">
        <f t="shared" si="5"/>
        <v>0305</v>
      </c>
      <c r="C308" s="179" t="s">
        <v>595</v>
      </c>
      <c r="D308" s="179" t="s">
        <v>53</v>
      </c>
      <c r="E308" s="183">
        <v>73</v>
      </c>
      <c r="J308" s="179" t="str">
        <f t="shared" si="7"/>
        <v/>
      </c>
    </row>
    <row r="309" spans="1:10" ht="14.25">
      <c r="A309" s="179" t="s">
        <v>645</v>
      </c>
      <c r="B309" s="179" t="str">
        <f t="shared" si="5"/>
        <v>0306</v>
      </c>
      <c r="C309" s="179" t="s">
        <v>567</v>
      </c>
      <c r="D309" s="179" t="s">
        <v>53</v>
      </c>
      <c r="E309" s="183">
        <f>16+5</f>
        <v>21</v>
      </c>
      <c r="J309" s="179" t="str">
        <f t="shared" si="7"/>
        <v/>
      </c>
    </row>
    <row r="310" spans="1:10" ht="14.25">
      <c r="A310" s="179" t="s">
        <v>1250</v>
      </c>
      <c r="B310" s="179" t="str">
        <f t="shared" si="5"/>
        <v>0307</v>
      </c>
      <c r="C310" s="179" t="s">
        <v>1251</v>
      </c>
      <c r="D310" s="179" t="s">
        <v>53</v>
      </c>
      <c r="E310" s="183">
        <v>0</v>
      </c>
      <c r="J310" s="179" t="str">
        <f t="shared" si="7"/>
        <v/>
      </c>
    </row>
    <row r="311" spans="1:10" ht="14.25">
      <c r="A311" s="179" t="s">
        <v>1252</v>
      </c>
      <c r="B311" s="179" t="str">
        <f t="shared" si="5"/>
        <v>0308</v>
      </c>
      <c r="C311" s="179" t="s">
        <v>1253</v>
      </c>
      <c r="D311" s="179" t="s">
        <v>53</v>
      </c>
      <c r="E311" s="183">
        <v>0</v>
      </c>
      <c r="J311" s="179" t="str">
        <f t="shared" si="7"/>
        <v/>
      </c>
    </row>
    <row r="312" spans="1:10" ht="14.25">
      <c r="A312" s="179" t="s">
        <v>670</v>
      </c>
      <c r="B312" s="179" t="str">
        <f t="shared" si="5"/>
        <v>0309</v>
      </c>
      <c r="C312" s="179" t="s">
        <v>548</v>
      </c>
      <c r="D312" s="179" t="s">
        <v>53</v>
      </c>
      <c r="E312" s="183">
        <f>0+250</f>
        <v>250</v>
      </c>
      <c r="J312" s="179" t="str">
        <f t="shared" si="7"/>
        <v/>
      </c>
    </row>
    <row r="313" spans="1:10" ht="14.25">
      <c r="A313" s="179" t="s">
        <v>1254</v>
      </c>
      <c r="B313" s="179" t="str">
        <f t="shared" si="5"/>
        <v>0310</v>
      </c>
      <c r="C313" s="179" t="s">
        <v>1255</v>
      </c>
      <c r="D313" s="179" t="s">
        <v>53</v>
      </c>
      <c r="E313" s="183">
        <v>0</v>
      </c>
      <c r="J313" s="179" t="str">
        <f t="shared" si="7"/>
        <v/>
      </c>
    </row>
    <row r="314" spans="1:10" ht="14.25">
      <c r="A314" s="179" t="s">
        <v>1256</v>
      </c>
      <c r="B314" s="179" t="str">
        <f t="shared" si="5"/>
        <v>0311</v>
      </c>
      <c r="C314" s="179" t="s">
        <v>1257</v>
      </c>
      <c r="D314" s="179" t="s">
        <v>53</v>
      </c>
      <c r="E314" s="183">
        <v>0</v>
      </c>
      <c r="J314" s="179" t="str">
        <f t="shared" si="7"/>
        <v/>
      </c>
    </row>
    <row r="315" spans="1:10" ht="14.25">
      <c r="A315" s="179" t="s">
        <v>1258</v>
      </c>
      <c r="B315" s="179" t="str">
        <f t="shared" si="5"/>
        <v>0312</v>
      </c>
      <c r="C315" s="179" t="s">
        <v>1259</v>
      </c>
      <c r="D315" s="179" t="s">
        <v>53</v>
      </c>
      <c r="E315" s="183">
        <v>0</v>
      </c>
      <c r="J315" s="179" t="str">
        <f t="shared" si="7"/>
        <v/>
      </c>
    </row>
    <row r="316" spans="1:10" ht="14.25">
      <c r="A316" s="179" t="s">
        <v>1260</v>
      </c>
      <c r="B316" s="179" t="str">
        <f t="shared" si="5"/>
        <v>0313</v>
      </c>
      <c r="C316" s="179" t="s">
        <v>1261</v>
      </c>
      <c r="D316" s="179" t="s">
        <v>51</v>
      </c>
      <c r="E316" s="198">
        <v>0</v>
      </c>
      <c r="F316" s="199"/>
      <c r="J316" s="179" t="str">
        <f t="shared" si="7"/>
        <v/>
      </c>
    </row>
    <row r="317" spans="1:10" ht="14.25">
      <c r="A317" s="179" t="s">
        <v>1262</v>
      </c>
      <c r="B317" s="179" t="str">
        <f t="shared" si="5"/>
        <v>0314</v>
      </c>
      <c r="C317" s="179" t="s">
        <v>1263</v>
      </c>
      <c r="D317" s="179" t="s">
        <v>238</v>
      </c>
      <c r="E317" s="183">
        <v>0</v>
      </c>
      <c r="J317" s="179" t="str">
        <f t="shared" si="7"/>
        <v/>
      </c>
    </row>
    <row r="318" spans="1:10" ht="14.25">
      <c r="A318" s="179" t="s">
        <v>1264</v>
      </c>
      <c r="B318" s="179" t="str">
        <f t="shared" si="5"/>
        <v>0315</v>
      </c>
      <c r="C318" s="179" t="s">
        <v>1265</v>
      </c>
      <c r="D318" s="179" t="s">
        <v>261</v>
      </c>
      <c r="E318" s="183">
        <v>3</v>
      </c>
      <c r="J318" s="179" t="str">
        <f t="shared" si="7"/>
        <v/>
      </c>
    </row>
    <row r="319" spans="1:10" ht="14.25">
      <c r="A319" s="179" t="s">
        <v>1266</v>
      </c>
      <c r="B319" s="179" t="str">
        <f t="shared" si="5"/>
        <v>0316</v>
      </c>
      <c r="C319" s="179" t="s">
        <v>1267</v>
      </c>
      <c r="D319" s="179" t="s">
        <v>53</v>
      </c>
      <c r="E319" s="183">
        <v>0</v>
      </c>
      <c r="J319" s="179" t="str">
        <f t="shared" si="7"/>
        <v/>
      </c>
    </row>
    <row r="320" spans="1:10" ht="14.25">
      <c r="A320" s="179" t="s">
        <v>1268</v>
      </c>
      <c r="B320" s="179" t="str">
        <f t="shared" si="5"/>
        <v>0317</v>
      </c>
      <c r="C320" s="179" t="s">
        <v>1269</v>
      </c>
      <c r="D320" s="179" t="s">
        <v>845</v>
      </c>
      <c r="E320" s="183">
        <v>0</v>
      </c>
      <c r="J320" s="179" t="str">
        <f t="shared" si="7"/>
        <v/>
      </c>
    </row>
    <row r="321" spans="1:10" ht="14.25">
      <c r="A321" s="179" t="s">
        <v>1270</v>
      </c>
      <c r="B321" s="179" t="str">
        <f t="shared" si="5"/>
        <v>0318</v>
      </c>
      <c r="C321" s="179" t="s">
        <v>1271</v>
      </c>
      <c r="D321" s="179" t="s">
        <v>51</v>
      </c>
      <c r="E321" s="198">
        <v>4600</v>
      </c>
      <c r="F321" s="199"/>
      <c r="J321" s="179" t="str">
        <f t="shared" si="7"/>
        <v/>
      </c>
    </row>
    <row r="322" spans="1:10" ht="14.25">
      <c r="A322" s="179" t="s">
        <v>1272</v>
      </c>
      <c r="B322" s="179" t="str">
        <f t="shared" si="5"/>
        <v>0319</v>
      </c>
      <c r="C322" s="179" t="s">
        <v>1273</v>
      </c>
      <c r="D322" s="179" t="s">
        <v>53</v>
      </c>
      <c r="E322" s="183">
        <v>11</v>
      </c>
      <c r="J322" s="179" t="str">
        <f t="shared" si="7"/>
        <v/>
      </c>
    </row>
    <row r="323" spans="1:10" ht="14.25">
      <c r="A323" s="179" t="s">
        <v>1274</v>
      </c>
      <c r="B323" s="179" t="str">
        <f t="shared" si="5"/>
        <v>0320</v>
      </c>
      <c r="C323" s="179" t="s">
        <v>1275</v>
      </c>
      <c r="D323" s="179" t="s">
        <v>53</v>
      </c>
      <c r="E323" s="183">
        <v>0</v>
      </c>
      <c r="J323" s="179" t="str">
        <f t="shared" si="7"/>
        <v/>
      </c>
    </row>
    <row r="324" spans="1:10" ht="14.25">
      <c r="A324" s="179" t="s">
        <v>1276</v>
      </c>
      <c r="B324" s="179" t="str">
        <f t="shared" si="5"/>
        <v>0321</v>
      </c>
      <c r="C324" s="179" t="s">
        <v>1277</v>
      </c>
      <c r="D324" s="179" t="s">
        <v>53</v>
      </c>
      <c r="E324" s="183">
        <v>0</v>
      </c>
      <c r="J324" s="179" t="str">
        <f t="shared" si="7"/>
        <v/>
      </c>
    </row>
    <row r="325" spans="1:10" ht="14.25">
      <c r="A325" s="179" t="s">
        <v>1278</v>
      </c>
      <c r="B325" s="179" t="str">
        <f t="shared" si="5"/>
        <v>0322</v>
      </c>
      <c r="C325" s="179" t="s">
        <v>1279</v>
      </c>
      <c r="D325" s="179" t="s">
        <v>53</v>
      </c>
      <c r="E325" s="183">
        <v>0</v>
      </c>
      <c r="J325" s="179" t="str">
        <f t="shared" si="7"/>
        <v/>
      </c>
    </row>
    <row r="326" spans="1:10" ht="14.25">
      <c r="A326" s="179" t="s">
        <v>1280</v>
      </c>
      <c r="B326" s="179" t="str">
        <f t="shared" si="5"/>
        <v>0323</v>
      </c>
      <c r="C326" s="179" t="s">
        <v>1281</v>
      </c>
      <c r="D326" s="179" t="s">
        <v>53</v>
      </c>
      <c r="E326" s="183">
        <v>0</v>
      </c>
      <c r="J326" s="179" t="str">
        <f t="shared" si="7"/>
        <v/>
      </c>
    </row>
    <row r="327" spans="1:10" ht="14.25">
      <c r="A327" s="179" t="s">
        <v>1282</v>
      </c>
      <c r="B327" s="179" t="str">
        <f t="shared" si="5"/>
        <v>0324</v>
      </c>
      <c r="C327" s="179" t="s">
        <v>1283</v>
      </c>
      <c r="D327" s="179" t="s">
        <v>53</v>
      </c>
      <c r="E327" s="183">
        <v>0</v>
      </c>
      <c r="J327" s="179" t="str">
        <f t="shared" si="7"/>
        <v/>
      </c>
    </row>
    <row r="328" spans="1:10" ht="14.25">
      <c r="A328" s="179" t="s">
        <v>1284</v>
      </c>
      <c r="B328" s="179" t="str">
        <f t="shared" si="5"/>
        <v>0325</v>
      </c>
      <c r="C328" s="179" t="s">
        <v>1285</v>
      </c>
      <c r="D328" s="179" t="s">
        <v>51</v>
      </c>
      <c r="E328" s="198">
        <v>5000</v>
      </c>
      <c r="F328" s="199"/>
      <c r="J328" s="179" t="str">
        <f t="shared" si="7"/>
        <v/>
      </c>
    </row>
    <row r="329" spans="1:10" ht="14.25">
      <c r="A329" s="179" t="s">
        <v>1286</v>
      </c>
      <c r="B329" s="179" t="str">
        <f t="shared" si="5"/>
        <v>0326</v>
      </c>
      <c r="C329" s="179" t="s">
        <v>1287</v>
      </c>
      <c r="D329" s="179" t="s">
        <v>51</v>
      </c>
      <c r="E329" s="198">
        <v>5000</v>
      </c>
      <c r="F329" s="199"/>
      <c r="J329" s="179" t="str">
        <f t="shared" si="7"/>
        <v/>
      </c>
    </row>
    <row r="330" spans="1:10" ht="14.25">
      <c r="A330" s="179" t="s">
        <v>1288</v>
      </c>
      <c r="B330" s="179" t="str">
        <f t="shared" si="5"/>
        <v>0327</v>
      </c>
      <c r="C330" s="179" t="s">
        <v>1289</v>
      </c>
      <c r="D330" s="179" t="s">
        <v>53</v>
      </c>
      <c r="E330" s="183">
        <v>0</v>
      </c>
      <c r="J330" s="179" t="str">
        <f t="shared" si="7"/>
        <v/>
      </c>
    </row>
    <row r="331" spans="1:10" ht="14.25">
      <c r="A331" s="179" t="s">
        <v>1290</v>
      </c>
      <c r="B331" s="179" t="str">
        <f t="shared" si="5"/>
        <v>0328</v>
      </c>
      <c r="C331" s="179" t="s">
        <v>1291</v>
      </c>
      <c r="D331" s="179" t="s">
        <v>53</v>
      </c>
      <c r="E331" s="183">
        <v>0</v>
      </c>
      <c r="J331" s="179" t="str">
        <f t="shared" si="7"/>
        <v/>
      </c>
    </row>
    <row r="332" spans="1:10" ht="14.25">
      <c r="A332" s="179" t="s">
        <v>1292</v>
      </c>
      <c r="B332" s="179" t="str">
        <f t="shared" si="5"/>
        <v>0329</v>
      </c>
      <c r="C332" s="179" t="s">
        <v>1293</v>
      </c>
      <c r="D332" s="179" t="s">
        <v>53</v>
      </c>
      <c r="E332" s="183">
        <v>0</v>
      </c>
      <c r="J332" s="179" t="str">
        <f t="shared" si="7"/>
        <v/>
      </c>
    </row>
    <row r="333" spans="1:10" ht="14.25">
      <c r="A333" s="179" t="s">
        <v>1294</v>
      </c>
      <c r="B333" s="179" t="str">
        <f t="shared" si="5"/>
        <v>0330</v>
      </c>
      <c r="C333" s="179" t="s">
        <v>1295</v>
      </c>
      <c r="D333" s="179" t="s">
        <v>53</v>
      </c>
      <c r="E333" s="183">
        <v>0</v>
      </c>
      <c r="J333" s="179" t="str">
        <f t="shared" si="7"/>
        <v/>
      </c>
    </row>
    <row r="334" spans="1:10" ht="14.25">
      <c r="A334" s="179" t="s">
        <v>1296</v>
      </c>
      <c r="B334" s="179" t="str">
        <f t="shared" si="5"/>
        <v>0331</v>
      </c>
      <c r="C334" s="179" t="s">
        <v>1297</v>
      </c>
      <c r="D334" s="179" t="s">
        <v>53</v>
      </c>
      <c r="E334" s="183">
        <v>0</v>
      </c>
      <c r="J334" s="179" t="str">
        <f t="shared" si="7"/>
        <v/>
      </c>
    </row>
    <row r="335" spans="1:10" ht="14.25">
      <c r="A335" s="179" t="s">
        <v>1298</v>
      </c>
      <c r="B335" s="179" t="str">
        <f t="shared" si="5"/>
        <v>0332</v>
      </c>
      <c r="C335" s="179" t="s">
        <v>1299</v>
      </c>
      <c r="D335" s="179" t="s">
        <v>53</v>
      </c>
      <c r="E335" s="183">
        <v>0</v>
      </c>
      <c r="J335" s="179" t="str">
        <f t="shared" si="7"/>
        <v/>
      </c>
    </row>
    <row r="336" spans="1:10" ht="14.25">
      <c r="A336" s="179" t="s">
        <v>1300</v>
      </c>
      <c r="B336" s="179" t="str">
        <f t="shared" si="5"/>
        <v>0333</v>
      </c>
      <c r="C336" s="179" t="s">
        <v>1301</v>
      </c>
      <c r="D336" s="179" t="s">
        <v>53</v>
      </c>
      <c r="E336" s="183">
        <v>0</v>
      </c>
      <c r="J336" s="179" t="str">
        <f t="shared" si="7"/>
        <v/>
      </c>
    </row>
    <row r="337" spans="1:10" ht="14.25">
      <c r="A337" s="179" t="s">
        <v>1302</v>
      </c>
      <c r="B337" s="179" t="str">
        <f t="shared" si="5"/>
        <v>0334</v>
      </c>
      <c r="C337" s="179" t="s">
        <v>1303</v>
      </c>
      <c r="D337" s="179" t="s">
        <v>53</v>
      </c>
      <c r="E337" s="183">
        <v>0</v>
      </c>
      <c r="J337" s="179" t="str">
        <f t="shared" si="7"/>
        <v/>
      </c>
    </row>
    <row r="338" spans="1:10" ht="14.25">
      <c r="A338" s="179" t="s">
        <v>1304</v>
      </c>
      <c r="B338" s="179" t="str">
        <f t="shared" si="5"/>
        <v>0335</v>
      </c>
      <c r="C338" s="179" t="s">
        <v>1305</v>
      </c>
      <c r="D338" s="179" t="s">
        <v>53</v>
      </c>
      <c r="E338" s="183">
        <v>0</v>
      </c>
      <c r="J338" s="179" t="str">
        <f t="shared" si="7"/>
        <v/>
      </c>
    </row>
    <row r="339" spans="1:10" ht="14.25">
      <c r="A339" s="179" t="s">
        <v>1306</v>
      </c>
      <c r="B339" s="179" t="str">
        <f t="shared" si="5"/>
        <v>0336</v>
      </c>
      <c r="C339" s="179" t="s">
        <v>1307</v>
      </c>
      <c r="D339" s="179" t="s">
        <v>53</v>
      </c>
      <c r="E339" s="183">
        <v>0</v>
      </c>
      <c r="J339" s="179" t="str">
        <f t="shared" si="7"/>
        <v/>
      </c>
    </row>
    <row r="340" spans="1:10" ht="14.25">
      <c r="A340" s="179" t="s">
        <v>1308</v>
      </c>
      <c r="B340" s="179" t="str">
        <f t="shared" si="5"/>
        <v>0337</v>
      </c>
      <c r="C340" s="179" t="s">
        <v>1309</v>
      </c>
      <c r="D340" s="179" t="s">
        <v>53</v>
      </c>
      <c r="E340" s="183">
        <v>0</v>
      </c>
      <c r="J340" s="179" t="str">
        <f t="shared" si="7"/>
        <v/>
      </c>
    </row>
    <row r="341" spans="1:10" ht="14.25">
      <c r="A341" s="179" t="s">
        <v>1310</v>
      </c>
      <c r="B341" s="179" t="str">
        <f t="shared" si="5"/>
        <v>0338</v>
      </c>
      <c r="C341" s="179" t="s">
        <v>1311</v>
      </c>
      <c r="D341" s="179" t="s">
        <v>53</v>
      </c>
      <c r="E341" s="183">
        <v>0</v>
      </c>
      <c r="J341" s="179" t="str">
        <f t="shared" si="7"/>
        <v/>
      </c>
    </row>
    <row r="342" spans="1:10" ht="14.25">
      <c r="A342" s="179" t="s">
        <v>1312</v>
      </c>
      <c r="B342" s="179" t="str">
        <f t="shared" si="5"/>
        <v>0339</v>
      </c>
      <c r="C342" s="179" t="s">
        <v>1313</v>
      </c>
      <c r="D342" s="179" t="s">
        <v>53</v>
      </c>
      <c r="E342" s="183">
        <v>0</v>
      </c>
      <c r="J342" s="179" t="str">
        <f t="shared" si="7"/>
        <v/>
      </c>
    </row>
    <row r="343" spans="1:10" ht="14.25">
      <c r="A343" s="179" t="s">
        <v>1314</v>
      </c>
      <c r="B343" s="179" t="str">
        <f t="shared" si="5"/>
        <v>0340</v>
      </c>
      <c r="C343" s="179" t="s">
        <v>1315</v>
      </c>
      <c r="D343" s="179" t="s">
        <v>53</v>
      </c>
      <c r="E343" s="183">
        <v>0</v>
      </c>
      <c r="J343" s="179" t="str">
        <f t="shared" si="7"/>
        <v/>
      </c>
    </row>
    <row r="344" spans="1:10" ht="14.25">
      <c r="A344" s="179" t="s">
        <v>1316</v>
      </c>
      <c r="B344" s="179" t="str">
        <f t="shared" si="5"/>
        <v>0341</v>
      </c>
      <c r="C344" s="179" t="s">
        <v>517</v>
      </c>
      <c r="D344" s="179" t="s">
        <v>53</v>
      </c>
      <c r="E344" s="183">
        <v>47</v>
      </c>
      <c r="J344" s="179" t="str">
        <f t="shared" si="7"/>
        <v/>
      </c>
    </row>
    <row r="345" spans="1:10" ht="14.25">
      <c r="A345" s="179" t="s">
        <v>868</v>
      </c>
      <c r="B345" s="179" t="str">
        <f t="shared" si="5"/>
        <v>0342</v>
      </c>
      <c r="C345" s="179" t="s">
        <v>869</v>
      </c>
      <c r="D345" s="179" t="s">
        <v>716</v>
      </c>
      <c r="E345" s="183">
        <v>40</v>
      </c>
      <c r="J345" s="179" t="str">
        <f t="shared" si="7"/>
        <v/>
      </c>
    </row>
    <row r="346" spans="1:10" ht="14.25">
      <c r="A346" s="179" t="s">
        <v>1317</v>
      </c>
      <c r="B346" s="179" t="str">
        <f t="shared" si="5"/>
        <v>0343</v>
      </c>
      <c r="C346" s="179" t="s">
        <v>1318</v>
      </c>
      <c r="D346" s="179" t="s">
        <v>727</v>
      </c>
      <c r="E346" s="183">
        <v>0</v>
      </c>
      <c r="J346" s="179" t="str">
        <f t="shared" si="7"/>
        <v/>
      </c>
    </row>
    <row r="347" spans="1:10" ht="14.25">
      <c r="A347" s="179" t="s">
        <v>1319</v>
      </c>
      <c r="B347" s="179" t="str">
        <f t="shared" si="5"/>
        <v>0344</v>
      </c>
      <c r="C347" s="179" t="s">
        <v>1320</v>
      </c>
      <c r="D347" s="179" t="s">
        <v>261</v>
      </c>
      <c r="E347" s="183">
        <v>0</v>
      </c>
    </row>
    <row r="348" spans="1:10" ht="14.25">
      <c r="A348" s="179" t="s">
        <v>655</v>
      </c>
      <c r="B348" s="179" t="str">
        <f t="shared" si="5"/>
        <v>0345</v>
      </c>
      <c r="C348" s="179" t="s">
        <v>566</v>
      </c>
      <c r="D348" s="179" t="s">
        <v>53</v>
      </c>
      <c r="E348" s="183">
        <v>244</v>
      </c>
    </row>
    <row r="349" spans="1:10" ht="14.25">
      <c r="A349" s="179" t="s">
        <v>429</v>
      </c>
      <c r="B349" s="179" t="str">
        <f t="shared" si="5"/>
        <v>0346</v>
      </c>
      <c r="C349" s="179" t="s">
        <v>187</v>
      </c>
      <c r="D349" s="179" t="s">
        <v>51</v>
      </c>
      <c r="E349" s="198">
        <v>5000</v>
      </c>
      <c r="F349" s="199"/>
    </row>
    <row r="350" spans="1:10" ht="14.25">
      <c r="A350" s="179" t="s">
        <v>1321</v>
      </c>
      <c r="B350" s="179" t="str">
        <f t="shared" si="5"/>
        <v>0347</v>
      </c>
      <c r="C350" s="179" t="s">
        <v>1322</v>
      </c>
      <c r="D350" s="179" t="s">
        <v>51</v>
      </c>
      <c r="E350" s="198">
        <v>3400</v>
      </c>
      <c r="F350" s="199"/>
    </row>
    <row r="351" spans="1:10" ht="14.25">
      <c r="A351" s="179" t="s">
        <v>1323</v>
      </c>
      <c r="B351" s="179" t="str">
        <f t="shared" si="5"/>
        <v>0348</v>
      </c>
      <c r="C351" s="179" t="s">
        <v>1324</v>
      </c>
      <c r="D351" s="179" t="s">
        <v>53</v>
      </c>
      <c r="E351" s="183">
        <v>11</v>
      </c>
    </row>
    <row r="352" spans="1:10" ht="14.25">
      <c r="A352" s="179" t="s">
        <v>1325</v>
      </c>
      <c r="B352" s="179" t="str">
        <f t="shared" si="5"/>
        <v>0349</v>
      </c>
      <c r="C352" s="179" t="s">
        <v>1326</v>
      </c>
      <c r="D352" s="179" t="s">
        <v>51</v>
      </c>
      <c r="E352" s="198">
        <v>0</v>
      </c>
      <c r="F352" s="199"/>
    </row>
    <row r="353" spans="1:6" ht="14.25">
      <c r="A353" s="179" t="s">
        <v>1327</v>
      </c>
      <c r="B353" s="179" t="str">
        <f t="shared" si="5"/>
        <v>0350</v>
      </c>
      <c r="C353" s="179" t="s">
        <v>1328</v>
      </c>
      <c r="D353" s="179" t="s">
        <v>178</v>
      </c>
      <c r="E353" s="183">
        <v>17</v>
      </c>
    </row>
    <row r="354" spans="1:6" ht="14.25">
      <c r="A354" s="179" t="s">
        <v>1329</v>
      </c>
      <c r="B354" s="179" t="str">
        <f t="shared" si="5"/>
        <v>0351</v>
      </c>
      <c r="C354" s="179" t="s">
        <v>1330</v>
      </c>
      <c r="D354" s="179" t="s">
        <v>178</v>
      </c>
      <c r="E354" s="183">
        <v>0.9</v>
      </c>
    </row>
    <row r="355" spans="1:6" ht="14.25">
      <c r="A355" s="179" t="s">
        <v>1331</v>
      </c>
      <c r="B355" s="179" t="str">
        <f t="shared" si="5"/>
        <v>0352</v>
      </c>
      <c r="C355" s="179" t="s">
        <v>1332</v>
      </c>
      <c r="D355" s="179" t="s">
        <v>1333</v>
      </c>
      <c r="E355" s="183">
        <v>0</v>
      </c>
    </row>
    <row r="356" spans="1:6" ht="14.25">
      <c r="A356" s="179" t="s">
        <v>1334</v>
      </c>
      <c r="B356" s="179" t="str">
        <f t="shared" si="5"/>
        <v>0353</v>
      </c>
      <c r="C356" s="179" t="s">
        <v>1335</v>
      </c>
      <c r="D356" s="179" t="s">
        <v>53</v>
      </c>
      <c r="E356" s="183">
        <v>1</v>
      </c>
    </row>
    <row r="357" spans="1:6" ht="14.25">
      <c r="A357" s="179" t="s">
        <v>1336</v>
      </c>
      <c r="B357" s="179" t="str">
        <f t="shared" si="5"/>
        <v>0354</v>
      </c>
      <c r="C357" s="179" t="s">
        <v>1337</v>
      </c>
      <c r="D357" s="179" t="s">
        <v>53</v>
      </c>
      <c r="E357" s="183">
        <v>0</v>
      </c>
    </row>
    <row r="358" spans="1:6" ht="14.25">
      <c r="A358" s="179" t="s">
        <v>334</v>
      </c>
      <c r="B358" s="179" t="str">
        <f t="shared" si="5"/>
        <v>0355</v>
      </c>
      <c r="C358" s="179" t="s">
        <v>1338</v>
      </c>
      <c r="D358" s="179" t="s">
        <v>53</v>
      </c>
      <c r="E358" s="183">
        <v>10</v>
      </c>
    </row>
    <row r="359" spans="1:6" ht="14.25">
      <c r="A359" s="179" t="s">
        <v>414</v>
      </c>
      <c r="B359" s="179" t="str">
        <f t="shared" si="5"/>
        <v>0356</v>
      </c>
      <c r="C359" s="179" t="s">
        <v>209</v>
      </c>
      <c r="D359" s="179" t="s">
        <v>1339</v>
      </c>
      <c r="E359" s="183">
        <v>8</v>
      </c>
    </row>
    <row r="360" spans="1:6" ht="14.25">
      <c r="A360" s="179" t="s">
        <v>1340</v>
      </c>
      <c r="B360" s="179" t="str">
        <f t="shared" si="5"/>
        <v>0357</v>
      </c>
      <c r="C360" s="179" t="s">
        <v>1341</v>
      </c>
      <c r="D360" s="179" t="s">
        <v>53</v>
      </c>
      <c r="E360" s="183">
        <v>0</v>
      </c>
    </row>
    <row r="361" spans="1:6" ht="14.25">
      <c r="A361" s="179" t="s">
        <v>1342</v>
      </c>
      <c r="B361" s="179" t="str">
        <f t="shared" si="5"/>
        <v>0358</v>
      </c>
      <c r="C361" s="179" t="s">
        <v>1343</v>
      </c>
      <c r="D361" s="179" t="s">
        <v>53</v>
      </c>
      <c r="E361" s="183">
        <v>0</v>
      </c>
    </row>
    <row r="362" spans="1:6" ht="14.25">
      <c r="A362" s="179" t="s">
        <v>1344</v>
      </c>
      <c r="B362" s="179" t="str">
        <f t="shared" si="5"/>
        <v>0359</v>
      </c>
      <c r="C362" s="179" t="s">
        <v>1345</v>
      </c>
      <c r="D362" s="179" t="s">
        <v>178</v>
      </c>
      <c r="E362" s="183">
        <v>0</v>
      </c>
    </row>
    <row r="363" spans="1:6" ht="14.25">
      <c r="A363" s="179" t="s">
        <v>1346</v>
      </c>
      <c r="B363" s="179" t="str">
        <f t="shared" si="5"/>
        <v>0360</v>
      </c>
      <c r="C363" s="179" t="s">
        <v>1347</v>
      </c>
      <c r="D363" s="179" t="s">
        <v>51</v>
      </c>
      <c r="E363" s="198">
        <v>0</v>
      </c>
      <c r="F363" s="199"/>
    </row>
    <row r="364" spans="1:6" ht="14.25">
      <c r="A364" s="179" t="s">
        <v>1348</v>
      </c>
      <c r="B364" s="179" t="str">
        <f t="shared" si="5"/>
        <v>0361</v>
      </c>
      <c r="C364" s="179" t="s">
        <v>1349</v>
      </c>
      <c r="D364" s="179" t="s">
        <v>261</v>
      </c>
      <c r="E364" s="183">
        <v>0</v>
      </c>
    </row>
    <row r="365" spans="1:6" ht="14.25">
      <c r="A365" s="179" t="s">
        <v>1350</v>
      </c>
      <c r="B365" s="179" t="str">
        <f t="shared" si="5"/>
        <v>0362</v>
      </c>
      <c r="C365" s="179" t="s">
        <v>1351</v>
      </c>
      <c r="D365" s="179" t="s">
        <v>261</v>
      </c>
      <c r="E365" s="183">
        <v>0</v>
      </c>
    </row>
    <row r="366" spans="1:6" ht="14.25">
      <c r="A366" s="179" t="s">
        <v>1352</v>
      </c>
      <c r="B366" s="179" t="str">
        <f t="shared" si="5"/>
        <v>0363</v>
      </c>
      <c r="C366" s="179" t="s">
        <v>1353</v>
      </c>
      <c r="D366" s="179" t="s">
        <v>261</v>
      </c>
      <c r="E366" s="183">
        <v>0</v>
      </c>
    </row>
    <row r="367" spans="1:6" ht="14.25">
      <c r="A367" s="179" t="s">
        <v>1354</v>
      </c>
      <c r="B367" s="179" t="str">
        <f t="shared" si="5"/>
        <v>0364</v>
      </c>
      <c r="C367" s="179" t="s">
        <v>1355</v>
      </c>
      <c r="D367" s="179" t="s">
        <v>261</v>
      </c>
      <c r="E367" s="183">
        <v>0</v>
      </c>
    </row>
    <row r="368" spans="1:6" ht="14.25">
      <c r="A368" s="179" t="s">
        <v>455</v>
      </c>
      <c r="B368" s="179" t="str">
        <f t="shared" si="5"/>
        <v>0365</v>
      </c>
      <c r="C368" s="179" t="s">
        <v>453</v>
      </c>
      <c r="D368" s="179" t="s">
        <v>53</v>
      </c>
      <c r="E368" s="183">
        <v>0</v>
      </c>
    </row>
    <row r="369" spans="1:5" ht="14.25">
      <c r="A369" s="179" t="s">
        <v>1356</v>
      </c>
      <c r="B369" s="179" t="str">
        <f t="shared" si="5"/>
        <v>0366</v>
      </c>
      <c r="C369" s="179" t="s">
        <v>1357</v>
      </c>
      <c r="D369" s="179" t="s">
        <v>53</v>
      </c>
      <c r="E369" s="183">
        <v>26</v>
      </c>
    </row>
    <row r="370" spans="1:5" ht="14.25">
      <c r="A370" s="179" t="s">
        <v>1358</v>
      </c>
      <c r="B370" s="179" t="str">
        <f t="shared" si="5"/>
        <v>0367</v>
      </c>
      <c r="C370" s="179" t="s">
        <v>1359</v>
      </c>
      <c r="D370" s="179" t="s">
        <v>53</v>
      </c>
      <c r="E370" s="183">
        <v>0</v>
      </c>
    </row>
    <row r="371" spans="1:5" ht="14.25">
      <c r="A371" s="179" t="s">
        <v>1360</v>
      </c>
      <c r="B371" s="179" t="str">
        <f t="shared" si="5"/>
        <v>0368</v>
      </c>
      <c r="C371" s="179" t="s">
        <v>1361</v>
      </c>
      <c r="D371" s="179" t="s">
        <v>53</v>
      </c>
      <c r="E371" s="183">
        <v>0</v>
      </c>
    </row>
    <row r="372" spans="1:5" ht="14.25">
      <c r="A372" s="179" t="s">
        <v>1362</v>
      </c>
      <c r="B372" s="179" t="str">
        <f t="shared" si="5"/>
        <v>0369</v>
      </c>
      <c r="C372" s="179" t="s">
        <v>1363</v>
      </c>
      <c r="D372" s="179" t="s">
        <v>53</v>
      </c>
      <c r="E372" s="183">
        <v>0</v>
      </c>
    </row>
    <row r="373" spans="1:5" ht="14.25">
      <c r="A373" s="179" t="s">
        <v>1364</v>
      </c>
      <c r="B373" s="179" t="str">
        <f t="shared" si="5"/>
        <v>0370</v>
      </c>
      <c r="C373" s="179" t="s">
        <v>1365</v>
      </c>
      <c r="D373" s="179" t="s">
        <v>53</v>
      </c>
      <c r="E373" s="183">
        <v>0</v>
      </c>
    </row>
    <row r="374" spans="1:5" ht="14.25">
      <c r="A374" s="179" t="s">
        <v>705</v>
      </c>
      <c r="B374" s="179" t="str">
        <f t="shared" si="5"/>
        <v>0371</v>
      </c>
      <c r="C374" s="179" t="s">
        <v>256</v>
      </c>
      <c r="D374" s="179" t="s">
        <v>845</v>
      </c>
      <c r="E374" s="183">
        <v>0</v>
      </c>
    </row>
    <row r="375" spans="1:5" ht="14.25">
      <c r="A375" s="179" t="s">
        <v>1366</v>
      </c>
      <c r="B375" s="179" t="str">
        <f t="shared" si="5"/>
        <v>0372</v>
      </c>
      <c r="C375" s="179" t="s">
        <v>1367</v>
      </c>
      <c r="D375" s="179" t="s">
        <v>53</v>
      </c>
      <c r="E375" s="183">
        <v>2</v>
      </c>
    </row>
    <row r="376" spans="1:5" ht="14.25">
      <c r="A376" s="179" t="s">
        <v>1368</v>
      </c>
      <c r="B376" s="179" t="str">
        <f t="shared" si="5"/>
        <v>0373</v>
      </c>
      <c r="C376" s="179" t="s">
        <v>1369</v>
      </c>
      <c r="D376" s="179" t="s">
        <v>53</v>
      </c>
      <c r="E376" s="183">
        <v>0</v>
      </c>
    </row>
    <row r="377" spans="1:5" ht="14.25">
      <c r="A377" s="179" t="s">
        <v>874</v>
      </c>
      <c r="B377" s="179" t="str">
        <f t="shared" si="5"/>
        <v>0374</v>
      </c>
      <c r="C377" s="179" t="s">
        <v>875</v>
      </c>
      <c r="D377" s="179" t="s">
        <v>716</v>
      </c>
      <c r="E377" s="183">
        <v>95</v>
      </c>
    </row>
    <row r="378" spans="1:5" ht="14.25">
      <c r="A378" s="179" t="s">
        <v>1370</v>
      </c>
      <c r="B378" s="179" t="str">
        <f t="shared" si="5"/>
        <v>0375</v>
      </c>
      <c r="C378" s="179" t="s">
        <v>1371</v>
      </c>
      <c r="D378" s="179" t="s">
        <v>261</v>
      </c>
      <c r="E378" s="183">
        <v>0</v>
      </c>
    </row>
    <row r="379" spans="1:5" ht="14.25">
      <c r="A379" s="179" t="s">
        <v>405</v>
      </c>
      <c r="B379" s="179" t="str">
        <f t="shared" si="5"/>
        <v>0376</v>
      </c>
      <c r="C379" s="179" t="s">
        <v>119</v>
      </c>
      <c r="D379" s="179" t="s">
        <v>53</v>
      </c>
      <c r="E379" s="183">
        <v>0</v>
      </c>
    </row>
    <row r="380" spans="1:5" ht="14.25">
      <c r="A380" s="179" t="s">
        <v>445</v>
      </c>
      <c r="B380" s="179" t="str">
        <f t="shared" si="5"/>
        <v>0377</v>
      </c>
      <c r="C380" s="179" t="s">
        <v>107</v>
      </c>
      <c r="D380" s="179" t="s">
        <v>53</v>
      </c>
      <c r="E380" s="183">
        <v>10</v>
      </c>
    </row>
    <row r="381" spans="1:5" ht="14.25">
      <c r="A381" s="179" t="s">
        <v>387</v>
      </c>
      <c r="B381" s="179" t="str">
        <f t="shared" si="5"/>
        <v>0378</v>
      </c>
      <c r="C381" s="179" t="s">
        <v>116</v>
      </c>
      <c r="D381" s="179" t="s">
        <v>53</v>
      </c>
      <c r="E381" s="183">
        <v>0</v>
      </c>
    </row>
    <row r="382" spans="1:5" ht="14.25">
      <c r="A382" s="179" t="s">
        <v>332</v>
      </c>
      <c r="B382" s="179" t="str">
        <f t="shared" si="5"/>
        <v>0379</v>
      </c>
      <c r="C382" s="179" t="s">
        <v>121</v>
      </c>
      <c r="D382" s="179" t="s">
        <v>53</v>
      </c>
      <c r="E382" s="183">
        <v>13</v>
      </c>
    </row>
    <row r="383" spans="1:5" ht="14.25">
      <c r="A383" s="179" t="s">
        <v>394</v>
      </c>
      <c r="B383" s="179" t="str">
        <f t="shared" si="5"/>
        <v>0380</v>
      </c>
      <c r="C383" s="179" t="s">
        <v>203</v>
      </c>
      <c r="D383" s="179" t="s">
        <v>53</v>
      </c>
      <c r="E383" s="183">
        <f>0+10</f>
        <v>10</v>
      </c>
    </row>
    <row r="384" spans="1:5" ht="14.25">
      <c r="A384" s="179" t="s">
        <v>456</v>
      </c>
      <c r="B384" s="179" t="str">
        <f t="shared" si="5"/>
        <v>0381</v>
      </c>
      <c r="C384" s="179" t="s">
        <v>189</v>
      </c>
      <c r="D384" s="179" t="s">
        <v>716</v>
      </c>
      <c r="E384" s="183">
        <f>6+120</f>
        <v>126</v>
      </c>
    </row>
    <row r="385" spans="1:6" ht="14.25">
      <c r="A385" s="179" t="s">
        <v>433</v>
      </c>
      <c r="B385" s="179" t="str">
        <f t="shared" si="5"/>
        <v>0382</v>
      </c>
      <c r="C385" s="179" t="s">
        <v>90</v>
      </c>
      <c r="D385" s="179" t="s">
        <v>51</v>
      </c>
      <c r="E385" s="198">
        <v>1100</v>
      </c>
      <c r="F385" s="199"/>
    </row>
    <row r="386" spans="1:6" ht="14.25">
      <c r="A386" s="179" t="s">
        <v>1372</v>
      </c>
      <c r="B386" s="179" t="str">
        <f t="shared" si="5"/>
        <v>0383</v>
      </c>
      <c r="C386" s="179" t="s">
        <v>1373</v>
      </c>
      <c r="D386" s="179" t="s">
        <v>53</v>
      </c>
      <c r="E386" s="183">
        <v>1</v>
      </c>
    </row>
    <row r="387" spans="1:6" ht="14.25">
      <c r="A387" s="179" t="s">
        <v>347</v>
      </c>
      <c r="B387" s="179" t="str">
        <f t="shared" si="5"/>
        <v>0384</v>
      </c>
      <c r="C387" s="179" t="s">
        <v>199</v>
      </c>
      <c r="D387" s="179" t="s">
        <v>53</v>
      </c>
      <c r="E387" s="183">
        <f>3+8</f>
        <v>11</v>
      </c>
    </row>
    <row r="388" spans="1:6" ht="14.25">
      <c r="A388" s="179" t="s">
        <v>425</v>
      </c>
      <c r="B388" s="179" t="str">
        <f t="shared" si="5"/>
        <v>0385</v>
      </c>
      <c r="C388" s="179" t="s">
        <v>242</v>
      </c>
      <c r="D388" s="179" t="s">
        <v>53</v>
      </c>
      <c r="E388" s="183">
        <f>8+12</f>
        <v>20</v>
      </c>
    </row>
    <row r="389" spans="1:6" ht="14.25">
      <c r="A389" s="179" t="s">
        <v>1374</v>
      </c>
      <c r="B389" s="179" t="str">
        <f t="shared" si="5"/>
        <v>0386</v>
      </c>
      <c r="C389" s="179" t="s">
        <v>1375</v>
      </c>
      <c r="D389" s="179" t="s">
        <v>53</v>
      </c>
      <c r="E389" s="183">
        <v>1</v>
      </c>
    </row>
    <row r="390" spans="1:6" ht="14.25">
      <c r="A390" s="179" t="s">
        <v>1376</v>
      </c>
      <c r="B390" s="179" t="str">
        <f t="shared" si="5"/>
        <v>0387</v>
      </c>
      <c r="C390" s="179" t="s">
        <v>1377</v>
      </c>
      <c r="D390" s="179" t="s">
        <v>53</v>
      </c>
      <c r="E390" s="183">
        <v>5</v>
      </c>
    </row>
    <row r="391" spans="1:6" ht="14.25">
      <c r="A391" s="179" t="s">
        <v>1378</v>
      </c>
      <c r="B391" s="179" t="str">
        <f t="shared" si="5"/>
        <v>0388</v>
      </c>
      <c r="C391" s="179" t="s">
        <v>1379</v>
      </c>
      <c r="D391" s="179" t="s">
        <v>53</v>
      </c>
      <c r="E391" s="183">
        <v>2</v>
      </c>
    </row>
    <row r="392" spans="1:6" ht="14.25">
      <c r="A392" s="179" t="s">
        <v>1380</v>
      </c>
      <c r="B392" s="179" t="str">
        <f t="shared" si="5"/>
        <v>0389</v>
      </c>
      <c r="C392" s="179" t="s">
        <v>1381</v>
      </c>
      <c r="D392" s="179" t="s">
        <v>53</v>
      </c>
      <c r="E392" s="183">
        <v>1</v>
      </c>
    </row>
    <row r="393" spans="1:6" ht="14.25">
      <c r="A393" s="179" t="s">
        <v>960</v>
      </c>
      <c r="B393" s="179" t="str">
        <f t="shared" si="5"/>
        <v>0390</v>
      </c>
      <c r="C393" s="179" t="s">
        <v>284</v>
      </c>
      <c r="D393" s="179" t="s">
        <v>835</v>
      </c>
      <c r="E393" s="183">
        <v>381</v>
      </c>
    </row>
    <row r="394" spans="1:6" ht="14.25">
      <c r="A394" s="179" t="s">
        <v>1382</v>
      </c>
      <c r="B394" s="179" t="str">
        <f t="shared" si="5"/>
        <v>0391</v>
      </c>
      <c r="C394" s="179" t="s">
        <v>1383</v>
      </c>
      <c r="D394" s="179" t="s">
        <v>53</v>
      </c>
      <c r="E394" s="183">
        <v>0</v>
      </c>
    </row>
    <row r="395" spans="1:6" ht="14.25">
      <c r="A395" s="179" t="s">
        <v>389</v>
      </c>
      <c r="B395" s="179" t="str">
        <f t="shared" si="5"/>
        <v>0392</v>
      </c>
      <c r="C395" s="179" t="s">
        <v>97</v>
      </c>
      <c r="D395" s="179" t="s">
        <v>53</v>
      </c>
      <c r="E395" s="183">
        <v>0</v>
      </c>
    </row>
    <row r="396" spans="1:6" ht="14.25">
      <c r="A396" s="179" t="s">
        <v>393</v>
      </c>
      <c r="B396" s="179" t="str">
        <f t="shared" si="5"/>
        <v>0393</v>
      </c>
      <c r="C396" s="179" t="s">
        <v>84</v>
      </c>
      <c r="D396" s="179" t="s">
        <v>53</v>
      </c>
      <c r="E396" s="183">
        <v>0</v>
      </c>
    </row>
    <row r="397" spans="1:6" ht="14.25">
      <c r="A397" s="179" t="s">
        <v>1384</v>
      </c>
      <c r="B397" s="179" t="str">
        <f t="shared" si="5"/>
        <v>0394</v>
      </c>
      <c r="C397" s="179" t="s">
        <v>1385</v>
      </c>
      <c r="D397" s="179" t="s">
        <v>53</v>
      </c>
      <c r="E397" s="183">
        <v>7</v>
      </c>
    </row>
    <row r="398" spans="1:6" ht="14.25">
      <c r="A398" s="179" t="s">
        <v>964</v>
      </c>
      <c r="B398" s="179" t="str">
        <f t="shared" si="5"/>
        <v>0395</v>
      </c>
      <c r="C398" s="179" t="s">
        <v>277</v>
      </c>
      <c r="D398" s="179" t="s">
        <v>716</v>
      </c>
      <c r="E398" s="183">
        <v>289</v>
      </c>
    </row>
    <row r="399" spans="1:6" ht="14.25">
      <c r="A399" s="179" t="s">
        <v>965</v>
      </c>
      <c r="B399" s="179" t="str">
        <f t="shared" si="5"/>
        <v>0396</v>
      </c>
      <c r="C399" s="179" t="s">
        <v>1386</v>
      </c>
      <c r="D399" s="179" t="s">
        <v>716</v>
      </c>
      <c r="E399" s="183">
        <v>420</v>
      </c>
      <c r="F399" s="144" t="s">
        <v>1387</v>
      </c>
    </row>
    <row r="400" spans="1:6" ht="14.25">
      <c r="A400" s="179" t="s">
        <v>880</v>
      </c>
      <c r="B400" s="179" t="str">
        <f t="shared" si="5"/>
        <v>0397</v>
      </c>
      <c r="C400" s="179" t="s">
        <v>881</v>
      </c>
      <c r="D400" s="179" t="s">
        <v>727</v>
      </c>
      <c r="E400" s="183">
        <v>27</v>
      </c>
    </row>
    <row r="401" spans="1:7" ht="14.25">
      <c r="A401" s="179" t="s">
        <v>329</v>
      </c>
      <c r="B401" s="179" t="str">
        <f t="shared" si="5"/>
        <v>0398</v>
      </c>
      <c r="C401" s="179" t="s">
        <v>111</v>
      </c>
      <c r="D401" s="179" t="s">
        <v>53</v>
      </c>
      <c r="E401" s="183">
        <v>0</v>
      </c>
    </row>
    <row r="402" spans="1:7" ht="14.25">
      <c r="A402" s="179" t="s">
        <v>342</v>
      </c>
      <c r="B402" s="179" t="str">
        <f t="shared" si="5"/>
        <v>0399</v>
      </c>
      <c r="C402" s="179" t="s">
        <v>157</v>
      </c>
      <c r="D402" s="179" t="s">
        <v>53</v>
      </c>
      <c r="E402" s="183">
        <f>0+52</f>
        <v>52</v>
      </c>
    </row>
    <row r="403" spans="1:7" ht="14.25">
      <c r="A403" s="179" t="s">
        <v>437</v>
      </c>
      <c r="B403" s="179" t="str">
        <f t="shared" si="5"/>
        <v>0400</v>
      </c>
      <c r="C403" s="179" t="s">
        <v>103</v>
      </c>
      <c r="D403" s="179" t="s">
        <v>51</v>
      </c>
      <c r="E403" s="198">
        <v>540</v>
      </c>
      <c r="F403" s="199"/>
    </row>
    <row r="404" spans="1:7" ht="14.25">
      <c r="A404" s="179" t="s">
        <v>432</v>
      </c>
      <c r="B404" s="179" t="str">
        <f t="shared" si="5"/>
        <v>0401</v>
      </c>
      <c r="C404" s="179" t="s">
        <v>105</v>
      </c>
      <c r="D404" s="179" t="s">
        <v>51</v>
      </c>
      <c r="E404" s="198">
        <v>70</v>
      </c>
      <c r="F404" s="199"/>
    </row>
    <row r="405" spans="1:7" ht="14.25">
      <c r="A405" s="179" t="s">
        <v>392</v>
      </c>
      <c r="B405" s="179" t="str">
        <f t="shared" si="5"/>
        <v>0402</v>
      </c>
      <c r="C405" s="179" t="s">
        <v>265</v>
      </c>
      <c r="D405" s="179" t="s">
        <v>51</v>
      </c>
      <c r="E405" s="198">
        <f>380+7700</f>
        <v>8080</v>
      </c>
      <c r="F405" s="199"/>
    </row>
    <row r="406" spans="1:7" ht="14.25">
      <c r="A406" s="179" t="s">
        <v>422</v>
      </c>
      <c r="B406" s="179" t="str">
        <f t="shared" si="5"/>
        <v>0403</v>
      </c>
      <c r="C406" s="179" t="s">
        <v>237</v>
      </c>
      <c r="D406" s="179" t="s">
        <v>51</v>
      </c>
      <c r="E406" s="198">
        <v>100</v>
      </c>
      <c r="F406" s="199"/>
    </row>
    <row r="407" spans="1:7" ht="14.25">
      <c r="A407" s="179" t="s">
        <v>435</v>
      </c>
      <c r="B407" s="179" t="str">
        <f t="shared" si="5"/>
        <v>0404</v>
      </c>
      <c r="C407" s="179" t="s">
        <v>57</v>
      </c>
      <c r="D407" s="179" t="s">
        <v>51</v>
      </c>
      <c r="E407" s="198">
        <v>5530</v>
      </c>
      <c r="F407" s="199"/>
    </row>
    <row r="408" spans="1:7" ht="14.25">
      <c r="A408" s="179" t="s">
        <v>439</v>
      </c>
      <c r="B408" s="179" t="str">
        <f t="shared" si="5"/>
        <v>0405</v>
      </c>
      <c r="C408" s="179" t="s">
        <v>235</v>
      </c>
      <c r="D408" s="179" t="s">
        <v>51</v>
      </c>
      <c r="E408" s="198">
        <v>730</v>
      </c>
      <c r="F408" s="199"/>
    </row>
    <row r="409" spans="1:7" ht="14.25">
      <c r="A409" s="179" t="s">
        <v>1388</v>
      </c>
      <c r="B409" s="179" t="str">
        <f t="shared" si="5"/>
        <v>0406</v>
      </c>
      <c r="C409" s="179" t="s">
        <v>1389</v>
      </c>
      <c r="D409" s="179" t="s">
        <v>261</v>
      </c>
      <c r="E409" s="183">
        <v>0</v>
      </c>
    </row>
    <row r="410" spans="1:7" ht="14.25">
      <c r="A410" s="179" t="s">
        <v>1390</v>
      </c>
      <c r="B410" s="179" t="str">
        <f t="shared" si="5"/>
        <v>0407</v>
      </c>
      <c r="C410" s="179" t="s">
        <v>1391</v>
      </c>
      <c r="D410" s="179" t="s">
        <v>261</v>
      </c>
      <c r="E410" s="183">
        <v>0</v>
      </c>
    </row>
    <row r="411" spans="1:7" ht="14.25">
      <c r="A411" s="179" t="s">
        <v>1392</v>
      </c>
      <c r="B411" s="179" t="str">
        <f t="shared" si="5"/>
        <v>0408</v>
      </c>
      <c r="C411" s="179" t="s">
        <v>1393</v>
      </c>
      <c r="D411" s="179" t="s">
        <v>261</v>
      </c>
      <c r="E411" s="183">
        <v>0</v>
      </c>
    </row>
    <row r="412" spans="1:7" ht="14.25">
      <c r="A412" s="179" t="s">
        <v>1394</v>
      </c>
      <c r="B412" s="179" t="str">
        <f t="shared" si="5"/>
        <v>0409</v>
      </c>
      <c r="C412" s="179" t="s">
        <v>1395</v>
      </c>
      <c r="D412" s="179" t="s">
        <v>261</v>
      </c>
      <c r="E412" s="183">
        <v>14</v>
      </c>
    </row>
    <row r="413" spans="1:7" ht="14.25">
      <c r="A413" s="179" t="s">
        <v>1396</v>
      </c>
      <c r="B413" s="179" t="str">
        <f t="shared" si="5"/>
        <v>0410</v>
      </c>
      <c r="C413" s="179" t="s">
        <v>1397</v>
      </c>
      <c r="D413" s="179" t="s">
        <v>261</v>
      </c>
      <c r="E413" s="183">
        <v>14</v>
      </c>
    </row>
    <row r="414" spans="1:7" ht="14.25">
      <c r="A414" s="179" t="s">
        <v>1398</v>
      </c>
      <c r="B414" s="179" t="str">
        <f t="shared" si="5"/>
        <v>0411</v>
      </c>
      <c r="C414" s="179" t="s">
        <v>1399</v>
      </c>
      <c r="D414" s="179" t="s">
        <v>53</v>
      </c>
      <c r="E414" s="183">
        <v>0</v>
      </c>
    </row>
    <row r="415" spans="1:7" ht="14.25">
      <c r="A415" s="179" t="s">
        <v>641</v>
      </c>
      <c r="B415" s="179" t="str">
        <f t="shared" si="5"/>
        <v>0412</v>
      </c>
      <c r="C415" s="179" t="s">
        <v>533</v>
      </c>
      <c r="D415" s="179" t="s">
        <v>53</v>
      </c>
      <c r="E415" s="183">
        <v>20</v>
      </c>
    </row>
    <row r="416" spans="1:7" ht="14.25">
      <c r="A416" s="179" t="s">
        <v>1400</v>
      </c>
      <c r="B416" s="179" t="str">
        <f t="shared" si="5"/>
        <v>0413</v>
      </c>
      <c r="C416" s="179" t="s">
        <v>1401</v>
      </c>
      <c r="D416" s="179" t="s">
        <v>53</v>
      </c>
      <c r="E416" s="183">
        <v>0</v>
      </c>
      <c r="G416" s="144" t="s">
        <v>1402</v>
      </c>
    </row>
    <row r="417" spans="1:7" ht="14.25">
      <c r="A417" s="179" t="s">
        <v>665</v>
      </c>
      <c r="B417" s="179" t="str">
        <f t="shared" si="5"/>
        <v>0414</v>
      </c>
      <c r="C417" s="179" t="s">
        <v>536</v>
      </c>
      <c r="D417" s="179" t="s">
        <v>53</v>
      </c>
      <c r="E417" s="183">
        <v>22</v>
      </c>
      <c r="G417" s="144" t="s">
        <v>1403</v>
      </c>
    </row>
    <row r="418" spans="1:7" ht="14.25">
      <c r="A418" s="179" t="s">
        <v>1404</v>
      </c>
      <c r="B418" s="179" t="str">
        <f t="shared" si="5"/>
        <v>0415</v>
      </c>
      <c r="C418" s="179" t="s">
        <v>1405</v>
      </c>
      <c r="D418" s="179" t="s">
        <v>53</v>
      </c>
      <c r="E418" s="183"/>
      <c r="G418" s="144" t="s">
        <v>1402</v>
      </c>
    </row>
    <row r="419" spans="1:7" ht="14.25">
      <c r="A419" s="179" t="s">
        <v>648</v>
      </c>
      <c r="B419" s="179" t="str">
        <f t="shared" si="5"/>
        <v>0416</v>
      </c>
      <c r="C419" s="179" t="s">
        <v>538</v>
      </c>
      <c r="D419" s="179" t="s">
        <v>53</v>
      </c>
      <c r="E419" s="183">
        <v>10</v>
      </c>
    </row>
    <row r="420" spans="1:7" ht="14.25">
      <c r="A420" s="179" t="s">
        <v>1406</v>
      </c>
      <c r="B420" s="179" t="str">
        <f t="shared" si="5"/>
        <v>0417</v>
      </c>
      <c r="C420" s="179" t="s">
        <v>1407</v>
      </c>
      <c r="D420" s="179" t="s">
        <v>53</v>
      </c>
      <c r="E420" s="183">
        <v>0</v>
      </c>
      <c r="G420" s="144" t="s">
        <v>1408</v>
      </c>
    </row>
    <row r="421" spans="1:7" ht="14.25">
      <c r="A421" s="179" t="s">
        <v>1409</v>
      </c>
      <c r="B421" s="179" t="str">
        <f t="shared" si="5"/>
        <v>0418</v>
      </c>
      <c r="C421" s="179" t="s">
        <v>1410</v>
      </c>
      <c r="D421" s="179" t="s">
        <v>53</v>
      </c>
      <c r="E421" s="183">
        <v>0</v>
      </c>
      <c r="G421" s="144" t="s">
        <v>1402</v>
      </c>
    </row>
    <row r="422" spans="1:7" ht="14.25">
      <c r="A422" s="179" t="s">
        <v>1411</v>
      </c>
      <c r="B422" s="179" t="str">
        <f t="shared" si="5"/>
        <v>0419</v>
      </c>
      <c r="C422" s="179" t="s">
        <v>1412</v>
      </c>
      <c r="D422" s="179" t="s">
        <v>53</v>
      </c>
      <c r="E422" s="183">
        <v>0</v>
      </c>
      <c r="G422" s="144" t="s">
        <v>1402</v>
      </c>
    </row>
    <row r="423" spans="1:7" ht="14.25">
      <c r="A423" s="179" t="s">
        <v>1413</v>
      </c>
      <c r="B423" s="179" t="str">
        <f t="shared" si="5"/>
        <v>0420</v>
      </c>
      <c r="C423" s="179" t="s">
        <v>1414</v>
      </c>
      <c r="D423" s="179" t="s">
        <v>53</v>
      </c>
      <c r="E423" s="183">
        <v>0</v>
      </c>
      <c r="G423" s="144" t="s">
        <v>1402</v>
      </c>
    </row>
    <row r="424" spans="1:7" ht="14.25">
      <c r="A424" s="179" t="s">
        <v>355</v>
      </c>
      <c r="B424" s="179" t="str">
        <f t="shared" si="5"/>
        <v>0421</v>
      </c>
      <c r="C424" s="179" t="s">
        <v>353</v>
      </c>
      <c r="D424" s="179" t="s">
        <v>53</v>
      </c>
      <c r="E424" s="183">
        <v>0</v>
      </c>
      <c r="G424" s="144" t="s">
        <v>1402</v>
      </c>
    </row>
    <row r="425" spans="1:7" ht="14.25">
      <c r="A425" s="179" t="s">
        <v>647</v>
      </c>
      <c r="B425" s="179" t="str">
        <f t="shared" si="5"/>
        <v>0422</v>
      </c>
      <c r="C425" s="179" t="s">
        <v>537</v>
      </c>
      <c r="D425" s="179" t="s">
        <v>53</v>
      </c>
      <c r="E425" s="183">
        <v>20</v>
      </c>
    </row>
    <row r="426" spans="1:7" ht="14.25">
      <c r="A426" s="179" t="s">
        <v>649</v>
      </c>
      <c r="B426" s="179" t="str">
        <f t="shared" si="5"/>
        <v>0423</v>
      </c>
      <c r="C426" s="179" t="s">
        <v>539</v>
      </c>
      <c r="D426" s="179" t="s">
        <v>53</v>
      </c>
      <c r="E426" s="183">
        <v>20</v>
      </c>
    </row>
    <row r="427" spans="1:7" ht="14.25">
      <c r="A427" s="179" t="s">
        <v>1415</v>
      </c>
      <c r="B427" s="179" t="str">
        <f t="shared" si="5"/>
        <v>0424</v>
      </c>
      <c r="C427" s="179" t="s">
        <v>1416</v>
      </c>
      <c r="D427" s="179" t="s">
        <v>53</v>
      </c>
      <c r="E427" s="183"/>
    </row>
    <row r="428" spans="1:7" ht="14.25">
      <c r="A428" s="179" t="s">
        <v>627</v>
      </c>
      <c r="B428" s="179" t="str">
        <f t="shared" si="5"/>
        <v>0425</v>
      </c>
      <c r="C428" s="179" t="s">
        <v>626</v>
      </c>
      <c r="D428" s="179" t="s">
        <v>53</v>
      </c>
      <c r="E428" s="183">
        <v>0</v>
      </c>
    </row>
    <row r="429" spans="1:7" ht="14.25">
      <c r="A429" s="179" t="s">
        <v>345</v>
      </c>
      <c r="B429" s="179" t="str">
        <f t="shared" si="5"/>
        <v>0426</v>
      </c>
      <c r="C429" s="179" t="s">
        <v>268</v>
      </c>
      <c r="D429" s="179" t="s">
        <v>53</v>
      </c>
      <c r="E429" s="183">
        <v>80</v>
      </c>
    </row>
    <row r="430" spans="1:7" ht="14.25">
      <c r="A430" s="179" t="s">
        <v>289</v>
      </c>
      <c r="B430" s="179" t="str">
        <f t="shared" si="5"/>
        <v>0427</v>
      </c>
      <c r="C430" s="179" t="s">
        <v>70</v>
      </c>
      <c r="D430" s="179" t="s">
        <v>53</v>
      </c>
      <c r="E430" s="183">
        <v>140</v>
      </c>
    </row>
    <row r="431" spans="1:7" ht="14.25">
      <c r="A431" s="179" t="s">
        <v>1417</v>
      </c>
      <c r="B431" s="179" t="str">
        <f t="shared" si="5"/>
        <v>0428</v>
      </c>
      <c r="C431" s="179" t="s">
        <v>1418</v>
      </c>
      <c r="D431" s="179" t="s">
        <v>53</v>
      </c>
      <c r="E431" s="183">
        <v>0</v>
      </c>
    </row>
    <row r="432" spans="1:7" ht="14.25">
      <c r="A432" s="179" t="s">
        <v>1419</v>
      </c>
      <c r="B432" s="179" t="str">
        <f t="shared" si="5"/>
        <v>0429</v>
      </c>
      <c r="C432" s="179" t="s">
        <v>1420</v>
      </c>
      <c r="D432" s="179" t="s">
        <v>53</v>
      </c>
      <c r="E432" s="183">
        <v>0</v>
      </c>
    </row>
    <row r="433" spans="1:6" ht="14.25">
      <c r="A433" s="179" t="s">
        <v>298</v>
      </c>
      <c r="B433" s="179" t="str">
        <f t="shared" si="5"/>
        <v>0430</v>
      </c>
      <c r="C433" s="179" t="s">
        <v>77</v>
      </c>
      <c r="D433" s="179" t="s">
        <v>716</v>
      </c>
      <c r="E433" s="183">
        <f>0+84</f>
        <v>84</v>
      </c>
    </row>
    <row r="434" spans="1:6" ht="14.25">
      <c r="A434" s="179" t="s">
        <v>308</v>
      </c>
      <c r="B434" s="179" t="str">
        <f t="shared" si="5"/>
        <v>0431</v>
      </c>
      <c r="C434" s="179" t="s">
        <v>69</v>
      </c>
      <c r="D434" s="179" t="s">
        <v>716</v>
      </c>
      <c r="E434" s="183">
        <f>8+97</f>
        <v>105</v>
      </c>
    </row>
    <row r="435" spans="1:6" ht="14.25">
      <c r="A435" s="179" t="s">
        <v>310</v>
      </c>
      <c r="B435" s="179" t="str">
        <f t="shared" si="5"/>
        <v>0432</v>
      </c>
      <c r="C435" s="179" t="s">
        <v>166</v>
      </c>
      <c r="D435" s="179" t="s">
        <v>716</v>
      </c>
      <c r="E435" s="183">
        <f>4+80</f>
        <v>84</v>
      </c>
    </row>
    <row r="436" spans="1:6" ht="14.25">
      <c r="A436" s="179" t="s">
        <v>312</v>
      </c>
      <c r="B436" s="179" t="str">
        <f t="shared" si="5"/>
        <v>0433</v>
      </c>
      <c r="C436" s="179" t="s">
        <v>170</v>
      </c>
      <c r="D436" s="179" t="s">
        <v>716</v>
      </c>
      <c r="E436" s="183">
        <f>12+30</f>
        <v>42</v>
      </c>
    </row>
    <row r="437" spans="1:6" ht="14.25">
      <c r="A437" s="179" t="s">
        <v>384</v>
      </c>
      <c r="B437" s="179" t="str">
        <f t="shared" si="5"/>
        <v>0434</v>
      </c>
      <c r="C437" s="179" t="s">
        <v>206</v>
      </c>
      <c r="D437" s="179" t="s">
        <v>716</v>
      </c>
      <c r="E437" s="183">
        <f>12+93</f>
        <v>105</v>
      </c>
    </row>
    <row r="438" spans="1:6" ht="14.25">
      <c r="A438" s="179" t="s">
        <v>372</v>
      </c>
      <c r="B438" s="179" t="str">
        <f t="shared" si="5"/>
        <v>0435</v>
      </c>
      <c r="C438" s="179" t="s">
        <v>181</v>
      </c>
      <c r="D438" s="179" t="s">
        <v>716</v>
      </c>
      <c r="E438" s="183">
        <f>0+130</f>
        <v>130</v>
      </c>
    </row>
    <row r="439" spans="1:6" ht="14.25">
      <c r="A439" s="179" t="s">
        <v>1421</v>
      </c>
      <c r="B439" s="179" t="str">
        <f t="shared" si="5"/>
        <v>0436</v>
      </c>
      <c r="C439" s="179" t="s">
        <v>1422</v>
      </c>
      <c r="D439" s="179" t="s">
        <v>178</v>
      </c>
      <c r="E439" s="183">
        <v>0</v>
      </c>
    </row>
    <row r="440" spans="1:6" ht="14.25">
      <c r="A440" s="179" t="s">
        <v>1423</v>
      </c>
      <c r="B440" s="179" t="str">
        <f t="shared" si="5"/>
        <v>0437</v>
      </c>
      <c r="C440" s="179" t="s">
        <v>1424</v>
      </c>
      <c r="D440" s="179" t="s">
        <v>53</v>
      </c>
      <c r="E440" s="183">
        <v>0</v>
      </c>
    </row>
    <row r="441" spans="1:6" ht="14.25">
      <c r="A441" s="179" t="s">
        <v>424</v>
      </c>
      <c r="B441" s="179" t="str">
        <f t="shared" si="5"/>
        <v>0438</v>
      </c>
      <c r="C441" s="179" t="s">
        <v>54</v>
      </c>
      <c r="D441" s="179" t="s">
        <v>51</v>
      </c>
      <c r="E441" s="198">
        <v>42900</v>
      </c>
      <c r="F441" s="199"/>
    </row>
    <row r="442" spans="1:6" ht="14.25">
      <c r="A442" s="179" t="s">
        <v>409</v>
      </c>
      <c r="B442" s="179" t="str">
        <f t="shared" si="5"/>
        <v>0439</v>
      </c>
      <c r="C442" s="179" t="s">
        <v>197</v>
      </c>
      <c r="D442" s="179" t="s">
        <v>53</v>
      </c>
      <c r="E442" s="183">
        <v>10</v>
      </c>
    </row>
    <row r="443" spans="1:6" ht="14.25">
      <c r="A443" s="179" t="s">
        <v>307</v>
      </c>
      <c r="B443" s="179" t="str">
        <f t="shared" si="5"/>
        <v>0440</v>
      </c>
      <c r="C443" s="179" t="s">
        <v>145</v>
      </c>
      <c r="D443" s="179" t="s">
        <v>53</v>
      </c>
      <c r="E443" s="183">
        <f>50+30</f>
        <v>80</v>
      </c>
    </row>
    <row r="444" spans="1:6" ht="14.25">
      <c r="A444" s="179" t="s">
        <v>412</v>
      </c>
      <c r="B444" s="179" t="str">
        <f t="shared" si="5"/>
        <v>0441</v>
      </c>
      <c r="C444" s="179" t="s">
        <v>99</v>
      </c>
      <c r="D444" s="179" t="s">
        <v>53</v>
      </c>
      <c r="E444" s="183">
        <v>6</v>
      </c>
    </row>
    <row r="445" spans="1:6" ht="14.25">
      <c r="A445" s="179" t="s">
        <v>1425</v>
      </c>
      <c r="B445" s="179" t="str">
        <f t="shared" si="5"/>
        <v>0442</v>
      </c>
      <c r="C445" s="179" t="s">
        <v>1426</v>
      </c>
      <c r="D445" s="179" t="s">
        <v>53</v>
      </c>
      <c r="E445" s="183">
        <v>10</v>
      </c>
    </row>
    <row r="446" spans="1:6" ht="14.25">
      <c r="A446" s="179" t="s">
        <v>1427</v>
      </c>
      <c r="B446" s="179" t="str">
        <f t="shared" si="5"/>
        <v>0443</v>
      </c>
      <c r="C446" s="179" t="s">
        <v>1428</v>
      </c>
      <c r="D446" s="179" t="s">
        <v>53</v>
      </c>
      <c r="E446" s="183">
        <v>10</v>
      </c>
    </row>
    <row r="447" spans="1:6" ht="14.25">
      <c r="A447" s="179" t="s">
        <v>644</v>
      </c>
      <c r="B447" s="179" t="str">
        <f t="shared" si="5"/>
        <v>0444</v>
      </c>
      <c r="C447" s="179" t="s">
        <v>643</v>
      </c>
      <c r="D447" s="179" t="s">
        <v>53</v>
      </c>
      <c r="E447" s="183">
        <v>0</v>
      </c>
    </row>
    <row r="448" spans="1:6" ht="14.25">
      <c r="A448" s="179" t="s">
        <v>311</v>
      </c>
      <c r="B448" s="179" t="str">
        <f t="shared" si="5"/>
        <v>0445</v>
      </c>
      <c r="C448" s="179" t="s">
        <v>211</v>
      </c>
      <c r="D448" s="179" t="s">
        <v>53</v>
      </c>
      <c r="E448" s="183">
        <v>0</v>
      </c>
    </row>
    <row r="449" spans="1:7" ht="14.25">
      <c r="A449" s="179" t="s">
        <v>891</v>
      </c>
      <c r="B449" s="179" t="str">
        <f t="shared" si="5"/>
        <v>0446</v>
      </c>
      <c r="C449" s="179" t="s">
        <v>892</v>
      </c>
      <c r="D449" s="179" t="s">
        <v>716</v>
      </c>
      <c r="E449" s="183">
        <v>100</v>
      </c>
    </row>
    <row r="450" spans="1:7" ht="14.25">
      <c r="A450" s="179" t="s">
        <v>606</v>
      </c>
      <c r="B450" s="179" t="str">
        <f t="shared" si="5"/>
        <v>0447</v>
      </c>
      <c r="C450" s="179" t="s">
        <v>554</v>
      </c>
      <c r="D450" s="179" t="s">
        <v>716</v>
      </c>
      <c r="E450" s="183">
        <v>46</v>
      </c>
    </row>
    <row r="451" spans="1:7" ht="14.25">
      <c r="A451" s="179" t="s">
        <v>607</v>
      </c>
      <c r="B451" s="179" t="str">
        <f t="shared" si="5"/>
        <v>0448</v>
      </c>
      <c r="C451" s="179" t="s">
        <v>559</v>
      </c>
      <c r="D451" s="179" t="s">
        <v>716</v>
      </c>
      <c r="E451" s="183">
        <v>183</v>
      </c>
    </row>
    <row r="452" spans="1:7" ht="14.25">
      <c r="A452" s="179" t="s">
        <v>612</v>
      </c>
      <c r="B452" s="179" t="str">
        <f t="shared" si="5"/>
        <v>0449</v>
      </c>
      <c r="C452" s="179" t="s">
        <v>558</v>
      </c>
      <c r="D452" s="179" t="s">
        <v>716</v>
      </c>
      <c r="E452" s="183">
        <v>185</v>
      </c>
    </row>
    <row r="453" spans="1:7" ht="14.25">
      <c r="A453" s="179" t="s">
        <v>899</v>
      </c>
      <c r="B453" s="179" t="str">
        <f t="shared" si="5"/>
        <v>0450</v>
      </c>
      <c r="C453" s="179" t="s">
        <v>155</v>
      </c>
      <c r="D453" s="179" t="s">
        <v>716</v>
      </c>
      <c r="E453" s="183">
        <f>202+100</f>
        <v>302</v>
      </c>
    </row>
    <row r="454" spans="1:7" ht="14.25">
      <c r="A454" s="179" t="s">
        <v>902</v>
      </c>
      <c r="B454" s="179" t="str">
        <f t="shared" si="5"/>
        <v>0451</v>
      </c>
      <c r="C454" s="179" t="s">
        <v>903</v>
      </c>
      <c r="D454" s="179" t="s">
        <v>716</v>
      </c>
      <c r="E454" s="183">
        <v>94</v>
      </c>
    </row>
    <row r="455" spans="1:7" ht="14.25">
      <c r="A455" s="179" t="s">
        <v>615</v>
      </c>
      <c r="B455" s="179" t="str">
        <f t="shared" si="5"/>
        <v>0452</v>
      </c>
      <c r="C455" s="179" t="s">
        <v>582</v>
      </c>
      <c r="D455" s="179" t="s">
        <v>716</v>
      </c>
      <c r="E455" s="183">
        <v>98</v>
      </c>
    </row>
    <row r="456" spans="1:7" ht="14.25">
      <c r="A456" s="179" t="s">
        <v>908</v>
      </c>
      <c r="B456" s="179" t="str">
        <f t="shared" si="5"/>
        <v>0453</v>
      </c>
      <c r="C456" s="179" t="s">
        <v>909</v>
      </c>
      <c r="D456" s="179" t="s">
        <v>53</v>
      </c>
      <c r="E456" s="183">
        <f>97</f>
        <v>97</v>
      </c>
    </row>
    <row r="457" spans="1:7" ht="14.25">
      <c r="A457" s="179" t="s">
        <v>912</v>
      </c>
      <c r="B457" s="179" t="str">
        <f t="shared" si="5"/>
        <v>0454</v>
      </c>
      <c r="C457" s="179" t="s">
        <v>913</v>
      </c>
      <c r="D457" s="179" t="s">
        <v>716</v>
      </c>
      <c r="E457" s="183">
        <v>50</v>
      </c>
    </row>
    <row r="458" spans="1:7" ht="14.25">
      <c r="A458" s="179" t="s">
        <v>406</v>
      </c>
      <c r="B458" s="179" t="str">
        <f t="shared" si="5"/>
        <v>0455</v>
      </c>
      <c r="C458" s="179" t="s">
        <v>71</v>
      </c>
      <c r="D458" s="179" t="s">
        <v>53</v>
      </c>
      <c r="E458" s="183">
        <f>288+343</f>
        <v>631</v>
      </c>
      <c r="F458" s="89">
        <f>0.85+1</f>
        <v>1.85</v>
      </c>
      <c r="G458" s="144" t="s">
        <v>178</v>
      </c>
    </row>
    <row r="459" spans="1:7" ht="14.25">
      <c r="A459" s="179" t="s">
        <v>446</v>
      </c>
      <c r="B459" s="179" t="str">
        <f t="shared" si="5"/>
        <v>0456</v>
      </c>
      <c r="C459" s="179" t="s">
        <v>86</v>
      </c>
      <c r="D459" s="179" t="s">
        <v>53</v>
      </c>
      <c r="E459" s="183">
        <f>0+25</f>
        <v>25</v>
      </c>
    </row>
    <row r="460" spans="1:7" ht="14.25">
      <c r="A460" s="179" t="s">
        <v>663</v>
      </c>
      <c r="B460" s="179" t="str">
        <f t="shared" si="5"/>
        <v>0457</v>
      </c>
      <c r="C460" s="179" t="s">
        <v>547</v>
      </c>
      <c r="D460" s="179" t="s">
        <v>53</v>
      </c>
      <c r="E460" s="183">
        <f t="shared" ref="E460:E461" si="9">0+50</f>
        <v>50</v>
      </c>
    </row>
    <row r="461" spans="1:7" ht="14.25">
      <c r="A461" s="179" t="s">
        <v>337</v>
      </c>
      <c r="B461" s="179" t="str">
        <f t="shared" si="5"/>
        <v>0458</v>
      </c>
      <c r="C461" s="179" t="s">
        <v>163</v>
      </c>
      <c r="D461" s="179" t="s">
        <v>53</v>
      </c>
      <c r="E461" s="183">
        <f t="shared" si="9"/>
        <v>50</v>
      </c>
    </row>
    <row r="462" spans="1:7" ht="14.25">
      <c r="A462" s="179" t="s">
        <v>637</v>
      </c>
      <c r="B462" s="179" t="str">
        <f t="shared" si="5"/>
        <v>0459</v>
      </c>
      <c r="C462" s="179" t="s">
        <v>636</v>
      </c>
      <c r="D462" s="179" t="s">
        <v>53</v>
      </c>
      <c r="E462" s="183">
        <v>0</v>
      </c>
    </row>
    <row r="463" spans="1:7" ht="14.25">
      <c r="A463" s="179" t="s">
        <v>1429</v>
      </c>
      <c r="B463" s="179" t="str">
        <f t="shared" si="5"/>
        <v>0460</v>
      </c>
      <c r="C463" s="179" t="s">
        <v>1430</v>
      </c>
      <c r="D463" s="179" t="s">
        <v>53</v>
      </c>
      <c r="E463" s="183">
        <v>0</v>
      </c>
    </row>
    <row r="464" spans="1:7" ht="14.25">
      <c r="A464" s="179" t="s">
        <v>1431</v>
      </c>
      <c r="B464" s="179" t="str">
        <f t="shared" si="5"/>
        <v>0461</v>
      </c>
      <c r="C464" s="179" t="s">
        <v>1432</v>
      </c>
      <c r="D464" s="179" t="s">
        <v>53</v>
      </c>
      <c r="E464" s="183">
        <v>4</v>
      </c>
    </row>
    <row r="465" spans="1:6" ht="14.25">
      <c r="A465" s="179" t="s">
        <v>661</v>
      </c>
      <c r="B465" s="179" t="str">
        <f t="shared" si="5"/>
        <v>0462</v>
      </c>
      <c r="C465" s="179" t="s">
        <v>546</v>
      </c>
      <c r="D465" s="179" t="s">
        <v>53</v>
      </c>
      <c r="E465" s="183">
        <f>0+25</f>
        <v>25</v>
      </c>
    </row>
    <row r="466" spans="1:6" ht="14.25">
      <c r="A466" s="179" t="s">
        <v>1433</v>
      </c>
      <c r="B466" s="179" t="str">
        <f t="shared" si="5"/>
        <v>0463</v>
      </c>
      <c r="C466" s="179" t="s">
        <v>1434</v>
      </c>
      <c r="D466" s="179" t="s">
        <v>51</v>
      </c>
      <c r="E466" s="198">
        <v>0</v>
      </c>
      <c r="F466" s="199"/>
    </row>
    <row r="467" spans="1:6" ht="14.25">
      <c r="A467" s="179" t="s">
        <v>1435</v>
      </c>
      <c r="B467" s="179" t="str">
        <f t="shared" si="5"/>
        <v>0464</v>
      </c>
      <c r="C467" s="179" t="s">
        <v>1436</v>
      </c>
      <c r="D467" s="179" t="s">
        <v>51</v>
      </c>
      <c r="E467" s="198">
        <v>0</v>
      </c>
      <c r="F467" s="199"/>
    </row>
    <row r="468" spans="1:6" ht="14.25">
      <c r="A468" s="179" t="s">
        <v>666</v>
      </c>
      <c r="B468" s="179" t="str">
        <f t="shared" si="5"/>
        <v>0465</v>
      </c>
      <c r="C468" s="179" t="s">
        <v>562</v>
      </c>
      <c r="D468" s="179" t="s">
        <v>53</v>
      </c>
      <c r="E468" s="183">
        <f t="shared" ref="E468:E469" si="10">1+21</f>
        <v>22</v>
      </c>
    </row>
    <row r="469" spans="1:6" ht="14.25">
      <c r="A469" s="179" t="s">
        <v>667</v>
      </c>
      <c r="B469" s="179" t="str">
        <f t="shared" si="5"/>
        <v>0466</v>
      </c>
      <c r="C469" s="179" t="s">
        <v>561</v>
      </c>
      <c r="D469" s="179" t="s">
        <v>53</v>
      </c>
      <c r="E469" s="183">
        <f t="shared" si="10"/>
        <v>22</v>
      </c>
    </row>
    <row r="470" spans="1:6" ht="14.25">
      <c r="A470" s="179" t="s">
        <v>1437</v>
      </c>
      <c r="B470" s="179" t="str">
        <f t="shared" si="5"/>
        <v>0467</v>
      </c>
      <c r="C470" s="179" t="s">
        <v>1438</v>
      </c>
      <c r="D470" s="179" t="s">
        <v>53</v>
      </c>
      <c r="E470" s="183">
        <v>0</v>
      </c>
    </row>
    <row r="471" spans="1:6" ht="14.25">
      <c r="A471" s="179" t="s">
        <v>618</v>
      </c>
      <c r="B471" s="179" t="str">
        <f t="shared" si="5"/>
        <v>0468</v>
      </c>
      <c r="C471" s="179" t="s">
        <v>556</v>
      </c>
      <c r="D471" s="179" t="s">
        <v>53</v>
      </c>
      <c r="E471" s="183">
        <v>0</v>
      </c>
    </row>
    <row r="472" spans="1:6" ht="14.25">
      <c r="A472" s="179" t="s">
        <v>1439</v>
      </c>
      <c r="B472" s="179" t="str">
        <f t="shared" si="5"/>
        <v>0469</v>
      </c>
      <c r="C472" s="179" t="s">
        <v>1440</v>
      </c>
      <c r="D472" s="179" t="s">
        <v>53</v>
      </c>
      <c r="E472" s="183">
        <v>0</v>
      </c>
    </row>
    <row r="473" spans="1:6" ht="14.25">
      <c r="A473" s="179" t="s">
        <v>1441</v>
      </c>
      <c r="B473" s="179" t="str">
        <f t="shared" si="5"/>
        <v>0470</v>
      </c>
      <c r="C473" s="179" t="s">
        <v>1442</v>
      </c>
      <c r="D473" s="179" t="s">
        <v>51</v>
      </c>
      <c r="E473" s="198">
        <f>9800+33000</f>
        <v>42800</v>
      </c>
      <c r="F473" s="199"/>
    </row>
    <row r="474" spans="1:6" ht="14.25">
      <c r="A474" s="179" t="s">
        <v>1443</v>
      </c>
      <c r="B474" s="179" t="str">
        <f t="shared" si="5"/>
        <v>0471</v>
      </c>
      <c r="C474" s="179" t="s">
        <v>1444</v>
      </c>
      <c r="D474" s="179" t="s">
        <v>51</v>
      </c>
      <c r="E474" s="198">
        <v>630</v>
      </c>
      <c r="F474" s="199"/>
    </row>
    <row r="475" spans="1:6" ht="14.25">
      <c r="A475" s="179" t="s">
        <v>1445</v>
      </c>
      <c r="B475" s="179" t="str">
        <f t="shared" si="5"/>
        <v>0472</v>
      </c>
      <c r="C475" s="179" t="s">
        <v>1446</v>
      </c>
      <c r="D475" s="179" t="s">
        <v>261</v>
      </c>
      <c r="E475" s="183">
        <v>0</v>
      </c>
    </row>
    <row r="476" spans="1:6" ht="14.25">
      <c r="A476" s="179" t="s">
        <v>1447</v>
      </c>
      <c r="B476" s="179" t="str">
        <f t="shared" si="5"/>
        <v>0473</v>
      </c>
      <c r="C476" s="179" t="s">
        <v>1448</v>
      </c>
      <c r="D476" s="179" t="s">
        <v>53</v>
      </c>
      <c r="E476" s="183">
        <v>0</v>
      </c>
    </row>
    <row r="477" spans="1:6" ht="14.25">
      <c r="A477" s="179" t="s">
        <v>1449</v>
      </c>
      <c r="B477" s="179" t="str">
        <f t="shared" si="5"/>
        <v>0474</v>
      </c>
      <c r="C477" s="179" t="s">
        <v>1450</v>
      </c>
      <c r="D477" s="179" t="s">
        <v>53</v>
      </c>
      <c r="E477" s="183">
        <v>0</v>
      </c>
    </row>
    <row r="478" spans="1:6" ht="14.25">
      <c r="A478" s="179" t="s">
        <v>1451</v>
      </c>
      <c r="B478" s="179" t="str">
        <f t="shared" si="5"/>
        <v>0475</v>
      </c>
      <c r="C478" s="179" t="s">
        <v>1452</v>
      </c>
      <c r="D478" s="179" t="s">
        <v>53</v>
      </c>
      <c r="E478" s="183">
        <v>0</v>
      </c>
    </row>
    <row r="479" spans="1:6" ht="14.25">
      <c r="A479" s="179" t="s">
        <v>1453</v>
      </c>
      <c r="B479" s="179" t="str">
        <f t="shared" si="5"/>
        <v>0476</v>
      </c>
      <c r="C479" s="179" t="s">
        <v>1454</v>
      </c>
      <c r="D479" s="179" t="s">
        <v>53</v>
      </c>
      <c r="E479" s="183">
        <v>0</v>
      </c>
    </row>
    <row r="480" spans="1:6" ht="14.25">
      <c r="A480" s="179" t="s">
        <v>1455</v>
      </c>
      <c r="B480" s="179" t="str">
        <f t="shared" si="5"/>
        <v>0477</v>
      </c>
      <c r="C480" s="179" t="s">
        <v>1456</v>
      </c>
      <c r="D480" s="179" t="s">
        <v>53</v>
      </c>
      <c r="E480" s="183">
        <v>0</v>
      </c>
    </row>
    <row r="481" spans="1:5" ht="14.25">
      <c r="A481" s="179" t="s">
        <v>1457</v>
      </c>
      <c r="B481" s="179" t="str">
        <f t="shared" si="5"/>
        <v>0478</v>
      </c>
      <c r="C481" s="179" t="s">
        <v>1458</v>
      </c>
      <c r="D481" s="179" t="s">
        <v>53</v>
      </c>
      <c r="E481" s="183">
        <v>0</v>
      </c>
    </row>
    <row r="482" spans="1:5" ht="14.25">
      <c r="A482" s="179" t="s">
        <v>1459</v>
      </c>
      <c r="B482" s="179" t="str">
        <f t="shared" si="5"/>
        <v>0479</v>
      </c>
      <c r="C482" s="179" t="s">
        <v>1460</v>
      </c>
      <c r="D482" s="179" t="s">
        <v>53</v>
      </c>
      <c r="E482" s="183">
        <v>0</v>
      </c>
    </row>
    <row r="483" spans="1:5" ht="14.25">
      <c r="A483" s="179" t="s">
        <v>1461</v>
      </c>
      <c r="B483" s="179" t="str">
        <f t="shared" si="5"/>
        <v>0480</v>
      </c>
      <c r="C483" s="179" t="s">
        <v>1462</v>
      </c>
      <c r="D483" s="179" t="s">
        <v>53</v>
      </c>
      <c r="E483" s="183">
        <v>0</v>
      </c>
    </row>
    <row r="484" spans="1:5" ht="14.25">
      <c r="A484" s="179" t="s">
        <v>1463</v>
      </c>
      <c r="B484" s="179" t="str">
        <f t="shared" si="5"/>
        <v>0481</v>
      </c>
      <c r="C484" s="179" t="s">
        <v>1464</v>
      </c>
      <c r="D484" s="179" t="s">
        <v>53</v>
      </c>
      <c r="E484" s="183">
        <v>0</v>
      </c>
    </row>
    <row r="485" spans="1:5" ht="14.25">
      <c r="A485" s="179" t="s">
        <v>360</v>
      </c>
      <c r="B485" s="179" t="str">
        <f t="shared" si="5"/>
        <v>0482</v>
      </c>
      <c r="C485" s="179" t="s">
        <v>109</v>
      </c>
      <c r="D485" s="179" t="s">
        <v>53</v>
      </c>
      <c r="E485" s="183">
        <v>0</v>
      </c>
    </row>
    <row r="486" spans="1:5" ht="14.25">
      <c r="A486" s="179" t="s">
        <v>1465</v>
      </c>
      <c r="B486" s="179" t="str">
        <f t="shared" si="5"/>
        <v>0483</v>
      </c>
      <c r="C486" s="179" t="s">
        <v>1466</v>
      </c>
      <c r="D486" s="179" t="s">
        <v>53</v>
      </c>
      <c r="E486" s="183">
        <v>32</v>
      </c>
    </row>
    <row r="487" spans="1:5" ht="14.25">
      <c r="A487" s="179" t="s">
        <v>1467</v>
      </c>
      <c r="B487" s="179" t="str">
        <f t="shared" si="5"/>
        <v>0484</v>
      </c>
      <c r="C487" s="179" t="s">
        <v>1468</v>
      </c>
      <c r="D487" s="179" t="s">
        <v>53</v>
      </c>
      <c r="E487" s="183">
        <v>30</v>
      </c>
    </row>
    <row r="488" spans="1:5" ht="14.25">
      <c r="A488" s="179" t="s">
        <v>1469</v>
      </c>
      <c r="B488" s="179" t="str">
        <f t="shared" si="5"/>
        <v>0485</v>
      </c>
      <c r="C488" s="179" t="s">
        <v>1470</v>
      </c>
      <c r="D488" s="179" t="s">
        <v>53</v>
      </c>
      <c r="E488" s="183">
        <v>20</v>
      </c>
    </row>
    <row r="489" spans="1:5" ht="14.25">
      <c r="A489" s="179" t="s">
        <v>1471</v>
      </c>
      <c r="B489" s="179" t="str">
        <f t="shared" si="5"/>
        <v>0486</v>
      </c>
      <c r="C489" s="179" t="s">
        <v>1472</v>
      </c>
      <c r="D489" s="179" t="s">
        <v>53</v>
      </c>
      <c r="E489" s="183">
        <v>20</v>
      </c>
    </row>
    <row r="490" spans="1:5" ht="14.25">
      <c r="A490" s="179" t="s">
        <v>1473</v>
      </c>
      <c r="B490" s="179" t="str">
        <f t="shared" si="5"/>
        <v>0487</v>
      </c>
      <c r="C490" s="179" t="s">
        <v>1474</v>
      </c>
      <c r="D490" s="179" t="s">
        <v>53</v>
      </c>
      <c r="E490" s="183">
        <v>0</v>
      </c>
    </row>
    <row r="491" spans="1:5" ht="14.25">
      <c r="A491" s="179" t="s">
        <v>1475</v>
      </c>
      <c r="B491" s="179" t="str">
        <f t="shared" si="5"/>
        <v>0488</v>
      </c>
      <c r="C491" s="179" t="s">
        <v>1476</v>
      </c>
      <c r="D491" s="179" t="s">
        <v>53</v>
      </c>
      <c r="E491" s="183">
        <v>0</v>
      </c>
    </row>
    <row r="492" spans="1:5" ht="14.25">
      <c r="A492" s="179" t="s">
        <v>1477</v>
      </c>
      <c r="B492" s="179" t="str">
        <f t="shared" si="5"/>
        <v>0489</v>
      </c>
      <c r="C492" s="179" t="s">
        <v>1478</v>
      </c>
      <c r="D492" s="179" t="s">
        <v>53</v>
      </c>
      <c r="E492" s="183">
        <v>0</v>
      </c>
    </row>
    <row r="493" spans="1:5" ht="14.25">
      <c r="A493" s="179" t="s">
        <v>324</v>
      </c>
      <c r="B493" s="179" t="str">
        <f t="shared" si="5"/>
        <v>0490</v>
      </c>
      <c r="C493" s="179" t="s">
        <v>141</v>
      </c>
      <c r="D493" s="179" t="s">
        <v>53</v>
      </c>
      <c r="E493" s="183">
        <v>0</v>
      </c>
    </row>
    <row r="494" spans="1:5" ht="14.25">
      <c r="A494" s="179" t="s">
        <v>410</v>
      </c>
      <c r="B494" s="179" t="str">
        <f t="shared" si="5"/>
        <v>0491</v>
      </c>
      <c r="C494" s="179" t="s">
        <v>146</v>
      </c>
      <c r="D494" s="179" t="s">
        <v>53</v>
      </c>
      <c r="E494" s="183">
        <v>0</v>
      </c>
    </row>
    <row r="495" spans="1:5" ht="14.25">
      <c r="A495" s="179" t="s">
        <v>1479</v>
      </c>
      <c r="B495" s="179" t="str">
        <f t="shared" si="5"/>
        <v>0492</v>
      </c>
      <c r="C495" s="179" t="s">
        <v>1480</v>
      </c>
      <c r="D495" s="179" t="s">
        <v>53</v>
      </c>
      <c r="E495" s="183">
        <v>0</v>
      </c>
    </row>
    <row r="496" spans="1:5" ht="14.25">
      <c r="A496" s="179" t="s">
        <v>1481</v>
      </c>
      <c r="B496" s="179" t="str">
        <f t="shared" si="5"/>
        <v>0493</v>
      </c>
      <c r="C496" s="179" t="s">
        <v>1482</v>
      </c>
      <c r="D496" s="179" t="s">
        <v>53</v>
      </c>
      <c r="E496" s="183">
        <v>0</v>
      </c>
    </row>
    <row r="497" spans="1:6" ht="14.25">
      <c r="A497" s="179" t="s">
        <v>1483</v>
      </c>
      <c r="B497" s="179" t="str">
        <f t="shared" si="5"/>
        <v>0494</v>
      </c>
      <c r="C497" s="179" t="s">
        <v>1484</v>
      </c>
      <c r="D497" s="179" t="s">
        <v>53</v>
      </c>
      <c r="E497" s="183">
        <v>2</v>
      </c>
    </row>
    <row r="498" spans="1:6" ht="14.25">
      <c r="A498" s="179" t="s">
        <v>916</v>
      </c>
      <c r="B498" s="179" t="str">
        <f t="shared" si="5"/>
        <v>0495</v>
      </c>
      <c r="C498" s="179" t="s">
        <v>917</v>
      </c>
      <c r="D498" s="179" t="s">
        <v>53</v>
      </c>
      <c r="E498" s="183">
        <v>96</v>
      </c>
    </row>
    <row r="499" spans="1:6" ht="14.25">
      <c r="A499" s="179" t="s">
        <v>918</v>
      </c>
      <c r="B499" s="179" t="str">
        <f t="shared" si="5"/>
        <v>0496</v>
      </c>
      <c r="C499" s="179" t="s">
        <v>919</v>
      </c>
      <c r="D499" s="179" t="s">
        <v>53</v>
      </c>
      <c r="E499" s="183">
        <v>46</v>
      </c>
    </row>
    <row r="500" spans="1:6" ht="14.25">
      <c r="A500" s="179" t="s">
        <v>333</v>
      </c>
      <c r="B500" s="179" t="str">
        <f t="shared" si="5"/>
        <v>0497</v>
      </c>
      <c r="C500" s="179" t="s">
        <v>167</v>
      </c>
      <c r="D500" s="179" t="s">
        <v>53</v>
      </c>
      <c r="E500" s="183">
        <v>47</v>
      </c>
    </row>
    <row r="501" spans="1:6" ht="14.25">
      <c r="A501" s="179" t="s">
        <v>348</v>
      </c>
      <c r="B501" s="179" t="str">
        <f t="shared" si="5"/>
        <v>0498</v>
      </c>
      <c r="C501" s="179" t="s">
        <v>64</v>
      </c>
      <c r="D501" s="179" t="s">
        <v>716</v>
      </c>
      <c r="E501" s="183">
        <v>42</v>
      </c>
    </row>
    <row r="502" spans="1:6" ht="14.25">
      <c r="A502" s="179" t="s">
        <v>328</v>
      </c>
      <c r="B502" s="179" t="str">
        <f t="shared" si="5"/>
        <v>0499</v>
      </c>
      <c r="C502" s="179" t="s">
        <v>66</v>
      </c>
      <c r="D502" s="179" t="s">
        <v>716</v>
      </c>
      <c r="E502" s="183">
        <v>42</v>
      </c>
    </row>
    <row r="503" spans="1:6" ht="14.25">
      <c r="A503" s="179" t="s">
        <v>1485</v>
      </c>
      <c r="B503" s="179" t="str">
        <f t="shared" si="5"/>
        <v>0500</v>
      </c>
      <c r="C503" s="179" t="s">
        <v>1486</v>
      </c>
      <c r="D503" s="179" t="s">
        <v>53</v>
      </c>
      <c r="E503" s="183">
        <v>0</v>
      </c>
    </row>
    <row r="504" spans="1:6" ht="14.25">
      <c r="A504" s="179" t="s">
        <v>1487</v>
      </c>
      <c r="B504" s="179" t="str">
        <f t="shared" si="5"/>
        <v>0501</v>
      </c>
      <c r="C504" s="179" t="s">
        <v>1488</v>
      </c>
      <c r="D504" s="179" t="s">
        <v>53</v>
      </c>
      <c r="E504" s="183">
        <v>0</v>
      </c>
    </row>
    <row r="505" spans="1:6" ht="14.25">
      <c r="A505" s="179" t="s">
        <v>1489</v>
      </c>
      <c r="B505" s="179" t="str">
        <f t="shared" si="5"/>
        <v>0502</v>
      </c>
      <c r="C505" s="179" t="s">
        <v>1490</v>
      </c>
      <c r="D505" s="179" t="s">
        <v>53</v>
      </c>
      <c r="E505" s="183">
        <v>29</v>
      </c>
    </row>
    <row r="506" spans="1:6" ht="14.25">
      <c r="A506" s="179" t="s">
        <v>1491</v>
      </c>
      <c r="B506" s="179" t="str">
        <f t="shared" si="5"/>
        <v>0503</v>
      </c>
      <c r="C506" s="179" t="s">
        <v>1492</v>
      </c>
      <c r="D506" s="179" t="s">
        <v>53</v>
      </c>
      <c r="E506" s="183">
        <v>72</v>
      </c>
    </row>
    <row r="507" spans="1:6" ht="14.25">
      <c r="A507" s="179" t="s">
        <v>925</v>
      </c>
      <c r="B507" s="179" t="str">
        <f t="shared" si="5"/>
        <v>0504</v>
      </c>
      <c r="C507" s="179" t="s">
        <v>926</v>
      </c>
      <c r="D507" s="179" t="s">
        <v>53</v>
      </c>
      <c r="E507" s="183">
        <v>200</v>
      </c>
    </row>
    <row r="508" spans="1:6" ht="14.25">
      <c r="A508" s="179" t="s">
        <v>484</v>
      </c>
      <c r="B508" s="179" t="str">
        <f t="shared" si="5"/>
        <v>0505</v>
      </c>
      <c r="C508" s="179" t="s">
        <v>112</v>
      </c>
      <c r="D508" s="179" t="s">
        <v>51</v>
      </c>
      <c r="E508" s="198">
        <v>410</v>
      </c>
      <c r="F508" s="199"/>
    </row>
    <row r="509" spans="1:6" ht="14.25">
      <c r="A509" s="179" t="s">
        <v>468</v>
      </c>
      <c r="B509" s="179" t="str">
        <f t="shared" si="5"/>
        <v>0506</v>
      </c>
      <c r="C509" s="179" t="s">
        <v>147</v>
      </c>
      <c r="D509" s="179" t="s">
        <v>51</v>
      </c>
      <c r="E509" s="204">
        <v>8420</v>
      </c>
    </row>
    <row r="510" spans="1:6" ht="14.25">
      <c r="A510" s="179" t="s">
        <v>474</v>
      </c>
      <c r="B510" s="179" t="str">
        <f t="shared" si="5"/>
        <v>0507</v>
      </c>
      <c r="C510" s="179" t="s">
        <v>152</v>
      </c>
      <c r="D510" s="179" t="s">
        <v>51</v>
      </c>
      <c r="E510" s="198">
        <v>3740</v>
      </c>
      <c r="F510" s="199"/>
    </row>
    <row r="511" spans="1:6" ht="14.25">
      <c r="A511" s="179" t="s">
        <v>303</v>
      </c>
      <c r="B511" s="179" t="str">
        <f t="shared" si="5"/>
        <v>0508</v>
      </c>
      <c r="C511" s="179" t="s">
        <v>188</v>
      </c>
      <c r="D511" s="179" t="s">
        <v>51</v>
      </c>
      <c r="E511" s="198">
        <v>580</v>
      </c>
      <c r="F511" s="199"/>
    </row>
    <row r="512" spans="1:6" ht="14.25">
      <c r="A512" s="179" t="s">
        <v>1493</v>
      </c>
      <c r="B512" s="179" t="str">
        <f t="shared" si="5"/>
        <v>0509</v>
      </c>
      <c r="C512" s="179" t="s">
        <v>1494</v>
      </c>
      <c r="D512" s="179" t="s">
        <v>51</v>
      </c>
      <c r="E512" s="198">
        <v>820</v>
      </c>
      <c r="F512" s="199"/>
    </row>
    <row r="513" spans="1:6" ht="14.25">
      <c r="A513" s="179" t="s">
        <v>280</v>
      </c>
      <c r="B513" s="179" t="str">
        <f t="shared" si="5"/>
        <v>0510</v>
      </c>
      <c r="C513" s="179" t="s">
        <v>113</v>
      </c>
      <c r="D513" s="179" t="s">
        <v>51</v>
      </c>
      <c r="E513" s="198">
        <v>330</v>
      </c>
      <c r="F513" s="199"/>
    </row>
    <row r="514" spans="1:6" ht="14.25">
      <c r="A514" s="179" t="s">
        <v>260</v>
      </c>
      <c r="B514" s="179" t="str">
        <f t="shared" si="5"/>
        <v>0511</v>
      </c>
      <c r="C514" s="179" t="s">
        <v>126</v>
      </c>
      <c r="D514" s="179" t="s">
        <v>53</v>
      </c>
      <c r="E514" s="183">
        <v>0</v>
      </c>
    </row>
    <row r="515" spans="1:6" ht="14.25">
      <c r="A515" s="179" t="s">
        <v>1232</v>
      </c>
      <c r="B515" s="179" t="str">
        <f t="shared" si="5"/>
        <v>0512</v>
      </c>
      <c r="C515" s="179" t="s">
        <v>267</v>
      </c>
      <c r="D515" s="179" t="s">
        <v>53</v>
      </c>
      <c r="E515" s="183">
        <f>18+30</f>
        <v>48</v>
      </c>
    </row>
    <row r="516" spans="1:6" ht="14.25">
      <c r="A516" s="179" t="s">
        <v>1495</v>
      </c>
      <c r="B516" s="179" t="str">
        <f t="shared" si="5"/>
        <v>0513</v>
      </c>
      <c r="C516" s="179" t="s">
        <v>580</v>
      </c>
      <c r="D516" s="179" t="s">
        <v>51</v>
      </c>
      <c r="E516" s="198">
        <v>820</v>
      </c>
      <c r="F516" s="199"/>
    </row>
    <row r="517" spans="1:6" ht="14.25">
      <c r="A517" s="179" t="s">
        <v>1496</v>
      </c>
      <c r="B517" s="179" t="str">
        <f t="shared" si="5"/>
        <v>0514</v>
      </c>
      <c r="C517" s="179" t="s">
        <v>1497</v>
      </c>
      <c r="D517" s="179" t="s">
        <v>53</v>
      </c>
      <c r="E517" s="183">
        <v>0</v>
      </c>
    </row>
    <row r="518" spans="1:6" ht="14.25">
      <c r="A518" s="179" t="s">
        <v>1498</v>
      </c>
      <c r="B518" s="179" t="str">
        <f t="shared" si="5"/>
        <v>0515</v>
      </c>
      <c r="C518" s="179" t="s">
        <v>1499</v>
      </c>
      <c r="D518" s="179" t="s">
        <v>261</v>
      </c>
      <c r="E518" s="183">
        <v>0</v>
      </c>
    </row>
    <row r="519" spans="1:6" ht="14.25">
      <c r="A519" s="179" t="s">
        <v>1500</v>
      </c>
      <c r="B519" s="179" t="str">
        <f t="shared" si="5"/>
        <v>0516</v>
      </c>
      <c r="C519" s="179" t="s">
        <v>1501</v>
      </c>
      <c r="D519" s="179" t="s">
        <v>53</v>
      </c>
      <c r="E519" s="183">
        <v>2</v>
      </c>
    </row>
    <row r="520" spans="1:6" ht="14.25">
      <c r="A520" s="179" t="s">
        <v>929</v>
      </c>
      <c r="B520" s="179" t="str">
        <f t="shared" si="5"/>
        <v>0517</v>
      </c>
      <c r="C520" s="179" t="s">
        <v>930</v>
      </c>
      <c r="D520" s="179" t="s">
        <v>716</v>
      </c>
      <c r="E520" s="183">
        <v>16</v>
      </c>
    </row>
    <row r="521" spans="1:6" ht="14.25">
      <c r="A521" s="179" t="s">
        <v>933</v>
      </c>
      <c r="B521" s="179" t="str">
        <f t="shared" si="5"/>
        <v>0518</v>
      </c>
      <c r="C521" s="179" t="s">
        <v>934</v>
      </c>
      <c r="D521" s="179" t="s">
        <v>716</v>
      </c>
      <c r="E521" s="183">
        <v>7</v>
      </c>
    </row>
    <row r="522" spans="1:6" ht="14.25">
      <c r="A522" s="179" t="s">
        <v>937</v>
      </c>
      <c r="B522" s="179" t="str">
        <f t="shared" si="5"/>
        <v>0519</v>
      </c>
      <c r="C522" s="179" t="s">
        <v>938</v>
      </c>
      <c r="D522" s="179" t="s">
        <v>716</v>
      </c>
      <c r="E522" s="183">
        <v>16</v>
      </c>
    </row>
    <row r="523" spans="1:6" ht="14.25">
      <c r="A523" s="179" t="s">
        <v>1502</v>
      </c>
      <c r="B523" s="179" t="str">
        <f t="shared" si="5"/>
        <v>0520</v>
      </c>
      <c r="C523" s="179" t="s">
        <v>1503</v>
      </c>
      <c r="D523" s="179" t="s">
        <v>53</v>
      </c>
      <c r="E523" s="183">
        <v>0</v>
      </c>
    </row>
    <row r="524" spans="1:6" ht="14.25">
      <c r="A524" s="179" t="s">
        <v>1504</v>
      </c>
      <c r="B524" s="179" t="str">
        <f t="shared" si="5"/>
        <v>0521</v>
      </c>
      <c r="C524" s="179" t="s">
        <v>1505</v>
      </c>
      <c r="D524" s="179" t="s">
        <v>53</v>
      </c>
      <c r="E524" s="183">
        <v>0</v>
      </c>
    </row>
    <row r="525" spans="1:6" ht="14.25">
      <c r="A525" s="179" t="s">
        <v>1506</v>
      </c>
      <c r="B525" s="179" t="str">
        <f t="shared" si="5"/>
        <v>0522</v>
      </c>
      <c r="C525" s="179" t="s">
        <v>1507</v>
      </c>
      <c r="D525" s="179" t="s">
        <v>53</v>
      </c>
      <c r="E525" s="183">
        <v>0</v>
      </c>
    </row>
    <row r="526" spans="1:6" ht="14.25">
      <c r="A526" s="179" t="s">
        <v>1508</v>
      </c>
      <c r="B526" s="179" t="str">
        <f t="shared" si="5"/>
        <v>0523</v>
      </c>
      <c r="C526" s="179" t="s">
        <v>1509</v>
      </c>
      <c r="D526" s="179" t="s">
        <v>53</v>
      </c>
      <c r="E526" s="183">
        <v>0</v>
      </c>
    </row>
    <row r="527" spans="1:6" ht="14.25">
      <c r="A527" s="179" t="s">
        <v>1510</v>
      </c>
      <c r="B527" s="179" t="str">
        <f t="shared" si="5"/>
        <v>0524</v>
      </c>
      <c r="C527" s="179" t="s">
        <v>1511</v>
      </c>
      <c r="D527" s="179" t="s">
        <v>53</v>
      </c>
      <c r="E527" s="183">
        <v>0</v>
      </c>
    </row>
    <row r="528" spans="1:6" ht="14.25">
      <c r="A528" s="179" t="s">
        <v>1512</v>
      </c>
      <c r="B528" s="179" t="str">
        <f t="shared" si="5"/>
        <v>0525</v>
      </c>
      <c r="C528" s="179" t="s">
        <v>1513</v>
      </c>
      <c r="D528" s="179" t="s">
        <v>716</v>
      </c>
      <c r="E528" s="183">
        <v>0</v>
      </c>
    </row>
    <row r="529" spans="1:6" ht="14.25">
      <c r="A529" s="179" t="s">
        <v>1514</v>
      </c>
      <c r="B529" s="179" t="str">
        <f t="shared" si="5"/>
        <v>0526</v>
      </c>
      <c r="C529" s="179" t="s">
        <v>1515</v>
      </c>
      <c r="D529" s="179" t="s">
        <v>53</v>
      </c>
      <c r="E529" s="183">
        <v>0</v>
      </c>
    </row>
    <row r="530" spans="1:6" ht="14.25">
      <c r="A530" s="179" t="s">
        <v>1516</v>
      </c>
      <c r="B530" s="179" t="str">
        <f t="shared" si="5"/>
        <v>0527</v>
      </c>
      <c r="C530" s="179" t="s">
        <v>1517</v>
      </c>
      <c r="D530" s="179" t="s">
        <v>53</v>
      </c>
      <c r="E530" s="183">
        <v>0</v>
      </c>
    </row>
    <row r="531" spans="1:6" ht="14.25">
      <c r="A531" s="179" t="s">
        <v>374</v>
      </c>
      <c r="B531" s="179" t="str">
        <f t="shared" si="5"/>
        <v>0528</v>
      </c>
      <c r="C531" s="179" t="s">
        <v>134</v>
      </c>
      <c r="D531" s="179" t="s">
        <v>53</v>
      </c>
      <c r="E531" s="183">
        <v>0</v>
      </c>
    </row>
    <row r="532" spans="1:6" ht="14.25">
      <c r="A532" s="179" t="s">
        <v>1518</v>
      </c>
      <c r="B532" s="179" t="str">
        <f t="shared" si="5"/>
        <v>0529</v>
      </c>
      <c r="C532" s="179" t="s">
        <v>1519</v>
      </c>
      <c r="D532" s="179" t="s">
        <v>53</v>
      </c>
      <c r="E532" s="183">
        <v>0</v>
      </c>
    </row>
    <row r="533" spans="1:6" ht="14.25">
      <c r="A533" s="179" t="s">
        <v>1520</v>
      </c>
      <c r="B533" s="179" t="str">
        <f t="shared" si="5"/>
        <v>0530</v>
      </c>
      <c r="C533" s="179" t="s">
        <v>1521</v>
      </c>
      <c r="D533" s="179" t="s">
        <v>53</v>
      </c>
      <c r="E533" s="183">
        <v>0</v>
      </c>
    </row>
    <row r="534" spans="1:6" ht="14.25">
      <c r="A534" s="179" t="s">
        <v>1522</v>
      </c>
      <c r="B534" s="179" t="str">
        <f t="shared" si="5"/>
        <v>0531</v>
      </c>
      <c r="C534" s="179" t="s">
        <v>1523</v>
      </c>
      <c r="D534" s="179" t="s">
        <v>53</v>
      </c>
      <c r="E534" s="183">
        <v>0</v>
      </c>
    </row>
    <row r="535" spans="1:6" ht="14.25">
      <c r="A535" s="179" t="s">
        <v>1524</v>
      </c>
      <c r="B535" s="179" t="str">
        <f t="shared" si="5"/>
        <v>0532</v>
      </c>
      <c r="C535" s="179" t="s">
        <v>1525</v>
      </c>
      <c r="D535" s="179" t="s">
        <v>53</v>
      </c>
      <c r="E535" s="183">
        <v>0</v>
      </c>
    </row>
    <row r="536" spans="1:6" ht="14.25">
      <c r="A536" s="179" t="s">
        <v>1526</v>
      </c>
      <c r="B536" s="179" t="str">
        <f t="shared" si="5"/>
        <v>0533</v>
      </c>
      <c r="C536" s="179" t="s">
        <v>1527</v>
      </c>
      <c r="D536" s="179" t="s">
        <v>53</v>
      </c>
      <c r="E536" s="183">
        <v>0</v>
      </c>
    </row>
    <row r="537" spans="1:6" ht="14.25">
      <c r="A537" s="179" t="s">
        <v>376</v>
      </c>
      <c r="B537" s="179" t="str">
        <f t="shared" si="5"/>
        <v>0534</v>
      </c>
      <c r="C537" s="179" t="s">
        <v>204</v>
      </c>
      <c r="D537" s="179" t="s">
        <v>53</v>
      </c>
      <c r="E537" s="183">
        <v>0</v>
      </c>
    </row>
    <row r="538" spans="1:6" ht="14.25">
      <c r="A538" s="179" t="s">
        <v>1528</v>
      </c>
      <c r="B538" s="179" t="str">
        <f t="shared" si="5"/>
        <v>0535</v>
      </c>
      <c r="C538" s="179" t="s">
        <v>1529</v>
      </c>
      <c r="D538" s="179" t="s">
        <v>178</v>
      </c>
      <c r="E538" s="183">
        <v>10</v>
      </c>
    </row>
    <row r="539" spans="1:6" ht="14.25">
      <c r="A539" s="179" t="s">
        <v>1530</v>
      </c>
      <c r="B539" s="179" t="str">
        <f t="shared" si="5"/>
        <v>0536</v>
      </c>
      <c r="C539" s="179" t="s">
        <v>1531</v>
      </c>
      <c r="D539" s="179" t="s">
        <v>178</v>
      </c>
      <c r="E539" s="183">
        <v>0</v>
      </c>
    </row>
    <row r="540" spans="1:6" ht="14.25">
      <c r="A540" s="179" t="s">
        <v>1532</v>
      </c>
      <c r="B540" s="179" t="str">
        <f t="shared" si="5"/>
        <v>0537</v>
      </c>
      <c r="C540" s="179" t="s">
        <v>1533</v>
      </c>
      <c r="D540" s="179" t="s">
        <v>51</v>
      </c>
      <c r="E540" s="198">
        <v>400</v>
      </c>
      <c r="F540" s="199"/>
    </row>
    <row r="541" spans="1:6" ht="14.25">
      <c r="A541" s="179" t="s">
        <v>1534</v>
      </c>
      <c r="B541" s="179" t="str">
        <f t="shared" si="5"/>
        <v>0538</v>
      </c>
      <c r="C541" s="179" t="s">
        <v>1535</v>
      </c>
      <c r="D541" s="179" t="s">
        <v>51</v>
      </c>
      <c r="E541" s="198">
        <v>1000</v>
      </c>
      <c r="F541" s="199"/>
    </row>
    <row r="542" spans="1:6" ht="14.25">
      <c r="A542" s="179" t="s">
        <v>370</v>
      </c>
      <c r="B542" s="179" t="str">
        <f t="shared" si="5"/>
        <v>0539</v>
      </c>
      <c r="C542" s="179" t="s">
        <v>176</v>
      </c>
      <c r="D542" s="179" t="s">
        <v>727</v>
      </c>
      <c r="E542" s="183">
        <v>244</v>
      </c>
    </row>
    <row r="543" spans="1:6" ht="14.25">
      <c r="A543" s="179" t="s">
        <v>1536</v>
      </c>
      <c r="B543" s="179" t="str">
        <f t="shared" si="5"/>
        <v>0540</v>
      </c>
      <c r="C543" s="179" t="s">
        <v>1537</v>
      </c>
      <c r="D543" s="179" t="s">
        <v>53</v>
      </c>
      <c r="E543" s="183">
        <v>1</v>
      </c>
    </row>
    <row r="544" spans="1:6" ht="14.25">
      <c r="A544" s="179" t="s">
        <v>462</v>
      </c>
      <c r="B544" s="179" t="str">
        <f t="shared" si="5"/>
        <v>0541</v>
      </c>
      <c r="C544" s="179" t="s">
        <v>142</v>
      </c>
      <c r="D544" s="179" t="s">
        <v>51</v>
      </c>
      <c r="E544" s="204">
        <v>2860</v>
      </c>
    </row>
    <row r="545" spans="1:6" ht="14.25">
      <c r="A545" s="179" t="s">
        <v>1538</v>
      </c>
      <c r="B545" s="179" t="str">
        <f t="shared" si="5"/>
        <v>0542</v>
      </c>
      <c r="C545" s="179" t="s">
        <v>1539</v>
      </c>
      <c r="D545" s="179" t="s">
        <v>51</v>
      </c>
      <c r="E545" s="204"/>
    </row>
    <row r="546" spans="1:6" ht="14.25">
      <c r="A546" s="179" t="s">
        <v>407</v>
      </c>
      <c r="B546" s="179" t="str">
        <f t="shared" si="5"/>
        <v>0543</v>
      </c>
      <c r="C546" s="179" t="s">
        <v>148</v>
      </c>
      <c r="D546" s="179" t="s">
        <v>51</v>
      </c>
      <c r="E546" s="198">
        <f>30000+48000</f>
        <v>78000</v>
      </c>
      <c r="F546" s="199"/>
    </row>
    <row r="547" spans="1:6" ht="14.25">
      <c r="A547" s="179" t="s">
        <v>1540</v>
      </c>
      <c r="B547" s="179" t="str">
        <f t="shared" si="5"/>
        <v>0544</v>
      </c>
      <c r="C547" s="179" t="s">
        <v>1541</v>
      </c>
      <c r="D547" s="179" t="s">
        <v>51</v>
      </c>
      <c r="E547" s="198">
        <v>160</v>
      </c>
      <c r="F547" s="199"/>
    </row>
    <row r="548" spans="1:6" ht="14.25">
      <c r="A548" s="179" t="s">
        <v>282</v>
      </c>
      <c r="B548" s="179" t="str">
        <f t="shared" si="5"/>
        <v>0545</v>
      </c>
      <c r="C548" s="179" t="s">
        <v>102</v>
      </c>
      <c r="D548" s="179" t="s">
        <v>51</v>
      </c>
      <c r="E548" s="198">
        <v>150</v>
      </c>
      <c r="F548" s="199"/>
    </row>
    <row r="549" spans="1:6" ht="14.25">
      <c r="A549" s="179" t="s">
        <v>471</v>
      </c>
      <c r="B549" s="179" t="str">
        <f t="shared" si="5"/>
        <v>0546</v>
      </c>
      <c r="C549" s="179" t="s">
        <v>58</v>
      </c>
      <c r="D549" s="179" t="s">
        <v>51</v>
      </c>
      <c r="E549" s="198">
        <v>970</v>
      </c>
      <c r="F549" s="199"/>
    </row>
    <row r="550" spans="1:6" ht="14.25">
      <c r="A550" s="179" t="s">
        <v>516</v>
      </c>
      <c r="B550" s="179" t="str">
        <f t="shared" si="5"/>
        <v>0547</v>
      </c>
      <c r="C550" s="179" t="s">
        <v>125</v>
      </c>
      <c r="D550" s="179" t="s">
        <v>53</v>
      </c>
      <c r="E550" s="183">
        <v>5</v>
      </c>
    </row>
    <row r="551" spans="1:6" ht="14.25">
      <c r="A551" s="179" t="s">
        <v>1542</v>
      </c>
      <c r="B551" s="179" t="str">
        <f t="shared" si="5"/>
        <v>0548</v>
      </c>
      <c r="C551" s="179" t="s">
        <v>1543</v>
      </c>
      <c r="D551" s="179" t="s">
        <v>53</v>
      </c>
      <c r="E551" s="183">
        <v>20</v>
      </c>
    </row>
    <row r="552" spans="1:6" ht="14.25">
      <c r="A552" s="179" t="s">
        <v>1544</v>
      </c>
      <c r="B552" s="179" t="str">
        <f t="shared" si="5"/>
        <v>0549</v>
      </c>
      <c r="C552" s="179" t="s">
        <v>1545</v>
      </c>
      <c r="D552" s="179" t="s">
        <v>53</v>
      </c>
      <c r="E552" s="183">
        <v>0</v>
      </c>
    </row>
    <row r="553" spans="1:6" ht="14.25">
      <c r="A553" s="179" t="s">
        <v>1546</v>
      </c>
      <c r="B553" s="179" t="str">
        <f t="shared" si="5"/>
        <v>0550</v>
      </c>
      <c r="C553" s="179" t="s">
        <v>1547</v>
      </c>
      <c r="D553" s="179" t="s">
        <v>238</v>
      </c>
      <c r="E553" s="183">
        <v>4</v>
      </c>
    </row>
    <row r="554" spans="1:6" ht="14.25">
      <c r="A554" s="179" t="s">
        <v>1548</v>
      </c>
      <c r="B554" s="179" t="str">
        <f t="shared" si="5"/>
        <v>0551</v>
      </c>
      <c r="C554" s="179" t="s">
        <v>1549</v>
      </c>
      <c r="D554" s="179" t="s">
        <v>845</v>
      </c>
      <c r="E554" s="183">
        <v>0.98</v>
      </c>
    </row>
    <row r="555" spans="1:6" ht="14.25">
      <c r="A555" s="179" t="s">
        <v>1550</v>
      </c>
      <c r="B555" s="179" t="str">
        <f t="shared" si="5"/>
        <v>0552</v>
      </c>
      <c r="C555" s="179" t="s">
        <v>1551</v>
      </c>
      <c r="D555" s="179" t="s">
        <v>238</v>
      </c>
      <c r="E555" s="183">
        <v>0</v>
      </c>
    </row>
    <row r="556" spans="1:6" ht="14.25">
      <c r="A556" s="179" t="s">
        <v>1552</v>
      </c>
      <c r="B556" s="179" t="str">
        <f t="shared" si="5"/>
        <v>0553</v>
      </c>
      <c r="C556" s="179" t="s">
        <v>1553</v>
      </c>
      <c r="D556" s="179" t="s">
        <v>1554</v>
      </c>
      <c r="E556" s="183">
        <v>270</v>
      </c>
    </row>
    <row r="557" spans="1:6" ht="14.25">
      <c r="A557" s="179" t="s">
        <v>1555</v>
      </c>
      <c r="B557" s="179" t="str">
        <f t="shared" si="5"/>
        <v>0554</v>
      </c>
      <c r="C557" s="179" t="s">
        <v>1556</v>
      </c>
      <c r="D557" s="179" t="s">
        <v>51</v>
      </c>
      <c r="E557" s="198">
        <v>5000</v>
      </c>
      <c r="F557" s="199"/>
    </row>
    <row r="558" spans="1:6" ht="14.25">
      <c r="A558" s="179" t="s">
        <v>1557</v>
      </c>
      <c r="B558" s="179" t="str">
        <f t="shared" si="5"/>
        <v>0555</v>
      </c>
      <c r="C558" s="179" t="s">
        <v>1558</v>
      </c>
      <c r="D558" s="179" t="s">
        <v>51</v>
      </c>
      <c r="E558" s="198">
        <v>2000</v>
      </c>
      <c r="F558" s="199"/>
    </row>
    <row r="559" spans="1:6" ht="14.25">
      <c r="A559" s="179" t="s">
        <v>481</v>
      </c>
      <c r="B559" s="179" t="str">
        <f t="shared" si="5"/>
        <v>0556</v>
      </c>
      <c r="C559" s="179" t="s">
        <v>208</v>
      </c>
      <c r="D559" s="179" t="s">
        <v>51</v>
      </c>
      <c r="E559" s="198">
        <v>3020</v>
      </c>
      <c r="F559" s="199"/>
    </row>
    <row r="560" spans="1:6" ht="14.25">
      <c r="A560" s="179" t="s">
        <v>419</v>
      </c>
      <c r="B560" s="179" t="str">
        <f t="shared" si="5"/>
        <v>0557</v>
      </c>
      <c r="C560" s="179" t="s">
        <v>68</v>
      </c>
      <c r="D560" s="179" t="s">
        <v>51</v>
      </c>
      <c r="E560" s="198">
        <v>2000</v>
      </c>
      <c r="F560" s="199"/>
    </row>
    <row r="561" spans="1:6" ht="14.25">
      <c r="A561" s="179" t="s">
        <v>415</v>
      </c>
      <c r="B561" s="179" t="str">
        <f t="shared" si="5"/>
        <v>0558</v>
      </c>
      <c r="C561" s="179" t="s">
        <v>131</v>
      </c>
      <c r="D561" s="179" t="s">
        <v>51</v>
      </c>
      <c r="E561" s="198">
        <v>18000</v>
      </c>
      <c r="F561" s="199"/>
    </row>
    <row r="562" spans="1:6" ht="14.25">
      <c r="A562" s="179" t="s">
        <v>403</v>
      </c>
      <c r="B562" s="179" t="str">
        <f t="shared" si="5"/>
        <v>0559</v>
      </c>
      <c r="C562" s="179" t="s">
        <v>247</v>
      </c>
      <c r="D562" s="179" t="s">
        <v>51</v>
      </c>
      <c r="E562" s="198">
        <v>6000</v>
      </c>
      <c r="F562" s="199"/>
    </row>
    <row r="563" spans="1:6" ht="14.25">
      <c r="A563" s="179" t="s">
        <v>487</v>
      </c>
      <c r="B563" s="179" t="str">
        <f t="shared" si="5"/>
        <v>0560</v>
      </c>
      <c r="C563" s="179" t="s">
        <v>239</v>
      </c>
      <c r="D563" s="179" t="s">
        <v>51</v>
      </c>
      <c r="E563" s="198">
        <f>0+3000</f>
        <v>3000</v>
      </c>
      <c r="F563" s="199"/>
    </row>
    <row r="564" spans="1:6" ht="14.25">
      <c r="A564" s="179" t="s">
        <v>285</v>
      </c>
      <c r="B564" s="179" t="str">
        <f t="shared" si="5"/>
        <v>0561</v>
      </c>
      <c r="C564" s="179" t="s">
        <v>185</v>
      </c>
      <c r="D564" s="179" t="s">
        <v>51</v>
      </c>
      <c r="E564" s="218">
        <v>910</v>
      </c>
      <c r="F564" s="199"/>
    </row>
    <row r="565" spans="1:6" ht="14.25">
      <c r="A565" s="179" t="s">
        <v>1559</v>
      </c>
      <c r="B565" s="179" t="str">
        <f t="shared" si="5"/>
        <v>0562</v>
      </c>
      <c r="C565" s="179" t="s">
        <v>1560</v>
      </c>
      <c r="D565" s="179" t="s">
        <v>53</v>
      </c>
      <c r="E565" s="183">
        <v>18</v>
      </c>
    </row>
    <row r="566" spans="1:6" ht="14.25">
      <c r="A566" s="179" t="s">
        <v>299</v>
      </c>
      <c r="B566" s="179" t="str">
        <f t="shared" si="5"/>
        <v>0563</v>
      </c>
      <c r="C566" s="179" t="s">
        <v>123</v>
      </c>
      <c r="D566" s="179" t="s">
        <v>53</v>
      </c>
      <c r="E566" s="183">
        <v>20</v>
      </c>
    </row>
    <row r="567" spans="1:6" ht="14.25">
      <c r="A567" s="179" t="s">
        <v>1561</v>
      </c>
      <c r="B567" s="179" t="str">
        <f t="shared" si="5"/>
        <v>0564</v>
      </c>
      <c r="C567" s="179" t="s">
        <v>1562</v>
      </c>
      <c r="D567" s="179" t="s">
        <v>53</v>
      </c>
      <c r="E567" s="183">
        <v>40</v>
      </c>
    </row>
    <row r="568" spans="1:6" ht="14.25">
      <c r="A568" s="179" t="s">
        <v>278</v>
      </c>
      <c r="B568" s="179" t="str">
        <f t="shared" si="5"/>
        <v>0565</v>
      </c>
      <c r="C568" s="179" t="s">
        <v>117</v>
      </c>
      <c r="D568" s="179" t="s">
        <v>53</v>
      </c>
      <c r="E568" s="183">
        <v>20</v>
      </c>
    </row>
    <row r="569" spans="1:6" ht="14.25">
      <c r="A569" s="179" t="s">
        <v>339</v>
      </c>
      <c r="B569" s="179" t="str">
        <f t="shared" si="5"/>
        <v>0566</v>
      </c>
      <c r="C569" s="179" t="s">
        <v>159</v>
      </c>
      <c r="D569" s="179" t="s">
        <v>53</v>
      </c>
      <c r="E569" s="183">
        <v>20</v>
      </c>
    </row>
    <row r="570" spans="1:6" ht="14.25">
      <c r="A570" s="179" t="s">
        <v>340</v>
      </c>
      <c r="B570" s="179" t="str">
        <f t="shared" si="5"/>
        <v>0567</v>
      </c>
      <c r="C570" s="179" t="s">
        <v>162</v>
      </c>
      <c r="D570" s="179" t="s">
        <v>53</v>
      </c>
      <c r="E570" s="183">
        <v>20</v>
      </c>
    </row>
    <row r="571" spans="1:6" ht="14.25">
      <c r="A571" s="179" t="s">
        <v>470</v>
      </c>
      <c r="B571" s="179" t="str">
        <f t="shared" si="5"/>
        <v>0568</v>
      </c>
      <c r="C571" s="179" t="s">
        <v>56</v>
      </c>
      <c r="D571" s="179" t="s">
        <v>968</v>
      </c>
      <c r="E571" s="183">
        <v>10</v>
      </c>
    </row>
    <row r="572" spans="1:6" ht="14.25">
      <c r="A572" s="179" t="s">
        <v>467</v>
      </c>
      <c r="B572" s="179" t="str">
        <f t="shared" si="5"/>
        <v>0569</v>
      </c>
      <c r="C572" s="179" t="s">
        <v>48</v>
      </c>
      <c r="D572" s="179" t="s">
        <v>968</v>
      </c>
      <c r="E572" s="183">
        <v>20</v>
      </c>
    </row>
    <row r="573" spans="1:6" ht="14.25">
      <c r="A573" s="179" t="s">
        <v>511</v>
      </c>
      <c r="B573" s="179" t="str">
        <f t="shared" si="5"/>
        <v>0570</v>
      </c>
      <c r="C573" s="179" t="s">
        <v>168</v>
      </c>
      <c r="D573" s="179" t="s">
        <v>968</v>
      </c>
      <c r="E573" s="183">
        <v>10</v>
      </c>
    </row>
    <row r="574" spans="1:6" ht="14.25">
      <c r="A574" s="179" t="s">
        <v>1563</v>
      </c>
      <c r="B574" s="179" t="str">
        <f t="shared" si="5"/>
        <v>0571</v>
      </c>
      <c r="C574" s="179" t="s">
        <v>1564</v>
      </c>
      <c r="D574" s="179" t="s">
        <v>53</v>
      </c>
      <c r="E574" s="183">
        <v>10</v>
      </c>
    </row>
    <row r="575" spans="1:6" ht="14.25">
      <c r="A575" s="179" t="s">
        <v>371</v>
      </c>
      <c r="B575" s="179" t="str">
        <f t="shared" si="5"/>
        <v>0572</v>
      </c>
      <c r="C575" s="179" t="s">
        <v>122</v>
      </c>
      <c r="D575" s="179" t="s">
        <v>53</v>
      </c>
      <c r="E575" s="183">
        <v>10</v>
      </c>
    </row>
    <row r="576" spans="1:6" ht="14.25">
      <c r="A576" s="179" t="s">
        <v>373</v>
      </c>
      <c r="B576" s="179" t="str">
        <f t="shared" si="5"/>
        <v>0573</v>
      </c>
      <c r="C576" s="179" t="s">
        <v>127</v>
      </c>
      <c r="D576" s="179" t="s">
        <v>53</v>
      </c>
      <c r="E576" s="183">
        <v>10</v>
      </c>
    </row>
    <row r="577" spans="1:5" ht="14.25">
      <c r="A577" s="179" t="s">
        <v>336</v>
      </c>
      <c r="B577" s="179" t="str">
        <f t="shared" si="5"/>
        <v>0574</v>
      </c>
      <c r="C577" s="179" t="s">
        <v>75</v>
      </c>
      <c r="D577" s="179" t="s">
        <v>53</v>
      </c>
      <c r="E577" s="183">
        <v>68</v>
      </c>
    </row>
    <row r="578" spans="1:5" ht="14.25">
      <c r="A578" s="179" t="s">
        <v>512</v>
      </c>
      <c r="B578" s="179" t="str">
        <f t="shared" si="5"/>
        <v>0575</v>
      </c>
      <c r="C578" s="179" t="s">
        <v>78</v>
      </c>
      <c r="D578" s="179" t="s">
        <v>968</v>
      </c>
      <c r="E578" s="183">
        <v>10</v>
      </c>
    </row>
    <row r="579" spans="1:5" ht="14.25">
      <c r="A579" s="179" t="s">
        <v>466</v>
      </c>
      <c r="B579" s="179" t="str">
        <f t="shared" si="5"/>
        <v>0576</v>
      </c>
      <c r="C579" s="179" t="s">
        <v>240</v>
      </c>
      <c r="D579" s="179" t="s">
        <v>968</v>
      </c>
      <c r="E579" s="183">
        <v>10</v>
      </c>
    </row>
    <row r="580" spans="1:5" ht="14.25">
      <c r="A580" s="179" t="s">
        <v>464</v>
      </c>
      <c r="B580" s="179" t="str">
        <f t="shared" si="5"/>
        <v>0577</v>
      </c>
      <c r="C580" s="179" t="s">
        <v>133</v>
      </c>
      <c r="D580" s="179" t="s">
        <v>1073</v>
      </c>
      <c r="E580" s="183">
        <v>20</v>
      </c>
    </row>
    <row r="581" spans="1:5" ht="14.25">
      <c r="A581" s="179" t="s">
        <v>477</v>
      </c>
      <c r="B581" s="179" t="str">
        <f t="shared" si="5"/>
        <v>0578</v>
      </c>
      <c r="C581" s="179" t="s">
        <v>195</v>
      </c>
      <c r="D581" s="179" t="s">
        <v>968</v>
      </c>
      <c r="E581" s="183">
        <v>10</v>
      </c>
    </row>
    <row r="582" spans="1:5" ht="14.25">
      <c r="A582" s="179" t="s">
        <v>391</v>
      </c>
      <c r="B582" s="179" t="str">
        <f t="shared" si="5"/>
        <v>0579</v>
      </c>
      <c r="C582" s="179" t="s">
        <v>196</v>
      </c>
      <c r="D582" s="179" t="s">
        <v>53</v>
      </c>
      <c r="E582" s="183">
        <v>22</v>
      </c>
    </row>
    <row r="583" spans="1:5" ht="14.25">
      <c r="A583" s="179" t="s">
        <v>349</v>
      </c>
      <c r="B583" s="179" t="str">
        <f t="shared" si="5"/>
        <v>0580</v>
      </c>
      <c r="C583" s="179" t="s">
        <v>233</v>
      </c>
      <c r="D583" s="179" t="s">
        <v>968</v>
      </c>
      <c r="E583" s="183">
        <v>10</v>
      </c>
    </row>
    <row r="584" spans="1:5" ht="14.25">
      <c r="A584" s="179" t="s">
        <v>428</v>
      </c>
      <c r="B584" s="179" t="str">
        <f t="shared" si="5"/>
        <v>0581</v>
      </c>
      <c r="C584" s="179" t="s">
        <v>259</v>
      </c>
      <c r="D584" s="179" t="s">
        <v>261</v>
      </c>
      <c r="E584" s="183">
        <v>10</v>
      </c>
    </row>
    <row r="585" spans="1:5" ht="14.25">
      <c r="A585" s="179" t="s">
        <v>271</v>
      </c>
      <c r="B585" s="179" t="str">
        <f t="shared" si="5"/>
        <v>0582</v>
      </c>
      <c r="C585" s="179" t="s">
        <v>110</v>
      </c>
      <c r="D585" s="179" t="s">
        <v>53</v>
      </c>
      <c r="E585" s="183">
        <v>20</v>
      </c>
    </row>
    <row r="586" spans="1:5" ht="14.25">
      <c r="A586" s="179" t="s">
        <v>1565</v>
      </c>
      <c r="B586" s="179" t="str">
        <f t="shared" si="5"/>
        <v>0583</v>
      </c>
      <c r="C586" s="179" t="s">
        <v>1566</v>
      </c>
      <c r="D586" s="179" t="s">
        <v>53</v>
      </c>
      <c r="E586" s="183">
        <v>10</v>
      </c>
    </row>
    <row r="587" spans="1:5" ht="14.25">
      <c r="A587" s="179" t="s">
        <v>656</v>
      </c>
      <c r="B587" s="179" t="str">
        <f t="shared" si="5"/>
        <v>0584</v>
      </c>
      <c r="C587" s="179" t="s">
        <v>541</v>
      </c>
      <c r="D587" s="179" t="s">
        <v>53</v>
      </c>
      <c r="E587" s="183">
        <v>10</v>
      </c>
    </row>
    <row r="588" spans="1:5" ht="14.25">
      <c r="A588" s="179" t="s">
        <v>1567</v>
      </c>
      <c r="B588" s="179" t="str">
        <f t="shared" si="5"/>
        <v>0585</v>
      </c>
      <c r="C588" s="179" t="s">
        <v>1568</v>
      </c>
      <c r="D588" s="179" t="s">
        <v>53</v>
      </c>
      <c r="E588" s="183">
        <v>10</v>
      </c>
    </row>
    <row r="589" spans="1:5" ht="14.25">
      <c r="A589" s="179" t="s">
        <v>383</v>
      </c>
      <c r="B589" s="179" t="str">
        <f t="shared" si="5"/>
        <v>0586</v>
      </c>
      <c r="C589" s="179" t="s">
        <v>76</v>
      </c>
      <c r="D589" s="179" t="s">
        <v>53</v>
      </c>
      <c r="E589" s="183">
        <v>10</v>
      </c>
    </row>
    <row r="590" spans="1:5" ht="14.25">
      <c r="A590" s="179" t="s">
        <v>382</v>
      </c>
      <c r="B590" s="179" t="str">
        <f t="shared" si="5"/>
        <v>0587</v>
      </c>
      <c r="C590" s="179" t="s">
        <v>74</v>
      </c>
      <c r="D590" s="179" t="s">
        <v>53</v>
      </c>
      <c r="E590" s="183">
        <v>10</v>
      </c>
    </row>
    <row r="591" spans="1:5" ht="14.25">
      <c r="A591" s="179" t="s">
        <v>269</v>
      </c>
      <c r="B591" s="179" t="str">
        <f t="shared" si="5"/>
        <v>0588</v>
      </c>
      <c r="C591" s="179" t="s">
        <v>106</v>
      </c>
      <c r="D591" s="179" t="s">
        <v>53</v>
      </c>
      <c r="E591" s="183">
        <v>20</v>
      </c>
    </row>
    <row r="592" spans="1:5" ht="14.25">
      <c r="A592" s="179" t="s">
        <v>380</v>
      </c>
      <c r="B592" s="179" t="str">
        <f t="shared" si="5"/>
        <v>0589</v>
      </c>
      <c r="C592" s="179" t="s">
        <v>79</v>
      </c>
      <c r="D592" s="179" t="s">
        <v>968</v>
      </c>
      <c r="E592" s="183">
        <v>10</v>
      </c>
    </row>
    <row r="593" spans="1:5" ht="14.25">
      <c r="A593" s="179" t="s">
        <v>444</v>
      </c>
      <c r="B593" s="179" t="str">
        <f t="shared" si="5"/>
        <v>0590</v>
      </c>
      <c r="C593" s="179" t="s">
        <v>73</v>
      </c>
      <c r="D593" s="179" t="s">
        <v>968</v>
      </c>
      <c r="E593" s="183">
        <v>10</v>
      </c>
    </row>
    <row r="594" spans="1:5" ht="14.25">
      <c r="A594" s="179" t="s">
        <v>509</v>
      </c>
      <c r="B594" s="179" t="str">
        <f t="shared" si="5"/>
        <v>0591</v>
      </c>
      <c r="C594" s="179" t="s">
        <v>164</v>
      </c>
      <c r="D594" s="179" t="s">
        <v>53</v>
      </c>
      <c r="E594" s="183">
        <v>20</v>
      </c>
    </row>
    <row r="595" spans="1:5" ht="14.25">
      <c r="A595" s="179" t="s">
        <v>294</v>
      </c>
      <c r="B595" s="179" t="str">
        <f t="shared" si="5"/>
        <v>0592</v>
      </c>
      <c r="C595" s="179" t="s">
        <v>87</v>
      </c>
      <c r="D595" s="179" t="s">
        <v>968</v>
      </c>
      <c r="E595" s="183">
        <v>25</v>
      </c>
    </row>
    <row r="596" spans="1:5" ht="14.25">
      <c r="A596" s="179" t="s">
        <v>510</v>
      </c>
      <c r="B596" s="179" t="str">
        <f t="shared" si="5"/>
        <v>0593</v>
      </c>
      <c r="C596" s="179" t="s">
        <v>156</v>
      </c>
      <c r="D596" s="179" t="s">
        <v>53</v>
      </c>
      <c r="E596" s="183">
        <v>40</v>
      </c>
    </row>
    <row r="597" spans="1:5" ht="14.25">
      <c r="A597" s="179" t="s">
        <v>295</v>
      </c>
      <c r="B597" s="179" t="str">
        <f t="shared" si="5"/>
        <v>0594</v>
      </c>
      <c r="C597" s="179" t="s">
        <v>93</v>
      </c>
      <c r="D597" s="179" t="s">
        <v>968</v>
      </c>
      <c r="E597" s="183">
        <v>20</v>
      </c>
    </row>
    <row r="598" spans="1:5" ht="14.25">
      <c r="A598" s="179" t="s">
        <v>651</v>
      </c>
      <c r="B598" s="179" t="str">
        <f t="shared" si="5"/>
        <v>0595</v>
      </c>
      <c r="C598" s="179" t="s">
        <v>534</v>
      </c>
      <c r="D598" s="179" t="s">
        <v>53</v>
      </c>
      <c r="E598" s="183">
        <v>20</v>
      </c>
    </row>
    <row r="599" spans="1:5" ht="14.25">
      <c r="A599" s="179" t="s">
        <v>1569</v>
      </c>
      <c r="B599" s="179" t="str">
        <f t="shared" si="5"/>
        <v>0596</v>
      </c>
      <c r="C599" s="179" t="s">
        <v>1570</v>
      </c>
      <c r="D599" s="179" t="s">
        <v>53</v>
      </c>
      <c r="E599" s="183">
        <v>10</v>
      </c>
    </row>
    <row r="600" spans="1:5" ht="14.25">
      <c r="A600" s="179" t="s">
        <v>650</v>
      </c>
      <c r="B600" s="179" t="str">
        <f t="shared" si="5"/>
        <v>0597</v>
      </c>
      <c r="C600" s="179" t="s">
        <v>535</v>
      </c>
      <c r="D600" s="179" t="s">
        <v>53</v>
      </c>
      <c r="E600" s="183">
        <v>10</v>
      </c>
    </row>
    <row r="601" spans="1:5" ht="14.25">
      <c r="A601" s="179" t="s">
        <v>668</v>
      </c>
      <c r="B601" s="179" t="str">
        <f t="shared" si="5"/>
        <v>0598</v>
      </c>
      <c r="C601" s="179" t="s">
        <v>527</v>
      </c>
      <c r="D601" s="179" t="s">
        <v>53</v>
      </c>
      <c r="E601" s="183">
        <v>20</v>
      </c>
    </row>
    <row r="602" spans="1:5" ht="14.25">
      <c r="A602" s="179" t="s">
        <v>623</v>
      </c>
      <c r="B602" s="179" t="str">
        <f t="shared" si="5"/>
        <v>0599</v>
      </c>
      <c r="C602" s="179" t="s">
        <v>531</v>
      </c>
      <c r="D602" s="179" t="s">
        <v>53</v>
      </c>
      <c r="E602" s="183">
        <v>20</v>
      </c>
    </row>
    <row r="603" spans="1:5" ht="14.25">
      <c r="A603" s="179" t="s">
        <v>1571</v>
      </c>
      <c r="B603" s="179" t="str">
        <f t="shared" si="5"/>
        <v>0600</v>
      </c>
      <c r="C603" s="179" t="s">
        <v>1572</v>
      </c>
      <c r="D603" s="179" t="s">
        <v>53</v>
      </c>
      <c r="E603" s="183">
        <v>20</v>
      </c>
    </row>
    <row r="604" spans="1:5" ht="14.25">
      <c r="A604" s="179" t="s">
        <v>654</v>
      </c>
      <c r="B604" s="179" t="str">
        <f t="shared" si="5"/>
        <v>0601</v>
      </c>
      <c r="C604" s="179" t="s">
        <v>532</v>
      </c>
      <c r="D604" s="179" t="s">
        <v>53</v>
      </c>
      <c r="E604" s="183">
        <v>20</v>
      </c>
    </row>
    <row r="605" spans="1:5" ht="14.25">
      <c r="A605" s="179" t="s">
        <v>640</v>
      </c>
      <c r="B605" s="179" t="str">
        <f t="shared" si="5"/>
        <v>0602</v>
      </c>
      <c r="C605" s="179" t="s">
        <v>639</v>
      </c>
      <c r="D605" s="179" t="s">
        <v>53</v>
      </c>
      <c r="E605" s="183">
        <v>20</v>
      </c>
    </row>
    <row r="606" spans="1:5" ht="14.25">
      <c r="A606" s="179" t="s">
        <v>629</v>
      </c>
      <c r="B606" s="179" t="str">
        <f t="shared" si="5"/>
        <v>0603</v>
      </c>
      <c r="C606" s="179" t="s">
        <v>154</v>
      </c>
      <c r="D606" s="179" t="s">
        <v>53</v>
      </c>
      <c r="E606" s="183">
        <v>40</v>
      </c>
    </row>
    <row r="607" spans="1:5" ht="14.25">
      <c r="A607" s="179" t="s">
        <v>625</v>
      </c>
      <c r="B607" s="179" t="str">
        <f t="shared" si="5"/>
        <v>0604</v>
      </c>
      <c r="C607" s="179" t="s">
        <v>624</v>
      </c>
      <c r="D607" s="179" t="s">
        <v>53</v>
      </c>
      <c r="E607" s="183">
        <v>20</v>
      </c>
    </row>
    <row r="608" spans="1:5" ht="14.25">
      <c r="A608" s="179" t="s">
        <v>1573</v>
      </c>
      <c r="B608" s="179" t="str">
        <f t="shared" si="5"/>
        <v>0605</v>
      </c>
      <c r="C608" s="179" t="s">
        <v>1574</v>
      </c>
      <c r="D608" s="179" t="s">
        <v>53</v>
      </c>
      <c r="E608" s="183">
        <v>20</v>
      </c>
    </row>
    <row r="609" spans="1:5" ht="14.25">
      <c r="A609" s="179" t="s">
        <v>430</v>
      </c>
      <c r="B609" s="179" t="str">
        <f t="shared" si="5"/>
        <v>0606</v>
      </c>
      <c r="C609" s="179" t="s">
        <v>82</v>
      </c>
      <c r="D609" s="179" t="s">
        <v>53</v>
      </c>
      <c r="E609" s="183">
        <v>20</v>
      </c>
    </row>
    <row r="610" spans="1:5" ht="14.25">
      <c r="A610" s="179" t="s">
        <v>297</v>
      </c>
      <c r="B610" s="179" t="str">
        <f t="shared" si="5"/>
        <v>0607</v>
      </c>
      <c r="C610" s="179" t="s">
        <v>120</v>
      </c>
      <c r="D610" s="179" t="s">
        <v>53</v>
      </c>
      <c r="E610" s="183">
        <v>20</v>
      </c>
    </row>
    <row r="611" spans="1:5" ht="14.25">
      <c r="A611" s="179" t="s">
        <v>322</v>
      </c>
      <c r="B611" s="179" t="str">
        <f t="shared" si="5"/>
        <v>0608</v>
      </c>
      <c r="C611" s="179" t="s">
        <v>191</v>
      </c>
      <c r="D611" s="179" t="s">
        <v>53</v>
      </c>
      <c r="E611" s="183">
        <v>20</v>
      </c>
    </row>
    <row r="612" spans="1:5" ht="14.25">
      <c r="A612" s="179" t="s">
        <v>1575</v>
      </c>
      <c r="B612" s="179" t="str">
        <f t="shared" si="5"/>
        <v>0609</v>
      </c>
      <c r="C612" s="179" t="s">
        <v>1576</v>
      </c>
      <c r="D612" s="179" t="s">
        <v>53</v>
      </c>
      <c r="E612" s="183">
        <v>20</v>
      </c>
    </row>
    <row r="613" spans="1:5" ht="14.25">
      <c r="A613" s="179" t="s">
        <v>1577</v>
      </c>
      <c r="B613" s="179" t="str">
        <f t="shared" si="5"/>
        <v>0610</v>
      </c>
      <c r="C613" s="179" t="s">
        <v>1578</v>
      </c>
      <c r="D613" s="179" t="s">
        <v>53</v>
      </c>
      <c r="E613" s="183">
        <v>20</v>
      </c>
    </row>
    <row r="614" spans="1:5" ht="14.25">
      <c r="A614" s="179" t="s">
        <v>1579</v>
      </c>
      <c r="B614" s="179" t="str">
        <f t="shared" si="5"/>
        <v>0611</v>
      </c>
      <c r="C614" s="179" t="s">
        <v>1580</v>
      </c>
      <c r="D614" s="179" t="s">
        <v>53</v>
      </c>
      <c r="E614" s="183">
        <v>20</v>
      </c>
    </row>
    <row r="615" spans="1:5" ht="14.25">
      <c r="A615" s="179" t="s">
        <v>638</v>
      </c>
      <c r="B615" s="179" t="str">
        <f t="shared" si="5"/>
        <v>0612</v>
      </c>
      <c r="C615" s="179" t="s">
        <v>1581</v>
      </c>
      <c r="D615" s="179" t="s">
        <v>53</v>
      </c>
      <c r="E615" s="183">
        <v>0</v>
      </c>
    </row>
    <row r="616" spans="1:5" ht="14.25">
      <c r="A616" s="179" t="s">
        <v>351</v>
      </c>
      <c r="B616" s="179" t="str">
        <f t="shared" si="5"/>
        <v>0613</v>
      </c>
      <c r="C616" s="179" t="s">
        <v>350</v>
      </c>
      <c r="D616" s="179" t="s">
        <v>1073</v>
      </c>
      <c r="E616" s="183">
        <v>60</v>
      </c>
    </row>
    <row r="617" spans="1:5" ht="14.25">
      <c r="A617" s="179" t="s">
        <v>1582</v>
      </c>
      <c r="B617" s="179" t="str">
        <f t="shared" si="5"/>
        <v>0614</v>
      </c>
      <c r="C617" s="179" t="s">
        <v>1583</v>
      </c>
      <c r="D617" s="179" t="s">
        <v>1073</v>
      </c>
      <c r="E617" s="183">
        <v>60</v>
      </c>
    </row>
    <row r="618" spans="1:5" ht="14.25">
      <c r="A618" s="179" t="s">
        <v>1584</v>
      </c>
      <c r="B618" s="179" t="str">
        <f t="shared" si="5"/>
        <v>0615</v>
      </c>
      <c r="C618" s="179" t="s">
        <v>1585</v>
      </c>
      <c r="D618" s="179" t="s">
        <v>1073</v>
      </c>
      <c r="E618" s="183">
        <v>20</v>
      </c>
    </row>
    <row r="619" spans="1:5" ht="14.25">
      <c r="A619" s="179" t="s">
        <v>1586</v>
      </c>
      <c r="B619" s="179" t="str">
        <f t="shared" si="5"/>
        <v>0616</v>
      </c>
      <c r="C619" s="179" t="s">
        <v>1587</v>
      </c>
      <c r="D619" s="179" t="s">
        <v>1073</v>
      </c>
      <c r="E619" s="183">
        <v>20</v>
      </c>
    </row>
    <row r="620" spans="1:5" ht="14.25">
      <c r="A620" s="179" t="s">
        <v>1588</v>
      </c>
      <c r="B620" s="179" t="str">
        <f t="shared" si="5"/>
        <v>0617</v>
      </c>
      <c r="C620" s="179" t="s">
        <v>1589</v>
      </c>
      <c r="D620" s="179" t="s">
        <v>1073</v>
      </c>
      <c r="E620" s="183">
        <v>60</v>
      </c>
    </row>
    <row r="621" spans="1:5" ht="14.25">
      <c r="A621" s="179" t="s">
        <v>363</v>
      </c>
      <c r="B621" s="179" t="str">
        <f t="shared" si="5"/>
        <v>0618</v>
      </c>
      <c r="C621" s="179" t="s">
        <v>362</v>
      </c>
      <c r="D621" s="179" t="s">
        <v>53</v>
      </c>
      <c r="E621" s="183">
        <v>20</v>
      </c>
    </row>
    <row r="622" spans="1:5" ht="14.25">
      <c r="A622" s="179" t="s">
        <v>367</v>
      </c>
      <c r="B622" s="179" t="str">
        <f t="shared" si="5"/>
        <v>0619</v>
      </c>
      <c r="C622" s="179" t="s">
        <v>366</v>
      </c>
      <c r="D622" s="179" t="s">
        <v>53</v>
      </c>
      <c r="E622" s="183">
        <v>20</v>
      </c>
    </row>
    <row r="623" spans="1:5" ht="14.25">
      <c r="A623" s="179" t="s">
        <v>1590</v>
      </c>
      <c r="B623" s="179" t="str">
        <f t="shared" si="5"/>
        <v>0620</v>
      </c>
      <c r="C623" s="179" t="s">
        <v>1591</v>
      </c>
      <c r="D623" s="179" t="s">
        <v>53</v>
      </c>
      <c r="E623" s="183">
        <v>60</v>
      </c>
    </row>
    <row r="624" spans="1:5" ht="14.25">
      <c r="A624" s="179" t="s">
        <v>1592</v>
      </c>
      <c r="B624" s="179" t="str">
        <f t="shared" si="5"/>
        <v>0621</v>
      </c>
      <c r="C624" s="179" t="s">
        <v>1593</v>
      </c>
      <c r="D624" s="179" t="s">
        <v>53</v>
      </c>
      <c r="E624" s="183">
        <v>80</v>
      </c>
    </row>
    <row r="625" spans="1:5" ht="14.25">
      <c r="A625" s="179" t="s">
        <v>1594</v>
      </c>
      <c r="B625" s="179" t="str">
        <f t="shared" si="5"/>
        <v>0622</v>
      </c>
      <c r="C625" s="179" t="s">
        <v>1595</v>
      </c>
      <c r="D625" s="179" t="s">
        <v>53</v>
      </c>
      <c r="E625" s="183">
        <v>40</v>
      </c>
    </row>
    <row r="626" spans="1:5" ht="14.25">
      <c r="A626" s="179" t="s">
        <v>1596</v>
      </c>
      <c r="B626" s="179" t="str">
        <f t="shared" si="5"/>
        <v>0623</v>
      </c>
      <c r="C626" s="179" t="s">
        <v>1595</v>
      </c>
      <c r="D626" s="179" t="s">
        <v>53</v>
      </c>
      <c r="E626" s="183">
        <v>40</v>
      </c>
    </row>
    <row r="627" spans="1:5" ht="14.25">
      <c r="A627" s="179" t="s">
        <v>346</v>
      </c>
      <c r="B627" s="179" t="str">
        <f t="shared" si="5"/>
        <v>0624</v>
      </c>
      <c r="C627" s="179" t="s">
        <v>243</v>
      </c>
      <c r="D627" s="179" t="s">
        <v>53</v>
      </c>
      <c r="E627" s="183">
        <v>0</v>
      </c>
    </row>
    <row r="628" spans="1:5" ht="14.25">
      <c r="A628" s="179" t="s">
        <v>420</v>
      </c>
      <c r="B628" s="179" t="str">
        <f t="shared" si="5"/>
        <v>0625</v>
      </c>
      <c r="C628" s="179" t="s">
        <v>270</v>
      </c>
      <c r="D628" s="179" t="s">
        <v>53</v>
      </c>
      <c r="E628" s="183">
        <v>0</v>
      </c>
    </row>
    <row r="629" spans="1:5" ht="14.25">
      <c r="A629" s="179" t="s">
        <v>388</v>
      </c>
      <c r="B629" s="179" t="str">
        <f t="shared" si="5"/>
        <v>0626</v>
      </c>
      <c r="C629" s="179" t="s">
        <v>138</v>
      </c>
      <c r="D629" s="179" t="s">
        <v>53</v>
      </c>
      <c r="E629" s="183">
        <v>10</v>
      </c>
    </row>
    <row r="630" spans="1:5" ht="14.25">
      <c r="A630" s="179" t="s">
        <v>441</v>
      </c>
      <c r="B630" s="179" t="str">
        <f t="shared" si="5"/>
        <v>0627</v>
      </c>
      <c r="C630" s="179" t="s">
        <v>214</v>
      </c>
      <c r="D630" s="179" t="s">
        <v>53</v>
      </c>
      <c r="E630" s="183">
        <v>0</v>
      </c>
    </row>
    <row r="631" spans="1:5" ht="14.25">
      <c r="A631" s="179" t="s">
        <v>1597</v>
      </c>
      <c r="B631" s="179" t="str">
        <f t="shared" si="5"/>
        <v>0628</v>
      </c>
      <c r="C631" s="179" t="s">
        <v>1598</v>
      </c>
      <c r="D631" s="179" t="s">
        <v>53</v>
      </c>
      <c r="E631" s="183">
        <v>0</v>
      </c>
    </row>
    <row r="632" spans="1:5" ht="14.25">
      <c r="A632" s="179" t="s">
        <v>1599</v>
      </c>
      <c r="B632" s="179" t="str">
        <f t="shared" si="5"/>
        <v>0629</v>
      </c>
      <c r="C632" s="179" t="s">
        <v>1600</v>
      </c>
      <c r="D632" s="179" t="s">
        <v>53</v>
      </c>
      <c r="E632" s="183">
        <v>20</v>
      </c>
    </row>
    <row r="633" spans="1:5" ht="14.25">
      <c r="A633" s="179" t="s">
        <v>1601</v>
      </c>
      <c r="B633" s="179" t="str">
        <f t="shared" si="5"/>
        <v>0630</v>
      </c>
      <c r="C633" s="179" t="s">
        <v>1602</v>
      </c>
      <c r="D633" s="179" t="s">
        <v>53</v>
      </c>
      <c r="E633" s="183">
        <v>0</v>
      </c>
    </row>
    <row r="634" spans="1:5" ht="14.25">
      <c r="A634" s="179" t="s">
        <v>660</v>
      </c>
      <c r="B634" s="179" t="str">
        <f t="shared" si="5"/>
        <v>0631</v>
      </c>
      <c r="C634" s="179" t="s">
        <v>659</v>
      </c>
      <c r="D634" s="179" t="s">
        <v>53</v>
      </c>
      <c r="E634" s="183">
        <v>0</v>
      </c>
    </row>
    <row r="635" spans="1:5" ht="14.25">
      <c r="A635" s="179" t="s">
        <v>658</v>
      </c>
      <c r="B635" s="179" t="str">
        <f t="shared" si="5"/>
        <v>0632</v>
      </c>
      <c r="C635" s="179" t="s">
        <v>657</v>
      </c>
      <c r="D635" s="179" t="s">
        <v>53</v>
      </c>
      <c r="E635" s="183">
        <v>0</v>
      </c>
    </row>
    <row r="636" spans="1:5" ht="14.25">
      <c r="A636" s="179" t="s">
        <v>633</v>
      </c>
      <c r="B636" s="179" t="str">
        <f t="shared" si="5"/>
        <v>0633</v>
      </c>
      <c r="C636" s="179" t="s">
        <v>632</v>
      </c>
      <c r="D636" s="179" t="s">
        <v>53</v>
      </c>
      <c r="E636" s="183">
        <v>0</v>
      </c>
    </row>
    <row r="637" spans="1:5" ht="14.25">
      <c r="A637" s="179" t="s">
        <v>635</v>
      </c>
      <c r="B637" s="179" t="str">
        <f t="shared" si="5"/>
        <v>0634</v>
      </c>
      <c r="C637" s="179" t="s">
        <v>634</v>
      </c>
      <c r="D637" s="179" t="s">
        <v>53</v>
      </c>
      <c r="E637" s="183">
        <v>40</v>
      </c>
    </row>
    <row r="638" spans="1:5" ht="14.25">
      <c r="A638" s="179" t="s">
        <v>283</v>
      </c>
      <c r="B638" s="179" t="str">
        <f t="shared" si="5"/>
        <v>0635</v>
      </c>
      <c r="C638" s="179" t="s">
        <v>98</v>
      </c>
      <c r="D638" s="179" t="s">
        <v>53</v>
      </c>
      <c r="E638" s="183">
        <v>0</v>
      </c>
    </row>
    <row r="639" spans="1:5" ht="14.25">
      <c r="A639" s="179" t="s">
        <v>287</v>
      </c>
      <c r="B639" s="179" t="str">
        <f t="shared" si="5"/>
        <v>0636</v>
      </c>
      <c r="C639" s="179" t="s">
        <v>130</v>
      </c>
      <c r="D639" s="179" t="s">
        <v>53</v>
      </c>
      <c r="E639" s="183">
        <f>0+24+30</f>
        <v>54</v>
      </c>
    </row>
    <row r="640" spans="1:5" ht="14.25">
      <c r="A640" s="179" t="s">
        <v>288</v>
      </c>
      <c r="B640" s="179" t="str">
        <f t="shared" si="5"/>
        <v>0637</v>
      </c>
      <c r="C640" s="179" t="s">
        <v>136</v>
      </c>
      <c r="D640" s="179" t="s">
        <v>53</v>
      </c>
      <c r="E640" s="183">
        <f>0+35</f>
        <v>35</v>
      </c>
    </row>
    <row r="641" spans="1:6" ht="14.25">
      <c r="A641" s="179" t="s">
        <v>262</v>
      </c>
      <c r="B641" s="179" t="str">
        <f t="shared" si="5"/>
        <v>0638</v>
      </c>
      <c r="C641" s="179" t="s">
        <v>139</v>
      </c>
      <c r="D641" s="179" t="s">
        <v>53</v>
      </c>
      <c r="E641" s="183">
        <v>50</v>
      </c>
    </row>
    <row r="642" spans="1:6" ht="14.25">
      <c r="A642" s="179" t="s">
        <v>264</v>
      </c>
      <c r="B642" s="179" t="str">
        <f t="shared" si="5"/>
        <v>0639</v>
      </c>
      <c r="C642" s="179" t="s">
        <v>263</v>
      </c>
      <c r="D642" s="179" t="s">
        <v>53</v>
      </c>
      <c r="E642" s="183">
        <v>0</v>
      </c>
    </row>
    <row r="643" spans="1:6" ht="14.25">
      <c r="A643" s="179" t="s">
        <v>266</v>
      </c>
      <c r="B643" s="179" t="str">
        <f t="shared" si="5"/>
        <v>0640</v>
      </c>
      <c r="C643" s="179" t="s">
        <v>150</v>
      </c>
      <c r="D643" s="179" t="s">
        <v>53</v>
      </c>
      <c r="E643" s="183">
        <v>0</v>
      </c>
    </row>
    <row r="644" spans="1:6" ht="14.25">
      <c r="A644" s="179" t="s">
        <v>276</v>
      </c>
      <c r="B644" s="179" t="str">
        <f t="shared" si="5"/>
        <v>0641</v>
      </c>
      <c r="C644" s="179" t="s">
        <v>169</v>
      </c>
      <c r="D644" s="179" t="s">
        <v>53</v>
      </c>
      <c r="E644" s="183">
        <v>0</v>
      </c>
    </row>
    <row r="645" spans="1:6" ht="14.25">
      <c r="A645" s="179" t="s">
        <v>272</v>
      </c>
      <c r="B645" s="179" t="str">
        <f t="shared" si="5"/>
        <v>0642</v>
      </c>
      <c r="C645" s="179" t="s">
        <v>174</v>
      </c>
      <c r="D645" s="179" t="s">
        <v>53</v>
      </c>
      <c r="E645" s="183">
        <v>0</v>
      </c>
    </row>
    <row r="646" spans="1:6" ht="14.25">
      <c r="A646" s="179" t="s">
        <v>616</v>
      </c>
      <c r="B646" s="179" t="str">
        <f t="shared" si="5"/>
        <v>0643</v>
      </c>
      <c r="C646" s="179" t="s">
        <v>552</v>
      </c>
      <c r="D646" s="179" t="s">
        <v>53</v>
      </c>
      <c r="E646" s="183">
        <f>0+100</f>
        <v>100</v>
      </c>
    </row>
    <row r="647" spans="1:6" ht="14.25">
      <c r="A647" s="179" t="s">
        <v>628</v>
      </c>
      <c r="B647" s="179" t="str">
        <f t="shared" si="5"/>
        <v>0644</v>
      </c>
      <c r="C647" s="179" t="s">
        <v>563</v>
      </c>
      <c r="D647" s="179" t="s">
        <v>53</v>
      </c>
      <c r="E647" s="183">
        <f>0+500</f>
        <v>500</v>
      </c>
    </row>
    <row r="648" spans="1:6" ht="14.25">
      <c r="A648" s="179" t="s">
        <v>1603</v>
      </c>
      <c r="B648" s="179" t="str">
        <f t="shared" si="5"/>
        <v>0645</v>
      </c>
      <c r="C648" s="179" t="s">
        <v>1604</v>
      </c>
      <c r="D648" s="179" t="s">
        <v>53</v>
      </c>
      <c r="E648" s="183">
        <v>0</v>
      </c>
    </row>
    <row r="649" spans="1:6" ht="14.25">
      <c r="A649" s="179" t="s">
        <v>642</v>
      </c>
      <c r="B649" s="179" t="str">
        <f t="shared" si="5"/>
        <v>0646</v>
      </c>
      <c r="C649" s="179" t="s">
        <v>568</v>
      </c>
      <c r="D649" s="179" t="s">
        <v>53</v>
      </c>
      <c r="E649" s="183">
        <v>0</v>
      </c>
    </row>
    <row r="650" spans="1:6" ht="14.25">
      <c r="A650" s="179" t="s">
        <v>1605</v>
      </c>
      <c r="B650" s="179" t="str">
        <f t="shared" si="5"/>
        <v>0647</v>
      </c>
      <c r="C650" s="179" t="s">
        <v>1606</v>
      </c>
      <c r="D650" s="179" t="s">
        <v>51</v>
      </c>
      <c r="E650" s="198">
        <v>700</v>
      </c>
      <c r="F650" s="199"/>
    </row>
    <row r="651" spans="1:6" ht="14.25">
      <c r="A651" s="179" t="s">
        <v>1607</v>
      </c>
      <c r="B651" s="179" t="str">
        <f t="shared" si="5"/>
        <v>0648</v>
      </c>
      <c r="C651" s="179" t="s">
        <v>1608</v>
      </c>
      <c r="D651" s="179" t="s">
        <v>53</v>
      </c>
      <c r="E651" s="183">
        <v>1</v>
      </c>
    </row>
    <row r="652" spans="1:6" ht="14.25">
      <c r="A652" s="179" t="s">
        <v>1609</v>
      </c>
      <c r="B652" s="179" t="str">
        <f t="shared" si="5"/>
        <v>0649</v>
      </c>
      <c r="C652" s="179" t="s">
        <v>1610</v>
      </c>
      <c r="D652" s="179" t="s">
        <v>53</v>
      </c>
      <c r="E652" s="183">
        <v>1</v>
      </c>
    </row>
    <row r="653" spans="1:6" ht="14.25">
      <c r="A653" s="179" t="s">
        <v>490</v>
      </c>
      <c r="B653" s="219" t="str">
        <f t="shared" si="5"/>
        <v>0650</v>
      </c>
      <c r="C653" s="179" t="s">
        <v>149</v>
      </c>
      <c r="D653" s="179" t="s">
        <v>53</v>
      </c>
      <c r="E653" s="183">
        <v>3</v>
      </c>
    </row>
    <row r="654" spans="1:6" ht="14.25">
      <c r="A654" s="179" t="s">
        <v>944</v>
      </c>
      <c r="B654" s="219" t="str">
        <f t="shared" si="5"/>
        <v>0651</v>
      </c>
      <c r="C654" s="179" t="s">
        <v>945</v>
      </c>
      <c r="D654" s="179" t="s">
        <v>716</v>
      </c>
      <c r="E654" s="183">
        <v>59</v>
      </c>
    </row>
    <row r="655" spans="1:6" ht="14.25">
      <c r="A655" s="179" t="s">
        <v>1611</v>
      </c>
      <c r="B655" s="219" t="str">
        <f t="shared" si="5"/>
        <v>0662</v>
      </c>
      <c r="C655" s="179" t="s">
        <v>1612</v>
      </c>
      <c r="D655" s="179" t="s">
        <v>53</v>
      </c>
      <c r="E655" s="144">
        <v>4</v>
      </c>
    </row>
    <row r="656" spans="1:6" ht="14.25">
      <c r="A656" s="179" t="s">
        <v>1613</v>
      </c>
      <c r="B656" s="219" t="str">
        <f t="shared" si="5"/>
        <v>0663</v>
      </c>
      <c r="C656" s="179" t="s">
        <v>1614</v>
      </c>
      <c r="D656" s="179" t="s">
        <v>53</v>
      </c>
      <c r="E656" s="144">
        <v>2</v>
      </c>
    </row>
    <row r="657" spans="1:5" ht="14.25">
      <c r="A657" s="179" t="s">
        <v>1615</v>
      </c>
      <c r="B657" s="219" t="str">
        <f t="shared" si="5"/>
        <v>0664</v>
      </c>
      <c r="C657" s="179" t="s">
        <v>1616</v>
      </c>
      <c r="D657" s="179" t="s">
        <v>53</v>
      </c>
      <c r="E657" s="144">
        <v>3</v>
      </c>
    </row>
    <row r="658" spans="1:5" ht="14.25">
      <c r="A658" s="179" t="s">
        <v>1617</v>
      </c>
      <c r="B658" s="219" t="str">
        <f t="shared" si="5"/>
        <v>0665</v>
      </c>
      <c r="C658" s="179" t="s">
        <v>1618</v>
      </c>
      <c r="D658" s="179" t="s">
        <v>53</v>
      </c>
      <c r="E658" s="144">
        <v>5</v>
      </c>
    </row>
    <row r="659" spans="1:5" ht="14.25">
      <c r="A659" s="179" t="s">
        <v>1619</v>
      </c>
      <c r="B659" s="219" t="str">
        <f t="shared" si="5"/>
        <v>0666</v>
      </c>
      <c r="C659" s="179" t="s">
        <v>1620</v>
      </c>
      <c r="D659" s="179" t="s">
        <v>53</v>
      </c>
      <c r="E659" s="144">
        <v>4</v>
      </c>
    </row>
    <row r="660" spans="1:5" ht="14.25">
      <c r="A660" s="179" t="s">
        <v>1621</v>
      </c>
      <c r="B660" s="219" t="str">
        <f t="shared" si="5"/>
        <v>0667</v>
      </c>
      <c r="C660" s="179" t="s">
        <v>1622</v>
      </c>
      <c r="D660" s="179" t="s">
        <v>53</v>
      </c>
      <c r="E660" s="144">
        <v>8</v>
      </c>
    </row>
    <row r="661" spans="1:5" ht="14.25">
      <c r="A661" s="179" t="s">
        <v>1623</v>
      </c>
      <c r="B661" s="219" t="str">
        <f t="shared" si="5"/>
        <v>0668</v>
      </c>
      <c r="C661" s="179" t="s">
        <v>1624</v>
      </c>
      <c r="D661" s="179" t="s">
        <v>53</v>
      </c>
      <c r="E661" s="144">
        <v>4</v>
      </c>
    </row>
    <row r="662" spans="1:5" ht="14.25">
      <c r="A662" s="144" t="s">
        <v>1625</v>
      </c>
      <c r="B662" s="219" t="str">
        <f t="shared" si="5"/>
        <v>0669</v>
      </c>
      <c r="C662" s="144" t="s">
        <v>1626</v>
      </c>
      <c r="D662" s="179" t="s">
        <v>53</v>
      </c>
      <c r="E662" s="144">
        <v>2</v>
      </c>
    </row>
    <row r="663" spans="1:5" ht="14.25">
      <c r="A663" s="144" t="s">
        <v>1627</v>
      </c>
      <c r="B663" s="219" t="str">
        <f t="shared" si="5"/>
        <v>0677</v>
      </c>
      <c r="C663" s="144" t="s">
        <v>1628</v>
      </c>
      <c r="D663" s="179" t="s">
        <v>53</v>
      </c>
      <c r="E663" s="144">
        <v>10</v>
      </c>
    </row>
    <row r="664" spans="1:5" ht="14.25">
      <c r="A664" s="179" t="s">
        <v>1629</v>
      </c>
      <c r="B664" s="219" t="str">
        <f t="shared" si="5"/>
        <v>0670</v>
      </c>
      <c r="C664" s="179" t="s">
        <v>1630</v>
      </c>
      <c r="D664" s="179" t="s">
        <v>178</v>
      </c>
      <c r="E664" s="204"/>
    </row>
    <row r="665" spans="1:5" ht="14.25">
      <c r="A665" s="179" t="s">
        <v>1631</v>
      </c>
      <c r="B665" s="219" t="str">
        <f t="shared" si="5"/>
        <v>0671</v>
      </c>
      <c r="C665" s="179" t="s">
        <v>1632</v>
      </c>
      <c r="D665" s="179" t="s">
        <v>178</v>
      </c>
      <c r="E665" s="204"/>
    </row>
    <row r="666" spans="1:5" ht="14.25">
      <c r="A666" s="179" t="s">
        <v>1633</v>
      </c>
      <c r="B666" s="219" t="str">
        <f t="shared" si="5"/>
        <v>0672</v>
      </c>
      <c r="C666" s="179" t="s">
        <v>1634</v>
      </c>
      <c r="D666" s="179" t="s">
        <v>53</v>
      </c>
      <c r="E666" s="204"/>
    </row>
    <row r="667" spans="1:5" ht="14.25">
      <c r="A667" s="179" t="s">
        <v>1635</v>
      </c>
      <c r="B667" s="219" t="str">
        <f t="shared" si="5"/>
        <v>0673</v>
      </c>
      <c r="C667" s="179" t="s">
        <v>1636</v>
      </c>
      <c r="D667" s="179" t="s">
        <v>845</v>
      </c>
      <c r="E667" s="183">
        <v>2</v>
      </c>
    </row>
    <row r="668" spans="1:5" ht="14.25">
      <c r="A668" s="179" t="s">
        <v>1637</v>
      </c>
      <c r="B668" s="219" t="str">
        <f t="shared" si="5"/>
        <v>0674</v>
      </c>
      <c r="C668" s="179" t="s">
        <v>1638</v>
      </c>
      <c r="D668" s="179" t="s">
        <v>845</v>
      </c>
      <c r="E668" s="183">
        <v>3</v>
      </c>
    </row>
    <row r="669" spans="1:5" ht="14.25">
      <c r="A669" s="179" t="s">
        <v>1639</v>
      </c>
      <c r="B669" s="219" t="str">
        <f t="shared" si="5"/>
        <v>0675</v>
      </c>
      <c r="C669" s="179" t="s">
        <v>1640</v>
      </c>
      <c r="D669" s="179" t="s">
        <v>845</v>
      </c>
      <c r="E669" s="183">
        <v>3</v>
      </c>
    </row>
    <row r="670" spans="1:5" ht="14.25">
      <c r="A670" s="179" t="s">
        <v>1641</v>
      </c>
      <c r="B670" s="219" t="str">
        <f t="shared" si="5"/>
        <v>0676</v>
      </c>
      <c r="C670" s="179" t="s">
        <v>1642</v>
      </c>
      <c r="D670" s="179" t="s">
        <v>1643</v>
      </c>
      <c r="E670" s="183">
        <v>0.6</v>
      </c>
    </row>
    <row r="671" spans="1:5" ht="14.25">
      <c r="A671" s="179" t="s">
        <v>1644</v>
      </c>
      <c r="B671" s="219" t="str">
        <f t="shared" si="5"/>
        <v>0678</v>
      </c>
      <c r="C671" s="220" t="s">
        <v>551</v>
      </c>
      <c r="D671" s="144" t="s">
        <v>53</v>
      </c>
      <c r="E671" s="144">
        <v>200</v>
      </c>
    </row>
    <row r="672" spans="1:5" ht="14.25">
      <c r="A672" s="179" t="s">
        <v>1645</v>
      </c>
      <c r="B672" s="219" t="str">
        <f t="shared" si="5"/>
        <v>0679</v>
      </c>
      <c r="C672" s="220" t="s">
        <v>1646</v>
      </c>
      <c r="D672" s="144" t="s">
        <v>178</v>
      </c>
      <c r="E672" s="144">
        <v>1</v>
      </c>
    </row>
    <row r="673" spans="1:5" ht="14.25">
      <c r="A673" s="179" t="s">
        <v>1647</v>
      </c>
      <c r="B673" s="219" t="str">
        <f t="shared" si="5"/>
        <v>0680</v>
      </c>
      <c r="C673" s="220" t="s">
        <v>592</v>
      </c>
      <c r="D673" s="144" t="s">
        <v>1648</v>
      </c>
      <c r="E673" s="144">
        <v>1</v>
      </c>
    </row>
    <row r="674" spans="1:5" ht="14.25">
      <c r="A674" s="179" t="s">
        <v>1649</v>
      </c>
      <c r="B674" s="219" t="str">
        <f t="shared" si="5"/>
        <v>0681</v>
      </c>
      <c r="C674" s="220" t="s">
        <v>1650</v>
      </c>
      <c r="D674" s="144" t="s">
        <v>53</v>
      </c>
      <c r="E674" s="144">
        <v>100</v>
      </c>
    </row>
    <row r="675" spans="1:5" ht="14.25">
      <c r="A675" s="179" t="s">
        <v>1651</v>
      </c>
      <c r="B675" s="219" t="str">
        <f t="shared" si="5"/>
        <v>0682</v>
      </c>
      <c r="C675" s="220" t="s">
        <v>1652</v>
      </c>
      <c r="D675" s="144" t="s">
        <v>53</v>
      </c>
      <c r="E675" s="144">
        <v>100</v>
      </c>
    </row>
    <row r="676" spans="1:5" ht="14.25">
      <c r="A676" s="221" t="s">
        <v>1653</v>
      </c>
      <c r="B676" s="219" t="str">
        <f t="shared" si="5"/>
        <v>0683</v>
      </c>
      <c r="C676" s="144" t="s">
        <v>1654</v>
      </c>
      <c r="D676" s="144" t="s">
        <v>53</v>
      </c>
      <c r="E676" s="144">
        <f>0+22</f>
        <v>22</v>
      </c>
    </row>
    <row r="677" spans="1:5" ht="14.25">
      <c r="A677" s="144" t="s">
        <v>1655</v>
      </c>
      <c r="B677" s="219" t="str">
        <f t="shared" si="5"/>
        <v>0684</v>
      </c>
      <c r="C677" s="220" t="s">
        <v>1656</v>
      </c>
      <c r="D677" s="144" t="s">
        <v>53</v>
      </c>
      <c r="E677" s="144">
        <v>30</v>
      </c>
    </row>
    <row r="678" spans="1:5" ht="14.25">
      <c r="A678" s="144" t="s">
        <v>1657</v>
      </c>
      <c r="B678" s="219" t="str">
        <f t="shared" si="5"/>
        <v>0685</v>
      </c>
      <c r="C678" s="220" t="s">
        <v>588</v>
      </c>
      <c r="D678" s="144" t="s">
        <v>53</v>
      </c>
      <c r="E678" s="144">
        <v>8</v>
      </c>
    </row>
    <row r="679" spans="1:5" ht="14.25">
      <c r="A679" s="144" t="s">
        <v>1658</v>
      </c>
      <c r="B679" s="219" t="str">
        <f t="shared" si="5"/>
        <v>0686</v>
      </c>
      <c r="C679" s="220" t="s">
        <v>1659</v>
      </c>
      <c r="D679" s="144" t="s">
        <v>53</v>
      </c>
      <c r="E679" s="144">
        <v>100</v>
      </c>
    </row>
    <row r="680" spans="1:5" ht="14.25">
      <c r="A680" s="144" t="s">
        <v>1660</v>
      </c>
      <c r="B680" s="219" t="str">
        <f t="shared" si="5"/>
        <v>0687</v>
      </c>
      <c r="C680" s="222" t="s">
        <v>1661</v>
      </c>
      <c r="D680" s="144" t="s">
        <v>53</v>
      </c>
      <c r="E680" s="144">
        <v>50</v>
      </c>
    </row>
    <row r="681" spans="1:5" ht="14.25">
      <c r="A681" s="144" t="s">
        <v>1662</v>
      </c>
      <c r="B681" s="219" t="str">
        <f t="shared" si="5"/>
        <v>0688</v>
      </c>
      <c r="C681" s="220" t="s">
        <v>598</v>
      </c>
      <c r="D681" s="144" t="s">
        <v>53</v>
      </c>
      <c r="E681" s="144">
        <v>60</v>
      </c>
    </row>
    <row r="682" spans="1:5" ht="14.25">
      <c r="A682" s="222" t="s">
        <v>1663</v>
      </c>
      <c r="B682" s="219" t="str">
        <f t="shared" si="5"/>
        <v>0689</v>
      </c>
      <c r="C682" s="220" t="s">
        <v>611</v>
      </c>
      <c r="D682" s="144" t="s">
        <v>53</v>
      </c>
      <c r="E682" s="144">
        <v>50</v>
      </c>
    </row>
    <row r="683" spans="1:5" ht="14.25">
      <c r="A683" s="222" t="s">
        <v>1664</v>
      </c>
      <c r="B683" s="219" t="str">
        <f t="shared" si="5"/>
        <v>0690</v>
      </c>
      <c r="C683" s="220" t="s">
        <v>529</v>
      </c>
      <c r="D683" s="144" t="s">
        <v>53</v>
      </c>
      <c r="E683" s="144">
        <v>20</v>
      </c>
    </row>
    <row r="684" spans="1:5" ht="14.25">
      <c r="A684" s="222" t="s">
        <v>1665</v>
      </c>
      <c r="B684" s="219" t="str">
        <f t="shared" si="5"/>
        <v>0691</v>
      </c>
      <c r="C684" s="220" t="s">
        <v>1666</v>
      </c>
      <c r="D684" s="144" t="s">
        <v>1643</v>
      </c>
      <c r="E684" s="144">
        <v>27</v>
      </c>
    </row>
    <row r="685" spans="1:5" ht="14.25">
      <c r="A685" s="144" t="s">
        <v>1667</v>
      </c>
      <c r="B685" s="219" t="str">
        <f t="shared" si="5"/>
        <v>0692</v>
      </c>
      <c r="C685" s="144" t="s">
        <v>1668</v>
      </c>
      <c r="D685" s="144" t="s">
        <v>53</v>
      </c>
      <c r="E685" s="144">
        <v>40</v>
      </c>
    </row>
    <row r="686" spans="1:5" ht="14.25">
      <c r="A686" s="144" t="s">
        <v>1669</v>
      </c>
      <c r="B686" s="219" t="str">
        <f t="shared" si="5"/>
        <v>0693</v>
      </c>
      <c r="C686" s="144" t="s">
        <v>1670</v>
      </c>
      <c r="D686" s="144" t="s">
        <v>261</v>
      </c>
      <c r="E686" s="144">
        <v>28</v>
      </c>
    </row>
    <row r="687" spans="1:5" ht="14.25">
      <c r="A687" s="223" t="s">
        <v>1671</v>
      </c>
      <c r="B687" s="219" t="str">
        <f t="shared" si="5"/>
        <v>0694</v>
      </c>
      <c r="C687" s="223" t="s">
        <v>1672</v>
      </c>
      <c r="D687" s="144" t="s">
        <v>716</v>
      </c>
      <c r="E687" s="144">
        <v>52</v>
      </c>
    </row>
    <row r="688" spans="1:5" ht="14.25">
      <c r="A688" s="223" t="s">
        <v>1673</v>
      </c>
      <c r="B688" s="219" t="str">
        <f t="shared" si="5"/>
        <v>0695</v>
      </c>
      <c r="C688" s="220" t="s">
        <v>1674</v>
      </c>
      <c r="D688" s="144" t="s">
        <v>1675</v>
      </c>
      <c r="E688" s="144">
        <v>16</v>
      </c>
    </row>
    <row r="689" spans="1:5" ht="14.25">
      <c r="A689" s="223" t="s">
        <v>1676</v>
      </c>
      <c r="B689" s="219" t="str">
        <f t="shared" si="5"/>
        <v>0696</v>
      </c>
      <c r="C689" s="220" t="s">
        <v>1677</v>
      </c>
      <c r="D689" s="144" t="s">
        <v>178</v>
      </c>
      <c r="E689" s="144">
        <v>5.73</v>
      </c>
    </row>
    <row r="690" spans="1:5" ht="14.25">
      <c r="A690" s="224" t="s">
        <v>1678</v>
      </c>
      <c r="B690" s="219" t="str">
        <f t="shared" si="5"/>
        <v>0697</v>
      </c>
      <c r="C690" s="220" t="s">
        <v>1679</v>
      </c>
      <c r="D690" s="144" t="s">
        <v>1643</v>
      </c>
      <c r="E690" s="144">
        <v>0.75</v>
      </c>
    </row>
    <row r="691" spans="1:5" ht="14.25">
      <c r="A691" s="224" t="s">
        <v>1680</v>
      </c>
      <c r="B691" s="219" t="str">
        <f t="shared" si="5"/>
        <v>0698</v>
      </c>
      <c r="C691" s="220" t="s">
        <v>1681</v>
      </c>
      <c r="D691" s="144" t="s">
        <v>1675</v>
      </c>
      <c r="E691" s="144">
        <v>22</v>
      </c>
    </row>
    <row r="692" spans="1:5" ht="14.25">
      <c r="A692" s="224" t="s">
        <v>1682</v>
      </c>
      <c r="B692" s="219" t="str">
        <f t="shared" si="5"/>
        <v>0699</v>
      </c>
      <c r="C692" s="220" t="s">
        <v>1683</v>
      </c>
      <c r="D692" s="144" t="s">
        <v>772</v>
      </c>
      <c r="E692" s="144">
        <v>133.69999999999999</v>
      </c>
    </row>
    <row r="693" spans="1:5" ht="14.25">
      <c r="A693" s="224" t="s">
        <v>1684</v>
      </c>
      <c r="B693" s="219" t="str">
        <f t="shared" si="5"/>
        <v>0700</v>
      </c>
      <c r="C693" s="220" t="s">
        <v>1685</v>
      </c>
      <c r="D693" s="144" t="s">
        <v>1675</v>
      </c>
      <c r="E693" s="144">
        <v>40</v>
      </c>
    </row>
    <row r="694" spans="1:5" ht="14.25">
      <c r="A694" s="225" t="s">
        <v>1686</v>
      </c>
      <c r="B694" s="219" t="str">
        <f t="shared" si="5"/>
        <v>0701</v>
      </c>
      <c r="C694" s="220" t="s">
        <v>1687</v>
      </c>
      <c r="D694" s="144" t="s">
        <v>1675</v>
      </c>
      <c r="E694" s="144">
        <v>40</v>
      </c>
    </row>
    <row r="695" spans="1:5" ht="14.25">
      <c r="A695" s="144" t="s">
        <v>673</v>
      </c>
      <c r="B695" s="219" t="str">
        <f t="shared" si="5"/>
        <v>0702</v>
      </c>
      <c r="C695" s="144" t="s">
        <v>1688</v>
      </c>
      <c r="D695" s="144" t="s">
        <v>1675</v>
      </c>
      <c r="E695" s="144">
        <v>20</v>
      </c>
    </row>
    <row r="696" spans="1:5" ht="14.25">
      <c r="A696" s="144" t="s">
        <v>1689</v>
      </c>
      <c r="B696" s="219" t="str">
        <f t="shared" si="5"/>
        <v>0703</v>
      </c>
      <c r="C696" s="144" t="s">
        <v>1690</v>
      </c>
      <c r="D696" s="144" t="s">
        <v>1675</v>
      </c>
      <c r="E696" s="144">
        <v>40</v>
      </c>
    </row>
    <row r="697" spans="1:5" ht="14.25">
      <c r="A697" s="144" t="s">
        <v>1691</v>
      </c>
      <c r="B697" s="219" t="str">
        <f t="shared" si="5"/>
        <v>0704</v>
      </c>
      <c r="C697" s="144" t="s">
        <v>1692</v>
      </c>
      <c r="D697" s="144" t="s">
        <v>53</v>
      </c>
      <c r="E697" s="144">
        <v>80</v>
      </c>
    </row>
    <row r="698" spans="1:5" ht="14.25">
      <c r="B698" s="219" t="str">
        <f t="shared" si="5"/>
        <v/>
      </c>
    </row>
    <row r="699" spans="1:5" ht="14.25">
      <c r="B699" s="219" t="str">
        <f t="shared" si="5"/>
        <v/>
      </c>
    </row>
    <row r="700" spans="1:5" ht="14.25">
      <c r="B700" s="219" t="str">
        <f t="shared" si="5"/>
        <v/>
      </c>
    </row>
    <row r="701" spans="1:5" ht="14.25">
      <c r="B701" s="219" t="str">
        <f t="shared" si="5"/>
        <v/>
      </c>
    </row>
    <row r="702" spans="1:5" ht="14.25">
      <c r="B702" s="219" t="str">
        <f t="shared" si="5"/>
        <v/>
      </c>
    </row>
    <row r="703" spans="1:5" ht="14.25">
      <c r="B703" s="219" t="str">
        <f t="shared" si="5"/>
        <v/>
      </c>
    </row>
    <row r="704" spans="1:5" ht="14.25">
      <c r="B704" s="219" t="str">
        <f t="shared" si="5"/>
        <v/>
      </c>
    </row>
    <row r="705" spans="2:2" ht="14.25">
      <c r="B705" s="219" t="str">
        <f t="shared" si="5"/>
        <v/>
      </c>
    </row>
    <row r="706" spans="2:2" ht="14.25">
      <c r="B706" s="219" t="str">
        <f t="shared" si="5"/>
        <v/>
      </c>
    </row>
  </sheetData>
  <autoFilter ref="A1:Z6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THONG_TIN_CHUNG</vt:lpstr>
      <vt:lpstr>HRM30A6001</vt:lpstr>
      <vt:lpstr>HRS20A6003</vt:lpstr>
      <vt:lpstr>DHRM38A6001</vt:lpstr>
      <vt:lpstr>SCR18A7501_MC_FSM</vt:lpstr>
      <vt:lpstr>GRU30A05-OF-L</vt:lpstr>
      <vt:lpstr>GRU30A05-OF-R</vt:lpstr>
      <vt:lpstr>NH12ESP01-DC (DRAFT)</vt:lpstr>
      <vt:lpstr>NH12ESP01 (DRAFT)</vt:lpstr>
      <vt:lpstr>BOM_TONG_HOP</vt:lpstr>
      <vt:lpstr>KHO TNJ</vt:lpstr>
      <vt:lpstr>Đơn vị chính</vt:lpstr>
      <vt:lpstr>đơn vị phụ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2026-10-19T12:50:01Z</dcterms:modified>
</cp:coreProperties>
</file>